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5600" windowHeight="7755" firstSheet="1" activeTab="2"/>
  </bookViews>
  <sheets>
    <sheet name="Annexture" sheetId="111" r:id="rId1"/>
    <sheet name=" Employees list 1" sheetId="87" r:id="rId2"/>
    <sheet name="Employees list 2" sheetId="86" r:id="rId3"/>
    <sheet name="Amitabha Kar" sheetId="1" r:id="rId4"/>
    <sheet name="Tushar Kr. Mukhopadhyay" sheetId="78" r:id="rId5"/>
    <sheet name="Dilip Das" sheetId="80" r:id="rId6"/>
    <sheet name="Bikash Gupta" sheetId="76" r:id="rId7"/>
    <sheet name="Amit Kr.Roy" sheetId="2" r:id="rId8"/>
    <sheet name="Amitabha Sinha" sheetId="6" r:id="rId9"/>
    <sheet name="Partha Chakraborty" sheetId="7" r:id="rId10"/>
    <sheet name="Tushar Kanti Sarker" sheetId="8" r:id="rId11"/>
    <sheet name="Ramasankar Bhattacharya" sheetId="9" r:id="rId12"/>
    <sheet name="Aloke Das " sheetId="12" r:id="rId13"/>
    <sheet name="Prabir Banerjee" sheetId="13" r:id="rId14"/>
    <sheet name="Amitabha Biswas" sheetId="29" r:id="rId15"/>
    <sheet name="Abhijit Roy" sheetId="14" r:id="rId16"/>
    <sheet name="Biswajit Roy" sheetId="16" r:id="rId17"/>
    <sheet name="Mallika Roy" sheetId="17" r:id="rId18"/>
    <sheet name="Tapas Pal" sheetId="30" r:id="rId19"/>
    <sheet name="Partha Pratim Mukherjee" sheetId="22" r:id="rId20"/>
    <sheet name="Mrinal Kanti Dutta" sheetId="50" r:id="rId21"/>
    <sheet name="Prasanta Das" sheetId="52" r:id="rId22"/>
    <sheet name="Biswanath Pal" sheetId="60" r:id="rId23"/>
    <sheet name="Nizam" sheetId="61" r:id="rId24"/>
    <sheet name="Sankar Halder" sheetId="62" r:id="rId25"/>
    <sheet name="Partha Ganguly" sheetId="65" r:id="rId26"/>
    <sheet name="Lalan Shaw" sheetId="69" r:id="rId27"/>
    <sheet name="Dilip Sasmal" sheetId="73" r:id="rId28"/>
    <sheet name="Tapasi Das" sheetId="74" r:id="rId29"/>
    <sheet name="Sheet1" sheetId="112" r:id="rId30"/>
  </sheets>
  <definedNames>
    <definedName name="_xlnm.Print_Area" localSheetId="1">' Employees list 1'!$B$2:$H$22</definedName>
    <definedName name="_xlnm.Print_Area" localSheetId="15">'Abhijit Roy'!$B$2:$K$451</definedName>
    <definedName name="_xlnm.Print_Area" localSheetId="12">'Aloke Das '!$C$327:$K$337</definedName>
    <definedName name="_xlnm.Print_Area" localSheetId="7">'Amit Kr.Roy'!$B$2:$K$383</definedName>
    <definedName name="_xlnm.Print_Area" localSheetId="14">'Amitabha Biswas'!$B$2:$K$436</definedName>
    <definedName name="_xlnm.Print_Area" localSheetId="3">'Amitabha Kar'!$B$55:$K$447</definedName>
    <definedName name="_xlnm.Print_Area" localSheetId="8">'Amitabha Sinha'!$B$452:$K$462</definedName>
    <definedName name="_xlnm.Print_Area" localSheetId="6">'Bikash Gupta'!$B$2:$K$317</definedName>
    <definedName name="_xlnm.Print_Area" localSheetId="16">'Biswajit Roy'!$B$2:$K$451</definedName>
    <definedName name="_xlnm.Print_Area" localSheetId="22">'Biswanath Pal'!$B$2:$K$451</definedName>
    <definedName name="_xlnm.Print_Area" localSheetId="5">'Dilip Das'!$B$2:$K$300</definedName>
    <definedName name="_xlnm.Print_Area" localSheetId="27">'Dilip Sasmal'!$B$2:$K$452</definedName>
    <definedName name="_xlnm.Print_Area" localSheetId="2">'Employees list 2'!$B$2:$I$15</definedName>
    <definedName name="_xlnm.Print_Area" localSheetId="26">'Lalan Shaw'!$B$404:$K$451</definedName>
    <definedName name="_xlnm.Print_Area" localSheetId="17">'Mallika Roy'!$B$2:$K$394</definedName>
    <definedName name="_xlnm.Print_Area" localSheetId="20">'Mrinal Kanti Dutta'!$B$2:$K$365</definedName>
    <definedName name="_xlnm.Print_Area" localSheetId="23">Nizam!$C$452:$K$462</definedName>
    <definedName name="_xlnm.Print_Area" localSheetId="9">'Partha Chakraborty'!$B$452:$K$462</definedName>
    <definedName name="_xlnm.Print_Area" localSheetId="25">'Partha Ganguly'!$B$2:$K$450</definedName>
    <definedName name="_xlnm.Print_Area" localSheetId="19">'Partha Pratim Mukherjee'!$B$2:$K$451</definedName>
    <definedName name="_xlnm.Print_Area" localSheetId="13">'Prabir Banerjee'!$C$362:$K$372</definedName>
    <definedName name="_xlnm.Print_Area" localSheetId="21">'Prasanta Das'!$C$381:$K$391</definedName>
    <definedName name="_xlnm.Print_Area" localSheetId="11">'Ramasankar Bhattacharya'!$B$2:$K$450</definedName>
    <definedName name="_xlnm.Print_Area" localSheetId="24">'Sankar Halder'!$B$2:$K$451</definedName>
    <definedName name="_xlnm.Print_Area" localSheetId="18">'Tapas Pal'!$B$2:$K$451</definedName>
    <definedName name="_xlnm.Print_Area" localSheetId="28">'Tapasi Das'!$B$2:$K$452</definedName>
    <definedName name="_xlnm.Print_Area" localSheetId="10">'Tushar Kanti Sarker'!$B$2:$K$449</definedName>
    <definedName name="_xlnm.Print_Area" localSheetId="4">'Tushar Kr. Mukhopadhyay'!$B$2:$K$54</definedName>
  </definedNames>
  <calcPr calcId="144525"/>
  <fileRecoveryPr autoRecover="0"/>
</workbook>
</file>

<file path=xl/calcChain.xml><?xml version="1.0" encoding="utf-8"?>
<calcChain xmlns="http://schemas.openxmlformats.org/spreadsheetml/2006/main">
  <c r="D740" i="62" l="1"/>
  <c r="K739" i="62"/>
  <c r="K737" i="62"/>
  <c r="K725" i="62"/>
  <c r="K713" i="62"/>
  <c r="K701" i="62"/>
  <c r="K689" i="62"/>
  <c r="K677" i="62"/>
  <c r="K665" i="62"/>
  <c r="K653" i="62"/>
  <c r="K641" i="62"/>
  <c r="K629" i="62"/>
  <c r="K617" i="62"/>
  <c r="K605" i="62"/>
  <c r="K593" i="62"/>
  <c r="K581" i="62"/>
  <c r="K569" i="62"/>
  <c r="K557" i="62"/>
  <c r="K545" i="62"/>
  <c r="K533" i="62"/>
  <c r="K521" i="62"/>
  <c r="K509" i="62"/>
  <c r="K497" i="62"/>
  <c r="K485" i="62"/>
  <c r="K473" i="62"/>
  <c r="D739" i="74"/>
  <c r="C458" i="74"/>
  <c r="K738" i="74"/>
  <c r="K736" i="74"/>
  <c r="K724" i="74"/>
  <c r="K712" i="74"/>
  <c r="K700" i="74"/>
  <c r="K688" i="74"/>
  <c r="K676" i="74"/>
  <c r="K664" i="74"/>
  <c r="K652" i="74"/>
  <c r="K640" i="74"/>
  <c r="K628" i="74"/>
  <c r="K616" i="74"/>
  <c r="K604" i="74"/>
  <c r="K592" i="74"/>
  <c r="K580" i="74"/>
  <c r="K568" i="74"/>
  <c r="K556" i="74"/>
  <c r="K544" i="74"/>
  <c r="K532" i="74"/>
  <c r="K520" i="74"/>
  <c r="K508" i="74"/>
  <c r="K496" i="74"/>
  <c r="K484" i="74"/>
  <c r="K472" i="74"/>
  <c r="K739" i="74" s="1"/>
  <c r="C458" i="73"/>
  <c r="D741" i="73"/>
  <c r="K740" i="73"/>
  <c r="K738" i="73"/>
  <c r="K726" i="73"/>
  <c r="K714" i="73"/>
  <c r="K702" i="73"/>
  <c r="K690" i="73"/>
  <c r="K678" i="73"/>
  <c r="K666" i="73"/>
  <c r="K654" i="73"/>
  <c r="K642" i="73"/>
  <c r="K630" i="73"/>
  <c r="K618" i="73"/>
  <c r="K606" i="73"/>
  <c r="K594" i="73"/>
  <c r="K582" i="73"/>
  <c r="K570" i="73"/>
  <c r="K558" i="73"/>
  <c r="K546" i="73"/>
  <c r="K534" i="73"/>
  <c r="K522" i="73"/>
  <c r="K510" i="73"/>
  <c r="K498" i="73"/>
  <c r="K486" i="73"/>
  <c r="K474" i="73"/>
  <c r="D739" i="61"/>
  <c r="K738" i="61"/>
  <c r="K736" i="61"/>
  <c r="K724" i="61"/>
  <c r="K712" i="61"/>
  <c r="K700" i="61"/>
  <c r="K688" i="61"/>
  <c r="K676" i="61"/>
  <c r="K664" i="61"/>
  <c r="K652" i="61"/>
  <c r="K640" i="61"/>
  <c r="K628" i="61"/>
  <c r="K616" i="61"/>
  <c r="K604" i="61"/>
  <c r="K592" i="61"/>
  <c r="K580" i="61"/>
  <c r="K568" i="61"/>
  <c r="K556" i="61"/>
  <c r="K544" i="61"/>
  <c r="K532" i="61"/>
  <c r="K520" i="61"/>
  <c r="K508" i="61"/>
  <c r="K496" i="61"/>
  <c r="K484" i="61"/>
  <c r="K472" i="61"/>
  <c r="D606" i="52"/>
  <c r="K606" i="52"/>
  <c r="K605" i="52"/>
  <c r="K597" i="52"/>
  <c r="K585" i="52"/>
  <c r="K573" i="52"/>
  <c r="K561" i="52"/>
  <c r="K549" i="52"/>
  <c r="K537" i="52"/>
  <c r="K525" i="52"/>
  <c r="K513" i="52"/>
  <c r="K501" i="52"/>
  <c r="K489" i="52"/>
  <c r="K477" i="52"/>
  <c r="K465" i="52"/>
  <c r="K453" i="52"/>
  <c r="K441" i="52"/>
  <c r="K429" i="52"/>
  <c r="K417" i="52"/>
  <c r="K405" i="52"/>
  <c r="D595" i="50"/>
  <c r="K594" i="50"/>
  <c r="K582" i="50"/>
  <c r="K570" i="50"/>
  <c r="K595" i="50" s="1"/>
  <c r="K558" i="50"/>
  <c r="K546" i="50"/>
  <c r="K534" i="50"/>
  <c r="K522" i="50"/>
  <c r="K510" i="50"/>
  <c r="K498" i="50"/>
  <c r="K486" i="50"/>
  <c r="K474" i="50"/>
  <c r="K462" i="50"/>
  <c r="K450" i="50"/>
  <c r="K438" i="50"/>
  <c r="K426" i="50"/>
  <c r="K414" i="50"/>
  <c r="K402" i="50"/>
  <c r="D740" i="14"/>
  <c r="K738" i="14"/>
  <c r="K736" i="14"/>
  <c r="K724" i="14"/>
  <c r="K712" i="14"/>
  <c r="K700" i="14"/>
  <c r="K688" i="14"/>
  <c r="K676" i="14"/>
  <c r="K664" i="14"/>
  <c r="K652" i="14"/>
  <c r="K640" i="14"/>
  <c r="K628" i="14"/>
  <c r="K616" i="14"/>
  <c r="K604" i="14"/>
  <c r="K592" i="14"/>
  <c r="K580" i="14"/>
  <c r="K568" i="14"/>
  <c r="K556" i="14"/>
  <c r="K544" i="14"/>
  <c r="K532" i="14"/>
  <c r="K520" i="14"/>
  <c r="K508" i="14"/>
  <c r="K496" i="14"/>
  <c r="K484" i="14"/>
  <c r="K472" i="14"/>
  <c r="D698" i="29"/>
  <c r="K698" i="29"/>
  <c r="K697" i="29"/>
  <c r="K685" i="29"/>
  <c r="K673" i="29"/>
  <c r="K661" i="29"/>
  <c r="K649" i="29"/>
  <c r="K637" i="29"/>
  <c r="K625" i="29"/>
  <c r="K613" i="29"/>
  <c r="K601" i="29"/>
  <c r="K589" i="29"/>
  <c r="K577" i="29"/>
  <c r="K565" i="29"/>
  <c r="K553" i="29"/>
  <c r="K541" i="29"/>
  <c r="K529" i="29"/>
  <c r="K517" i="29"/>
  <c r="K505" i="29"/>
  <c r="K493" i="29"/>
  <c r="K481" i="29"/>
  <c r="K469" i="29"/>
  <c r="K457" i="29"/>
  <c r="D575" i="13"/>
  <c r="K574" i="13"/>
  <c r="E574" i="13"/>
  <c r="H574" i="13" s="1"/>
  <c r="K565" i="13"/>
  <c r="K553" i="13"/>
  <c r="K541" i="13"/>
  <c r="K529" i="13"/>
  <c r="K517" i="13"/>
  <c r="K505" i="13"/>
  <c r="K493" i="13"/>
  <c r="K481" i="13"/>
  <c r="K469" i="13"/>
  <c r="K457" i="13"/>
  <c r="K445" i="13"/>
  <c r="K433" i="13"/>
  <c r="K421" i="13"/>
  <c r="K409" i="13"/>
  <c r="K397" i="13"/>
  <c r="K385" i="13"/>
  <c r="K575" i="13" s="1"/>
  <c r="D740" i="9"/>
  <c r="K738" i="9"/>
  <c r="K736" i="9"/>
  <c r="K724" i="9"/>
  <c r="K712" i="9"/>
  <c r="K700" i="9"/>
  <c r="K688" i="9"/>
  <c r="K676" i="9"/>
  <c r="K664" i="9"/>
  <c r="K652" i="9"/>
  <c r="K640" i="9"/>
  <c r="K628" i="9"/>
  <c r="K616" i="9"/>
  <c r="K604" i="9"/>
  <c r="K592" i="9"/>
  <c r="K580" i="9"/>
  <c r="K568" i="9"/>
  <c r="K556" i="9"/>
  <c r="K544" i="9"/>
  <c r="K532" i="9"/>
  <c r="K520" i="9"/>
  <c r="K508" i="9"/>
  <c r="K496" i="9"/>
  <c r="K484" i="9"/>
  <c r="K472" i="9"/>
  <c r="K739" i="9" s="1"/>
  <c r="D738" i="8"/>
  <c r="K736" i="8"/>
  <c r="K734" i="8"/>
  <c r="K722" i="8"/>
  <c r="K710" i="8"/>
  <c r="K698" i="8"/>
  <c r="K686" i="8"/>
  <c r="K674" i="8"/>
  <c r="K662" i="8"/>
  <c r="K650" i="8"/>
  <c r="K638" i="8"/>
  <c r="K626" i="8"/>
  <c r="K614" i="8"/>
  <c r="K602" i="8"/>
  <c r="K590" i="8"/>
  <c r="K578" i="8"/>
  <c r="K566" i="8"/>
  <c r="K554" i="8"/>
  <c r="K542" i="8"/>
  <c r="K530" i="8"/>
  <c r="K518" i="8"/>
  <c r="K506" i="8"/>
  <c r="K494" i="8"/>
  <c r="K482" i="8"/>
  <c r="K470" i="8"/>
  <c r="K737" i="8" s="1"/>
  <c r="K740" i="62" l="1"/>
  <c r="K741" i="73"/>
  <c r="K739" i="61"/>
  <c r="K739" i="14"/>
  <c r="K737" i="7"/>
  <c r="K735" i="7"/>
  <c r="K723" i="7"/>
  <c r="K711" i="7"/>
  <c r="K699" i="7"/>
  <c r="K687" i="7"/>
  <c r="K675" i="7"/>
  <c r="K663" i="7"/>
  <c r="K651" i="7"/>
  <c r="K639" i="7"/>
  <c r="K627" i="7"/>
  <c r="K615" i="7"/>
  <c r="K603" i="7"/>
  <c r="K591" i="7"/>
  <c r="K579" i="7"/>
  <c r="K567" i="7"/>
  <c r="K555" i="7"/>
  <c r="K543" i="7"/>
  <c r="K531" i="7"/>
  <c r="K519" i="7"/>
  <c r="K507" i="7"/>
  <c r="K495" i="7"/>
  <c r="K483" i="7"/>
  <c r="K471" i="7"/>
  <c r="K738" i="7" s="1"/>
  <c r="D738" i="7"/>
  <c r="K739" i="6"/>
  <c r="D739" i="6"/>
  <c r="K738" i="6"/>
  <c r="F738" i="6"/>
  <c r="E738" i="6"/>
  <c r="H738" i="6" s="1"/>
  <c r="F737" i="6"/>
  <c r="E737" i="6"/>
  <c r="H737" i="6" s="1"/>
  <c r="K736" i="6"/>
  <c r="K724" i="6"/>
  <c r="K712" i="6"/>
  <c r="K700" i="6"/>
  <c r="K688" i="6"/>
  <c r="K676" i="6"/>
  <c r="K664" i="6"/>
  <c r="K652" i="6"/>
  <c r="K640" i="6"/>
  <c r="K628" i="6"/>
  <c r="K616" i="6"/>
  <c r="K604" i="6"/>
  <c r="K592" i="6"/>
  <c r="K580" i="6"/>
  <c r="K568" i="6"/>
  <c r="K556" i="6"/>
  <c r="K544" i="6"/>
  <c r="K532" i="6"/>
  <c r="K520" i="6"/>
  <c r="K508" i="6"/>
  <c r="K496" i="6"/>
  <c r="K484" i="6"/>
  <c r="K472" i="6"/>
  <c r="D605" i="2"/>
  <c r="K605" i="2"/>
  <c r="K604" i="2"/>
  <c r="K593" i="2"/>
  <c r="K581" i="2"/>
  <c r="K569" i="2"/>
  <c r="K557" i="2"/>
  <c r="K545" i="2"/>
  <c r="K533" i="2"/>
  <c r="K521" i="2"/>
  <c r="K509" i="2"/>
  <c r="K497" i="2"/>
  <c r="K485" i="2"/>
  <c r="K473" i="2"/>
  <c r="K461" i="2"/>
  <c r="K449" i="2"/>
  <c r="K437" i="2"/>
  <c r="K425" i="2"/>
  <c r="K413" i="2"/>
  <c r="K401" i="2"/>
  <c r="K495" i="76" l="1"/>
  <c r="D495" i="76"/>
  <c r="K492" i="76"/>
  <c r="K480" i="76"/>
  <c r="K468" i="76"/>
  <c r="K456" i="76"/>
  <c r="K444" i="76"/>
  <c r="K432" i="76"/>
  <c r="K420" i="76"/>
  <c r="K408" i="76"/>
  <c r="K396" i="76"/>
  <c r="K384" i="76"/>
  <c r="K372" i="76"/>
  <c r="K360" i="76"/>
  <c r="K348" i="76"/>
  <c r="K336" i="76"/>
  <c r="K476" i="80"/>
  <c r="D476" i="80"/>
  <c r="K466" i="80"/>
  <c r="K454" i="80"/>
  <c r="K442" i="80"/>
  <c r="K430" i="80"/>
  <c r="K418" i="80"/>
  <c r="K406" i="80"/>
  <c r="K394" i="80"/>
  <c r="K382" i="80"/>
  <c r="K370" i="80"/>
  <c r="K358" i="80"/>
  <c r="K346" i="80"/>
  <c r="K334" i="80"/>
  <c r="K322" i="80"/>
  <c r="K733" i="1" l="1"/>
  <c r="L733" i="1" s="1"/>
  <c r="K731" i="1"/>
  <c r="K719" i="1"/>
  <c r="L719" i="1" s="1"/>
  <c r="K707" i="1"/>
  <c r="K695" i="1"/>
  <c r="L695" i="1" s="1"/>
  <c r="K683" i="1"/>
  <c r="K671" i="1"/>
  <c r="L671" i="1" s="1"/>
  <c r="K659" i="1"/>
  <c r="K647" i="1"/>
  <c r="L647" i="1" s="1"/>
  <c r="K635" i="1"/>
  <c r="K623" i="1"/>
  <c r="L623" i="1" s="1"/>
  <c r="K611" i="1"/>
  <c r="L611" i="1" s="1"/>
  <c r="K599" i="1"/>
  <c r="L599" i="1" s="1"/>
  <c r="K587" i="1"/>
  <c r="K741" i="1" s="1"/>
  <c r="K575" i="1"/>
  <c r="L575" i="1" s="1"/>
  <c r="K563" i="1"/>
  <c r="K551" i="1"/>
  <c r="L551" i="1" s="1"/>
  <c r="K539" i="1"/>
  <c r="K527" i="1"/>
  <c r="L527" i="1" s="1"/>
  <c r="K515" i="1"/>
  <c r="K503" i="1"/>
  <c r="L503" i="1" s="1"/>
  <c r="K491" i="1"/>
  <c r="K479" i="1"/>
  <c r="L479" i="1" s="1"/>
  <c r="K467" i="1"/>
  <c r="D741" i="22"/>
  <c r="K741" i="22"/>
  <c r="K736" i="22"/>
  <c r="K734" i="22"/>
  <c r="K722" i="22"/>
  <c r="K710" i="22"/>
  <c r="K698" i="22"/>
  <c r="K686" i="22"/>
  <c r="K674" i="22"/>
  <c r="K662" i="22"/>
  <c r="K650" i="22"/>
  <c r="K638" i="22"/>
  <c r="K626" i="22"/>
  <c r="K614" i="22"/>
  <c r="K602" i="22"/>
  <c r="K590" i="22"/>
  <c r="K578" i="22"/>
  <c r="K566" i="22"/>
  <c r="K554" i="22"/>
  <c r="K542" i="22"/>
  <c r="K530" i="22"/>
  <c r="K518" i="22"/>
  <c r="K506" i="22"/>
  <c r="K494" i="22"/>
  <c r="M495" i="22"/>
  <c r="K482" i="22"/>
  <c r="K470" i="22"/>
  <c r="O111" i="22"/>
  <c r="L740" i="1"/>
  <c r="L739" i="1"/>
  <c r="L738" i="1"/>
  <c r="L737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2" i="1"/>
  <c r="L621" i="1"/>
  <c r="L620" i="1"/>
  <c r="L619" i="1"/>
  <c r="L618" i="1"/>
  <c r="L617" i="1"/>
  <c r="L616" i="1"/>
  <c r="L615" i="1"/>
  <c r="L614" i="1"/>
  <c r="L613" i="1"/>
  <c r="L612" i="1"/>
  <c r="L610" i="1"/>
  <c r="L609" i="1"/>
  <c r="L608" i="1"/>
  <c r="L607" i="1"/>
  <c r="L606" i="1"/>
  <c r="L605" i="1"/>
  <c r="L604" i="1"/>
  <c r="L603" i="1"/>
  <c r="L602" i="1"/>
  <c r="L601" i="1"/>
  <c r="L600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D741" i="1" l="1"/>
  <c r="I332" i="76" l="1"/>
  <c r="I468" i="6"/>
  <c r="I453" i="29"/>
  <c r="I468" i="14"/>
  <c r="I468" i="16"/>
  <c r="I416" i="17"/>
  <c r="I398" i="50"/>
  <c r="I470" i="73"/>
  <c r="F764" i="30" l="1"/>
  <c r="E764" i="30"/>
  <c r="H764" i="30" s="1"/>
  <c r="F763" i="30"/>
  <c r="E763" i="30"/>
  <c r="H763" i="30" s="1"/>
  <c r="F762" i="30"/>
  <c r="E762" i="30"/>
  <c r="H762" i="30" s="1"/>
  <c r="F761" i="30"/>
  <c r="E761" i="30"/>
  <c r="H761" i="30" s="1"/>
  <c r="F760" i="30"/>
  <c r="E760" i="30"/>
  <c r="H760" i="30" s="1"/>
  <c r="F759" i="30"/>
  <c r="E759" i="30"/>
  <c r="H759" i="30" s="1"/>
  <c r="F758" i="30"/>
  <c r="E758" i="30"/>
  <c r="H758" i="30" s="1"/>
  <c r="F757" i="30"/>
  <c r="E757" i="30"/>
  <c r="H757" i="30" s="1"/>
  <c r="F756" i="30"/>
  <c r="E756" i="30"/>
  <c r="H756" i="30" s="1"/>
  <c r="F755" i="30"/>
  <c r="E755" i="30"/>
  <c r="H755" i="30" s="1"/>
  <c r="F754" i="30"/>
  <c r="E754" i="30"/>
  <c r="H754" i="30" s="1"/>
  <c r="F753" i="30"/>
  <c r="E753" i="30"/>
  <c r="H753" i="30" s="1"/>
  <c r="F752" i="30"/>
  <c r="E752" i="30"/>
  <c r="H752" i="30" s="1"/>
  <c r="F751" i="30"/>
  <c r="E751" i="30"/>
  <c r="H751" i="30" s="1"/>
  <c r="F750" i="30"/>
  <c r="E750" i="30"/>
  <c r="H750" i="30" s="1"/>
  <c r="F749" i="30"/>
  <c r="E749" i="30"/>
  <c r="H749" i="30" s="1"/>
  <c r="F748" i="30"/>
  <c r="E748" i="30"/>
  <c r="H748" i="30" s="1"/>
  <c r="F747" i="30"/>
  <c r="E747" i="30"/>
  <c r="H747" i="30" s="1"/>
  <c r="F746" i="30"/>
  <c r="E746" i="30"/>
  <c r="H746" i="30" s="1"/>
  <c r="F745" i="30"/>
  <c r="E745" i="30"/>
  <c r="H745" i="30" s="1"/>
  <c r="F744" i="30"/>
  <c r="E744" i="30"/>
  <c r="H744" i="30" s="1"/>
  <c r="F743" i="30"/>
  <c r="E743" i="30"/>
  <c r="H743" i="30" s="1"/>
  <c r="F742" i="30"/>
  <c r="E742" i="30"/>
  <c r="H742" i="30" s="1"/>
  <c r="F741" i="30"/>
  <c r="E741" i="30"/>
  <c r="H741" i="30" s="1"/>
  <c r="F740" i="30"/>
  <c r="E740" i="30"/>
  <c r="H740" i="30" s="1"/>
  <c r="F739" i="30"/>
  <c r="E739" i="30"/>
  <c r="H739" i="30" s="1"/>
  <c r="F738" i="30"/>
  <c r="E738" i="30"/>
  <c r="H738" i="30" s="1"/>
  <c r="F737" i="30"/>
  <c r="E737" i="30"/>
  <c r="H737" i="30" s="1"/>
  <c r="F736" i="30"/>
  <c r="E736" i="30"/>
  <c r="H736" i="30" s="1"/>
  <c r="F735" i="30"/>
  <c r="E735" i="30"/>
  <c r="H735" i="30" s="1"/>
  <c r="F734" i="30"/>
  <c r="E734" i="30"/>
  <c r="H734" i="30" s="1"/>
  <c r="F733" i="30"/>
  <c r="E733" i="30"/>
  <c r="H733" i="30" s="1"/>
  <c r="F732" i="30"/>
  <c r="E732" i="30"/>
  <c r="H732" i="30" s="1"/>
  <c r="F731" i="30"/>
  <c r="E731" i="30"/>
  <c r="H731" i="30" s="1"/>
  <c r="F730" i="30"/>
  <c r="E730" i="30"/>
  <c r="H730" i="30" s="1"/>
  <c r="F729" i="30"/>
  <c r="E729" i="30"/>
  <c r="H729" i="30" s="1"/>
  <c r="F728" i="30"/>
  <c r="E728" i="30"/>
  <c r="H728" i="30" s="1"/>
  <c r="F727" i="30"/>
  <c r="E727" i="30"/>
  <c r="H727" i="30" s="1"/>
  <c r="F726" i="30"/>
  <c r="E726" i="30"/>
  <c r="H726" i="30" s="1"/>
  <c r="F725" i="30"/>
  <c r="E725" i="30"/>
  <c r="H725" i="30" s="1"/>
  <c r="F724" i="30"/>
  <c r="E724" i="30"/>
  <c r="H724" i="30" s="1"/>
  <c r="F723" i="30"/>
  <c r="E723" i="30"/>
  <c r="H723" i="30" s="1"/>
  <c r="F722" i="30"/>
  <c r="E722" i="30"/>
  <c r="H722" i="30" s="1"/>
  <c r="F721" i="30"/>
  <c r="E721" i="30"/>
  <c r="H721" i="30" s="1"/>
  <c r="F720" i="30"/>
  <c r="E720" i="30"/>
  <c r="H720" i="30" s="1"/>
  <c r="F719" i="30"/>
  <c r="E719" i="30"/>
  <c r="H719" i="30" s="1"/>
  <c r="F718" i="30"/>
  <c r="E718" i="30"/>
  <c r="H718" i="30" s="1"/>
  <c r="F717" i="30"/>
  <c r="E717" i="30"/>
  <c r="H717" i="30" s="1"/>
  <c r="F716" i="30"/>
  <c r="E716" i="30"/>
  <c r="H716" i="30" s="1"/>
  <c r="F715" i="30"/>
  <c r="E715" i="30"/>
  <c r="H715" i="30" s="1"/>
  <c r="F714" i="30"/>
  <c r="E714" i="30"/>
  <c r="H714" i="30" s="1"/>
  <c r="F713" i="30"/>
  <c r="E713" i="30"/>
  <c r="H713" i="30" s="1"/>
  <c r="F712" i="30"/>
  <c r="E712" i="30"/>
  <c r="H712" i="30" s="1"/>
  <c r="F711" i="30"/>
  <c r="E711" i="30"/>
  <c r="H711" i="30" s="1"/>
  <c r="F710" i="30"/>
  <c r="E710" i="30"/>
  <c r="H710" i="30" s="1"/>
  <c r="F709" i="30"/>
  <c r="E709" i="30"/>
  <c r="H709" i="30" s="1"/>
  <c r="F708" i="30"/>
  <c r="E708" i="30"/>
  <c r="H708" i="30" s="1"/>
  <c r="F707" i="30"/>
  <c r="E707" i="30"/>
  <c r="H707" i="30" s="1"/>
  <c r="F706" i="30"/>
  <c r="E706" i="30"/>
  <c r="H706" i="30" s="1"/>
  <c r="F705" i="30"/>
  <c r="E705" i="30"/>
  <c r="H705" i="30" s="1"/>
  <c r="F704" i="30"/>
  <c r="E704" i="30"/>
  <c r="H704" i="30" s="1"/>
  <c r="F703" i="30"/>
  <c r="E703" i="30"/>
  <c r="H703" i="30" s="1"/>
  <c r="F702" i="30"/>
  <c r="E702" i="30"/>
  <c r="H702" i="30" s="1"/>
  <c r="F701" i="30"/>
  <c r="E701" i="30"/>
  <c r="H701" i="30" s="1"/>
  <c r="F700" i="30"/>
  <c r="E700" i="30"/>
  <c r="H700" i="30" s="1"/>
  <c r="F699" i="30"/>
  <c r="E699" i="30"/>
  <c r="H699" i="30" s="1"/>
  <c r="F698" i="30"/>
  <c r="E698" i="30"/>
  <c r="H698" i="30" s="1"/>
  <c r="F697" i="30"/>
  <c r="E697" i="30"/>
  <c r="H697" i="30" s="1"/>
  <c r="F696" i="30"/>
  <c r="E696" i="30"/>
  <c r="H696" i="30" s="1"/>
  <c r="F695" i="30"/>
  <c r="E695" i="30"/>
  <c r="H695" i="30" s="1"/>
  <c r="F694" i="30"/>
  <c r="E694" i="30"/>
  <c r="H694" i="30" s="1"/>
  <c r="E693" i="30"/>
  <c r="H693" i="30" s="1"/>
  <c r="E692" i="30"/>
  <c r="H692" i="30" s="1"/>
  <c r="E691" i="30"/>
  <c r="H691" i="30" s="1"/>
  <c r="E690" i="30"/>
  <c r="H690" i="30" s="1"/>
  <c r="E689" i="30"/>
  <c r="H689" i="30" s="1"/>
  <c r="E688" i="30"/>
  <c r="H688" i="30" s="1"/>
  <c r="H687" i="30"/>
  <c r="E687" i="30"/>
  <c r="E686" i="30"/>
  <c r="H686" i="30" s="1"/>
  <c r="E685" i="30"/>
  <c r="H685" i="30" s="1"/>
  <c r="E684" i="30"/>
  <c r="H684" i="30" s="1"/>
  <c r="E683" i="30"/>
  <c r="H683" i="30" s="1"/>
  <c r="E682" i="30"/>
  <c r="H682" i="30" s="1"/>
  <c r="E681" i="30"/>
  <c r="H681" i="30" s="1"/>
  <c r="E680" i="30"/>
  <c r="H680" i="30" s="1"/>
  <c r="E679" i="30"/>
  <c r="H679" i="30" s="1"/>
  <c r="E678" i="30"/>
  <c r="H678" i="30" s="1"/>
  <c r="E677" i="30"/>
  <c r="H677" i="30" s="1"/>
  <c r="E676" i="30"/>
  <c r="H676" i="30" s="1"/>
  <c r="E675" i="30"/>
  <c r="H675" i="30" s="1"/>
  <c r="E674" i="30"/>
  <c r="H674" i="30" s="1"/>
  <c r="E673" i="30"/>
  <c r="H673" i="30" s="1"/>
  <c r="E672" i="30"/>
  <c r="H672" i="30" s="1"/>
  <c r="E671" i="30"/>
  <c r="H671" i="30" s="1"/>
  <c r="E670" i="30"/>
  <c r="H670" i="30" s="1"/>
  <c r="E669" i="30"/>
  <c r="H669" i="30" s="1"/>
  <c r="E668" i="30"/>
  <c r="H668" i="30" s="1"/>
  <c r="E667" i="30"/>
  <c r="H667" i="30" s="1"/>
  <c r="E666" i="30"/>
  <c r="H666" i="30" s="1"/>
  <c r="E665" i="30"/>
  <c r="H665" i="30" s="1"/>
  <c r="E664" i="30"/>
  <c r="H664" i="30" s="1"/>
  <c r="E663" i="30"/>
  <c r="H663" i="30" s="1"/>
  <c r="E662" i="30"/>
  <c r="H662" i="30" s="1"/>
  <c r="E661" i="30"/>
  <c r="H661" i="30" s="1"/>
  <c r="E660" i="30"/>
  <c r="H660" i="30" s="1"/>
  <c r="E659" i="30"/>
  <c r="H659" i="30" s="1"/>
  <c r="E658" i="30"/>
  <c r="H658" i="30" s="1"/>
  <c r="E657" i="30"/>
  <c r="H657" i="30" s="1"/>
  <c r="E656" i="30"/>
  <c r="H656" i="30" s="1"/>
  <c r="E655" i="30"/>
  <c r="H655" i="30" s="1"/>
  <c r="E654" i="30"/>
  <c r="H654" i="30" s="1"/>
  <c r="E653" i="30"/>
  <c r="H653" i="30" s="1"/>
  <c r="E652" i="30"/>
  <c r="H652" i="30" s="1"/>
  <c r="E651" i="30"/>
  <c r="H651" i="30" s="1"/>
  <c r="E650" i="30"/>
  <c r="H650" i="30" s="1"/>
  <c r="E649" i="30"/>
  <c r="H649" i="30" s="1"/>
  <c r="E648" i="30"/>
  <c r="H648" i="30" s="1"/>
  <c r="E647" i="30"/>
  <c r="H647" i="30" s="1"/>
  <c r="E646" i="30"/>
  <c r="H646" i="30" s="1"/>
  <c r="E645" i="30"/>
  <c r="H645" i="30" s="1"/>
  <c r="E644" i="30"/>
  <c r="H644" i="30" s="1"/>
  <c r="E643" i="30"/>
  <c r="H643" i="30" s="1"/>
  <c r="E642" i="30"/>
  <c r="H642" i="30" s="1"/>
  <c r="E641" i="30"/>
  <c r="H641" i="30" s="1"/>
  <c r="E640" i="30"/>
  <c r="H640" i="30" s="1"/>
  <c r="E639" i="30"/>
  <c r="H639" i="30" s="1"/>
  <c r="E638" i="30"/>
  <c r="H638" i="30" s="1"/>
  <c r="E637" i="30"/>
  <c r="H637" i="30" s="1"/>
  <c r="E636" i="30"/>
  <c r="H636" i="30" s="1"/>
  <c r="E635" i="30"/>
  <c r="H635" i="30" s="1"/>
  <c r="E634" i="30"/>
  <c r="H634" i="30" s="1"/>
  <c r="E633" i="30"/>
  <c r="H633" i="30" s="1"/>
  <c r="E632" i="30"/>
  <c r="H632" i="30" s="1"/>
  <c r="E631" i="30"/>
  <c r="H631" i="30" s="1"/>
  <c r="E630" i="30"/>
  <c r="H630" i="30" s="1"/>
  <c r="E629" i="30"/>
  <c r="H629" i="30" s="1"/>
  <c r="E628" i="30"/>
  <c r="H628" i="30" s="1"/>
  <c r="E627" i="30"/>
  <c r="H627" i="30" s="1"/>
  <c r="E626" i="30"/>
  <c r="H626" i="30" s="1"/>
  <c r="E625" i="30"/>
  <c r="H625" i="30" s="1"/>
  <c r="E624" i="30"/>
  <c r="H624" i="30" s="1"/>
  <c r="E623" i="30"/>
  <c r="H623" i="30" s="1"/>
  <c r="E622" i="30"/>
  <c r="H622" i="30" s="1"/>
  <c r="E621" i="30"/>
  <c r="H621" i="30" s="1"/>
  <c r="E620" i="30"/>
  <c r="H620" i="30" s="1"/>
  <c r="E619" i="30"/>
  <c r="H619" i="30" s="1"/>
  <c r="E618" i="30"/>
  <c r="H618" i="30" s="1"/>
  <c r="E617" i="30"/>
  <c r="H617" i="30" s="1"/>
  <c r="E616" i="30"/>
  <c r="H616" i="30" s="1"/>
  <c r="E615" i="30"/>
  <c r="H615" i="30" s="1"/>
  <c r="E614" i="30"/>
  <c r="H614" i="30" s="1"/>
  <c r="E613" i="30"/>
  <c r="H613" i="30" s="1"/>
  <c r="E612" i="30"/>
  <c r="H612" i="30" s="1"/>
  <c r="E611" i="30"/>
  <c r="H611" i="30" s="1"/>
  <c r="E610" i="30"/>
  <c r="H610" i="30" s="1"/>
  <c r="E609" i="30"/>
  <c r="H609" i="30" s="1"/>
  <c r="E608" i="30"/>
  <c r="H608" i="30" s="1"/>
  <c r="E607" i="30"/>
  <c r="H607" i="30" s="1"/>
  <c r="E606" i="30"/>
  <c r="H606" i="30" s="1"/>
  <c r="E605" i="30"/>
  <c r="H605" i="30" s="1"/>
  <c r="E604" i="30"/>
  <c r="H604" i="30" s="1"/>
  <c r="E603" i="30"/>
  <c r="H603" i="30" s="1"/>
  <c r="E602" i="30"/>
  <c r="H602" i="30" s="1"/>
  <c r="E601" i="30"/>
  <c r="H601" i="30" s="1"/>
  <c r="H600" i="30"/>
  <c r="E600" i="30"/>
  <c r="E599" i="30"/>
  <c r="H599" i="30" s="1"/>
  <c r="H598" i="30"/>
  <c r="E598" i="30"/>
  <c r="E597" i="30"/>
  <c r="H597" i="30" s="1"/>
  <c r="H596" i="30"/>
  <c r="E596" i="30"/>
  <c r="E595" i="30"/>
  <c r="H595" i="30" s="1"/>
  <c r="H594" i="30"/>
  <c r="E594" i="30"/>
  <c r="E593" i="30"/>
  <c r="H593" i="30" s="1"/>
  <c r="H592" i="30"/>
  <c r="E592" i="30"/>
  <c r="E591" i="30"/>
  <c r="H591" i="30" s="1"/>
  <c r="J591" i="30" s="1"/>
  <c r="E590" i="30"/>
  <c r="H590" i="30" s="1"/>
  <c r="J590" i="30" s="1"/>
  <c r="H589" i="30"/>
  <c r="J589" i="30" s="1"/>
  <c r="E589" i="30"/>
  <c r="H588" i="30"/>
  <c r="J588" i="30" s="1"/>
  <c r="E588" i="30"/>
  <c r="E587" i="30"/>
  <c r="H587" i="30" s="1"/>
  <c r="J587" i="30" s="1"/>
  <c r="E586" i="30"/>
  <c r="H586" i="30" s="1"/>
  <c r="J586" i="30" s="1"/>
  <c r="H585" i="30"/>
  <c r="J585" i="30" s="1"/>
  <c r="E585" i="30"/>
  <c r="H584" i="30"/>
  <c r="J584" i="30" s="1"/>
  <c r="E584" i="30"/>
  <c r="E583" i="30"/>
  <c r="H583" i="30" s="1"/>
  <c r="J583" i="30" s="1"/>
  <c r="E582" i="30"/>
  <c r="H582" i="30" s="1"/>
  <c r="J582" i="30" s="1"/>
  <c r="H581" i="30"/>
  <c r="J581" i="30" s="1"/>
  <c r="E581" i="30"/>
  <c r="H580" i="30"/>
  <c r="J580" i="30" s="1"/>
  <c r="E580" i="30"/>
  <c r="E579" i="30"/>
  <c r="H579" i="30" s="1"/>
  <c r="J579" i="30" s="1"/>
  <c r="E578" i="30"/>
  <c r="H578" i="30" s="1"/>
  <c r="J578" i="30" s="1"/>
  <c r="H577" i="30"/>
  <c r="J577" i="30" s="1"/>
  <c r="E577" i="30"/>
  <c r="H576" i="30"/>
  <c r="J576" i="30" s="1"/>
  <c r="E576" i="30"/>
  <c r="E575" i="30"/>
  <c r="H575" i="30" s="1"/>
  <c r="J575" i="30" s="1"/>
  <c r="E574" i="30"/>
  <c r="H574" i="30" s="1"/>
  <c r="J574" i="30" s="1"/>
  <c r="H573" i="30"/>
  <c r="J573" i="30" s="1"/>
  <c r="E573" i="30"/>
  <c r="H572" i="30"/>
  <c r="J572" i="30" s="1"/>
  <c r="E572" i="30"/>
  <c r="E571" i="30"/>
  <c r="H571" i="30" s="1"/>
  <c r="J571" i="30" s="1"/>
  <c r="E570" i="30"/>
  <c r="H570" i="30" s="1"/>
  <c r="J570" i="30" s="1"/>
  <c r="H569" i="30"/>
  <c r="J569" i="30" s="1"/>
  <c r="E569" i="30"/>
  <c r="H568" i="30"/>
  <c r="J568" i="30" s="1"/>
  <c r="E568" i="30"/>
  <c r="E567" i="30"/>
  <c r="H567" i="30" s="1"/>
  <c r="J567" i="30" s="1"/>
  <c r="E566" i="30"/>
  <c r="H566" i="30" s="1"/>
  <c r="I566" i="30" s="1"/>
  <c r="J566" i="30" s="1"/>
  <c r="H565" i="30"/>
  <c r="I565" i="30" s="1"/>
  <c r="J565" i="30" s="1"/>
  <c r="E565" i="30"/>
  <c r="H564" i="30"/>
  <c r="I564" i="30" s="1"/>
  <c r="J564" i="30" s="1"/>
  <c r="E564" i="30"/>
  <c r="E563" i="30"/>
  <c r="H563" i="30" s="1"/>
  <c r="I563" i="30" s="1"/>
  <c r="J563" i="30" s="1"/>
  <c r="E562" i="30"/>
  <c r="H562" i="30" s="1"/>
  <c r="I562" i="30" s="1"/>
  <c r="J562" i="30" s="1"/>
  <c r="H561" i="30"/>
  <c r="I561" i="30" s="1"/>
  <c r="J561" i="30" s="1"/>
  <c r="E561" i="30"/>
  <c r="H560" i="30"/>
  <c r="I560" i="30" s="1"/>
  <c r="J560" i="30" s="1"/>
  <c r="E560" i="30"/>
  <c r="E559" i="30"/>
  <c r="H559" i="30" s="1"/>
  <c r="I559" i="30" s="1"/>
  <c r="J559" i="30" s="1"/>
  <c r="E558" i="30"/>
  <c r="H558" i="30" s="1"/>
  <c r="I558" i="30" s="1"/>
  <c r="J558" i="30" s="1"/>
  <c r="H557" i="30"/>
  <c r="I557" i="30" s="1"/>
  <c r="J557" i="30" s="1"/>
  <c r="E557" i="30"/>
  <c r="H556" i="30"/>
  <c r="I556" i="30" s="1"/>
  <c r="J556" i="30" s="1"/>
  <c r="E556" i="30"/>
  <c r="H555" i="30"/>
  <c r="I555" i="30" s="1"/>
  <c r="J555" i="30" s="1"/>
  <c r="E555" i="30"/>
  <c r="H554" i="30"/>
  <c r="I554" i="30" s="1"/>
  <c r="J554" i="30" s="1"/>
  <c r="E554" i="30"/>
  <c r="H553" i="30"/>
  <c r="I553" i="30" s="1"/>
  <c r="J553" i="30" s="1"/>
  <c r="E553" i="30"/>
  <c r="H552" i="30"/>
  <c r="I552" i="30" s="1"/>
  <c r="J552" i="30" s="1"/>
  <c r="E552" i="30"/>
  <c r="H551" i="30"/>
  <c r="I551" i="30" s="1"/>
  <c r="J551" i="30" s="1"/>
  <c r="E551" i="30"/>
  <c r="H550" i="30"/>
  <c r="I550" i="30" s="1"/>
  <c r="J550" i="30" s="1"/>
  <c r="E550" i="30"/>
  <c r="H549" i="30"/>
  <c r="I549" i="30" s="1"/>
  <c r="J549" i="30" s="1"/>
  <c r="E549" i="30"/>
  <c r="H548" i="30"/>
  <c r="I548" i="30" s="1"/>
  <c r="J548" i="30" s="1"/>
  <c r="E548" i="30"/>
  <c r="H547" i="30"/>
  <c r="I547" i="30" s="1"/>
  <c r="J547" i="30" s="1"/>
  <c r="E547" i="30"/>
  <c r="H546" i="30"/>
  <c r="I546" i="30" s="1"/>
  <c r="J546" i="30" s="1"/>
  <c r="E546" i="30"/>
  <c r="H545" i="30"/>
  <c r="I545" i="30" s="1"/>
  <c r="J545" i="30" s="1"/>
  <c r="E545" i="30"/>
  <c r="E544" i="30"/>
  <c r="H544" i="30" s="1"/>
  <c r="I544" i="30" s="1"/>
  <c r="E543" i="30"/>
  <c r="H543" i="30" s="1"/>
  <c r="I543" i="30" s="1"/>
  <c r="E542" i="30"/>
  <c r="H542" i="30" s="1"/>
  <c r="I542" i="30" s="1"/>
  <c r="E541" i="30"/>
  <c r="H541" i="30" s="1"/>
  <c r="I541" i="30" s="1"/>
  <c r="E540" i="30"/>
  <c r="H540" i="30" s="1"/>
  <c r="I540" i="30" s="1"/>
  <c r="E539" i="30"/>
  <c r="H539" i="30" s="1"/>
  <c r="I539" i="30" s="1"/>
  <c r="E538" i="30"/>
  <c r="H538" i="30" s="1"/>
  <c r="I538" i="30" s="1"/>
  <c r="H537" i="30"/>
  <c r="I537" i="30" s="1"/>
  <c r="E537" i="30"/>
  <c r="E536" i="30"/>
  <c r="H536" i="30" s="1"/>
  <c r="I536" i="30" s="1"/>
  <c r="E535" i="30"/>
  <c r="H535" i="30" s="1"/>
  <c r="I535" i="30" s="1"/>
  <c r="E534" i="30"/>
  <c r="H534" i="30" s="1"/>
  <c r="E533" i="30"/>
  <c r="H533" i="30" s="1"/>
  <c r="E532" i="30"/>
  <c r="H532" i="30" s="1"/>
  <c r="E531" i="30"/>
  <c r="H531" i="30" s="1"/>
  <c r="E530" i="30"/>
  <c r="H530" i="30" s="1"/>
  <c r="H529" i="30"/>
  <c r="E529" i="30"/>
  <c r="E528" i="30"/>
  <c r="H528" i="30" s="1"/>
  <c r="E527" i="30"/>
  <c r="H527" i="30" s="1"/>
  <c r="E526" i="30"/>
  <c r="H526" i="30" s="1"/>
  <c r="E525" i="30"/>
  <c r="H525" i="30" s="1"/>
  <c r="E524" i="30"/>
  <c r="H524" i="30" s="1"/>
  <c r="E523" i="30"/>
  <c r="H523" i="30" s="1"/>
  <c r="E522" i="30"/>
  <c r="H522" i="30" s="1"/>
  <c r="H521" i="30"/>
  <c r="E521" i="30"/>
  <c r="E520" i="30"/>
  <c r="H520" i="30" s="1"/>
  <c r="E519" i="30"/>
  <c r="H519" i="30" s="1"/>
  <c r="E518" i="30"/>
  <c r="H518" i="30" s="1"/>
  <c r="E517" i="30"/>
  <c r="H517" i="30" s="1"/>
  <c r="E516" i="30"/>
  <c r="H516" i="30" s="1"/>
  <c r="E515" i="30"/>
  <c r="H515" i="30" s="1"/>
  <c r="E514" i="30"/>
  <c r="H514" i="30" s="1"/>
  <c r="H513" i="30"/>
  <c r="I513" i="30" s="1"/>
  <c r="E513" i="30"/>
  <c r="E512" i="30"/>
  <c r="H512" i="30" s="1"/>
  <c r="I512" i="30" s="1"/>
  <c r="E511" i="30"/>
  <c r="H511" i="30" s="1"/>
  <c r="I511" i="30" s="1"/>
  <c r="E510" i="30"/>
  <c r="H510" i="30" s="1"/>
  <c r="I510" i="30" s="1"/>
  <c r="E509" i="30"/>
  <c r="H509" i="30" s="1"/>
  <c r="E508" i="30"/>
  <c r="H508" i="30" s="1"/>
  <c r="E507" i="30"/>
  <c r="H507" i="30" s="1"/>
  <c r="E506" i="30"/>
  <c r="H506" i="30" s="1"/>
  <c r="E505" i="30"/>
  <c r="H505" i="30" s="1"/>
  <c r="E504" i="30"/>
  <c r="H504" i="30" s="1"/>
  <c r="E503" i="30"/>
  <c r="H503" i="30" s="1"/>
  <c r="E502" i="30"/>
  <c r="H502" i="30" s="1"/>
  <c r="E501" i="30"/>
  <c r="H501" i="30" s="1"/>
  <c r="E500" i="30"/>
  <c r="H500" i="30" s="1"/>
  <c r="E499" i="30"/>
  <c r="H499" i="30" s="1"/>
  <c r="E498" i="30"/>
  <c r="H498" i="30" s="1"/>
  <c r="E497" i="30"/>
  <c r="H497" i="30" s="1"/>
  <c r="E496" i="30"/>
  <c r="H496" i="30" s="1"/>
  <c r="E495" i="30"/>
  <c r="H495" i="30" s="1"/>
  <c r="E494" i="30"/>
  <c r="H494" i="30" s="1"/>
  <c r="E493" i="30"/>
  <c r="H493" i="30" s="1"/>
  <c r="E492" i="30"/>
  <c r="H492" i="30" s="1"/>
  <c r="E491" i="30"/>
  <c r="H491" i="30" s="1"/>
  <c r="E490" i="30"/>
  <c r="H490" i="30" s="1"/>
  <c r="E489" i="30"/>
  <c r="H489" i="30" s="1"/>
  <c r="E488" i="30"/>
  <c r="H488" i="30" s="1"/>
  <c r="E487" i="30"/>
  <c r="H487" i="30" s="1"/>
  <c r="E486" i="30"/>
  <c r="H486" i="30" s="1"/>
  <c r="E485" i="30"/>
  <c r="H485" i="30" s="1"/>
  <c r="E484" i="30"/>
  <c r="H484" i="30" s="1"/>
  <c r="E483" i="30"/>
  <c r="H483" i="30" s="1"/>
  <c r="E482" i="30"/>
  <c r="H482" i="30" s="1"/>
  <c r="E481" i="30"/>
  <c r="H481" i="30" s="1"/>
  <c r="E480" i="30"/>
  <c r="H480" i="30" s="1"/>
  <c r="E479" i="30"/>
  <c r="H479" i="30" s="1"/>
  <c r="E478" i="30"/>
  <c r="H478" i="30" s="1"/>
  <c r="E477" i="30"/>
  <c r="H477" i="30" s="1"/>
  <c r="E476" i="30"/>
  <c r="H476" i="30" s="1"/>
  <c r="E475" i="30"/>
  <c r="H475" i="30" s="1"/>
  <c r="E474" i="30"/>
  <c r="H474" i="30" s="1"/>
  <c r="E473" i="30"/>
  <c r="H473" i="30" s="1"/>
  <c r="E472" i="30"/>
  <c r="H472" i="30" s="1"/>
  <c r="E471" i="30"/>
  <c r="H471" i="30" s="1"/>
  <c r="E470" i="30"/>
  <c r="H470" i="30" s="1"/>
  <c r="E469" i="30"/>
  <c r="H469" i="30" s="1"/>
  <c r="F468" i="30"/>
  <c r="E468" i="30"/>
  <c r="H468" i="30" s="1"/>
  <c r="E697" i="29"/>
  <c r="H697" i="29" s="1"/>
  <c r="E696" i="29"/>
  <c r="H696" i="29" s="1"/>
  <c r="E695" i="29"/>
  <c r="H695" i="29" s="1"/>
  <c r="E694" i="29"/>
  <c r="H694" i="29" s="1"/>
  <c r="E693" i="29"/>
  <c r="H693" i="29" s="1"/>
  <c r="E692" i="29"/>
  <c r="H692" i="29" s="1"/>
  <c r="H691" i="29"/>
  <c r="E691" i="29"/>
  <c r="E690" i="29"/>
  <c r="H690" i="29" s="1"/>
  <c r="E689" i="29"/>
  <c r="H689" i="29" s="1"/>
  <c r="E688" i="29"/>
  <c r="H688" i="29" s="1"/>
  <c r="E687" i="29"/>
  <c r="H687" i="29" s="1"/>
  <c r="E686" i="29"/>
  <c r="H686" i="29" s="1"/>
  <c r="E685" i="29"/>
  <c r="H685" i="29" s="1"/>
  <c r="E684" i="29"/>
  <c r="H684" i="29" s="1"/>
  <c r="E683" i="29"/>
  <c r="H683" i="29" s="1"/>
  <c r="E682" i="29"/>
  <c r="H682" i="29" s="1"/>
  <c r="E681" i="29"/>
  <c r="H681" i="29" s="1"/>
  <c r="E680" i="29"/>
  <c r="H680" i="29" s="1"/>
  <c r="E679" i="29"/>
  <c r="H679" i="29" s="1"/>
  <c r="E678" i="29"/>
  <c r="H678" i="29" s="1"/>
  <c r="E677" i="29"/>
  <c r="H677" i="29" s="1"/>
  <c r="E676" i="29"/>
  <c r="H676" i="29" s="1"/>
  <c r="E675" i="29"/>
  <c r="H675" i="29" s="1"/>
  <c r="E674" i="29"/>
  <c r="H674" i="29" s="1"/>
  <c r="E673" i="29"/>
  <c r="H673" i="29" s="1"/>
  <c r="E672" i="29"/>
  <c r="H672" i="29" s="1"/>
  <c r="E671" i="29"/>
  <c r="H671" i="29" s="1"/>
  <c r="E670" i="29"/>
  <c r="H670" i="29" s="1"/>
  <c r="E669" i="29"/>
  <c r="H669" i="29" s="1"/>
  <c r="E668" i="29"/>
  <c r="H668" i="29" s="1"/>
  <c r="E667" i="29"/>
  <c r="H667" i="29" s="1"/>
  <c r="E666" i="29"/>
  <c r="H666" i="29" s="1"/>
  <c r="E665" i="29"/>
  <c r="H665" i="29" s="1"/>
  <c r="E664" i="29"/>
  <c r="H664" i="29" s="1"/>
  <c r="E663" i="29"/>
  <c r="H663" i="29" s="1"/>
  <c r="E662" i="29"/>
  <c r="H662" i="29" s="1"/>
  <c r="E661" i="29"/>
  <c r="H661" i="29" s="1"/>
  <c r="E660" i="29"/>
  <c r="H660" i="29" s="1"/>
  <c r="E659" i="29"/>
  <c r="H659" i="29" s="1"/>
  <c r="E658" i="29"/>
  <c r="H658" i="29" s="1"/>
  <c r="E657" i="29"/>
  <c r="H657" i="29" s="1"/>
  <c r="E656" i="29"/>
  <c r="H656" i="29" s="1"/>
  <c r="E655" i="29"/>
  <c r="H655" i="29" s="1"/>
  <c r="E654" i="29"/>
  <c r="H654" i="29" s="1"/>
  <c r="E653" i="29"/>
  <c r="H653" i="29" s="1"/>
  <c r="E652" i="29"/>
  <c r="H652" i="29" s="1"/>
  <c r="E651" i="29"/>
  <c r="H651" i="29" s="1"/>
  <c r="E650" i="29"/>
  <c r="H650" i="29" s="1"/>
  <c r="E649" i="29"/>
  <c r="H649" i="29" s="1"/>
  <c r="E648" i="29"/>
  <c r="H648" i="29" s="1"/>
  <c r="E647" i="29"/>
  <c r="H647" i="29" s="1"/>
  <c r="E646" i="29"/>
  <c r="H646" i="29" s="1"/>
  <c r="E645" i="29"/>
  <c r="H645" i="29" s="1"/>
  <c r="E644" i="29"/>
  <c r="H644" i="29" s="1"/>
  <c r="E643" i="29"/>
  <c r="H643" i="29" s="1"/>
  <c r="H642" i="29"/>
  <c r="E642" i="29"/>
  <c r="E641" i="29"/>
  <c r="H641" i="29" s="1"/>
  <c r="E640" i="29"/>
  <c r="H640" i="29" s="1"/>
  <c r="E639" i="29"/>
  <c r="H639" i="29" s="1"/>
  <c r="E638" i="29"/>
  <c r="H638" i="29" s="1"/>
  <c r="E637" i="29"/>
  <c r="H637" i="29" s="1"/>
  <c r="E636" i="29"/>
  <c r="H636" i="29" s="1"/>
  <c r="E635" i="29"/>
  <c r="H635" i="29" s="1"/>
  <c r="E634" i="29"/>
  <c r="H634" i="29" s="1"/>
  <c r="E633" i="29"/>
  <c r="H633" i="29" s="1"/>
  <c r="E632" i="29"/>
  <c r="H632" i="29" s="1"/>
  <c r="E631" i="29"/>
  <c r="H631" i="29" s="1"/>
  <c r="E630" i="29"/>
  <c r="H630" i="29" s="1"/>
  <c r="E629" i="29"/>
  <c r="H629" i="29" s="1"/>
  <c r="E628" i="29"/>
  <c r="H628" i="29" s="1"/>
  <c r="E627" i="29"/>
  <c r="H627" i="29" s="1"/>
  <c r="H626" i="29"/>
  <c r="E626" i="29"/>
  <c r="E625" i="29"/>
  <c r="H625" i="29" s="1"/>
  <c r="E624" i="29"/>
  <c r="H624" i="29" s="1"/>
  <c r="E623" i="29"/>
  <c r="H623" i="29" s="1"/>
  <c r="E622" i="29"/>
  <c r="H622" i="29" s="1"/>
  <c r="E621" i="29"/>
  <c r="H621" i="29" s="1"/>
  <c r="E620" i="29"/>
  <c r="H620" i="29" s="1"/>
  <c r="E619" i="29"/>
  <c r="H619" i="29" s="1"/>
  <c r="E618" i="29"/>
  <c r="H618" i="29" s="1"/>
  <c r="E617" i="29"/>
  <c r="H617" i="29" s="1"/>
  <c r="E616" i="29"/>
  <c r="H616" i="29" s="1"/>
  <c r="E615" i="29"/>
  <c r="H615" i="29" s="1"/>
  <c r="E614" i="29"/>
  <c r="H614" i="29" s="1"/>
  <c r="E613" i="29"/>
  <c r="H613" i="29" s="1"/>
  <c r="E612" i="29"/>
  <c r="H612" i="29" s="1"/>
  <c r="E611" i="29"/>
  <c r="H611" i="29" s="1"/>
  <c r="H610" i="29"/>
  <c r="E610" i="29"/>
  <c r="E609" i="29"/>
  <c r="H609" i="29" s="1"/>
  <c r="E608" i="29"/>
  <c r="H608" i="29" s="1"/>
  <c r="E607" i="29"/>
  <c r="H607" i="29" s="1"/>
  <c r="E606" i="29"/>
  <c r="H606" i="29" s="1"/>
  <c r="E605" i="29"/>
  <c r="H605" i="29" s="1"/>
  <c r="E604" i="29"/>
  <c r="H604" i="29" s="1"/>
  <c r="E603" i="29"/>
  <c r="H603" i="29" s="1"/>
  <c r="E602" i="29"/>
  <c r="H602" i="29" s="1"/>
  <c r="E601" i="29"/>
  <c r="H601" i="29" s="1"/>
  <c r="E600" i="29"/>
  <c r="H600" i="29" s="1"/>
  <c r="E599" i="29"/>
  <c r="H599" i="29" s="1"/>
  <c r="E598" i="29"/>
  <c r="H598" i="29" s="1"/>
  <c r="E597" i="29"/>
  <c r="H597" i="29" s="1"/>
  <c r="E596" i="29"/>
  <c r="H596" i="29" s="1"/>
  <c r="E595" i="29"/>
  <c r="H595" i="29" s="1"/>
  <c r="H594" i="29"/>
  <c r="E594" i="29"/>
  <c r="E593" i="29"/>
  <c r="H593" i="29" s="1"/>
  <c r="E592" i="29"/>
  <c r="H592" i="29" s="1"/>
  <c r="E591" i="29"/>
  <c r="H591" i="29" s="1"/>
  <c r="E590" i="29"/>
  <c r="H590" i="29" s="1"/>
  <c r="E589" i="29"/>
  <c r="H589" i="29" s="1"/>
  <c r="E588" i="29"/>
  <c r="H588" i="29" s="1"/>
  <c r="E587" i="29"/>
  <c r="H587" i="29" s="1"/>
  <c r="E586" i="29"/>
  <c r="H586" i="29" s="1"/>
  <c r="E585" i="29"/>
  <c r="H585" i="29" s="1"/>
  <c r="E584" i="29"/>
  <c r="H584" i="29" s="1"/>
  <c r="E583" i="29"/>
  <c r="H583" i="29" s="1"/>
  <c r="E582" i="29"/>
  <c r="H582" i="29" s="1"/>
  <c r="E581" i="29"/>
  <c r="H581" i="29" s="1"/>
  <c r="E580" i="29"/>
  <c r="H580" i="29" s="1"/>
  <c r="E579" i="29"/>
  <c r="H579" i="29" s="1"/>
  <c r="H578" i="29"/>
  <c r="E578" i="29"/>
  <c r="E577" i="29"/>
  <c r="H577" i="29" s="1"/>
  <c r="E576" i="29"/>
  <c r="H576" i="29" s="1"/>
  <c r="E575" i="29"/>
  <c r="H575" i="29" s="1"/>
  <c r="E574" i="29"/>
  <c r="H574" i="29" s="1"/>
  <c r="E573" i="29"/>
  <c r="H573" i="29" s="1"/>
  <c r="E572" i="29"/>
  <c r="H572" i="29" s="1"/>
  <c r="E571" i="29"/>
  <c r="H571" i="29" s="1"/>
  <c r="E570" i="29"/>
  <c r="H570" i="29" s="1"/>
  <c r="E569" i="29"/>
  <c r="H569" i="29" s="1"/>
  <c r="E568" i="29"/>
  <c r="H568" i="29" s="1"/>
  <c r="E567" i="29"/>
  <c r="H567" i="29" s="1"/>
  <c r="H566" i="29"/>
  <c r="E566" i="29"/>
  <c r="E565" i="29"/>
  <c r="H565" i="29" s="1"/>
  <c r="E564" i="29"/>
  <c r="H564" i="29" s="1"/>
  <c r="E563" i="29"/>
  <c r="H563" i="29" s="1"/>
  <c r="E562" i="29"/>
  <c r="H562" i="29" s="1"/>
  <c r="E561" i="29"/>
  <c r="H561" i="29" s="1"/>
  <c r="E560" i="29"/>
  <c r="H560" i="29" s="1"/>
  <c r="E559" i="29"/>
  <c r="H559" i="29" s="1"/>
  <c r="H558" i="29"/>
  <c r="E558" i="29"/>
  <c r="E557" i="29"/>
  <c r="H557" i="29" s="1"/>
  <c r="E556" i="29"/>
  <c r="H556" i="29" s="1"/>
  <c r="E555" i="29"/>
  <c r="H555" i="29" s="1"/>
  <c r="E554" i="29"/>
  <c r="H554" i="29" s="1"/>
  <c r="E553" i="29"/>
  <c r="H553" i="29" s="1"/>
  <c r="E552" i="29"/>
  <c r="H552" i="29" s="1"/>
  <c r="E551" i="29"/>
  <c r="H551" i="29" s="1"/>
  <c r="H550" i="29"/>
  <c r="E550" i="29"/>
  <c r="E549" i="29"/>
  <c r="H549" i="29" s="1"/>
  <c r="E548" i="29"/>
  <c r="H548" i="29" s="1"/>
  <c r="E547" i="29"/>
  <c r="H547" i="29" s="1"/>
  <c r="E546" i="29"/>
  <c r="H546" i="29" s="1"/>
  <c r="E545" i="29"/>
  <c r="H545" i="29" s="1"/>
  <c r="E544" i="29"/>
  <c r="H544" i="29" s="1"/>
  <c r="E543" i="29"/>
  <c r="H543" i="29" s="1"/>
  <c r="H542" i="29"/>
  <c r="E542" i="29"/>
  <c r="E541" i="29"/>
  <c r="H541" i="29" s="1"/>
  <c r="E540" i="29"/>
  <c r="E539" i="29"/>
  <c r="H539" i="29" s="1"/>
  <c r="E538" i="29"/>
  <c r="H538" i="29" s="1"/>
  <c r="E537" i="29"/>
  <c r="H537" i="29" s="1"/>
  <c r="E536" i="29"/>
  <c r="H536" i="29" s="1"/>
  <c r="E535" i="29"/>
  <c r="H535" i="29" s="1"/>
  <c r="E534" i="29"/>
  <c r="H534" i="29" s="1"/>
  <c r="E533" i="29"/>
  <c r="H533" i="29" s="1"/>
  <c r="E532" i="29"/>
  <c r="E531" i="29"/>
  <c r="H531" i="29" s="1"/>
  <c r="E530" i="29"/>
  <c r="H530" i="29" s="1"/>
  <c r="E529" i="29"/>
  <c r="H529" i="29" s="1"/>
  <c r="E528" i="29"/>
  <c r="H528" i="29" s="1"/>
  <c r="E527" i="29"/>
  <c r="H527" i="29" s="1"/>
  <c r="H526" i="29"/>
  <c r="E526" i="29"/>
  <c r="E525" i="29"/>
  <c r="H525" i="29" s="1"/>
  <c r="E524" i="29"/>
  <c r="E523" i="29"/>
  <c r="H523" i="29" s="1"/>
  <c r="E522" i="29"/>
  <c r="H522" i="29" s="1"/>
  <c r="E521" i="29"/>
  <c r="H521" i="29" s="1"/>
  <c r="E520" i="29"/>
  <c r="H520" i="29" s="1"/>
  <c r="E519" i="29"/>
  <c r="H519" i="29" s="1"/>
  <c r="E518" i="29"/>
  <c r="H518" i="29" s="1"/>
  <c r="E517" i="29"/>
  <c r="H517" i="29" s="1"/>
  <c r="E516" i="29"/>
  <c r="H516" i="29" s="1"/>
  <c r="E515" i="29"/>
  <c r="H515" i="29" s="1"/>
  <c r="H514" i="29"/>
  <c r="E514" i="29"/>
  <c r="E513" i="29"/>
  <c r="H513" i="29" s="1"/>
  <c r="E512" i="29"/>
  <c r="H512" i="29" s="1"/>
  <c r="E511" i="29"/>
  <c r="H511" i="29" s="1"/>
  <c r="E510" i="29"/>
  <c r="H510" i="29" s="1"/>
  <c r="E509" i="29"/>
  <c r="H509" i="29" s="1"/>
  <c r="E508" i="29"/>
  <c r="H508" i="29" s="1"/>
  <c r="E507" i="29"/>
  <c r="H507" i="29" s="1"/>
  <c r="H506" i="29"/>
  <c r="E506" i="29"/>
  <c r="E505" i="29"/>
  <c r="H505" i="29" s="1"/>
  <c r="E504" i="29"/>
  <c r="H504" i="29" s="1"/>
  <c r="E503" i="29"/>
  <c r="H503" i="29" s="1"/>
  <c r="E502" i="29"/>
  <c r="H502" i="29" s="1"/>
  <c r="E501" i="29"/>
  <c r="H501" i="29" s="1"/>
  <c r="E500" i="29"/>
  <c r="H500" i="29" s="1"/>
  <c r="E499" i="29"/>
  <c r="H499" i="29" s="1"/>
  <c r="H498" i="29"/>
  <c r="E498" i="29"/>
  <c r="E497" i="29"/>
  <c r="H497" i="29" s="1"/>
  <c r="E496" i="29"/>
  <c r="H496" i="29" s="1"/>
  <c r="E495" i="29"/>
  <c r="H495" i="29" s="1"/>
  <c r="E494" i="29"/>
  <c r="H494" i="29" s="1"/>
  <c r="E493" i="29"/>
  <c r="H493" i="29" s="1"/>
  <c r="E492" i="29"/>
  <c r="H492" i="29" s="1"/>
  <c r="E491" i="29"/>
  <c r="H491" i="29" s="1"/>
  <c r="H490" i="29"/>
  <c r="E490" i="29"/>
  <c r="E489" i="29"/>
  <c r="H489" i="29" s="1"/>
  <c r="E488" i="29"/>
  <c r="H488" i="29" s="1"/>
  <c r="E487" i="29"/>
  <c r="H487" i="29" s="1"/>
  <c r="E486" i="29"/>
  <c r="H486" i="29" s="1"/>
  <c r="E485" i="29"/>
  <c r="H485" i="29" s="1"/>
  <c r="E484" i="29"/>
  <c r="H484" i="29" s="1"/>
  <c r="E483" i="29"/>
  <c r="H483" i="29" s="1"/>
  <c r="H482" i="29"/>
  <c r="E482" i="29"/>
  <c r="E481" i="29"/>
  <c r="H481" i="29" s="1"/>
  <c r="E480" i="29"/>
  <c r="H480" i="29" s="1"/>
  <c r="E479" i="29"/>
  <c r="H479" i="29" s="1"/>
  <c r="E478" i="29"/>
  <c r="E477" i="29"/>
  <c r="E476" i="29"/>
  <c r="E475" i="29"/>
  <c r="E474" i="29"/>
  <c r="E473" i="29"/>
  <c r="E472" i="29"/>
  <c r="E471" i="29"/>
  <c r="E470" i="29"/>
  <c r="E469" i="29"/>
  <c r="E468" i="29"/>
  <c r="E467" i="29"/>
  <c r="E466" i="29"/>
  <c r="E465" i="29"/>
  <c r="E464" i="29"/>
  <c r="E463" i="29"/>
  <c r="E462" i="29"/>
  <c r="E461" i="29"/>
  <c r="E460" i="29"/>
  <c r="E459" i="29"/>
  <c r="E458" i="29"/>
  <c r="E457" i="29"/>
  <c r="E456" i="29"/>
  <c r="E455" i="29"/>
  <c r="E454" i="29"/>
  <c r="F453" i="29"/>
  <c r="E453" i="29"/>
  <c r="H524" i="29" l="1"/>
  <c r="H532" i="29"/>
  <c r="H540" i="29"/>
  <c r="F771" i="60"/>
  <c r="E771" i="60"/>
  <c r="H771" i="60" s="1"/>
  <c r="I771" i="60" s="1"/>
  <c r="F770" i="60"/>
  <c r="E770" i="60"/>
  <c r="H770" i="60" s="1"/>
  <c r="I770" i="60" s="1"/>
  <c r="F769" i="60"/>
  <c r="E769" i="60"/>
  <c r="H769" i="60" s="1"/>
  <c r="I769" i="60" s="1"/>
  <c r="F768" i="60"/>
  <c r="E768" i="60"/>
  <c r="H768" i="60" s="1"/>
  <c r="I768" i="60" s="1"/>
  <c r="F767" i="60"/>
  <c r="E767" i="60"/>
  <c r="H767" i="60" s="1"/>
  <c r="I767" i="60" s="1"/>
  <c r="F766" i="60"/>
  <c r="E766" i="60"/>
  <c r="H766" i="60" s="1"/>
  <c r="I766" i="60" s="1"/>
  <c r="F765" i="60"/>
  <c r="E765" i="60"/>
  <c r="H765" i="60" s="1"/>
  <c r="I765" i="60" s="1"/>
  <c r="F764" i="60"/>
  <c r="E764" i="60"/>
  <c r="H764" i="60" s="1"/>
  <c r="I764" i="60" s="1"/>
  <c r="F763" i="60"/>
  <c r="E763" i="60"/>
  <c r="H763" i="60" s="1"/>
  <c r="I763" i="60" s="1"/>
  <c r="F762" i="60"/>
  <c r="E762" i="60"/>
  <c r="H762" i="60" s="1"/>
  <c r="I762" i="60" s="1"/>
  <c r="F761" i="60"/>
  <c r="E761" i="60"/>
  <c r="H761" i="60" s="1"/>
  <c r="I761" i="60" s="1"/>
  <c r="F760" i="60"/>
  <c r="E760" i="60"/>
  <c r="H760" i="60" s="1"/>
  <c r="I760" i="60" s="1"/>
  <c r="F759" i="60"/>
  <c r="E759" i="60"/>
  <c r="H759" i="60" s="1"/>
  <c r="I759" i="60" s="1"/>
  <c r="F758" i="60"/>
  <c r="E758" i="60"/>
  <c r="H758" i="60" s="1"/>
  <c r="I758" i="60" s="1"/>
  <c r="F757" i="60"/>
  <c r="E757" i="60"/>
  <c r="H757" i="60" s="1"/>
  <c r="I757" i="60" s="1"/>
  <c r="F756" i="60"/>
  <c r="E756" i="60"/>
  <c r="H756" i="60" s="1"/>
  <c r="I756" i="60" s="1"/>
  <c r="F755" i="60"/>
  <c r="E755" i="60"/>
  <c r="H755" i="60" s="1"/>
  <c r="I755" i="60" s="1"/>
  <c r="F754" i="60"/>
  <c r="E754" i="60"/>
  <c r="H754" i="60" s="1"/>
  <c r="I754" i="60" s="1"/>
  <c r="F753" i="60"/>
  <c r="E753" i="60"/>
  <c r="H753" i="60" s="1"/>
  <c r="I753" i="60" s="1"/>
  <c r="F752" i="60"/>
  <c r="E752" i="60"/>
  <c r="H752" i="60" s="1"/>
  <c r="I752" i="60" s="1"/>
  <c r="F751" i="60"/>
  <c r="E751" i="60"/>
  <c r="H751" i="60" s="1"/>
  <c r="I751" i="60" s="1"/>
  <c r="F750" i="60"/>
  <c r="E750" i="60"/>
  <c r="H750" i="60" s="1"/>
  <c r="I750" i="60" s="1"/>
  <c r="F749" i="60"/>
  <c r="E749" i="60"/>
  <c r="H749" i="60" s="1"/>
  <c r="I749" i="60" s="1"/>
  <c r="F748" i="60"/>
  <c r="E748" i="60"/>
  <c r="H748" i="60" s="1"/>
  <c r="I748" i="60" s="1"/>
  <c r="F747" i="60"/>
  <c r="E747" i="60"/>
  <c r="H747" i="60" s="1"/>
  <c r="F746" i="60"/>
  <c r="E746" i="60"/>
  <c r="H746" i="60" s="1"/>
  <c r="F745" i="60"/>
  <c r="E745" i="60"/>
  <c r="H745" i="60" s="1"/>
  <c r="F744" i="60"/>
  <c r="E744" i="60"/>
  <c r="H744" i="60" s="1"/>
  <c r="F743" i="60"/>
  <c r="E743" i="60"/>
  <c r="H743" i="60" s="1"/>
  <c r="F742" i="60"/>
  <c r="E742" i="60"/>
  <c r="H742" i="60" s="1"/>
  <c r="F741" i="60"/>
  <c r="E741" i="60"/>
  <c r="H741" i="60" s="1"/>
  <c r="F740" i="60"/>
  <c r="E740" i="60"/>
  <c r="H740" i="60" s="1"/>
  <c r="F739" i="60"/>
  <c r="E739" i="60"/>
  <c r="H739" i="60" s="1"/>
  <c r="F738" i="60"/>
  <c r="E738" i="60"/>
  <c r="H738" i="60" s="1"/>
  <c r="F737" i="60"/>
  <c r="E737" i="60"/>
  <c r="H737" i="60" s="1"/>
  <c r="F736" i="60"/>
  <c r="E736" i="60"/>
  <c r="H736" i="60" s="1"/>
  <c r="F735" i="60"/>
  <c r="E735" i="60"/>
  <c r="H735" i="60" s="1"/>
  <c r="F734" i="60"/>
  <c r="E734" i="60"/>
  <c r="H734" i="60" s="1"/>
  <c r="F733" i="60"/>
  <c r="E733" i="60"/>
  <c r="H733" i="60" s="1"/>
  <c r="F732" i="60"/>
  <c r="E732" i="60"/>
  <c r="H732" i="60" s="1"/>
  <c r="F731" i="60"/>
  <c r="E731" i="60"/>
  <c r="H731" i="60" s="1"/>
  <c r="F730" i="60"/>
  <c r="E730" i="60"/>
  <c r="H730" i="60" s="1"/>
  <c r="F729" i="60"/>
  <c r="E729" i="60"/>
  <c r="H729" i="60" s="1"/>
  <c r="F728" i="60"/>
  <c r="E728" i="60"/>
  <c r="H728" i="60" s="1"/>
  <c r="F727" i="60"/>
  <c r="E727" i="60"/>
  <c r="H727" i="60" s="1"/>
  <c r="F726" i="60"/>
  <c r="E726" i="60"/>
  <c r="H726" i="60" s="1"/>
  <c r="F725" i="60"/>
  <c r="E725" i="60"/>
  <c r="H725" i="60" s="1"/>
  <c r="F724" i="60"/>
  <c r="E724" i="60"/>
  <c r="H724" i="60" s="1"/>
  <c r="F723" i="60"/>
  <c r="E723" i="60"/>
  <c r="H723" i="60" s="1"/>
  <c r="F722" i="60"/>
  <c r="E722" i="60"/>
  <c r="H722" i="60" s="1"/>
  <c r="F721" i="60"/>
  <c r="E721" i="60"/>
  <c r="H721" i="60" s="1"/>
  <c r="F720" i="60"/>
  <c r="E720" i="60"/>
  <c r="H720" i="60" s="1"/>
  <c r="F719" i="60"/>
  <c r="E719" i="60"/>
  <c r="H719" i="60" s="1"/>
  <c r="F718" i="60"/>
  <c r="E718" i="60"/>
  <c r="H718" i="60" s="1"/>
  <c r="F717" i="60"/>
  <c r="E717" i="60"/>
  <c r="H717" i="60" s="1"/>
  <c r="F716" i="60"/>
  <c r="E716" i="60"/>
  <c r="H716" i="60" s="1"/>
  <c r="F715" i="60"/>
  <c r="E715" i="60"/>
  <c r="H715" i="60" s="1"/>
  <c r="F714" i="60"/>
  <c r="E714" i="60"/>
  <c r="H714" i="60" s="1"/>
  <c r="F713" i="60"/>
  <c r="E713" i="60"/>
  <c r="H713" i="60" s="1"/>
  <c r="F712" i="60"/>
  <c r="E712" i="60"/>
  <c r="H712" i="60" s="1"/>
  <c r="F711" i="60"/>
  <c r="E711" i="60"/>
  <c r="H711" i="60" s="1"/>
  <c r="F710" i="60"/>
  <c r="E710" i="60"/>
  <c r="H710" i="60" s="1"/>
  <c r="F709" i="60"/>
  <c r="E709" i="60"/>
  <c r="H709" i="60" s="1"/>
  <c r="F708" i="60"/>
  <c r="E708" i="60"/>
  <c r="H708" i="60" s="1"/>
  <c r="F707" i="60"/>
  <c r="E707" i="60"/>
  <c r="H707" i="60" s="1"/>
  <c r="F706" i="60"/>
  <c r="E706" i="60"/>
  <c r="H706" i="60" s="1"/>
  <c r="F705" i="60"/>
  <c r="E705" i="60"/>
  <c r="H705" i="60" s="1"/>
  <c r="F704" i="60"/>
  <c r="E704" i="60"/>
  <c r="H704" i="60" s="1"/>
  <c r="F703" i="60"/>
  <c r="E703" i="60"/>
  <c r="H703" i="60" s="1"/>
  <c r="F702" i="60"/>
  <c r="E702" i="60"/>
  <c r="H702" i="60" s="1"/>
  <c r="F701" i="60"/>
  <c r="E701" i="60"/>
  <c r="H701" i="60" s="1"/>
  <c r="F700" i="60"/>
  <c r="E700" i="60"/>
  <c r="H700" i="60" s="1"/>
  <c r="F699" i="60"/>
  <c r="E699" i="60"/>
  <c r="H699" i="60" s="1"/>
  <c r="F698" i="60"/>
  <c r="E698" i="60"/>
  <c r="H698" i="60" s="1"/>
  <c r="F697" i="60"/>
  <c r="E697" i="60"/>
  <c r="H697" i="60" s="1"/>
  <c r="F696" i="60"/>
  <c r="E696" i="60"/>
  <c r="H696" i="60" s="1"/>
  <c r="F695" i="60"/>
  <c r="E695" i="60"/>
  <c r="H695" i="60" s="1"/>
  <c r="E694" i="60"/>
  <c r="H694" i="60" s="1"/>
  <c r="E693" i="60"/>
  <c r="H693" i="60" s="1"/>
  <c r="E692" i="60"/>
  <c r="H692" i="60" s="1"/>
  <c r="E691" i="60"/>
  <c r="H691" i="60" s="1"/>
  <c r="E690" i="60"/>
  <c r="H690" i="60" s="1"/>
  <c r="E689" i="60"/>
  <c r="H689" i="60" s="1"/>
  <c r="E688" i="60"/>
  <c r="H688" i="60" s="1"/>
  <c r="E687" i="60"/>
  <c r="H687" i="60" s="1"/>
  <c r="E686" i="60"/>
  <c r="H686" i="60" s="1"/>
  <c r="H685" i="60"/>
  <c r="E685" i="60"/>
  <c r="E684" i="60"/>
  <c r="H684" i="60" s="1"/>
  <c r="E683" i="60"/>
  <c r="H683" i="60" s="1"/>
  <c r="E682" i="60"/>
  <c r="H682" i="60" s="1"/>
  <c r="E681" i="60"/>
  <c r="H681" i="60" s="1"/>
  <c r="E680" i="60"/>
  <c r="H680" i="60" s="1"/>
  <c r="E679" i="60"/>
  <c r="H679" i="60" s="1"/>
  <c r="E678" i="60"/>
  <c r="H678" i="60" s="1"/>
  <c r="H677" i="60"/>
  <c r="E677" i="60"/>
  <c r="E676" i="60"/>
  <c r="H676" i="60" s="1"/>
  <c r="E675" i="60"/>
  <c r="H675" i="60" s="1"/>
  <c r="E674" i="60"/>
  <c r="H674" i="60" s="1"/>
  <c r="E673" i="60"/>
  <c r="H673" i="60" s="1"/>
  <c r="E672" i="60"/>
  <c r="H672" i="60" s="1"/>
  <c r="E671" i="60"/>
  <c r="H671" i="60" s="1"/>
  <c r="E670" i="60"/>
  <c r="H670" i="60" s="1"/>
  <c r="H669" i="60"/>
  <c r="E669" i="60"/>
  <c r="E668" i="60"/>
  <c r="H668" i="60" s="1"/>
  <c r="E667" i="60"/>
  <c r="H667" i="60" s="1"/>
  <c r="E666" i="60"/>
  <c r="H666" i="60" s="1"/>
  <c r="E665" i="60"/>
  <c r="H665" i="60" s="1"/>
  <c r="E664" i="60"/>
  <c r="H664" i="60" s="1"/>
  <c r="E663" i="60"/>
  <c r="H663" i="60" s="1"/>
  <c r="E662" i="60"/>
  <c r="H662" i="60" s="1"/>
  <c r="H661" i="60"/>
  <c r="E661" i="60"/>
  <c r="E660" i="60"/>
  <c r="H660" i="60" s="1"/>
  <c r="E659" i="60"/>
  <c r="H659" i="60" s="1"/>
  <c r="E658" i="60"/>
  <c r="H658" i="60" s="1"/>
  <c r="E657" i="60"/>
  <c r="H657" i="60" s="1"/>
  <c r="E656" i="60"/>
  <c r="H656" i="60" s="1"/>
  <c r="E655" i="60"/>
  <c r="H655" i="60" s="1"/>
  <c r="E654" i="60"/>
  <c r="H654" i="60" s="1"/>
  <c r="H653" i="60"/>
  <c r="E653" i="60"/>
  <c r="E652" i="60"/>
  <c r="H652" i="60" s="1"/>
  <c r="E651" i="60"/>
  <c r="H651" i="60" s="1"/>
  <c r="E650" i="60"/>
  <c r="H650" i="60" s="1"/>
  <c r="E649" i="60"/>
  <c r="H649" i="60" s="1"/>
  <c r="E648" i="60"/>
  <c r="H648" i="60" s="1"/>
  <c r="E647" i="60"/>
  <c r="H647" i="60" s="1"/>
  <c r="E646" i="60"/>
  <c r="H646" i="60" s="1"/>
  <c r="H645" i="60"/>
  <c r="E645" i="60"/>
  <c r="E644" i="60"/>
  <c r="H644" i="60" s="1"/>
  <c r="E643" i="60"/>
  <c r="H643" i="60" s="1"/>
  <c r="E642" i="60"/>
  <c r="H642" i="60" s="1"/>
  <c r="E641" i="60"/>
  <c r="H641" i="60" s="1"/>
  <c r="E640" i="60"/>
  <c r="H640" i="60" s="1"/>
  <c r="E639" i="60"/>
  <c r="H639" i="60" s="1"/>
  <c r="E638" i="60"/>
  <c r="H638" i="60" s="1"/>
  <c r="H637" i="60"/>
  <c r="E637" i="60"/>
  <c r="E636" i="60"/>
  <c r="H636" i="60" s="1"/>
  <c r="E635" i="60"/>
  <c r="H635" i="60" s="1"/>
  <c r="E634" i="60"/>
  <c r="H634" i="60" s="1"/>
  <c r="E633" i="60"/>
  <c r="H633" i="60" s="1"/>
  <c r="E632" i="60"/>
  <c r="H632" i="60" s="1"/>
  <c r="E631" i="60"/>
  <c r="H631" i="60" s="1"/>
  <c r="E630" i="60"/>
  <c r="H630" i="60" s="1"/>
  <c r="H629" i="60"/>
  <c r="E629" i="60"/>
  <c r="E628" i="60"/>
  <c r="H628" i="60" s="1"/>
  <c r="E627" i="60"/>
  <c r="H627" i="60" s="1"/>
  <c r="E626" i="60"/>
  <c r="H626" i="60" s="1"/>
  <c r="E625" i="60"/>
  <c r="H625" i="60" s="1"/>
  <c r="E624" i="60"/>
  <c r="H624" i="60" s="1"/>
  <c r="E623" i="60"/>
  <c r="H623" i="60" s="1"/>
  <c r="E622" i="60"/>
  <c r="H622" i="60" s="1"/>
  <c r="H621" i="60"/>
  <c r="E621" i="60"/>
  <c r="E620" i="60"/>
  <c r="H620" i="60" s="1"/>
  <c r="E619" i="60"/>
  <c r="H619" i="60" s="1"/>
  <c r="E618" i="60"/>
  <c r="H618" i="60" s="1"/>
  <c r="E617" i="60"/>
  <c r="H617" i="60" s="1"/>
  <c r="E616" i="60"/>
  <c r="H616" i="60" s="1"/>
  <c r="E615" i="60"/>
  <c r="H615" i="60" s="1"/>
  <c r="E614" i="60"/>
  <c r="H614" i="60" s="1"/>
  <c r="H613" i="60"/>
  <c r="E613" i="60"/>
  <c r="E612" i="60"/>
  <c r="H612" i="60" s="1"/>
  <c r="E611" i="60"/>
  <c r="H611" i="60" s="1"/>
  <c r="E610" i="60"/>
  <c r="H610" i="60" s="1"/>
  <c r="E609" i="60"/>
  <c r="H609" i="60" s="1"/>
  <c r="E608" i="60"/>
  <c r="H608" i="60" s="1"/>
  <c r="E607" i="60"/>
  <c r="H607" i="60" s="1"/>
  <c r="E606" i="60"/>
  <c r="H606" i="60" s="1"/>
  <c r="E605" i="60"/>
  <c r="H605" i="60" s="1"/>
  <c r="E604" i="60"/>
  <c r="H604" i="60" s="1"/>
  <c r="H603" i="60"/>
  <c r="E603" i="60"/>
  <c r="E602" i="60"/>
  <c r="H602" i="60" s="1"/>
  <c r="E601" i="60"/>
  <c r="H601" i="60" s="1"/>
  <c r="E600" i="60"/>
  <c r="H600" i="60" s="1"/>
  <c r="E599" i="60"/>
  <c r="H599" i="60" s="1"/>
  <c r="E598" i="60"/>
  <c r="H598" i="60" s="1"/>
  <c r="E597" i="60"/>
  <c r="H597" i="60" s="1"/>
  <c r="E596" i="60"/>
  <c r="H596" i="60" s="1"/>
  <c r="E595" i="60"/>
  <c r="H595" i="60" s="1"/>
  <c r="E594" i="60"/>
  <c r="H594" i="60" s="1"/>
  <c r="E593" i="60"/>
  <c r="H593" i="60" s="1"/>
  <c r="E592" i="60"/>
  <c r="H592" i="60" s="1"/>
  <c r="E591" i="60"/>
  <c r="H591" i="60" s="1"/>
  <c r="E590" i="60"/>
  <c r="H590" i="60" s="1"/>
  <c r="H589" i="60"/>
  <c r="E589" i="60"/>
  <c r="E588" i="60"/>
  <c r="H588" i="60" s="1"/>
  <c r="E587" i="60"/>
  <c r="H587" i="60" s="1"/>
  <c r="E586" i="60"/>
  <c r="H586" i="60" s="1"/>
  <c r="E585" i="60"/>
  <c r="H585" i="60" s="1"/>
  <c r="E584" i="60"/>
  <c r="H584" i="60" s="1"/>
  <c r="E583" i="60"/>
  <c r="H583" i="60" s="1"/>
  <c r="E582" i="60"/>
  <c r="H582" i="60" s="1"/>
  <c r="H581" i="60"/>
  <c r="E581" i="60"/>
  <c r="E580" i="60"/>
  <c r="H580" i="60" s="1"/>
  <c r="E579" i="60"/>
  <c r="H579" i="60" s="1"/>
  <c r="E578" i="60"/>
  <c r="H578" i="60" s="1"/>
  <c r="E577" i="60"/>
  <c r="H577" i="60" s="1"/>
  <c r="E576" i="60"/>
  <c r="H576" i="60" s="1"/>
  <c r="E575" i="60"/>
  <c r="H575" i="60" s="1"/>
  <c r="E574" i="60"/>
  <c r="H574" i="60" s="1"/>
  <c r="H573" i="60"/>
  <c r="E573" i="60"/>
  <c r="E572" i="60"/>
  <c r="H572" i="60" s="1"/>
  <c r="E571" i="60"/>
  <c r="H571" i="60" s="1"/>
  <c r="E570" i="60"/>
  <c r="H570" i="60" s="1"/>
  <c r="E569" i="60"/>
  <c r="H569" i="60" s="1"/>
  <c r="E568" i="60"/>
  <c r="H568" i="60" s="1"/>
  <c r="E567" i="60"/>
  <c r="H567" i="60" s="1"/>
  <c r="E566" i="60"/>
  <c r="H566" i="60" s="1"/>
  <c r="H565" i="60"/>
  <c r="E565" i="60"/>
  <c r="E564" i="60"/>
  <c r="H564" i="60" s="1"/>
  <c r="E563" i="60"/>
  <c r="H563" i="60" s="1"/>
  <c r="E562" i="60"/>
  <c r="H562" i="60" s="1"/>
  <c r="E561" i="60"/>
  <c r="H561" i="60" s="1"/>
  <c r="E560" i="60"/>
  <c r="H560" i="60" s="1"/>
  <c r="E559" i="60"/>
  <c r="H559" i="60" s="1"/>
  <c r="E558" i="60"/>
  <c r="H558" i="60" s="1"/>
  <c r="H557" i="60"/>
  <c r="E557" i="60"/>
  <c r="E556" i="60"/>
  <c r="H556" i="60" s="1"/>
  <c r="E555" i="60"/>
  <c r="H555" i="60" s="1"/>
  <c r="E554" i="60"/>
  <c r="H554" i="60" s="1"/>
  <c r="E553" i="60"/>
  <c r="H553" i="60" s="1"/>
  <c r="E552" i="60"/>
  <c r="H552" i="60" s="1"/>
  <c r="E551" i="60"/>
  <c r="H551" i="60" s="1"/>
  <c r="E550" i="60"/>
  <c r="H550" i="60" s="1"/>
  <c r="H549" i="60"/>
  <c r="E549" i="60"/>
  <c r="E548" i="60"/>
  <c r="H548" i="60" s="1"/>
  <c r="E547" i="60"/>
  <c r="H547" i="60" s="1"/>
  <c r="E546" i="60"/>
  <c r="H546" i="60" s="1"/>
  <c r="E545" i="60"/>
  <c r="H545" i="60" s="1"/>
  <c r="E544" i="60"/>
  <c r="H544" i="60" s="1"/>
  <c r="E543" i="60"/>
  <c r="H543" i="60" s="1"/>
  <c r="E542" i="60"/>
  <c r="H542" i="60" s="1"/>
  <c r="H541" i="60"/>
  <c r="E541" i="60"/>
  <c r="E540" i="60"/>
  <c r="H540" i="60" s="1"/>
  <c r="E539" i="60"/>
  <c r="H539" i="60" s="1"/>
  <c r="E538" i="60"/>
  <c r="H538" i="60" s="1"/>
  <c r="E537" i="60"/>
  <c r="H537" i="60" s="1"/>
  <c r="E536" i="60"/>
  <c r="H536" i="60" s="1"/>
  <c r="E535" i="60"/>
  <c r="H535" i="60" s="1"/>
  <c r="E534" i="60"/>
  <c r="H534" i="60" s="1"/>
  <c r="H533" i="60"/>
  <c r="E533" i="60"/>
  <c r="E532" i="60"/>
  <c r="H532" i="60" s="1"/>
  <c r="E531" i="60"/>
  <c r="H531" i="60" s="1"/>
  <c r="E530" i="60"/>
  <c r="H530" i="60" s="1"/>
  <c r="E529" i="60"/>
  <c r="H529" i="60" s="1"/>
  <c r="E528" i="60"/>
  <c r="H528" i="60" s="1"/>
  <c r="E527" i="60"/>
  <c r="H527" i="60" s="1"/>
  <c r="E526" i="60"/>
  <c r="H526" i="60" s="1"/>
  <c r="H525" i="60"/>
  <c r="E525" i="60"/>
  <c r="E524" i="60"/>
  <c r="H524" i="60" s="1"/>
  <c r="E523" i="60"/>
  <c r="H523" i="60" s="1"/>
  <c r="E522" i="60"/>
  <c r="H522" i="60" s="1"/>
  <c r="E521" i="60"/>
  <c r="H521" i="60" s="1"/>
  <c r="E520" i="60"/>
  <c r="H520" i="60" s="1"/>
  <c r="E519" i="60"/>
  <c r="H519" i="60" s="1"/>
  <c r="E518" i="60"/>
  <c r="H518" i="60" s="1"/>
  <c r="E517" i="60"/>
  <c r="H517" i="60" s="1"/>
  <c r="E516" i="60"/>
  <c r="H516" i="60" s="1"/>
  <c r="H515" i="60"/>
  <c r="E515" i="60"/>
  <c r="E514" i="60"/>
  <c r="H514" i="60" s="1"/>
  <c r="E513" i="60"/>
  <c r="H513" i="60" s="1"/>
  <c r="E512" i="60"/>
  <c r="H512" i="60" s="1"/>
  <c r="E511" i="60"/>
  <c r="H511" i="60" s="1"/>
  <c r="E510" i="60"/>
  <c r="H510" i="60" s="1"/>
  <c r="H509" i="60"/>
  <c r="E509" i="60"/>
  <c r="H508" i="60"/>
  <c r="E508" i="60"/>
  <c r="H507" i="60"/>
  <c r="E507" i="60"/>
  <c r="H506" i="60"/>
  <c r="E506" i="60"/>
  <c r="H505" i="60"/>
  <c r="E505" i="60"/>
  <c r="H504" i="60"/>
  <c r="E504" i="60"/>
  <c r="H503" i="60"/>
  <c r="E503" i="60"/>
  <c r="H502" i="60"/>
  <c r="E502" i="60"/>
  <c r="H501" i="60"/>
  <c r="E501" i="60"/>
  <c r="H500" i="60"/>
  <c r="E500" i="60"/>
  <c r="H499" i="60"/>
  <c r="E499" i="60"/>
  <c r="H498" i="60"/>
  <c r="E498" i="60"/>
  <c r="H497" i="60"/>
  <c r="E497" i="60"/>
  <c r="H496" i="60"/>
  <c r="E496" i="60"/>
  <c r="H495" i="60"/>
  <c r="E495" i="60"/>
  <c r="H494" i="60"/>
  <c r="E494" i="60"/>
  <c r="H493" i="60"/>
  <c r="E493" i="60"/>
  <c r="H492" i="60"/>
  <c r="E492" i="60"/>
  <c r="H491" i="60"/>
  <c r="E491" i="60"/>
  <c r="H490" i="60"/>
  <c r="E490" i="60"/>
  <c r="H489" i="60"/>
  <c r="E489" i="60"/>
  <c r="H488" i="60"/>
  <c r="E488" i="60"/>
  <c r="H487" i="60"/>
  <c r="E487" i="60"/>
  <c r="H486" i="60"/>
  <c r="E486" i="60"/>
  <c r="H485" i="60"/>
  <c r="E485" i="60"/>
  <c r="H484" i="60"/>
  <c r="E484" i="60"/>
  <c r="H483" i="60"/>
  <c r="E483" i="60"/>
  <c r="H482" i="60"/>
  <c r="E482" i="60"/>
  <c r="H481" i="60"/>
  <c r="E481" i="60"/>
  <c r="H480" i="60"/>
  <c r="E480" i="60"/>
  <c r="H479" i="60"/>
  <c r="E479" i="60"/>
  <c r="H478" i="60"/>
  <c r="E478" i="60"/>
  <c r="H477" i="60"/>
  <c r="E477" i="60"/>
  <c r="H476" i="60"/>
  <c r="E476" i="60"/>
  <c r="H475" i="60"/>
  <c r="E475" i="60"/>
  <c r="H474" i="60"/>
  <c r="E474" i="60"/>
  <c r="E473" i="60"/>
  <c r="E472" i="60"/>
  <c r="E471" i="60"/>
  <c r="E470" i="60"/>
  <c r="F469" i="60"/>
  <c r="E469" i="60"/>
  <c r="H469" i="60" s="1"/>
  <c r="I469" i="60" s="1"/>
  <c r="F771" i="69" l="1"/>
  <c r="E771" i="69"/>
  <c r="H771" i="69" s="1"/>
  <c r="F770" i="69"/>
  <c r="E770" i="69"/>
  <c r="H770" i="69" s="1"/>
  <c r="F769" i="69"/>
  <c r="E769" i="69"/>
  <c r="H769" i="69" s="1"/>
  <c r="F768" i="69"/>
  <c r="E768" i="69"/>
  <c r="H768" i="69" s="1"/>
  <c r="F767" i="69"/>
  <c r="E767" i="69"/>
  <c r="H767" i="69" s="1"/>
  <c r="F766" i="69"/>
  <c r="E766" i="69"/>
  <c r="H766" i="69" s="1"/>
  <c r="F765" i="69"/>
  <c r="E765" i="69"/>
  <c r="H765" i="69" s="1"/>
  <c r="F764" i="69"/>
  <c r="E764" i="69"/>
  <c r="H764" i="69" s="1"/>
  <c r="F763" i="69"/>
  <c r="E763" i="69"/>
  <c r="H763" i="69" s="1"/>
  <c r="F762" i="69"/>
  <c r="E762" i="69"/>
  <c r="H762" i="69" s="1"/>
  <c r="F761" i="69"/>
  <c r="E761" i="69"/>
  <c r="H761" i="69" s="1"/>
  <c r="F760" i="69"/>
  <c r="E760" i="69"/>
  <c r="H760" i="69" s="1"/>
  <c r="F759" i="69"/>
  <c r="E759" i="69"/>
  <c r="H759" i="69" s="1"/>
  <c r="F758" i="69"/>
  <c r="E758" i="69"/>
  <c r="H758" i="69" s="1"/>
  <c r="F757" i="69"/>
  <c r="E757" i="69"/>
  <c r="H757" i="69" s="1"/>
  <c r="F756" i="69"/>
  <c r="E756" i="69"/>
  <c r="H756" i="69" s="1"/>
  <c r="F755" i="69"/>
  <c r="E755" i="69"/>
  <c r="H755" i="69" s="1"/>
  <c r="F754" i="69"/>
  <c r="E754" i="69"/>
  <c r="H754" i="69" s="1"/>
  <c r="F753" i="69"/>
  <c r="E753" i="69"/>
  <c r="H753" i="69" s="1"/>
  <c r="F752" i="69"/>
  <c r="E752" i="69"/>
  <c r="H752" i="69" s="1"/>
  <c r="F751" i="69"/>
  <c r="E751" i="69"/>
  <c r="H751" i="69" s="1"/>
  <c r="F750" i="69"/>
  <c r="E750" i="69"/>
  <c r="H750" i="69" s="1"/>
  <c r="F749" i="69"/>
  <c r="E749" i="69"/>
  <c r="H749" i="69" s="1"/>
  <c r="F748" i="69"/>
  <c r="E748" i="69"/>
  <c r="H748" i="69" s="1"/>
  <c r="F747" i="69"/>
  <c r="E747" i="69"/>
  <c r="H747" i="69" s="1"/>
  <c r="F746" i="69"/>
  <c r="E746" i="69"/>
  <c r="H746" i="69" s="1"/>
  <c r="F745" i="69"/>
  <c r="E745" i="69"/>
  <c r="H745" i="69" s="1"/>
  <c r="F744" i="69"/>
  <c r="E744" i="69"/>
  <c r="H744" i="69" s="1"/>
  <c r="F743" i="69"/>
  <c r="E743" i="69"/>
  <c r="H743" i="69" s="1"/>
  <c r="F742" i="69"/>
  <c r="E742" i="69"/>
  <c r="H742" i="69" s="1"/>
  <c r="F741" i="69"/>
  <c r="E741" i="69"/>
  <c r="H741" i="69" s="1"/>
  <c r="F740" i="69"/>
  <c r="E740" i="69"/>
  <c r="H740" i="69" s="1"/>
  <c r="F739" i="69"/>
  <c r="E739" i="69"/>
  <c r="H739" i="69" s="1"/>
  <c r="F738" i="69"/>
  <c r="E738" i="69"/>
  <c r="H738" i="69" s="1"/>
  <c r="F737" i="69"/>
  <c r="E737" i="69"/>
  <c r="H737" i="69" s="1"/>
  <c r="F736" i="69"/>
  <c r="E736" i="69"/>
  <c r="H736" i="69" s="1"/>
  <c r="F735" i="69"/>
  <c r="E735" i="69"/>
  <c r="H735" i="69" s="1"/>
  <c r="F734" i="69"/>
  <c r="E734" i="69"/>
  <c r="H734" i="69" s="1"/>
  <c r="F733" i="69"/>
  <c r="E733" i="69"/>
  <c r="H733" i="69" s="1"/>
  <c r="F732" i="69"/>
  <c r="E732" i="69"/>
  <c r="H732" i="69" s="1"/>
  <c r="F731" i="69"/>
  <c r="E731" i="69"/>
  <c r="H731" i="69" s="1"/>
  <c r="F730" i="69"/>
  <c r="E730" i="69"/>
  <c r="H730" i="69" s="1"/>
  <c r="F729" i="69"/>
  <c r="E729" i="69"/>
  <c r="H729" i="69" s="1"/>
  <c r="F728" i="69"/>
  <c r="E728" i="69"/>
  <c r="H728" i="69" s="1"/>
  <c r="F727" i="69"/>
  <c r="E727" i="69"/>
  <c r="H727" i="69" s="1"/>
  <c r="E726" i="69"/>
  <c r="H726" i="69" s="1"/>
  <c r="H725" i="69"/>
  <c r="E725" i="69"/>
  <c r="E724" i="69"/>
  <c r="H724" i="69" s="1"/>
  <c r="E723" i="69"/>
  <c r="H723" i="69" s="1"/>
  <c r="E722" i="69"/>
  <c r="H722" i="69" s="1"/>
  <c r="E721" i="69"/>
  <c r="H721" i="69" s="1"/>
  <c r="E720" i="69"/>
  <c r="H720" i="69" s="1"/>
  <c r="H719" i="69"/>
  <c r="E719" i="69"/>
  <c r="E718" i="69"/>
  <c r="H718" i="69" s="1"/>
  <c r="E717" i="69"/>
  <c r="H717" i="69" s="1"/>
  <c r="E716" i="69"/>
  <c r="H716" i="69" s="1"/>
  <c r="E715" i="69"/>
  <c r="H715" i="69" s="1"/>
  <c r="E714" i="69"/>
  <c r="H714" i="69" s="1"/>
  <c r="E713" i="69"/>
  <c r="H713" i="69" s="1"/>
  <c r="E712" i="69"/>
  <c r="H712" i="69" s="1"/>
  <c r="E711" i="69"/>
  <c r="H711" i="69" s="1"/>
  <c r="H710" i="69"/>
  <c r="E710" i="69"/>
  <c r="E709" i="69"/>
  <c r="H709" i="69" s="1"/>
  <c r="E708" i="69"/>
  <c r="H708" i="69" s="1"/>
  <c r="E707" i="69"/>
  <c r="H707" i="69" s="1"/>
  <c r="E706" i="69"/>
  <c r="H706" i="69" s="1"/>
  <c r="E705" i="69"/>
  <c r="H705" i="69" s="1"/>
  <c r="H704" i="69"/>
  <c r="E704" i="69"/>
  <c r="E703" i="69"/>
  <c r="H703" i="69" s="1"/>
  <c r="E702" i="69"/>
  <c r="H702" i="69" s="1"/>
  <c r="E701" i="69"/>
  <c r="H701" i="69" s="1"/>
  <c r="E700" i="69"/>
  <c r="H700" i="69" s="1"/>
  <c r="E699" i="69"/>
  <c r="H699" i="69" s="1"/>
  <c r="E698" i="69"/>
  <c r="H698" i="69" s="1"/>
  <c r="E697" i="69"/>
  <c r="H697" i="69" s="1"/>
  <c r="E696" i="69"/>
  <c r="H696" i="69" s="1"/>
  <c r="E695" i="69"/>
  <c r="H695" i="69" s="1"/>
  <c r="E694" i="69"/>
  <c r="H694" i="69" s="1"/>
  <c r="E693" i="69"/>
  <c r="H693" i="69" s="1"/>
  <c r="E692" i="69"/>
  <c r="H692" i="69" s="1"/>
  <c r="E691" i="69"/>
  <c r="H691" i="69" s="1"/>
  <c r="E690" i="69"/>
  <c r="H690" i="69" s="1"/>
  <c r="E689" i="69"/>
  <c r="H689" i="69" s="1"/>
  <c r="E688" i="69"/>
  <c r="H688" i="69" s="1"/>
  <c r="E687" i="69"/>
  <c r="H687" i="69" s="1"/>
  <c r="E686" i="69"/>
  <c r="H686" i="69" s="1"/>
  <c r="E685" i="69"/>
  <c r="H685" i="69" s="1"/>
  <c r="E684" i="69"/>
  <c r="H684" i="69" s="1"/>
  <c r="E683" i="69"/>
  <c r="H683" i="69" s="1"/>
  <c r="E682" i="69"/>
  <c r="H682" i="69" s="1"/>
  <c r="E681" i="69"/>
  <c r="H681" i="69" s="1"/>
  <c r="E680" i="69"/>
  <c r="H680" i="69" s="1"/>
  <c r="E679" i="69"/>
  <c r="H679" i="69" s="1"/>
  <c r="E678" i="69"/>
  <c r="H678" i="69" s="1"/>
  <c r="E677" i="69"/>
  <c r="H677" i="69" s="1"/>
  <c r="E676" i="69"/>
  <c r="H676" i="69" s="1"/>
  <c r="E675" i="69"/>
  <c r="H675" i="69" s="1"/>
  <c r="E674" i="69"/>
  <c r="H674" i="69" s="1"/>
  <c r="E673" i="69"/>
  <c r="H673" i="69" s="1"/>
  <c r="E672" i="69"/>
  <c r="H672" i="69" s="1"/>
  <c r="E671" i="69"/>
  <c r="H671" i="69" s="1"/>
  <c r="E670" i="69"/>
  <c r="H670" i="69" s="1"/>
  <c r="E669" i="69"/>
  <c r="H669" i="69" s="1"/>
  <c r="E668" i="69"/>
  <c r="H668" i="69" s="1"/>
  <c r="E667" i="69"/>
  <c r="H667" i="69" s="1"/>
  <c r="E666" i="69"/>
  <c r="H666" i="69" s="1"/>
  <c r="E665" i="69"/>
  <c r="H665" i="69" s="1"/>
  <c r="E664" i="69"/>
  <c r="H664" i="69" s="1"/>
  <c r="E663" i="69"/>
  <c r="H663" i="69" s="1"/>
  <c r="E662" i="69"/>
  <c r="H662" i="69" s="1"/>
  <c r="E661" i="69"/>
  <c r="H661" i="69" s="1"/>
  <c r="E660" i="69"/>
  <c r="H660" i="69" s="1"/>
  <c r="E659" i="69"/>
  <c r="H659" i="69" s="1"/>
  <c r="E658" i="69"/>
  <c r="H658" i="69" s="1"/>
  <c r="E657" i="69"/>
  <c r="H657" i="69" s="1"/>
  <c r="E656" i="69"/>
  <c r="H656" i="69" s="1"/>
  <c r="E655" i="69"/>
  <c r="H655" i="69" s="1"/>
  <c r="E654" i="69"/>
  <c r="H654" i="69" s="1"/>
  <c r="E653" i="69"/>
  <c r="H653" i="69" s="1"/>
  <c r="E652" i="69"/>
  <c r="H652" i="69" s="1"/>
  <c r="E651" i="69"/>
  <c r="H651" i="69" s="1"/>
  <c r="E650" i="69"/>
  <c r="H650" i="69" s="1"/>
  <c r="E649" i="69"/>
  <c r="H649" i="69" s="1"/>
  <c r="E648" i="69"/>
  <c r="H648" i="69" s="1"/>
  <c r="E647" i="69"/>
  <c r="H647" i="69" s="1"/>
  <c r="E646" i="69"/>
  <c r="H646" i="69" s="1"/>
  <c r="E645" i="69"/>
  <c r="H645" i="69" s="1"/>
  <c r="E644" i="69"/>
  <c r="H644" i="69" s="1"/>
  <c r="E643" i="69"/>
  <c r="H643" i="69" s="1"/>
  <c r="E642" i="69"/>
  <c r="H642" i="69" s="1"/>
  <c r="E641" i="69"/>
  <c r="H641" i="69" s="1"/>
  <c r="E640" i="69"/>
  <c r="H640" i="69" s="1"/>
  <c r="E639" i="69"/>
  <c r="H639" i="69" s="1"/>
  <c r="E638" i="69"/>
  <c r="H638" i="69" s="1"/>
  <c r="E637" i="69"/>
  <c r="H637" i="69" s="1"/>
  <c r="E636" i="69"/>
  <c r="H636" i="69" s="1"/>
  <c r="E635" i="69"/>
  <c r="H635" i="69" s="1"/>
  <c r="E634" i="69"/>
  <c r="H634" i="69" s="1"/>
  <c r="E633" i="69"/>
  <c r="H633" i="69" s="1"/>
  <c r="E632" i="69"/>
  <c r="H632" i="69" s="1"/>
  <c r="E631" i="69"/>
  <c r="H631" i="69" s="1"/>
  <c r="E630" i="69"/>
  <c r="H630" i="69" s="1"/>
  <c r="E629" i="69"/>
  <c r="H629" i="69" s="1"/>
  <c r="E628" i="69"/>
  <c r="H628" i="69" s="1"/>
  <c r="E627" i="69"/>
  <c r="H627" i="69" s="1"/>
  <c r="E626" i="69"/>
  <c r="H626" i="69" s="1"/>
  <c r="E625" i="69"/>
  <c r="H625" i="69" s="1"/>
  <c r="E624" i="69"/>
  <c r="H624" i="69" s="1"/>
  <c r="E623" i="69"/>
  <c r="H623" i="69" s="1"/>
  <c r="E622" i="69"/>
  <c r="H622" i="69" s="1"/>
  <c r="E621" i="69"/>
  <c r="H621" i="69" s="1"/>
  <c r="E620" i="69"/>
  <c r="H620" i="69" s="1"/>
  <c r="E619" i="69"/>
  <c r="H619" i="69" s="1"/>
  <c r="E618" i="69"/>
  <c r="H618" i="69" s="1"/>
  <c r="E617" i="69"/>
  <c r="H617" i="69" s="1"/>
  <c r="E616" i="69"/>
  <c r="H616" i="69" s="1"/>
  <c r="E615" i="69"/>
  <c r="H615" i="69" s="1"/>
  <c r="E614" i="69"/>
  <c r="H614" i="69" s="1"/>
  <c r="E613" i="69"/>
  <c r="H613" i="69" s="1"/>
  <c r="E612" i="69"/>
  <c r="H612" i="69" s="1"/>
  <c r="E611" i="69"/>
  <c r="H611" i="69" s="1"/>
  <c r="E610" i="69"/>
  <c r="H610" i="69" s="1"/>
  <c r="E609" i="69"/>
  <c r="H609" i="69" s="1"/>
  <c r="E608" i="69"/>
  <c r="H608" i="69" s="1"/>
  <c r="E607" i="69"/>
  <c r="H607" i="69" s="1"/>
  <c r="E606" i="69"/>
  <c r="H606" i="69" s="1"/>
  <c r="E605" i="69"/>
  <c r="H605" i="69" s="1"/>
  <c r="E604" i="69"/>
  <c r="H604" i="69" s="1"/>
  <c r="E603" i="69"/>
  <c r="H603" i="69" s="1"/>
  <c r="E602" i="69"/>
  <c r="H602" i="69" s="1"/>
  <c r="E601" i="69"/>
  <c r="H601" i="69" s="1"/>
  <c r="E600" i="69"/>
  <c r="H600" i="69" s="1"/>
  <c r="E599" i="69"/>
  <c r="H599" i="69" s="1"/>
  <c r="E598" i="69"/>
  <c r="H598" i="69" s="1"/>
  <c r="E597" i="69"/>
  <c r="H597" i="69" s="1"/>
  <c r="E596" i="69"/>
  <c r="H596" i="69" s="1"/>
  <c r="E595" i="69"/>
  <c r="H595" i="69" s="1"/>
  <c r="E594" i="69"/>
  <c r="H594" i="69" s="1"/>
  <c r="E593" i="69"/>
  <c r="H593" i="69" s="1"/>
  <c r="E592" i="69"/>
  <c r="H592" i="69" s="1"/>
  <c r="E591" i="69"/>
  <c r="H591" i="69" s="1"/>
  <c r="E590" i="69"/>
  <c r="H590" i="69" s="1"/>
  <c r="E589" i="69"/>
  <c r="H589" i="69" s="1"/>
  <c r="E588" i="69"/>
  <c r="H588" i="69" s="1"/>
  <c r="E587" i="69"/>
  <c r="H587" i="69" s="1"/>
  <c r="E586" i="69"/>
  <c r="H586" i="69" s="1"/>
  <c r="E585" i="69"/>
  <c r="H585" i="69" s="1"/>
  <c r="E584" i="69"/>
  <c r="H584" i="69" s="1"/>
  <c r="E583" i="69"/>
  <c r="H583" i="69" s="1"/>
  <c r="E582" i="69"/>
  <c r="H582" i="69" s="1"/>
  <c r="E581" i="69"/>
  <c r="H581" i="69" s="1"/>
  <c r="E580" i="69"/>
  <c r="H580" i="69" s="1"/>
  <c r="E579" i="69"/>
  <c r="H579" i="69" s="1"/>
  <c r="E578" i="69"/>
  <c r="H578" i="69" s="1"/>
  <c r="E577" i="69"/>
  <c r="H577" i="69" s="1"/>
  <c r="E576" i="69"/>
  <c r="H576" i="69" s="1"/>
  <c r="E575" i="69"/>
  <c r="H575" i="69" s="1"/>
  <c r="E574" i="69"/>
  <c r="H574" i="69" s="1"/>
  <c r="E573" i="69"/>
  <c r="H573" i="69" s="1"/>
  <c r="E572" i="69"/>
  <c r="H572" i="69" s="1"/>
  <c r="E571" i="69"/>
  <c r="H571" i="69" s="1"/>
  <c r="E570" i="69"/>
  <c r="H570" i="69" s="1"/>
  <c r="E569" i="69"/>
  <c r="H569" i="69" s="1"/>
  <c r="E568" i="69"/>
  <c r="H568" i="69" s="1"/>
  <c r="E567" i="69"/>
  <c r="H567" i="69" s="1"/>
  <c r="E566" i="69"/>
  <c r="H566" i="69" s="1"/>
  <c r="E565" i="69"/>
  <c r="H565" i="69" s="1"/>
  <c r="E564" i="69"/>
  <c r="H564" i="69" s="1"/>
  <c r="E563" i="69"/>
  <c r="H563" i="69" s="1"/>
  <c r="E562" i="69"/>
  <c r="H562" i="69" s="1"/>
  <c r="E561" i="69"/>
  <c r="H561" i="69" s="1"/>
  <c r="E560" i="69"/>
  <c r="H560" i="69" s="1"/>
  <c r="E559" i="69"/>
  <c r="H559" i="69" s="1"/>
  <c r="E558" i="69"/>
  <c r="H558" i="69" s="1"/>
  <c r="E557" i="69"/>
  <c r="H557" i="69" s="1"/>
  <c r="E556" i="69"/>
  <c r="H556" i="69" s="1"/>
  <c r="E555" i="69"/>
  <c r="H555" i="69" s="1"/>
  <c r="E554" i="69"/>
  <c r="H554" i="69" s="1"/>
  <c r="E553" i="69"/>
  <c r="H553" i="69" s="1"/>
  <c r="I553" i="69" s="1"/>
  <c r="E552" i="69"/>
  <c r="H552" i="69" s="1"/>
  <c r="I552" i="69" s="1"/>
  <c r="E551" i="69"/>
  <c r="H551" i="69" s="1"/>
  <c r="I551" i="69" s="1"/>
  <c r="E550" i="69"/>
  <c r="H550" i="69" s="1"/>
  <c r="I550" i="69" s="1"/>
  <c r="H549" i="69"/>
  <c r="I549" i="69" s="1"/>
  <c r="E549" i="69"/>
  <c r="E548" i="69"/>
  <c r="H548" i="69" s="1"/>
  <c r="I548" i="69" s="1"/>
  <c r="E547" i="69"/>
  <c r="H547" i="69" s="1"/>
  <c r="I547" i="69" s="1"/>
  <c r="E546" i="69"/>
  <c r="H546" i="69" s="1"/>
  <c r="I546" i="69" s="1"/>
  <c r="H545" i="69"/>
  <c r="I545" i="69" s="1"/>
  <c r="E545" i="69"/>
  <c r="E544" i="69"/>
  <c r="H544" i="69" s="1"/>
  <c r="I544" i="69" s="1"/>
  <c r="E543" i="69"/>
  <c r="H543" i="69" s="1"/>
  <c r="I543" i="69" s="1"/>
  <c r="E542" i="69"/>
  <c r="H542" i="69" s="1"/>
  <c r="E541" i="69"/>
  <c r="H541" i="69" s="1"/>
  <c r="E540" i="69"/>
  <c r="H540" i="69" s="1"/>
  <c r="E539" i="69"/>
  <c r="H539" i="69" s="1"/>
  <c r="E538" i="69"/>
  <c r="H538" i="69" s="1"/>
  <c r="E537" i="69"/>
  <c r="H537" i="69" s="1"/>
  <c r="E536" i="69"/>
  <c r="H536" i="69" s="1"/>
  <c r="E535" i="69"/>
  <c r="H535" i="69" s="1"/>
  <c r="E534" i="69"/>
  <c r="H534" i="69" s="1"/>
  <c r="E533" i="69"/>
  <c r="H533" i="69" s="1"/>
  <c r="E532" i="69"/>
  <c r="H532" i="69" s="1"/>
  <c r="E531" i="69"/>
  <c r="H531" i="69" s="1"/>
  <c r="E530" i="69"/>
  <c r="H530" i="69" s="1"/>
  <c r="E529" i="69"/>
  <c r="H529" i="69" s="1"/>
  <c r="E528" i="69"/>
  <c r="H528" i="69" s="1"/>
  <c r="E527" i="69"/>
  <c r="H527" i="69" s="1"/>
  <c r="E526" i="69"/>
  <c r="H526" i="69" s="1"/>
  <c r="E525" i="69"/>
  <c r="H525" i="69" s="1"/>
  <c r="E524" i="69"/>
  <c r="H524" i="69" s="1"/>
  <c r="E523" i="69"/>
  <c r="H523" i="69" s="1"/>
  <c r="E522" i="69"/>
  <c r="H522" i="69" s="1"/>
  <c r="E521" i="69"/>
  <c r="H521" i="69" s="1"/>
  <c r="E520" i="69"/>
  <c r="H520" i="69" s="1"/>
  <c r="E519" i="69"/>
  <c r="H519" i="69" s="1"/>
  <c r="E518" i="69"/>
  <c r="H518" i="69" s="1"/>
  <c r="E517" i="69"/>
  <c r="H517" i="69" s="1"/>
  <c r="E516" i="69"/>
  <c r="H516" i="69" s="1"/>
  <c r="E515" i="69"/>
  <c r="H515" i="69" s="1"/>
  <c r="E514" i="69"/>
  <c r="H514" i="69" s="1"/>
  <c r="E513" i="69"/>
  <c r="H513" i="69" s="1"/>
  <c r="E512" i="69"/>
  <c r="H512" i="69" s="1"/>
  <c r="E511" i="69"/>
  <c r="H511" i="69" s="1"/>
  <c r="E510" i="69"/>
  <c r="H510" i="69" s="1"/>
  <c r="E509" i="69"/>
  <c r="H509" i="69" s="1"/>
  <c r="E508" i="69"/>
  <c r="H508" i="69" s="1"/>
  <c r="E507" i="69"/>
  <c r="H507" i="69" s="1"/>
  <c r="E506" i="69"/>
  <c r="H506" i="69" s="1"/>
  <c r="E505" i="69"/>
  <c r="H505" i="69" s="1"/>
  <c r="E504" i="69"/>
  <c r="H504" i="69" s="1"/>
  <c r="E503" i="69"/>
  <c r="H503" i="69" s="1"/>
  <c r="E502" i="69"/>
  <c r="H502" i="69" s="1"/>
  <c r="F501" i="69"/>
  <c r="E501" i="69"/>
  <c r="H501" i="69" s="1"/>
  <c r="I501" i="69" s="1"/>
  <c r="F738" i="65" l="1"/>
  <c r="E738" i="65"/>
  <c r="H738" i="65" s="1"/>
  <c r="I738" i="65" s="1"/>
  <c r="F737" i="65"/>
  <c r="E737" i="65"/>
  <c r="H737" i="65" s="1"/>
  <c r="I737" i="65" s="1"/>
  <c r="F736" i="65"/>
  <c r="E736" i="65"/>
  <c r="H736" i="65" s="1"/>
  <c r="I736" i="65" s="1"/>
  <c r="F735" i="65"/>
  <c r="E735" i="65"/>
  <c r="H735" i="65" s="1"/>
  <c r="I735" i="65" s="1"/>
  <c r="F734" i="65"/>
  <c r="E734" i="65"/>
  <c r="H734" i="65" s="1"/>
  <c r="I734" i="65" s="1"/>
  <c r="F733" i="65"/>
  <c r="E733" i="65"/>
  <c r="H733" i="65" s="1"/>
  <c r="I733" i="65" s="1"/>
  <c r="F732" i="65"/>
  <c r="E732" i="65"/>
  <c r="H732" i="65" s="1"/>
  <c r="I732" i="65" s="1"/>
  <c r="F731" i="65"/>
  <c r="E731" i="65"/>
  <c r="H731" i="65" s="1"/>
  <c r="I731" i="65" s="1"/>
  <c r="F730" i="65"/>
  <c r="E730" i="65"/>
  <c r="H730" i="65" s="1"/>
  <c r="I730" i="65" s="1"/>
  <c r="F729" i="65"/>
  <c r="E729" i="65"/>
  <c r="H729" i="65" s="1"/>
  <c r="I729" i="65" s="1"/>
  <c r="F728" i="65"/>
  <c r="E728" i="65"/>
  <c r="H728" i="65" s="1"/>
  <c r="I728" i="65" s="1"/>
  <c r="F727" i="65"/>
  <c r="E727" i="65"/>
  <c r="H727" i="65" s="1"/>
  <c r="I727" i="65" s="1"/>
  <c r="F726" i="65"/>
  <c r="E726" i="65"/>
  <c r="H726" i="65" s="1"/>
  <c r="I726" i="65" s="1"/>
  <c r="F725" i="65"/>
  <c r="E725" i="65"/>
  <c r="H725" i="65" s="1"/>
  <c r="I725" i="65" s="1"/>
  <c r="F724" i="65"/>
  <c r="E724" i="65"/>
  <c r="H724" i="65" s="1"/>
  <c r="I724" i="65" s="1"/>
  <c r="F723" i="65"/>
  <c r="E723" i="65"/>
  <c r="H723" i="65" s="1"/>
  <c r="I723" i="65" s="1"/>
  <c r="F722" i="65"/>
  <c r="E722" i="65"/>
  <c r="H722" i="65" s="1"/>
  <c r="I722" i="65" s="1"/>
  <c r="F721" i="65"/>
  <c r="E721" i="65"/>
  <c r="H721" i="65" s="1"/>
  <c r="I721" i="65" s="1"/>
  <c r="F720" i="65"/>
  <c r="E720" i="65"/>
  <c r="H720" i="65" s="1"/>
  <c r="I720" i="65" s="1"/>
  <c r="F719" i="65"/>
  <c r="E719" i="65"/>
  <c r="H719" i="65" s="1"/>
  <c r="I719" i="65" s="1"/>
  <c r="F718" i="65"/>
  <c r="E718" i="65"/>
  <c r="H718" i="65" s="1"/>
  <c r="I718" i="65" s="1"/>
  <c r="F717" i="65"/>
  <c r="E717" i="65"/>
  <c r="H717" i="65" s="1"/>
  <c r="I717" i="65" s="1"/>
  <c r="F716" i="65"/>
  <c r="E716" i="65"/>
  <c r="H716" i="65" s="1"/>
  <c r="I716" i="65" s="1"/>
  <c r="F715" i="65"/>
  <c r="E715" i="65"/>
  <c r="H715" i="65" s="1"/>
  <c r="I715" i="65" s="1"/>
  <c r="F714" i="65"/>
  <c r="E714" i="65"/>
  <c r="H714" i="65" s="1"/>
  <c r="I714" i="65" s="1"/>
  <c r="F713" i="65"/>
  <c r="E713" i="65"/>
  <c r="H713" i="65" s="1"/>
  <c r="I713" i="65" s="1"/>
  <c r="F712" i="65"/>
  <c r="E712" i="65"/>
  <c r="H712" i="65" s="1"/>
  <c r="I712" i="65" s="1"/>
  <c r="F711" i="65"/>
  <c r="E711" i="65"/>
  <c r="H711" i="65" s="1"/>
  <c r="I711" i="65" s="1"/>
  <c r="F710" i="65"/>
  <c r="E710" i="65"/>
  <c r="H710" i="65" s="1"/>
  <c r="I710" i="65" s="1"/>
  <c r="F709" i="65"/>
  <c r="E709" i="65"/>
  <c r="H709" i="65" s="1"/>
  <c r="I709" i="65" s="1"/>
  <c r="F708" i="65"/>
  <c r="E708" i="65"/>
  <c r="H708" i="65" s="1"/>
  <c r="I708" i="65" s="1"/>
  <c r="F707" i="65"/>
  <c r="E707" i="65"/>
  <c r="H707" i="65" s="1"/>
  <c r="I707" i="65" s="1"/>
  <c r="F706" i="65"/>
  <c r="E706" i="65"/>
  <c r="H706" i="65" s="1"/>
  <c r="I706" i="65" s="1"/>
  <c r="F705" i="65"/>
  <c r="E705" i="65"/>
  <c r="H705" i="65" s="1"/>
  <c r="I705" i="65" s="1"/>
  <c r="F704" i="65"/>
  <c r="E704" i="65"/>
  <c r="H704" i="65" s="1"/>
  <c r="I704" i="65" s="1"/>
  <c r="F703" i="65"/>
  <c r="E703" i="65"/>
  <c r="H703" i="65" s="1"/>
  <c r="I703" i="65" s="1"/>
  <c r="F702" i="65"/>
  <c r="E702" i="65"/>
  <c r="H702" i="65" s="1"/>
  <c r="I702" i="65" s="1"/>
  <c r="F701" i="65"/>
  <c r="E701" i="65"/>
  <c r="H701" i="65" s="1"/>
  <c r="I701" i="65" s="1"/>
  <c r="F700" i="65"/>
  <c r="E700" i="65"/>
  <c r="H700" i="65" s="1"/>
  <c r="I700" i="65" s="1"/>
  <c r="F699" i="65"/>
  <c r="E699" i="65"/>
  <c r="H699" i="65" s="1"/>
  <c r="I699" i="65" s="1"/>
  <c r="F698" i="65"/>
  <c r="E698" i="65"/>
  <c r="H698" i="65" s="1"/>
  <c r="I698" i="65" s="1"/>
  <c r="F697" i="65"/>
  <c r="E697" i="65"/>
  <c r="H697" i="65" s="1"/>
  <c r="I697" i="65" s="1"/>
  <c r="F696" i="65"/>
  <c r="E696" i="65"/>
  <c r="H696" i="65" s="1"/>
  <c r="I696" i="65" s="1"/>
  <c r="F695" i="65"/>
  <c r="E695" i="65"/>
  <c r="H695" i="65" s="1"/>
  <c r="I695" i="65" s="1"/>
  <c r="F694" i="65"/>
  <c r="E694" i="65"/>
  <c r="H694" i="65" s="1"/>
  <c r="I694" i="65" s="1"/>
  <c r="E693" i="65"/>
  <c r="H693" i="65" s="1"/>
  <c r="I693" i="65" s="1"/>
  <c r="H692" i="65"/>
  <c r="I692" i="65" s="1"/>
  <c r="E692" i="65"/>
  <c r="E691" i="65"/>
  <c r="H691" i="65" s="1"/>
  <c r="I691" i="65" s="1"/>
  <c r="E690" i="65"/>
  <c r="H690" i="65" s="1"/>
  <c r="I690" i="65" s="1"/>
  <c r="E689" i="65"/>
  <c r="H689" i="65" s="1"/>
  <c r="I689" i="65" s="1"/>
  <c r="E688" i="65"/>
  <c r="H688" i="65" s="1"/>
  <c r="I688" i="65" s="1"/>
  <c r="E687" i="65"/>
  <c r="H687" i="65" s="1"/>
  <c r="I687" i="65" s="1"/>
  <c r="E686" i="65"/>
  <c r="H686" i="65" s="1"/>
  <c r="I686" i="65" s="1"/>
  <c r="E685" i="65"/>
  <c r="H685" i="65" s="1"/>
  <c r="I685" i="65" s="1"/>
  <c r="H684" i="65"/>
  <c r="I684" i="65" s="1"/>
  <c r="E684" i="65"/>
  <c r="E683" i="65"/>
  <c r="H683" i="65" s="1"/>
  <c r="I683" i="65" s="1"/>
  <c r="E682" i="65"/>
  <c r="H682" i="65" s="1"/>
  <c r="I682" i="65" s="1"/>
  <c r="E681" i="65"/>
  <c r="H681" i="65" s="1"/>
  <c r="I681" i="65" s="1"/>
  <c r="E680" i="65"/>
  <c r="H680" i="65" s="1"/>
  <c r="I680" i="65" s="1"/>
  <c r="E679" i="65"/>
  <c r="H679" i="65" s="1"/>
  <c r="I679" i="65" s="1"/>
  <c r="E678" i="65"/>
  <c r="H678" i="65" s="1"/>
  <c r="I678" i="65" s="1"/>
  <c r="E677" i="65"/>
  <c r="H677" i="65" s="1"/>
  <c r="I677" i="65" s="1"/>
  <c r="E676" i="65"/>
  <c r="H676" i="65" s="1"/>
  <c r="I676" i="65" s="1"/>
  <c r="E675" i="65"/>
  <c r="H675" i="65" s="1"/>
  <c r="I675" i="65" s="1"/>
  <c r="E674" i="65"/>
  <c r="H674" i="65" s="1"/>
  <c r="I674" i="65" s="1"/>
  <c r="E673" i="65"/>
  <c r="H673" i="65" s="1"/>
  <c r="I673" i="65" s="1"/>
  <c r="E672" i="65"/>
  <c r="H672" i="65" s="1"/>
  <c r="I672" i="65" s="1"/>
  <c r="E671" i="65"/>
  <c r="H671" i="65" s="1"/>
  <c r="I671" i="65" s="1"/>
  <c r="E670" i="65"/>
  <c r="H670" i="65" s="1"/>
  <c r="I670" i="65" s="1"/>
  <c r="E669" i="65"/>
  <c r="H669" i="65" s="1"/>
  <c r="I669" i="65" s="1"/>
  <c r="E668" i="65"/>
  <c r="H668" i="65" s="1"/>
  <c r="I668" i="65" s="1"/>
  <c r="E667" i="65"/>
  <c r="H667" i="65" s="1"/>
  <c r="I667" i="65" s="1"/>
  <c r="E666" i="65"/>
  <c r="H666" i="65" s="1"/>
  <c r="I666" i="65" s="1"/>
  <c r="E665" i="65"/>
  <c r="H665" i="65" s="1"/>
  <c r="I665" i="65" s="1"/>
  <c r="E664" i="65"/>
  <c r="H664" i="65" s="1"/>
  <c r="I664" i="65" s="1"/>
  <c r="E663" i="65"/>
  <c r="H663" i="65" s="1"/>
  <c r="I663" i="65" s="1"/>
  <c r="E662" i="65"/>
  <c r="H662" i="65" s="1"/>
  <c r="I662" i="65" s="1"/>
  <c r="E661" i="65"/>
  <c r="H661" i="65" s="1"/>
  <c r="I661" i="65" s="1"/>
  <c r="E660" i="65"/>
  <c r="H660" i="65" s="1"/>
  <c r="I660" i="65" s="1"/>
  <c r="E659" i="65"/>
  <c r="H659" i="65" s="1"/>
  <c r="I659" i="65" s="1"/>
  <c r="E658" i="65"/>
  <c r="H658" i="65" s="1"/>
  <c r="I658" i="65" s="1"/>
  <c r="E657" i="65"/>
  <c r="H657" i="65" s="1"/>
  <c r="I657" i="65" s="1"/>
  <c r="E656" i="65"/>
  <c r="H656" i="65" s="1"/>
  <c r="I656" i="65" s="1"/>
  <c r="E655" i="65"/>
  <c r="H655" i="65" s="1"/>
  <c r="I655" i="65" s="1"/>
  <c r="E654" i="65"/>
  <c r="H654" i="65" s="1"/>
  <c r="I654" i="65" s="1"/>
  <c r="E653" i="65"/>
  <c r="H653" i="65" s="1"/>
  <c r="I653" i="65" s="1"/>
  <c r="E652" i="65"/>
  <c r="H652" i="65" s="1"/>
  <c r="I652" i="65" s="1"/>
  <c r="E651" i="65"/>
  <c r="H651" i="65" s="1"/>
  <c r="I651" i="65" s="1"/>
  <c r="E650" i="65"/>
  <c r="H650" i="65" s="1"/>
  <c r="I650" i="65" s="1"/>
  <c r="E649" i="65"/>
  <c r="H649" i="65" s="1"/>
  <c r="I649" i="65" s="1"/>
  <c r="E648" i="65"/>
  <c r="H648" i="65" s="1"/>
  <c r="I648" i="65" s="1"/>
  <c r="E647" i="65"/>
  <c r="H647" i="65" s="1"/>
  <c r="I647" i="65" s="1"/>
  <c r="E646" i="65"/>
  <c r="H646" i="65" s="1"/>
  <c r="I646" i="65" s="1"/>
  <c r="E645" i="65"/>
  <c r="H645" i="65" s="1"/>
  <c r="I645" i="65" s="1"/>
  <c r="E644" i="65"/>
  <c r="H644" i="65" s="1"/>
  <c r="I644" i="65" s="1"/>
  <c r="E643" i="65"/>
  <c r="H643" i="65" s="1"/>
  <c r="I643" i="65" s="1"/>
  <c r="E642" i="65"/>
  <c r="H642" i="65" s="1"/>
  <c r="I642" i="65" s="1"/>
  <c r="E641" i="65"/>
  <c r="H641" i="65" s="1"/>
  <c r="I641" i="65" s="1"/>
  <c r="E640" i="65"/>
  <c r="H640" i="65" s="1"/>
  <c r="I640" i="65" s="1"/>
  <c r="H639" i="65"/>
  <c r="I639" i="65" s="1"/>
  <c r="E639" i="65"/>
  <c r="E638" i="65"/>
  <c r="H638" i="65" s="1"/>
  <c r="I638" i="65" s="1"/>
  <c r="E637" i="65"/>
  <c r="H637" i="65" s="1"/>
  <c r="I637" i="65" s="1"/>
  <c r="E636" i="65"/>
  <c r="H636" i="65" s="1"/>
  <c r="I636" i="65" s="1"/>
  <c r="E635" i="65"/>
  <c r="H635" i="65" s="1"/>
  <c r="I635" i="65" s="1"/>
  <c r="E634" i="65"/>
  <c r="H634" i="65" s="1"/>
  <c r="I634" i="65" s="1"/>
  <c r="E633" i="65"/>
  <c r="H633" i="65" s="1"/>
  <c r="I633" i="65" s="1"/>
  <c r="E632" i="65"/>
  <c r="H632" i="65" s="1"/>
  <c r="I632" i="65" s="1"/>
  <c r="H631" i="65"/>
  <c r="I631" i="65" s="1"/>
  <c r="E631" i="65"/>
  <c r="E630" i="65"/>
  <c r="H630" i="65" s="1"/>
  <c r="I630" i="65" s="1"/>
  <c r="E629" i="65"/>
  <c r="H629" i="65" s="1"/>
  <c r="I629" i="65" s="1"/>
  <c r="E628" i="65"/>
  <c r="H628" i="65" s="1"/>
  <c r="I628" i="65" s="1"/>
  <c r="E627" i="65"/>
  <c r="H627" i="65" s="1"/>
  <c r="I627" i="65" s="1"/>
  <c r="E626" i="65"/>
  <c r="H626" i="65" s="1"/>
  <c r="I626" i="65" s="1"/>
  <c r="E625" i="65"/>
  <c r="H625" i="65" s="1"/>
  <c r="I625" i="65" s="1"/>
  <c r="E624" i="65"/>
  <c r="H624" i="65" s="1"/>
  <c r="I624" i="65" s="1"/>
  <c r="H623" i="65"/>
  <c r="I623" i="65" s="1"/>
  <c r="E623" i="65"/>
  <c r="E622" i="65"/>
  <c r="H622" i="65" s="1"/>
  <c r="I622" i="65" s="1"/>
  <c r="E621" i="65"/>
  <c r="H621" i="65" s="1"/>
  <c r="I621" i="65" s="1"/>
  <c r="E620" i="65"/>
  <c r="H620" i="65" s="1"/>
  <c r="I620" i="65" s="1"/>
  <c r="E619" i="65"/>
  <c r="H619" i="65" s="1"/>
  <c r="I619" i="65" s="1"/>
  <c r="E618" i="65"/>
  <c r="H618" i="65" s="1"/>
  <c r="I618" i="65" s="1"/>
  <c r="E617" i="65"/>
  <c r="H617" i="65" s="1"/>
  <c r="I617" i="65" s="1"/>
  <c r="E616" i="65"/>
  <c r="H616" i="65" s="1"/>
  <c r="I616" i="65" s="1"/>
  <c r="H615" i="65"/>
  <c r="I615" i="65" s="1"/>
  <c r="E615" i="65"/>
  <c r="E614" i="65"/>
  <c r="H614" i="65" s="1"/>
  <c r="I614" i="65" s="1"/>
  <c r="E613" i="65"/>
  <c r="H613" i="65" s="1"/>
  <c r="I613" i="65" s="1"/>
  <c r="E612" i="65"/>
  <c r="H612" i="65" s="1"/>
  <c r="I612" i="65" s="1"/>
  <c r="E611" i="65"/>
  <c r="H611" i="65" s="1"/>
  <c r="I611" i="65" s="1"/>
  <c r="E610" i="65"/>
  <c r="H610" i="65" s="1"/>
  <c r="I610" i="65" s="1"/>
  <c r="E609" i="65"/>
  <c r="H609" i="65" s="1"/>
  <c r="I609" i="65" s="1"/>
  <c r="E608" i="65"/>
  <c r="H608" i="65" s="1"/>
  <c r="I608" i="65" s="1"/>
  <c r="H607" i="65"/>
  <c r="I607" i="65" s="1"/>
  <c r="E607" i="65"/>
  <c r="E606" i="65"/>
  <c r="H606" i="65" s="1"/>
  <c r="E605" i="65"/>
  <c r="H605" i="65" s="1"/>
  <c r="I605" i="65" s="1"/>
  <c r="E604" i="65"/>
  <c r="H604" i="65" s="1"/>
  <c r="I604" i="65" s="1"/>
  <c r="E603" i="65"/>
  <c r="H603" i="65" s="1"/>
  <c r="I603" i="65" s="1"/>
  <c r="E602" i="65"/>
  <c r="H602" i="65" s="1"/>
  <c r="I602" i="65" s="1"/>
  <c r="E601" i="65"/>
  <c r="H601" i="65" s="1"/>
  <c r="I601" i="65" s="1"/>
  <c r="E600" i="65"/>
  <c r="H600" i="65" s="1"/>
  <c r="I600" i="65" s="1"/>
  <c r="H599" i="65"/>
  <c r="I599" i="65" s="1"/>
  <c r="E599" i="65"/>
  <c r="E598" i="65"/>
  <c r="H598" i="65" s="1"/>
  <c r="I598" i="65" s="1"/>
  <c r="E597" i="65"/>
  <c r="H597" i="65" s="1"/>
  <c r="I597" i="65" s="1"/>
  <c r="E596" i="65"/>
  <c r="H596" i="65" s="1"/>
  <c r="I596" i="65" s="1"/>
  <c r="E595" i="65"/>
  <c r="H595" i="65" s="1"/>
  <c r="I595" i="65" s="1"/>
  <c r="E594" i="65"/>
  <c r="H594" i="65" s="1"/>
  <c r="I594" i="65" s="1"/>
  <c r="E593" i="65"/>
  <c r="H593" i="65" s="1"/>
  <c r="I593" i="65" s="1"/>
  <c r="E592" i="65"/>
  <c r="H592" i="65" s="1"/>
  <c r="I592" i="65" s="1"/>
  <c r="E591" i="65"/>
  <c r="H591" i="65" s="1"/>
  <c r="I591" i="65" s="1"/>
  <c r="J591" i="65" s="1"/>
  <c r="E590" i="65"/>
  <c r="H590" i="65" s="1"/>
  <c r="I590" i="65" s="1"/>
  <c r="J590" i="65" s="1"/>
  <c r="E589" i="65"/>
  <c r="H589" i="65" s="1"/>
  <c r="I589" i="65" s="1"/>
  <c r="J589" i="65" s="1"/>
  <c r="E588" i="65"/>
  <c r="H588" i="65" s="1"/>
  <c r="I588" i="65" s="1"/>
  <c r="J588" i="65" s="1"/>
  <c r="E587" i="65"/>
  <c r="H587" i="65" s="1"/>
  <c r="I587" i="65" s="1"/>
  <c r="J587" i="65" s="1"/>
  <c r="E586" i="65"/>
  <c r="H586" i="65" s="1"/>
  <c r="I586" i="65" s="1"/>
  <c r="J586" i="65" s="1"/>
  <c r="E585" i="65"/>
  <c r="H585" i="65" s="1"/>
  <c r="I585" i="65" s="1"/>
  <c r="J585" i="65" s="1"/>
  <c r="E584" i="65"/>
  <c r="H584" i="65" s="1"/>
  <c r="I584" i="65" s="1"/>
  <c r="J584" i="65" s="1"/>
  <c r="E583" i="65"/>
  <c r="H583" i="65" s="1"/>
  <c r="I583" i="65" s="1"/>
  <c r="J583" i="65" s="1"/>
  <c r="E582" i="65"/>
  <c r="H582" i="65" s="1"/>
  <c r="I582" i="65" s="1"/>
  <c r="J582" i="65" s="1"/>
  <c r="E581" i="65"/>
  <c r="H581" i="65" s="1"/>
  <c r="I581" i="65" s="1"/>
  <c r="J581" i="65" s="1"/>
  <c r="E580" i="65"/>
  <c r="H580" i="65" s="1"/>
  <c r="I580" i="65" s="1"/>
  <c r="J580" i="65" s="1"/>
  <c r="E579" i="65"/>
  <c r="H579" i="65" s="1"/>
  <c r="I579" i="65" s="1"/>
  <c r="J579" i="65" s="1"/>
  <c r="E578" i="65"/>
  <c r="H578" i="65" s="1"/>
  <c r="I578" i="65" s="1"/>
  <c r="J578" i="65" s="1"/>
  <c r="E577" i="65"/>
  <c r="H577" i="65" s="1"/>
  <c r="I577" i="65" s="1"/>
  <c r="J577" i="65" s="1"/>
  <c r="E576" i="65"/>
  <c r="H576" i="65" s="1"/>
  <c r="I576" i="65" s="1"/>
  <c r="J576" i="65" s="1"/>
  <c r="E575" i="65"/>
  <c r="H575" i="65" s="1"/>
  <c r="I575" i="65" s="1"/>
  <c r="J575" i="65" s="1"/>
  <c r="E574" i="65"/>
  <c r="H574" i="65" s="1"/>
  <c r="I574" i="65" s="1"/>
  <c r="J574" i="65" s="1"/>
  <c r="E573" i="65"/>
  <c r="H573" i="65" s="1"/>
  <c r="I573" i="65" s="1"/>
  <c r="J573" i="65" s="1"/>
  <c r="E572" i="65"/>
  <c r="H572" i="65" s="1"/>
  <c r="I572" i="65" s="1"/>
  <c r="J572" i="65" s="1"/>
  <c r="E571" i="65"/>
  <c r="H571" i="65" s="1"/>
  <c r="I571" i="65" s="1"/>
  <c r="J571" i="65" s="1"/>
  <c r="E570" i="65"/>
  <c r="H570" i="65" s="1"/>
  <c r="I570" i="65" s="1"/>
  <c r="J570" i="65" s="1"/>
  <c r="E569" i="65"/>
  <c r="H569" i="65" s="1"/>
  <c r="I569" i="65" s="1"/>
  <c r="J569" i="65" s="1"/>
  <c r="E568" i="65"/>
  <c r="H568" i="65" s="1"/>
  <c r="I568" i="65" s="1"/>
  <c r="J568" i="65" s="1"/>
  <c r="E567" i="65"/>
  <c r="H567" i="65" s="1"/>
  <c r="I567" i="65" s="1"/>
  <c r="J567" i="65" s="1"/>
  <c r="E566" i="65"/>
  <c r="H566" i="65" s="1"/>
  <c r="I566" i="65" s="1"/>
  <c r="J566" i="65" s="1"/>
  <c r="E565" i="65"/>
  <c r="H565" i="65" s="1"/>
  <c r="I565" i="65" s="1"/>
  <c r="J565" i="65" s="1"/>
  <c r="E564" i="65"/>
  <c r="H564" i="65" s="1"/>
  <c r="I564" i="65" s="1"/>
  <c r="J564" i="65" s="1"/>
  <c r="E563" i="65"/>
  <c r="H563" i="65" s="1"/>
  <c r="I563" i="65" s="1"/>
  <c r="J563" i="65" s="1"/>
  <c r="E562" i="65"/>
  <c r="H562" i="65" s="1"/>
  <c r="I562" i="65" s="1"/>
  <c r="J562" i="65" s="1"/>
  <c r="E561" i="65"/>
  <c r="H561" i="65" s="1"/>
  <c r="I561" i="65" s="1"/>
  <c r="J561" i="65" s="1"/>
  <c r="E560" i="65"/>
  <c r="H560" i="65" s="1"/>
  <c r="I560" i="65" s="1"/>
  <c r="J560" i="65" s="1"/>
  <c r="E559" i="65"/>
  <c r="H559" i="65" s="1"/>
  <c r="I559" i="65" s="1"/>
  <c r="J559" i="65" s="1"/>
  <c r="E558" i="65"/>
  <c r="H558" i="65" s="1"/>
  <c r="I558" i="65" s="1"/>
  <c r="J558" i="65" s="1"/>
  <c r="E557" i="65"/>
  <c r="H557" i="65" s="1"/>
  <c r="I557" i="65" s="1"/>
  <c r="J557" i="65" s="1"/>
  <c r="E556" i="65"/>
  <c r="H556" i="65" s="1"/>
  <c r="I556" i="65" s="1"/>
  <c r="J556" i="65" s="1"/>
  <c r="E555" i="65"/>
  <c r="H555" i="65" s="1"/>
  <c r="I555" i="65" s="1"/>
  <c r="J555" i="65" s="1"/>
  <c r="E554" i="65"/>
  <c r="H554" i="65" s="1"/>
  <c r="I554" i="65" s="1"/>
  <c r="J554" i="65" s="1"/>
  <c r="E553" i="65"/>
  <c r="H553" i="65" s="1"/>
  <c r="I553" i="65" s="1"/>
  <c r="J553" i="65" s="1"/>
  <c r="E552" i="65"/>
  <c r="H552" i="65" s="1"/>
  <c r="I552" i="65" s="1"/>
  <c r="J552" i="65" s="1"/>
  <c r="E551" i="65"/>
  <c r="H551" i="65" s="1"/>
  <c r="I551" i="65" s="1"/>
  <c r="J551" i="65" s="1"/>
  <c r="E550" i="65"/>
  <c r="H550" i="65" s="1"/>
  <c r="I550" i="65" s="1"/>
  <c r="J550" i="65" s="1"/>
  <c r="E549" i="65"/>
  <c r="H549" i="65" s="1"/>
  <c r="I549" i="65" s="1"/>
  <c r="J549" i="65" s="1"/>
  <c r="E548" i="65"/>
  <c r="H548" i="65" s="1"/>
  <c r="I548" i="65" s="1"/>
  <c r="J548" i="65" s="1"/>
  <c r="E547" i="65"/>
  <c r="H547" i="65" s="1"/>
  <c r="I547" i="65" s="1"/>
  <c r="J547" i="65" s="1"/>
  <c r="E546" i="65"/>
  <c r="H546" i="65" s="1"/>
  <c r="I546" i="65" s="1"/>
  <c r="J546" i="65" s="1"/>
  <c r="E545" i="65"/>
  <c r="H545" i="65" s="1"/>
  <c r="I545" i="65" s="1"/>
  <c r="J545" i="65" s="1"/>
  <c r="E544" i="65"/>
  <c r="H544" i="65" s="1"/>
  <c r="I544" i="65" s="1"/>
  <c r="E543" i="65"/>
  <c r="H543" i="65" s="1"/>
  <c r="I543" i="65" s="1"/>
  <c r="E542" i="65"/>
  <c r="H542" i="65" s="1"/>
  <c r="I542" i="65" s="1"/>
  <c r="E541" i="65"/>
  <c r="H541" i="65" s="1"/>
  <c r="I541" i="65" s="1"/>
  <c r="E540" i="65"/>
  <c r="H540" i="65" s="1"/>
  <c r="I540" i="65" s="1"/>
  <c r="E539" i="65"/>
  <c r="H539" i="65" s="1"/>
  <c r="I539" i="65" s="1"/>
  <c r="H538" i="65"/>
  <c r="I538" i="65" s="1"/>
  <c r="E538" i="65"/>
  <c r="E537" i="65"/>
  <c r="H537" i="65" s="1"/>
  <c r="I537" i="65" s="1"/>
  <c r="E536" i="65"/>
  <c r="H536" i="65" s="1"/>
  <c r="I536" i="65" s="1"/>
  <c r="E535" i="65"/>
  <c r="H535" i="65" s="1"/>
  <c r="I535" i="65" s="1"/>
  <c r="E534" i="65"/>
  <c r="H534" i="65" s="1"/>
  <c r="I534" i="65" s="1"/>
  <c r="E533" i="65"/>
  <c r="H533" i="65" s="1"/>
  <c r="I533" i="65" s="1"/>
  <c r="E532" i="65"/>
  <c r="H532" i="65" s="1"/>
  <c r="I532" i="65" s="1"/>
  <c r="E531" i="65"/>
  <c r="H531" i="65" s="1"/>
  <c r="I531" i="65" s="1"/>
  <c r="H530" i="65"/>
  <c r="I530" i="65" s="1"/>
  <c r="E530" i="65"/>
  <c r="E529" i="65"/>
  <c r="H529" i="65" s="1"/>
  <c r="I529" i="65" s="1"/>
  <c r="E528" i="65"/>
  <c r="H528" i="65" s="1"/>
  <c r="I528" i="65" s="1"/>
  <c r="E527" i="65"/>
  <c r="H527" i="65" s="1"/>
  <c r="I527" i="65" s="1"/>
  <c r="E526" i="65"/>
  <c r="H526" i="65" s="1"/>
  <c r="I526" i="65" s="1"/>
  <c r="E525" i="65"/>
  <c r="H525" i="65" s="1"/>
  <c r="I525" i="65" s="1"/>
  <c r="E524" i="65"/>
  <c r="H524" i="65" s="1"/>
  <c r="I524" i="65" s="1"/>
  <c r="E523" i="65"/>
  <c r="H523" i="65" s="1"/>
  <c r="I523" i="65" s="1"/>
  <c r="H522" i="65"/>
  <c r="I522" i="65" s="1"/>
  <c r="E522" i="65"/>
  <c r="E521" i="65"/>
  <c r="H521" i="65" s="1"/>
  <c r="I521" i="65" s="1"/>
  <c r="E520" i="65"/>
  <c r="H520" i="65" s="1"/>
  <c r="I520" i="65" s="1"/>
  <c r="E519" i="65"/>
  <c r="H519" i="65" s="1"/>
  <c r="I519" i="65" s="1"/>
  <c r="E518" i="65"/>
  <c r="H518" i="65" s="1"/>
  <c r="I518" i="65" s="1"/>
  <c r="E517" i="65"/>
  <c r="H517" i="65" s="1"/>
  <c r="I517" i="65" s="1"/>
  <c r="E516" i="65"/>
  <c r="H516" i="65" s="1"/>
  <c r="I516" i="65" s="1"/>
  <c r="E515" i="65"/>
  <c r="H515" i="65" s="1"/>
  <c r="I515" i="65" s="1"/>
  <c r="H514" i="65"/>
  <c r="I514" i="65" s="1"/>
  <c r="E514" i="65"/>
  <c r="E513" i="65"/>
  <c r="H513" i="65" s="1"/>
  <c r="I513" i="65" s="1"/>
  <c r="E512" i="65"/>
  <c r="H512" i="65" s="1"/>
  <c r="I512" i="65" s="1"/>
  <c r="E511" i="65"/>
  <c r="H511" i="65" s="1"/>
  <c r="I511" i="65" s="1"/>
  <c r="E510" i="65"/>
  <c r="H510" i="65" s="1"/>
  <c r="I510" i="65" s="1"/>
  <c r="E509" i="65"/>
  <c r="H509" i="65" s="1"/>
  <c r="I509" i="65" s="1"/>
  <c r="E508" i="65"/>
  <c r="H508" i="65" s="1"/>
  <c r="I508" i="65" s="1"/>
  <c r="E507" i="65"/>
  <c r="H507" i="65" s="1"/>
  <c r="E506" i="65"/>
  <c r="H506" i="65" s="1"/>
  <c r="E505" i="65"/>
  <c r="H505" i="65" s="1"/>
  <c r="E504" i="65"/>
  <c r="H504" i="65" s="1"/>
  <c r="E503" i="65"/>
  <c r="H503" i="65" s="1"/>
  <c r="E502" i="65"/>
  <c r="H502" i="65" s="1"/>
  <c r="E501" i="65"/>
  <c r="H501" i="65" s="1"/>
  <c r="E500" i="65"/>
  <c r="H500" i="65" s="1"/>
  <c r="E499" i="65"/>
  <c r="H499" i="65" s="1"/>
  <c r="E498" i="65"/>
  <c r="H498" i="65" s="1"/>
  <c r="E497" i="65"/>
  <c r="H497" i="65" s="1"/>
  <c r="E496" i="65"/>
  <c r="H496" i="65" s="1"/>
  <c r="E495" i="65"/>
  <c r="H495" i="65" s="1"/>
  <c r="E494" i="65"/>
  <c r="H494" i="65" s="1"/>
  <c r="E493" i="65"/>
  <c r="H493" i="65" s="1"/>
  <c r="E492" i="65"/>
  <c r="H492" i="65" s="1"/>
  <c r="E491" i="65"/>
  <c r="H491" i="65" s="1"/>
  <c r="E490" i="65"/>
  <c r="H490" i="65" s="1"/>
  <c r="E489" i="65"/>
  <c r="H489" i="65" s="1"/>
  <c r="E488" i="65"/>
  <c r="H488" i="65" s="1"/>
  <c r="E487" i="65"/>
  <c r="H487" i="65" s="1"/>
  <c r="E486" i="65"/>
  <c r="H486" i="65" s="1"/>
  <c r="E485" i="65"/>
  <c r="H485" i="65" s="1"/>
  <c r="E484" i="65"/>
  <c r="H484" i="65" s="1"/>
  <c r="E483" i="65"/>
  <c r="H483" i="65" s="1"/>
  <c r="E482" i="65"/>
  <c r="H482" i="65" s="1"/>
  <c r="E481" i="65"/>
  <c r="H481" i="65" s="1"/>
  <c r="E480" i="65"/>
  <c r="H480" i="65" s="1"/>
  <c r="E479" i="65"/>
  <c r="H479" i="65" s="1"/>
  <c r="E478" i="65"/>
  <c r="H478" i="65" s="1"/>
  <c r="E477" i="65"/>
  <c r="H477" i="65" s="1"/>
  <c r="E476" i="65"/>
  <c r="H476" i="65" s="1"/>
  <c r="E475" i="65"/>
  <c r="H475" i="65" s="1"/>
  <c r="E474" i="65"/>
  <c r="H474" i="65" s="1"/>
  <c r="E473" i="65"/>
  <c r="H473" i="65" s="1"/>
  <c r="E472" i="65"/>
  <c r="H472" i="65" s="1"/>
  <c r="E471" i="65"/>
  <c r="H471" i="65" s="1"/>
  <c r="E470" i="65"/>
  <c r="H470" i="65" s="1"/>
  <c r="E469" i="65"/>
  <c r="H469" i="65" s="1"/>
  <c r="F468" i="65"/>
  <c r="E468" i="65"/>
  <c r="H468" i="65" s="1"/>
  <c r="E627" i="17" l="1"/>
  <c r="H627" i="17" s="1"/>
  <c r="E626" i="17"/>
  <c r="H626" i="17" s="1"/>
  <c r="E625" i="17"/>
  <c r="H625" i="17" s="1"/>
  <c r="E624" i="17"/>
  <c r="H624" i="17" s="1"/>
  <c r="E623" i="17"/>
  <c r="H623" i="17" s="1"/>
  <c r="E622" i="17"/>
  <c r="H622" i="17" s="1"/>
  <c r="E621" i="17"/>
  <c r="H621" i="17" s="1"/>
  <c r="E620" i="17"/>
  <c r="H620" i="17" s="1"/>
  <c r="E619" i="17"/>
  <c r="H619" i="17" s="1"/>
  <c r="E618" i="17"/>
  <c r="H618" i="17" s="1"/>
  <c r="E617" i="17"/>
  <c r="H617" i="17" s="1"/>
  <c r="E616" i="17"/>
  <c r="H616" i="17" s="1"/>
  <c r="E615" i="17"/>
  <c r="H615" i="17" s="1"/>
  <c r="E614" i="17"/>
  <c r="H614" i="17" s="1"/>
  <c r="E613" i="17"/>
  <c r="H613" i="17" s="1"/>
  <c r="E612" i="17"/>
  <c r="H612" i="17" s="1"/>
  <c r="E611" i="17"/>
  <c r="H611" i="17" s="1"/>
  <c r="E610" i="17"/>
  <c r="H610" i="17" s="1"/>
  <c r="E609" i="17"/>
  <c r="H609" i="17" s="1"/>
  <c r="E608" i="17"/>
  <c r="H608" i="17" s="1"/>
  <c r="E607" i="17"/>
  <c r="H607" i="17" s="1"/>
  <c r="E606" i="17"/>
  <c r="H606" i="17" s="1"/>
  <c r="E605" i="17"/>
  <c r="H605" i="17" s="1"/>
  <c r="E604" i="17"/>
  <c r="H604" i="17" s="1"/>
  <c r="E603" i="17"/>
  <c r="H603" i="17" s="1"/>
  <c r="E602" i="17"/>
  <c r="H602" i="17" s="1"/>
  <c r="E601" i="17"/>
  <c r="H601" i="17" s="1"/>
  <c r="E600" i="17"/>
  <c r="H600" i="17" s="1"/>
  <c r="E599" i="17"/>
  <c r="H599" i="17" s="1"/>
  <c r="E598" i="17"/>
  <c r="H598" i="17" s="1"/>
  <c r="E597" i="17"/>
  <c r="H597" i="17" s="1"/>
  <c r="E596" i="17"/>
  <c r="H596" i="17" s="1"/>
  <c r="E595" i="17"/>
  <c r="H595" i="17" s="1"/>
  <c r="E594" i="17"/>
  <c r="H594" i="17" s="1"/>
  <c r="E593" i="17"/>
  <c r="H593" i="17" s="1"/>
  <c r="E592" i="17"/>
  <c r="H592" i="17" s="1"/>
  <c r="E591" i="17"/>
  <c r="H591" i="17" s="1"/>
  <c r="E590" i="17"/>
  <c r="H590" i="17" s="1"/>
  <c r="E589" i="17"/>
  <c r="H589" i="17" s="1"/>
  <c r="E588" i="17"/>
  <c r="H588" i="17" s="1"/>
  <c r="E587" i="17"/>
  <c r="H587" i="17" s="1"/>
  <c r="E586" i="17"/>
  <c r="H586" i="17" s="1"/>
  <c r="E585" i="17"/>
  <c r="H585" i="17" s="1"/>
  <c r="E584" i="17"/>
  <c r="H584" i="17" s="1"/>
  <c r="E583" i="17"/>
  <c r="H583" i="17" s="1"/>
  <c r="E582" i="17"/>
  <c r="H582" i="17" s="1"/>
  <c r="E581" i="17"/>
  <c r="H581" i="17" s="1"/>
  <c r="E580" i="17"/>
  <c r="H580" i="17" s="1"/>
  <c r="E579" i="17"/>
  <c r="H579" i="17" s="1"/>
  <c r="E578" i="17"/>
  <c r="H578" i="17" s="1"/>
  <c r="E577" i="17"/>
  <c r="H577" i="17" s="1"/>
  <c r="E576" i="17"/>
  <c r="H576" i="17" s="1"/>
  <c r="E575" i="17"/>
  <c r="H575" i="17" s="1"/>
  <c r="E574" i="17"/>
  <c r="H574" i="17" s="1"/>
  <c r="E573" i="17"/>
  <c r="H573" i="17" s="1"/>
  <c r="E572" i="17"/>
  <c r="H572" i="17" s="1"/>
  <c r="E571" i="17"/>
  <c r="H571" i="17" s="1"/>
  <c r="E570" i="17"/>
  <c r="H570" i="17" s="1"/>
  <c r="E569" i="17"/>
  <c r="H569" i="17" s="1"/>
  <c r="E568" i="17"/>
  <c r="H568" i="17" s="1"/>
  <c r="E567" i="17"/>
  <c r="H567" i="17" s="1"/>
  <c r="E566" i="17"/>
  <c r="H566" i="17" s="1"/>
  <c r="E565" i="17"/>
  <c r="H565" i="17" s="1"/>
  <c r="E564" i="17"/>
  <c r="H564" i="17" s="1"/>
  <c r="E563" i="17"/>
  <c r="H563" i="17" s="1"/>
  <c r="E562" i="17"/>
  <c r="H562" i="17" s="1"/>
  <c r="E561" i="17"/>
  <c r="H561" i="17" s="1"/>
  <c r="E560" i="17"/>
  <c r="H560" i="17" s="1"/>
  <c r="E559" i="17"/>
  <c r="H559" i="17" s="1"/>
  <c r="E558" i="17"/>
  <c r="H558" i="17" s="1"/>
  <c r="E557" i="17"/>
  <c r="H557" i="17" s="1"/>
  <c r="E556" i="17"/>
  <c r="H556" i="17" s="1"/>
  <c r="E555" i="17"/>
  <c r="H555" i="17" s="1"/>
  <c r="E554" i="17"/>
  <c r="H554" i="17" s="1"/>
  <c r="E553" i="17"/>
  <c r="H553" i="17" s="1"/>
  <c r="E552" i="17"/>
  <c r="H552" i="17" s="1"/>
  <c r="E551" i="17"/>
  <c r="H551" i="17" s="1"/>
  <c r="E550" i="17"/>
  <c r="H550" i="17" s="1"/>
  <c r="E549" i="17"/>
  <c r="H549" i="17" s="1"/>
  <c r="E548" i="17"/>
  <c r="H548" i="17" s="1"/>
  <c r="E547" i="17"/>
  <c r="H547" i="17" s="1"/>
  <c r="E546" i="17"/>
  <c r="H546" i="17" s="1"/>
  <c r="E545" i="17"/>
  <c r="H545" i="17" s="1"/>
  <c r="E544" i="17"/>
  <c r="H544" i="17" s="1"/>
  <c r="E543" i="17"/>
  <c r="H543" i="17" s="1"/>
  <c r="E542" i="17"/>
  <c r="H542" i="17" s="1"/>
  <c r="E541" i="17"/>
  <c r="H541" i="17" s="1"/>
  <c r="E540" i="17"/>
  <c r="H540" i="17" s="1"/>
  <c r="E539" i="17"/>
  <c r="H539" i="17" s="1"/>
  <c r="E538" i="17"/>
  <c r="H538" i="17" s="1"/>
  <c r="E537" i="17"/>
  <c r="H537" i="17" s="1"/>
  <c r="E536" i="17"/>
  <c r="H536" i="17" s="1"/>
  <c r="E535" i="17"/>
  <c r="H535" i="17" s="1"/>
  <c r="E534" i="17"/>
  <c r="H534" i="17" s="1"/>
  <c r="E533" i="17"/>
  <c r="H533" i="17" s="1"/>
  <c r="E532" i="17"/>
  <c r="H532" i="17" s="1"/>
  <c r="E531" i="17"/>
  <c r="H531" i="17" s="1"/>
  <c r="E530" i="17"/>
  <c r="H530" i="17" s="1"/>
  <c r="E529" i="17"/>
  <c r="H529" i="17" s="1"/>
  <c r="E528" i="17"/>
  <c r="H528" i="17" s="1"/>
  <c r="E527" i="17"/>
  <c r="H527" i="17" s="1"/>
  <c r="E526" i="17"/>
  <c r="H526" i="17" s="1"/>
  <c r="E525" i="17"/>
  <c r="H525" i="17" s="1"/>
  <c r="E524" i="17"/>
  <c r="H524" i="17" s="1"/>
  <c r="E523" i="17"/>
  <c r="H523" i="17" s="1"/>
  <c r="E522" i="17"/>
  <c r="H522" i="17" s="1"/>
  <c r="E521" i="17"/>
  <c r="H521" i="17" s="1"/>
  <c r="E520" i="17"/>
  <c r="H520" i="17" s="1"/>
  <c r="E519" i="17"/>
  <c r="H519" i="17" s="1"/>
  <c r="E518" i="17"/>
  <c r="H518" i="17" s="1"/>
  <c r="E517" i="17"/>
  <c r="H517" i="17" s="1"/>
  <c r="E516" i="17"/>
  <c r="H516" i="17" s="1"/>
  <c r="E515" i="17"/>
  <c r="H515" i="17" s="1"/>
  <c r="E514" i="17"/>
  <c r="H514" i="17" s="1"/>
  <c r="E513" i="17"/>
  <c r="H513" i="17" s="1"/>
  <c r="E512" i="17"/>
  <c r="H512" i="17" s="1"/>
  <c r="E511" i="17"/>
  <c r="H511" i="17" s="1"/>
  <c r="E510" i="17"/>
  <c r="H510" i="17" s="1"/>
  <c r="E509" i="17"/>
  <c r="H509" i="17" s="1"/>
  <c r="E508" i="17"/>
  <c r="H508" i="17" s="1"/>
  <c r="E507" i="17"/>
  <c r="H507" i="17" s="1"/>
  <c r="E506" i="17"/>
  <c r="H506" i="17" s="1"/>
  <c r="E505" i="17"/>
  <c r="H505" i="17" s="1"/>
  <c r="E504" i="17"/>
  <c r="H504" i="17" s="1"/>
  <c r="E503" i="17"/>
  <c r="H503" i="17" s="1"/>
  <c r="E502" i="17"/>
  <c r="H502" i="17" s="1"/>
  <c r="E501" i="17"/>
  <c r="H501" i="17" s="1"/>
  <c r="E500" i="17"/>
  <c r="H500" i="17" s="1"/>
  <c r="E499" i="17"/>
  <c r="H499" i="17" s="1"/>
  <c r="E498" i="17"/>
  <c r="H498" i="17" s="1"/>
  <c r="E497" i="17"/>
  <c r="H497" i="17" s="1"/>
  <c r="E496" i="17"/>
  <c r="H496" i="17" s="1"/>
  <c r="E495" i="17"/>
  <c r="H495" i="17" s="1"/>
  <c r="E494" i="17"/>
  <c r="H494" i="17" s="1"/>
  <c r="E493" i="17"/>
  <c r="H493" i="17" s="1"/>
  <c r="E492" i="17"/>
  <c r="H492" i="17" s="1"/>
  <c r="E491" i="17"/>
  <c r="H491" i="17" s="1"/>
  <c r="E490" i="17"/>
  <c r="H490" i="17" s="1"/>
  <c r="E489" i="17"/>
  <c r="H489" i="17" s="1"/>
  <c r="E488" i="17"/>
  <c r="H488" i="17" s="1"/>
  <c r="E487" i="17"/>
  <c r="H487" i="17" s="1"/>
  <c r="E486" i="17"/>
  <c r="H486" i="17" s="1"/>
  <c r="E485" i="17"/>
  <c r="H485" i="17" s="1"/>
  <c r="E484" i="17"/>
  <c r="H484" i="17" s="1"/>
  <c r="E483" i="17"/>
  <c r="H483" i="17" s="1"/>
  <c r="E482" i="17"/>
  <c r="H482" i="17" s="1"/>
  <c r="E481" i="17"/>
  <c r="H481" i="17" s="1"/>
  <c r="E480" i="17"/>
  <c r="H480" i="17" s="1"/>
  <c r="E479" i="17"/>
  <c r="H479" i="17" s="1"/>
  <c r="E478" i="17"/>
  <c r="H478" i="17" s="1"/>
  <c r="E477" i="17"/>
  <c r="H477" i="17" s="1"/>
  <c r="E476" i="17"/>
  <c r="H476" i="17" s="1"/>
  <c r="E475" i="17"/>
  <c r="H475" i="17" s="1"/>
  <c r="E474" i="17"/>
  <c r="H474" i="17" s="1"/>
  <c r="E473" i="17"/>
  <c r="H473" i="17" s="1"/>
  <c r="E472" i="17"/>
  <c r="H472" i="17" s="1"/>
  <c r="E471" i="17"/>
  <c r="H471" i="17" s="1"/>
  <c r="E470" i="17"/>
  <c r="H470" i="17" s="1"/>
  <c r="E469" i="17"/>
  <c r="H469" i="17" s="1"/>
  <c r="E468" i="17"/>
  <c r="H468" i="17" s="1"/>
  <c r="E467" i="17"/>
  <c r="H467" i="17" s="1"/>
  <c r="E466" i="17"/>
  <c r="H466" i="17" s="1"/>
  <c r="E465" i="17"/>
  <c r="H465" i="17" s="1"/>
  <c r="E464" i="17"/>
  <c r="H464" i="17" s="1"/>
  <c r="E463" i="17"/>
  <c r="H463" i="17" s="1"/>
  <c r="E462" i="17"/>
  <c r="H462" i="17" s="1"/>
  <c r="E461" i="17"/>
  <c r="H461" i="17" s="1"/>
  <c r="E460" i="17"/>
  <c r="H460" i="17" s="1"/>
  <c r="E459" i="17"/>
  <c r="H459" i="17" s="1"/>
  <c r="E458" i="17"/>
  <c r="H458" i="17" s="1"/>
  <c r="E457" i="17"/>
  <c r="H457" i="17" s="1"/>
  <c r="E456" i="17"/>
  <c r="H456" i="17" s="1"/>
  <c r="E455" i="17"/>
  <c r="H455" i="17" s="1"/>
  <c r="E454" i="17"/>
  <c r="H454" i="17" s="1"/>
  <c r="E453" i="17"/>
  <c r="H453" i="17" s="1"/>
  <c r="E452" i="17"/>
  <c r="H452" i="17" s="1"/>
  <c r="E451" i="17"/>
  <c r="H451" i="17" s="1"/>
  <c r="E450" i="17"/>
  <c r="H450" i="17" s="1"/>
  <c r="E449" i="17"/>
  <c r="H449" i="17" s="1"/>
  <c r="E448" i="17"/>
  <c r="H448" i="17" s="1"/>
  <c r="E447" i="17"/>
  <c r="H447" i="17" s="1"/>
  <c r="E446" i="17"/>
  <c r="H446" i="17" s="1"/>
  <c r="E445" i="17"/>
  <c r="H445" i="17" s="1"/>
  <c r="E444" i="17"/>
  <c r="H444" i="17" s="1"/>
  <c r="E443" i="17"/>
  <c r="H443" i="17" s="1"/>
  <c r="E442" i="17"/>
  <c r="H442" i="17" s="1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F416" i="17"/>
  <c r="E416" i="17"/>
  <c r="H787" i="16"/>
  <c r="E787" i="16"/>
  <c r="E786" i="16"/>
  <c r="H786" i="16" s="1"/>
  <c r="H785" i="16"/>
  <c r="E785" i="16"/>
  <c r="E784" i="16"/>
  <c r="H784" i="16" s="1"/>
  <c r="H783" i="16"/>
  <c r="E783" i="16"/>
  <c r="E782" i="16"/>
  <c r="H782" i="16" s="1"/>
  <c r="H781" i="16"/>
  <c r="E781" i="16"/>
  <c r="E780" i="16"/>
  <c r="H780" i="16" s="1"/>
  <c r="H779" i="16"/>
  <c r="E779" i="16"/>
  <c r="E778" i="16"/>
  <c r="H778" i="16" s="1"/>
  <c r="H777" i="16"/>
  <c r="E777" i="16"/>
  <c r="E776" i="16"/>
  <c r="H776" i="16" s="1"/>
  <c r="H775" i="16"/>
  <c r="E775" i="16"/>
  <c r="E774" i="16"/>
  <c r="H774" i="16" s="1"/>
  <c r="H773" i="16"/>
  <c r="E773" i="16"/>
  <c r="E772" i="16"/>
  <c r="H772" i="16" s="1"/>
  <c r="H771" i="16"/>
  <c r="E771" i="16"/>
  <c r="E770" i="16"/>
  <c r="H770" i="16" s="1"/>
  <c r="H769" i="16"/>
  <c r="E769" i="16"/>
  <c r="E768" i="16"/>
  <c r="H768" i="16" s="1"/>
  <c r="H767" i="16"/>
  <c r="E767" i="16"/>
  <c r="E766" i="16"/>
  <c r="H766" i="16" s="1"/>
  <c r="H765" i="16"/>
  <c r="E765" i="16"/>
  <c r="E764" i="16"/>
  <c r="H764" i="16" s="1"/>
  <c r="H763" i="16"/>
  <c r="E763" i="16"/>
  <c r="E762" i="16"/>
  <c r="H762" i="16" s="1"/>
  <c r="H761" i="16"/>
  <c r="E761" i="16"/>
  <c r="E760" i="16"/>
  <c r="H760" i="16" s="1"/>
  <c r="H759" i="16"/>
  <c r="E759" i="16"/>
  <c r="E758" i="16"/>
  <c r="H758" i="16" s="1"/>
  <c r="H757" i="16"/>
  <c r="E757" i="16"/>
  <c r="E756" i="16"/>
  <c r="H756" i="16" s="1"/>
  <c r="H755" i="16"/>
  <c r="E755" i="16"/>
  <c r="E754" i="16"/>
  <c r="H754" i="16" s="1"/>
  <c r="H753" i="16"/>
  <c r="E753" i="16"/>
  <c r="E752" i="16"/>
  <c r="H752" i="16" s="1"/>
  <c r="H751" i="16"/>
  <c r="E751" i="16"/>
  <c r="E750" i="16"/>
  <c r="H750" i="16" s="1"/>
  <c r="H749" i="16"/>
  <c r="E749" i="16"/>
  <c r="E748" i="16"/>
  <c r="H748" i="16" s="1"/>
  <c r="H747" i="16"/>
  <c r="E747" i="16"/>
  <c r="E746" i="16"/>
  <c r="H746" i="16" s="1"/>
  <c r="H745" i="16"/>
  <c r="E745" i="16"/>
  <c r="E744" i="16"/>
  <c r="H744" i="16" s="1"/>
  <c r="H743" i="16"/>
  <c r="E743" i="16"/>
  <c r="E742" i="16"/>
  <c r="H742" i="16" s="1"/>
  <c r="H741" i="16"/>
  <c r="E741" i="16"/>
  <c r="E740" i="16"/>
  <c r="H740" i="16" s="1"/>
  <c r="H739" i="16"/>
  <c r="E739" i="16"/>
  <c r="E738" i="16"/>
  <c r="H738" i="16" s="1"/>
  <c r="H737" i="16"/>
  <c r="E737" i="16"/>
  <c r="E736" i="16"/>
  <c r="H736" i="16" s="1"/>
  <c r="H735" i="16"/>
  <c r="E735" i="16"/>
  <c r="E734" i="16"/>
  <c r="H734" i="16" s="1"/>
  <c r="H733" i="16"/>
  <c r="E733" i="16"/>
  <c r="E732" i="16"/>
  <c r="H732" i="16" s="1"/>
  <c r="H731" i="16"/>
  <c r="E731" i="16"/>
  <c r="E730" i="16"/>
  <c r="H730" i="16" s="1"/>
  <c r="H729" i="16"/>
  <c r="E729" i="16"/>
  <c r="E728" i="16"/>
  <c r="H728" i="16" s="1"/>
  <c r="H727" i="16"/>
  <c r="E727" i="16"/>
  <c r="E726" i="16"/>
  <c r="H726" i="16" s="1"/>
  <c r="H725" i="16"/>
  <c r="E725" i="16"/>
  <c r="E724" i="16"/>
  <c r="H724" i="16" s="1"/>
  <c r="H723" i="16"/>
  <c r="E723" i="16"/>
  <c r="E722" i="16"/>
  <c r="H722" i="16" s="1"/>
  <c r="H721" i="16"/>
  <c r="E721" i="16"/>
  <c r="E720" i="16"/>
  <c r="H720" i="16" s="1"/>
  <c r="H719" i="16"/>
  <c r="E719" i="16"/>
  <c r="E718" i="16"/>
  <c r="H718" i="16" s="1"/>
  <c r="H717" i="16"/>
  <c r="E717" i="16"/>
  <c r="E716" i="16"/>
  <c r="H716" i="16" s="1"/>
  <c r="H715" i="16"/>
  <c r="E715" i="16"/>
  <c r="E714" i="16"/>
  <c r="H714" i="16" s="1"/>
  <c r="H713" i="16"/>
  <c r="E713" i="16"/>
  <c r="E712" i="16"/>
  <c r="H712" i="16" s="1"/>
  <c r="H711" i="16"/>
  <c r="E711" i="16"/>
  <c r="E710" i="16"/>
  <c r="H710" i="16" s="1"/>
  <c r="H709" i="16"/>
  <c r="E709" i="16"/>
  <c r="E708" i="16"/>
  <c r="H708" i="16" s="1"/>
  <c r="H707" i="16"/>
  <c r="E707" i="16"/>
  <c r="E706" i="16"/>
  <c r="H706" i="16" s="1"/>
  <c r="H705" i="16"/>
  <c r="E705" i="16"/>
  <c r="E704" i="16"/>
  <c r="H704" i="16" s="1"/>
  <c r="H703" i="16"/>
  <c r="E703" i="16"/>
  <c r="E702" i="16"/>
  <c r="H702" i="16" s="1"/>
  <c r="E701" i="16"/>
  <c r="H701" i="16" s="1"/>
  <c r="E700" i="16"/>
  <c r="H700" i="16" s="1"/>
  <c r="H699" i="16"/>
  <c r="E699" i="16"/>
  <c r="E698" i="16"/>
  <c r="H698" i="16" s="1"/>
  <c r="E697" i="16"/>
  <c r="H697" i="16" s="1"/>
  <c r="E696" i="16"/>
  <c r="H696" i="16" s="1"/>
  <c r="H695" i="16"/>
  <c r="E695" i="16"/>
  <c r="E694" i="16"/>
  <c r="H694" i="16" s="1"/>
  <c r="E693" i="16"/>
  <c r="H693" i="16" s="1"/>
  <c r="E692" i="16"/>
  <c r="H692" i="16" s="1"/>
  <c r="H691" i="16"/>
  <c r="E691" i="16"/>
  <c r="E690" i="16"/>
  <c r="H690" i="16" s="1"/>
  <c r="E689" i="16"/>
  <c r="H689" i="16" s="1"/>
  <c r="E688" i="16"/>
  <c r="H688" i="16" s="1"/>
  <c r="H687" i="16"/>
  <c r="E687" i="16"/>
  <c r="E686" i="16"/>
  <c r="H686" i="16" s="1"/>
  <c r="E685" i="16"/>
  <c r="H685" i="16" s="1"/>
  <c r="E684" i="16"/>
  <c r="H684" i="16" s="1"/>
  <c r="H683" i="16"/>
  <c r="E683" i="16"/>
  <c r="E682" i="16"/>
  <c r="H682" i="16" s="1"/>
  <c r="E681" i="16"/>
  <c r="H681" i="16" s="1"/>
  <c r="E680" i="16"/>
  <c r="H680" i="16" s="1"/>
  <c r="H679" i="16"/>
  <c r="E679" i="16"/>
  <c r="E678" i="16"/>
  <c r="H678" i="16" s="1"/>
  <c r="E677" i="16"/>
  <c r="H677" i="16" s="1"/>
  <c r="E676" i="16"/>
  <c r="H676" i="16" s="1"/>
  <c r="H675" i="16"/>
  <c r="E675" i="16"/>
  <c r="E674" i="16"/>
  <c r="H674" i="16" s="1"/>
  <c r="E673" i="16"/>
  <c r="H673" i="16" s="1"/>
  <c r="E672" i="16"/>
  <c r="H672" i="16" s="1"/>
  <c r="H671" i="16"/>
  <c r="E671" i="16"/>
  <c r="E670" i="16"/>
  <c r="H670" i="16" s="1"/>
  <c r="E669" i="16"/>
  <c r="H669" i="16" s="1"/>
  <c r="E668" i="16"/>
  <c r="H668" i="16" s="1"/>
  <c r="H667" i="16"/>
  <c r="E667" i="16"/>
  <c r="E666" i="16"/>
  <c r="H666" i="16" s="1"/>
  <c r="E665" i="16"/>
  <c r="H665" i="16" s="1"/>
  <c r="E664" i="16"/>
  <c r="H664" i="16" s="1"/>
  <c r="H663" i="16"/>
  <c r="E663" i="16"/>
  <c r="E662" i="16"/>
  <c r="H662" i="16" s="1"/>
  <c r="E661" i="16"/>
  <c r="H661" i="16" s="1"/>
  <c r="E660" i="16"/>
  <c r="H660" i="16" s="1"/>
  <c r="H659" i="16"/>
  <c r="E659" i="16"/>
  <c r="E658" i="16"/>
  <c r="H658" i="16" s="1"/>
  <c r="E657" i="16"/>
  <c r="H657" i="16" s="1"/>
  <c r="E656" i="16"/>
  <c r="H656" i="16" s="1"/>
  <c r="H655" i="16"/>
  <c r="E655" i="16"/>
  <c r="E654" i="16"/>
  <c r="H654" i="16" s="1"/>
  <c r="E653" i="16"/>
  <c r="H653" i="16" s="1"/>
  <c r="E652" i="16"/>
  <c r="H652" i="16" s="1"/>
  <c r="H651" i="16"/>
  <c r="E651" i="16"/>
  <c r="E650" i="16"/>
  <c r="H650" i="16" s="1"/>
  <c r="E649" i="16"/>
  <c r="H649" i="16" s="1"/>
  <c r="E648" i="16"/>
  <c r="H648" i="16" s="1"/>
  <c r="H647" i="16"/>
  <c r="E647" i="16"/>
  <c r="E646" i="16"/>
  <c r="H646" i="16" s="1"/>
  <c r="E645" i="16"/>
  <c r="H645" i="16" s="1"/>
  <c r="E644" i="16"/>
  <c r="H644" i="16" s="1"/>
  <c r="H643" i="16"/>
  <c r="E643" i="16"/>
  <c r="E642" i="16"/>
  <c r="H642" i="16" s="1"/>
  <c r="E641" i="16"/>
  <c r="H641" i="16" s="1"/>
  <c r="E640" i="16"/>
  <c r="H640" i="16" s="1"/>
  <c r="E639" i="16"/>
  <c r="H639" i="16" s="1"/>
  <c r="E638" i="16"/>
  <c r="H638" i="16" s="1"/>
  <c r="E637" i="16"/>
  <c r="H637" i="16" s="1"/>
  <c r="E636" i="16"/>
  <c r="H636" i="16" s="1"/>
  <c r="E635" i="16"/>
  <c r="H635" i="16" s="1"/>
  <c r="E634" i="16"/>
  <c r="H634" i="16" s="1"/>
  <c r="E633" i="16"/>
  <c r="H633" i="16" s="1"/>
  <c r="E632" i="16"/>
  <c r="H632" i="16" s="1"/>
  <c r="E631" i="16"/>
  <c r="H631" i="16" s="1"/>
  <c r="E630" i="16"/>
  <c r="H630" i="16" s="1"/>
  <c r="E629" i="16"/>
  <c r="H629" i="16" s="1"/>
  <c r="E628" i="16"/>
  <c r="H628" i="16" s="1"/>
  <c r="E627" i="16"/>
  <c r="H627" i="16" s="1"/>
  <c r="E626" i="16"/>
  <c r="H626" i="16" s="1"/>
  <c r="E625" i="16"/>
  <c r="H625" i="16" s="1"/>
  <c r="E624" i="16"/>
  <c r="H624" i="16" s="1"/>
  <c r="E623" i="16"/>
  <c r="H623" i="16" s="1"/>
  <c r="E622" i="16"/>
  <c r="H622" i="16" s="1"/>
  <c r="E621" i="16"/>
  <c r="H621" i="16" s="1"/>
  <c r="E620" i="16"/>
  <c r="H620" i="16" s="1"/>
  <c r="E619" i="16"/>
  <c r="H619" i="16" s="1"/>
  <c r="E618" i="16"/>
  <c r="H618" i="16" s="1"/>
  <c r="E617" i="16"/>
  <c r="H617" i="16" s="1"/>
  <c r="H616" i="16"/>
  <c r="E616" i="16"/>
  <c r="E615" i="16"/>
  <c r="H615" i="16" s="1"/>
  <c r="E614" i="16"/>
  <c r="H614" i="16" s="1"/>
  <c r="E613" i="16"/>
  <c r="H613" i="16" s="1"/>
  <c r="H612" i="16"/>
  <c r="E612" i="16"/>
  <c r="E611" i="16"/>
  <c r="H611" i="16" s="1"/>
  <c r="E610" i="16"/>
  <c r="H610" i="16" s="1"/>
  <c r="E609" i="16"/>
  <c r="H609" i="16" s="1"/>
  <c r="H608" i="16"/>
  <c r="E608" i="16"/>
  <c r="E607" i="16"/>
  <c r="H607" i="16" s="1"/>
  <c r="E606" i="16"/>
  <c r="H606" i="16" s="1"/>
  <c r="E605" i="16"/>
  <c r="H605" i="16" s="1"/>
  <c r="H604" i="16"/>
  <c r="E604" i="16"/>
  <c r="E603" i="16"/>
  <c r="H603" i="16" s="1"/>
  <c r="E602" i="16"/>
  <c r="H602" i="16" s="1"/>
  <c r="E601" i="16"/>
  <c r="H601" i="16" s="1"/>
  <c r="H600" i="16"/>
  <c r="E600" i="16"/>
  <c r="E599" i="16"/>
  <c r="H599" i="16" s="1"/>
  <c r="E598" i="16"/>
  <c r="H598" i="16" s="1"/>
  <c r="E597" i="16"/>
  <c r="H597" i="16" s="1"/>
  <c r="H596" i="16"/>
  <c r="E596" i="16"/>
  <c r="E595" i="16"/>
  <c r="H595" i="16" s="1"/>
  <c r="E594" i="16"/>
  <c r="H594" i="16" s="1"/>
  <c r="E593" i="16"/>
  <c r="H593" i="16" s="1"/>
  <c r="H592" i="16"/>
  <c r="E592" i="16"/>
  <c r="E591" i="16"/>
  <c r="H591" i="16" s="1"/>
  <c r="E590" i="16"/>
  <c r="H590" i="16" s="1"/>
  <c r="E589" i="16"/>
  <c r="H589" i="16" s="1"/>
  <c r="H588" i="16"/>
  <c r="E588" i="16"/>
  <c r="E587" i="16"/>
  <c r="H587" i="16" s="1"/>
  <c r="E586" i="16"/>
  <c r="H586" i="16" s="1"/>
  <c r="E585" i="16"/>
  <c r="H585" i="16" s="1"/>
  <c r="H584" i="16"/>
  <c r="E584" i="16"/>
  <c r="E583" i="16"/>
  <c r="H583" i="16" s="1"/>
  <c r="E582" i="16"/>
  <c r="H582" i="16" s="1"/>
  <c r="E581" i="16"/>
  <c r="H581" i="16" s="1"/>
  <c r="H580" i="16"/>
  <c r="E580" i="16"/>
  <c r="E579" i="16"/>
  <c r="H579" i="16" s="1"/>
  <c r="E578" i="16"/>
  <c r="H578" i="16" s="1"/>
  <c r="E577" i="16"/>
  <c r="H577" i="16" s="1"/>
  <c r="H576" i="16"/>
  <c r="E576" i="16"/>
  <c r="E575" i="16"/>
  <c r="H575" i="16" s="1"/>
  <c r="E574" i="16"/>
  <c r="H574" i="16" s="1"/>
  <c r="E573" i="16"/>
  <c r="H573" i="16" s="1"/>
  <c r="H572" i="16"/>
  <c r="E572" i="16"/>
  <c r="E571" i="16"/>
  <c r="H571" i="16" s="1"/>
  <c r="E570" i="16"/>
  <c r="H570" i="16" s="1"/>
  <c r="E569" i="16"/>
  <c r="H569" i="16" s="1"/>
  <c r="H568" i="16"/>
  <c r="E568" i="16"/>
  <c r="E567" i="16"/>
  <c r="H567" i="16" s="1"/>
  <c r="E566" i="16"/>
  <c r="H566" i="16" s="1"/>
  <c r="E565" i="16"/>
  <c r="H565" i="16" s="1"/>
  <c r="H564" i="16"/>
  <c r="E564" i="16"/>
  <c r="E563" i="16"/>
  <c r="H563" i="16" s="1"/>
  <c r="E562" i="16"/>
  <c r="H562" i="16" s="1"/>
  <c r="E561" i="16"/>
  <c r="H561" i="16" s="1"/>
  <c r="H560" i="16"/>
  <c r="E560" i="16"/>
  <c r="E559" i="16"/>
  <c r="H559" i="16" s="1"/>
  <c r="E558" i="16"/>
  <c r="H558" i="16" s="1"/>
  <c r="E557" i="16"/>
  <c r="H557" i="16" s="1"/>
  <c r="H556" i="16"/>
  <c r="E556" i="16"/>
  <c r="E555" i="16"/>
  <c r="H555" i="16" s="1"/>
  <c r="E554" i="16"/>
  <c r="H554" i="16" s="1"/>
  <c r="E553" i="16"/>
  <c r="H553" i="16" s="1"/>
  <c r="H552" i="16"/>
  <c r="E552" i="16"/>
  <c r="E551" i="16"/>
  <c r="H551" i="16" s="1"/>
  <c r="E550" i="16"/>
  <c r="H550" i="16" s="1"/>
  <c r="E549" i="16"/>
  <c r="H549" i="16" s="1"/>
  <c r="H548" i="16"/>
  <c r="E548" i="16"/>
  <c r="E547" i="16"/>
  <c r="H547" i="16" s="1"/>
  <c r="E546" i="16"/>
  <c r="H546" i="16" s="1"/>
  <c r="E545" i="16"/>
  <c r="H545" i="16" s="1"/>
  <c r="H544" i="16"/>
  <c r="E544" i="16"/>
  <c r="E543" i="16"/>
  <c r="H543" i="16" s="1"/>
  <c r="E542" i="16"/>
  <c r="H542" i="16" s="1"/>
  <c r="E541" i="16"/>
  <c r="H541" i="16" s="1"/>
  <c r="H540" i="16"/>
  <c r="E540" i="16"/>
  <c r="E539" i="16"/>
  <c r="H539" i="16" s="1"/>
  <c r="E538" i="16"/>
  <c r="H538" i="16" s="1"/>
  <c r="E537" i="16"/>
  <c r="H537" i="16" s="1"/>
  <c r="H536" i="16"/>
  <c r="E536" i="16"/>
  <c r="E535" i="16"/>
  <c r="H535" i="16" s="1"/>
  <c r="E534" i="16"/>
  <c r="H534" i="16" s="1"/>
  <c r="E533" i="16"/>
  <c r="H533" i="16" s="1"/>
  <c r="H532" i="16"/>
  <c r="E532" i="16"/>
  <c r="E531" i="16"/>
  <c r="H531" i="16" s="1"/>
  <c r="E530" i="16"/>
  <c r="H530" i="16" s="1"/>
  <c r="E529" i="16"/>
  <c r="H529" i="16" s="1"/>
  <c r="H528" i="16"/>
  <c r="E528" i="16"/>
  <c r="E527" i="16"/>
  <c r="H527" i="16" s="1"/>
  <c r="E526" i="16"/>
  <c r="H526" i="16" s="1"/>
  <c r="E525" i="16"/>
  <c r="H525" i="16" s="1"/>
  <c r="H524" i="16"/>
  <c r="E524" i="16"/>
  <c r="E523" i="16"/>
  <c r="H523" i="16" s="1"/>
  <c r="E522" i="16"/>
  <c r="H522" i="16" s="1"/>
  <c r="E521" i="16"/>
  <c r="H521" i="16" s="1"/>
  <c r="H520" i="16"/>
  <c r="E520" i="16"/>
  <c r="E519" i="16"/>
  <c r="H519" i="16" s="1"/>
  <c r="E518" i="16"/>
  <c r="H518" i="16" s="1"/>
  <c r="E517" i="16"/>
  <c r="H517" i="16" s="1"/>
  <c r="H516" i="16"/>
  <c r="E516" i="16"/>
  <c r="E515" i="16"/>
  <c r="H515" i="16" s="1"/>
  <c r="E514" i="16"/>
  <c r="H514" i="16" s="1"/>
  <c r="E513" i="16"/>
  <c r="H513" i="16" s="1"/>
  <c r="H512" i="16"/>
  <c r="E512" i="16"/>
  <c r="E511" i="16"/>
  <c r="H511" i="16" s="1"/>
  <c r="E510" i="16"/>
  <c r="H510" i="16" s="1"/>
  <c r="E509" i="16"/>
  <c r="H509" i="16" s="1"/>
  <c r="H508" i="16"/>
  <c r="E508" i="16"/>
  <c r="E507" i="16"/>
  <c r="H507" i="16" s="1"/>
  <c r="E506" i="16"/>
  <c r="H506" i="16" s="1"/>
  <c r="E505" i="16"/>
  <c r="H505" i="16" s="1"/>
  <c r="H504" i="16"/>
  <c r="E504" i="16"/>
  <c r="E503" i="16"/>
  <c r="H503" i="16" s="1"/>
  <c r="E502" i="16"/>
  <c r="H502" i="16" s="1"/>
  <c r="E501" i="16"/>
  <c r="H501" i="16" s="1"/>
  <c r="H500" i="16"/>
  <c r="E500" i="16"/>
  <c r="E499" i="16"/>
  <c r="H499" i="16" s="1"/>
  <c r="E498" i="16"/>
  <c r="H498" i="16" s="1"/>
  <c r="E497" i="16"/>
  <c r="H497" i="16" s="1"/>
  <c r="H496" i="16"/>
  <c r="E496" i="16"/>
  <c r="E495" i="16"/>
  <c r="H495" i="16" s="1"/>
  <c r="E494" i="16"/>
  <c r="H494" i="16" s="1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F468" i="16"/>
  <c r="E468" i="16"/>
  <c r="E739" i="9"/>
  <c r="F738" i="9"/>
  <c r="E738" i="9"/>
  <c r="H738" i="9" s="1"/>
  <c r="F737" i="9"/>
  <c r="E737" i="9"/>
  <c r="H737" i="9" s="1"/>
  <c r="F736" i="9"/>
  <c r="E736" i="9"/>
  <c r="H736" i="9" s="1"/>
  <c r="F735" i="9"/>
  <c r="E735" i="9"/>
  <c r="H735" i="9" s="1"/>
  <c r="F734" i="9"/>
  <c r="E734" i="9"/>
  <c r="H734" i="9" s="1"/>
  <c r="F733" i="9"/>
  <c r="E733" i="9"/>
  <c r="H733" i="9" s="1"/>
  <c r="F732" i="9"/>
  <c r="E732" i="9"/>
  <c r="H732" i="9" s="1"/>
  <c r="F731" i="9"/>
  <c r="E731" i="9"/>
  <c r="H731" i="9" s="1"/>
  <c r="F730" i="9"/>
  <c r="E730" i="9"/>
  <c r="H730" i="9" s="1"/>
  <c r="F729" i="9"/>
  <c r="E729" i="9"/>
  <c r="H729" i="9" s="1"/>
  <c r="F728" i="9"/>
  <c r="E728" i="9"/>
  <c r="H728" i="9" s="1"/>
  <c r="F727" i="9"/>
  <c r="E727" i="9"/>
  <c r="H727" i="9" s="1"/>
  <c r="F726" i="9"/>
  <c r="E726" i="9"/>
  <c r="H726" i="9" s="1"/>
  <c r="F725" i="9"/>
  <c r="E725" i="9"/>
  <c r="H725" i="9" s="1"/>
  <c r="F724" i="9"/>
  <c r="E724" i="9"/>
  <c r="H724" i="9" s="1"/>
  <c r="F723" i="9"/>
  <c r="E723" i="9"/>
  <c r="H723" i="9" s="1"/>
  <c r="F722" i="9"/>
  <c r="E722" i="9"/>
  <c r="H722" i="9" s="1"/>
  <c r="F721" i="9"/>
  <c r="E721" i="9"/>
  <c r="H721" i="9" s="1"/>
  <c r="F720" i="9"/>
  <c r="E720" i="9"/>
  <c r="H720" i="9" s="1"/>
  <c r="F719" i="9"/>
  <c r="E719" i="9"/>
  <c r="H719" i="9" s="1"/>
  <c r="F718" i="9"/>
  <c r="E718" i="9"/>
  <c r="H718" i="9" s="1"/>
  <c r="F717" i="9"/>
  <c r="E717" i="9"/>
  <c r="H717" i="9" s="1"/>
  <c r="F716" i="9"/>
  <c r="E716" i="9"/>
  <c r="H716" i="9" s="1"/>
  <c r="F715" i="9"/>
  <c r="E715" i="9"/>
  <c r="H715" i="9" s="1"/>
  <c r="F714" i="9"/>
  <c r="E714" i="9"/>
  <c r="H714" i="9" s="1"/>
  <c r="F713" i="9"/>
  <c r="E713" i="9"/>
  <c r="H713" i="9" s="1"/>
  <c r="F712" i="9"/>
  <c r="E712" i="9"/>
  <c r="H712" i="9" s="1"/>
  <c r="F711" i="9"/>
  <c r="E711" i="9"/>
  <c r="H711" i="9" s="1"/>
  <c r="F710" i="9"/>
  <c r="E710" i="9"/>
  <c r="H710" i="9" s="1"/>
  <c r="F709" i="9"/>
  <c r="E709" i="9"/>
  <c r="H709" i="9" s="1"/>
  <c r="F708" i="9"/>
  <c r="E708" i="9"/>
  <c r="H708" i="9" s="1"/>
  <c r="F707" i="9"/>
  <c r="E707" i="9"/>
  <c r="H707" i="9" s="1"/>
  <c r="F706" i="9"/>
  <c r="E706" i="9"/>
  <c r="H706" i="9" s="1"/>
  <c r="F705" i="9"/>
  <c r="E705" i="9"/>
  <c r="H705" i="9" s="1"/>
  <c r="F704" i="9"/>
  <c r="E704" i="9"/>
  <c r="H704" i="9" s="1"/>
  <c r="F703" i="9"/>
  <c r="E703" i="9"/>
  <c r="H703" i="9" s="1"/>
  <c r="F702" i="9"/>
  <c r="E702" i="9"/>
  <c r="H702" i="9" s="1"/>
  <c r="F701" i="9"/>
  <c r="E701" i="9"/>
  <c r="H701" i="9" s="1"/>
  <c r="F700" i="9"/>
  <c r="E700" i="9"/>
  <c r="H700" i="9" s="1"/>
  <c r="F699" i="9"/>
  <c r="E699" i="9"/>
  <c r="H699" i="9" s="1"/>
  <c r="F698" i="9"/>
  <c r="E698" i="9"/>
  <c r="H698" i="9" s="1"/>
  <c r="F697" i="9"/>
  <c r="E697" i="9"/>
  <c r="H697" i="9" s="1"/>
  <c r="F696" i="9"/>
  <c r="E696" i="9"/>
  <c r="H696" i="9" s="1"/>
  <c r="F695" i="9"/>
  <c r="E695" i="9"/>
  <c r="H695" i="9" s="1"/>
  <c r="F694" i="9"/>
  <c r="E694" i="9"/>
  <c r="H694" i="9" s="1"/>
  <c r="E693" i="9"/>
  <c r="H693" i="9" s="1"/>
  <c r="E692" i="9"/>
  <c r="H692" i="9" s="1"/>
  <c r="E691" i="9"/>
  <c r="H691" i="9" s="1"/>
  <c r="H690" i="9"/>
  <c r="E690" i="9"/>
  <c r="E689" i="9"/>
  <c r="H689" i="9" s="1"/>
  <c r="E688" i="9"/>
  <c r="H688" i="9" s="1"/>
  <c r="E687" i="9"/>
  <c r="H687" i="9" s="1"/>
  <c r="E686" i="9"/>
  <c r="H686" i="9" s="1"/>
  <c r="E685" i="9"/>
  <c r="H685" i="9" s="1"/>
  <c r="E684" i="9"/>
  <c r="H684" i="9" s="1"/>
  <c r="E683" i="9"/>
  <c r="H683" i="9" s="1"/>
  <c r="E682" i="9"/>
  <c r="H682" i="9" s="1"/>
  <c r="E681" i="9"/>
  <c r="H681" i="9" s="1"/>
  <c r="E680" i="9"/>
  <c r="H680" i="9" s="1"/>
  <c r="E679" i="9"/>
  <c r="H679" i="9" s="1"/>
  <c r="E678" i="9"/>
  <c r="H678" i="9" s="1"/>
  <c r="E677" i="9"/>
  <c r="H677" i="9" s="1"/>
  <c r="E676" i="9"/>
  <c r="H676" i="9" s="1"/>
  <c r="E675" i="9"/>
  <c r="H675" i="9" s="1"/>
  <c r="E674" i="9"/>
  <c r="H674" i="9" s="1"/>
  <c r="E673" i="9"/>
  <c r="H673" i="9" s="1"/>
  <c r="E672" i="9"/>
  <c r="H672" i="9" s="1"/>
  <c r="E671" i="9"/>
  <c r="H671" i="9" s="1"/>
  <c r="E670" i="9"/>
  <c r="H670" i="9" s="1"/>
  <c r="E669" i="9"/>
  <c r="H669" i="9" s="1"/>
  <c r="E668" i="9"/>
  <c r="H668" i="9" s="1"/>
  <c r="E667" i="9"/>
  <c r="H667" i="9" s="1"/>
  <c r="E666" i="9"/>
  <c r="H666" i="9" s="1"/>
  <c r="E665" i="9"/>
  <c r="H665" i="9" s="1"/>
  <c r="E664" i="9"/>
  <c r="H664" i="9" s="1"/>
  <c r="H663" i="9"/>
  <c r="E663" i="9"/>
  <c r="E662" i="9"/>
  <c r="H662" i="9" s="1"/>
  <c r="E661" i="9"/>
  <c r="H661" i="9" s="1"/>
  <c r="E660" i="9"/>
  <c r="H660" i="9" s="1"/>
  <c r="E659" i="9"/>
  <c r="H659" i="9" s="1"/>
  <c r="E658" i="9"/>
  <c r="H658" i="9" s="1"/>
  <c r="E657" i="9"/>
  <c r="H657" i="9" s="1"/>
  <c r="E656" i="9"/>
  <c r="H656" i="9" s="1"/>
  <c r="E655" i="9"/>
  <c r="H655" i="9" s="1"/>
  <c r="E654" i="9"/>
  <c r="H654" i="9" s="1"/>
  <c r="E653" i="9"/>
  <c r="H653" i="9" s="1"/>
  <c r="E652" i="9"/>
  <c r="H652" i="9" s="1"/>
  <c r="E651" i="9"/>
  <c r="H651" i="9" s="1"/>
  <c r="E650" i="9"/>
  <c r="H650" i="9" s="1"/>
  <c r="E649" i="9"/>
  <c r="H649" i="9" s="1"/>
  <c r="E648" i="9"/>
  <c r="H648" i="9" s="1"/>
  <c r="H647" i="9"/>
  <c r="E647" i="9"/>
  <c r="E646" i="9"/>
  <c r="H646" i="9" s="1"/>
  <c r="E645" i="9"/>
  <c r="H645" i="9" s="1"/>
  <c r="E644" i="9"/>
  <c r="H644" i="9" s="1"/>
  <c r="E643" i="9"/>
  <c r="H643" i="9" s="1"/>
  <c r="E642" i="9"/>
  <c r="H642" i="9" s="1"/>
  <c r="E641" i="9"/>
  <c r="H641" i="9" s="1"/>
  <c r="E640" i="9"/>
  <c r="H640" i="9" s="1"/>
  <c r="E639" i="9"/>
  <c r="H639" i="9" s="1"/>
  <c r="E638" i="9"/>
  <c r="H638" i="9" s="1"/>
  <c r="E637" i="9"/>
  <c r="H637" i="9" s="1"/>
  <c r="E636" i="9"/>
  <c r="H636" i="9" s="1"/>
  <c r="E635" i="9"/>
  <c r="H635" i="9" s="1"/>
  <c r="E634" i="9"/>
  <c r="H634" i="9" s="1"/>
  <c r="E633" i="9"/>
  <c r="H633" i="9" s="1"/>
  <c r="E632" i="9"/>
  <c r="H632" i="9" s="1"/>
  <c r="E631" i="9"/>
  <c r="H631" i="9" s="1"/>
  <c r="E630" i="9"/>
  <c r="H630" i="9" s="1"/>
  <c r="E629" i="9"/>
  <c r="H629" i="9" s="1"/>
  <c r="E628" i="9"/>
  <c r="H628" i="9" s="1"/>
  <c r="E627" i="9"/>
  <c r="H627" i="9" s="1"/>
  <c r="E626" i="9"/>
  <c r="H626" i="9" s="1"/>
  <c r="E625" i="9"/>
  <c r="H625" i="9" s="1"/>
  <c r="E624" i="9"/>
  <c r="H624" i="9" s="1"/>
  <c r="E623" i="9"/>
  <c r="H623" i="9" s="1"/>
  <c r="E622" i="9"/>
  <c r="H622" i="9" s="1"/>
  <c r="E621" i="9"/>
  <c r="H621" i="9" s="1"/>
  <c r="E620" i="9"/>
  <c r="H620" i="9" s="1"/>
  <c r="E619" i="9"/>
  <c r="H619" i="9" s="1"/>
  <c r="E618" i="9"/>
  <c r="H618" i="9" s="1"/>
  <c r="E617" i="9"/>
  <c r="H617" i="9" s="1"/>
  <c r="E616" i="9"/>
  <c r="H616" i="9" s="1"/>
  <c r="H615" i="9"/>
  <c r="E615" i="9"/>
  <c r="E614" i="9"/>
  <c r="H614" i="9" s="1"/>
  <c r="E613" i="9"/>
  <c r="H613" i="9" s="1"/>
  <c r="E612" i="9"/>
  <c r="H612" i="9" s="1"/>
  <c r="E611" i="9"/>
  <c r="H611" i="9" s="1"/>
  <c r="E610" i="9"/>
  <c r="H610" i="9" s="1"/>
  <c r="E609" i="9"/>
  <c r="H609" i="9" s="1"/>
  <c r="E608" i="9"/>
  <c r="H608" i="9" s="1"/>
  <c r="E607" i="9"/>
  <c r="H607" i="9" s="1"/>
  <c r="E606" i="9"/>
  <c r="H606" i="9" s="1"/>
  <c r="E605" i="9"/>
  <c r="H605" i="9" s="1"/>
  <c r="E604" i="9"/>
  <c r="H604" i="9" s="1"/>
  <c r="E603" i="9"/>
  <c r="H603" i="9" s="1"/>
  <c r="E602" i="9"/>
  <c r="H602" i="9" s="1"/>
  <c r="E601" i="9"/>
  <c r="H601" i="9" s="1"/>
  <c r="E600" i="9"/>
  <c r="H600" i="9" s="1"/>
  <c r="H599" i="9"/>
  <c r="E599" i="9"/>
  <c r="E598" i="9"/>
  <c r="H598" i="9" s="1"/>
  <c r="E597" i="9"/>
  <c r="H597" i="9" s="1"/>
  <c r="E596" i="9"/>
  <c r="H596" i="9" s="1"/>
  <c r="E595" i="9"/>
  <c r="H595" i="9" s="1"/>
  <c r="E594" i="9"/>
  <c r="H594" i="9" s="1"/>
  <c r="E593" i="9"/>
  <c r="H593" i="9" s="1"/>
  <c r="E592" i="9"/>
  <c r="H592" i="9" s="1"/>
  <c r="E591" i="9"/>
  <c r="H591" i="9" s="1"/>
  <c r="J591" i="9" s="1"/>
  <c r="E590" i="9"/>
  <c r="H590" i="9" s="1"/>
  <c r="J590" i="9" s="1"/>
  <c r="E589" i="9"/>
  <c r="H589" i="9" s="1"/>
  <c r="J589" i="9" s="1"/>
  <c r="E588" i="9"/>
  <c r="H588" i="9" s="1"/>
  <c r="J588" i="9" s="1"/>
  <c r="E587" i="9"/>
  <c r="H587" i="9" s="1"/>
  <c r="J587" i="9" s="1"/>
  <c r="E586" i="9"/>
  <c r="H586" i="9" s="1"/>
  <c r="J586" i="9" s="1"/>
  <c r="E585" i="9"/>
  <c r="H585" i="9" s="1"/>
  <c r="J585" i="9" s="1"/>
  <c r="E584" i="9"/>
  <c r="H584" i="9" s="1"/>
  <c r="J584" i="9" s="1"/>
  <c r="E583" i="9"/>
  <c r="H583" i="9" s="1"/>
  <c r="J583" i="9" s="1"/>
  <c r="E582" i="9"/>
  <c r="H582" i="9" s="1"/>
  <c r="J582" i="9" s="1"/>
  <c r="E581" i="9"/>
  <c r="H581" i="9" s="1"/>
  <c r="J581" i="9" s="1"/>
  <c r="E580" i="9"/>
  <c r="H580" i="9" s="1"/>
  <c r="J580" i="9" s="1"/>
  <c r="E579" i="9"/>
  <c r="H579" i="9" s="1"/>
  <c r="J579" i="9" s="1"/>
  <c r="E578" i="9"/>
  <c r="H578" i="9" s="1"/>
  <c r="J578" i="9" s="1"/>
  <c r="E577" i="9"/>
  <c r="H577" i="9" s="1"/>
  <c r="J577" i="9" s="1"/>
  <c r="E576" i="9"/>
  <c r="H576" i="9" s="1"/>
  <c r="J576" i="9" s="1"/>
  <c r="E575" i="9"/>
  <c r="H575" i="9" s="1"/>
  <c r="J575" i="9" s="1"/>
  <c r="E574" i="9"/>
  <c r="H574" i="9" s="1"/>
  <c r="J574" i="9" s="1"/>
  <c r="E573" i="9"/>
  <c r="H573" i="9" s="1"/>
  <c r="J573" i="9" s="1"/>
  <c r="E572" i="9"/>
  <c r="H572" i="9" s="1"/>
  <c r="J572" i="9" s="1"/>
  <c r="E571" i="9"/>
  <c r="H571" i="9" s="1"/>
  <c r="J571" i="9" s="1"/>
  <c r="E570" i="9"/>
  <c r="H570" i="9" s="1"/>
  <c r="J570" i="9" s="1"/>
  <c r="E569" i="9"/>
  <c r="H569" i="9" s="1"/>
  <c r="J569" i="9" s="1"/>
  <c r="E568" i="9"/>
  <c r="H568" i="9" s="1"/>
  <c r="J568" i="9" s="1"/>
  <c r="E567" i="9"/>
  <c r="H567" i="9" s="1"/>
  <c r="J567" i="9" s="1"/>
  <c r="E566" i="9"/>
  <c r="H566" i="9" s="1"/>
  <c r="J566" i="9" s="1"/>
  <c r="E565" i="9"/>
  <c r="H565" i="9" s="1"/>
  <c r="J565" i="9" s="1"/>
  <c r="E564" i="9"/>
  <c r="H564" i="9" s="1"/>
  <c r="J564" i="9" s="1"/>
  <c r="E563" i="9"/>
  <c r="H563" i="9" s="1"/>
  <c r="J563" i="9" s="1"/>
  <c r="E562" i="9"/>
  <c r="H562" i="9" s="1"/>
  <c r="J562" i="9" s="1"/>
  <c r="E561" i="9"/>
  <c r="H561" i="9" s="1"/>
  <c r="J561" i="9" s="1"/>
  <c r="E560" i="9"/>
  <c r="H560" i="9" s="1"/>
  <c r="J560" i="9" s="1"/>
  <c r="E559" i="9"/>
  <c r="H559" i="9" s="1"/>
  <c r="J559" i="9" s="1"/>
  <c r="E558" i="9"/>
  <c r="H558" i="9" s="1"/>
  <c r="J558" i="9" s="1"/>
  <c r="E557" i="9"/>
  <c r="H557" i="9" s="1"/>
  <c r="J557" i="9" s="1"/>
  <c r="E556" i="9"/>
  <c r="H556" i="9" s="1"/>
  <c r="J556" i="9" s="1"/>
  <c r="E555" i="9"/>
  <c r="H555" i="9" s="1"/>
  <c r="J555" i="9" s="1"/>
  <c r="E554" i="9"/>
  <c r="H554" i="9" s="1"/>
  <c r="J554" i="9" s="1"/>
  <c r="E553" i="9"/>
  <c r="H553" i="9" s="1"/>
  <c r="J553" i="9" s="1"/>
  <c r="E552" i="9"/>
  <c r="H552" i="9" s="1"/>
  <c r="J552" i="9" s="1"/>
  <c r="E551" i="9"/>
  <c r="H551" i="9" s="1"/>
  <c r="J551" i="9" s="1"/>
  <c r="E550" i="9"/>
  <c r="H550" i="9" s="1"/>
  <c r="J550" i="9" s="1"/>
  <c r="E549" i="9"/>
  <c r="H549" i="9" s="1"/>
  <c r="J549" i="9" s="1"/>
  <c r="E548" i="9"/>
  <c r="H548" i="9" s="1"/>
  <c r="J548" i="9" s="1"/>
  <c r="E547" i="9"/>
  <c r="H547" i="9" s="1"/>
  <c r="J547" i="9" s="1"/>
  <c r="E546" i="9"/>
  <c r="H546" i="9" s="1"/>
  <c r="J546" i="9" s="1"/>
  <c r="E545" i="9"/>
  <c r="H545" i="9" s="1"/>
  <c r="J545" i="9" s="1"/>
  <c r="E544" i="9"/>
  <c r="H544" i="9" s="1"/>
  <c r="E543" i="9"/>
  <c r="H543" i="9" s="1"/>
  <c r="E542" i="9"/>
  <c r="H542" i="9" s="1"/>
  <c r="E541" i="9"/>
  <c r="H541" i="9" s="1"/>
  <c r="E540" i="9"/>
  <c r="H540" i="9" s="1"/>
  <c r="E539" i="9"/>
  <c r="H539" i="9" s="1"/>
  <c r="H538" i="9"/>
  <c r="E538" i="9"/>
  <c r="E537" i="9"/>
  <c r="H537" i="9" s="1"/>
  <c r="E536" i="9"/>
  <c r="H536" i="9" s="1"/>
  <c r="E535" i="9"/>
  <c r="H535" i="9" s="1"/>
  <c r="E534" i="9"/>
  <c r="H534" i="9" s="1"/>
  <c r="E533" i="9"/>
  <c r="H533" i="9" s="1"/>
  <c r="E532" i="9"/>
  <c r="H532" i="9" s="1"/>
  <c r="E531" i="9"/>
  <c r="H531" i="9" s="1"/>
  <c r="E530" i="9"/>
  <c r="H530" i="9" s="1"/>
  <c r="E529" i="9"/>
  <c r="H529" i="9" s="1"/>
  <c r="E528" i="9"/>
  <c r="H528" i="9" s="1"/>
  <c r="E527" i="9"/>
  <c r="H527" i="9" s="1"/>
  <c r="E526" i="9"/>
  <c r="H526" i="9" s="1"/>
  <c r="E525" i="9"/>
  <c r="H525" i="9" s="1"/>
  <c r="E524" i="9"/>
  <c r="H524" i="9" s="1"/>
  <c r="E523" i="9"/>
  <c r="H523" i="9" s="1"/>
  <c r="H522" i="9"/>
  <c r="E522" i="9"/>
  <c r="E521" i="9"/>
  <c r="H521" i="9" s="1"/>
  <c r="E520" i="9"/>
  <c r="H520" i="9" s="1"/>
  <c r="E519" i="9"/>
  <c r="H519" i="9" s="1"/>
  <c r="E518" i="9"/>
  <c r="H518" i="9" s="1"/>
  <c r="E517" i="9"/>
  <c r="H517" i="9" s="1"/>
  <c r="E516" i="9"/>
  <c r="H516" i="9" s="1"/>
  <c r="E515" i="9"/>
  <c r="H515" i="9" s="1"/>
  <c r="E514" i="9"/>
  <c r="H514" i="9" s="1"/>
  <c r="E513" i="9"/>
  <c r="H513" i="9" s="1"/>
  <c r="E512" i="9"/>
  <c r="H512" i="9" s="1"/>
  <c r="E511" i="9"/>
  <c r="H511" i="9" s="1"/>
  <c r="E510" i="9"/>
  <c r="H510" i="9" s="1"/>
  <c r="E509" i="9"/>
  <c r="H509" i="9" s="1"/>
  <c r="E508" i="9"/>
  <c r="H508" i="9" s="1"/>
  <c r="E507" i="9"/>
  <c r="H507" i="9" s="1"/>
  <c r="E506" i="9"/>
  <c r="H506" i="9" s="1"/>
  <c r="E505" i="9"/>
  <c r="H505" i="9" s="1"/>
  <c r="E504" i="9"/>
  <c r="H504" i="9" s="1"/>
  <c r="E503" i="9"/>
  <c r="H503" i="9" s="1"/>
  <c r="E502" i="9"/>
  <c r="H502" i="9" s="1"/>
  <c r="E501" i="9"/>
  <c r="H501" i="9" s="1"/>
  <c r="E500" i="9"/>
  <c r="H500" i="9" s="1"/>
  <c r="E499" i="9"/>
  <c r="H499" i="9" s="1"/>
  <c r="E498" i="9"/>
  <c r="H498" i="9" s="1"/>
  <c r="E497" i="9"/>
  <c r="H497" i="9" s="1"/>
  <c r="E496" i="9"/>
  <c r="H496" i="9" s="1"/>
  <c r="E495" i="9"/>
  <c r="H495" i="9" s="1"/>
  <c r="E494" i="9"/>
  <c r="H494" i="9" s="1"/>
  <c r="E493" i="9"/>
  <c r="H493" i="9" s="1"/>
  <c r="E492" i="9"/>
  <c r="H492" i="9" s="1"/>
  <c r="E491" i="9"/>
  <c r="H491" i="9" s="1"/>
  <c r="E490" i="9"/>
  <c r="H490" i="9" s="1"/>
  <c r="E489" i="9"/>
  <c r="H489" i="9" s="1"/>
  <c r="E488" i="9"/>
  <c r="H488" i="9" s="1"/>
  <c r="E487" i="9"/>
  <c r="H487" i="9" s="1"/>
  <c r="E486" i="9"/>
  <c r="H486" i="9" s="1"/>
  <c r="E485" i="9"/>
  <c r="H485" i="9" s="1"/>
  <c r="E484" i="9"/>
  <c r="H484" i="9" s="1"/>
  <c r="E483" i="9"/>
  <c r="H483" i="9" s="1"/>
  <c r="E482" i="9"/>
  <c r="H482" i="9" s="1"/>
  <c r="E481" i="9"/>
  <c r="H481" i="9" s="1"/>
  <c r="E480" i="9"/>
  <c r="H480" i="9" s="1"/>
  <c r="E479" i="9"/>
  <c r="H479" i="9" s="1"/>
  <c r="E478" i="9"/>
  <c r="H478" i="9" s="1"/>
  <c r="E477" i="9"/>
  <c r="H477" i="9" s="1"/>
  <c r="E476" i="9"/>
  <c r="H476" i="9" s="1"/>
  <c r="E475" i="9"/>
  <c r="H475" i="9" s="1"/>
  <c r="E474" i="9"/>
  <c r="H474" i="9" s="1"/>
  <c r="E473" i="9"/>
  <c r="H473" i="9" s="1"/>
  <c r="H472" i="9"/>
  <c r="E472" i="9"/>
  <c r="H471" i="9"/>
  <c r="E471" i="9"/>
  <c r="H470" i="9"/>
  <c r="E470" i="9"/>
  <c r="H469" i="9"/>
  <c r="E469" i="9"/>
  <c r="F468" i="9"/>
  <c r="E468" i="9"/>
  <c r="H468" i="9" s="1"/>
  <c r="I468" i="9" s="1"/>
  <c r="F737" i="8"/>
  <c r="E737" i="8"/>
  <c r="H737" i="8" s="1"/>
  <c r="I737" i="8" s="1"/>
  <c r="F736" i="8"/>
  <c r="E736" i="8"/>
  <c r="H736" i="8" s="1"/>
  <c r="F735" i="8"/>
  <c r="E735" i="8"/>
  <c r="H735" i="8" s="1"/>
  <c r="F734" i="8"/>
  <c r="E734" i="8"/>
  <c r="H734" i="8" s="1"/>
  <c r="F733" i="8"/>
  <c r="E733" i="8"/>
  <c r="H733" i="8" s="1"/>
  <c r="F732" i="8"/>
  <c r="E732" i="8"/>
  <c r="H732" i="8" s="1"/>
  <c r="F731" i="8"/>
  <c r="E731" i="8"/>
  <c r="H731" i="8" s="1"/>
  <c r="F730" i="8"/>
  <c r="E730" i="8"/>
  <c r="H730" i="8" s="1"/>
  <c r="F729" i="8"/>
  <c r="E729" i="8"/>
  <c r="H729" i="8" s="1"/>
  <c r="F728" i="8"/>
  <c r="E728" i="8"/>
  <c r="H728" i="8" s="1"/>
  <c r="F727" i="8"/>
  <c r="E727" i="8"/>
  <c r="H727" i="8" s="1"/>
  <c r="F726" i="8"/>
  <c r="E726" i="8"/>
  <c r="H726" i="8" s="1"/>
  <c r="F725" i="8"/>
  <c r="E725" i="8"/>
  <c r="H725" i="8" s="1"/>
  <c r="F724" i="8"/>
  <c r="E724" i="8"/>
  <c r="H724" i="8" s="1"/>
  <c r="F723" i="8"/>
  <c r="E723" i="8"/>
  <c r="H723" i="8" s="1"/>
  <c r="F722" i="8"/>
  <c r="E722" i="8"/>
  <c r="H722" i="8" s="1"/>
  <c r="F721" i="8"/>
  <c r="E721" i="8"/>
  <c r="H721" i="8" s="1"/>
  <c r="F720" i="8"/>
  <c r="E720" i="8"/>
  <c r="H720" i="8" s="1"/>
  <c r="F719" i="8"/>
  <c r="E719" i="8"/>
  <c r="H719" i="8" s="1"/>
  <c r="F718" i="8"/>
  <c r="E718" i="8"/>
  <c r="H718" i="8" s="1"/>
  <c r="F717" i="8"/>
  <c r="E717" i="8"/>
  <c r="H717" i="8" s="1"/>
  <c r="F716" i="8"/>
  <c r="E716" i="8"/>
  <c r="H716" i="8" s="1"/>
  <c r="F715" i="8"/>
  <c r="E715" i="8"/>
  <c r="H715" i="8" s="1"/>
  <c r="F714" i="8"/>
  <c r="E714" i="8"/>
  <c r="H714" i="8" s="1"/>
  <c r="F713" i="8"/>
  <c r="E713" i="8"/>
  <c r="H713" i="8" s="1"/>
  <c r="F712" i="8"/>
  <c r="E712" i="8"/>
  <c r="H712" i="8" s="1"/>
  <c r="F711" i="8"/>
  <c r="E711" i="8"/>
  <c r="H711" i="8" s="1"/>
  <c r="F710" i="8"/>
  <c r="E710" i="8"/>
  <c r="H710" i="8" s="1"/>
  <c r="F709" i="8"/>
  <c r="E709" i="8"/>
  <c r="H709" i="8" s="1"/>
  <c r="F708" i="8"/>
  <c r="E708" i="8"/>
  <c r="H708" i="8" s="1"/>
  <c r="F707" i="8"/>
  <c r="E707" i="8"/>
  <c r="H707" i="8" s="1"/>
  <c r="F706" i="8"/>
  <c r="E706" i="8"/>
  <c r="H706" i="8" s="1"/>
  <c r="F705" i="8"/>
  <c r="E705" i="8"/>
  <c r="H705" i="8" s="1"/>
  <c r="F704" i="8"/>
  <c r="E704" i="8"/>
  <c r="H704" i="8" s="1"/>
  <c r="F703" i="8"/>
  <c r="E703" i="8"/>
  <c r="H703" i="8" s="1"/>
  <c r="F702" i="8"/>
  <c r="E702" i="8"/>
  <c r="H702" i="8" s="1"/>
  <c r="F701" i="8"/>
  <c r="E701" i="8"/>
  <c r="H701" i="8" s="1"/>
  <c r="F700" i="8"/>
  <c r="E700" i="8"/>
  <c r="H700" i="8" s="1"/>
  <c r="F699" i="8"/>
  <c r="E699" i="8"/>
  <c r="H699" i="8" s="1"/>
  <c r="F698" i="8"/>
  <c r="E698" i="8"/>
  <c r="H698" i="8" s="1"/>
  <c r="F697" i="8"/>
  <c r="E697" i="8"/>
  <c r="H697" i="8" s="1"/>
  <c r="F696" i="8"/>
  <c r="E696" i="8"/>
  <c r="H696" i="8" s="1"/>
  <c r="F695" i="8"/>
  <c r="E695" i="8"/>
  <c r="H695" i="8" s="1"/>
  <c r="F694" i="8"/>
  <c r="E694" i="8"/>
  <c r="H694" i="8" s="1"/>
  <c r="F693" i="8"/>
  <c r="E693" i="8"/>
  <c r="H693" i="8" s="1"/>
  <c r="F692" i="8"/>
  <c r="E692" i="8"/>
  <c r="H692" i="8" s="1"/>
  <c r="E691" i="8"/>
  <c r="H691" i="8" s="1"/>
  <c r="E690" i="8"/>
  <c r="H690" i="8" s="1"/>
  <c r="E689" i="8"/>
  <c r="H689" i="8" s="1"/>
  <c r="E688" i="8"/>
  <c r="H688" i="8" s="1"/>
  <c r="E687" i="8"/>
  <c r="H687" i="8" s="1"/>
  <c r="E686" i="8"/>
  <c r="H686" i="8" s="1"/>
  <c r="E685" i="8"/>
  <c r="H685" i="8" s="1"/>
  <c r="E684" i="8"/>
  <c r="H684" i="8" s="1"/>
  <c r="E683" i="8"/>
  <c r="H683" i="8" s="1"/>
  <c r="E682" i="8"/>
  <c r="H682" i="8" s="1"/>
  <c r="E681" i="8"/>
  <c r="H681" i="8" s="1"/>
  <c r="E680" i="8"/>
  <c r="H680" i="8" s="1"/>
  <c r="E679" i="8"/>
  <c r="H679" i="8" s="1"/>
  <c r="E678" i="8"/>
  <c r="H678" i="8" s="1"/>
  <c r="E677" i="8"/>
  <c r="H677" i="8" s="1"/>
  <c r="E676" i="8"/>
  <c r="H676" i="8" s="1"/>
  <c r="E675" i="8"/>
  <c r="H675" i="8" s="1"/>
  <c r="E674" i="8"/>
  <c r="H674" i="8" s="1"/>
  <c r="E673" i="8"/>
  <c r="H673" i="8" s="1"/>
  <c r="E672" i="8"/>
  <c r="H672" i="8" s="1"/>
  <c r="E671" i="8"/>
  <c r="H671" i="8" s="1"/>
  <c r="E670" i="8"/>
  <c r="H670" i="8" s="1"/>
  <c r="E669" i="8"/>
  <c r="H669" i="8" s="1"/>
  <c r="E668" i="8"/>
  <c r="H668" i="8" s="1"/>
  <c r="E667" i="8"/>
  <c r="H667" i="8" s="1"/>
  <c r="E666" i="8"/>
  <c r="H666" i="8" s="1"/>
  <c r="E665" i="8"/>
  <c r="H665" i="8" s="1"/>
  <c r="H664" i="8"/>
  <c r="E664" i="8"/>
  <c r="E663" i="8"/>
  <c r="H663" i="8" s="1"/>
  <c r="E662" i="8"/>
  <c r="H662" i="8" s="1"/>
  <c r="E661" i="8"/>
  <c r="H661" i="8" s="1"/>
  <c r="E660" i="8"/>
  <c r="H660" i="8" s="1"/>
  <c r="E659" i="8"/>
  <c r="H659" i="8" s="1"/>
  <c r="E658" i="8"/>
  <c r="H658" i="8" s="1"/>
  <c r="E657" i="8"/>
  <c r="H657" i="8" s="1"/>
  <c r="E656" i="8"/>
  <c r="H656" i="8" s="1"/>
  <c r="E655" i="8"/>
  <c r="H655" i="8" s="1"/>
  <c r="E654" i="8"/>
  <c r="H654" i="8" s="1"/>
  <c r="E653" i="8"/>
  <c r="H653" i="8" s="1"/>
  <c r="E652" i="8"/>
  <c r="H652" i="8" s="1"/>
  <c r="E651" i="8"/>
  <c r="H651" i="8" s="1"/>
  <c r="E650" i="8"/>
  <c r="H650" i="8" s="1"/>
  <c r="E649" i="8"/>
  <c r="H649" i="8" s="1"/>
  <c r="H648" i="8"/>
  <c r="E648" i="8"/>
  <c r="E647" i="8"/>
  <c r="H647" i="8" s="1"/>
  <c r="E646" i="8"/>
  <c r="H646" i="8" s="1"/>
  <c r="E645" i="8"/>
  <c r="H645" i="8" s="1"/>
  <c r="E644" i="8"/>
  <c r="H644" i="8" s="1"/>
  <c r="E643" i="8"/>
  <c r="H643" i="8" s="1"/>
  <c r="E642" i="8"/>
  <c r="H642" i="8" s="1"/>
  <c r="E641" i="8"/>
  <c r="H641" i="8" s="1"/>
  <c r="E640" i="8"/>
  <c r="H640" i="8" s="1"/>
  <c r="E639" i="8"/>
  <c r="H639" i="8" s="1"/>
  <c r="E638" i="8"/>
  <c r="H638" i="8" s="1"/>
  <c r="E637" i="8"/>
  <c r="H637" i="8" s="1"/>
  <c r="E636" i="8"/>
  <c r="H636" i="8" s="1"/>
  <c r="E635" i="8"/>
  <c r="H635" i="8" s="1"/>
  <c r="E634" i="8"/>
  <c r="H634" i="8" s="1"/>
  <c r="E633" i="8"/>
  <c r="H633" i="8" s="1"/>
  <c r="E632" i="8"/>
  <c r="H632" i="8" s="1"/>
  <c r="E631" i="8"/>
  <c r="H631" i="8" s="1"/>
  <c r="E630" i="8"/>
  <c r="H630" i="8" s="1"/>
  <c r="E629" i="8"/>
  <c r="H629" i="8" s="1"/>
  <c r="E628" i="8"/>
  <c r="H628" i="8" s="1"/>
  <c r="E627" i="8"/>
  <c r="H627" i="8" s="1"/>
  <c r="E626" i="8"/>
  <c r="H626" i="8" s="1"/>
  <c r="E625" i="8"/>
  <c r="H625" i="8" s="1"/>
  <c r="E624" i="8"/>
  <c r="H624" i="8" s="1"/>
  <c r="E623" i="8"/>
  <c r="H623" i="8" s="1"/>
  <c r="E622" i="8"/>
  <c r="H622" i="8" s="1"/>
  <c r="E621" i="8"/>
  <c r="H621" i="8" s="1"/>
  <c r="E620" i="8"/>
  <c r="H620" i="8" s="1"/>
  <c r="E619" i="8"/>
  <c r="H619" i="8" s="1"/>
  <c r="E618" i="8"/>
  <c r="H618" i="8" s="1"/>
  <c r="E617" i="8"/>
  <c r="H617" i="8" s="1"/>
  <c r="E616" i="8"/>
  <c r="H616" i="8" s="1"/>
  <c r="H615" i="8"/>
  <c r="E615" i="8"/>
  <c r="E614" i="8"/>
  <c r="H614" i="8" s="1"/>
  <c r="E613" i="8"/>
  <c r="H613" i="8" s="1"/>
  <c r="E612" i="8"/>
  <c r="H612" i="8" s="1"/>
  <c r="E611" i="8"/>
  <c r="H611" i="8" s="1"/>
  <c r="E610" i="8"/>
  <c r="H610" i="8" s="1"/>
  <c r="E609" i="8"/>
  <c r="H609" i="8" s="1"/>
  <c r="E608" i="8"/>
  <c r="H608" i="8" s="1"/>
  <c r="E607" i="8"/>
  <c r="H607" i="8" s="1"/>
  <c r="E606" i="8"/>
  <c r="H606" i="8" s="1"/>
  <c r="E605" i="8"/>
  <c r="H605" i="8" s="1"/>
  <c r="E604" i="8"/>
  <c r="H604" i="8" s="1"/>
  <c r="E603" i="8"/>
  <c r="H603" i="8" s="1"/>
  <c r="E602" i="8"/>
  <c r="H602" i="8" s="1"/>
  <c r="E601" i="8"/>
  <c r="H601" i="8" s="1"/>
  <c r="E600" i="8"/>
  <c r="H600" i="8" s="1"/>
  <c r="E599" i="8"/>
  <c r="H599" i="8" s="1"/>
  <c r="E598" i="8"/>
  <c r="H598" i="8" s="1"/>
  <c r="E597" i="8"/>
  <c r="H597" i="8" s="1"/>
  <c r="E596" i="8"/>
  <c r="H596" i="8" s="1"/>
  <c r="E595" i="8"/>
  <c r="H595" i="8" s="1"/>
  <c r="E594" i="8"/>
  <c r="H594" i="8" s="1"/>
  <c r="E593" i="8"/>
  <c r="H593" i="8" s="1"/>
  <c r="E592" i="8"/>
  <c r="H592" i="8" s="1"/>
  <c r="E591" i="8"/>
  <c r="H591" i="8" s="1"/>
  <c r="E590" i="8"/>
  <c r="H590" i="8" s="1"/>
  <c r="E589" i="8"/>
  <c r="H589" i="8" s="1"/>
  <c r="J589" i="8" s="1"/>
  <c r="E588" i="8"/>
  <c r="H588" i="8" s="1"/>
  <c r="J588" i="8" s="1"/>
  <c r="E587" i="8"/>
  <c r="H587" i="8" s="1"/>
  <c r="J587" i="8" s="1"/>
  <c r="E586" i="8"/>
  <c r="H586" i="8" s="1"/>
  <c r="J586" i="8" s="1"/>
  <c r="E585" i="8"/>
  <c r="H585" i="8" s="1"/>
  <c r="J585" i="8" s="1"/>
  <c r="E584" i="8"/>
  <c r="H584" i="8" s="1"/>
  <c r="J584" i="8" s="1"/>
  <c r="E583" i="8"/>
  <c r="H583" i="8" s="1"/>
  <c r="J583" i="8" s="1"/>
  <c r="E582" i="8"/>
  <c r="H582" i="8" s="1"/>
  <c r="J582" i="8" s="1"/>
  <c r="E581" i="8"/>
  <c r="H581" i="8" s="1"/>
  <c r="J581" i="8" s="1"/>
  <c r="E580" i="8"/>
  <c r="H580" i="8" s="1"/>
  <c r="J580" i="8" s="1"/>
  <c r="E579" i="8"/>
  <c r="H579" i="8" s="1"/>
  <c r="J579" i="8" s="1"/>
  <c r="E578" i="8"/>
  <c r="H578" i="8" s="1"/>
  <c r="J578" i="8" s="1"/>
  <c r="E577" i="8"/>
  <c r="H577" i="8" s="1"/>
  <c r="J577" i="8" s="1"/>
  <c r="E576" i="8"/>
  <c r="H576" i="8" s="1"/>
  <c r="J576" i="8" s="1"/>
  <c r="E575" i="8"/>
  <c r="H575" i="8" s="1"/>
  <c r="J575" i="8" s="1"/>
  <c r="E574" i="8"/>
  <c r="H574" i="8" s="1"/>
  <c r="J574" i="8" s="1"/>
  <c r="E573" i="8"/>
  <c r="H573" i="8" s="1"/>
  <c r="J573" i="8" s="1"/>
  <c r="E572" i="8"/>
  <c r="H572" i="8" s="1"/>
  <c r="J572" i="8" s="1"/>
  <c r="E571" i="8"/>
  <c r="H571" i="8" s="1"/>
  <c r="J571" i="8" s="1"/>
  <c r="E570" i="8"/>
  <c r="H570" i="8" s="1"/>
  <c r="J570" i="8" s="1"/>
  <c r="E569" i="8"/>
  <c r="H569" i="8" s="1"/>
  <c r="J569" i="8" s="1"/>
  <c r="E568" i="8"/>
  <c r="H568" i="8" s="1"/>
  <c r="J568" i="8" s="1"/>
  <c r="E567" i="8"/>
  <c r="H567" i="8" s="1"/>
  <c r="J567" i="8" s="1"/>
  <c r="E566" i="8"/>
  <c r="H566" i="8" s="1"/>
  <c r="J566" i="8" s="1"/>
  <c r="E565" i="8"/>
  <c r="H565" i="8" s="1"/>
  <c r="J565" i="8" s="1"/>
  <c r="E564" i="8"/>
  <c r="H564" i="8" s="1"/>
  <c r="J564" i="8" s="1"/>
  <c r="E563" i="8"/>
  <c r="H563" i="8" s="1"/>
  <c r="J563" i="8" s="1"/>
  <c r="E562" i="8"/>
  <c r="H562" i="8" s="1"/>
  <c r="J562" i="8" s="1"/>
  <c r="E561" i="8"/>
  <c r="H561" i="8" s="1"/>
  <c r="J561" i="8" s="1"/>
  <c r="E560" i="8"/>
  <c r="H560" i="8" s="1"/>
  <c r="J560" i="8" s="1"/>
  <c r="E559" i="8"/>
  <c r="H559" i="8" s="1"/>
  <c r="J559" i="8" s="1"/>
  <c r="E558" i="8"/>
  <c r="H558" i="8" s="1"/>
  <c r="J558" i="8" s="1"/>
  <c r="E557" i="8"/>
  <c r="H557" i="8" s="1"/>
  <c r="J557" i="8" s="1"/>
  <c r="E556" i="8"/>
  <c r="H556" i="8" s="1"/>
  <c r="J556" i="8" s="1"/>
  <c r="E555" i="8"/>
  <c r="H555" i="8" s="1"/>
  <c r="J555" i="8" s="1"/>
  <c r="E554" i="8"/>
  <c r="H554" i="8" s="1"/>
  <c r="J554" i="8" s="1"/>
  <c r="E553" i="8"/>
  <c r="H553" i="8" s="1"/>
  <c r="J553" i="8" s="1"/>
  <c r="E552" i="8"/>
  <c r="H552" i="8" s="1"/>
  <c r="J552" i="8" s="1"/>
  <c r="E551" i="8"/>
  <c r="H551" i="8" s="1"/>
  <c r="J551" i="8" s="1"/>
  <c r="E550" i="8"/>
  <c r="H550" i="8" s="1"/>
  <c r="J550" i="8" s="1"/>
  <c r="E549" i="8"/>
  <c r="H549" i="8" s="1"/>
  <c r="J549" i="8" s="1"/>
  <c r="E548" i="8"/>
  <c r="H548" i="8" s="1"/>
  <c r="J548" i="8" s="1"/>
  <c r="E547" i="8"/>
  <c r="H547" i="8" s="1"/>
  <c r="J547" i="8" s="1"/>
  <c r="E546" i="8"/>
  <c r="H546" i="8" s="1"/>
  <c r="J546" i="8" s="1"/>
  <c r="E545" i="8"/>
  <c r="H545" i="8" s="1"/>
  <c r="J545" i="8" s="1"/>
  <c r="E544" i="8"/>
  <c r="H544" i="8" s="1"/>
  <c r="J544" i="8" s="1"/>
  <c r="E543" i="8"/>
  <c r="H543" i="8" s="1"/>
  <c r="J543" i="8" s="1"/>
  <c r="E542" i="8"/>
  <c r="H542" i="8" s="1"/>
  <c r="E541" i="8"/>
  <c r="H541" i="8" s="1"/>
  <c r="E540" i="8"/>
  <c r="H540" i="8" s="1"/>
  <c r="E539" i="8"/>
  <c r="H539" i="8" s="1"/>
  <c r="E538" i="8"/>
  <c r="H538" i="8" s="1"/>
  <c r="E537" i="8"/>
  <c r="H537" i="8" s="1"/>
  <c r="E536" i="8"/>
  <c r="H536" i="8" s="1"/>
  <c r="E535" i="8"/>
  <c r="H535" i="8" s="1"/>
  <c r="E534" i="8"/>
  <c r="H534" i="8" s="1"/>
  <c r="E533" i="8"/>
  <c r="H533" i="8" s="1"/>
  <c r="E532" i="8"/>
  <c r="H532" i="8" s="1"/>
  <c r="E531" i="8"/>
  <c r="H531" i="8" s="1"/>
  <c r="E530" i="8"/>
  <c r="H530" i="8" s="1"/>
  <c r="E529" i="8"/>
  <c r="H529" i="8" s="1"/>
  <c r="E528" i="8"/>
  <c r="H528" i="8" s="1"/>
  <c r="E527" i="8"/>
  <c r="H527" i="8" s="1"/>
  <c r="E526" i="8"/>
  <c r="H526" i="8" s="1"/>
  <c r="E525" i="8"/>
  <c r="H525" i="8" s="1"/>
  <c r="E524" i="8"/>
  <c r="H524" i="8" s="1"/>
  <c r="E523" i="8"/>
  <c r="H523" i="8" s="1"/>
  <c r="E522" i="8"/>
  <c r="H522" i="8" s="1"/>
  <c r="E521" i="8"/>
  <c r="H521" i="8" s="1"/>
  <c r="E520" i="8"/>
  <c r="H520" i="8" s="1"/>
  <c r="E519" i="8"/>
  <c r="H519" i="8" s="1"/>
  <c r="E518" i="8"/>
  <c r="H518" i="8" s="1"/>
  <c r="E517" i="8"/>
  <c r="H517" i="8" s="1"/>
  <c r="E516" i="8"/>
  <c r="H516" i="8" s="1"/>
  <c r="E515" i="8"/>
  <c r="H515" i="8" s="1"/>
  <c r="E514" i="8"/>
  <c r="H514" i="8" s="1"/>
  <c r="E513" i="8"/>
  <c r="H513" i="8" s="1"/>
  <c r="E512" i="8"/>
  <c r="H512" i="8" s="1"/>
  <c r="E511" i="8"/>
  <c r="H511" i="8" s="1"/>
  <c r="E510" i="8"/>
  <c r="H510" i="8" s="1"/>
  <c r="E509" i="8"/>
  <c r="H509" i="8" s="1"/>
  <c r="E508" i="8"/>
  <c r="H508" i="8" s="1"/>
  <c r="E507" i="8"/>
  <c r="H507" i="8" s="1"/>
  <c r="E506" i="8"/>
  <c r="H506" i="8" s="1"/>
  <c r="I506" i="8" s="1"/>
  <c r="E505" i="8"/>
  <c r="H505" i="8" s="1"/>
  <c r="E504" i="8"/>
  <c r="H504" i="8" s="1"/>
  <c r="E503" i="8"/>
  <c r="H503" i="8" s="1"/>
  <c r="E502" i="8"/>
  <c r="H502" i="8" s="1"/>
  <c r="E501" i="8"/>
  <c r="H501" i="8" s="1"/>
  <c r="E500" i="8"/>
  <c r="H500" i="8" s="1"/>
  <c r="E499" i="8"/>
  <c r="H499" i="8" s="1"/>
  <c r="E498" i="8"/>
  <c r="H498" i="8" s="1"/>
  <c r="E497" i="8"/>
  <c r="H497" i="8" s="1"/>
  <c r="E496" i="8"/>
  <c r="H496" i="8" s="1"/>
  <c r="E495" i="8"/>
  <c r="H495" i="8" s="1"/>
  <c r="E494" i="8"/>
  <c r="H494" i="8" s="1"/>
  <c r="E493" i="8"/>
  <c r="H493" i="8" s="1"/>
  <c r="E492" i="8"/>
  <c r="H492" i="8" s="1"/>
  <c r="E491" i="8"/>
  <c r="H491" i="8" s="1"/>
  <c r="E490" i="8"/>
  <c r="H490" i="8" s="1"/>
  <c r="E489" i="8"/>
  <c r="H489" i="8" s="1"/>
  <c r="E488" i="8"/>
  <c r="H488" i="8" s="1"/>
  <c r="E487" i="8"/>
  <c r="H487" i="8" s="1"/>
  <c r="E486" i="8"/>
  <c r="H486" i="8" s="1"/>
  <c r="E485" i="8"/>
  <c r="H485" i="8" s="1"/>
  <c r="E484" i="8"/>
  <c r="H484" i="8" s="1"/>
  <c r="E483" i="8"/>
  <c r="H483" i="8" s="1"/>
  <c r="E482" i="8"/>
  <c r="H482" i="8" s="1"/>
  <c r="E481" i="8"/>
  <c r="H481" i="8" s="1"/>
  <c r="E480" i="8"/>
  <c r="H480" i="8" s="1"/>
  <c r="E479" i="8"/>
  <c r="H479" i="8" s="1"/>
  <c r="E478" i="8"/>
  <c r="H478" i="8" s="1"/>
  <c r="E477" i="8"/>
  <c r="H477" i="8" s="1"/>
  <c r="E476" i="8"/>
  <c r="H476" i="8" s="1"/>
  <c r="E475" i="8"/>
  <c r="H475" i="8" s="1"/>
  <c r="E474" i="8"/>
  <c r="H474" i="8" s="1"/>
  <c r="E473" i="8"/>
  <c r="H473" i="8" s="1"/>
  <c r="E472" i="8"/>
  <c r="H472" i="8" s="1"/>
  <c r="E471" i="8"/>
  <c r="H471" i="8" s="1"/>
  <c r="E470" i="8"/>
  <c r="H470" i="8" s="1"/>
  <c r="E469" i="8"/>
  <c r="H469" i="8" s="1"/>
  <c r="E468" i="8"/>
  <c r="H468" i="8" s="1"/>
  <c r="E467" i="8"/>
  <c r="H467" i="8" s="1"/>
  <c r="F466" i="8"/>
  <c r="E466" i="8"/>
  <c r="H466" i="8" s="1"/>
  <c r="I466" i="8" s="1"/>
  <c r="E494" i="76" l="1"/>
  <c r="H494" i="76" s="1"/>
  <c r="E493" i="76"/>
  <c r="H493" i="76" s="1"/>
  <c r="E492" i="76"/>
  <c r="H492" i="76" s="1"/>
  <c r="E491" i="76"/>
  <c r="H491" i="76" s="1"/>
  <c r="E490" i="76"/>
  <c r="H490" i="76" s="1"/>
  <c r="E489" i="76"/>
  <c r="H489" i="76" s="1"/>
  <c r="E488" i="76"/>
  <c r="H488" i="76" s="1"/>
  <c r="E487" i="76"/>
  <c r="H487" i="76" s="1"/>
  <c r="E486" i="76"/>
  <c r="H486" i="76" s="1"/>
  <c r="E485" i="76"/>
  <c r="H485" i="76" s="1"/>
  <c r="E484" i="76"/>
  <c r="H484" i="76" s="1"/>
  <c r="E483" i="76"/>
  <c r="H483" i="76" s="1"/>
  <c r="E482" i="76"/>
  <c r="H482" i="76" s="1"/>
  <c r="E481" i="76"/>
  <c r="H481" i="76" s="1"/>
  <c r="E480" i="76"/>
  <c r="H480" i="76" s="1"/>
  <c r="E479" i="76"/>
  <c r="H479" i="76" s="1"/>
  <c r="E478" i="76"/>
  <c r="H478" i="76" s="1"/>
  <c r="E477" i="76"/>
  <c r="H477" i="76" s="1"/>
  <c r="E476" i="76"/>
  <c r="H476" i="76" s="1"/>
  <c r="E475" i="76"/>
  <c r="H475" i="76" s="1"/>
  <c r="E474" i="76"/>
  <c r="H474" i="76" s="1"/>
  <c r="E473" i="76"/>
  <c r="H473" i="76" s="1"/>
  <c r="E472" i="76"/>
  <c r="H472" i="76" s="1"/>
  <c r="E471" i="76"/>
  <c r="H471" i="76" s="1"/>
  <c r="E470" i="76"/>
  <c r="H470" i="76" s="1"/>
  <c r="E469" i="76"/>
  <c r="H469" i="76" s="1"/>
  <c r="E468" i="76"/>
  <c r="H468" i="76" s="1"/>
  <c r="E467" i="76"/>
  <c r="H467" i="76" s="1"/>
  <c r="E466" i="76"/>
  <c r="H466" i="76" s="1"/>
  <c r="E465" i="76"/>
  <c r="H465" i="76" s="1"/>
  <c r="E464" i="76"/>
  <c r="H464" i="76" s="1"/>
  <c r="E463" i="76"/>
  <c r="H463" i="76" s="1"/>
  <c r="E462" i="76"/>
  <c r="H462" i="76" s="1"/>
  <c r="E461" i="76"/>
  <c r="H461" i="76" s="1"/>
  <c r="E460" i="76"/>
  <c r="H460" i="76" s="1"/>
  <c r="E459" i="76"/>
  <c r="H459" i="76" s="1"/>
  <c r="E458" i="76"/>
  <c r="H458" i="76" s="1"/>
  <c r="E457" i="76"/>
  <c r="H457" i="76" s="1"/>
  <c r="E456" i="76"/>
  <c r="H456" i="76" s="1"/>
  <c r="E455" i="76"/>
  <c r="H455" i="76" s="1"/>
  <c r="J455" i="76" s="1"/>
  <c r="E454" i="76"/>
  <c r="H454" i="76" s="1"/>
  <c r="J454" i="76" s="1"/>
  <c r="E453" i="76"/>
  <c r="H453" i="76" s="1"/>
  <c r="J453" i="76" s="1"/>
  <c r="E452" i="76"/>
  <c r="H452" i="76" s="1"/>
  <c r="J452" i="76" s="1"/>
  <c r="E451" i="76"/>
  <c r="H451" i="76" s="1"/>
  <c r="J451" i="76" s="1"/>
  <c r="E450" i="76"/>
  <c r="H450" i="76" s="1"/>
  <c r="J450" i="76" s="1"/>
  <c r="E449" i="76"/>
  <c r="H449" i="76" s="1"/>
  <c r="J449" i="76" s="1"/>
  <c r="E448" i="76"/>
  <c r="H448" i="76" s="1"/>
  <c r="J448" i="76" s="1"/>
  <c r="E447" i="76"/>
  <c r="H447" i="76" s="1"/>
  <c r="J447" i="76" s="1"/>
  <c r="E446" i="76"/>
  <c r="H446" i="76" s="1"/>
  <c r="J446" i="76" s="1"/>
  <c r="E445" i="76"/>
  <c r="H445" i="76" s="1"/>
  <c r="J445" i="76" s="1"/>
  <c r="E444" i="76"/>
  <c r="H444" i="76" s="1"/>
  <c r="J444" i="76" s="1"/>
  <c r="E443" i="76"/>
  <c r="H443" i="76" s="1"/>
  <c r="J443" i="76" s="1"/>
  <c r="E442" i="76"/>
  <c r="H442" i="76" s="1"/>
  <c r="J442" i="76" s="1"/>
  <c r="E441" i="76"/>
  <c r="H441" i="76" s="1"/>
  <c r="J441" i="76" s="1"/>
  <c r="E440" i="76"/>
  <c r="H440" i="76" s="1"/>
  <c r="J440" i="76" s="1"/>
  <c r="E439" i="76"/>
  <c r="H439" i="76" s="1"/>
  <c r="J439" i="76" s="1"/>
  <c r="E438" i="76"/>
  <c r="H438" i="76" s="1"/>
  <c r="J438" i="76" s="1"/>
  <c r="E437" i="76"/>
  <c r="H437" i="76" s="1"/>
  <c r="J437" i="76" s="1"/>
  <c r="E436" i="76"/>
  <c r="H436" i="76" s="1"/>
  <c r="J436" i="76" s="1"/>
  <c r="E435" i="76"/>
  <c r="H435" i="76" s="1"/>
  <c r="J435" i="76" s="1"/>
  <c r="E434" i="76"/>
  <c r="H434" i="76" s="1"/>
  <c r="J434" i="76" s="1"/>
  <c r="E433" i="76"/>
  <c r="H433" i="76" s="1"/>
  <c r="J433" i="76" s="1"/>
  <c r="E432" i="76"/>
  <c r="H432" i="76" s="1"/>
  <c r="J432" i="76" s="1"/>
  <c r="E431" i="76"/>
  <c r="H431" i="76" s="1"/>
  <c r="J431" i="76" s="1"/>
  <c r="E430" i="76"/>
  <c r="H430" i="76" s="1"/>
  <c r="J430" i="76" s="1"/>
  <c r="E429" i="76"/>
  <c r="H429" i="76" s="1"/>
  <c r="J429" i="76" s="1"/>
  <c r="E428" i="76"/>
  <c r="H428" i="76" s="1"/>
  <c r="J428" i="76" s="1"/>
  <c r="E427" i="76"/>
  <c r="H427" i="76" s="1"/>
  <c r="J427" i="76" s="1"/>
  <c r="E426" i="76"/>
  <c r="H426" i="76" s="1"/>
  <c r="J426" i="76" s="1"/>
  <c r="E425" i="76"/>
  <c r="H425" i="76" s="1"/>
  <c r="J425" i="76" s="1"/>
  <c r="E424" i="76"/>
  <c r="H424" i="76" s="1"/>
  <c r="J424" i="76" s="1"/>
  <c r="E423" i="76"/>
  <c r="H423" i="76" s="1"/>
  <c r="J423" i="76" s="1"/>
  <c r="E422" i="76"/>
  <c r="H422" i="76" s="1"/>
  <c r="J422" i="76" s="1"/>
  <c r="E421" i="76"/>
  <c r="H421" i="76" s="1"/>
  <c r="J421" i="76" s="1"/>
  <c r="E420" i="76"/>
  <c r="H420" i="76" s="1"/>
  <c r="J420" i="76" s="1"/>
  <c r="E419" i="76"/>
  <c r="H419" i="76" s="1"/>
  <c r="J419" i="76" s="1"/>
  <c r="E418" i="76"/>
  <c r="H418" i="76" s="1"/>
  <c r="J418" i="76" s="1"/>
  <c r="E417" i="76"/>
  <c r="H417" i="76" s="1"/>
  <c r="J417" i="76" s="1"/>
  <c r="E416" i="76"/>
  <c r="H416" i="76" s="1"/>
  <c r="J416" i="76" s="1"/>
  <c r="E415" i="76"/>
  <c r="H415" i="76" s="1"/>
  <c r="J415" i="76" s="1"/>
  <c r="E414" i="76"/>
  <c r="H414" i="76" s="1"/>
  <c r="J414" i="76" s="1"/>
  <c r="E413" i="76"/>
  <c r="H413" i="76" s="1"/>
  <c r="J413" i="76" s="1"/>
  <c r="E412" i="76"/>
  <c r="H412" i="76" s="1"/>
  <c r="J412" i="76" s="1"/>
  <c r="E411" i="76"/>
  <c r="H411" i="76" s="1"/>
  <c r="J411" i="76" s="1"/>
  <c r="E410" i="76"/>
  <c r="H410" i="76" s="1"/>
  <c r="J410" i="76" s="1"/>
  <c r="E409" i="76"/>
  <c r="H409" i="76" s="1"/>
  <c r="J409" i="76" s="1"/>
  <c r="E408" i="76"/>
  <c r="H408" i="76" s="1"/>
  <c r="E407" i="76"/>
  <c r="H407" i="76" s="1"/>
  <c r="E406" i="76"/>
  <c r="H406" i="76" s="1"/>
  <c r="E405" i="76"/>
  <c r="H405" i="76" s="1"/>
  <c r="E404" i="76"/>
  <c r="H404" i="76" s="1"/>
  <c r="E403" i="76"/>
  <c r="H403" i="76" s="1"/>
  <c r="E402" i="76"/>
  <c r="H402" i="76" s="1"/>
  <c r="E401" i="76"/>
  <c r="H401" i="76" s="1"/>
  <c r="E400" i="76"/>
  <c r="H400" i="76" s="1"/>
  <c r="E399" i="76"/>
  <c r="H399" i="76" s="1"/>
  <c r="E398" i="76"/>
  <c r="H398" i="76" s="1"/>
  <c r="E397" i="76"/>
  <c r="H397" i="76" s="1"/>
  <c r="E396" i="76"/>
  <c r="H396" i="76" s="1"/>
  <c r="E395" i="76"/>
  <c r="H395" i="76" s="1"/>
  <c r="E394" i="76"/>
  <c r="H394" i="76" s="1"/>
  <c r="E393" i="76"/>
  <c r="H393" i="76" s="1"/>
  <c r="E392" i="76"/>
  <c r="H392" i="76" s="1"/>
  <c r="E391" i="76"/>
  <c r="H391" i="76" s="1"/>
  <c r="E390" i="76"/>
  <c r="H390" i="76" s="1"/>
  <c r="E389" i="76"/>
  <c r="H389" i="76" s="1"/>
  <c r="E388" i="76"/>
  <c r="H388" i="76" s="1"/>
  <c r="E387" i="76"/>
  <c r="H387" i="76" s="1"/>
  <c r="E386" i="76"/>
  <c r="H386" i="76" s="1"/>
  <c r="E385" i="76"/>
  <c r="H385" i="76" s="1"/>
  <c r="E384" i="76"/>
  <c r="H384" i="76" s="1"/>
  <c r="E383" i="76"/>
  <c r="H383" i="76" s="1"/>
  <c r="E382" i="76"/>
  <c r="H382" i="76" s="1"/>
  <c r="E381" i="76"/>
  <c r="H381" i="76" s="1"/>
  <c r="E380" i="76"/>
  <c r="H380" i="76" s="1"/>
  <c r="E379" i="76"/>
  <c r="H379" i="76" s="1"/>
  <c r="E378" i="76"/>
  <c r="H378" i="76" s="1"/>
  <c r="E377" i="76"/>
  <c r="H377" i="76" s="1"/>
  <c r="E376" i="76"/>
  <c r="H376" i="76" s="1"/>
  <c r="E375" i="76"/>
  <c r="H375" i="76" s="1"/>
  <c r="E374" i="76"/>
  <c r="H374" i="76" s="1"/>
  <c r="E373" i="76"/>
  <c r="H373" i="76" s="1"/>
  <c r="E372" i="76"/>
  <c r="H372" i="76" s="1"/>
  <c r="E371" i="76"/>
  <c r="H371" i="76" s="1"/>
  <c r="E370" i="76"/>
  <c r="H370" i="76" s="1"/>
  <c r="E369" i="76"/>
  <c r="H369" i="76" s="1"/>
  <c r="E368" i="76"/>
  <c r="H368" i="76" s="1"/>
  <c r="E367" i="76"/>
  <c r="H367" i="76" s="1"/>
  <c r="E366" i="76"/>
  <c r="H366" i="76" s="1"/>
  <c r="E365" i="76"/>
  <c r="H365" i="76" s="1"/>
  <c r="E364" i="76"/>
  <c r="H364" i="76" s="1"/>
  <c r="E363" i="76"/>
  <c r="H363" i="76" s="1"/>
  <c r="E362" i="76"/>
  <c r="H362" i="76" s="1"/>
  <c r="E361" i="76"/>
  <c r="H361" i="76" s="1"/>
  <c r="E360" i="76"/>
  <c r="H360" i="76" s="1"/>
  <c r="E359" i="76"/>
  <c r="H359" i="76" s="1"/>
  <c r="E358" i="76"/>
  <c r="H358" i="76" s="1"/>
  <c r="E357" i="76"/>
  <c r="H357" i="76" s="1"/>
  <c r="E356" i="76"/>
  <c r="H356" i="76" s="1"/>
  <c r="E355" i="76"/>
  <c r="H355" i="76" s="1"/>
  <c r="E354" i="76"/>
  <c r="H354" i="76" s="1"/>
  <c r="E353" i="76"/>
  <c r="H353" i="76" s="1"/>
  <c r="E352" i="76"/>
  <c r="H352" i="76" s="1"/>
  <c r="E351" i="76"/>
  <c r="H351" i="76" s="1"/>
  <c r="E350" i="76"/>
  <c r="H350" i="76" s="1"/>
  <c r="E349" i="76"/>
  <c r="H349" i="76" s="1"/>
  <c r="E348" i="76"/>
  <c r="H348" i="76" s="1"/>
  <c r="E347" i="76"/>
  <c r="H347" i="76" s="1"/>
  <c r="E346" i="76"/>
  <c r="H346" i="76" s="1"/>
  <c r="E345" i="76"/>
  <c r="H345" i="76" s="1"/>
  <c r="E344" i="76"/>
  <c r="H344" i="76" s="1"/>
  <c r="E343" i="76"/>
  <c r="H343" i="76" s="1"/>
  <c r="E342" i="76"/>
  <c r="H342" i="76" s="1"/>
  <c r="E341" i="76"/>
  <c r="H341" i="76" s="1"/>
  <c r="E340" i="76"/>
  <c r="H340" i="76" s="1"/>
  <c r="E339" i="76"/>
  <c r="H339" i="76" s="1"/>
  <c r="E338" i="76"/>
  <c r="H338" i="76" s="1"/>
  <c r="E337" i="76"/>
  <c r="H337" i="76" s="1"/>
  <c r="E336" i="76"/>
  <c r="H336" i="76" s="1"/>
  <c r="E335" i="76"/>
  <c r="H335" i="76" s="1"/>
  <c r="E334" i="76"/>
  <c r="H334" i="76" s="1"/>
  <c r="E333" i="76"/>
  <c r="H333" i="76" s="1"/>
  <c r="F332" i="76"/>
  <c r="E332" i="76"/>
  <c r="H332" i="76" s="1"/>
  <c r="E475" i="80"/>
  <c r="H475" i="80" s="1"/>
  <c r="E474" i="80"/>
  <c r="H474" i="80" s="1"/>
  <c r="E473" i="80"/>
  <c r="H473" i="80" s="1"/>
  <c r="E472" i="80"/>
  <c r="H472" i="80" s="1"/>
  <c r="E471" i="80"/>
  <c r="H471" i="80" s="1"/>
  <c r="E470" i="80"/>
  <c r="H470" i="80" s="1"/>
  <c r="E469" i="80"/>
  <c r="H469" i="80" s="1"/>
  <c r="E468" i="80"/>
  <c r="H468" i="80" s="1"/>
  <c r="E467" i="80"/>
  <c r="H467" i="80" s="1"/>
  <c r="E466" i="80"/>
  <c r="H466" i="80" s="1"/>
  <c r="E465" i="80"/>
  <c r="H465" i="80" s="1"/>
  <c r="E464" i="80"/>
  <c r="H464" i="80" s="1"/>
  <c r="E463" i="80"/>
  <c r="H463" i="80" s="1"/>
  <c r="E462" i="80"/>
  <c r="H462" i="80" s="1"/>
  <c r="E461" i="80"/>
  <c r="H461" i="80" s="1"/>
  <c r="E460" i="80"/>
  <c r="H460" i="80" s="1"/>
  <c r="E459" i="80"/>
  <c r="H459" i="80" s="1"/>
  <c r="E458" i="80"/>
  <c r="H458" i="80" s="1"/>
  <c r="E457" i="80"/>
  <c r="H457" i="80" s="1"/>
  <c r="E456" i="80"/>
  <c r="H456" i="80" s="1"/>
  <c r="E455" i="80"/>
  <c r="H455" i="80" s="1"/>
  <c r="E454" i="80"/>
  <c r="H454" i="80" s="1"/>
  <c r="E453" i="80"/>
  <c r="H453" i="80" s="1"/>
  <c r="E452" i="80"/>
  <c r="H452" i="80" s="1"/>
  <c r="E451" i="80"/>
  <c r="H451" i="80" s="1"/>
  <c r="E450" i="80"/>
  <c r="H450" i="80" s="1"/>
  <c r="E449" i="80"/>
  <c r="H449" i="80" s="1"/>
  <c r="E448" i="80"/>
  <c r="H448" i="80" s="1"/>
  <c r="E447" i="80"/>
  <c r="H447" i="80" s="1"/>
  <c r="E446" i="80"/>
  <c r="H446" i="80" s="1"/>
  <c r="E445" i="80"/>
  <c r="H445" i="80" s="1"/>
  <c r="E444" i="80"/>
  <c r="H444" i="80" s="1"/>
  <c r="E443" i="80"/>
  <c r="H443" i="80" s="1"/>
  <c r="E442" i="80"/>
  <c r="H442" i="80" s="1"/>
  <c r="E441" i="80"/>
  <c r="H441" i="80" s="1"/>
  <c r="J441" i="80" s="1"/>
  <c r="E440" i="80"/>
  <c r="H440" i="80" s="1"/>
  <c r="J440" i="80" s="1"/>
  <c r="E439" i="80"/>
  <c r="H439" i="80" s="1"/>
  <c r="J439" i="80" s="1"/>
  <c r="E438" i="80"/>
  <c r="H438" i="80" s="1"/>
  <c r="J438" i="80" s="1"/>
  <c r="E437" i="80"/>
  <c r="H437" i="80" s="1"/>
  <c r="J437" i="80" s="1"/>
  <c r="E436" i="80"/>
  <c r="H436" i="80" s="1"/>
  <c r="J436" i="80" s="1"/>
  <c r="E435" i="80"/>
  <c r="H435" i="80" s="1"/>
  <c r="J435" i="80" s="1"/>
  <c r="E434" i="80"/>
  <c r="H434" i="80" s="1"/>
  <c r="J434" i="80" s="1"/>
  <c r="E433" i="80"/>
  <c r="H433" i="80" s="1"/>
  <c r="J433" i="80" s="1"/>
  <c r="E432" i="80"/>
  <c r="H432" i="80" s="1"/>
  <c r="J432" i="80" s="1"/>
  <c r="E431" i="80"/>
  <c r="H431" i="80" s="1"/>
  <c r="J431" i="80" s="1"/>
  <c r="E430" i="80"/>
  <c r="H430" i="80" s="1"/>
  <c r="J430" i="80" s="1"/>
  <c r="E429" i="80"/>
  <c r="H429" i="80" s="1"/>
  <c r="J429" i="80" s="1"/>
  <c r="E428" i="80"/>
  <c r="H428" i="80" s="1"/>
  <c r="J428" i="80" s="1"/>
  <c r="E427" i="80"/>
  <c r="H427" i="80" s="1"/>
  <c r="J427" i="80" s="1"/>
  <c r="E426" i="80"/>
  <c r="H426" i="80" s="1"/>
  <c r="J426" i="80" s="1"/>
  <c r="E425" i="80"/>
  <c r="H425" i="80" s="1"/>
  <c r="J425" i="80" s="1"/>
  <c r="E424" i="80"/>
  <c r="H424" i="80" s="1"/>
  <c r="J424" i="80" s="1"/>
  <c r="E423" i="80"/>
  <c r="H423" i="80" s="1"/>
  <c r="J423" i="80" s="1"/>
  <c r="E422" i="80"/>
  <c r="H422" i="80" s="1"/>
  <c r="J422" i="80" s="1"/>
  <c r="E421" i="80"/>
  <c r="H421" i="80" s="1"/>
  <c r="J421" i="80" s="1"/>
  <c r="E420" i="80"/>
  <c r="H420" i="80" s="1"/>
  <c r="J420" i="80" s="1"/>
  <c r="E419" i="80"/>
  <c r="H419" i="80" s="1"/>
  <c r="J419" i="80" s="1"/>
  <c r="E418" i="80"/>
  <c r="H418" i="80" s="1"/>
  <c r="J418" i="80" s="1"/>
  <c r="E417" i="80"/>
  <c r="H417" i="80" s="1"/>
  <c r="J417" i="80" s="1"/>
  <c r="E416" i="80"/>
  <c r="H416" i="80" s="1"/>
  <c r="J416" i="80" s="1"/>
  <c r="E415" i="80"/>
  <c r="H415" i="80" s="1"/>
  <c r="J415" i="80" s="1"/>
  <c r="E414" i="80"/>
  <c r="H414" i="80" s="1"/>
  <c r="J414" i="80" s="1"/>
  <c r="E413" i="80"/>
  <c r="H413" i="80" s="1"/>
  <c r="J413" i="80" s="1"/>
  <c r="E412" i="80"/>
  <c r="H412" i="80" s="1"/>
  <c r="J412" i="80" s="1"/>
  <c r="E411" i="80"/>
  <c r="H411" i="80" s="1"/>
  <c r="J411" i="80" s="1"/>
  <c r="E410" i="80"/>
  <c r="H410" i="80" s="1"/>
  <c r="J410" i="80" s="1"/>
  <c r="E409" i="80"/>
  <c r="H409" i="80" s="1"/>
  <c r="J409" i="80" s="1"/>
  <c r="E408" i="80"/>
  <c r="H408" i="80" s="1"/>
  <c r="J408" i="80" s="1"/>
  <c r="E407" i="80"/>
  <c r="H407" i="80" s="1"/>
  <c r="J407" i="80" s="1"/>
  <c r="E406" i="80"/>
  <c r="H406" i="80" s="1"/>
  <c r="J406" i="80" s="1"/>
  <c r="E405" i="80"/>
  <c r="H405" i="80" s="1"/>
  <c r="J405" i="80" s="1"/>
  <c r="E404" i="80"/>
  <c r="H404" i="80" s="1"/>
  <c r="J404" i="80" s="1"/>
  <c r="E403" i="80"/>
  <c r="H403" i="80" s="1"/>
  <c r="J403" i="80" s="1"/>
  <c r="E402" i="80"/>
  <c r="H402" i="80" s="1"/>
  <c r="J402" i="80" s="1"/>
  <c r="E401" i="80"/>
  <c r="H401" i="80" s="1"/>
  <c r="J401" i="80" s="1"/>
  <c r="E400" i="80"/>
  <c r="H400" i="80" s="1"/>
  <c r="J400" i="80" s="1"/>
  <c r="E399" i="80"/>
  <c r="H399" i="80" s="1"/>
  <c r="J399" i="80" s="1"/>
  <c r="E398" i="80"/>
  <c r="H398" i="80" s="1"/>
  <c r="J398" i="80" s="1"/>
  <c r="E397" i="80"/>
  <c r="H397" i="80" s="1"/>
  <c r="J397" i="80" s="1"/>
  <c r="E396" i="80"/>
  <c r="H396" i="80" s="1"/>
  <c r="J396" i="80" s="1"/>
  <c r="E395" i="80"/>
  <c r="H395" i="80" s="1"/>
  <c r="J395" i="80" s="1"/>
  <c r="E394" i="80"/>
  <c r="H394" i="80" s="1"/>
  <c r="E393" i="80"/>
  <c r="H393" i="80" s="1"/>
  <c r="E392" i="80"/>
  <c r="H392" i="80" s="1"/>
  <c r="E391" i="80"/>
  <c r="H391" i="80" s="1"/>
  <c r="E390" i="80"/>
  <c r="H390" i="80" s="1"/>
  <c r="E389" i="80"/>
  <c r="H389" i="80" s="1"/>
  <c r="E388" i="80"/>
  <c r="H388" i="80" s="1"/>
  <c r="E387" i="80"/>
  <c r="H387" i="80" s="1"/>
  <c r="E386" i="80"/>
  <c r="H386" i="80" s="1"/>
  <c r="E385" i="80"/>
  <c r="H385" i="80" s="1"/>
  <c r="E384" i="80"/>
  <c r="H384" i="80" s="1"/>
  <c r="E383" i="80"/>
  <c r="H383" i="80" s="1"/>
  <c r="E382" i="80"/>
  <c r="H382" i="80" s="1"/>
  <c r="E381" i="80"/>
  <c r="H381" i="80" s="1"/>
  <c r="E380" i="80"/>
  <c r="H380" i="80" s="1"/>
  <c r="E379" i="80"/>
  <c r="H379" i="80" s="1"/>
  <c r="E378" i="80"/>
  <c r="H378" i="80" s="1"/>
  <c r="E377" i="80"/>
  <c r="H377" i="80" s="1"/>
  <c r="E376" i="80"/>
  <c r="H376" i="80" s="1"/>
  <c r="E375" i="80"/>
  <c r="H375" i="80" s="1"/>
  <c r="E374" i="80"/>
  <c r="H374" i="80" s="1"/>
  <c r="E373" i="80"/>
  <c r="H373" i="80" s="1"/>
  <c r="E372" i="80"/>
  <c r="H372" i="80" s="1"/>
  <c r="E371" i="80"/>
  <c r="H371" i="80" s="1"/>
  <c r="E370" i="80"/>
  <c r="H370" i="80" s="1"/>
  <c r="E369" i="80"/>
  <c r="H369" i="80" s="1"/>
  <c r="E368" i="80"/>
  <c r="H368" i="80" s="1"/>
  <c r="E367" i="80"/>
  <c r="H367" i="80" s="1"/>
  <c r="E366" i="80"/>
  <c r="H366" i="80" s="1"/>
  <c r="E365" i="80"/>
  <c r="H365" i="80" s="1"/>
  <c r="E364" i="80"/>
  <c r="H364" i="80" s="1"/>
  <c r="E363" i="80"/>
  <c r="H363" i="80" s="1"/>
  <c r="E362" i="80"/>
  <c r="H362" i="80" s="1"/>
  <c r="E361" i="80"/>
  <c r="H361" i="80" s="1"/>
  <c r="E360" i="80"/>
  <c r="H360" i="80" s="1"/>
  <c r="E359" i="80"/>
  <c r="H359" i="80" s="1"/>
  <c r="E358" i="80"/>
  <c r="H358" i="80" s="1"/>
  <c r="E357" i="80"/>
  <c r="H357" i="80" s="1"/>
  <c r="E356" i="80"/>
  <c r="H356" i="80" s="1"/>
  <c r="E355" i="80"/>
  <c r="H355" i="80" s="1"/>
  <c r="E354" i="80"/>
  <c r="H354" i="80" s="1"/>
  <c r="E353" i="80"/>
  <c r="H353" i="80" s="1"/>
  <c r="E352" i="80"/>
  <c r="H352" i="80" s="1"/>
  <c r="E351" i="80"/>
  <c r="H351" i="80" s="1"/>
  <c r="E350" i="80"/>
  <c r="H350" i="80" s="1"/>
  <c r="E349" i="80"/>
  <c r="H349" i="80" s="1"/>
  <c r="E348" i="80"/>
  <c r="H348" i="80" s="1"/>
  <c r="E347" i="80"/>
  <c r="H347" i="80" s="1"/>
  <c r="E346" i="80"/>
  <c r="H346" i="80" s="1"/>
  <c r="E345" i="80"/>
  <c r="H345" i="80" s="1"/>
  <c r="E344" i="80"/>
  <c r="H344" i="80" s="1"/>
  <c r="E343" i="80"/>
  <c r="H343" i="80" s="1"/>
  <c r="E342" i="80"/>
  <c r="H342" i="80" s="1"/>
  <c r="E341" i="80"/>
  <c r="H341" i="80" s="1"/>
  <c r="E340" i="80"/>
  <c r="H340" i="80" s="1"/>
  <c r="E339" i="80"/>
  <c r="H339" i="80" s="1"/>
  <c r="E338" i="80"/>
  <c r="H338" i="80" s="1"/>
  <c r="E337" i="80"/>
  <c r="H337" i="80" s="1"/>
  <c r="E336" i="80"/>
  <c r="H336" i="80" s="1"/>
  <c r="E335" i="80"/>
  <c r="H335" i="80" s="1"/>
  <c r="E334" i="80"/>
  <c r="H334" i="80" s="1"/>
  <c r="E333" i="80"/>
  <c r="H333" i="80" s="1"/>
  <c r="E332" i="80"/>
  <c r="H332" i="80" s="1"/>
  <c r="E331" i="80"/>
  <c r="H331" i="80" s="1"/>
  <c r="E330" i="80"/>
  <c r="H330" i="80" s="1"/>
  <c r="E329" i="80"/>
  <c r="H329" i="80" s="1"/>
  <c r="E328" i="80"/>
  <c r="H328" i="80" s="1"/>
  <c r="E327" i="80"/>
  <c r="H327" i="80" s="1"/>
  <c r="E326" i="80"/>
  <c r="H326" i="80" s="1"/>
  <c r="E325" i="80"/>
  <c r="H325" i="80" s="1"/>
  <c r="E324" i="80"/>
  <c r="H324" i="80" s="1"/>
  <c r="E323" i="80"/>
  <c r="H323" i="80" s="1"/>
  <c r="E322" i="80"/>
  <c r="H322" i="80" s="1"/>
  <c r="E321" i="80"/>
  <c r="H321" i="80" s="1"/>
  <c r="E320" i="80"/>
  <c r="H320" i="80" s="1"/>
  <c r="E319" i="80"/>
  <c r="H319" i="80" s="1"/>
  <c r="F318" i="80"/>
  <c r="E318" i="80"/>
  <c r="H318" i="80" s="1"/>
  <c r="I318" i="80" s="1"/>
  <c r="E740" i="73" l="1"/>
  <c r="H740" i="73" s="1"/>
  <c r="E739" i="73"/>
  <c r="H739" i="73" s="1"/>
  <c r="E738" i="73"/>
  <c r="H738" i="73" s="1"/>
  <c r="E737" i="73"/>
  <c r="H737" i="73" s="1"/>
  <c r="E736" i="73"/>
  <c r="H736" i="73" s="1"/>
  <c r="E735" i="73"/>
  <c r="H735" i="73" s="1"/>
  <c r="E734" i="73"/>
  <c r="H734" i="73" s="1"/>
  <c r="E733" i="73"/>
  <c r="H733" i="73" s="1"/>
  <c r="E732" i="73"/>
  <c r="H732" i="73" s="1"/>
  <c r="E731" i="73"/>
  <c r="H731" i="73" s="1"/>
  <c r="E730" i="73"/>
  <c r="H730" i="73" s="1"/>
  <c r="E729" i="73"/>
  <c r="H729" i="73" s="1"/>
  <c r="E728" i="73"/>
  <c r="H728" i="73" s="1"/>
  <c r="E727" i="73"/>
  <c r="H727" i="73" s="1"/>
  <c r="E726" i="73"/>
  <c r="H726" i="73" s="1"/>
  <c r="E725" i="73"/>
  <c r="H725" i="73" s="1"/>
  <c r="E724" i="73"/>
  <c r="H724" i="73" s="1"/>
  <c r="E723" i="73"/>
  <c r="H723" i="73" s="1"/>
  <c r="E722" i="73"/>
  <c r="H722" i="73" s="1"/>
  <c r="E721" i="73"/>
  <c r="H721" i="73" s="1"/>
  <c r="E720" i="73"/>
  <c r="H720" i="73" s="1"/>
  <c r="E719" i="73"/>
  <c r="H719" i="73" s="1"/>
  <c r="E718" i="73"/>
  <c r="H718" i="73" s="1"/>
  <c r="E717" i="73"/>
  <c r="H717" i="73" s="1"/>
  <c r="E716" i="73"/>
  <c r="H716" i="73" s="1"/>
  <c r="E715" i="73"/>
  <c r="H715" i="73" s="1"/>
  <c r="E714" i="73"/>
  <c r="H714" i="73" s="1"/>
  <c r="E713" i="73"/>
  <c r="H713" i="73" s="1"/>
  <c r="E712" i="73"/>
  <c r="H712" i="73" s="1"/>
  <c r="E711" i="73"/>
  <c r="H711" i="73" s="1"/>
  <c r="E710" i="73"/>
  <c r="H710" i="73" s="1"/>
  <c r="E709" i="73"/>
  <c r="H709" i="73" s="1"/>
  <c r="E708" i="73"/>
  <c r="H708" i="73" s="1"/>
  <c r="E707" i="73"/>
  <c r="H707" i="73" s="1"/>
  <c r="E706" i="73"/>
  <c r="H706" i="73" s="1"/>
  <c r="E705" i="73"/>
  <c r="H705" i="73" s="1"/>
  <c r="E704" i="73"/>
  <c r="H704" i="73" s="1"/>
  <c r="E703" i="73"/>
  <c r="H703" i="73" s="1"/>
  <c r="E702" i="73"/>
  <c r="H702" i="73" s="1"/>
  <c r="E701" i="73"/>
  <c r="H701" i="73" s="1"/>
  <c r="E700" i="73"/>
  <c r="H700" i="73" s="1"/>
  <c r="E699" i="73"/>
  <c r="H699" i="73" s="1"/>
  <c r="E698" i="73"/>
  <c r="H698" i="73" s="1"/>
  <c r="E697" i="73"/>
  <c r="H697" i="73" s="1"/>
  <c r="E696" i="73"/>
  <c r="H696" i="73" s="1"/>
  <c r="E695" i="73"/>
  <c r="H695" i="73" s="1"/>
  <c r="E694" i="73"/>
  <c r="H694" i="73" s="1"/>
  <c r="E693" i="73"/>
  <c r="H693" i="73" s="1"/>
  <c r="E692" i="73"/>
  <c r="H692" i="73" s="1"/>
  <c r="E691" i="73"/>
  <c r="H691" i="73" s="1"/>
  <c r="E690" i="73"/>
  <c r="H690" i="73" s="1"/>
  <c r="E689" i="73"/>
  <c r="H689" i="73" s="1"/>
  <c r="E688" i="73"/>
  <c r="H688" i="73" s="1"/>
  <c r="E687" i="73"/>
  <c r="H687" i="73" s="1"/>
  <c r="E686" i="73"/>
  <c r="H686" i="73" s="1"/>
  <c r="E685" i="73"/>
  <c r="H685" i="73" s="1"/>
  <c r="E684" i="73"/>
  <c r="H684" i="73" s="1"/>
  <c r="E683" i="73"/>
  <c r="H683" i="73" s="1"/>
  <c r="E682" i="73"/>
  <c r="H682" i="73" s="1"/>
  <c r="E681" i="73"/>
  <c r="H681" i="73" s="1"/>
  <c r="E680" i="73"/>
  <c r="H680" i="73" s="1"/>
  <c r="E679" i="73"/>
  <c r="H679" i="73" s="1"/>
  <c r="E678" i="73"/>
  <c r="H678" i="73" s="1"/>
  <c r="E677" i="73"/>
  <c r="H677" i="73" s="1"/>
  <c r="E676" i="73"/>
  <c r="H676" i="73" s="1"/>
  <c r="E675" i="73"/>
  <c r="H675" i="73" s="1"/>
  <c r="E674" i="73"/>
  <c r="H674" i="73" s="1"/>
  <c r="E673" i="73"/>
  <c r="H673" i="73" s="1"/>
  <c r="E672" i="73"/>
  <c r="H672" i="73" s="1"/>
  <c r="E671" i="73"/>
  <c r="H671" i="73" s="1"/>
  <c r="E670" i="73"/>
  <c r="H670" i="73" s="1"/>
  <c r="E669" i="73"/>
  <c r="H669" i="73" s="1"/>
  <c r="E668" i="73"/>
  <c r="H668" i="73" s="1"/>
  <c r="E667" i="73"/>
  <c r="H667" i="73" s="1"/>
  <c r="E666" i="73"/>
  <c r="H666" i="73" s="1"/>
  <c r="E665" i="73"/>
  <c r="H665" i="73" s="1"/>
  <c r="E664" i="73"/>
  <c r="H664" i="73" s="1"/>
  <c r="E663" i="73"/>
  <c r="H663" i="73" s="1"/>
  <c r="E662" i="73"/>
  <c r="H662" i="73" s="1"/>
  <c r="E661" i="73"/>
  <c r="H661" i="73" s="1"/>
  <c r="E660" i="73"/>
  <c r="H660" i="73" s="1"/>
  <c r="E659" i="73"/>
  <c r="H659" i="73" s="1"/>
  <c r="E658" i="73"/>
  <c r="H658" i="73" s="1"/>
  <c r="E657" i="73"/>
  <c r="H657" i="73" s="1"/>
  <c r="E656" i="73"/>
  <c r="H656" i="73" s="1"/>
  <c r="E655" i="73"/>
  <c r="H655" i="73" s="1"/>
  <c r="E654" i="73"/>
  <c r="H654" i="73" s="1"/>
  <c r="E653" i="73"/>
  <c r="H653" i="73" s="1"/>
  <c r="E652" i="73"/>
  <c r="H652" i="73" s="1"/>
  <c r="E651" i="73"/>
  <c r="H651" i="73" s="1"/>
  <c r="E650" i="73"/>
  <c r="H650" i="73" s="1"/>
  <c r="E649" i="73"/>
  <c r="H649" i="73" s="1"/>
  <c r="E648" i="73"/>
  <c r="H648" i="73" s="1"/>
  <c r="E647" i="73"/>
  <c r="H647" i="73" s="1"/>
  <c r="E646" i="73"/>
  <c r="H646" i="73" s="1"/>
  <c r="E645" i="73"/>
  <c r="H645" i="73" s="1"/>
  <c r="E644" i="73"/>
  <c r="H644" i="73" s="1"/>
  <c r="E643" i="73"/>
  <c r="H643" i="73" s="1"/>
  <c r="E642" i="73"/>
  <c r="H642" i="73" s="1"/>
  <c r="E641" i="73"/>
  <c r="H641" i="73" s="1"/>
  <c r="E640" i="73"/>
  <c r="H640" i="73" s="1"/>
  <c r="E639" i="73"/>
  <c r="H639" i="73" s="1"/>
  <c r="E638" i="73"/>
  <c r="H638" i="73" s="1"/>
  <c r="E637" i="73"/>
  <c r="H637" i="73" s="1"/>
  <c r="E636" i="73"/>
  <c r="H636" i="73" s="1"/>
  <c r="E635" i="73"/>
  <c r="H635" i="73" s="1"/>
  <c r="E634" i="73"/>
  <c r="H634" i="73" s="1"/>
  <c r="E633" i="73"/>
  <c r="H633" i="73" s="1"/>
  <c r="E632" i="73"/>
  <c r="H632" i="73" s="1"/>
  <c r="E631" i="73"/>
  <c r="H631" i="73" s="1"/>
  <c r="E630" i="73"/>
  <c r="H630" i="73" s="1"/>
  <c r="E629" i="73"/>
  <c r="H629" i="73" s="1"/>
  <c r="E628" i="73"/>
  <c r="H628" i="73" s="1"/>
  <c r="E627" i="73"/>
  <c r="H627" i="73" s="1"/>
  <c r="E626" i="73"/>
  <c r="H626" i="73" s="1"/>
  <c r="E625" i="73"/>
  <c r="H625" i="73" s="1"/>
  <c r="E624" i="73"/>
  <c r="H624" i="73" s="1"/>
  <c r="E623" i="73"/>
  <c r="H623" i="73" s="1"/>
  <c r="E622" i="73"/>
  <c r="H622" i="73" s="1"/>
  <c r="E621" i="73"/>
  <c r="H621" i="73" s="1"/>
  <c r="E620" i="73"/>
  <c r="H620" i="73" s="1"/>
  <c r="E619" i="73"/>
  <c r="H619" i="73" s="1"/>
  <c r="E618" i="73"/>
  <c r="H618" i="73" s="1"/>
  <c r="E617" i="73"/>
  <c r="H617" i="73" s="1"/>
  <c r="E616" i="73"/>
  <c r="H616" i="73" s="1"/>
  <c r="E615" i="73"/>
  <c r="H615" i="73" s="1"/>
  <c r="E614" i="73"/>
  <c r="H614" i="73" s="1"/>
  <c r="E613" i="73"/>
  <c r="H613" i="73" s="1"/>
  <c r="E612" i="73"/>
  <c r="H612" i="73" s="1"/>
  <c r="E611" i="73"/>
  <c r="H611" i="73" s="1"/>
  <c r="E610" i="73"/>
  <c r="H610" i="73" s="1"/>
  <c r="E609" i="73"/>
  <c r="H609" i="73" s="1"/>
  <c r="E608" i="73"/>
  <c r="H608" i="73" s="1"/>
  <c r="E607" i="73"/>
  <c r="H607" i="73" s="1"/>
  <c r="E606" i="73"/>
  <c r="H606" i="73" s="1"/>
  <c r="E605" i="73"/>
  <c r="H605" i="73" s="1"/>
  <c r="E604" i="73"/>
  <c r="H604" i="73" s="1"/>
  <c r="E603" i="73"/>
  <c r="H603" i="73" s="1"/>
  <c r="E602" i="73"/>
  <c r="H602" i="73" s="1"/>
  <c r="E601" i="73"/>
  <c r="H601" i="73" s="1"/>
  <c r="E600" i="73"/>
  <c r="H600" i="73" s="1"/>
  <c r="E599" i="73"/>
  <c r="H599" i="73" s="1"/>
  <c r="E598" i="73"/>
  <c r="H598" i="73" s="1"/>
  <c r="E597" i="73"/>
  <c r="H597" i="73" s="1"/>
  <c r="E596" i="73"/>
  <c r="H596" i="73" s="1"/>
  <c r="E595" i="73"/>
  <c r="H595" i="73" s="1"/>
  <c r="E594" i="73"/>
  <c r="H594" i="73" s="1"/>
  <c r="E593" i="73"/>
  <c r="H593" i="73" s="1"/>
  <c r="E592" i="73"/>
  <c r="H592" i="73" s="1"/>
  <c r="E591" i="73"/>
  <c r="H591" i="73" s="1"/>
  <c r="E590" i="73"/>
  <c r="H590" i="73" s="1"/>
  <c r="E589" i="73"/>
  <c r="H589" i="73" s="1"/>
  <c r="E588" i="73"/>
  <c r="H588" i="73" s="1"/>
  <c r="E587" i="73"/>
  <c r="H587" i="73" s="1"/>
  <c r="E586" i="73"/>
  <c r="H586" i="73" s="1"/>
  <c r="E585" i="73"/>
  <c r="H585" i="73" s="1"/>
  <c r="E584" i="73"/>
  <c r="H584" i="73" s="1"/>
  <c r="E583" i="73"/>
  <c r="H583" i="73" s="1"/>
  <c r="E582" i="73"/>
  <c r="H582" i="73" s="1"/>
  <c r="E581" i="73"/>
  <c r="H581" i="73" s="1"/>
  <c r="E580" i="73"/>
  <c r="H580" i="73" s="1"/>
  <c r="E579" i="73"/>
  <c r="H579" i="73" s="1"/>
  <c r="E578" i="73"/>
  <c r="H578" i="73" s="1"/>
  <c r="E577" i="73"/>
  <c r="H577" i="73" s="1"/>
  <c r="E576" i="73"/>
  <c r="H576" i="73" s="1"/>
  <c r="E575" i="73"/>
  <c r="H575" i="73" s="1"/>
  <c r="E574" i="73"/>
  <c r="H574" i="73" s="1"/>
  <c r="E573" i="73"/>
  <c r="H573" i="73" s="1"/>
  <c r="E572" i="73"/>
  <c r="H572" i="73" s="1"/>
  <c r="E571" i="73"/>
  <c r="H571" i="73" s="1"/>
  <c r="E570" i="73"/>
  <c r="H570" i="73" s="1"/>
  <c r="E569" i="73"/>
  <c r="H569" i="73" s="1"/>
  <c r="E568" i="73"/>
  <c r="H568" i="73" s="1"/>
  <c r="E567" i="73"/>
  <c r="H567" i="73" s="1"/>
  <c r="E566" i="73"/>
  <c r="H566" i="73" s="1"/>
  <c r="E565" i="73"/>
  <c r="H565" i="73" s="1"/>
  <c r="E564" i="73"/>
  <c r="H564" i="73" s="1"/>
  <c r="E563" i="73"/>
  <c r="H563" i="73" s="1"/>
  <c r="E562" i="73"/>
  <c r="H562" i="73" s="1"/>
  <c r="E561" i="73"/>
  <c r="H561" i="73" s="1"/>
  <c r="E560" i="73"/>
  <c r="H560" i="73" s="1"/>
  <c r="E559" i="73"/>
  <c r="H559" i="73" s="1"/>
  <c r="E558" i="73"/>
  <c r="H558" i="73" s="1"/>
  <c r="E557" i="73"/>
  <c r="H557" i="73" s="1"/>
  <c r="E556" i="73"/>
  <c r="H556" i="73" s="1"/>
  <c r="E555" i="73"/>
  <c r="H555" i="73" s="1"/>
  <c r="E554" i="73"/>
  <c r="H554" i="73" s="1"/>
  <c r="E553" i="73"/>
  <c r="H553" i="73" s="1"/>
  <c r="E552" i="73"/>
  <c r="H552" i="73" s="1"/>
  <c r="E551" i="73"/>
  <c r="H551" i="73" s="1"/>
  <c r="E550" i="73"/>
  <c r="H550" i="73" s="1"/>
  <c r="E549" i="73"/>
  <c r="H549" i="73" s="1"/>
  <c r="E548" i="73"/>
  <c r="H548" i="73" s="1"/>
  <c r="E547" i="73"/>
  <c r="H547" i="73" s="1"/>
  <c r="E546" i="73"/>
  <c r="H546" i="73" s="1"/>
  <c r="E545" i="73"/>
  <c r="H545" i="73" s="1"/>
  <c r="E544" i="73"/>
  <c r="H544" i="73" s="1"/>
  <c r="E543" i="73"/>
  <c r="H543" i="73" s="1"/>
  <c r="E542" i="73"/>
  <c r="H542" i="73" s="1"/>
  <c r="E541" i="73"/>
  <c r="H541" i="73" s="1"/>
  <c r="E540" i="73"/>
  <c r="H540" i="73" s="1"/>
  <c r="E539" i="73"/>
  <c r="H539" i="73" s="1"/>
  <c r="E538" i="73"/>
  <c r="H538" i="73" s="1"/>
  <c r="E537" i="73"/>
  <c r="H537" i="73" s="1"/>
  <c r="E536" i="73"/>
  <c r="H536" i="73" s="1"/>
  <c r="E535" i="73"/>
  <c r="H535" i="73" s="1"/>
  <c r="E534" i="73"/>
  <c r="H534" i="73" s="1"/>
  <c r="E533" i="73"/>
  <c r="H533" i="73" s="1"/>
  <c r="E532" i="73"/>
  <c r="H532" i="73" s="1"/>
  <c r="E531" i="73"/>
  <c r="H531" i="73" s="1"/>
  <c r="E530" i="73"/>
  <c r="H530" i="73" s="1"/>
  <c r="E529" i="73"/>
  <c r="H529" i="73" s="1"/>
  <c r="E528" i="73"/>
  <c r="H528" i="73" s="1"/>
  <c r="E527" i="73"/>
  <c r="H527" i="73" s="1"/>
  <c r="E526" i="73"/>
  <c r="H526" i="73" s="1"/>
  <c r="E525" i="73"/>
  <c r="H525" i="73" s="1"/>
  <c r="E524" i="73"/>
  <c r="H524" i="73" s="1"/>
  <c r="E523" i="73"/>
  <c r="H523" i="73" s="1"/>
  <c r="E522" i="73"/>
  <c r="H522" i="73" s="1"/>
  <c r="E521" i="73"/>
  <c r="H521" i="73" s="1"/>
  <c r="E520" i="73"/>
  <c r="H520" i="73" s="1"/>
  <c r="E519" i="73"/>
  <c r="H519" i="73" s="1"/>
  <c r="E518" i="73"/>
  <c r="H518" i="73" s="1"/>
  <c r="E517" i="73"/>
  <c r="H517" i="73" s="1"/>
  <c r="E516" i="73"/>
  <c r="H516" i="73" s="1"/>
  <c r="E515" i="73"/>
  <c r="H515" i="73" s="1"/>
  <c r="E514" i="73"/>
  <c r="H514" i="73" s="1"/>
  <c r="E513" i="73"/>
  <c r="H513" i="73" s="1"/>
  <c r="E512" i="73"/>
  <c r="H512" i="73" s="1"/>
  <c r="E511" i="73"/>
  <c r="H511" i="73" s="1"/>
  <c r="E510" i="73"/>
  <c r="H510" i="73" s="1"/>
  <c r="E509" i="73"/>
  <c r="H509" i="73" s="1"/>
  <c r="E508" i="73"/>
  <c r="H508" i="73" s="1"/>
  <c r="E507" i="73"/>
  <c r="H507" i="73" s="1"/>
  <c r="E506" i="73"/>
  <c r="H506" i="73" s="1"/>
  <c r="E505" i="73"/>
  <c r="H505" i="73" s="1"/>
  <c r="E504" i="73"/>
  <c r="H504" i="73" s="1"/>
  <c r="E503" i="73"/>
  <c r="H503" i="73" s="1"/>
  <c r="E502" i="73"/>
  <c r="H502" i="73" s="1"/>
  <c r="E501" i="73"/>
  <c r="H501" i="73" s="1"/>
  <c r="E500" i="73"/>
  <c r="H500" i="73" s="1"/>
  <c r="E499" i="73"/>
  <c r="H499" i="73" s="1"/>
  <c r="E498" i="73"/>
  <c r="H498" i="73" s="1"/>
  <c r="E497" i="73"/>
  <c r="H497" i="73" s="1"/>
  <c r="E496" i="73"/>
  <c r="E495" i="73"/>
  <c r="E494" i="73"/>
  <c r="E493" i="73"/>
  <c r="E492" i="73"/>
  <c r="E491" i="73"/>
  <c r="E490" i="73"/>
  <c r="E489" i="73"/>
  <c r="E488" i="73"/>
  <c r="E487" i="73"/>
  <c r="E486" i="73"/>
  <c r="E485" i="73"/>
  <c r="E484" i="73"/>
  <c r="E483" i="73"/>
  <c r="E482" i="73"/>
  <c r="E481" i="73"/>
  <c r="E480" i="73"/>
  <c r="E479" i="73"/>
  <c r="E478" i="73"/>
  <c r="E477" i="73"/>
  <c r="E476" i="73"/>
  <c r="E475" i="73"/>
  <c r="E474" i="73"/>
  <c r="E473" i="73"/>
  <c r="E472" i="73"/>
  <c r="E471" i="73"/>
  <c r="F470" i="73"/>
  <c r="E470" i="73"/>
  <c r="E512" i="14" l="1"/>
  <c r="E739" i="14" l="1"/>
  <c r="E738" i="14"/>
  <c r="H738" i="14" s="1"/>
  <c r="E737" i="14"/>
  <c r="H737" i="14" s="1"/>
  <c r="E736" i="14"/>
  <c r="H736" i="14" s="1"/>
  <c r="E735" i="14"/>
  <c r="H735" i="14" s="1"/>
  <c r="E734" i="14"/>
  <c r="H734" i="14" s="1"/>
  <c r="E733" i="14"/>
  <c r="H733" i="14" s="1"/>
  <c r="E732" i="14"/>
  <c r="H732" i="14" s="1"/>
  <c r="E731" i="14"/>
  <c r="H731" i="14" s="1"/>
  <c r="E730" i="14"/>
  <c r="H730" i="14" s="1"/>
  <c r="H729" i="14"/>
  <c r="E729" i="14"/>
  <c r="E728" i="14"/>
  <c r="H728" i="14" s="1"/>
  <c r="E727" i="14"/>
  <c r="H727" i="14" s="1"/>
  <c r="E726" i="14"/>
  <c r="H726" i="14" s="1"/>
  <c r="E725" i="14"/>
  <c r="H725" i="14" s="1"/>
  <c r="E724" i="14"/>
  <c r="H724" i="14" s="1"/>
  <c r="E723" i="14"/>
  <c r="H723" i="14" s="1"/>
  <c r="E722" i="14"/>
  <c r="H722" i="14" s="1"/>
  <c r="E721" i="14"/>
  <c r="H721" i="14" s="1"/>
  <c r="E720" i="14"/>
  <c r="H720" i="14" s="1"/>
  <c r="E719" i="14"/>
  <c r="H719" i="14" s="1"/>
  <c r="E718" i="14"/>
  <c r="H718" i="14" s="1"/>
  <c r="E717" i="14"/>
  <c r="H717" i="14" s="1"/>
  <c r="E716" i="14"/>
  <c r="H716" i="14" s="1"/>
  <c r="E715" i="14"/>
  <c r="H715" i="14" s="1"/>
  <c r="E714" i="14"/>
  <c r="H714" i="14" s="1"/>
  <c r="H713" i="14"/>
  <c r="E713" i="14"/>
  <c r="E712" i="14"/>
  <c r="H712" i="14" s="1"/>
  <c r="E711" i="14"/>
  <c r="H711" i="14" s="1"/>
  <c r="E710" i="14"/>
  <c r="H710" i="14" s="1"/>
  <c r="E709" i="14"/>
  <c r="H709" i="14" s="1"/>
  <c r="E708" i="14"/>
  <c r="H708" i="14" s="1"/>
  <c r="E707" i="14"/>
  <c r="H707" i="14" s="1"/>
  <c r="E706" i="14"/>
  <c r="H706" i="14" s="1"/>
  <c r="E705" i="14"/>
  <c r="H705" i="14" s="1"/>
  <c r="E704" i="14"/>
  <c r="H704" i="14" s="1"/>
  <c r="E703" i="14"/>
  <c r="H703" i="14" s="1"/>
  <c r="E702" i="14"/>
  <c r="H702" i="14" s="1"/>
  <c r="E701" i="14"/>
  <c r="H701" i="14" s="1"/>
  <c r="E700" i="14"/>
  <c r="H700" i="14" s="1"/>
  <c r="E699" i="14"/>
  <c r="H699" i="14" s="1"/>
  <c r="E698" i="14"/>
  <c r="H698" i="14" s="1"/>
  <c r="E697" i="14"/>
  <c r="H697" i="14" s="1"/>
  <c r="E696" i="14"/>
  <c r="H696" i="14" s="1"/>
  <c r="E695" i="14"/>
  <c r="H695" i="14" s="1"/>
  <c r="H694" i="14"/>
  <c r="E694" i="14"/>
  <c r="E693" i="14"/>
  <c r="H693" i="14" s="1"/>
  <c r="E692" i="14"/>
  <c r="H692" i="14" s="1"/>
  <c r="E691" i="14"/>
  <c r="H691" i="14" s="1"/>
  <c r="E690" i="14"/>
  <c r="H690" i="14" s="1"/>
  <c r="E689" i="14"/>
  <c r="H689" i="14" s="1"/>
  <c r="E688" i="14"/>
  <c r="H688" i="14" s="1"/>
  <c r="E687" i="14"/>
  <c r="H687" i="14" s="1"/>
  <c r="E686" i="14"/>
  <c r="H686" i="14" s="1"/>
  <c r="E685" i="14"/>
  <c r="H685" i="14" s="1"/>
  <c r="E684" i="14"/>
  <c r="H684" i="14" s="1"/>
  <c r="E683" i="14"/>
  <c r="H683" i="14" s="1"/>
  <c r="E682" i="14"/>
  <c r="H682" i="14" s="1"/>
  <c r="E681" i="14"/>
  <c r="H681" i="14" s="1"/>
  <c r="E680" i="14"/>
  <c r="H680" i="14" s="1"/>
  <c r="E679" i="14"/>
  <c r="H679" i="14" s="1"/>
  <c r="E678" i="14"/>
  <c r="H678" i="14" s="1"/>
  <c r="E677" i="14"/>
  <c r="H677" i="14" s="1"/>
  <c r="E676" i="14"/>
  <c r="H676" i="14" s="1"/>
  <c r="E675" i="14"/>
  <c r="H675" i="14" s="1"/>
  <c r="E674" i="14"/>
  <c r="H674" i="14" s="1"/>
  <c r="E673" i="14"/>
  <c r="H673" i="14" s="1"/>
  <c r="E672" i="14"/>
  <c r="H672" i="14" s="1"/>
  <c r="E671" i="14"/>
  <c r="H671" i="14" s="1"/>
  <c r="E670" i="14"/>
  <c r="H670" i="14" s="1"/>
  <c r="E669" i="14"/>
  <c r="H669" i="14" s="1"/>
  <c r="E668" i="14"/>
  <c r="H668" i="14" s="1"/>
  <c r="E667" i="14"/>
  <c r="H667" i="14" s="1"/>
  <c r="E666" i="14"/>
  <c r="H666" i="14" s="1"/>
  <c r="E665" i="14"/>
  <c r="H665" i="14" s="1"/>
  <c r="E664" i="14"/>
  <c r="H664" i="14" s="1"/>
  <c r="E663" i="14"/>
  <c r="H663" i="14" s="1"/>
  <c r="E662" i="14"/>
  <c r="H662" i="14" s="1"/>
  <c r="E661" i="14"/>
  <c r="H661" i="14" s="1"/>
  <c r="E660" i="14"/>
  <c r="H660" i="14" s="1"/>
  <c r="E659" i="14"/>
  <c r="H659" i="14" s="1"/>
  <c r="E658" i="14"/>
  <c r="H658" i="14" s="1"/>
  <c r="E657" i="14"/>
  <c r="H657" i="14" s="1"/>
  <c r="H656" i="14"/>
  <c r="E656" i="14"/>
  <c r="E655" i="14"/>
  <c r="H655" i="14" s="1"/>
  <c r="E654" i="14"/>
  <c r="H654" i="14" s="1"/>
  <c r="E653" i="14"/>
  <c r="H653" i="14" s="1"/>
  <c r="E652" i="14"/>
  <c r="H652" i="14" s="1"/>
  <c r="E651" i="14"/>
  <c r="H651" i="14" s="1"/>
  <c r="E650" i="14"/>
  <c r="H650" i="14" s="1"/>
  <c r="E649" i="14"/>
  <c r="H649" i="14" s="1"/>
  <c r="E648" i="14"/>
  <c r="H648" i="14" s="1"/>
  <c r="E647" i="14"/>
  <c r="H647" i="14" s="1"/>
  <c r="E646" i="14"/>
  <c r="H646" i="14" s="1"/>
  <c r="E645" i="14"/>
  <c r="H645" i="14" s="1"/>
  <c r="E644" i="14"/>
  <c r="H644" i="14" s="1"/>
  <c r="E643" i="14"/>
  <c r="H643" i="14" s="1"/>
  <c r="E642" i="14"/>
  <c r="H642" i="14" s="1"/>
  <c r="E641" i="14"/>
  <c r="H641" i="14" s="1"/>
  <c r="E640" i="14"/>
  <c r="H640" i="14" s="1"/>
  <c r="E639" i="14"/>
  <c r="H639" i="14" s="1"/>
  <c r="E638" i="14"/>
  <c r="H638" i="14" s="1"/>
  <c r="E637" i="14"/>
  <c r="H637" i="14" s="1"/>
  <c r="E636" i="14"/>
  <c r="H636" i="14" s="1"/>
  <c r="E635" i="14"/>
  <c r="H635" i="14" s="1"/>
  <c r="H634" i="14"/>
  <c r="E634" i="14"/>
  <c r="E633" i="14"/>
  <c r="H633" i="14" s="1"/>
  <c r="E632" i="14"/>
  <c r="H632" i="14" s="1"/>
  <c r="E631" i="14"/>
  <c r="H631" i="14" s="1"/>
  <c r="E630" i="14"/>
  <c r="H630" i="14" s="1"/>
  <c r="E629" i="14"/>
  <c r="H629" i="14" s="1"/>
  <c r="E628" i="14"/>
  <c r="H628" i="14" s="1"/>
  <c r="E627" i="14"/>
  <c r="H627" i="14" s="1"/>
  <c r="E626" i="14"/>
  <c r="H626" i="14" s="1"/>
  <c r="E625" i="14"/>
  <c r="H625" i="14" s="1"/>
  <c r="E624" i="14"/>
  <c r="H624" i="14" s="1"/>
  <c r="E623" i="14"/>
  <c r="H623" i="14" s="1"/>
  <c r="E622" i="14"/>
  <c r="H622" i="14" s="1"/>
  <c r="E621" i="14"/>
  <c r="H621" i="14" s="1"/>
  <c r="E620" i="14"/>
  <c r="H620" i="14" s="1"/>
  <c r="E619" i="14"/>
  <c r="H619" i="14" s="1"/>
  <c r="E618" i="14"/>
  <c r="H618" i="14" s="1"/>
  <c r="E617" i="14"/>
  <c r="H617" i="14" s="1"/>
  <c r="E616" i="14"/>
  <c r="H616" i="14" s="1"/>
  <c r="E615" i="14"/>
  <c r="H615" i="14" s="1"/>
  <c r="H614" i="14"/>
  <c r="E614" i="14"/>
  <c r="E613" i="14"/>
  <c r="H613" i="14" s="1"/>
  <c r="E612" i="14"/>
  <c r="H612" i="14" s="1"/>
  <c r="E611" i="14"/>
  <c r="H611" i="14" s="1"/>
  <c r="E610" i="14"/>
  <c r="H610" i="14" s="1"/>
  <c r="E609" i="14"/>
  <c r="H609" i="14" s="1"/>
  <c r="E608" i="14"/>
  <c r="H608" i="14" s="1"/>
  <c r="E607" i="14"/>
  <c r="H607" i="14" s="1"/>
  <c r="E606" i="14"/>
  <c r="H606" i="14" s="1"/>
  <c r="E605" i="14"/>
  <c r="H605" i="14" s="1"/>
  <c r="E604" i="14"/>
  <c r="H604" i="14" s="1"/>
  <c r="E603" i="14"/>
  <c r="H603" i="14" s="1"/>
  <c r="E602" i="14"/>
  <c r="H602" i="14" s="1"/>
  <c r="E601" i="14"/>
  <c r="H601" i="14" s="1"/>
  <c r="E600" i="14"/>
  <c r="H600" i="14" s="1"/>
  <c r="E599" i="14"/>
  <c r="H599" i="14" s="1"/>
  <c r="H598" i="14"/>
  <c r="E598" i="14"/>
  <c r="E597" i="14"/>
  <c r="H597" i="14" s="1"/>
  <c r="E596" i="14"/>
  <c r="H596" i="14" s="1"/>
  <c r="E595" i="14"/>
  <c r="H595" i="14" s="1"/>
  <c r="E594" i="14"/>
  <c r="H594" i="14" s="1"/>
  <c r="E593" i="14"/>
  <c r="H593" i="14" s="1"/>
  <c r="E592" i="14"/>
  <c r="H592" i="14" s="1"/>
  <c r="E591" i="14"/>
  <c r="H591" i="14" s="1"/>
  <c r="E590" i="14"/>
  <c r="H590" i="14" s="1"/>
  <c r="E589" i="14"/>
  <c r="H589" i="14" s="1"/>
  <c r="E588" i="14"/>
  <c r="H588" i="14" s="1"/>
  <c r="E587" i="14"/>
  <c r="H587" i="14" s="1"/>
  <c r="E586" i="14"/>
  <c r="H586" i="14" s="1"/>
  <c r="E585" i="14"/>
  <c r="H585" i="14" s="1"/>
  <c r="E584" i="14"/>
  <c r="H584" i="14" s="1"/>
  <c r="E583" i="14"/>
  <c r="H583" i="14" s="1"/>
  <c r="E582" i="14"/>
  <c r="H582" i="14" s="1"/>
  <c r="E581" i="14"/>
  <c r="H581" i="14" s="1"/>
  <c r="E580" i="14"/>
  <c r="H580" i="14" s="1"/>
  <c r="E579" i="14"/>
  <c r="H579" i="14" s="1"/>
  <c r="E578" i="14"/>
  <c r="H578" i="14" s="1"/>
  <c r="E577" i="14"/>
  <c r="H577" i="14" s="1"/>
  <c r="E576" i="14"/>
  <c r="H576" i="14" s="1"/>
  <c r="E575" i="14"/>
  <c r="H575" i="14" s="1"/>
  <c r="E574" i="14"/>
  <c r="H574" i="14" s="1"/>
  <c r="H573" i="14"/>
  <c r="E573" i="14"/>
  <c r="E572" i="14"/>
  <c r="H572" i="14" s="1"/>
  <c r="E571" i="14"/>
  <c r="H571" i="14" s="1"/>
  <c r="E570" i="14"/>
  <c r="H570" i="14" s="1"/>
  <c r="H569" i="14"/>
  <c r="E569" i="14"/>
  <c r="E568" i="14"/>
  <c r="H568" i="14" s="1"/>
  <c r="E567" i="14"/>
  <c r="H567" i="14" s="1"/>
  <c r="E566" i="14"/>
  <c r="H566" i="14" s="1"/>
  <c r="H565" i="14"/>
  <c r="E565" i="14"/>
  <c r="E564" i="14"/>
  <c r="H564" i="14" s="1"/>
  <c r="E563" i="14"/>
  <c r="H563" i="14" s="1"/>
  <c r="E562" i="14"/>
  <c r="H562" i="14" s="1"/>
  <c r="H561" i="14"/>
  <c r="E561" i="14"/>
  <c r="E560" i="14"/>
  <c r="H560" i="14" s="1"/>
  <c r="E559" i="14"/>
  <c r="H559" i="14" s="1"/>
  <c r="E558" i="14"/>
  <c r="H558" i="14" s="1"/>
  <c r="H557" i="14"/>
  <c r="E557" i="14"/>
  <c r="E556" i="14"/>
  <c r="H556" i="14" s="1"/>
  <c r="E555" i="14"/>
  <c r="H555" i="14" s="1"/>
  <c r="E554" i="14"/>
  <c r="H554" i="14" s="1"/>
  <c r="E553" i="14"/>
  <c r="H553" i="14" s="1"/>
  <c r="E552" i="14"/>
  <c r="H552" i="14" s="1"/>
  <c r="E551" i="14"/>
  <c r="H551" i="14" s="1"/>
  <c r="E550" i="14"/>
  <c r="H550" i="14" s="1"/>
  <c r="E549" i="14"/>
  <c r="H549" i="14" s="1"/>
  <c r="E548" i="14"/>
  <c r="H548" i="14" s="1"/>
  <c r="E547" i="14"/>
  <c r="H547" i="14" s="1"/>
  <c r="E546" i="14"/>
  <c r="H546" i="14" s="1"/>
  <c r="E545" i="14"/>
  <c r="H545" i="14" s="1"/>
  <c r="E544" i="14"/>
  <c r="H544" i="14" s="1"/>
  <c r="H543" i="14"/>
  <c r="E543" i="14"/>
  <c r="E542" i="14"/>
  <c r="H542" i="14" s="1"/>
  <c r="E541" i="14"/>
  <c r="H541" i="14" s="1"/>
  <c r="E540" i="14"/>
  <c r="H540" i="14" s="1"/>
  <c r="E539" i="14"/>
  <c r="H539" i="14" s="1"/>
  <c r="E538" i="14"/>
  <c r="H538" i="14" s="1"/>
  <c r="E537" i="14"/>
  <c r="H537" i="14" s="1"/>
  <c r="E536" i="14"/>
  <c r="H536" i="14" s="1"/>
  <c r="E535" i="14"/>
  <c r="H535" i="14" s="1"/>
  <c r="E534" i="14"/>
  <c r="H534" i="14" s="1"/>
  <c r="E533" i="14"/>
  <c r="H533" i="14" s="1"/>
  <c r="E532" i="14"/>
  <c r="H532" i="14" s="1"/>
  <c r="E531" i="14"/>
  <c r="H531" i="14" s="1"/>
  <c r="E530" i="14"/>
  <c r="H530" i="14" s="1"/>
  <c r="E529" i="14"/>
  <c r="H529" i="14" s="1"/>
  <c r="E528" i="14"/>
  <c r="H528" i="14" s="1"/>
  <c r="E527" i="14"/>
  <c r="H527" i="14" s="1"/>
  <c r="E526" i="14"/>
  <c r="H526" i="14" s="1"/>
  <c r="H525" i="14"/>
  <c r="E525" i="14"/>
  <c r="E524" i="14"/>
  <c r="H524" i="14" s="1"/>
  <c r="E523" i="14"/>
  <c r="H523" i="14" s="1"/>
  <c r="E522" i="14"/>
  <c r="H522" i="14" s="1"/>
  <c r="E521" i="14"/>
  <c r="H521" i="14" s="1"/>
  <c r="E520" i="14"/>
  <c r="H520" i="14" s="1"/>
  <c r="E519" i="14"/>
  <c r="H519" i="14" s="1"/>
  <c r="E518" i="14"/>
  <c r="H518" i="14" s="1"/>
  <c r="E517" i="14"/>
  <c r="H517" i="14" s="1"/>
  <c r="E516" i="14"/>
  <c r="H516" i="14" s="1"/>
  <c r="E515" i="14"/>
  <c r="H515" i="14" s="1"/>
  <c r="E514" i="14"/>
  <c r="H514" i="14" s="1"/>
  <c r="E513" i="14"/>
  <c r="H513" i="14" s="1"/>
  <c r="H512" i="14"/>
  <c r="E511" i="14"/>
  <c r="H511" i="14" s="1"/>
  <c r="E510" i="14"/>
  <c r="H510" i="14" s="1"/>
  <c r="E509" i="14"/>
  <c r="H509" i="14" s="1"/>
  <c r="E508" i="14"/>
  <c r="H508" i="14" s="1"/>
  <c r="E507" i="14"/>
  <c r="H507" i="14" s="1"/>
  <c r="E506" i="14"/>
  <c r="H506" i="14" s="1"/>
  <c r="E505" i="14"/>
  <c r="H505" i="14" s="1"/>
  <c r="E504" i="14"/>
  <c r="H504" i="14" s="1"/>
  <c r="H503" i="14"/>
  <c r="E503" i="14"/>
  <c r="E502" i="14"/>
  <c r="H502" i="14" s="1"/>
  <c r="E501" i="14"/>
  <c r="H501" i="14" s="1"/>
  <c r="E500" i="14"/>
  <c r="H500" i="14" s="1"/>
  <c r="E499" i="14"/>
  <c r="H499" i="14" s="1"/>
  <c r="E498" i="14"/>
  <c r="H498" i="14" s="1"/>
  <c r="E497" i="14"/>
  <c r="H497" i="14" s="1"/>
  <c r="E496" i="14"/>
  <c r="H496" i="14" s="1"/>
  <c r="E495" i="14"/>
  <c r="H495" i="14" s="1"/>
  <c r="E494" i="14"/>
  <c r="H494" i="14" s="1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F468" i="14"/>
  <c r="E468" i="14"/>
  <c r="E739" i="74"/>
  <c r="H739" i="74" s="1"/>
  <c r="E738" i="74"/>
  <c r="H738" i="74" s="1"/>
  <c r="E737" i="74"/>
  <c r="H737" i="74" s="1"/>
  <c r="E736" i="74"/>
  <c r="H736" i="74" s="1"/>
  <c r="E735" i="74"/>
  <c r="H735" i="74" s="1"/>
  <c r="E734" i="74"/>
  <c r="H734" i="74" s="1"/>
  <c r="E733" i="74"/>
  <c r="H733" i="74" s="1"/>
  <c r="E732" i="74"/>
  <c r="H732" i="74" s="1"/>
  <c r="E731" i="74"/>
  <c r="H731" i="74" s="1"/>
  <c r="E730" i="74"/>
  <c r="H730" i="74" s="1"/>
  <c r="E729" i="74"/>
  <c r="H729" i="74" s="1"/>
  <c r="E728" i="74"/>
  <c r="H728" i="74" s="1"/>
  <c r="E727" i="74"/>
  <c r="H727" i="74" s="1"/>
  <c r="E726" i="74"/>
  <c r="H726" i="74" s="1"/>
  <c r="E725" i="74"/>
  <c r="H725" i="74" s="1"/>
  <c r="E724" i="74"/>
  <c r="H724" i="74" s="1"/>
  <c r="E723" i="74"/>
  <c r="H723" i="74" s="1"/>
  <c r="E722" i="74"/>
  <c r="H722" i="74" s="1"/>
  <c r="E721" i="74"/>
  <c r="H721" i="74" s="1"/>
  <c r="E720" i="74"/>
  <c r="H720" i="74" s="1"/>
  <c r="E719" i="74"/>
  <c r="H719" i="74" s="1"/>
  <c r="E718" i="74"/>
  <c r="H718" i="74" s="1"/>
  <c r="E717" i="74"/>
  <c r="H717" i="74" s="1"/>
  <c r="E716" i="74"/>
  <c r="H716" i="74" s="1"/>
  <c r="E715" i="74"/>
  <c r="H715" i="74" s="1"/>
  <c r="E714" i="74"/>
  <c r="H714" i="74" s="1"/>
  <c r="E713" i="74"/>
  <c r="H713" i="74" s="1"/>
  <c r="E712" i="74"/>
  <c r="H712" i="74" s="1"/>
  <c r="E711" i="74"/>
  <c r="H711" i="74" s="1"/>
  <c r="E710" i="74"/>
  <c r="H710" i="74" s="1"/>
  <c r="E709" i="74"/>
  <c r="H709" i="74" s="1"/>
  <c r="E708" i="74"/>
  <c r="H708" i="74" s="1"/>
  <c r="E707" i="74"/>
  <c r="H707" i="74" s="1"/>
  <c r="E706" i="74"/>
  <c r="H706" i="74" s="1"/>
  <c r="E705" i="74"/>
  <c r="H705" i="74" s="1"/>
  <c r="E704" i="74"/>
  <c r="H704" i="74" s="1"/>
  <c r="E703" i="74"/>
  <c r="H703" i="74" s="1"/>
  <c r="E702" i="74"/>
  <c r="H702" i="74" s="1"/>
  <c r="E701" i="74"/>
  <c r="H701" i="74" s="1"/>
  <c r="E700" i="74"/>
  <c r="H700" i="74" s="1"/>
  <c r="E699" i="74"/>
  <c r="H699" i="74" s="1"/>
  <c r="E698" i="74"/>
  <c r="H698" i="74" s="1"/>
  <c r="E697" i="74"/>
  <c r="H697" i="74" s="1"/>
  <c r="E696" i="74"/>
  <c r="H696" i="74" s="1"/>
  <c r="E695" i="74"/>
  <c r="H695" i="74" s="1"/>
  <c r="E694" i="74"/>
  <c r="H694" i="74" s="1"/>
  <c r="E693" i="74"/>
  <c r="H693" i="74" s="1"/>
  <c r="E692" i="74"/>
  <c r="H692" i="74" s="1"/>
  <c r="E691" i="74"/>
  <c r="H691" i="74" s="1"/>
  <c r="E690" i="74"/>
  <c r="H690" i="74" s="1"/>
  <c r="E689" i="74"/>
  <c r="H689" i="74" s="1"/>
  <c r="E688" i="74"/>
  <c r="H688" i="74" s="1"/>
  <c r="E687" i="74"/>
  <c r="H687" i="74" s="1"/>
  <c r="E686" i="74"/>
  <c r="H686" i="74" s="1"/>
  <c r="E685" i="74"/>
  <c r="H685" i="74" s="1"/>
  <c r="E684" i="74"/>
  <c r="H684" i="74" s="1"/>
  <c r="E683" i="74"/>
  <c r="H683" i="74" s="1"/>
  <c r="E682" i="74"/>
  <c r="H682" i="74" s="1"/>
  <c r="E681" i="74"/>
  <c r="H681" i="74" s="1"/>
  <c r="E680" i="74"/>
  <c r="H680" i="74" s="1"/>
  <c r="E679" i="74"/>
  <c r="H679" i="74" s="1"/>
  <c r="E678" i="74"/>
  <c r="H678" i="74" s="1"/>
  <c r="E677" i="74"/>
  <c r="H677" i="74" s="1"/>
  <c r="E676" i="74"/>
  <c r="H676" i="74" s="1"/>
  <c r="E675" i="74"/>
  <c r="H675" i="74" s="1"/>
  <c r="E674" i="74"/>
  <c r="H674" i="74" s="1"/>
  <c r="E673" i="74"/>
  <c r="H673" i="74" s="1"/>
  <c r="E672" i="74"/>
  <c r="H672" i="74" s="1"/>
  <c r="E671" i="74"/>
  <c r="H671" i="74" s="1"/>
  <c r="E670" i="74"/>
  <c r="H670" i="74" s="1"/>
  <c r="E669" i="74"/>
  <c r="H669" i="74" s="1"/>
  <c r="E668" i="74"/>
  <c r="H668" i="74" s="1"/>
  <c r="E667" i="74"/>
  <c r="H667" i="74" s="1"/>
  <c r="E666" i="74"/>
  <c r="H666" i="74" s="1"/>
  <c r="E623" i="74"/>
  <c r="E665" i="74"/>
  <c r="H665" i="74" s="1"/>
  <c r="E664" i="74"/>
  <c r="H664" i="74" s="1"/>
  <c r="E663" i="74"/>
  <c r="H663" i="74" s="1"/>
  <c r="E662" i="74"/>
  <c r="H662" i="74" s="1"/>
  <c r="E661" i="74"/>
  <c r="H661" i="74" s="1"/>
  <c r="E660" i="74"/>
  <c r="H660" i="74" s="1"/>
  <c r="E659" i="74"/>
  <c r="H659" i="74" s="1"/>
  <c r="E658" i="74"/>
  <c r="H658" i="74" s="1"/>
  <c r="E657" i="74"/>
  <c r="H657" i="74" s="1"/>
  <c r="E656" i="74"/>
  <c r="H656" i="74" s="1"/>
  <c r="E655" i="74"/>
  <c r="H655" i="74" s="1"/>
  <c r="E654" i="74"/>
  <c r="H654" i="74" s="1"/>
  <c r="E653" i="74"/>
  <c r="H653" i="74" s="1"/>
  <c r="E652" i="74"/>
  <c r="H652" i="74" s="1"/>
  <c r="E651" i="74"/>
  <c r="H651" i="74" s="1"/>
  <c r="E650" i="74"/>
  <c r="H650" i="74" s="1"/>
  <c r="E649" i="74"/>
  <c r="H649" i="74" s="1"/>
  <c r="E648" i="74"/>
  <c r="H648" i="74" s="1"/>
  <c r="E647" i="74"/>
  <c r="H647" i="74" s="1"/>
  <c r="E646" i="74"/>
  <c r="H646" i="74" s="1"/>
  <c r="E645" i="74"/>
  <c r="H645" i="74" s="1"/>
  <c r="E644" i="74"/>
  <c r="H644" i="74" s="1"/>
  <c r="E643" i="74"/>
  <c r="H643" i="74" s="1"/>
  <c r="E642" i="74"/>
  <c r="H642" i="74" s="1"/>
  <c r="E641" i="74"/>
  <c r="H641" i="74" s="1"/>
  <c r="E640" i="74"/>
  <c r="H640" i="74" s="1"/>
  <c r="E639" i="74"/>
  <c r="H639" i="74" s="1"/>
  <c r="E638" i="74"/>
  <c r="H638" i="74" s="1"/>
  <c r="E637" i="74"/>
  <c r="H637" i="74" s="1"/>
  <c r="E636" i="74"/>
  <c r="H636" i="74" s="1"/>
  <c r="E635" i="74"/>
  <c r="H635" i="74" s="1"/>
  <c r="E634" i="74"/>
  <c r="H634" i="74" s="1"/>
  <c r="E633" i="74"/>
  <c r="H633" i="74" s="1"/>
  <c r="E632" i="74"/>
  <c r="H632" i="74" s="1"/>
  <c r="E631" i="74"/>
  <c r="H631" i="74" s="1"/>
  <c r="E630" i="74"/>
  <c r="H630" i="74" s="1"/>
  <c r="E629" i="74"/>
  <c r="H629" i="74" s="1"/>
  <c r="E628" i="74"/>
  <c r="H628" i="74" s="1"/>
  <c r="E627" i="74"/>
  <c r="H627" i="74" s="1"/>
  <c r="E626" i="74"/>
  <c r="H626" i="74" s="1"/>
  <c r="E625" i="74"/>
  <c r="H625" i="74" s="1"/>
  <c r="E624" i="74"/>
  <c r="H624" i="74" s="1"/>
  <c r="H623" i="74"/>
  <c r="E622" i="74"/>
  <c r="H622" i="74" s="1"/>
  <c r="E621" i="74"/>
  <c r="H621" i="74" s="1"/>
  <c r="E620" i="74"/>
  <c r="H620" i="74" s="1"/>
  <c r="E619" i="74"/>
  <c r="H619" i="74" s="1"/>
  <c r="E618" i="74"/>
  <c r="H618" i="74" s="1"/>
  <c r="E617" i="74"/>
  <c r="H617" i="74" s="1"/>
  <c r="E616" i="74"/>
  <c r="H616" i="74" s="1"/>
  <c r="E615" i="74"/>
  <c r="H615" i="74" s="1"/>
  <c r="E614" i="74"/>
  <c r="H614" i="74" s="1"/>
  <c r="E613" i="74"/>
  <c r="H613" i="74" s="1"/>
  <c r="E612" i="74"/>
  <c r="H612" i="74" s="1"/>
  <c r="E611" i="74"/>
  <c r="H611" i="74" s="1"/>
  <c r="E610" i="74"/>
  <c r="H610" i="74" s="1"/>
  <c r="E609" i="74"/>
  <c r="H609" i="74" s="1"/>
  <c r="E608" i="74"/>
  <c r="H608" i="74" s="1"/>
  <c r="E607" i="74"/>
  <c r="H607" i="74" s="1"/>
  <c r="E606" i="74"/>
  <c r="H606" i="74" s="1"/>
  <c r="E605" i="74"/>
  <c r="H605" i="74" s="1"/>
  <c r="E604" i="74"/>
  <c r="H604" i="74" s="1"/>
  <c r="E603" i="74"/>
  <c r="H603" i="74" s="1"/>
  <c r="E602" i="74"/>
  <c r="H602" i="74" s="1"/>
  <c r="E601" i="74"/>
  <c r="H601" i="74" s="1"/>
  <c r="E600" i="74"/>
  <c r="H600" i="74" s="1"/>
  <c r="E599" i="74"/>
  <c r="H599" i="74" s="1"/>
  <c r="E598" i="74"/>
  <c r="H598" i="74" s="1"/>
  <c r="E597" i="74"/>
  <c r="H597" i="74" s="1"/>
  <c r="E596" i="74"/>
  <c r="H596" i="74" s="1"/>
  <c r="E595" i="74"/>
  <c r="H595" i="74" s="1"/>
  <c r="E594" i="74"/>
  <c r="H594" i="74" s="1"/>
  <c r="E593" i="74"/>
  <c r="H593" i="74" s="1"/>
  <c r="E592" i="74"/>
  <c r="H592" i="74" s="1"/>
  <c r="E591" i="74"/>
  <c r="H591" i="74" s="1"/>
  <c r="E590" i="74"/>
  <c r="H590" i="74" s="1"/>
  <c r="E589" i="74"/>
  <c r="H589" i="74" s="1"/>
  <c r="E588" i="74"/>
  <c r="H588" i="74" s="1"/>
  <c r="E587" i="74"/>
  <c r="H587" i="74" s="1"/>
  <c r="E586" i="74"/>
  <c r="H586" i="74" s="1"/>
  <c r="E585" i="74"/>
  <c r="H585" i="74" s="1"/>
  <c r="E584" i="74"/>
  <c r="H584" i="74" s="1"/>
  <c r="E583" i="74"/>
  <c r="H583" i="74" s="1"/>
  <c r="E582" i="74"/>
  <c r="H582" i="74" s="1"/>
  <c r="E581" i="74"/>
  <c r="H581" i="74" s="1"/>
  <c r="E580" i="74"/>
  <c r="H580" i="74" s="1"/>
  <c r="E579" i="74"/>
  <c r="H579" i="74" s="1"/>
  <c r="E578" i="74"/>
  <c r="H578" i="74" s="1"/>
  <c r="E577" i="74"/>
  <c r="H577" i="74" s="1"/>
  <c r="E576" i="74"/>
  <c r="H576" i="74" s="1"/>
  <c r="E575" i="74"/>
  <c r="H575" i="74" s="1"/>
  <c r="E574" i="74"/>
  <c r="H574" i="74" s="1"/>
  <c r="E573" i="74"/>
  <c r="H573" i="74" s="1"/>
  <c r="E572" i="74"/>
  <c r="H572" i="74" s="1"/>
  <c r="E571" i="74"/>
  <c r="H571" i="74" s="1"/>
  <c r="E570" i="74"/>
  <c r="H570" i="74" s="1"/>
  <c r="E569" i="74"/>
  <c r="H569" i="74" s="1"/>
  <c r="E568" i="74"/>
  <c r="H568" i="74" s="1"/>
  <c r="E567" i="74"/>
  <c r="H567" i="74" s="1"/>
  <c r="E566" i="74"/>
  <c r="H566" i="74" s="1"/>
  <c r="E565" i="74"/>
  <c r="H565" i="74" s="1"/>
  <c r="E564" i="74"/>
  <c r="H564" i="74" s="1"/>
  <c r="E563" i="74"/>
  <c r="H563" i="74" s="1"/>
  <c r="E562" i="74"/>
  <c r="H562" i="74" s="1"/>
  <c r="E561" i="74"/>
  <c r="H561" i="74" s="1"/>
  <c r="E560" i="74"/>
  <c r="H560" i="74" s="1"/>
  <c r="E559" i="74"/>
  <c r="H559" i="74" s="1"/>
  <c r="E558" i="74"/>
  <c r="H558" i="74" s="1"/>
  <c r="E557" i="74"/>
  <c r="H557" i="74" s="1"/>
  <c r="E556" i="74"/>
  <c r="H556" i="74" s="1"/>
  <c r="E555" i="74"/>
  <c r="H555" i="74" s="1"/>
  <c r="E554" i="74"/>
  <c r="H554" i="74" s="1"/>
  <c r="E553" i="74"/>
  <c r="H553" i="74" s="1"/>
  <c r="E552" i="74"/>
  <c r="H552" i="74" s="1"/>
  <c r="E551" i="74"/>
  <c r="H551" i="74" s="1"/>
  <c r="E550" i="74"/>
  <c r="H550" i="74" s="1"/>
  <c r="E549" i="74"/>
  <c r="H549" i="74" s="1"/>
  <c r="E548" i="74"/>
  <c r="H548" i="74" s="1"/>
  <c r="E547" i="74"/>
  <c r="H547" i="74" s="1"/>
  <c r="E546" i="74"/>
  <c r="H546" i="74" s="1"/>
  <c r="E545" i="74"/>
  <c r="H545" i="74" s="1"/>
  <c r="E544" i="74"/>
  <c r="H544" i="74" s="1"/>
  <c r="E543" i="74"/>
  <c r="H543" i="74" s="1"/>
  <c r="E542" i="74"/>
  <c r="H542" i="74" s="1"/>
  <c r="E541" i="74"/>
  <c r="H541" i="74" s="1"/>
  <c r="E540" i="74"/>
  <c r="H540" i="74" s="1"/>
  <c r="E539" i="74"/>
  <c r="H539" i="74" s="1"/>
  <c r="E538" i="74"/>
  <c r="H538" i="74" s="1"/>
  <c r="E537" i="74"/>
  <c r="H537" i="74" s="1"/>
  <c r="E536" i="74"/>
  <c r="H536" i="74" s="1"/>
  <c r="E535" i="74"/>
  <c r="H535" i="74" s="1"/>
  <c r="E534" i="74"/>
  <c r="H534" i="74" s="1"/>
  <c r="E533" i="74"/>
  <c r="H533" i="74" s="1"/>
  <c r="E532" i="74"/>
  <c r="H532" i="74" s="1"/>
  <c r="E531" i="74"/>
  <c r="H531" i="74" s="1"/>
  <c r="E530" i="74"/>
  <c r="H530" i="74" s="1"/>
  <c r="E529" i="74"/>
  <c r="H529" i="74" s="1"/>
  <c r="E528" i="74"/>
  <c r="H528" i="74" s="1"/>
  <c r="E527" i="74"/>
  <c r="H527" i="74" s="1"/>
  <c r="E526" i="74"/>
  <c r="H526" i="74" s="1"/>
  <c r="E525" i="74"/>
  <c r="H525" i="74" s="1"/>
  <c r="E524" i="74"/>
  <c r="H524" i="74" s="1"/>
  <c r="E523" i="74"/>
  <c r="H523" i="74" s="1"/>
  <c r="E522" i="74"/>
  <c r="H522" i="74" s="1"/>
  <c r="E521" i="74"/>
  <c r="H521" i="74" s="1"/>
  <c r="E520" i="74"/>
  <c r="H520" i="74" s="1"/>
  <c r="E519" i="74"/>
  <c r="H519" i="74" s="1"/>
  <c r="E518" i="74"/>
  <c r="H518" i="74" s="1"/>
  <c r="E517" i="74"/>
  <c r="H517" i="74" s="1"/>
  <c r="E516" i="74"/>
  <c r="H516" i="74" s="1"/>
  <c r="E515" i="74"/>
  <c r="H515" i="74" s="1"/>
  <c r="E514" i="74"/>
  <c r="H514" i="74" s="1"/>
  <c r="E513" i="74"/>
  <c r="H513" i="74" s="1"/>
  <c r="E512" i="74"/>
  <c r="H512" i="74" s="1"/>
  <c r="E511" i="74"/>
  <c r="H511" i="74" s="1"/>
  <c r="E510" i="74"/>
  <c r="H510" i="74" s="1"/>
  <c r="E509" i="74"/>
  <c r="H509" i="74" s="1"/>
  <c r="E508" i="74"/>
  <c r="H508" i="74" s="1"/>
  <c r="E507" i="74"/>
  <c r="H507" i="74" s="1"/>
  <c r="E506" i="74"/>
  <c r="H506" i="74" s="1"/>
  <c r="E505" i="74"/>
  <c r="H505" i="74" s="1"/>
  <c r="E504" i="74"/>
  <c r="H504" i="74" s="1"/>
  <c r="E503" i="74"/>
  <c r="H503" i="74" s="1"/>
  <c r="E502" i="74"/>
  <c r="H502" i="74" s="1"/>
  <c r="E501" i="74"/>
  <c r="H501" i="74" s="1"/>
  <c r="E500" i="74"/>
  <c r="H500" i="74" s="1"/>
  <c r="E499" i="74"/>
  <c r="H499" i="74" s="1"/>
  <c r="E498" i="74"/>
  <c r="H498" i="74" s="1"/>
  <c r="E497" i="74"/>
  <c r="H497" i="74" s="1"/>
  <c r="E496" i="74"/>
  <c r="H496" i="74" s="1"/>
  <c r="E495" i="74"/>
  <c r="H495" i="74" s="1"/>
  <c r="E494" i="74"/>
  <c r="E493" i="74"/>
  <c r="E492" i="74"/>
  <c r="E491" i="74"/>
  <c r="E490" i="74"/>
  <c r="E489" i="74"/>
  <c r="E488" i="74"/>
  <c r="E487" i="74"/>
  <c r="E486" i="74"/>
  <c r="E485" i="74"/>
  <c r="E484" i="74"/>
  <c r="E483" i="74"/>
  <c r="E482" i="74"/>
  <c r="E481" i="74"/>
  <c r="E480" i="74"/>
  <c r="E479" i="74"/>
  <c r="E478" i="74"/>
  <c r="E477" i="74"/>
  <c r="E476" i="74"/>
  <c r="E475" i="74"/>
  <c r="E474" i="74"/>
  <c r="E473" i="74"/>
  <c r="E472" i="74"/>
  <c r="E471" i="74"/>
  <c r="E470" i="74"/>
  <c r="E469" i="74"/>
  <c r="F468" i="74"/>
  <c r="E468" i="74"/>
  <c r="F739" i="62" l="1"/>
  <c r="E739" i="62"/>
  <c r="H739" i="62" s="1"/>
  <c r="F738" i="62"/>
  <c r="E738" i="62"/>
  <c r="H738" i="62" s="1"/>
  <c r="F737" i="62"/>
  <c r="E737" i="62"/>
  <c r="H737" i="62" s="1"/>
  <c r="F736" i="62"/>
  <c r="E736" i="62"/>
  <c r="H736" i="62" s="1"/>
  <c r="F735" i="62"/>
  <c r="E735" i="62"/>
  <c r="H735" i="62" s="1"/>
  <c r="F734" i="62"/>
  <c r="E734" i="62"/>
  <c r="H734" i="62" s="1"/>
  <c r="F733" i="62"/>
  <c r="E733" i="62"/>
  <c r="H733" i="62" s="1"/>
  <c r="F732" i="62"/>
  <c r="E732" i="62"/>
  <c r="H732" i="62" s="1"/>
  <c r="F731" i="62"/>
  <c r="E731" i="62"/>
  <c r="H731" i="62" s="1"/>
  <c r="F730" i="62"/>
  <c r="E730" i="62"/>
  <c r="H730" i="62" s="1"/>
  <c r="F729" i="62"/>
  <c r="E729" i="62"/>
  <c r="H729" i="62" s="1"/>
  <c r="F728" i="62"/>
  <c r="E728" i="62"/>
  <c r="H728" i="62" s="1"/>
  <c r="F727" i="62"/>
  <c r="E727" i="62"/>
  <c r="H727" i="62" s="1"/>
  <c r="F726" i="62"/>
  <c r="E726" i="62"/>
  <c r="H726" i="62" s="1"/>
  <c r="F725" i="62"/>
  <c r="E725" i="62"/>
  <c r="H725" i="62" s="1"/>
  <c r="F724" i="62"/>
  <c r="E724" i="62"/>
  <c r="H724" i="62" s="1"/>
  <c r="F723" i="62"/>
  <c r="E723" i="62"/>
  <c r="H723" i="62" s="1"/>
  <c r="F722" i="62"/>
  <c r="E722" i="62"/>
  <c r="H722" i="62" s="1"/>
  <c r="F721" i="62"/>
  <c r="E721" i="62"/>
  <c r="H721" i="62" s="1"/>
  <c r="F720" i="62"/>
  <c r="E720" i="62"/>
  <c r="H720" i="62" s="1"/>
  <c r="F719" i="62"/>
  <c r="E719" i="62"/>
  <c r="H719" i="62" s="1"/>
  <c r="F718" i="62"/>
  <c r="E718" i="62"/>
  <c r="H718" i="62" s="1"/>
  <c r="F717" i="62"/>
  <c r="E717" i="62"/>
  <c r="H717" i="62" s="1"/>
  <c r="F716" i="62"/>
  <c r="E716" i="62"/>
  <c r="H716" i="62" s="1"/>
  <c r="F715" i="62"/>
  <c r="E715" i="62"/>
  <c r="H715" i="62" s="1"/>
  <c r="F714" i="62"/>
  <c r="E714" i="62"/>
  <c r="H714" i="62" s="1"/>
  <c r="F713" i="62"/>
  <c r="E713" i="62"/>
  <c r="H713" i="62" s="1"/>
  <c r="F712" i="62"/>
  <c r="E712" i="62"/>
  <c r="H712" i="62" s="1"/>
  <c r="F711" i="62"/>
  <c r="E711" i="62"/>
  <c r="H711" i="62" s="1"/>
  <c r="F710" i="62"/>
  <c r="E710" i="62"/>
  <c r="H710" i="62" s="1"/>
  <c r="F709" i="62"/>
  <c r="E709" i="62"/>
  <c r="H709" i="62" s="1"/>
  <c r="F708" i="62"/>
  <c r="E708" i="62"/>
  <c r="H708" i="62" s="1"/>
  <c r="F707" i="62"/>
  <c r="E707" i="62"/>
  <c r="H707" i="62" s="1"/>
  <c r="F706" i="62"/>
  <c r="E706" i="62"/>
  <c r="H706" i="62" s="1"/>
  <c r="F705" i="62"/>
  <c r="E705" i="62"/>
  <c r="H705" i="62" s="1"/>
  <c r="F704" i="62"/>
  <c r="E704" i="62"/>
  <c r="H704" i="62" s="1"/>
  <c r="F703" i="62"/>
  <c r="E703" i="62"/>
  <c r="H703" i="62" s="1"/>
  <c r="F702" i="62"/>
  <c r="E702" i="62"/>
  <c r="H702" i="62" s="1"/>
  <c r="F701" i="62"/>
  <c r="E701" i="62"/>
  <c r="H701" i="62" s="1"/>
  <c r="F700" i="62"/>
  <c r="E700" i="62"/>
  <c r="H700" i="62" s="1"/>
  <c r="F699" i="62"/>
  <c r="E699" i="62"/>
  <c r="H699" i="62" s="1"/>
  <c r="F698" i="62"/>
  <c r="E698" i="62"/>
  <c r="H698" i="62" s="1"/>
  <c r="F697" i="62"/>
  <c r="E697" i="62"/>
  <c r="H697" i="62" s="1"/>
  <c r="F696" i="62"/>
  <c r="E696" i="62"/>
  <c r="H696" i="62" s="1"/>
  <c r="F695" i="62"/>
  <c r="E695" i="62"/>
  <c r="H695" i="62" s="1"/>
  <c r="E694" i="62"/>
  <c r="H694" i="62" s="1"/>
  <c r="H693" i="62"/>
  <c r="E693" i="62"/>
  <c r="E692" i="62"/>
  <c r="H692" i="62" s="1"/>
  <c r="E691" i="62"/>
  <c r="H691" i="62" s="1"/>
  <c r="E690" i="62"/>
  <c r="H690" i="62" s="1"/>
  <c r="E689" i="62"/>
  <c r="H689" i="62" s="1"/>
  <c r="E688" i="62"/>
  <c r="H688" i="62" s="1"/>
  <c r="E687" i="62"/>
  <c r="H687" i="62" s="1"/>
  <c r="E686" i="62"/>
  <c r="H686" i="62" s="1"/>
  <c r="E685" i="62"/>
  <c r="H685" i="62" s="1"/>
  <c r="H684" i="62"/>
  <c r="E684" i="62"/>
  <c r="E683" i="62"/>
  <c r="H683" i="62" s="1"/>
  <c r="E682" i="62"/>
  <c r="H682" i="62" s="1"/>
  <c r="E681" i="62"/>
  <c r="H681" i="62" s="1"/>
  <c r="H680" i="62"/>
  <c r="E680" i="62"/>
  <c r="E679" i="62"/>
  <c r="H679" i="62" s="1"/>
  <c r="E678" i="62"/>
  <c r="H678" i="62" s="1"/>
  <c r="E677" i="62"/>
  <c r="H677" i="62" s="1"/>
  <c r="H676" i="62"/>
  <c r="E676" i="62"/>
  <c r="E675" i="62"/>
  <c r="H675" i="62" s="1"/>
  <c r="E674" i="62"/>
  <c r="H674" i="62" s="1"/>
  <c r="E673" i="62"/>
  <c r="H673" i="62" s="1"/>
  <c r="H672" i="62"/>
  <c r="E672" i="62"/>
  <c r="E671" i="62"/>
  <c r="H671" i="62" s="1"/>
  <c r="E670" i="62"/>
  <c r="H670" i="62" s="1"/>
  <c r="E669" i="62"/>
  <c r="H669" i="62" s="1"/>
  <c r="H668" i="62"/>
  <c r="E668" i="62"/>
  <c r="E667" i="62"/>
  <c r="H667" i="62" s="1"/>
  <c r="E666" i="62"/>
  <c r="H666" i="62" s="1"/>
  <c r="E665" i="62"/>
  <c r="H665" i="62" s="1"/>
  <c r="E664" i="62"/>
  <c r="H664" i="62" s="1"/>
  <c r="E663" i="62"/>
  <c r="H663" i="62" s="1"/>
  <c r="E662" i="62"/>
  <c r="H662" i="62" s="1"/>
  <c r="E661" i="62"/>
  <c r="H661" i="62" s="1"/>
  <c r="E660" i="62"/>
  <c r="H660" i="62" s="1"/>
  <c r="E659" i="62"/>
  <c r="H659" i="62" s="1"/>
  <c r="E658" i="62"/>
  <c r="H658" i="62" s="1"/>
  <c r="E657" i="62"/>
  <c r="H657" i="62" s="1"/>
  <c r="E656" i="62"/>
  <c r="H656" i="62" s="1"/>
  <c r="E655" i="62"/>
  <c r="H655" i="62" s="1"/>
  <c r="E654" i="62"/>
  <c r="H654" i="62" s="1"/>
  <c r="E653" i="62"/>
  <c r="H653" i="62" s="1"/>
  <c r="E652" i="62"/>
  <c r="H652" i="62" s="1"/>
  <c r="E651" i="62"/>
  <c r="H651" i="62" s="1"/>
  <c r="E650" i="62"/>
  <c r="H650" i="62" s="1"/>
  <c r="E649" i="62"/>
  <c r="H649" i="62" s="1"/>
  <c r="E648" i="62"/>
  <c r="H648" i="62" s="1"/>
  <c r="E647" i="62"/>
  <c r="H647" i="62" s="1"/>
  <c r="E646" i="62"/>
  <c r="H646" i="62" s="1"/>
  <c r="E645" i="62"/>
  <c r="H645" i="62" s="1"/>
  <c r="E644" i="62"/>
  <c r="H644" i="62" s="1"/>
  <c r="E643" i="62"/>
  <c r="H643" i="62" s="1"/>
  <c r="E642" i="62"/>
  <c r="H642" i="62" s="1"/>
  <c r="E641" i="62"/>
  <c r="H641" i="62" s="1"/>
  <c r="E640" i="62"/>
  <c r="H640" i="62" s="1"/>
  <c r="E639" i="62"/>
  <c r="H639" i="62" s="1"/>
  <c r="H638" i="62"/>
  <c r="E638" i="62"/>
  <c r="E637" i="62"/>
  <c r="H637" i="62" s="1"/>
  <c r="E636" i="62"/>
  <c r="H636" i="62" s="1"/>
  <c r="E635" i="62"/>
  <c r="H635" i="62" s="1"/>
  <c r="H634" i="62"/>
  <c r="E634" i="62"/>
  <c r="E633" i="62"/>
  <c r="H633" i="62" s="1"/>
  <c r="E632" i="62"/>
  <c r="H632" i="62" s="1"/>
  <c r="E631" i="62"/>
  <c r="H631" i="62" s="1"/>
  <c r="H630" i="62"/>
  <c r="E630" i="62"/>
  <c r="E629" i="62"/>
  <c r="H629" i="62" s="1"/>
  <c r="E628" i="62"/>
  <c r="H628" i="62" s="1"/>
  <c r="E627" i="62"/>
  <c r="H627" i="62" s="1"/>
  <c r="H626" i="62"/>
  <c r="E626" i="62"/>
  <c r="E625" i="62"/>
  <c r="H625" i="62" s="1"/>
  <c r="E624" i="62"/>
  <c r="H624" i="62" s="1"/>
  <c r="E623" i="62"/>
  <c r="H623" i="62" s="1"/>
  <c r="H622" i="62"/>
  <c r="E622" i="62"/>
  <c r="E621" i="62"/>
  <c r="H621" i="62" s="1"/>
  <c r="E620" i="62"/>
  <c r="H620" i="62" s="1"/>
  <c r="E619" i="62"/>
  <c r="H619" i="62" s="1"/>
  <c r="H618" i="62"/>
  <c r="E618" i="62"/>
  <c r="E617" i="62"/>
  <c r="H617" i="62" s="1"/>
  <c r="E616" i="62"/>
  <c r="H616" i="62" s="1"/>
  <c r="E615" i="62"/>
  <c r="H615" i="62" s="1"/>
  <c r="H614" i="62"/>
  <c r="E614" i="62"/>
  <c r="E613" i="62"/>
  <c r="H613" i="62" s="1"/>
  <c r="E612" i="62"/>
  <c r="H612" i="62" s="1"/>
  <c r="E611" i="62"/>
  <c r="H611" i="62" s="1"/>
  <c r="H610" i="62"/>
  <c r="E610" i="62"/>
  <c r="E609" i="62"/>
  <c r="H609" i="62" s="1"/>
  <c r="E608" i="62"/>
  <c r="H608" i="62" s="1"/>
  <c r="E607" i="62"/>
  <c r="H607" i="62" s="1"/>
  <c r="H606" i="62"/>
  <c r="E606" i="62"/>
  <c r="E605" i="62"/>
  <c r="H605" i="62" s="1"/>
  <c r="E604" i="62"/>
  <c r="H604" i="62" s="1"/>
  <c r="E603" i="62"/>
  <c r="H603" i="62" s="1"/>
  <c r="E602" i="62"/>
  <c r="H602" i="62" s="1"/>
  <c r="E601" i="62"/>
  <c r="H601" i="62" s="1"/>
  <c r="E600" i="62"/>
  <c r="H600" i="62" s="1"/>
  <c r="E599" i="62"/>
  <c r="H599" i="62" s="1"/>
  <c r="E598" i="62"/>
  <c r="H598" i="62" s="1"/>
  <c r="E597" i="62"/>
  <c r="H597" i="62" s="1"/>
  <c r="E596" i="62"/>
  <c r="H596" i="62" s="1"/>
  <c r="H595" i="62"/>
  <c r="E595" i="62"/>
  <c r="E594" i="62"/>
  <c r="H594" i="62" s="1"/>
  <c r="E593" i="62"/>
  <c r="H593" i="62" s="1"/>
  <c r="E592" i="62"/>
  <c r="H592" i="62" s="1"/>
  <c r="J592" i="62" s="1"/>
  <c r="E591" i="62"/>
  <c r="H591" i="62" s="1"/>
  <c r="J591" i="62" s="1"/>
  <c r="E590" i="62"/>
  <c r="H590" i="62" s="1"/>
  <c r="J590" i="62" s="1"/>
  <c r="E589" i="62"/>
  <c r="H589" i="62" s="1"/>
  <c r="J589" i="62" s="1"/>
  <c r="E588" i="62"/>
  <c r="H588" i="62" s="1"/>
  <c r="J588" i="62" s="1"/>
  <c r="E587" i="62"/>
  <c r="H587" i="62" s="1"/>
  <c r="J587" i="62" s="1"/>
  <c r="E586" i="62"/>
  <c r="H586" i="62" s="1"/>
  <c r="J586" i="62" s="1"/>
  <c r="E585" i="62"/>
  <c r="H585" i="62" s="1"/>
  <c r="J585" i="62" s="1"/>
  <c r="E584" i="62"/>
  <c r="H584" i="62" s="1"/>
  <c r="J584" i="62" s="1"/>
  <c r="E583" i="62"/>
  <c r="H583" i="62" s="1"/>
  <c r="J583" i="62" s="1"/>
  <c r="E582" i="62"/>
  <c r="H582" i="62" s="1"/>
  <c r="J582" i="62" s="1"/>
  <c r="E581" i="62"/>
  <c r="H581" i="62" s="1"/>
  <c r="J581" i="62" s="1"/>
  <c r="E580" i="62"/>
  <c r="H580" i="62" s="1"/>
  <c r="J580" i="62" s="1"/>
  <c r="E579" i="62"/>
  <c r="H579" i="62" s="1"/>
  <c r="J579" i="62" s="1"/>
  <c r="E578" i="62"/>
  <c r="H578" i="62" s="1"/>
  <c r="J578" i="62" s="1"/>
  <c r="E577" i="62"/>
  <c r="H577" i="62" s="1"/>
  <c r="J577" i="62" s="1"/>
  <c r="E576" i="62"/>
  <c r="H576" i="62" s="1"/>
  <c r="J576" i="62" s="1"/>
  <c r="E575" i="62"/>
  <c r="H575" i="62" s="1"/>
  <c r="J575" i="62" s="1"/>
  <c r="E574" i="62"/>
  <c r="H574" i="62" s="1"/>
  <c r="J574" i="62" s="1"/>
  <c r="E573" i="62"/>
  <c r="H573" i="62" s="1"/>
  <c r="J573" i="62" s="1"/>
  <c r="E572" i="62"/>
  <c r="H572" i="62" s="1"/>
  <c r="J572" i="62" s="1"/>
  <c r="E571" i="62"/>
  <c r="H571" i="62" s="1"/>
  <c r="J571" i="62" s="1"/>
  <c r="E570" i="62"/>
  <c r="H570" i="62" s="1"/>
  <c r="J570" i="62" s="1"/>
  <c r="E569" i="62"/>
  <c r="H569" i="62" s="1"/>
  <c r="J569" i="62" s="1"/>
  <c r="E568" i="62"/>
  <c r="H568" i="62" s="1"/>
  <c r="J568" i="62" s="1"/>
  <c r="E567" i="62"/>
  <c r="H567" i="62" s="1"/>
  <c r="J567" i="62" s="1"/>
  <c r="E566" i="62"/>
  <c r="H566" i="62" s="1"/>
  <c r="J566" i="62" s="1"/>
  <c r="E565" i="62"/>
  <c r="H565" i="62" s="1"/>
  <c r="J565" i="62" s="1"/>
  <c r="E564" i="62"/>
  <c r="H564" i="62" s="1"/>
  <c r="J564" i="62" s="1"/>
  <c r="E563" i="62"/>
  <c r="H563" i="62" s="1"/>
  <c r="J563" i="62" s="1"/>
  <c r="E562" i="62"/>
  <c r="H562" i="62" s="1"/>
  <c r="J562" i="62" s="1"/>
  <c r="E561" i="62"/>
  <c r="H561" i="62" s="1"/>
  <c r="J561" i="62" s="1"/>
  <c r="E560" i="62"/>
  <c r="H560" i="62" s="1"/>
  <c r="J560" i="62" s="1"/>
  <c r="E559" i="62"/>
  <c r="H559" i="62" s="1"/>
  <c r="J559" i="62" s="1"/>
  <c r="E558" i="62"/>
  <c r="H558" i="62" s="1"/>
  <c r="J558" i="62" s="1"/>
  <c r="E557" i="62"/>
  <c r="H557" i="62" s="1"/>
  <c r="J557" i="62" s="1"/>
  <c r="H556" i="62"/>
  <c r="J556" i="62" s="1"/>
  <c r="E556" i="62"/>
  <c r="H555" i="62"/>
  <c r="J555" i="62" s="1"/>
  <c r="E555" i="62"/>
  <c r="E554" i="62"/>
  <c r="H554" i="62" s="1"/>
  <c r="J554" i="62" s="1"/>
  <c r="E553" i="62"/>
  <c r="H553" i="62" s="1"/>
  <c r="J553" i="62" s="1"/>
  <c r="H552" i="62"/>
  <c r="J552" i="62" s="1"/>
  <c r="E552" i="62"/>
  <c r="H551" i="62"/>
  <c r="J551" i="62" s="1"/>
  <c r="E551" i="62"/>
  <c r="E550" i="62"/>
  <c r="H550" i="62" s="1"/>
  <c r="J550" i="62" s="1"/>
  <c r="E549" i="62"/>
  <c r="H549" i="62" s="1"/>
  <c r="J549" i="62" s="1"/>
  <c r="H548" i="62"/>
  <c r="J548" i="62" s="1"/>
  <c r="E548" i="62"/>
  <c r="H547" i="62"/>
  <c r="J547" i="62" s="1"/>
  <c r="E547" i="62"/>
  <c r="E546" i="62"/>
  <c r="H546" i="62" s="1"/>
  <c r="J546" i="62" s="1"/>
  <c r="E545" i="62"/>
  <c r="H545" i="62" s="1"/>
  <c r="H544" i="62"/>
  <c r="E544" i="62"/>
  <c r="E543" i="62"/>
  <c r="H543" i="62" s="1"/>
  <c r="E542" i="62"/>
  <c r="H542" i="62" s="1"/>
  <c r="E541" i="62"/>
  <c r="H541" i="62" s="1"/>
  <c r="E540" i="62"/>
  <c r="H540" i="62" s="1"/>
  <c r="E539" i="62"/>
  <c r="H539" i="62" s="1"/>
  <c r="E538" i="62"/>
  <c r="H538" i="62" s="1"/>
  <c r="E537" i="62"/>
  <c r="H537" i="62" s="1"/>
  <c r="H536" i="62"/>
  <c r="E536" i="62"/>
  <c r="E535" i="62"/>
  <c r="H535" i="62" s="1"/>
  <c r="E534" i="62"/>
  <c r="H534" i="62" s="1"/>
  <c r="E533" i="62"/>
  <c r="H533" i="62" s="1"/>
  <c r="E532" i="62"/>
  <c r="H532" i="62" s="1"/>
  <c r="E531" i="62"/>
  <c r="H531" i="62" s="1"/>
  <c r="E530" i="62"/>
  <c r="H530" i="62" s="1"/>
  <c r="E529" i="62"/>
  <c r="H529" i="62" s="1"/>
  <c r="H528" i="62"/>
  <c r="E528" i="62"/>
  <c r="E527" i="62"/>
  <c r="H527" i="62" s="1"/>
  <c r="E526" i="62"/>
  <c r="H526" i="62" s="1"/>
  <c r="E525" i="62"/>
  <c r="H525" i="62" s="1"/>
  <c r="E524" i="62"/>
  <c r="H524" i="62" s="1"/>
  <c r="E523" i="62"/>
  <c r="H523" i="62" s="1"/>
  <c r="E522" i="62"/>
  <c r="H522" i="62" s="1"/>
  <c r="E521" i="62"/>
  <c r="H521" i="62" s="1"/>
  <c r="H520" i="62"/>
  <c r="E520" i="62"/>
  <c r="E519" i="62"/>
  <c r="H519" i="62" s="1"/>
  <c r="E518" i="62"/>
  <c r="H518" i="62" s="1"/>
  <c r="E517" i="62"/>
  <c r="H517" i="62" s="1"/>
  <c r="E516" i="62"/>
  <c r="H516" i="62" s="1"/>
  <c r="E515" i="62"/>
  <c r="H515" i="62" s="1"/>
  <c r="E514" i="62"/>
  <c r="H514" i="62" s="1"/>
  <c r="E513" i="62"/>
  <c r="H513" i="62" s="1"/>
  <c r="H512" i="62"/>
  <c r="E512" i="62"/>
  <c r="E511" i="62"/>
  <c r="H511" i="62" s="1"/>
  <c r="E510" i="62"/>
  <c r="H510" i="62" s="1"/>
  <c r="E509" i="62"/>
  <c r="H509" i="62" s="1"/>
  <c r="E508" i="62"/>
  <c r="H508" i="62" s="1"/>
  <c r="E507" i="62"/>
  <c r="H507" i="62" s="1"/>
  <c r="E506" i="62"/>
  <c r="H506" i="62" s="1"/>
  <c r="E505" i="62"/>
  <c r="H505" i="62" s="1"/>
  <c r="E504" i="62"/>
  <c r="H504" i="62" s="1"/>
  <c r="E503" i="62"/>
  <c r="H503" i="62" s="1"/>
  <c r="E502" i="62"/>
  <c r="H502" i="62" s="1"/>
  <c r="E501" i="62"/>
  <c r="H501" i="62" s="1"/>
  <c r="E500" i="62"/>
  <c r="H500" i="62" s="1"/>
  <c r="E499" i="62"/>
  <c r="H499" i="62" s="1"/>
  <c r="E498" i="62"/>
  <c r="H498" i="62" s="1"/>
  <c r="E497" i="62"/>
  <c r="H497" i="62" s="1"/>
  <c r="E496" i="62"/>
  <c r="H496" i="62" s="1"/>
  <c r="E495" i="62"/>
  <c r="H495" i="62" s="1"/>
  <c r="E494" i="62"/>
  <c r="H494" i="62" s="1"/>
  <c r="E493" i="62"/>
  <c r="H493" i="62" s="1"/>
  <c r="E492" i="62"/>
  <c r="H492" i="62" s="1"/>
  <c r="E491" i="62"/>
  <c r="H491" i="62" s="1"/>
  <c r="E490" i="62"/>
  <c r="H490" i="62" s="1"/>
  <c r="E489" i="62"/>
  <c r="H489" i="62" s="1"/>
  <c r="E488" i="62"/>
  <c r="H488" i="62" s="1"/>
  <c r="E487" i="62"/>
  <c r="H487" i="62" s="1"/>
  <c r="E486" i="62"/>
  <c r="H486" i="62" s="1"/>
  <c r="E485" i="62"/>
  <c r="H485" i="62" s="1"/>
  <c r="E484" i="62"/>
  <c r="H484" i="62" s="1"/>
  <c r="E483" i="62"/>
  <c r="H483" i="62" s="1"/>
  <c r="E482" i="62"/>
  <c r="H482" i="62" s="1"/>
  <c r="E481" i="62"/>
  <c r="H481" i="62" s="1"/>
  <c r="E480" i="62"/>
  <c r="H480" i="62" s="1"/>
  <c r="E479" i="62"/>
  <c r="H479" i="62" s="1"/>
  <c r="E478" i="62"/>
  <c r="H478" i="62" s="1"/>
  <c r="E477" i="62"/>
  <c r="H477" i="62" s="1"/>
  <c r="E476" i="62"/>
  <c r="H476" i="62" s="1"/>
  <c r="E475" i="62"/>
  <c r="H475" i="62" s="1"/>
  <c r="E474" i="62"/>
  <c r="H474" i="62" s="1"/>
  <c r="E473" i="62"/>
  <c r="E472" i="62"/>
  <c r="E471" i="62"/>
  <c r="E470" i="62"/>
  <c r="F469" i="62"/>
  <c r="E469" i="62"/>
  <c r="H469" i="62" s="1"/>
  <c r="F738" i="61"/>
  <c r="E738" i="61"/>
  <c r="H738" i="61" s="1"/>
  <c r="F737" i="61"/>
  <c r="E737" i="61"/>
  <c r="H737" i="61" s="1"/>
  <c r="F736" i="61"/>
  <c r="E736" i="61"/>
  <c r="H736" i="61" s="1"/>
  <c r="F735" i="61"/>
  <c r="E735" i="61"/>
  <c r="H735" i="61" s="1"/>
  <c r="F734" i="61"/>
  <c r="E734" i="61"/>
  <c r="H734" i="61" s="1"/>
  <c r="F733" i="61"/>
  <c r="E733" i="61"/>
  <c r="H733" i="61" s="1"/>
  <c r="F732" i="61"/>
  <c r="E732" i="61"/>
  <c r="H732" i="61" s="1"/>
  <c r="F731" i="61"/>
  <c r="E731" i="61"/>
  <c r="H731" i="61" s="1"/>
  <c r="F730" i="61"/>
  <c r="E730" i="61"/>
  <c r="H730" i="61" s="1"/>
  <c r="F729" i="61"/>
  <c r="E729" i="61"/>
  <c r="H729" i="61" s="1"/>
  <c r="F728" i="61"/>
  <c r="E728" i="61"/>
  <c r="H728" i="61" s="1"/>
  <c r="F727" i="61"/>
  <c r="E727" i="61"/>
  <c r="H727" i="61" s="1"/>
  <c r="F726" i="61"/>
  <c r="E726" i="61"/>
  <c r="H726" i="61" s="1"/>
  <c r="F725" i="61"/>
  <c r="E725" i="61"/>
  <c r="H725" i="61" s="1"/>
  <c r="F724" i="61"/>
  <c r="E724" i="61"/>
  <c r="H724" i="61" s="1"/>
  <c r="F723" i="61"/>
  <c r="E723" i="61"/>
  <c r="H723" i="61" s="1"/>
  <c r="F722" i="61"/>
  <c r="E722" i="61"/>
  <c r="H722" i="61" s="1"/>
  <c r="F721" i="61"/>
  <c r="E721" i="61"/>
  <c r="H721" i="61" s="1"/>
  <c r="F720" i="61"/>
  <c r="E720" i="61"/>
  <c r="H720" i="61" s="1"/>
  <c r="F719" i="61"/>
  <c r="E719" i="61"/>
  <c r="H719" i="61" s="1"/>
  <c r="F718" i="61"/>
  <c r="E718" i="61"/>
  <c r="H718" i="61" s="1"/>
  <c r="F717" i="61"/>
  <c r="E717" i="61"/>
  <c r="H717" i="61" s="1"/>
  <c r="F716" i="61"/>
  <c r="E716" i="61"/>
  <c r="H716" i="61" s="1"/>
  <c r="F715" i="61"/>
  <c r="E715" i="61"/>
  <c r="H715" i="61" s="1"/>
  <c r="F714" i="61"/>
  <c r="E714" i="61"/>
  <c r="H714" i="61" s="1"/>
  <c r="F713" i="61"/>
  <c r="E713" i="61"/>
  <c r="H713" i="61" s="1"/>
  <c r="F712" i="61"/>
  <c r="E712" i="61"/>
  <c r="H712" i="61" s="1"/>
  <c r="F711" i="61"/>
  <c r="E711" i="61"/>
  <c r="H711" i="61" s="1"/>
  <c r="F710" i="61"/>
  <c r="E710" i="61"/>
  <c r="H710" i="61" s="1"/>
  <c r="F709" i="61"/>
  <c r="E709" i="61"/>
  <c r="H709" i="61" s="1"/>
  <c r="F708" i="61"/>
  <c r="E708" i="61"/>
  <c r="H708" i="61" s="1"/>
  <c r="F707" i="61"/>
  <c r="E707" i="61"/>
  <c r="H707" i="61" s="1"/>
  <c r="F706" i="61"/>
  <c r="E706" i="61"/>
  <c r="H706" i="61" s="1"/>
  <c r="F705" i="61"/>
  <c r="E705" i="61"/>
  <c r="H705" i="61" s="1"/>
  <c r="F704" i="61"/>
  <c r="E704" i="61"/>
  <c r="H704" i="61" s="1"/>
  <c r="F703" i="61"/>
  <c r="E703" i="61"/>
  <c r="H703" i="61" s="1"/>
  <c r="F702" i="61"/>
  <c r="E702" i="61"/>
  <c r="H702" i="61" s="1"/>
  <c r="F701" i="61"/>
  <c r="E701" i="61"/>
  <c r="H701" i="61" s="1"/>
  <c r="F700" i="61"/>
  <c r="E700" i="61"/>
  <c r="H700" i="61" s="1"/>
  <c r="F699" i="61"/>
  <c r="E699" i="61"/>
  <c r="H699" i="61" s="1"/>
  <c r="F698" i="61"/>
  <c r="E698" i="61"/>
  <c r="H698" i="61" s="1"/>
  <c r="F697" i="61"/>
  <c r="E697" i="61"/>
  <c r="H697" i="61" s="1"/>
  <c r="F696" i="61"/>
  <c r="E696" i="61"/>
  <c r="H696" i="61" s="1"/>
  <c r="F695" i="61"/>
  <c r="E695" i="61"/>
  <c r="H695" i="61" s="1"/>
  <c r="F694" i="61"/>
  <c r="E694" i="61"/>
  <c r="H694" i="61" s="1"/>
  <c r="E693" i="61"/>
  <c r="H693" i="61" s="1"/>
  <c r="E692" i="61"/>
  <c r="H692" i="61" s="1"/>
  <c r="E691" i="61"/>
  <c r="H691" i="61" s="1"/>
  <c r="E690" i="61"/>
  <c r="H690" i="61" s="1"/>
  <c r="E689" i="61"/>
  <c r="H689" i="61" s="1"/>
  <c r="E688" i="61"/>
  <c r="H688" i="61" s="1"/>
  <c r="E687" i="61"/>
  <c r="H687" i="61" s="1"/>
  <c r="E686" i="61"/>
  <c r="H686" i="61" s="1"/>
  <c r="E685" i="61"/>
  <c r="H685" i="61" s="1"/>
  <c r="E684" i="61"/>
  <c r="H684" i="61" s="1"/>
  <c r="E683" i="61"/>
  <c r="H683" i="61" s="1"/>
  <c r="E682" i="61"/>
  <c r="H682" i="61" s="1"/>
  <c r="H681" i="61"/>
  <c r="E681" i="61"/>
  <c r="E680" i="61"/>
  <c r="H680" i="61" s="1"/>
  <c r="E679" i="61"/>
  <c r="H679" i="61" s="1"/>
  <c r="E678" i="61"/>
  <c r="H678" i="61" s="1"/>
  <c r="E677" i="61"/>
  <c r="H677" i="61" s="1"/>
  <c r="E676" i="61"/>
  <c r="H676" i="61" s="1"/>
  <c r="E675" i="61"/>
  <c r="H675" i="61" s="1"/>
  <c r="E674" i="61"/>
  <c r="H674" i="61" s="1"/>
  <c r="E673" i="61"/>
  <c r="H673" i="61" s="1"/>
  <c r="E672" i="61"/>
  <c r="H672" i="61" s="1"/>
  <c r="E671" i="61"/>
  <c r="H671" i="61" s="1"/>
  <c r="E670" i="61"/>
  <c r="H670" i="61" s="1"/>
  <c r="E669" i="61"/>
  <c r="H669" i="61" s="1"/>
  <c r="E668" i="61"/>
  <c r="H668" i="61" s="1"/>
  <c r="E667" i="61"/>
  <c r="H667" i="61" s="1"/>
  <c r="E666" i="61"/>
  <c r="H666" i="61" s="1"/>
  <c r="E665" i="61"/>
  <c r="H665" i="61" s="1"/>
  <c r="E664" i="61"/>
  <c r="H664" i="61" s="1"/>
  <c r="E663" i="61"/>
  <c r="H663" i="61" s="1"/>
  <c r="E662" i="61"/>
  <c r="H662" i="61" s="1"/>
  <c r="E661" i="61"/>
  <c r="H661" i="61" s="1"/>
  <c r="E660" i="61"/>
  <c r="H660" i="61" s="1"/>
  <c r="E659" i="61"/>
  <c r="H659" i="61" s="1"/>
  <c r="E658" i="61"/>
  <c r="H658" i="61" s="1"/>
  <c r="E657" i="61"/>
  <c r="H657" i="61" s="1"/>
  <c r="E656" i="61"/>
  <c r="H656" i="61" s="1"/>
  <c r="E655" i="61"/>
  <c r="H655" i="61" s="1"/>
  <c r="E654" i="61"/>
  <c r="H654" i="61" s="1"/>
  <c r="E653" i="61"/>
  <c r="H653" i="61" s="1"/>
  <c r="E652" i="61"/>
  <c r="H652" i="61" s="1"/>
  <c r="E651" i="61"/>
  <c r="H651" i="61" s="1"/>
  <c r="E650" i="61"/>
  <c r="H650" i="61" s="1"/>
  <c r="E649" i="61"/>
  <c r="H649" i="61" s="1"/>
  <c r="E648" i="61"/>
  <c r="H648" i="61" s="1"/>
  <c r="E647" i="61"/>
  <c r="H647" i="61" s="1"/>
  <c r="E646" i="61"/>
  <c r="H646" i="61" s="1"/>
  <c r="E645" i="61"/>
  <c r="H645" i="61" s="1"/>
  <c r="E644" i="61"/>
  <c r="H644" i="61" s="1"/>
  <c r="E643" i="61"/>
  <c r="H643" i="61" s="1"/>
  <c r="E642" i="61"/>
  <c r="H642" i="61" s="1"/>
  <c r="E641" i="61"/>
  <c r="H641" i="61" s="1"/>
  <c r="E640" i="61"/>
  <c r="H640" i="61" s="1"/>
  <c r="E639" i="61"/>
  <c r="H639" i="61" s="1"/>
  <c r="E638" i="61"/>
  <c r="H638" i="61" s="1"/>
  <c r="E637" i="61"/>
  <c r="H637" i="61" s="1"/>
  <c r="E636" i="61"/>
  <c r="H636" i="61" s="1"/>
  <c r="E635" i="61"/>
  <c r="H635" i="61" s="1"/>
  <c r="E634" i="61"/>
  <c r="H634" i="61" s="1"/>
  <c r="E633" i="61"/>
  <c r="H633" i="61" s="1"/>
  <c r="E632" i="61"/>
  <c r="H632" i="61" s="1"/>
  <c r="E631" i="61"/>
  <c r="H631" i="61" s="1"/>
  <c r="E630" i="61"/>
  <c r="H630" i="61" s="1"/>
  <c r="E629" i="61"/>
  <c r="H629" i="61" s="1"/>
  <c r="E628" i="61"/>
  <c r="H628" i="61" s="1"/>
  <c r="E627" i="61"/>
  <c r="H627" i="61" s="1"/>
  <c r="E626" i="61"/>
  <c r="H626" i="61" s="1"/>
  <c r="E625" i="61"/>
  <c r="H625" i="61" s="1"/>
  <c r="E624" i="61"/>
  <c r="H624" i="61" s="1"/>
  <c r="E623" i="61"/>
  <c r="H623" i="61" s="1"/>
  <c r="E622" i="61"/>
  <c r="H622" i="61" s="1"/>
  <c r="E621" i="61"/>
  <c r="H621" i="61" s="1"/>
  <c r="E620" i="61"/>
  <c r="H620" i="61" s="1"/>
  <c r="E619" i="61"/>
  <c r="H619" i="61" s="1"/>
  <c r="E618" i="61"/>
  <c r="H618" i="61" s="1"/>
  <c r="E617" i="61"/>
  <c r="H617" i="61" s="1"/>
  <c r="E616" i="61"/>
  <c r="H616" i="61" s="1"/>
  <c r="E615" i="61"/>
  <c r="H615" i="61" s="1"/>
  <c r="E614" i="61"/>
  <c r="H614" i="61" s="1"/>
  <c r="E613" i="61"/>
  <c r="H613" i="61" s="1"/>
  <c r="E612" i="61"/>
  <c r="H612" i="61" s="1"/>
  <c r="E611" i="61"/>
  <c r="H611" i="61" s="1"/>
  <c r="E610" i="61"/>
  <c r="H610" i="61" s="1"/>
  <c r="E609" i="61"/>
  <c r="H609" i="61" s="1"/>
  <c r="E608" i="61"/>
  <c r="H608" i="61" s="1"/>
  <c r="E607" i="61"/>
  <c r="H607" i="61" s="1"/>
  <c r="E606" i="61"/>
  <c r="H606" i="61" s="1"/>
  <c r="E605" i="61"/>
  <c r="H605" i="61" s="1"/>
  <c r="E604" i="61"/>
  <c r="H604" i="61" s="1"/>
  <c r="E603" i="61"/>
  <c r="H603" i="61" s="1"/>
  <c r="E602" i="61"/>
  <c r="H602" i="61" s="1"/>
  <c r="E601" i="61"/>
  <c r="H601" i="61" s="1"/>
  <c r="E600" i="61"/>
  <c r="H600" i="61" s="1"/>
  <c r="E599" i="61"/>
  <c r="H599" i="61" s="1"/>
  <c r="E598" i="61"/>
  <c r="H598" i="61" s="1"/>
  <c r="E597" i="61"/>
  <c r="H597" i="61" s="1"/>
  <c r="E596" i="61"/>
  <c r="H596" i="61" s="1"/>
  <c r="E595" i="61"/>
  <c r="H595" i="61" s="1"/>
  <c r="E594" i="61"/>
  <c r="H594" i="61" s="1"/>
  <c r="E593" i="61"/>
  <c r="H593" i="61" s="1"/>
  <c r="E592" i="61"/>
  <c r="H592" i="61" s="1"/>
  <c r="E591" i="61"/>
  <c r="H591" i="61" s="1"/>
  <c r="J591" i="61" s="1"/>
  <c r="E590" i="61"/>
  <c r="H590" i="61" s="1"/>
  <c r="J590" i="61" s="1"/>
  <c r="E589" i="61"/>
  <c r="H589" i="61" s="1"/>
  <c r="J589" i="61" s="1"/>
  <c r="E588" i="61"/>
  <c r="H588" i="61" s="1"/>
  <c r="J588" i="61" s="1"/>
  <c r="E587" i="61"/>
  <c r="H587" i="61" s="1"/>
  <c r="J587" i="61" s="1"/>
  <c r="E586" i="61"/>
  <c r="H586" i="61" s="1"/>
  <c r="J586" i="61" s="1"/>
  <c r="E585" i="61"/>
  <c r="H585" i="61" s="1"/>
  <c r="J585" i="61" s="1"/>
  <c r="E584" i="61"/>
  <c r="H584" i="61" s="1"/>
  <c r="J584" i="61" s="1"/>
  <c r="E583" i="61"/>
  <c r="H583" i="61" s="1"/>
  <c r="J583" i="61" s="1"/>
  <c r="E582" i="61"/>
  <c r="H582" i="61" s="1"/>
  <c r="J582" i="61" s="1"/>
  <c r="E581" i="61"/>
  <c r="H581" i="61" s="1"/>
  <c r="J581" i="61" s="1"/>
  <c r="E580" i="61"/>
  <c r="H580" i="61" s="1"/>
  <c r="J580" i="61" s="1"/>
  <c r="E579" i="61"/>
  <c r="H579" i="61" s="1"/>
  <c r="J579" i="61" s="1"/>
  <c r="E578" i="61"/>
  <c r="H578" i="61" s="1"/>
  <c r="J578" i="61" s="1"/>
  <c r="E577" i="61"/>
  <c r="H577" i="61" s="1"/>
  <c r="J577" i="61" s="1"/>
  <c r="E576" i="61"/>
  <c r="H576" i="61" s="1"/>
  <c r="J576" i="61" s="1"/>
  <c r="E575" i="61"/>
  <c r="H575" i="61" s="1"/>
  <c r="J575" i="61" s="1"/>
  <c r="E574" i="61"/>
  <c r="H574" i="61" s="1"/>
  <c r="J574" i="61" s="1"/>
  <c r="E573" i="61"/>
  <c r="H573" i="61" s="1"/>
  <c r="J573" i="61" s="1"/>
  <c r="E572" i="61"/>
  <c r="H572" i="61" s="1"/>
  <c r="J572" i="61" s="1"/>
  <c r="E571" i="61"/>
  <c r="H571" i="61" s="1"/>
  <c r="J571" i="61" s="1"/>
  <c r="E570" i="61"/>
  <c r="H570" i="61" s="1"/>
  <c r="J570" i="61" s="1"/>
  <c r="E569" i="61"/>
  <c r="H569" i="61" s="1"/>
  <c r="J569" i="61" s="1"/>
  <c r="E568" i="61"/>
  <c r="H568" i="61" s="1"/>
  <c r="J568" i="61" s="1"/>
  <c r="E567" i="61"/>
  <c r="H567" i="61" s="1"/>
  <c r="J567" i="61" s="1"/>
  <c r="E566" i="61"/>
  <c r="H566" i="61" s="1"/>
  <c r="J566" i="61" s="1"/>
  <c r="E565" i="61"/>
  <c r="H565" i="61" s="1"/>
  <c r="J565" i="61" s="1"/>
  <c r="E564" i="61"/>
  <c r="H564" i="61" s="1"/>
  <c r="J564" i="61" s="1"/>
  <c r="E563" i="61"/>
  <c r="H563" i="61" s="1"/>
  <c r="J563" i="61" s="1"/>
  <c r="E562" i="61"/>
  <c r="H562" i="61" s="1"/>
  <c r="J562" i="61" s="1"/>
  <c r="E561" i="61"/>
  <c r="H561" i="61" s="1"/>
  <c r="J561" i="61" s="1"/>
  <c r="E560" i="61"/>
  <c r="H560" i="61" s="1"/>
  <c r="J560" i="61" s="1"/>
  <c r="E559" i="61"/>
  <c r="H559" i="61" s="1"/>
  <c r="J559" i="61" s="1"/>
  <c r="E558" i="61"/>
  <c r="H558" i="61" s="1"/>
  <c r="J558" i="61" s="1"/>
  <c r="E557" i="61"/>
  <c r="H557" i="61" s="1"/>
  <c r="J557" i="61" s="1"/>
  <c r="E556" i="61"/>
  <c r="H556" i="61" s="1"/>
  <c r="J556" i="61" s="1"/>
  <c r="E555" i="61"/>
  <c r="H555" i="61" s="1"/>
  <c r="J555" i="61" s="1"/>
  <c r="E554" i="61"/>
  <c r="H554" i="61" s="1"/>
  <c r="J554" i="61" s="1"/>
  <c r="E553" i="61"/>
  <c r="H553" i="61" s="1"/>
  <c r="J553" i="61" s="1"/>
  <c r="E552" i="61"/>
  <c r="H552" i="61" s="1"/>
  <c r="J552" i="61" s="1"/>
  <c r="E551" i="61"/>
  <c r="H551" i="61" s="1"/>
  <c r="J551" i="61" s="1"/>
  <c r="E550" i="61"/>
  <c r="H550" i="61" s="1"/>
  <c r="J550" i="61" s="1"/>
  <c r="E549" i="61"/>
  <c r="H549" i="61" s="1"/>
  <c r="J549" i="61" s="1"/>
  <c r="E548" i="61"/>
  <c r="H548" i="61" s="1"/>
  <c r="J548" i="61" s="1"/>
  <c r="E547" i="61"/>
  <c r="H547" i="61" s="1"/>
  <c r="J547" i="61" s="1"/>
  <c r="E546" i="61"/>
  <c r="H546" i="61" s="1"/>
  <c r="J546" i="61" s="1"/>
  <c r="E545" i="61"/>
  <c r="H545" i="61" s="1"/>
  <c r="J545" i="61" s="1"/>
  <c r="E544" i="61"/>
  <c r="H544" i="61" s="1"/>
  <c r="E543" i="61"/>
  <c r="H543" i="61" s="1"/>
  <c r="E542" i="61"/>
  <c r="H542" i="61" s="1"/>
  <c r="E541" i="61"/>
  <c r="H541" i="61" s="1"/>
  <c r="E540" i="61"/>
  <c r="H540" i="61" s="1"/>
  <c r="E539" i="61"/>
  <c r="H539" i="61" s="1"/>
  <c r="E538" i="61"/>
  <c r="H538" i="61" s="1"/>
  <c r="E537" i="61"/>
  <c r="H537" i="61" s="1"/>
  <c r="E536" i="61"/>
  <c r="H536" i="61" s="1"/>
  <c r="E535" i="61"/>
  <c r="H535" i="61" s="1"/>
  <c r="E534" i="61"/>
  <c r="H534" i="61" s="1"/>
  <c r="E533" i="61"/>
  <c r="H533" i="61" s="1"/>
  <c r="E532" i="61"/>
  <c r="H532" i="61" s="1"/>
  <c r="E531" i="61"/>
  <c r="H531" i="61" s="1"/>
  <c r="E530" i="61"/>
  <c r="H530" i="61" s="1"/>
  <c r="E529" i="61"/>
  <c r="H529" i="61" s="1"/>
  <c r="E528" i="61"/>
  <c r="H528" i="61" s="1"/>
  <c r="E527" i="61"/>
  <c r="H527" i="61" s="1"/>
  <c r="E526" i="61"/>
  <c r="H526" i="61" s="1"/>
  <c r="E525" i="61"/>
  <c r="H525" i="61" s="1"/>
  <c r="E524" i="61"/>
  <c r="H524" i="61" s="1"/>
  <c r="E523" i="61"/>
  <c r="H523" i="61" s="1"/>
  <c r="E522" i="61"/>
  <c r="H522" i="61" s="1"/>
  <c r="E521" i="61"/>
  <c r="H521" i="61" s="1"/>
  <c r="E520" i="61"/>
  <c r="H520" i="61" s="1"/>
  <c r="E519" i="61"/>
  <c r="H519" i="61" s="1"/>
  <c r="E518" i="61"/>
  <c r="H518" i="61" s="1"/>
  <c r="E517" i="61"/>
  <c r="H517" i="61" s="1"/>
  <c r="E516" i="61"/>
  <c r="H516" i="61" s="1"/>
  <c r="E515" i="61"/>
  <c r="H515" i="61" s="1"/>
  <c r="E514" i="61"/>
  <c r="H514" i="61" s="1"/>
  <c r="E513" i="61"/>
  <c r="H513" i="61" s="1"/>
  <c r="E512" i="61"/>
  <c r="H512" i="61" s="1"/>
  <c r="E511" i="61"/>
  <c r="H511" i="61" s="1"/>
  <c r="E510" i="61"/>
  <c r="H510" i="61" s="1"/>
  <c r="E509" i="61"/>
  <c r="H509" i="61" s="1"/>
  <c r="E508" i="61"/>
  <c r="H508" i="61" s="1"/>
  <c r="E507" i="61"/>
  <c r="H507" i="61" s="1"/>
  <c r="E506" i="61"/>
  <c r="H506" i="61" s="1"/>
  <c r="E505" i="61"/>
  <c r="H505" i="61" s="1"/>
  <c r="E504" i="61"/>
  <c r="H504" i="61" s="1"/>
  <c r="E503" i="61"/>
  <c r="H503" i="61" s="1"/>
  <c r="E502" i="61"/>
  <c r="H502" i="61" s="1"/>
  <c r="E501" i="61"/>
  <c r="H501" i="61" s="1"/>
  <c r="E500" i="61"/>
  <c r="H500" i="61" s="1"/>
  <c r="E499" i="61"/>
  <c r="H499" i="61" s="1"/>
  <c r="E498" i="61"/>
  <c r="H498" i="61" s="1"/>
  <c r="E497" i="61"/>
  <c r="H497" i="61" s="1"/>
  <c r="E496" i="61"/>
  <c r="H496" i="61" s="1"/>
  <c r="E495" i="61"/>
  <c r="H495" i="61" s="1"/>
  <c r="E494" i="61"/>
  <c r="H494" i="61" s="1"/>
  <c r="E493" i="61"/>
  <c r="H493" i="61" s="1"/>
  <c r="E492" i="61"/>
  <c r="H492" i="61" s="1"/>
  <c r="E491" i="61"/>
  <c r="H491" i="61" s="1"/>
  <c r="E490" i="61"/>
  <c r="H490" i="61" s="1"/>
  <c r="E489" i="61"/>
  <c r="H489" i="61" s="1"/>
  <c r="E488" i="61"/>
  <c r="H488" i="61" s="1"/>
  <c r="E487" i="61"/>
  <c r="H487" i="61" s="1"/>
  <c r="E486" i="61"/>
  <c r="H486" i="61" s="1"/>
  <c r="E485" i="61"/>
  <c r="H485" i="61" s="1"/>
  <c r="E484" i="61"/>
  <c r="H484" i="61" s="1"/>
  <c r="E483" i="61"/>
  <c r="H483" i="61" s="1"/>
  <c r="E482" i="61"/>
  <c r="H482" i="61" s="1"/>
  <c r="E481" i="61"/>
  <c r="H481" i="61" s="1"/>
  <c r="E480" i="61"/>
  <c r="H480" i="61" s="1"/>
  <c r="E479" i="61"/>
  <c r="H479" i="61" s="1"/>
  <c r="E478" i="61"/>
  <c r="H478" i="61" s="1"/>
  <c r="E477" i="61"/>
  <c r="H477" i="61" s="1"/>
  <c r="E476" i="61"/>
  <c r="H476" i="61" s="1"/>
  <c r="E475" i="61"/>
  <c r="H475" i="61" s="1"/>
  <c r="E474" i="61"/>
  <c r="H474" i="61" s="1"/>
  <c r="E473" i="61"/>
  <c r="H473" i="61" s="1"/>
  <c r="E472" i="61"/>
  <c r="E471" i="61"/>
  <c r="E470" i="61"/>
  <c r="E469" i="61"/>
  <c r="F468" i="61"/>
  <c r="E468" i="61"/>
  <c r="H468" i="61" s="1"/>
  <c r="I468" i="61" s="1"/>
  <c r="F736" i="6" l="1"/>
  <c r="E736" i="6"/>
  <c r="H736" i="6" s="1"/>
  <c r="F735" i="6"/>
  <c r="E735" i="6"/>
  <c r="H735" i="6" s="1"/>
  <c r="F734" i="6"/>
  <c r="E734" i="6"/>
  <c r="H734" i="6" s="1"/>
  <c r="F733" i="6"/>
  <c r="E733" i="6"/>
  <c r="H733" i="6" s="1"/>
  <c r="F732" i="6"/>
  <c r="E732" i="6"/>
  <c r="H732" i="6" s="1"/>
  <c r="F731" i="6"/>
  <c r="E731" i="6"/>
  <c r="H731" i="6" s="1"/>
  <c r="F730" i="6"/>
  <c r="E730" i="6"/>
  <c r="H730" i="6" s="1"/>
  <c r="F729" i="6"/>
  <c r="E729" i="6"/>
  <c r="H729" i="6" s="1"/>
  <c r="F728" i="6"/>
  <c r="E728" i="6"/>
  <c r="H728" i="6" s="1"/>
  <c r="F727" i="6"/>
  <c r="E727" i="6"/>
  <c r="H727" i="6" s="1"/>
  <c r="F726" i="6"/>
  <c r="E726" i="6"/>
  <c r="H726" i="6" s="1"/>
  <c r="F725" i="6"/>
  <c r="E725" i="6"/>
  <c r="H725" i="6" s="1"/>
  <c r="F724" i="6"/>
  <c r="E724" i="6"/>
  <c r="H724" i="6" s="1"/>
  <c r="F723" i="6"/>
  <c r="E723" i="6"/>
  <c r="H723" i="6" s="1"/>
  <c r="F722" i="6"/>
  <c r="E722" i="6"/>
  <c r="H722" i="6" s="1"/>
  <c r="F721" i="6"/>
  <c r="E721" i="6"/>
  <c r="H721" i="6" s="1"/>
  <c r="F720" i="6"/>
  <c r="E720" i="6"/>
  <c r="H720" i="6" s="1"/>
  <c r="F719" i="6"/>
  <c r="E719" i="6"/>
  <c r="H719" i="6" s="1"/>
  <c r="F718" i="6"/>
  <c r="E718" i="6"/>
  <c r="H718" i="6" s="1"/>
  <c r="F717" i="6"/>
  <c r="E717" i="6"/>
  <c r="H717" i="6" s="1"/>
  <c r="F716" i="6"/>
  <c r="E716" i="6"/>
  <c r="H716" i="6" s="1"/>
  <c r="F715" i="6"/>
  <c r="E715" i="6"/>
  <c r="H715" i="6" s="1"/>
  <c r="F714" i="6"/>
  <c r="E714" i="6"/>
  <c r="H714" i="6" s="1"/>
  <c r="F713" i="6"/>
  <c r="E713" i="6"/>
  <c r="H713" i="6" s="1"/>
  <c r="F712" i="6"/>
  <c r="E712" i="6"/>
  <c r="H712" i="6" s="1"/>
  <c r="F711" i="6"/>
  <c r="E711" i="6"/>
  <c r="H711" i="6" s="1"/>
  <c r="F710" i="6"/>
  <c r="E710" i="6"/>
  <c r="H710" i="6" s="1"/>
  <c r="F709" i="6"/>
  <c r="E709" i="6"/>
  <c r="H709" i="6" s="1"/>
  <c r="F708" i="6"/>
  <c r="E708" i="6"/>
  <c r="H708" i="6" s="1"/>
  <c r="F707" i="6"/>
  <c r="E707" i="6"/>
  <c r="H707" i="6" s="1"/>
  <c r="F706" i="6"/>
  <c r="E706" i="6"/>
  <c r="H706" i="6" s="1"/>
  <c r="F705" i="6"/>
  <c r="E705" i="6"/>
  <c r="H705" i="6" s="1"/>
  <c r="F704" i="6"/>
  <c r="E704" i="6"/>
  <c r="H704" i="6" s="1"/>
  <c r="F703" i="6"/>
  <c r="E703" i="6"/>
  <c r="H703" i="6" s="1"/>
  <c r="F702" i="6"/>
  <c r="E702" i="6"/>
  <c r="H702" i="6" s="1"/>
  <c r="F701" i="6"/>
  <c r="E701" i="6"/>
  <c r="H701" i="6" s="1"/>
  <c r="F700" i="6"/>
  <c r="E700" i="6"/>
  <c r="H700" i="6" s="1"/>
  <c r="F699" i="6"/>
  <c r="E699" i="6"/>
  <c r="H699" i="6" s="1"/>
  <c r="F698" i="6"/>
  <c r="E698" i="6"/>
  <c r="H698" i="6" s="1"/>
  <c r="F697" i="6"/>
  <c r="E697" i="6"/>
  <c r="H697" i="6" s="1"/>
  <c r="F696" i="6"/>
  <c r="E696" i="6"/>
  <c r="H696" i="6" s="1"/>
  <c r="F695" i="6"/>
  <c r="E695" i="6"/>
  <c r="H695" i="6" s="1"/>
  <c r="F694" i="6"/>
  <c r="E694" i="6"/>
  <c r="H694" i="6" s="1"/>
  <c r="E693" i="6"/>
  <c r="H693" i="6" s="1"/>
  <c r="E692" i="6"/>
  <c r="H692" i="6" s="1"/>
  <c r="E691" i="6"/>
  <c r="H691" i="6" s="1"/>
  <c r="H690" i="6"/>
  <c r="E690" i="6"/>
  <c r="E689" i="6"/>
  <c r="H689" i="6" s="1"/>
  <c r="E688" i="6"/>
  <c r="H688" i="6" s="1"/>
  <c r="E687" i="6"/>
  <c r="H687" i="6" s="1"/>
  <c r="E686" i="6"/>
  <c r="H686" i="6" s="1"/>
  <c r="E685" i="6"/>
  <c r="H685" i="6" s="1"/>
  <c r="E684" i="6"/>
  <c r="H684" i="6" s="1"/>
  <c r="E683" i="6"/>
  <c r="H683" i="6" s="1"/>
  <c r="H682" i="6"/>
  <c r="E682" i="6"/>
  <c r="E681" i="6"/>
  <c r="H681" i="6" s="1"/>
  <c r="E680" i="6"/>
  <c r="H680" i="6" s="1"/>
  <c r="E679" i="6"/>
  <c r="H679" i="6" s="1"/>
  <c r="E678" i="6"/>
  <c r="H678" i="6" s="1"/>
  <c r="E677" i="6"/>
  <c r="H677" i="6" s="1"/>
  <c r="E676" i="6"/>
  <c r="H676" i="6" s="1"/>
  <c r="E675" i="6"/>
  <c r="H675" i="6" s="1"/>
  <c r="E674" i="6"/>
  <c r="H674" i="6" s="1"/>
  <c r="E673" i="6"/>
  <c r="H673" i="6" s="1"/>
  <c r="E672" i="6"/>
  <c r="H672" i="6" s="1"/>
  <c r="E671" i="6"/>
  <c r="H671" i="6" s="1"/>
  <c r="E670" i="6"/>
  <c r="H670" i="6" s="1"/>
  <c r="E669" i="6"/>
  <c r="H669" i="6" s="1"/>
  <c r="E668" i="6"/>
  <c r="H668" i="6" s="1"/>
  <c r="E667" i="6"/>
  <c r="H667" i="6" s="1"/>
  <c r="E666" i="6"/>
  <c r="H666" i="6" s="1"/>
  <c r="E665" i="6"/>
  <c r="H665" i="6" s="1"/>
  <c r="E664" i="6"/>
  <c r="H664" i="6" s="1"/>
  <c r="E663" i="6"/>
  <c r="H663" i="6" s="1"/>
  <c r="E662" i="6"/>
  <c r="H662" i="6" s="1"/>
  <c r="E661" i="6"/>
  <c r="H661" i="6" s="1"/>
  <c r="E660" i="6"/>
  <c r="H660" i="6" s="1"/>
  <c r="E659" i="6"/>
  <c r="H659" i="6" s="1"/>
  <c r="E658" i="6"/>
  <c r="H658" i="6" s="1"/>
  <c r="E657" i="6"/>
  <c r="H657" i="6" s="1"/>
  <c r="E656" i="6"/>
  <c r="H656" i="6" s="1"/>
  <c r="E655" i="6"/>
  <c r="H655" i="6" s="1"/>
  <c r="E654" i="6"/>
  <c r="H654" i="6" s="1"/>
  <c r="E653" i="6"/>
  <c r="H653" i="6" s="1"/>
  <c r="E652" i="6"/>
  <c r="H652" i="6" s="1"/>
  <c r="E651" i="6"/>
  <c r="H651" i="6" s="1"/>
  <c r="E650" i="6"/>
  <c r="H650" i="6" s="1"/>
  <c r="E649" i="6"/>
  <c r="H649" i="6" s="1"/>
  <c r="E648" i="6"/>
  <c r="H648" i="6" s="1"/>
  <c r="E647" i="6"/>
  <c r="H647" i="6" s="1"/>
  <c r="E646" i="6"/>
  <c r="H646" i="6" s="1"/>
  <c r="E645" i="6"/>
  <c r="H645" i="6" s="1"/>
  <c r="E644" i="6"/>
  <c r="H644" i="6" s="1"/>
  <c r="E643" i="6"/>
  <c r="H643" i="6" s="1"/>
  <c r="E642" i="6"/>
  <c r="H642" i="6" s="1"/>
  <c r="E641" i="6"/>
  <c r="H641" i="6" s="1"/>
  <c r="E640" i="6"/>
  <c r="H640" i="6" s="1"/>
  <c r="E639" i="6"/>
  <c r="H639" i="6" s="1"/>
  <c r="E638" i="6"/>
  <c r="H638" i="6" s="1"/>
  <c r="E637" i="6"/>
  <c r="H637" i="6" s="1"/>
  <c r="E636" i="6"/>
  <c r="H636" i="6" s="1"/>
  <c r="E635" i="6"/>
  <c r="H635" i="6" s="1"/>
  <c r="E634" i="6"/>
  <c r="H634" i="6" s="1"/>
  <c r="E633" i="6"/>
  <c r="H633" i="6" s="1"/>
  <c r="E632" i="6"/>
  <c r="H632" i="6" s="1"/>
  <c r="E631" i="6"/>
  <c r="H631" i="6" s="1"/>
  <c r="E630" i="6"/>
  <c r="H630" i="6" s="1"/>
  <c r="E629" i="6"/>
  <c r="H629" i="6" s="1"/>
  <c r="E628" i="6"/>
  <c r="H628" i="6" s="1"/>
  <c r="E627" i="6"/>
  <c r="H627" i="6" s="1"/>
  <c r="E626" i="6"/>
  <c r="H626" i="6" s="1"/>
  <c r="E625" i="6"/>
  <c r="H625" i="6" s="1"/>
  <c r="E624" i="6"/>
  <c r="H624" i="6" s="1"/>
  <c r="E623" i="6"/>
  <c r="H623" i="6" s="1"/>
  <c r="E622" i="6"/>
  <c r="H622" i="6" s="1"/>
  <c r="E621" i="6"/>
  <c r="H621" i="6" s="1"/>
  <c r="E620" i="6"/>
  <c r="H620" i="6" s="1"/>
  <c r="E619" i="6"/>
  <c r="H619" i="6" s="1"/>
  <c r="E618" i="6"/>
  <c r="H618" i="6" s="1"/>
  <c r="E617" i="6"/>
  <c r="H617" i="6" s="1"/>
  <c r="E616" i="6"/>
  <c r="H616" i="6" s="1"/>
  <c r="E615" i="6"/>
  <c r="H615" i="6" s="1"/>
  <c r="E614" i="6"/>
  <c r="H614" i="6" s="1"/>
  <c r="E613" i="6"/>
  <c r="H613" i="6" s="1"/>
  <c r="E612" i="6"/>
  <c r="H612" i="6" s="1"/>
  <c r="E611" i="6"/>
  <c r="H611" i="6" s="1"/>
  <c r="E610" i="6"/>
  <c r="H610" i="6" s="1"/>
  <c r="E609" i="6"/>
  <c r="H609" i="6" s="1"/>
  <c r="E608" i="6"/>
  <c r="H608" i="6" s="1"/>
  <c r="E607" i="6"/>
  <c r="H607" i="6" s="1"/>
  <c r="E606" i="6"/>
  <c r="H606" i="6" s="1"/>
  <c r="E605" i="6"/>
  <c r="H605" i="6" s="1"/>
  <c r="E604" i="6"/>
  <c r="H604" i="6" s="1"/>
  <c r="E603" i="6"/>
  <c r="H603" i="6" s="1"/>
  <c r="E602" i="6"/>
  <c r="H602" i="6" s="1"/>
  <c r="E601" i="6"/>
  <c r="H601" i="6" s="1"/>
  <c r="E600" i="6"/>
  <c r="H600" i="6" s="1"/>
  <c r="E599" i="6"/>
  <c r="H599" i="6" s="1"/>
  <c r="E598" i="6"/>
  <c r="H598" i="6" s="1"/>
  <c r="E597" i="6"/>
  <c r="H597" i="6" s="1"/>
  <c r="E596" i="6"/>
  <c r="H596" i="6" s="1"/>
  <c r="E595" i="6"/>
  <c r="H595" i="6" s="1"/>
  <c r="E594" i="6"/>
  <c r="H594" i="6" s="1"/>
  <c r="E593" i="6"/>
  <c r="H593" i="6" s="1"/>
  <c r="H592" i="6"/>
  <c r="E592" i="6"/>
  <c r="E591" i="6"/>
  <c r="H591" i="6" s="1"/>
  <c r="J591" i="6" s="1"/>
  <c r="E590" i="6"/>
  <c r="H590" i="6" s="1"/>
  <c r="J590" i="6" s="1"/>
  <c r="E589" i="6"/>
  <c r="H589" i="6" s="1"/>
  <c r="J589" i="6" s="1"/>
  <c r="E588" i="6"/>
  <c r="H588" i="6" s="1"/>
  <c r="J588" i="6" s="1"/>
  <c r="E587" i="6"/>
  <c r="H587" i="6" s="1"/>
  <c r="J587" i="6" s="1"/>
  <c r="E586" i="6"/>
  <c r="H586" i="6" s="1"/>
  <c r="J586" i="6" s="1"/>
  <c r="E585" i="6"/>
  <c r="H585" i="6" s="1"/>
  <c r="J585" i="6" s="1"/>
  <c r="E584" i="6"/>
  <c r="H584" i="6" s="1"/>
  <c r="J584" i="6" s="1"/>
  <c r="E583" i="6"/>
  <c r="H583" i="6" s="1"/>
  <c r="J583" i="6" s="1"/>
  <c r="E582" i="6"/>
  <c r="H582" i="6" s="1"/>
  <c r="J582" i="6" s="1"/>
  <c r="E581" i="6"/>
  <c r="H581" i="6" s="1"/>
  <c r="J581" i="6" s="1"/>
  <c r="E580" i="6"/>
  <c r="H580" i="6" s="1"/>
  <c r="J580" i="6" s="1"/>
  <c r="E579" i="6"/>
  <c r="H579" i="6" s="1"/>
  <c r="J579" i="6" s="1"/>
  <c r="E578" i="6"/>
  <c r="H578" i="6" s="1"/>
  <c r="J578" i="6" s="1"/>
  <c r="E577" i="6"/>
  <c r="H577" i="6" s="1"/>
  <c r="J577" i="6" s="1"/>
  <c r="E576" i="6"/>
  <c r="H576" i="6" s="1"/>
  <c r="J576" i="6" s="1"/>
  <c r="E575" i="6"/>
  <c r="H575" i="6" s="1"/>
  <c r="J575" i="6" s="1"/>
  <c r="E574" i="6"/>
  <c r="H574" i="6" s="1"/>
  <c r="J574" i="6" s="1"/>
  <c r="E573" i="6"/>
  <c r="H573" i="6" s="1"/>
  <c r="J573" i="6" s="1"/>
  <c r="E572" i="6"/>
  <c r="H572" i="6" s="1"/>
  <c r="J572" i="6" s="1"/>
  <c r="E571" i="6"/>
  <c r="H571" i="6" s="1"/>
  <c r="J571" i="6" s="1"/>
  <c r="E570" i="6"/>
  <c r="H570" i="6" s="1"/>
  <c r="J570" i="6" s="1"/>
  <c r="E569" i="6"/>
  <c r="H569" i="6" s="1"/>
  <c r="J569" i="6" s="1"/>
  <c r="E568" i="6"/>
  <c r="H568" i="6" s="1"/>
  <c r="J568" i="6" s="1"/>
  <c r="E567" i="6"/>
  <c r="H567" i="6" s="1"/>
  <c r="J567" i="6" s="1"/>
  <c r="E566" i="6"/>
  <c r="H566" i="6" s="1"/>
  <c r="J566" i="6" s="1"/>
  <c r="E565" i="6"/>
  <c r="H565" i="6" s="1"/>
  <c r="J565" i="6" s="1"/>
  <c r="E564" i="6"/>
  <c r="H564" i="6" s="1"/>
  <c r="J564" i="6" s="1"/>
  <c r="E563" i="6"/>
  <c r="H563" i="6" s="1"/>
  <c r="J563" i="6" s="1"/>
  <c r="E562" i="6"/>
  <c r="H562" i="6" s="1"/>
  <c r="J562" i="6" s="1"/>
  <c r="E561" i="6"/>
  <c r="H561" i="6" s="1"/>
  <c r="J561" i="6" s="1"/>
  <c r="E560" i="6"/>
  <c r="H560" i="6" s="1"/>
  <c r="J560" i="6" s="1"/>
  <c r="E559" i="6"/>
  <c r="H559" i="6" s="1"/>
  <c r="J559" i="6" s="1"/>
  <c r="E558" i="6"/>
  <c r="H558" i="6" s="1"/>
  <c r="J558" i="6" s="1"/>
  <c r="E557" i="6"/>
  <c r="H557" i="6" s="1"/>
  <c r="J557" i="6" s="1"/>
  <c r="E556" i="6"/>
  <c r="H556" i="6" s="1"/>
  <c r="J556" i="6" s="1"/>
  <c r="E555" i="6"/>
  <c r="H555" i="6" s="1"/>
  <c r="J555" i="6" s="1"/>
  <c r="E554" i="6"/>
  <c r="H554" i="6" s="1"/>
  <c r="J554" i="6" s="1"/>
  <c r="E553" i="6"/>
  <c r="H553" i="6" s="1"/>
  <c r="J553" i="6" s="1"/>
  <c r="E552" i="6"/>
  <c r="H552" i="6" s="1"/>
  <c r="J552" i="6" s="1"/>
  <c r="J551" i="6"/>
  <c r="E551" i="6"/>
  <c r="H551" i="6" s="1"/>
  <c r="J550" i="6"/>
  <c r="E550" i="6"/>
  <c r="H550" i="6" s="1"/>
  <c r="J549" i="6"/>
  <c r="E549" i="6"/>
  <c r="H549" i="6" s="1"/>
  <c r="J548" i="6"/>
  <c r="E548" i="6"/>
  <c r="H548" i="6" s="1"/>
  <c r="J547" i="6"/>
  <c r="E547" i="6"/>
  <c r="H547" i="6" s="1"/>
  <c r="J546" i="6"/>
  <c r="E546" i="6"/>
  <c r="H546" i="6" s="1"/>
  <c r="J545" i="6"/>
  <c r="E545" i="6"/>
  <c r="H545" i="6" s="1"/>
  <c r="H544" i="6"/>
  <c r="E544" i="6"/>
  <c r="E543" i="6"/>
  <c r="H543" i="6" s="1"/>
  <c r="H542" i="6"/>
  <c r="E542" i="6"/>
  <c r="E541" i="6"/>
  <c r="H541" i="6" s="1"/>
  <c r="H540" i="6"/>
  <c r="E540" i="6"/>
  <c r="E539" i="6"/>
  <c r="H539" i="6" s="1"/>
  <c r="H538" i="6"/>
  <c r="E538" i="6"/>
  <c r="E537" i="6"/>
  <c r="H537" i="6" s="1"/>
  <c r="H536" i="6"/>
  <c r="E536" i="6"/>
  <c r="E535" i="6"/>
  <c r="H535" i="6" s="1"/>
  <c r="H534" i="6"/>
  <c r="E534" i="6"/>
  <c r="E533" i="6"/>
  <c r="H533" i="6" s="1"/>
  <c r="H532" i="6"/>
  <c r="E532" i="6"/>
  <c r="E531" i="6"/>
  <c r="H531" i="6" s="1"/>
  <c r="H530" i="6"/>
  <c r="E530" i="6"/>
  <c r="E529" i="6"/>
  <c r="H529" i="6" s="1"/>
  <c r="H528" i="6"/>
  <c r="E528" i="6"/>
  <c r="E527" i="6"/>
  <c r="H527" i="6" s="1"/>
  <c r="H526" i="6"/>
  <c r="E526" i="6"/>
  <c r="E525" i="6"/>
  <c r="H525" i="6" s="1"/>
  <c r="H524" i="6"/>
  <c r="E524" i="6"/>
  <c r="E523" i="6"/>
  <c r="H523" i="6" s="1"/>
  <c r="H522" i="6"/>
  <c r="E522" i="6"/>
  <c r="E521" i="6"/>
  <c r="H521" i="6" s="1"/>
  <c r="H520" i="6"/>
  <c r="E520" i="6"/>
  <c r="E519" i="6"/>
  <c r="H519" i="6" s="1"/>
  <c r="H518" i="6"/>
  <c r="E518" i="6"/>
  <c r="E517" i="6"/>
  <c r="H517" i="6" s="1"/>
  <c r="H516" i="6"/>
  <c r="E516" i="6"/>
  <c r="E515" i="6"/>
  <c r="H515" i="6" s="1"/>
  <c r="H514" i="6"/>
  <c r="E514" i="6"/>
  <c r="E513" i="6"/>
  <c r="H513" i="6" s="1"/>
  <c r="H512" i="6"/>
  <c r="E512" i="6"/>
  <c r="E511" i="6"/>
  <c r="H511" i="6" s="1"/>
  <c r="H510" i="6"/>
  <c r="E510" i="6"/>
  <c r="E509" i="6"/>
  <c r="H509" i="6" s="1"/>
  <c r="H508" i="6"/>
  <c r="E508" i="6"/>
  <c r="H507" i="6"/>
  <c r="E507" i="6"/>
  <c r="H506" i="6"/>
  <c r="E506" i="6"/>
  <c r="H505" i="6"/>
  <c r="E505" i="6"/>
  <c r="H504" i="6"/>
  <c r="E504" i="6"/>
  <c r="H503" i="6"/>
  <c r="E503" i="6"/>
  <c r="H502" i="6"/>
  <c r="E502" i="6"/>
  <c r="H501" i="6"/>
  <c r="E501" i="6"/>
  <c r="H500" i="6"/>
  <c r="E500" i="6"/>
  <c r="H499" i="6"/>
  <c r="E499" i="6"/>
  <c r="H498" i="6"/>
  <c r="E498" i="6"/>
  <c r="H497" i="6"/>
  <c r="E497" i="6"/>
  <c r="H496" i="6"/>
  <c r="E496" i="6"/>
  <c r="H495" i="6"/>
  <c r="E495" i="6"/>
  <c r="H494" i="6"/>
  <c r="E494" i="6"/>
  <c r="H493" i="6"/>
  <c r="E493" i="6"/>
  <c r="H492" i="6"/>
  <c r="E492" i="6"/>
  <c r="H491" i="6"/>
  <c r="E491" i="6"/>
  <c r="H490" i="6"/>
  <c r="E490" i="6"/>
  <c r="E489" i="6"/>
  <c r="H489" i="6" s="1"/>
  <c r="E488" i="6"/>
  <c r="H488" i="6" s="1"/>
  <c r="E487" i="6"/>
  <c r="H487" i="6" s="1"/>
  <c r="E486" i="6"/>
  <c r="H486" i="6" s="1"/>
  <c r="E485" i="6"/>
  <c r="H485" i="6" s="1"/>
  <c r="E484" i="6"/>
  <c r="H484" i="6" s="1"/>
  <c r="E483" i="6"/>
  <c r="H483" i="6" s="1"/>
  <c r="E482" i="6"/>
  <c r="H482" i="6" s="1"/>
  <c r="E481" i="6"/>
  <c r="H481" i="6" s="1"/>
  <c r="E480" i="6"/>
  <c r="H480" i="6" s="1"/>
  <c r="E479" i="6"/>
  <c r="H479" i="6" s="1"/>
  <c r="E478" i="6"/>
  <c r="H478" i="6" s="1"/>
  <c r="E477" i="6"/>
  <c r="H477" i="6" s="1"/>
  <c r="E476" i="6"/>
  <c r="H476" i="6" s="1"/>
  <c r="E475" i="6"/>
  <c r="H475" i="6" s="1"/>
  <c r="E474" i="6"/>
  <c r="H474" i="6" s="1"/>
  <c r="E473" i="6"/>
  <c r="H473" i="6" s="1"/>
  <c r="E472" i="6"/>
  <c r="H472" i="6" s="1"/>
  <c r="E471" i="6"/>
  <c r="H471" i="6" s="1"/>
  <c r="E470" i="6"/>
  <c r="H470" i="6" s="1"/>
  <c r="E469" i="6"/>
  <c r="H469" i="6" s="1"/>
  <c r="F468" i="6"/>
  <c r="E468" i="6"/>
  <c r="H468" i="6" s="1"/>
  <c r="E604" i="2"/>
  <c r="H604" i="2" s="1"/>
  <c r="E603" i="2"/>
  <c r="H603" i="2" s="1"/>
  <c r="E602" i="2"/>
  <c r="H602" i="2" s="1"/>
  <c r="E601" i="2"/>
  <c r="H601" i="2" s="1"/>
  <c r="E600" i="2"/>
  <c r="H600" i="2" s="1"/>
  <c r="E599" i="2"/>
  <c r="H599" i="2" s="1"/>
  <c r="E598" i="2"/>
  <c r="H598" i="2" s="1"/>
  <c r="E597" i="2"/>
  <c r="H597" i="2" s="1"/>
  <c r="E596" i="2"/>
  <c r="H596" i="2" s="1"/>
  <c r="E595" i="2"/>
  <c r="H595" i="2" s="1"/>
  <c r="H594" i="2"/>
  <c r="E594" i="2"/>
  <c r="E593" i="2"/>
  <c r="H593" i="2" s="1"/>
  <c r="E592" i="2"/>
  <c r="H592" i="2" s="1"/>
  <c r="E591" i="2"/>
  <c r="H591" i="2" s="1"/>
  <c r="E590" i="2"/>
  <c r="H590" i="2" s="1"/>
  <c r="E589" i="2"/>
  <c r="H589" i="2" s="1"/>
  <c r="E588" i="2"/>
  <c r="H588" i="2" s="1"/>
  <c r="E587" i="2"/>
  <c r="H587" i="2" s="1"/>
  <c r="E586" i="2"/>
  <c r="H586" i="2" s="1"/>
  <c r="E585" i="2"/>
  <c r="H585" i="2" s="1"/>
  <c r="E584" i="2"/>
  <c r="H584" i="2" s="1"/>
  <c r="E583" i="2"/>
  <c r="H583" i="2" s="1"/>
  <c r="E582" i="2"/>
  <c r="H582" i="2" s="1"/>
  <c r="E581" i="2"/>
  <c r="H581" i="2" s="1"/>
  <c r="E580" i="2"/>
  <c r="H580" i="2" s="1"/>
  <c r="E579" i="2"/>
  <c r="H579" i="2" s="1"/>
  <c r="E578" i="2"/>
  <c r="H578" i="2" s="1"/>
  <c r="E577" i="2"/>
  <c r="H577" i="2" s="1"/>
  <c r="E576" i="2"/>
  <c r="H576" i="2" s="1"/>
  <c r="E575" i="2"/>
  <c r="H575" i="2" s="1"/>
  <c r="E574" i="2"/>
  <c r="H574" i="2" s="1"/>
  <c r="E573" i="2"/>
  <c r="H573" i="2" s="1"/>
  <c r="E572" i="2"/>
  <c r="H572" i="2" s="1"/>
  <c r="E571" i="2"/>
  <c r="H571" i="2" s="1"/>
  <c r="E570" i="2"/>
  <c r="H570" i="2" s="1"/>
  <c r="E569" i="2"/>
  <c r="H569" i="2" s="1"/>
  <c r="E568" i="2"/>
  <c r="H568" i="2" s="1"/>
  <c r="E567" i="2"/>
  <c r="H567" i="2" s="1"/>
  <c r="E566" i="2"/>
  <c r="H566" i="2" s="1"/>
  <c r="E565" i="2"/>
  <c r="H565" i="2" s="1"/>
  <c r="E564" i="2"/>
  <c r="H564" i="2" s="1"/>
  <c r="E563" i="2"/>
  <c r="H563" i="2" s="1"/>
  <c r="E562" i="2"/>
  <c r="H562" i="2" s="1"/>
  <c r="E561" i="2"/>
  <c r="H561" i="2" s="1"/>
  <c r="E560" i="2"/>
  <c r="H560" i="2" s="1"/>
  <c r="E559" i="2"/>
  <c r="H559" i="2" s="1"/>
  <c r="E558" i="2"/>
  <c r="H558" i="2" s="1"/>
  <c r="E557" i="2"/>
  <c r="H557" i="2" s="1"/>
  <c r="E556" i="2"/>
  <c r="H556" i="2" s="1"/>
  <c r="E555" i="2"/>
  <c r="H555" i="2" s="1"/>
  <c r="E554" i="2"/>
  <c r="H554" i="2" s="1"/>
  <c r="E553" i="2"/>
  <c r="H553" i="2" s="1"/>
  <c r="E552" i="2"/>
  <c r="H552" i="2" s="1"/>
  <c r="E551" i="2"/>
  <c r="H551" i="2" s="1"/>
  <c r="E550" i="2"/>
  <c r="H550" i="2" s="1"/>
  <c r="E549" i="2"/>
  <c r="H549" i="2" s="1"/>
  <c r="E548" i="2"/>
  <c r="H548" i="2" s="1"/>
  <c r="E547" i="2"/>
  <c r="H547" i="2" s="1"/>
  <c r="E546" i="2"/>
  <c r="H546" i="2" s="1"/>
  <c r="E545" i="2"/>
  <c r="H545" i="2" s="1"/>
  <c r="E544" i="2"/>
  <c r="H544" i="2" s="1"/>
  <c r="E543" i="2"/>
  <c r="H543" i="2" s="1"/>
  <c r="E542" i="2"/>
  <c r="H542" i="2" s="1"/>
  <c r="E541" i="2"/>
  <c r="H541" i="2" s="1"/>
  <c r="E540" i="2"/>
  <c r="H540" i="2" s="1"/>
  <c r="E539" i="2"/>
  <c r="H539" i="2" s="1"/>
  <c r="E538" i="2"/>
  <c r="H538" i="2" s="1"/>
  <c r="E537" i="2"/>
  <c r="H537" i="2" s="1"/>
  <c r="E536" i="2"/>
  <c r="H536" i="2" s="1"/>
  <c r="E535" i="2"/>
  <c r="H535" i="2" s="1"/>
  <c r="E534" i="2"/>
  <c r="H534" i="2" s="1"/>
  <c r="E533" i="2"/>
  <c r="H533" i="2" s="1"/>
  <c r="E532" i="2"/>
  <c r="H532" i="2" s="1"/>
  <c r="E531" i="2"/>
  <c r="H531" i="2" s="1"/>
  <c r="E530" i="2"/>
  <c r="H530" i="2" s="1"/>
  <c r="E529" i="2"/>
  <c r="H529" i="2" s="1"/>
  <c r="E528" i="2"/>
  <c r="H528" i="2" s="1"/>
  <c r="E527" i="2"/>
  <c r="H527" i="2" s="1"/>
  <c r="E526" i="2"/>
  <c r="H526" i="2" s="1"/>
  <c r="E525" i="2"/>
  <c r="H525" i="2" s="1"/>
  <c r="E524" i="2"/>
  <c r="H524" i="2" s="1"/>
  <c r="E523" i="2"/>
  <c r="H523" i="2" s="1"/>
  <c r="E522" i="2"/>
  <c r="H522" i="2" s="1"/>
  <c r="E521" i="2"/>
  <c r="H521" i="2" s="1"/>
  <c r="E520" i="2"/>
  <c r="H520" i="2" s="1"/>
  <c r="J520" i="2" s="1"/>
  <c r="E519" i="2"/>
  <c r="H519" i="2" s="1"/>
  <c r="J519" i="2" s="1"/>
  <c r="E518" i="2"/>
  <c r="H518" i="2" s="1"/>
  <c r="J518" i="2" s="1"/>
  <c r="E517" i="2"/>
  <c r="H517" i="2" s="1"/>
  <c r="J517" i="2" s="1"/>
  <c r="E516" i="2"/>
  <c r="H516" i="2" s="1"/>
  <c r="J516" i="2" s="1"/>
  <c r="E515" i="2"/>
  <c r="H515" i="2" s="1"/>
  <c r="J515" i="2" s="1"/>
  <c r="E514" i="2"/>
  <c r="H514" i="2" s="1"/>
  <c r="J514" i="2" s="1"/>
  <c r="E513" i="2"/>
  <c r="H513" i="2" s="1"/>
  <c r="J513" i="2" s="1"/>
  <c r="E512" i="2"/>
  <c r="H512" i="2" s="1"/>
  <c r="J512" i="2" s="1"/>
  <c r="E511" i="2"/>
  <c r="H511" i="2" s="1"/>
  <c r="J511" i="2" s="1"/>
  <c r="E510" i="2"/>
  <c r="H510" i="2" s="1"/>
  <c r="J510" i="2" s="1"/>
  <c r="E509" i="2"/>
  <c r="H509" i="2" s="1"/>
  <c r="J509" i="2" s="1"/>
  <c r="E508" i="2"/>
  <c r="H508" i="2" s="1"/>
  <c r="J508" i="2" s="1"/>
  <c r="E507" i="2"/>
  <c r="H507" i="2" s="1"/>
  <c r="J507" i="2" s="1"/>
  <c r="E506" i="2"/>
  <c r="H506" i="2" s="1"/>
  <c r="J506" i="2" s="1"/>
  <c r="E505" i="2"/>
  <c r="H505" i="2" s="1"/>
  <c r="J505" i="2" s="1"/>
  <c r="E504" i="2"/>
  <c r="H504" i="2" s="1"/>
  <c r="J504" i="2" s="1"/>
  <c r="E503" i="2"/>
  <c r="H503" i="2" s="1"/>
  <c r="J503" i="2" s="1"/>
  <c r="E502" i="2"/>
  <c r="H502" i="2" s="1"/>
  <c r="J502" i="2" s="1"/>
  <c r="E501" i="2"/>
  <c r="H501" i="2" s="1"/>
  <c r="J501" i="2" s="1"/>
  <c r="E500" i="2"/>
  <c r="H500" i="2" s="1"/>
  <c r="J500" i="2" s="1"/>
  <c r="E499" i="2"/>
  <c r="H499" i="2" s="1"/>
  <c r="J499" i="2" s="1"/>
  <c r="E498" i="2"/>
  <c r="H498" i="2" s="1"/>
  <c r="J498" i="2" s="1"/>
  <c r="E497" i="2"/>
  <c r="H497" i="2" s="1"/>
  <c r="J497" i="2" s="1"/>
  <c r="E496" i="2"/>
  <c r="H496" i="2" s="1"/>
  <c r="J496" i="2" s="1"/>
  <c r="E495" i="2"/>
  <c r="H495" i="2" s="1"/>
  <c r="J495" i="2" s="1"/>
  <c r="E494" i="2"/>
  <c r="H494" i="2" s="1"/>
  <c r="J494" i="2" s="1"/>
  <c r="E493" i="2"/>
  <c r="H493" i="2" s="1"/>
  <c r="J493" i="2" s="1"/>
  <c r="E492" i="2"/>
  <c r="H492" i="2" s="1"/>
  <c r="J492" i="2" s="1"/>
  <c r="E491" i="2"/>
  <c r="H491" i="2" s="1"/>
  <c r="J491" i="2" s="1"/>
  <c r="E490" i="2"/>
  <c r="H490" i="2" s="1"/>
  <c r="J490" i="2" s="1"/>
  <c r="E489" i="2"/>
  <c r="H489" i="2" s="1"/>
  <c r="J489" i="2" s="1"/>
  <c r="E488" i="2"/>
  <c r="H488" i="2" s="1"/>
  <c r="J488" i="2" s="1"/>
  <c r="E487" i="2"/>
  <c r="H487" i="2" s="1"/>
  <c r="J487" i="2" s="1"/>
  <c r="E486" i="2"/>
  <c r="H486" i="2" s="1"/>
  <c r="J486" i="2" s="1"/>
  <c r="E485" i="2"/>
  <c r="H485" i="2" s="1"/>
  <c r="J485" i="2" s="1"/>
  <c r="E484" i="2"/>
  <c r="H484" i="2" s="1"/>
  <c r="J484" i="2" s="1"/>
  <c r="E483" i="2"/>
  <c r="H483" i="2" s="1"/>
  <c r="J483" i="2" s="1"/>
  <c r="E482" i="2"/>
  <c r="H482" i="2" s="1"/>
  <c r="J482" i="2" s="1"/>
  <c r="E481" i="2"/>
  <c r="H481" i="2" s="1"/>
  <c r="J481" i="2" s="1"/>
  <c r="E480" i="2"/>
  <c r="H480" i="2" s="1"/>
  <c r="J480" i="2" s="1"/>
  <c r="E479" i="2"/>
  <c r="H479" i="2" s="1"/>
  <c r="J479" i="2" s="1"/>
  <c r="E478" i="2"/>
  <c r="H478" i="2" s="1"/>
  <c r="J478" i="2" s="1"/>
  <c r="E477" i="2"/>
  <c r="H477" i="2" s="1"/>
  <c r="J477" i="2" s="1"/>
  <c r="E476" i="2"/>
  <c r="H476" i="2" s="1"/>
  <c r="J476" i="2" s="1"/>
  <c r="E475" i="2"/>
  <c r="H475" i="2" s="1"/>
  <c r="J475" i="2" s="1"/>
  <c r="E474" i="2"/>
  <c r="H474" i="2" s="1"/>
  <c r="J474" i="2" s="1"/>
  <c r="E473" i="2"/>
  <c r="H473" i="2" s="1"/>
  <c r="E472" i="2"/>
  <c r="H472" i="2" s="1"/>
  <c r="H471" i="2"/>
  <c r="E471" i="2"/>
  <c r="E470" i="2"/>
  <c r="H470" i="2" s="1"/>
  <c r="E469" i="2"/>
  <c r="H469" i="2" s="1"/>
  <c r="E468" i="2"/>
  <c r="H468" i="2" s="1"/>
  <c r="E467" i="2"/>
  <c r="H467" i="2" s="1"/>
  <c r="E466" i="2"/>
  <c r="H466" i="2" s="1"/>
  <c r="E465" i="2"/>
  <c r="H465" i="2" s="1"/>
  <c r="E464" i="2"/>
  <c r="H464" i="2" s="1"/>
  <c r="H463" i="2"/>
  <c r="E463" i="2"/>
  <c r="E462" i="2"/>
  <c r="H462" i="2" s="1"/>
  <c r="E461" i="2"/>
  <c r="H461" i="2" s="1"/>
  <c r="E460" i="2"/>
  <c r="H460" i="2" s="1"/>
  <c r="E459" i="2"/>
  <c r="H459" i="2" s="1"/>
  <c r="E458" i="2"/>
  <c r="H458" i="2" s="1"/>
  <c r="E457" i="2"/>
  <c r="H457" i="2" s="1"/>
  <c r="E456" i="2"/>
  <c r="H456" i="2" s="1"/>
  <c r="H455" i="2"/>
  <c r="E455" i="2"/>
  <c r="E454" i="2"/>
  <c r="H454" i="2" s="1"/>
  <c r="E453" i="2"/>
  <c r="H453" i="2" s="1"/>
  <c r="E452" i="2"/>
  <c r="H452" i="2" s="1"/>
  <c r="E451" i="2"/>
  <c r="H451" i="2" s="1"/>
  <c r="E450" i="2"/>
  <c r="H450" i="2" s="1"/>
  <c r="E449" i="2"/>
  <c r="H449" i="2" s="1"/>
  <c r="E448" i="2"/>
  <c r="H448" i="2" s="1"/>
  <c r="E447" i="2"/>
  <c r="H447" i="2" s="1"/>
  <c r="E446" i="2"/>
  <c r="H446" i="2" s="1"/>
  <c r="E445" i="2"/>
  <c r="H445" i="2" s="1"/>
  <c r="E444" i="2"/>
  <c r="H444" i="2" s="1"/>
  <c r="E443" i="2"/>
  <c r="H443" i="2" s="1"/>
  <c r="E442" i="2"/>
  <c r="H442" i="2" s="1"/>
  <c r="E441" i="2"/>
  <c r="H441" i="2" s="1"/>
  <c r="E440" i="2"/>
  <c r="H440" i="2" s="1"/>
  <c r="E439" i="2"/>
  <c r="H439" i="2" s="1"/>
  <c r="E438" i="2"/>
  <c r="H438" i="2" s="1"/>
  <c r="E437" i="2"/>
  <c r="H437" i="2" s="1"/>
  <c r="E436" i="2"/>
  <c r="H436" i="2" s="1"/>
  <c r="E435" i="2"/>
  <c r="H435" i="2" s="1"/>
  <c r="E434" i="2"/>
  <c r="H434" i="2" s="1"/>
  <c r="E433" i="2"/>
  <c r="H433" i="2" s="1"/>
  <c r="E432" i="2"/>
  <c r="H432" i="2" s="1"/>
  <c r="E431" i="2"/>
  <c r="H431" i="2" s="1"/>
  <c r="E430" i="2"/>
  <c r="H430" i="2" s="1"/>
  <c r="E429" i="2"/>
  <c r="H429" i="2" s="1"/>
  <c r="E428" i="2"/>
  <c r="H428" i="2" s="1"/>
  <c r="E427" i="2"/>
  <c r="H427" i="2" s="1"/>
  <c r="E426" i="2"/>
  <c r="H426" i="2" s="1"/>
  <c r="E425" i="2"/>
  <c r="H425" i="2" s="1"/>
  <c r="E424" i="2"/>
  <c r="H424" i="2" s="1"/>
  <c r="E423" i="2"/>
  <c r="H423" i="2" s="1"/>
  <c r="E422" i="2"/>
  <c r="H422" i="2" s="1"/>
  <c r="E421" i="2"/>
  <c r="H421" i="2" s="1"/>
  <c r="E420" i="2"/>
  <c r="H420" i="2" s="1"/>
  <c r="E419" i="2"/>
  <c r="H419" i="2" s="1"/>
  <c r="E418" i="2"/>
  <c r="H418" i="2" s="1"/>
  <c r="E417" i="2"/>
  <c r="H417" i="2" s="1"/>
  <c r="E416" i="2"/>
  <c r="H416" i="2" s="1"/>
  <c r="E415" i="2"/>
  <c r="H415" i="2" s="1"/>
  <c r="E414" i="2"/>
  <c r="H414" i="2" s="1"/>
  <c r="E413" i="2"/>
  <c r="H413" i="2" s="1"/>
  <c r="E412" i="2"/>
  <c r="H412" i="2" s="1"/>
  <c r="E411" i="2"/>
  <c r="H411" i="2" s="1"/>
  <c r="E410" i="2"/>
  <c r="H410" i="2" s="1"/>
  <c r="E409" i="2"/>
  <c r="H409" i="2" s="1"/>
  <c r="E408" i="2"/>
  <c r="H408" i="2" s="1"/>
  <c r="E407" i="2"/>
  <c r="H407" i="2" s="1"/>
  <c r="E406" i="2"/>
  <c r="H406" i="2" s="1"/>
  <c r="E405" i="2"/>
  <c r="H405" i="2" s="1"/>
  <c r="E404" i="2"/>
  <c r="H404" i="2" s="1"/>
  <c r="E403" i="2"/>
  <c r="H403" i="2" s="1"/>
  <c r="E402" i="2"/>
  <c r="H402" i="2" s="1"/>
  <c r="E401" i="2"/>
  <c r="H401" i="2" s="1"/>
  <c r="E400" i="2"/>
  <c r="H400" i="2" s="1"/>
  <c r="E399" i="2"/>
  <c r="H399" i="2" s="1"/>
  <c r="E398" i="2"/>
  <c r="H398" i="2" s="1"/>
  <c r="F397" i="2"/>
  <c r="E397" i="2"/>
  <c r="H397" i="2" s="1"/>
  <c r="I397" i="2" s="1"/>
  <c r="E573" i="13" l="1"/>
  <c r="H573" i="13" s="1"/>
  <c r="E572" i="13"/>
  <c r="H572" i="13" s="1"/>
  <c r="E571" i="13"/>
  <c r="H571" i="13" s="1"/>
  <c r="E570" i="13"/>
  <c r="H570" i="13" s="1"/>
  <c r="E569" i="13"/>
  <c r="H569" i="13" s="1"/>
  <c r="E568" i="13"/>
  <c r="H568" i="13" s="1"/>
  <c r="E567" i="13"/>
  <c r="H567" i="13" s="1"/>
  <c r="E566" i="13"/>
  <c r="H566" i="13" s="1"/>
  <c r="E565" i="13"/>
  <c r="H565" i="13" s="1"/>
  <c r="E564" i="13"/>
  <c r="H564" i="13" s="1"/>
  <c r="E563" i="13"/>
  <c r="H563" i="13" s="1"/>
  <c r="E562" i="13"/>
  <c r="H562" i="13" s="1"/>
  <c r="E561" i="13"/>
  <c r="H561" i="13" s="1"/>
  <c r="E560" i="13"/>
  <c r="H560" i="13" s="1"/>
  <c r="E559" i="13"/>
  <c r="H559" i="13" s="1"/>
  <c r="E558" i="13"/>
  <c r="H558" i="13" s="1"/>
  <c r="E557" i="13"/>
  <c r="H557" i="13" s="1"/>
  <c r="E556" i="13"/>
  <c r="H556" i="13" s="1"/>
  <c r="E555" i="13"/>
  <c r="H555" i="13" s="1"/>
  <c r="E554" i="13"/>
  <c r="H554" i="13" s="1"/>
  <c r="E553" i="13"/>
  <c r="H553" i="13" s="1"/>
  <c r="E552" i="13"/>
  <c r="H552" i="13" s="1"/>
  <c r="E551" i="13"/>
  <c r="H551" i="13" s="1"/>
  <c r="E550" i="13"/>
  <c r="H550" i="13" s="1"/>
  <c r="E549" i="13"/>
  <c r="H549" i="13" s="1"/>
  <c r="E548" i="13"/>
  <c r="H548" i="13" s="1"/>
  <c r="E547" i="13"/>
  <c r="H547" i="13" s="1"/>
  <c r="E546" i="13"/>
  <c r="H546" i="13" s="1"/>
  <c r="E545" i="13"/>
  <c r="H545" i="13" s="1"/>
  <c r="E544" i="13"/>
  <c r="H544" i="13" s="1"/>
  <c r="E543" i="13"/>
  <c r="H543" i="13" s="1"/>
  <c r="E542" i="13"/>
  <c r="H542" i="13" s="1"/>
  <c r="E541" i="13"/>
  <c r="H541" i="13" s="1"/>
  <c r="E540" i="13"/>
  <c r="H540" i="13" s="1"/>
  <c r="E539" i="13"/>
  <c r="H539" i="13" s="1"/>
  <c r="E538" i="13"/>
  <c r="H538" i="13" s="1"/>
  <c r="E537" i="13"/>
  <c r="H537" i="13" s="1"/>
  <c r="E536" i="13"/>
  <c r="H536" i="13" s="1"/>
  <c r="E535" i="13"/>
  <c r="H535" i="13" s="1"/>
  <c r="E534" i="13"/>
  <c r="H534" i="13" s="1"/>
  <c r="E533" i="13"/>
  <c r="H533" i="13" s="1"/>
  <c r="E532" i="13"/>
  <c r="H532" i="13" s="1"/>
  <c r="E531" i="13"/>
  <c r="H531" i="13" s="1"/>
  <c r="E530" i="13"/>
  <c r="H530" i="13" s="1"/>
  <c r="E529" i="13"/>
  <c r="H529" i="13" s="1"/>
  <c r="E528" i="13"/>
  <c r="H528" i="13" s="1"/>
  <c r="E527" i="13"/>
  <c r="H527" i="13" s="1"/>
  <c r="E526" i="13"/>
  <c r="H526" i="13" s="1"/>
  <c r="E525" i="13"/>
  <c r="H525" i="13" s="1"/>
  <c r="E524" i="13"/>
  <c r="H524" i="13" s="1"/>
  <c r="E523" i="13"/>
  <c r="H523" i="13" s="1"/>
  <c r="E522" i="13"/>
  <c r="H522" i="13" s="1"/>
  <c r="E521" i="13"/>
  <c r="H521" i="13" s="1"/>
  <c r="E520" i="13"/>
  <c r="H520" i="13" s="1"/>
  <c r="E519" i="13"/>
  <c r="H519" i="13" s="1"/>
  <c r="E518" i="13"/>
  <c r="H518" i="13" s="1"/>
  <c r="E517" i="13"/>
  <c r="H517" i="13" s="1"/>
  <c r="E516" i="13"/>
  <c r="H516" i="13" s="1"/>
  <c r="E515" i="13"/>
  <c r="H515" i="13" s="1"/>
  <c r="E514" i="13"/>
  <c r="H514" i="13" s="1"/>
  <c r="E513" i="13"/>
  <c r="H513" i="13" s="1"/>
  <c r="E512" i="13"/>
  <c r="H512" i="13" s="1"/>
  <c r="E511" i="13"/>
  <c r="H511" i="13" s="1"/>
  <c r="E510" i="13"/>
  <c r="H510" i="13" s="1"/>
  <c r="E509" i="13"/>
  <c r="H509" i="13" s="1"/>
  <c r="E508" i="13"/>
  <c r="H508" i="13" s="1"/>
  <c r="E507" i="13"/>
  <c r="H507" i="13" s="1"/>
  <c r="E506" i="13"/>
  <c r="H506" i="13" s="1"/>
  <c r="E505" i="13"/>
  <c r="H505" i="13" s="1"/>
  <c r="E504" i="13"/>
  <c r="H504" i="13" s="1"/>
  <c r="J504" i="13" s="1"/>
  <c r="E503" i="13"/>
  <c r="H503" i="13" s="1"/>
  <c r="J503" i="13" s="1"/>
  <c r="E502" i="13"/>
  <c r="H502" i="13" s="1"/>
  <c r="J502" i="13" s="1"/>
  <c r="E501" i="13"/>
  <c r="H501" i="13" s="1"/>
  <c r="J501" i="13" s="1"/>
  <c r="E500" i="13"/>
  <c r="H500" i="13" s="1"/>
  <c r="J500" i="13" s="1"/>
  <c r="E499" i="13"/>
  <c r="H499" i="13" s="1"/>
  <c r="J499" i="13" s="1"/>
  <c r="E498" i="13"/>
  <c r="H498" i="13" s="1"/>
  <c r="J498" i="13" s="1"/>
  <c r="E497" i="13"/>
  <c r="H497" i="13" s="1"/>
  <c r="J497" i="13" s="1"/>
  <c r="E496" i="13"/>
  <c r="H496" i="13" s="1"/>
  <c r="J496" i="13" s="1"/>
  <c r="E495" i="13"/>
  <c r="H495" i="13" s="1"/>
  <c r="J495" i="13" s="1"/>
  <c r="E494" i="13"/>
  <c r="H494" i="13" s="1"/>
  <c r="J494" i="13" s="1"/>
  <c r="E493" i="13"/>
  <c r="H493" i="13" s="1"/>
  <c r="J493" i="13" s="1"/>
  <c r="E492" i="13"/>
  <c r="H492" i="13" s="1"/>
  <c r="J492" i="13" s="1"/>
  <c r="E491" i="13"/>
  <c r="H491" i="13" s="1"/>
  <c r="J491" i="13" s="1"/>
  <c r="E490" i="13"/>
  <c r="H490" i="13" s="1"/>
  <c r="J490" i="13" s="1"/>
  <c r="E489" i="13"/>
  <c r="H489" i="13" s="1"/>
  <c r="J489" i="13" s="1"/>
  <c r="E488" i="13"/>
  <c r="H488" i="13" s="1"/>
  <c r="J488" i="13" s="1"/>
  <c r="E487" i="13"/>
  <c r="H487" i="13" s="1"/>
  <c r="J487" i="13" s="1"/>
  <c r="E486" i="13"/>
  <c r="H486" i="13" s="1"/>
  <c r="J486" i="13" s="1"/>
  <c r="E485" i="13"/>
  <c r="H485" i="13" s="1"/>
  <c r="J485" i="13" s="1"/>
  <c r="E484" i="13"/>
  <c r="H484" i="13" s="1"/>
  <c r="J484" i="13" s="1"/>
  <c r="E483" i="13"/>
  <c r="H483" i="13" s="1"/>
  <c r="J483" i="13" s="1"/>
  <c r="E482" i="13"/>
  <c r="H482" i="13" s="1"/>
  <c r="J482" i="13" s="1"/>
  <c r="E481" i="13"/>
  <c r="H481" i="13" s="1"/>
  <c r="J481" i="13" s="1"/>
  <c r="E480" i="13"/>
  <c r="H480" i="13" s="1"/>
  <c r="J480" i="13" s="1"/>
  <c r="E479" i="13"/>
  <c r="H479" i="13" s="1"/>
  <c r="J479" i="13" s="1"/>
  <c r="E478" i="13"/>
  <c r="H478" i="13" s="1"/>
  <c r="J478" i="13" s="1"/>
  <c r="E477" i="13"/>
  <c r="H477" i="13" s="1"/>
  <c r="J477" i="13" s="1"/>
  <c r="E476" i="13"/>
  <c r="H476" i="13" s="1"/>
  <c r="J476" i="13" s="1"/>
  <c r="E475" i="13"/>
  <c r="H475" i="13" s="1"/>
  <c r="J475" i="13" s="1"/>
  <c r="E474" i="13"/>
  <c r="H474" i="13" s="1"/>
  <c r="J474" i="13" s="1"/>
  <c r="E473" i="13"/>
  <c r="H473" i="13" s="1"/>
  <c r="J473" i="13" s="1"/>
  <c r="E472" i="13"/>
  <c r="H472" i="13" s="1"/>
  <c r="J472" i="13" s="1"/>
  <c r="E471" i="13"/>
  <c r="H471" i="13" s="1"/>
  <c r="J471" i="13" s="1"/>
  <c r="E470" i="13"/>
  <c r="H470" i="13" s="1"/>
  <c r="J470" i="13" s="1"/>
  <c r="E469" i="13"/>
  <c r="H469" i="13" s="1"/>
  <c r="J469" i="13" s="1"/>
  <c r="E468" i="13"/>
  <c r="H468" i="13" s="1"/>
  <c r="J468" i="13" s="1"/>
  <c r="E467" i="13"/>
  <c r="H467" i="13" s="1"/>
  <c r="J467" i="13" s="1"/>
  <c r="E466" i="13"/>
  <c r="H466" i="13" s="1"/>
  <c r="J466" i="13" s="1"/>
  <c r="E465" i="13"/>
  <c r="H465" i="13" s="1"/>
  <c r="J465" i="13" s="1"/>
  <c r="E464" i="13"/>
  <c r="H464" i="13" s="1"/>
  <c r="J464" i="13" s="1"/>
  <c r="E463" i="13"/>
  <c r="H463" i="13" s="1"/>
  <c r="J463" i="13" s="1"/>
  <c r="E462" i="13"/>
  <c r="H462" i="13" s="1"/>
  <c r="J462" i="13" s="1"/>
  <c r="E461" i="13"/>
  <c r="H461" i="13" s="1"/>
  <c r="J461" i="13" s="1"/>
  <c r="E460" i="13"/>
  <c r="H460" i="13" s="1"/>
  <c r="J460" i="13" s="1"/>
  <c r="E459" i="13"/>
  <c r="H459" i="13" s="1"/>
  <c r="J459" i="13" s="1"/>
  <c r="E458" i="13"/>
  <c r="H458" i="13" s="1"/>
  <c r="J458" i="13" s="1"/>
  <c r="E457" i="13"/>
  <c r="H457" i="13" s="1"/>
  <c r="E456" i="13"/>
  <c r="H456" i="13" s="1"/>
  <c r="E455" i="13"/>
  <c r="H455" i="13" s="1"/>
  <c r="E454" i="13"/>
  <c r="H454" i="13" s="1"/>
  <c r="E453" i="13"/>
  <c r="H453" i="13" s="1"/>
  <c r="E452" i="13"/>
  <c r="H452" i="13" s="1"/>
  <c r="E451" i="13"/>
  <c r="H451" i="13" s="1"/>
  <c r="E450" i="13"/>
  <c r="H450" i="13" s="1"/>
  <c r="E449" i="13"/>
  <c r="H449" i="13" s="1"/>
  <c r="E448" i="13"/>
  <c r="H448" i="13" s="1"/>
  <c r="E447" i="13"/>
  <c r="H447" i="13" s="1"/>
  <c r="E446" i="13"/>
  <c r="H446" i="13" s="1"/>
  <c r="E445" i="13"/>
  <c r="H445" i="13" s="1"/>
  <c r="E444" i="13"/>
  <c r="H444" i="13" s="1"/>
  <c r="E443" i="13"/>
  <c r="H443" i="13" s="1"/>
  <c r="E442" i="13"/>
  <c r="H442" i="13" s="1"/>
  <c r="E441" i="13"/>
  <c r="H441" i="13" s="1"/>
  <c r="E440" i="13"/>
  <c r="H440" i="13" s="1"/>
  <c r="E439" i="13"/>
  <c r="H439" i="13" s="1"/>
  <c r="E438" i="13"/>
  <c r="H438" i="13" s="1"/>
  <c r="E437" i="13"/>
  <c r="H437" i="13" s="1"/>
  <c r="E436" i="13"/>
  <c r="H436" i="13" s="1"/>
  <c r="E435" i="13"/>
  <c r="H435" i="13" s="1"/>
  <c r="E434" i="13"/>
  <c r="H434" i="13" s="1"/>
  <c r="E433" i="13"/>
  <c r="H433" i="13" s="1"/>
  <c r="E432" i="13"/>
  <c r="H432" i="13" s="1"/>
  <c r="E431" i="13"/>
  <c r="H431" i="13" s="1"/>
  <c r="E430" i="13"/>
  <c r="H430" i="13" s="1"/>
  <c r="E429" i="13"/>
  <c r="H429" i="13" s="1"/>
  <c r="E428" i="13"/>
  <c r="H428" i="13" s="1"/>
  <c r="E427" i="13"/>
  <c r="H427" i="13" s="1"/>
  <c r="E426" i="13"/>
  <c r="H426" i="13" s="1"/>
  <c r="E425" i="13"/>
  <c r="H425" i="13" s="1"/>
  <c r="E424" i="13"/>
  <c r="H424" i="13" s="1"/>
  <c r="E423" i="13"/>
  <c r="H423" i="13" s="1"/>
  <c r="E422" i="13"/>
  <c r="H422" i="13" s="1"/>
  <c r="E421" i="13"/>
  <c r="H421" i="13" s="1"/>
  <c r="E420" i="13"/>
  <c r="H420" i="13" s="1"/>
  <c r="E419" i="13"/>
  <c r="H419" i="13" s="1"/>
  <c r="E418" i="13"/>
  <c r="H418" i="13" s="1"/>
  <c r="E417" i="13"/>
  <c r="H417" i="13" s="1"/>
  <c r="E416" i="13"/>
  <c r="H416" i="13" s="1"/>
  <c r="E415" i="13"/>
  <c r="H415" i="13" s="1"/>
  <c r="E414" i="13"/>
  <c r="H414" i="13" s="1"/>
  <c r="E413" i="13"/>
  <c r="H413" i="13" s="1"/>
  <c r="E412" i="13"/>
  <c r="H412" i="13" s="1"/>
  <c r="E411" i="13"/>
  <c r="H411" i="13" s="1"/>
  <c r="E410" i="13"/>
  <c r="H410" i="13" s="1"/>
  <c r="E409" i="13"/>
  <c r="H409" i="13" s="1"/>
  <c r="E408" i="13"/>
  <c r="H408" i="13" s="1"/>
  <c r="E407" i="13"/>
  <c r="H407" i="13" s="1"/>
  <c r="E406" i="13"/>
  <c r="H406" i="13" s="1"/>
  <c r="E405" i="13"/>
  <c r="H405" i="13" s="1"/>
  <c r="E404" i="13"/>
  <c r="H404" i="13" s="1"/>
  <c r="E403" i="13"/>
  <c r="H403" i="13" s="1"/>
  <c r="E402" i="13"/>
  <c r="H402" i="13" s="1"/>
  <c r="E401" i="13"/>
  <c r="H401" i="13" s="1"/>
  <c r="E400" i="13"/>
  <c r="H400" i="13" s="1"/>
  <c r="E399" i="13"/>
  <c r="H399" i="13" s="1"/>
  <c r="E398" i="13"/>
  <c r="H398" i="13" s="1"/>
  <c r="E397" i="13"/>
  <c r="H397" i="13" s="1"/>
  <c r="E396" i="13"/>
  <c r="H396" i="13" s="1"/>
  <c r="E395" i="13"/>
  <c r="H395" i="13" s="1"/>
  <c r="E394" i="13"/>
  <c r="H394" i="13" s="1"/>
  <c r="E393" i="13"/>
  <c r="H393" i="13" s="1"/>
  <c r="E392" i="13"/>
  <c r="H392" i="13" s="1"/>
  <c r="E391" i="13"/>
  <c r="H391" i="13" s="1"/>
  <c r="E390" i="13"/>
  <c r="H390" i="13" s="1"/>
  <c r="E389" i="13"/>
  <c r="H389" i="13" s="1"/>
  <c r="E388" i="13"/>
  <c r="H388" i="13" s="1"/>
  <c r="E387" i="13"/>
  <c r="H387" i="13" s="1"/>
  <c r="E386" i="13"/>
  <c r="H386" i="13" s="1"/>
  <c r="E385" i="13"/>
  <c r="H385" i="13" s="1"/>
  <c r="E384" i="13"/>
  <c r="H384" i="13" s="1"/>
  <c r="E383" i="13"/>
  <c r="H383" i="13" s="1"/>
  <c r="E382" i="13"/>
  <c r="F381" i="13"/>
  <c r="E381" i="13"/>
  <c r="H381" i="13" s="1"/>
  <c r="I381" i="13" s="1"/>
  <c r="E605" i="52" l="1"/>
  <c r="H605" i="52" s="1"/>
  <c r="I605" i="52" s="1"/>
  <c r="E604" i="52"/>
  <c r="H604" i="52" s="1"/>
  <c r="I604" i="52" s="1"/>
  <c r="E603" i="52"/>
  <c r="H603" i="52" s="1"/>
  <c r="I603" i="52" s="1"/>
  <c r="E602" i="52"/>
  <c r="H602" i="52" s="1"/>
  <c r="I602" i="52" s="1"/>
  <c r="E601" i="52"/>
  <c r="H601" i="52" s="1"/>
  <c r="I601" i="52" s="1"/>
  <c r="E600" i="52"/>
  <c r="H600" i="52" s="1"/>
  <c r="I600" i="52" s="1"/>
  <c r="E599" i="52"/>
  <c r="H599" i="52" s="1"/>
  <c r="I599" i="52" s="1"/>
  <c r="E598" i="52"/>
  <c r="H598" i="52" s="1"/>
  <c r="I598" i="52" s="1"/>
  <c r="E597" i="52"/>
  <c r="H597" i="52" s="1"/>
  <c r="I597" i="52" s="1"/>
  <c r="E596" i="52"/>
  <c r="H596" i="52" s="1"/>
  <c r="I596" i="52" s="1"/>
  <c r="E595" i="52"/>
  <c r="H595" i="52" s="1"/>
  <c r="I595" i="52" s="1"/>
  <c r="E594" i="52"/>
  <c r="H594" i="52" s="1"/>
  <c r="I594" i="52" s="1"/>
  <c r="E593" i="52"/>
  <c r="H593" i="52" s="1"/>
  <c r="I593" i="52" s="1"/>
  <c r="E592" i="52"/>
  <c r="H592" i="52" s="1"/>
  <c r="I592" i="52" s="1"/>
  <c r="E591" i="52"/>
  <c r="H591" i="52" s="1"/>
  <c r="I591" i="52" s="1"/>
  <c r="E590" i="52"/>
  <c r="H590" i="52" s="1"/>
  <c r="I590" i="52" s="1"/>
  <c r="E589" i="52"/>
  <c r="H589" i="52" s="1"/>
  <c r="I589" i="52" s="1"/>
  <c r="E588" i="52"/>
  <c r="H588" i="52" s="1"/>
  <c r="I588" i="52" s="1"/>
  <c r="E587" i="52"/>
  <c r="H587" i="52" s="1"/>
  <c r="I587" i="52" s="1"/>
  <c r="E586" i="52"/>
  <c r="H586" i="52" s="1"/>
  <c r="I586" i="52" s="1"/>
  <c r="E585" i="52"/>
  <c r="H585" i="52" s="1"/>
  <c r="I585" i="52" s="1"/>
  <c r="E584" i="52"/>
  <c r="H584" i="52" s="1"/>
  <c r="I584" i="52" s="1"/>
  <c r="E583" i="52"/>
  <c r="H583" i="52" s="1"/>
  <c r="I583" i="52" s="1"/>
  <c r="E582" i="52"/>
  <c r="H582" i="52" s="1"/>
  <c r="I582" i="52" s="1"/>
  <c r="E581" i="52"/>
  <c r="H581" i="52" s="1"/>
  <c r="I581" i="52" s="1"/>
  <c r="E580" i="52"/>
  <c r="H580" i="52" s="1"/>
  <c r="I580" i="52" s="1"/>
  <c r="E579" i="52"/>
  <c r="H579" i="52" s="1"/>
  <c r="I579" i="52" s="1"/>
  <c r="E578" i="52"/>
  <c r="H578" i="52" s="1"/>
  <c r="I578" i="52" s="1"/>
  <c r="E577" i="52"/>
  <c r="H577" i="52" s="1"/>
  <c r="I577" i="52" s="1"/>
  <c r="E576" i="52"/>
  <c r="H576" i="52" s="1"/>
  <c r="I576" i="52" s="1"/>
  <c r="E575" i="52"/>
  <c r="H575" i="52" s="1"/>
  <c r="I575" i="52" s="1"/>
  <c r="E574" i="52"/>
  <c r="H574" i="52" s="1"/>
  <c r="I574" i="52" s="1"/>
  <c r="E573" i="52"/>
  <c r="H573" i="52" s="1"/>
  <c r="I573" i="52" s="1"/>
  <c r="E572" i="52"/>
  <c r="H572" i="52" s="1"/>
  <c r="I572" i="52" s="1"/>
  <c r="E571" i="52"/>
  <c r="H571" i="52" s="1"/>
  <c r="I571" i="52" s="1"/>
  <c r="E570" i="52"/>
  <c r="H570" i="52" s="1"/>
  <c r="I570" i="52" s="1"/>
  <c r="E569" i="52"/>
  <c r="H569" i="52" s="1"/>
  <c r="I569" i="52" s="1"/>
  <c r="E568" i="52"/>
  <c r="H568" i="52" s="1"/>
  <c r="I568" i="52" s="1"/>
  <c r="E567" i="52"/>
  <c r="H567" i="52" s="1"/>
  <c r="I567" i="52" s="1"/>
  <c r="E566" i="52"/>
  <c r="H566" i="52" s="1"/>
  <c r="I566" i="52" s="1"/>
  <c r="E565" i="52"/>
  <c r="H565" i="52" s="1"/>
  <c r="I565" i="52" s="1"/>
  <c r="E564" i="52"/>
  <c r="H564" i="52" s="1"/>
  <c r="I564" i="52" s="1"/>
  <c r="E563" i="52"/>
  <c r="H563" i="52" s="1"/>
  <c r="I563" i="52" s="1"/>
  <c r="E562" i="52"/>
  <c r="H562" i="52" s="1"/>
  <c r="I562" i="52" s="1"/>
  <c r="E561" i="52"/>
  <c r="H561" i="52" s="1"/>
  <c r="I561" i="52" s="1"/>
  <c r="E560" i="52"/>
  <c r="H560" i="52" s="1"/>
  <c r="I560" i="52" s="1"/>
  <c r="E559" i="52"/>
  <c r="H559" i="52" s="1"/>
  <c r="I559" i="52" s="1"/>
  <c r="E558" i="52"/>
  <c r="H558" i="52" s="1"/>
  <c r="I558" i="52" s="1"/>
  <c r="E557" i="52"/>
  <c r="H557" i="52" s="1"/>
  <c r="I557" i="52" s="1"/>
  <c r="E556" i="52"/>
  <c r="H556" i="52" s="1"/>
  <c r="I556" i="52" s="1"/>
  <c r="E555" i="52"/>
  <c r="H555" i="52" s="1"/>
  <c r="I555" i="52" s="1"/>
  <c r="E554" i="52"/>
  <c r="H554" i="52" s="1"/>
  <c r="I554" i="52" s="1"/>
  <c r="E553" i="52"/>
  <c r="H553" i="52" s="1"/>
  <c r="I553" i="52" s="1"/>
  <c r="E552" i="52"/>
  <c r="H552" i="52" s="1"/>
  <c r="I552" i="52" s="1"/>
  <c r="E551" i="52"/>
  <c r="H551" i="52" s="1"/>
  <c r="I551" i="52" s="1"/>
  <c r="E550" i="52"/>
  <c r="H550" i="52" s="1"/>
  <c r="I550" i="52" s="1"/>
  <c r="E549" i="52"/>
  <c r="H549" i="52" s="1"/>
  <c r="I549" i="52" s="1"/>
  <c r="E548" i="52"/>
  <c r="H548" i="52" s="1"/>
  <c r="I548" i="52" s="1"/>
  <c r="E547" i="52"/>
  <c r="H547" i="52" s="1"/>
  <c r="I547" i="52" s="1"/>
  <c r="E546" i="52"/>
  <c r="H546" i="52" s="1"/>
  <c r="I546" i="52" s="1"/>
  <c r="E545" i="52"/>
  <c r="H545" i="52" s="1"/>
  <c r="I545" i="52" s="1"/>
  <c r="E544" i="52"/>
  <c r="H544" i="52" s="1"/>
  <c r="I544" i="52" s="1"/>
  <c r="E543" i="52"/>
  <c r="H543" i="52" s="1"/>
  <c r="I543" i="52" s="1"/>
  <c r="E542" i="52"/>
  <c r="H542" i="52" s="1"/>
  <c r="I542" i="52" s="1"/>
  <c r="E541" i="52"/>
  <c r="H541" i="52" s="1"/>
  <c r="I541" i="52" s="1"/>
  <c r="E540" i="52"/>
  <c r="H540" i="52" s="1"/>
  <c r="I540" i="52" s="1"/>
  <c r="E539" i="52"/>
  <c r="H539" i="52" s="1"/>
  <c r="I539" i="52" s="1"/>
  <c r="E538" i="52"/>
  <c r="H538" i="52" s="1"/>
  <c r="I538" i="52" s="1"/>
  <c r="E537" i="52"/>
  <c r="H537" i="52" s="1"/>
  <c r="I537" i="52" s="1"/>
  <c r="E536" i="52"/>
  <c r="H536" i="52" s="1"/>
  <c r="I536" i="52" s="1"/>
  <c r="E535" i="52"/>
  <c r="H535" i="52" s="1"/>
  <c r="I535" i="52" s="1"/>
  <c r="E534" i="52"/>
  <c r="H534" i="52" s="1"/>
  <c r="I534" i="52" s="1"/>
  <c r="E533" i="52"/>
  <c r="H533" i="52" s="1"/>
  <c r="I533" i="52" s="1"/>
  <c r="E532" i="52"/>
  <c r="H532" i="52" s="1"/>
  <c r="I532" i="52" s="1"/>
  <c r="E531" i="52"/>
  <c r="H531" i="52" s="1"/>
  <c r="I531" i="52" s="1"/>
  <c r="E530" i="52"/>
  <c r="H530" i="52" s="1"/>
  <c r="I530" i="52" s="1"/>
  <c r="E529" i="52"/>
  <c r="H529" i="52" s="1"/>
  <c r="I529" i="52" s="1"/>
  <c r="E528" i="52"/>
  <c r="H528" i="52" s="1"/>
  <c r="I528" i="52" s="1"/>
  <c r="E527" i="52"/>
  <c r="H527" i="52" s="1"/>
  <c r="I527" i="52" s="1"/>
  <c r="E526" i="52"/>
  <c r="H526" i="52" s="1"/>
  <c r="I526" i="52" s="1"/>
  <c r="E525" i="52"/>
  <c r="H525" i="52" s="1"/>
  <c r="I525" i="52" s="1"/>
  <c r="E524" i="52"/>
  <c r="H524" i="52" s="1"/>
  <c r="I524" i="52" s="1"/>
  <c r="E523" i="52"/>
  <c r="H523" i="52" s="1"/>
  <c r="I523" i="52" s="1"/>
  <c r="E522" i="52"/>
  <c r="H522" i="52" s="1"/>
  <c r="I522" i="52" s="1"/>
  <c r="E521" i="52"/>
  <c r="H521" i="52" s="1"/>
  <c r="I521" i="52" s="1"/>
  <c r="E520" i="52"/>
  <c r="H520" i="52" s="1"/>
  <c r="I520" i="52" s="1"/>
  <c r="E519" i="52"/>
  <c r="H519" i="52" s="1"/>
  <c r="I519" i="52" s="1"/>
  <c r="E518" i="52"/>
  <c r="H518" i="52" s="1"/>
  <c r="I518" i="52" s="1"/>
  <c r="E517" i="52"/>
  <c r="H517" i="52" s="1"/>
  <c r="I517" i="52" s="1"/>
  <c r="E516" i="52"/>
  <c r="H516" i="52" s="1"/>
  <c r="I516" i="52" s="1"/>
  <c r="E515" i="52"/>
  <c r="H515" i="52" s="1"/>
  <c r="I515" i="52" s="1"/>
  <c r="E514" i="52"/>
  <c r="H514" i="52" s="1"/>
  <c r="I514" i="52" s="1"/>
  <c r="E513" i="52"/>
  <c r="H513" i="52" s="1"/>
  <c r="I513" i="52" s="1"/>
  <c r="E512" i="52"/>
  <c r="H512" i="52" s="1"/>
  <c r="I512" i="52" s="1"/>
  <c r="E511" i="52"/>
  <c r="H511" i="52" s="1"/>
  <c r="I511" i="52" s="1"/>
  <c r="E510" i="52"/>
  <c r="H510" i="52" s="1"/>
  <c r="I510" i="52" s="1"/>
  <c r="E509" i="52"/>
  <c r="H509" i="52" s="1"/>
  <c r="I509" i="52" s="1"/>
  <c r="E508" i="52"/>
  <c r="H508" i="52" s="1"/>
  <c r="I508" i="52" s="1"/>
  <c r="E507" i="52"/>
  <c r="H507" i="52" s="1"/>
  <c r="I507" i="52" s="1"/>
  <c r="E506" i="52"/>
  <c r="H506" i="52" s="1"/>
  <c r="I506" i="52" s="1"/>
  <c r="E505" i="52"/>
  <c r="H505" i="52" s="1"/>
  <c r="I505" i="52" s="1"/>
  <c r="E504" i="52"/>
  <c r="H504" i="52" s="1"/>
  <c r="I504" i="52" s="1"/>
  <c r="E503" i="52"/>
  <c r="H503" i="52" s="1"/>
  <c r="I503" i="52" s="1"/>
  <c r="E502" i="52"/>
  <c r="H502" i="52" s="1"/>
  <c r="I502" i="52" s="1"/>
  <c r="E501" i="52"/>
  <c r="H501" i="52" s="1"/>
  <c r="I501" i="52" s="1"/>
  <c r="E500" i="52"/>
  <c r="H500" i="52" s="1"/>
  <c r="I500" i="52" s="1"/>
  <c r="E499" i="52"/>
  <c r="H499" i="52" s="1"/>
  <c r="I499" i="52" s="1"/>
  <c r="E498" i="52"/>
  <c r="H498" i="52" s="1"/>
  <c r="I498" i="52" s="1"/>
  <c r="E497" i="52"/>
  <c r="H497" i="52" s="1"/>
  <c r="I497" i="52" s="1"/>
  <c r="E496" i="52"/>
  <c r="H496" i="52" s="1"/>
  <c r="I496" i="52" s="1"/>
  <c r="E495" i="52"/>
  <c r="H495" i="52" s="1"/>
  <c r="I495" i="52" s="1"/>
  <c r="E494" i="52"/>
  <c r="H494" i="52" s="1"/>
  <c r="I494" i="52" s="1"/>
  <c r="E493" i="52"/>
  <c r="H493" i="52" s="1"/>
  <c r="I493" i="52" s="1"/>
  <c r="E492" i="52"/>
  <c r="H492" i="52" s="1"/>
  <c r="I492" i="52" s="1"/>
  <c r="E491" i="52"/>
  <c r="H491" i="52" s="1"/>
  <c r="I491" i="52" s="1"/>
  <c r="E490" i="52"/>
  <c r="H490" i="52" s="1"/>
  <c r="I490" i="52" s="1"/>
  <c r="E489" i="52"/>
  <c r="H489" i="52" s="1"/>
  <c r="I489" i="52" s="1"/>
  <c r="E488" i="52"/>
  <c r="H488" i="52" s="1"/>
  <c r="I488" i="52" s="1"/>
  <c r="E487" i="52"/>
  <c r="H487" i="52" s="1"/>
  <c r="I487" i="52" s="1"/>
  <c r="E486" i="52"/>
  <c r="H486" i="52" s="1"/>
  <c r="I486" i="52" s="1"/>
  <c r="E485" i="52"/>
  <c r="H485" i="52" s="1"/>
  <c r="I485" i="52" s="1"/>
  <c r="E484" i="52"/>
  <c r="H484" i="52" s="1"/>
  <c r="I484" i="52" s="1"/>
  <c r="E483" i="52"/>
  <c r="H483" i="52" s="1"/>
  <c r="I483" i="52" s="1"/>
  <c r="E482" i="52"/>
  <c r="H482" i="52" s="1"/>
  <c r="I482" i="52" s="1"/>
  <c r="E481" i="52"/>
  <c r="H481" i="52" s="1"/>
  <c r="I481" i="52" s="1"/>
  <c r="E480" i="52"/>
  <c r="H480" i="52" s="1"/>
  <c r="I480" i="52" s="1"/>
  <c r="E479" i="52"/>
  <c r="H479" i="52" s="1"/>
  <c r="I479" i="52" s="1"/>
  <c r="E478" i="52"/>
  <c r="H478" i="52" s="1"/>
  <c r="I478" i="52" s="1"/>
  <c r="E477" i="52"/>
  <c r="H477" i="52" s="1"/>
  <c r="I477" i="52" s="1"/>
  <c r="E476" i="52"/>
  <c r="H476" i="52" s="1"/>
  <c r="I476" i="52" s="1"/>
  <c r="E475" i="52"/>
  <c r="H475" i="52" s="1"/>
  <c r="I475" i="52" s="1"/>
  <c r="E474" i="52"/>
  <c r="H474" i="52" s="1"/>
  <c r="I474" i="52" s="1"/>
  <c r="E473" i="52"/>
  <c r="H473" i="52" s="1"/>
  <c r="I473" i="52" s="1"/>
  <c r="E472" i="52"/>
  <c r="H472" i="52" s="1"/>
  <c r="I472" i="52" s="1"/>
  <c r="E471" i="52"/>
  <c r="H471" i="52" s="1"/>
  <c r="I471" i="52" s="1"/>
  <c r="E470" i="52"/>
  <c r="H470" i="52" s="1"/>
  <c r="I470" i="52" s="1"/>
  <c r="E469" i="52"/>
  <c r="H469" i="52" s="1"/>
  <c r="I469" i="52" s="1"/>
  <c r="E468" i="52"/>
  <c r="H468" i="52" s="1"/>
  <c r="I468" i="52" s="1"/>
  <c r="E467" i="52"/>
  <c r="H467" i="52" s="1"/>
  <c r="I467" i="52" s="1"/>
  <c r="E466" i="52"/>
  <c r="H466" i="52" s="1"/>
  <c r="I466" i="52" s="1"/>
  <c r="E465" i="52"/>
  <c r="H465" i="52" s="1"/>
  <c r="I465" i="52" s="1"/>
  <c r="E464" i="52"/>
  <c r="H464" i="52" s="1"/>
  <c r="I464" i="52" s="1"/>
  <c r="E463" i="52"/>
  <c r="H463" i="52" s="1"/>
  <c r="I463" i="52" s="1"/>
  <c r="E462" i="52"/>
  <c r="H462" i="52" s="1"/>
  <c r="I462" i="52" s="1"/>
  <c r="E461" i="52"/>
  <c r="H461" i="52" s="1"/>
  <c r="I461" i="52" s="1"/>
  <c r="E460" i="52"/>
  <c r="H460" i="52" s="1"/>
  <c r="I460" i="52" s="1"/>
  <c r="E459" i="52"/>
  <c r="H459" i="52" s="1"/>
  <c r="I459" i="52" s="1"/>
  <c r="E458" i="52"/>
  <c r="H458" i="52" s="1"/>
  <c r="I458" i="52" s="1"/>
  <c r="E457" i="52"/>
  <c r="H457" i="52" s="1"/>
  <c r="I457" i="52" s="1"/>
  <c r="E456" i="52"/>
  <c r="H456" i="52" s="1"/>
  <c r="I456" i="52" s="1"/>
  <c r="E455" i="52"/>
  <c r="H455" i="52" s="1"/>
  <c r="I455" i="52" s="1"/>
  <c r="E454" i="52"/>
  <c r="H454" i="52" s="1"/>
  <c r="I454" i="52" s="1"/>
  <c r="E453" i="52"/>
  <c r="H453" i="52" s="1"/>
  <c r="I453" i="52" s="1"/>
  <c r="E452" i="52"/>
  <c r="H452" i="52" s="1"/>
  <c r="I452" i="52" s="1"/>
  <c r="E451" i="52"/>
  <c r="H451" i="52" s="1"/>
  <c r="I451" i="52" s="1"/>
  <c r="E450" i="52"/>
  <c r="H450" i="52" s="1"/>
  <c r="I450" i="52" s="1"/>
  <c r="E449" i="52"/>
  <c r="H449" i="52" s="1"/>
  <c r="I449" i="52" s="1"/>
  <c r="E448" i="52"/>
  <c r="H448" i="52" s="1"/>
  <c r="I448" i="52" s="1"/>
  <c r="E447" i="52"/>
  <c r="H447" i="52" s="1"/>
  <c r="I447" i="52" s="1"/>
  <c r="E446" i="52"/>
  <c r="H446" i="52" s="1"/>
  <c r="I446" i="52" s="1"/>
  <c r="E445" i="52"/>
  <c r="H445" i="52" s="1"/>
  <c r="I445" i="52" s="1"/>
  <c r="E444" i="52"/>
  <c r="H444" i="52" s="1"/>
  <c r="I444" i="52" s="1"/>
  <c r="E443" i="52"/>
  <c r="H443" i="52" s="1"/>
  <c r="I443" i="52" s="1"/>
  <c r="E442" i="52"/>
  <c r="H442" i="52" s="1"/>
  <c r="I442" i="52" s="1"/>
  <c r="E441" i="52"/>
  <c r="H441" i="52" s="1"/>
  <c r="I441" i="52" s="1"/>
  <c r="E440" i="52"/>
  <c r="H440" i="52" s="1"/>
  <c r="E439" i="52"/>
  <c r="H439" i="52" s="1"/>
  <c r="E438" i="52"/>
  <c r="H438" i="52" s="1"/>
  <c r="E437" i="52"/>
  <c r="H437" i="52" s="1"/>
  <c r="E436" i="52"/>
  <c r="H436" i="52" s="1"/>
  <c r="E435" i="52"/>
  <c r="H435" i="52" s="1"/>
  <c r="E434" i="52"/>
  <c r="H434" i="52" s="1"/>
  <c r="E433" i="52"/>
  <c r="H433" i="52" s="1"/>
  <c r="E432" i="52"/>
  <c r="H432" i="52" s="1"/>
  <c r="E431" i="52"/>
  <c r="H431" i="52" s="1"/>
  <c r="E430" i="52"/>
  <c r="H430" i="52" s="1"/>
  <c r="E429" i="52"/>
  <c r="H429" i="52" s="1"/>
  <c r="E428" i="52"/>
  <c r="H428" i="52" s="1"/>
  <c r="E427" i="52"/>
  <c r="H427" i="52" s="1"/>
  <c r="E426" i="52"/>
  <c r="H426" i="52" s="1"/>
  <c r="E425" i="52"/>
  <c r="H425" i="52" s="1"/>
  <c r="E424" i="52"/>
  <c r="H424" i="52" s="1"/>
  <c r="E423" i="52"/>
  <c r="H423" i="52" s="1"/>
  <c r="E422" i="52"/>
  <c r="H422" i="52" s="1"/>
  <c r="E421" i="52"/>
  <c r="H421" i="52" s="1"/>
  <c r="E420" i="52"/>
  <c r="H420" i="52" s="1"/>
  <c r="E419" i="52"/>
  <c r="H419" i="52" s="1"/>
  <c r="E418" i="52"/>
  <c r="H418" i="52" s="1"/>
  <c r="E417" i="52"/>
  <c r="H417" i="52" s="1"/>
  <c r="E416" i="52"/>
  <c r="H416" i="52" s="1"/>
  <c r="E415" i="52"/>
  <c r="H415" i="52" s="1"/>
  <c r="E414" i="52"/>
  <c r="H414" i="52" s="1"/>
  <c r="E413" i="52"/>
  <c r="H413" i="52" s="1"/>
  <c r="E412" i="52"/>
  <c r="H412" i="52" s="1"/>
  <c r="E411" i="52"/>
  <c r="H411" i="52" s="1"/>
  <c r="E410" i="52"/>
  <c r="H410" i="52" s="1"/>
  <c r="E409" i="52"/>
  <c r="H409" i="52" s="1"/>
  <c r="E408" i="52"/>
  <c r="H408" i="52" s="1"/>
  <c r="E407" i="52"/>
  <c r="H407" i="52" s="1"/>
  <c r="E406" i="52"/>
  <c r="H406" i="52" s="1"/>
  <c r="E405" i="52"/>
  <c r="E404" i="52"/>
  <c r="E403" i="52"/>
  <c r="E402" i="52"/>
  <c r="F401" i="52"/>
  <c r="E401" i="52"/>
  <c r="H401" i="52" s="1"/>
  <c r="E594" i="50"/>
  <c r="H594" i="50" s="1"/>
  <c r="E593" i="50"/>
  <c r="H593" i="50" s="1"/>
  <c r="E592" i="50"/>
  <c r="H592" i="50" s="1"/>
  <c r="E591" i="50"/>
  <c r="H591" i="50" s="1"/>
  <c r="E590" i="50"/>
  <c r="H590" i="50" s="1"/>
  <c r="E589" i="50"/>
  <c r="H589" i="50" s="1"/>
  <c r="E588" i="50"/>
  <c r="H588" i="50" s="1"/>
  <c r="E587" i="50"/>
  <c r="H587" i="50" s="1"/>
  <c r="E586" i="50"/>
  <c r="H586" i="50" s="1"/>
  <c r="E585" i="50"/>
  <c r="H585" i="50" s="1"/>
  <c r="E584" i="50"/>
  <c r="H584" i="50" s="1"/>
  <c r="E583" i="50"/>
  <c r="H583" i="50" s="1"/>
  <c r="E582" i="50"/>
  <c r="H582" i="50" s="1"/>
  <c r="E581" i="50"/>
  <c r="H581" i="50" s="1"/>
  <c r="E580" i="50"/>
  <c r="H580" i="50" s="1"/>
  <c r="E579" i="50"/>
  <c r="H579" i="50" s="1"/>
  <c r="E578" i="50"/>
  <c r="H578" i="50" s="1"/>
  <c r="E577" i="50"/>
  <c r="H577" i="50" s="1"/>
  <c r="E576" i="50"/>
  <c r="H576" i="50" s="1"/>
  <c r="E575" i="50"/>
  <c r="H575" i="50" s="1"/>
  <c r="E574" i="50"/>
  <c r="H574" i="50" s="1"/>
  <c r="E573" i="50"/>
  <c r="H573" i="50" s="1"/>
  <c r="E572" i="50"/>
  <c r="H572" i="50" s="1"/>
  <c r="E571" i="50"/>
  <c r="H571" i="50" s="1"/>
  <c r="E570" i="50"/>
  <c r="H570" i="50" s="1"/>
  <c r="E569" i="50"/>
  <c r="H569" i="50" s="1"/>
  <c r="E568" i="50"/>
  <c r="H568" i="50" s="1"/>
  <c r="E567" i="50"/>
  <c r="H567" i="50" s="1"/>
  <c r="E566" i="50"/>
  <c r="H566" i="50" s="1"/>
  <c r="E565" i="50"/>
  <c r="H565" i="50" s="1"/>
  <c r="E564" i="50"/>
  <c r="H564" i="50" s="1"/>
  <c r="E563" i="50"/>
  <c r="H563" i="50" s="1"/>
  <c r="E562" i="50"/>
  <c r="H562" i="50" s="1"/>
  <c r="E561" i="50"/>
  <c r="H561" i="50" s="1"/>
  <c r="E560" i="50"/>
  <c r="H560" i="50" s="1"/>
  <c r="E559" i="50"/>
  <c r="H559" i="50" s="1"/>
  <c r="E558" i="50"/>
  <c r="H558" i="50" s="1"/>
  <c r="E557" i="50"/>
  <c r="H557" i="50" s="1"/>
  <c r="E556" i="50"/>
  <c r="H556" i="50" s="1"/>
  <c r="E555" i="50"/>
  <c r="H555" i="50" s="1"/>
  <c r="E554" i="50"/>
  <c r="H554" i="50" s="1"/>
  <c r="E553" i="50"/>
  <c r="H553" i="50" s="1"/>
  <c r="E552" i="50"/>
  <c r="H552" i="50" s="1"/>
  <c r="E551" i="50"/>
  <c r="H551" i="50" s="1"/>
  <c r="E550" i="50"/>
  <c r="H550" i="50" s="1"/>
  <c r="E549" i="50"/>
  <c r="H549" i="50" s="1"/>
  <c r="E548" i="50"/>
  <c r="H548" i="50" s="1"/>
  <c r="E547" i="50"/>
  <c r="H547" i="50" s="1"/>
  <c r="E546" i="50"/>
  <c r="H546" i="50" s="1"/>
  <c r="E545" i="50"/>
  <c r="H545" i="50" s="1"/>
  <c r="E544" i="50"/>
  <c r="H544" i="50" s="1"/>
  <c r="E543" i="50"/>
  <c r="H543" i="50" s="1"/>
  <c r="E542" i="50"/>
  <c r="H542" i="50" s="1"/>
  <c r="E541" i="50"/>
  <c r="H541" i="50" s="1"/>
  <c r="E540" i="50"/>
  <c r="H540" i="50" s="1"/>
  <c r="E539" i="50"/>
  <c r="H539" i="50" s="1"/>
  <c r="E538" i="50"/>
  <c r="H538" i="50" s="1"/>
  <c r="E537" i="50"/>
  <c r="H537" i="50" s="1"/>
  <c r="E536" i="50"/>
  <c r="H536" i="50" s="1"/>
  <c r="E535" i="50"/>
  <c r="H535" i="50" s="1"/>
  <c r="E534" i="50"/>
  <c r="H534" i="50" s="1"/>
  <c r="E533" i="50"/>
  <c r="H533" i="50" s="1"/>
  <c r="E532" i="50"/>
  <c r="H532" i="50" s="1"/>
  <c r="E531" i="50"/>
  <c r="H531" i="50" s="1"/>
  <c r="E530" i="50"/>
  <c r="H530" i="50" s="1"/>
  <c r="E529" i="50"/>
  <c r="H529" i="50" s="1"/>
  <c r="E528" i="50"/>
  <c r="H528" i="50" s="1"/>
  <c r="E527" i="50"/>
  <c r="H527" i="50" s="1"/>
  <c r="E526" i="50"/>
  <c r="H526" i="50" s="1"/>
  <c r="E525" i="50"/>
  <c r="H525" i="50" s="1"/>
  <c r="E524" i="50"/>
  <c r="H524" i="50" s="1"/>
  <c r="E523" i="50"/>
  <c r="H523" i="50" s="1"/>
  <c r="E522" i="50"/>
  <c r="H522" i="50" s="1"/>
  <c r="E521" i="50"/>
  <c r="H521" i="50" s="1"/>
  <c r="J521" i="50" s="1"/>
  <c r="E520" i="50"/>
  <c r="H520" i="50" s="1"/>
  <c r="J520" i="50" s="1"/>
  <c r="E519" i="50"/>
  <c r="H519" i="50" s="1"/>
  <c r="J519" i="50" s="1"/>
  <c r="E518" i="50"/>
  <c r="H518" i="50" s="1"/>
  <c r="J518" i="50" s="1"/>
  <c r="E517" i="50"/>
  <c r="H517" i="50" s="1"/>
  <c r="J517" i="50" s="1"/>
  <c r="E516" i="50"/>
  <c r="H516" i="50" s="1"/>
  <c r="J516" i="50" s="1"/>
  <c r="E515" i="50"/>
  <c r="H515" i="50" s="1"/>
  <c r="J515" i="50" s="1"/>
  <c r="E514" i="50"/>
  <c r="H514" i="50" s="1"/>
  <c r="J514" i="50" s="1"/>
  <c r="E513" i="50"/>
  <c r="H513" i="50" s="1"/>
  <c r="J513" i="50" s="1"/>
  <c r="E512" i="50"/>
  <c r="H512" i="50" s="1"/>
  <c r="J512" i="50" s="1"/>
  <c r="E511" i="50"/>
  <c r="H511" i="50" s="1"/>
  <c r="J511" i="50" s="1"/>
  <c r="E510" i="50"/>
  <c r="H510" i="50" s="1"/>
  <c r="J510" i="50" s="1"/>
  <c r="E509" i="50"/>
  <c r="H509" i="50" s="1"/>
  <c r="J509" i="50" s="1"/>
  <c r="E508" i="50"/>
  <c r="H508" i="50" s="1"/>
  <c r="J508" i="50" s="1"/>
  <c r="E507" i="50"/>
  <c r="H507" i="50" s="1"/>
  <c r="J507" i="50" s="1"/>
  <c r="E506" i="50"/>
  <c r="H506" i="50" s="1"/>
  <c r="J506" i="50" s="1"/>
  <c r="E505" i="50"/>
  <c r="H505" i="50" s="1"/>
  <c r="J505" i="50" s="1"/>
  <c r="E504" i="50"/>
  <c r="H504" i="50" s="1"/>
  <c r="J504" i="50" s="1"/>
  <c r="E503" i="50"/>
  <c r="H503" i="50" s="1"/>
  <c r="J503" i="50" s="1"/>
  <c r="E502" i="50"/>
  <c r="H502" i="50" s="1"/>
  <c r="J502" i="50" s="1"/>
  <c r="E501" i="50"/>
  <c r="H501" i="50" s="1"/>
  <c r="J501" i="50" s="1"/>
  <c r="E500" i="50"/>
  <c r="H500" i="50" s="1"/>
  <c r="J500" i="50" s="1"/>
  <c r="E499" i="50"/>
  <c r="H499" i="50" s="1"/>
  <c r="J499" i="50" s="1"/>
  <c r="E498" i="50"/>
  <c r="H498" i="50" s="1"/>
  <c r="J498" i="50" s="1"/>
  <c r="E497" i="50"/>
  <c r="H497" i="50" s="1"/>
  <c r="J497" i="50" s="1"/>
  <c r="E496" i="50"/>
  <c r="H496" i="50" s="1"/>
  <c r="J496" i="50" s="1"/>
  <c r="E495" i="50"/>
  <c r="H495" i="50" s="1"/>
  <c r="J495" i="50" s="1"/>
  <c r="E494" i="50"/>
  <c r="H494" i="50" s="1"/>
  <c r="J494" i="50" s="1"/>
  <c r="E493" i="50"/>
  <c r="H493" i="50" s="1"/>
  <c r="J493" i="50" s="1"/>
  <c r="E492" i="50"/>
  <c r="H492" i="50" s="1"/>
  <c r="J492" i="50" s="1"/>
  <c r="E491" i="50"/>
  <c r="H491" i="50" s="1"/>
  <c r="J491" i="50" s="1"/>
  <c r="E490" i="50"/>
  <c r="H490" i="50" s="1"/>
  <c r="J490" i="50" s="1"/>
  <c r="E489" i="50"/>
  <c r="H489" i="50" s="1"/>
  <c r="J489" i="50" s="1"/>
  <c r="E488" i="50"/>
  <c r="H488" i="50" s="1"/>
  <c r="J488" i="50" s="1"/>
  <c r="E487" i="50"/>
  <c r="H487" i="50" s="1"/>
  <c r="J487" i="50" s="1"/>
  <c r="E486" i="50"/>
  <c r="H486" i="50" s="1"/>
  <c r="J486" i="50" s="1"/>
  <c r="E485" i="50"/>
  <c r="H485" i="50" s="1"/>
  <c r="J485" i="50" s="1"/>
  <c r="E484" i="50"/>
  <c r="H484" i="50" s="1"/>
  <c r="J484" i="50" s="1"/>
  <c r="E483" i="50"/>
  <c r="H483" i="50" s="1"/>
  <c r="J483" i="50" s="1"/>
  <c r="E482" i="50"/>
  <c r="H482" i="50" s="1"/>
  <c r="J482" i="50" s="1"/>
  <c r="E481" i="50"/>
  <c r="H481" i="50" s="1"/>
  <c r="J481" i="50" s="1"/>
  <c r="E480" i="50"/>
  <c r="H480" i="50" s="1"/>
  <c r="J480" i="50" s="1"/>
  <c r="E479" i="50"/>
  <c r="H479" i="50" s="1"/>
  <c r="J479" i="50" s="1"/>
  <c r="E478" i="50"/>
  <c r="H478" i="50" s="1"/>
  <c r="J478" i="50" s="1"/>
  <c r="E477" i="50"/>
  <c r="H477" i="50" s="1"/>
  <c r="J477" i="50" s="1"/>
  <c r="E476" i="50"/>
  <c r="H476" i="50" s="1"/>
  <c r="J476" i="50" s="1"/>
  <c r="E475" i="50"/>
  <c r="H475" i="50" s="1"/>
  <c r="J475" i="50" s="1"/>
  <c r="E474" i="50"/>
  <c r="H474" i="50" s="1"/>
  <c r="E473" i="50"/>
  <c r="H473" i="50" s="1"/>
  <c r="E472" i="50"/>
  <c r="H472" i="50" s="1"/>
  <c r="E471" i="50"/>
  <c r="H471" i="50" s="1"/>
  <c r="E470" i="50"/>
  <c r="H470" i="50" s="1"/>
  <c r="E469" i="50"/>
  <c r="H469" i="50" s="1"/>
  <c r="E468" i="50"/>
  <c r="H468" i="50" s="1"/>
  <c r="E467" i="50"/>
  <c r="H467" i="50" s="1"/>
  <c r="E466" i="50"/>
  <c r="H466" i="50" s="1"/>
  <c r="E465" i="50"/>
  <c r="H465" i="50" s="1"/>
  <c r="E464" i="50"/>
  <c r="H464" i="50" s="1"/>
  <c r="E463" i="50"/>
  <c r="H463" i="50" s="1"/>
  <c r="E462" i="50"/>
  <c r="H462" i="50" s="1"/>
  <c r="E461" i="50"/>
  <c r="H461" i="50" s="1"/>
  <c r="E460" i="50"/>
  <c r="H460" i="50" s="1"/>
  <c r="E459" i="50"/>
  <c r="H459" i="50" s="1"/>
  <c r="E458" i="50"/>
  <c r="H458" i="50" s="1"/>
  <c r="E457" i="50"/>
  <c r="H457" i="50" s="1"/>
  <c r="E456" i="50"/>
  <c r="H456" i="50" s="1"/>
  <c r="E455" i="50"/>
  <c r="H455" i="50" s="1"/>
  <c r="E454" i="50"/>
  <c r="H454" i="50" s="1"/>
  <c r="E453" i="50"/>
  <c r="H453" i="50" s="1"/>
  <c r="E452" i="50"/>
  <c r="H452" i="50" s="1"/>
  <c r="E451" i="50"/>
  <c r="H451" i="50" s="1"/>
  <c r="E450" i="50"/>
  <c r="H450" i="50" s="1"/>
  <c r="E449" i="50"/>
  <c r="H449" i="50" s="1"/>
  <c r="E448" i="50"/>
  <c r="H448" i="50" s="1"/>
  <c r="E447" i="50"/>
  <c r="H447" i="50" s="1"/>
  <c r="E446" i="50"/>
  <c r="H446" i="50" s="1"/>
  <c r="E445" i="50"/>
  <c r="H445" i="50" s="1"/>
  <c r="E444" i="50"/>
  <c r="H444" i="50" s="1"/>
  <c r="E443" i="50"/>
  <c r="H443" i="50" s="1"/>
  <c r="E442" i="50"/>
  <c r="H442" i="50" s="1"/>
  <c r="E441" i="50"/>
  <c r="H441" i="50" s="1"/>
  <c r="E440" i="50"/>
  <c r="H440" i="50" s="1"/>
  <c r="E439" i="50"/>
  <c r="H439" i="50" s="1"/>
  <c r="E438" i="50"/>
  <c r="H438" i="50" s="1"/>
  <c r="E437" i="50"/>
  <c r="H437" i="50" s="1"/>
  <c r="E436" i="50"/>
  <c r="H436" i="50" s="1"/>
  <c r="E435" i="50"/>
  <c r="H435" i="50" s="1"/>
  <c r="E434" i="50"/>
  <c r="H434" i="50" s="1"/>
  <c r="E433" i="50"/>
  <c r="H433" i="50" s="1"/>
  <c r="E432" i="50"/>
  <c r="H432" i="50" s="1"/>
  <c r="E431" i="50"/>
  <c r="H431" i="50" s="1"/>
  <c r="E430" i="50"/>
  <c r="H430" i="50" s="1"/>
  <c r="E429" i="50"/>
  <c r="H429" i="50" s="1"/>
  <c r="E428" i="50"/>
  <c r="H428" i="50" s="1"/>
  <c r="E427" i="50"/>
  <c r="H427" i="50" s="1"/>
  <c r="E426" i="50"/>
  <c r="H426" i="50" s="1"/>
  <c r="E425" i="50"/>
  <c r="H425" i="50" s="1"/>
  <c r="E424" i="50"/>
  <c r="H424" i="50" s="1"/>
  <c r="E423" i="50"/>
  <c r="H423" i="50" s="1"/>
  <c r="E422" i="50"/>
  <c r="H422" i="50" s="1"/>
  <c r="E421" i="50"/>
  <c r="H421" i="50" s="1"/>
  <c r="E420" i="50"/>
  <c r="H420" i="50" s="1"/>
  <c r="E419" i="50"/>
  <c r="H419" i="50" s="1"/>
  <c r="E418" i="50"/>
  <c r="H418" i="50" s="1"/>
  <c r="E417" i="50"/>
  <c r="H417" i="50" s="1"/>
  <c r="E416" i="50"/>
  <c r="H416" i="50" s="1"/>
  <c r="E415" i="50"/>
  <c r="H415" i="50" s="1"/>
  <c r="E414" i="50"/>
  <c r="H414" i="50" s="1"/>
  <c r="E413" i="50"/>
  <c r="H413" i="50" s="1"/>
  <c r="E412" i="50"/>
  <c r="H412" i="50" s="1"/>
  <c r="E411" i="50"/>
  <c r="H411" i="50" s="1"/>
  <c r="E410" i="50"/>
  <c r="H410" i="50" s="1"/>
  <c r="E409" i="50"/>
  <c r="H409" i="50" s="1"/>
  <c r="E408" i="50"/>
  <c r="H408" i="50" s="1"/>
  <c r="E407" i="50"/>
  <c r="H407" i="50" s="1"/>
  <c r="E406" i="50"/>
  <c r="H406" i="50" s="1"/>
  <c r="E405" i="50"/>
  <c r="H405" i="50" s="1"/>
  <c r="E404" i="50"/>
  <c r="H404" i="50" s="1"/>
  <c r="E403" i="50"/>
  <c r="H403" i="50" s="1"/>
  <c r="E402" i="50"/>
  <c r="E401" i="50"/>
  <c r="E400" i="50"/>
  <c r="E399" i="50"/>
  <c r="F398" i="50"/>
  <c r="E398" i="50"/>
  <c r="H398" i="50" s="1"/>
  <c r="F737" i="7" l="1"/>
  <c r="E737" i="7"/>
  <c r="H737" i="7" s="1"/>
  <c r="F736" i="7"/>
  <c r="E736" i="7"/>
  <c r="H736" i="7" s="1"/>
  <c r="F735" i="7"/>
  <c r="E735" i="7"/>
  <c r="H735" i="7" s="1"/>
  <c r="F734" i="7"/>
  <c r="E734" i="7"/>
  <c r="H734" i="7" s="1"/>
  <c r="F733" i="7"/>
  <c r="E733" i="7"/>
  <c r="H733" i="7" s="1"/>
  <c r="F732" i="7"/>
  <c r="E732" i="7"/>
  <c r="H732" i="7" s="1"/>
  <c r="F731" i="7"/>
  <c r="E731" i="7"/>
  <c r="H731" i="7" s="1"/>
  <c r="F730" i="7"/>
  <c r="E730" i="7"/>
  <c r="H730" i="7" s="1"/>
  <c r="F729" i="7"/>
  <c r="E729" i="7"/>
  <c r="H729" i="7" s="1"/>
  <c r="F728" i="7"/>
  <c r="E728" i="7"/>
  <c r="H728" i="7" s="1"/>
  <c r="F727" i="7"/>
  <c r="E727" i="7"/>
  <c r="H727" i="7" s="1"/>
  <c r="F726" i="7"/>
  <c r="E726" i="7"/>
  <c r="H726" i="7" s="1"/>
  <c r="F725" i="7"/>
  <c r="E725" i="7"/>
  <c r="H725" i="7" s="1"/>
  <c r="F724" i="7"/>
  <c r="E724" i="7"/>
  <c r="H724" i="7" s="1"/>
  <c r="F723" i="7"/>
  <c r="E723" i="7"/>
  <c r="H723" i="7" s="1"/>
  <c r="F722" i="7"/>
  <c r="E722" i="7"/>
  <c r="H722" i="7" s="1"/>
  <c r="F721" i="7"/>
  <c r="E721" i="7"/>
  <c r="H721" i="7" s="1"/>
  <c r="F720" i="7"/>
  <c r="E720" i="7"/>
  <c r="H720" i="7" s="1"/>
  <c r="F719" i="7"/>
  <c r="E719" i="7"/>
  <c r="H719" i="7" s="1"/>
  <c r="F718" i="7"/>
  <c r="E718" i="7"/>
  <c r="H718" i="7" s="1"/>
  <c r="F717" i="7"/>
  <c r="E717" i="7"/>
  <c r="H717" i="7" s="1"/>
  <c r="F716" i="7"/>
  <c r="E716" i="7"/>
  <c r="H716" i="7" s="1"/>
  <c r="F715" i="7"/>
  <c r="E715" i="7"/>
  <c r="H715" i="7" s="1"/>
  <c r="F714" i="7"/>
  <c r="E714" i="7"/>
  <c r="H714" i="7" s="1"/>
  <c r="F713" i="7"/>
  <c r="E713" i="7"/>
  <c r="H713" i="7" s="1"/>
  <c r="F712" i="7"/>
  <c r="E712" i="7"/>
  <c r="H712" i="7" s="1"/>
  <c r="F711" i="7"/>
  <c r="E711" i="7"/>
  <c r="H711" i="7" s="1"/>
  <c r="F710" i="7"/>
  <c r="E710" i="7"/>
  <c r="H710" i="7" s="1"/>
  <c r="F709" i="7"/>
  <c r="E709" i="7"/>
  <c r="H709" i="7" s="1"/>
  <c r="F708" i="7"/>
  <c r="E708" i="7"/>
  <c r="H708" i="7" s="1"/>
  <c r="F707" i="7"/>
  <c r="E707" i="7"/>
  <c r="H707" i="7" s="1"/>
  <c r="F706" i="7"/>
  <c r="E706" i="7"/>
  <c r="H706" i="7" s="1"/>
  <c r="F705" i="7"/>
  <c r="E705" i="7"/>
  <c r="H705" i="7" s="1"/>
  <c r="F704" i="7"/>
  <c r="E704" i="7"/>
  <c r="H704" i="7" s="1"/>
  <c r="F703" i="7"/>
  <c r="E703" i="7"/>
  <c r="H703" i="7" s="1"/>
  <c r="F702" i="7"/>
  <c r="E702" i="7"/>
  <c r="H702" i="7" s="1"/>
  <c r="F701" i="7"/>
  <c r="E701" i="7"/>
  <c r="H701" i="7" s="1"/>
  <c r="F700" i="7"/>
  <c r="E700" i="7"/>
  <c r="H700" i="7" s="1"/>
  <c r="F699" i="7"/>
  <c r="E699" i="7"/>
  <c r="H699" i="7" s="1"/>
  <c r="F698" i="7"/>
  <c r="E698" i="7"/>
  <c r="H698" i="7" s="1"/>
  <c r="F697" i="7"/>
  <c r="E697" i="7"/>
  <c r="H697" i="7" s="1"/>
  <c r="F696" i="7"/>
  <c r="E696" i="7"/>
  <c r="H696" i="7" s="1"/>
  <c r="F695" i="7"/>
  <c r="E695" i="7"/>
  <c r="H695" i="7" s="1"/>
  <c r="F694" i="7"/>
  <c r="E694" i="7"/>
  <c r="H694" i="7" s="1"/>
  <c r="F693" i="7"/>
  <c r="E693" i="7"/>
  <c r="H693" i="7" s="1"/>
  <c r="E692" i="7"/>
  <c r="H692" i="7" s="1"/>
  <c r="E691" i="7"/>
  <c r="H691" i="7" s="1"/>
  <c r="E690" i="7"/>
  <c r="H690" i="7" s="1"/>
  <c r="E689" i="7"/>
  <c r="H689" i="7" s="1"/>
  <c r="E688" i="7"/>
  <c r="H688" i="7" s="1"/>
  <c r="E687" i="7"/>
  <c r="H687" i="7" s="1"/>
  <c r="E686" i="7"/>
  <c r="H686" i="7" s="1"/>
  <c r="E685" i="7"/>
  <c r="H685" i="7" s="1"/>
  <c r="E684" i="7"/>
  <c r="H684" i="7" s="1"/>
  <c r="E683" i="7"/>
  <c r="H683" i="7" s="1"/>
  <c r="E682" i="7"/>
  <c r="H682" i="7" s="1"/>
  <c r="E681" i="7"/>
  <c r="H681" i="7" s="1"/>
  <c r="E680" i="7"/>
  <c r="H680" i="7" s="1"/>
  <c r="E679" i="7"/>
  <c r="H679" i="7" s="1"/>
  <c r="E678" i="7"/>
  <c r="H678" i="7" s="1"/>
  <c r="E677" i="7"/>
  <c r="H677" i="7" s="1"/>
  <c r="E676" i="7"/>
  <c r="H676" i="7" s="1"/>
  <c r="E675" i="7"/>
  <c r="H675" i="7" s="1"/>
  <c r="E674" i="7"/>
  <c r="H674" i="7" s="1"/>
  <c r="E673" i="7"/>
  <c r="H673" i="7" s="1"/>
  <c r="E672" i="7"/>
  <c r="H672" i="7" s="1"/>
  <c r="E671" i="7"/>
  <c r="H671" i="7" s="1"/>
  <c r="E670" i="7"/>
  <c r="H670" i="7" s="1"/>
  <c r="E669" i="7"/>
  <c r="H669" i="7" s="1"/>
  <c r="E668" i="7"/>
  <c r="H668" i="7" s="1"/>
  <c r="E667" i="7"/>
  <c r="H667" i="7" s="1"/>
  <c r="E666" i="7"/>
  <c r="H666" i="7" s="1"/>
  <c r="E665" i="7"/>
  <c r="H665" i="7" s="1"/>
  <c r="E664" i="7"/>
  <c r="H664" i="7" s="1"/>
  <c r="E663" i="7"/>
  <c r="H663" i="7" s="1"/>
  <c r="E662" i="7"/>
  <c r="H662" i="7" s="1"/>
  <c r="E661" i="7"/>
  <c r="H661" i="7" s="1"/>
  <c r="E660" i="7"/>
  <c r="H660" i="7" s="1"/>
  <c r="E659" i="7"/>
  <c r="H659" i="7" s="1"/>
  <c r="E658" i="7"/>
  <c r="H658" i="7" s="1"/>
  <c r="E657" i="7"/>
  <c r="H657" i="7" s="1"/>
  <c r="E656" i="7"/>
  <c r="H656" i="7" s="1"/>
  <c r="E655" i="7"/>
  <c r="H655" i="7" s="1"/>
  <c r="E654" i="7"/>
  <c r="H654" i="7" s="1"/>
  <c r="E653" i="7"/>
  <c r="H653" i="7" s="1"/>
  <c r="E652" i="7"/>
  <c r="H652" i="7" s="1"/>
  <c r="E651" i="7"/>
  <c r="H651" i="7" s="1"/>
  <c r="E650" i="7"/>
  <c r="H650" i="7" s="1"/>
  <c r="E649" i="7"/>
  <c r="H649" i="7" s="1"/>
  <c r="E648" i="7"/>
  <c r="H648" i="7" s="1"/>
  <c r="E647" i="7"/>
  <c r="H647" i="7" s="1"/>
  <c r="E646" i="7"/>
  <c r="H646" i="7" s="1"/>
  <c r="E645" i="7"/>
  <c r="H645" i="7" s="1"/>
  <c r="E644" i="7"/>
  <c r="H644" i="7" s="1"/>
  <c r="E643" i="7"/>
  <c r="H643" i="7" s="1"/>
  <c r="E642" i="7"/>
  <c r="H642" i="7" s="1"/>
  <c r="E641" i="7"/>
  <c r="H641" i="7" s="1"/>
  <c r="E640" i="7"/>
  <c r="H640" i="7" s="1"/>
  <c r="E639" i="7"/>
  <c r="H639" i="7" s="1"/>
  <c r="E638" i="7"/>
  <c r="H638" i="7" s="1"/>
  <c r="E637" i="7"/>
  <c r="H637" i="7" s="1"/>
  <c r="E636" i="7"/>
  <c r="H636" i="7" s="1"/>
  <c r="E635" i="7"/>
  <c r="H635" i="7" s="1"/>
  <c r="E634" i="7"/>
  <c r="H634" i="7" s="1"/>
  <c r="E633" i="7"/>
  <c r="H633" i="7" s="1"/>
  <c r="E632" i="7"/>
  <c r="H632" i="7" s="1"/>
  <c r="E631" i="7"/>
  <c r="H631" i="7" s="1"/>
  <c r="E630" i="7"/>
  <c r="H630" i="7" s="1"/>
  <c r="E629" i="7"/>
  <c r="H629" i="7" s="1"/>
  <c r="E628" i="7"/>
  <c r="H628" i="7" s="1"/>
  <c r="E627" i="7"/>
  <c r="H627" i="7" s="1"/>
  <c r="E626" i="7"/>
  <c r="H626" i="7" s="1"/>
  <c r="E625" i="7"/>
  <c r="H625" i="7" s="1"/>
  <c r="E624" i="7"/>
  <c r="H624" i="7" s="1"/>
  <c r="E623" i="7"/>
  <c r="H623" i="7" s="1"/>
  <c r="E622" i="7"/>
  <c r="H622" i="7" s="1"/>
  <c r="E621" i="7"/>
  <c r="H621" i="7" s="1"/>
  <c r="E620" i="7"/>
  <c r="H620" i="7" s="1"/>
  <c r="E619" i="7"/>
  <c r="H619" i="7" s="1"/>
  <c r="E618" i="7"/>
  <c r="H618" i="7" s="1"/>
  <c r="E617" i="7"/>
  <c r="H617" i="7" s="1"/>
  <c r="E616" i="7"/>
  <c r="H616" i="7" s="1"/>
  <c r="E615" i="7"/>
  <c r="H615" i="7" s="1"/>
  <c r="E614" i="7"/>
  <c r="H614" i="7" s="1"/>
  <c r="E613" i="7"/>
  <c r="H613" i="7" s="1"/>
  <c r="E612" i="7"/>
  <c r="H612" i="7" s="1"/>
  <c r="E611" i="7"/>
  <c r="H611" i="7" s="1"/>
  <c r="E610" i="7"/>
  <c r="H610" i="7" s="1"/>
  <c r="E609" i="7"/>
  <c r="H609" i="7" s="1"/>
  <c r="E608" i="7"/>
  <c r="H608" i="7" s="1"/>
  <c r="E607" i="7"/>
  <c r="H607" i="7" s="1"/>
  <c r="E606" i="7"/>
  <c r="H606" i="7" s="1"/>
  <c r="E605" i="7"/>
  <c r="H605" i="7" s="1"/>
  <c r="E604" i="7"/>
  <c r="H604" i="7" s="1"/>
  <c r="E603" i="7"/>
  <c r="H603" i="7" s="1"/>
  <c r="E602" i="7"/>
  <c r="H602" i="7" s="1"/>
  <c r="E601" i="7"/>
  <c r="H601" i="7" s="1"/>
  <c r="E600" i="7"/>
  <c r="H600" i="7" s="1"/>
  <c r="E599" i="7"/>
  <c r="H599" i="7" s="1"/>
  <c r="E598" i="7"/>
  <c r="H598" i="7" s="1"/>
  <c r="E597" i="7"/>
  <c r="H597" i="7" s="1"/>
  <c r="E596" i="7"/>
  <c r="H596" i="7" s="1"/>
  <c r="E595" i="7"/>
  <c r="H595" i="7" s="1"/>
  <c r="E594" i="7"/>
  <c r="H594" i="7" s="1"/>
  <c r="E593" i="7"/>
  <c r="H593" i="7" s="1"/>
  <c r="E592" i="7"/>
  <c r="H592" i="7" s="1"/>
  <c r="E591" i="7"/>
  <c r="H591" i="7" s="1"/>
  <c r="E590" i="7"/>
  <c r="H590" i="7" s="1"/>
  <c r="J590" i="7" s="1"/>
  <c r="E589" i="7"/>
  <c r="H589" i="7" s="1"/>
  <c r="J589" i="7" s="1"/>
  <c r="E588" i="7"/>
  <c r="H588" i="7" s="1"/>
  <c r="J588" i="7" s="1"/>
  <c r="E587" i="7"/>
  <c r="H587" i="7" s="1"/>
  <c r="J587" i="7" s="1"/>
  <c r="E586" i="7"/>
  <c r="H586" i="7" s="1"/>
  <c r="J586" i="7" s="1"/>
  <c r="E585" i="7"/>
  <c r="H585" i="7" s="1"/>
  <c r="J585" i="7" s="1"/>
  <c r="E584" i="7"/>
  <c r="H584" i="7" s="1"/>
  <c r="J584" i="7" s="1"/>
  <c r="E583" i="7"/>
  <c r="H583" i="7" s="1"/>
  <c r="J583" i="7" s="1"/>
  <c r="E582" i="7"/>
  <c r="H582" i="7" s="1"/>
  <c r="J582" i="7" s="1"/>
  <c r="E581" i="7"/>
  <c r="H581" i="7" s="1"/>
  <c r="J581" i="7" s="1"/>
  <c r="E580" i="7"/>
  <c r="H580" i="7" s="1"/>
  <c r="J580" i="7" s="1"/>
  <c r="E579" i="7"/>
  <c r="H579" i="7" s="1"/>
  <c r="J579" i="7" s="1"/>
  <c r="E578" i="7"/>
  <c r="H578" i="7" s="1"/>
  <c r="J578" i="7" s="1"/>
  <c r="E577" i="7"/>
  <c r="H577" i="7" s="1"/>
  <c r="J577" i="7" s="1"/>
  <c r="E576" i="7"/>
  <c r="H576" i="7" s="1"/>
  <c r="J576" i="7" s="1"/>
  <c r="E575" i="7"/>
  <c r="H575" i="7" s="1"/>
  <c r="J575" i="7" s="1"/>
  <c r="E574" i="7"/>
  <c r="H574" i="7" s="1"/>
  <c r="J574" i="7" s="1"/>
  <c r="E573" i="7"/>
  <c r="H573" i="7" s="1"/>
  <c r="J573" i="7" s="1"/>
  <c r="E572" i="7"/>
  <c r="H572" i="7" s="1"/>
  <c r="J572" i="7" s="1"/>
  <c r="E571" i="7"/>
  <c r="H571" i="7" s="1"/>
  <c r="J571" i="7" s="1"/>
  <c r="E570" i="7"/>
  <c r="H570" i="7" s="1"/>
  <c r="J570" i="7" s="1"/>
  <c r="E569" i="7"/>
  <c r="H569" i="7" s="1"/>
  <c r="J569" i="7" s="1"/>
  <c r="E568" i="7"/>
  <c r="H568" i="7" s="1"/>
  <c r="J568" i="7" s="1"/>
  <c r="E567" i="7"/>
  <c r="H567" i="7" s="1"/>
  <c r="J567" i="7" s="1"/>
  <c r="E566" i="7"/>
  <c r="H566" i="7" s="1"/>
  <c r="J566" i="7" s="1"/>
  <c r="E565" i="7"/>
  <c r="H565" i="7" s="1"/>
  <c r="J565" i="7" s="1"/>
  <c r="E564" i="7"/>
  <c r="H564" i="7" s="1"/>
  <c r="J564" i="7" s="1"/>
  <c r="E563" i="7"/>
  <c r="H563" i="7" s="1"/>
  <c r="J563" i="7" s="1"/>
  <c r="E562" i="7"/>
  <c r="H562" i="7" s="1"/>
  <c r="J562" i="7" s="1"/>
  <c r="E561" i="7"/>
  <c r="H561" i="7" s="1"/>
  <c r="J561" i="7" s="1"/>
  <c r="E560" i="7"/>
  <c r="H560" i="7" s="1"/>
  <c r="J560" i="7" s="1"/>
  <c r="E559" i="7"/>
  <c r="H559" i="7" s="1"/>
  <c r="J559" i="7" s="1"/>
  <c r="E558" i="7"/>
  <c r="H558" i="7" s="1"/>
  <c r="J558" i="7" s="1"/>
  <c r="E557" i="7"/>
  <c r="H557" i="7" s="1"/>
  <c r="J557" i="7" s="1"/>
  <c r="E556" i="7"/>
  <c r="H556" i="7" s="1"/>
  <c r="J556" i="7" s="1"/>
  <c r="E555" i="7"/>
  <c r="H555" i="7" s="1"/>
  <c r="J555" i="7" s="1"/>
  <c r="E554" i="7"/>
  <c r="H554" i="7" s="1"/>
  <c r="J554" i="7" s="1"/>
  <c r="E553" i="7"/>
  <c r="H553" i="7" s="1"/>
  <c r="J553" i="7" s="1"/>
  <c r="E552" i="7"/>
  <c r="H552" i="7" s="1"/>
  <c r="J552" i="7" s="1"/>
  <c r="E551" i="7"/>
  <c r="H551" i="7" s="1"/>
  <c r="J551" i="7" s="1"/>
  <c r="E550" i="7"/>
  <c r="H550" i="7" s="1"/>
  <c r="J550" i="7" s="1"/>
  <c r="E549" i="7"/>
  <c r="H549" i="7" s="1"/>
  <c r="J549" i="7" s="1"/>
  <c r="E548" i="7"/>
  <c r="H548" i="7" s="1"/>
  <c r="J548" i="7" s="1"/>
  <c r="E547" i="7"/>
  <c r="H547" i="7" s="1"/>
  <c r="J547" i="7" s="1"/>
  <c r="E546" i="7"/>
  <c r="H546" i="7" s="1"/>
  <c r="J546" i="7" s="1"/>
  <c r="E545" i="7"/>
  <c r="H545" i="7" s="1"/>
  <c r="J545" i="7" s="1"/>
  <c r="E544" i="7"/>
  <c r="H544" i="7" s="1"/>
  <c r="J544" i="7" s="1"/>
  <c r="E543" i="7"/>
  <c r="H543" i="7" s="1"/>
  <c r="E542" i="7"/>
  <c r="H542" i="7" s="1"/>
  <c r="E541" i="7"/>
  <c r="H541" i="7" s="1"/>
  <c r="E540" i="7"/>
  <c r="H540" i="7" s="1"/>
  <c r="E539" i="7"/>
  <c r="H539" i="7" s="1"/>
  <c r="E538" i="7"/>
  <c r="H538" i="7" s="1"/>
  <c r="E537" i="7"/>
  <c r="H537" i="7" s="1"/>
  <c r="E536" i="7"/>
  <c r="H536" i="7" s="1"/>
  <c r="E535" i="7"/>
  <c r="H535" i="7" s="1"/>
  <c r="E534" i="7"/>
  <c r="H534" i="7" s="1"/>
  <c r="E533" i="7"/>
  <c r="H533" i="7" s="1"/>
  <c r="E532" i="7"/>
  <c r="H532" i="7" s="1"/>
  <c r="E531" i="7"/>
  <c r="H531" i="7" s="1"/>
  <c r="E530" i="7"/>
  <c r="H530" i="7" s="1"/>
  <c r="E529" i="7"/>
  <c r="H529" i="7" s="1"/>
  <c r="E528" i="7"/>
  <c r="H528" i="7" s="1"/>
  <c r="E527" i="7"/>
  <c r="H527" i="7" s="1"/>
  <c r="E526" i="7"/>
  <c r="H526" i="7" s="1"/>
  <c r="E525" i="7"/>
  <c r="H525" i="7" s="1"/>
  <c r="E524" i="7"/>
  <c r="H524" i="7" s="1"/>
  <c r="E523" i="7"/>
  <c r="H523" i="7" s="1"/>
  <c r="E522" i="7"/>
  <c r="H522" i="7" s="1"/>
  <c r="E521" i="7"/>
  <c r="H521" i="7" s="1"/>
  <c r="E520" i="7"/>
  <c r="H520" i="7" s="1"/>
  <c r="E519" i="7"/>
  <c r="H519" i="7" s="1"/>
  <c r="E518" i="7"/>
  <c r="H518" i="7" s="1"/>
  <c r="E517" i="7"/>
  <c r="H517" i="7" s="1"/>
  <c r="E516" i="7"/>
  <c r="H516" i="7" s="1"/>
  <c r="E515" i="7"/>
  <c r="H515" i="7" s="1"/>
  <c r="E514" i="7"/>
  <c r="H514" i="7" s="1"/>
  <c r="E513" i="7"/>
  <c r="H513" i="7" s="1"/>
  <c r="E512" i="7"/>
  <c r="H512" i="7" s="1"/>
  <c r="E511" i="7"/>
  <c r="H511" i="7" s="1"/>
  <c r="E510" i="7"/>
  <c r="H510" i="7" s="1"/>
  <c r="E509" i="7"/>
  <c r="H509" i="7" s="1"/>
  <c r="E508" i="7"/>
  <c r="H508" i="7" s="1"/>
  <c r="E507" i="7"/>
  <c r="H507" i="7" s="1"/>
  <c r="E506" i="7"/>
  <c r="H506" i="7" s="1"/>
  <c r="E505" i="7"/>
  <c r="H505" i="7" s="1"/>
  <c r="E504" i="7"/>
  <c r="H504" i="7" s="1"/>
  <c r="E503" i="7"/>
  <c r="H503" i="7" s="1"/>
  <c r="E502" i="7"/>
  <c r="H502" i="7" s="1"/>
  <c r="E501" i="7"/>
  <c r="H501" i="7" s="1"/>
  <c r="E500" i="7"/>
  <c r="H500" i="7" s="1"/>
  <c r="E499" i="7"/>
  <c r="H499" i="7" s="1"/>
  <c r="E498" i="7"/>
  <c r="H498" i="7" s="1"/>
  <c r="E497" i="7"/>
  <c r="H497" i="7" s="1"/>
  <c r="E496" i="7"/>
  <c r="H496" i="7" s="1"/>
  <c r="E495" i="7"/>
  <c r="H495" i="7" s="1"/>
  <c r="E494" i="7"/>
  <c r="H494" i="7" s="1"/>
  <c r="E493" i="7"/>
  <c r="H493" i="7" s="1"/>
  <c r="E492" i="7"/>
  <c r="H492" i="7" s="1"/>
  <c r="E491" i="7"/>
  <c r="H491" i="7" s="1"/>
  <c r="E490" i="7"/>
  <c r="H490" i="7" s="1"/>
  <c r="E489" i="7"/>
  <c r="H489" i="7" s="1"/>
  <c r="E488" i="7"/>
  <c r="H488" i="7" s="1"/>
  <c r="E487" i="7"/>
  <c r="H487" i="7" s="1"/>
  <c r="E486" i="7"/>
  <c r="H486" i="7" s="1"/>
  <c r="E485" i="7"/>
  <c r="H485" i="7" s="1"/>
  <c r="E484" i="7"/>
  <c r="H484" i="7" s="1"/>
  <c r="E483" i="7"/>
  <c r="H483" i="7" s="1"/>
  <c r="E482" i="7"/>
  <c r="H482" i="7" s="1"/>
  <c r="E481" i="7"/>
  <c r="H481" i="7" s="1"/>
  <c r="E480" i="7"/>
  <c r="H480" i="7" s="1"/>
  <c r="E479" i="7"/>
  <c r="H479" i="7" s="1"/>
  <c r="E478" i="7"/>
  <c r="H478" i="7" s="1"/>
  <c r="E477" i="7"/>
  <c r="H477" i="7" s="1"/>
  <c r="E476" i="7"/>
  <c r="H476" i="7" s="1"/>
  <c r="E475" i="7"/>
  <c r="H475" i="7" s="1"/>
  <c r="E474" i="7"/>
  <c r="H474" i="7" s="1"/>
  <c r="E473" i="7"/>
  <c r="H473" i="7" s="1"/>
  <c r="E472" i="7"/>
  <c r="H472" i="7" s="1"/>
  <c r="E471" i="7"/>
  <c r="H471" i="7" s="1"/>
  <c r="E470" i="7"/>
  <c r="H470" i="7" s="1"/>
  <c r="E469" i="7"/>
  <c r="H469" i="7" s="1"/>
  <c r="E468" i="7"/>
  <c r="H468" i="7" s="1"/>
  <c r="F467" i="7"/>
  <c r="E467" i="7"/>
  <c r="H467" i="7" s="1"/>
  <c r="I467" i="7" s="1"/>
  <c r="E507" i="1" l="1"/>
  <c r="H507" i="1" s="1"/>
  <c r="F463" i="1"/>
  <c r="E463" i="1"/>
  <c r="H463" i="1" s="1"/>
  <c r="I463" i="1" s="1"/>
  <c r="F740" i="1"/>
  <c r="E740" i="1"/>
  <c r="H740" i="1" s="1"/>
  <c r="F739" i="1"/>
  <c r="E739" i="1"/>
  <c r="H739" i="1" s="1"/>
  <c r="F738" i="1"/>
  <c r="E738" i="1"/>
  <c r="H738" i="1" s="1"/>
  <c r="F737" i="1"/>
  <c r="E737" i="1"/>
  <c r="H737" i="1" s="1"/>
  <c r="F736" i="1"/>
  <c r="E736" i="1"/>
  <c r="H736" i="1" s="1"/>
  <c r="F735" i="1"/>
  <c r="E735" i="1"/>
  <c r="H735" i="1" s="1"/>
  <c r="F734" i="1"/>
  <c r="E734" i="1"/>
  <c r="H734" i="1" s="1"/>
  <c r="F733" i="1"/>
  <c r="E733" i="1"/>
  <c r="H733" i="1" s="1"/>
  <c r="F732" i="1"/>
  <c r="E732" i="1"/>
  <c r="H732" i="1" s="1"/>
  <c r="F731" i="1"/>
  <c r="E731" i="1"/>
  <c r="H731" i="1" s="1"/>
  <c r="F730" i="1"/>
  <c r="E730" i="1"/>
  <c r="H730" i="1" s="1"/>
  <c r="F729" i="1"/>
  <c r="E729" i="1"/>
  <c r="H729" i="1" s="1"/>
  <c r="F728" i="1"/>
  <c r="E728" i="1"/>
  <c r="H728" i="1" s="1"/>
  <c r="F727" i="1"/>
  <c r="E727" i="1"/>
  <c r="H727" i="1" s="1"/>
  <c r="F726" i="1"/>
  <c r="E726" i="1"/>
  <c r="H726" i="1" s="1"/>
  <c r="F725" i="1"/>
  <c r="E725" i="1"/>
  <c r="H725" i="1" s="1"/>
  <c r="F724" i="1"/>
  <c r="E724" i="1"/>
  <c r="H724" i="1" s="1"/>
  <c r="F723" i="1"/>
  <c r="E723" i="1"/>
  <c r="H723" i="1" s="1"/>
  <c r="F722" i="1"/>
  <c r="E722" i="1"/>
  <c r="H722" i="1" s="1"/>
  <c r="F721" i="1"/>
  <c r="E721" i="1"/>
  <c r="H721" i="1" s="1"/>
  <c r="F720" i="1"/>
  <c r="E720" i="1"/>
  <c r="H720" i="1" s="1"/>
  <c r="F719" i="1"/>
  <c r="E719" i="1"/>
  <c r="H719" i="1" s="1"/>
  <c r="F718" i="1"/>
  <c r="E718" i="1"/>
  <c r="H718" i="1" s="1"/>
  <c r="F717" i="1"/>
  <c r="E717" i="1"/>
  <c r="H717" i="1" s="1"/>
  <c r="F716" i="1"/>
  <c r="E716" i="1"/>
  <c r="H716" i="1" s="1"/>
  <c r="F715" i="1"/>
  <c r="E715" i="1"/>
  <c r="H715" i="1" s="1"/>
  <c r="F714" i="1"/>
  <c r="E714" i="1"/>
  <c r="H714" i="1" s="1"/>
  <c r="F713" i="1"/>
  <c r="E713" i="1"/>
  <c r="H713" i="1" s="1"/>
  <c r="F712" i="1"/>
  <c r="E712" i="1"/>
  <c r="H712" i="1" s="1"/>
  <c r="F711" i="1"/>
  <c r="E711" i="1"/>
  <c r="H711" i="1" s="1"/>
  <c r="F710" i="1"/>
  <c r="E710" i="1"/>
  <c r="H710" i="1" s="1"/>
  <c r="F709" i="1"/>
  <c r="E709" i="1"/>
  <c r="H709" i="1" s="1"/>
  <c r="F708" i="1"/>
  <c r="E708" i="1"/>
  <c r="H708" i="1" s="1"/>
  <c r="F707" i="1"/>
  <c r="E707" i="1"/>
  <c r="H707" i="1" s="1"/>
  <c r="F706" i="1"/>
  <c r="E706" i="1"/>
  <c r="H706" i="1" s="1"/>
  <c r="F705" i="1"/>
  <c r="E705" i="1"/>
  <c r="H705" i="1" s="1"/>
  <c r="F704" i="1"/>
  <c r="E704" i="1"/>
  <c r="H704" i="1" s="1"/>
  <c r="F703" i="1"/>
  <c r="E703" i="1"/>
  <c r="H703" i="1" s="1"/>
  <c r="F702" i="1"/>
  <c r="E702" i="1"/>
  <c r="H702" i="1" s="1"/>
  <c r="F701" i="1"/>
  <c r="E701" i="1"/>
  <c r="H701" i="1" s="1"/>
  <c r="F700" i="1"/>
  <c r="E700" i="1"/>
  <c r="H700" i="1" s="1"/>
  <c r="F699" i="1"/>
  <c r="E699" i="1"/>
  <c r="H699" i="1" s="1"/>
  <c r="F698" i="1"/>
  <c r="E698" i="1"/>
  <c r="H698" i="1" s="1"/>
  <c r="F697" i="1"/>
  <c r="E697" i="1"/>
  <c r="H697" i="1" s="1"/>
  <c r="F696" i="1"/>
  <c r="E696" i="1"/>
  <c r="H696" i="1" s="1"/>
  <c r="F695" i="1"/>
  <c r="E695" i="1"/>
  <c r="H695" i="1" s="1"/>
  <c r="F694" i="1"/>
  <c r="E694" i="1"/>
  <c r="H694" i="1" s="1"/>
  <c r="F693" i="1"/>
  <c r="E693" i="1"/>
  <c r="H693" i="1" s="1"/>
  <c r="F692" i="1"/>
  <c r="E692" i="1"/>
  <c r="H692" i="1" s="1"/>
  <c r="F691" i="1"/>
  <c r="E691" i="1"/>
  <c r="H691" i="1" s="1"/>
  <c r="F690" i="1"/>
  <c r="E690" i="1"/>
  <c r="H690" i="1" s="1"/>
  <c r="F689" i="1"/>
  <c r="E689" i="1"/>
  <c r="H689" i="1" s="1"/>
  <c r="E688" i="1"/>
  <c r="H688" i="1" s="1"/>
  <c r="E687" i="1"/>
  <c r="H687" i="1" s="1"/>
  <c r="E686" i="1"/>
  <c r="H686" i="1" s="1"/>
  <c r="E685" i="1"/>
  <c r="H685" i="1" s="1"/>
  <c r="E684" i="1"/>
  <c r="H684" i="1" s="1"/>
  <c r="E683" i="1"/>
  <c r="H683" i="1" s="1"/>
  <c r="E682" i="1"/>
  <c r="H682" i="1" s="1"/>
  <c r="E681" i="1"/>
  <c r="H681" i="1" s="1"/>
  <c r="E680" i="1"/>
  <c r="H680" i="1" s="1"/>
  <c r="E679" i="1"/>
  <c r="H679" i="1" s="1"/>
  <c r="E678" i="1"/>
  <c r="H678" i="1" s="1"/>
  <c r="E677" i="1"/>
  <c r="H677" i="1" s="1"/>
  <c r="E676" i="1"/>
  <c r="H676" i="1" s="1"/>
  <c r="E675" i="1"/>
  <c r="H675" i="1" s="1"/>
  <c r="E674" i="1"/>
  <c r="H674" i="1" s="1"/>
  <c r="E673" i="1"/>
  <c r="H673" i="1" s="1"/>
  <c r="E672" i="1"/>
  <c r="H672" i="1" s="1"/>
  <c r="E671" i="1"/>
  <c r="H671" i="1" s="1"/>
  <c r="E670" i="1"/>
  <c r="H670" i="1" s="1"/>
  <c r="E669" i="1"/>
  <c r="H669" i="1" s="1"/>
  <c r="E668" i="1"/>
  <c r="H668" i="1" s="1"/>
  <c r="E667" i="1"/>
  <c r="H667" i="1" s="1"/>
  <c r="E666" i="1"/>
  <c r="H666" i="1" s="1"/>
  <c r="E665" i="1"/>
  <c r="H665" i="1" s="1"/>
  <c r="E664" i="1"/>
  <c r="H664" i="1" s="1"/>
  <c r="E663" i="1"/>
  <c r="H663" i="1" s="1"/>
  <c r="E662" i="1"/>
  <c r="H662" i="1" s="1"/>
  <c r="E661" i="1"/>
  <c r="H661" i="1" s="1"/>
  <c r="E660" i="1"/>
  <c r="H660" i="1" s="1"/>
  <c r="E659" i="1"/>
  <c r="H659" i="1" s="1"/>
  <c r="E658" i="1"/>
  <c r="H658" i="1" s="1"/>
  <c r="E657" i="1"/>
  <c r="H657" i="1" s="1"/>
  <c r="E656" i="1"/>
  <c r="H656" i="1" s="1"/>
  <c r="E655" i="1"/>
  <c r="H655" i="1" s="1"/>
  <c r="E654" i="1"/>
  <c r="H654" i="1" s="1"/>
  <c r="E653" i="1"/>
  <c r="H653" i="1" s="1"/>
  <c r="E652" i="1"/>
  <c r="H652" i="1" s="1"/>
  <c r="E651" i="1"/>
  <c r="H651" i="1" s="1"/>
  <c r="E650" i="1"/>
  <c r="H650" i="1" s="1"/>
  <c r="E649" i="1"/>
  <c r="H649" i="1" s="1"/>
  <c r="E648" i="1"/>
  <c r="H648" i="1" s="1"/>
  <c r="E647" i="1"/>
  <c r="H647" i="1" s="1"/>
  <c r="E646" i="1"/>
  <c r="H646" i="1" s="1"/>
  <c r="E645" i="1"/>
  <c r="H645" i="1" s="1"/>
  <c r="E644" i="1"/>
  <c r="H644" i="1" s="1"/>
  <c r="E643" i="1"/>
  <c r="H643" i="1" s="1"/>
  <c r="E642" i="1"/>
  <c r="H642" i="1" s="1"/>
  <c r="E641" i="1"/>
  <c r="H641" i="1" s="1"/>
  <c r="E640" i="1"/>
  <c r="H640" i="1" s="1"/>
  <c r="E639" i="1"/>
  <c r="H639" i="1" s="1"/>
  <c r="E638" i="1"/>
  <c r="H638" i="1" s="1"/>
  <c r="E637" i="1"/>
  <c r="H637" i="1" s="1"/>
  <c r="E636" i="1"/>
  <c r="H636" i="1" s="1"/>
  <c r="E635" i="1"/>
  <c r="H635" i="1" s="1"/>
  <c r="E634" i="1"/>
  <c r="H634" i="1" s="1"/>
  <c r="E633" i="1"/>
  <c r="H633" i="1" s="1"/>
  <c r="E632" i="1"/>
  <c r="H632" i="1" s="1"/>
  <c r="E631" i="1"/>
  <c r="H631" i="1" s="1"/>
  <c r="E630" i="1"/>
  <c r="H630" i="1" s="1"/>
  <c r="E629" i="1"/>
  <c r="H629" i="1" s="1"/>
  <c r="E628" i="1"/>
  <c r="H628" i="1" s="1"/>
  <c r="E627" i="1"/>
  <c r="H627" i="1" s="1"/>
  <c r="E626" i="1"/>
  <c r="H626" i="1" s="1"/>
  <c r="E625" i="1"/>
  <c r="H625" i="1" s="1"/>
  <c r="E624" i="1"/>
  <c r="H624" i="1" s="1"/>
  <c r="E623" i="1"/>
  <c r="H623" i="1" s="1"/>
  <c r="E622" i="1"/>
  <c r="H622" i="1" s="1"/>
  <c r="E621" i="1"/>
  <c r="H621" i="1" s="1"/>
  <c r="E620" i="1"/>
  <c r="H620" i="1" s="1"/>
  <c r="E619" i="1"/>
  <c r="H619" i="1" s="1"/>
  <c r="E618" i="1"/>
  <c r="H618" i="1" s="1"/>
  <c r="E617" i="1"/>
  <c r="H617" i="1" s="1"/>
  <c r="E616" i="1"/>
  <c r="H616" i="1" s="1"/>
  <c r="E615" i="1"/>
  <c r="H615" i="1" s="1"/>
  <c r="E614" i="1"/>
  <c r="H614" i="1" s="1"/>
  <c r="E613" i="1"/>
  <c r="H613" i="1" s="1"/>
  <c r="E612" i="1"/>
  <c r="H612" i="1" s="1"/>
  <c r="E611" i="1"/>
  <c r="H611" i="1" s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6" i="1"/>
  <c r="H596" i="1" s="1"/>
  <c r="E595" i="1"/>
  <c r="H595" i="1" s="1"/>
  <c r="E594" i="1"/>
  <c r="H594" i="1" s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 s="1"/>
  <c r="E587" i="1"/>
  <c r="H587" i="1" s="1"/>
  <c r="E586" i="1"/>
  <c r="H586" i="1" s="1"/>
  <c r="J586" i="1" s="1"/>
  <c r="E585" i="1"/>
  <c r="H585" i="1" s="1"/>
  <c r="J585" i="1" s="1"/>
  <c r="E584" i="1"/>
  <c r="H584" i="1" s="1"/>
  <c r="J584" i="1" s="1"/>
  <c r="E583" i="1"/>
  <c r="H583" i="1" s="1"/>
  <c r="J583" i="1" s="1"/>
  <c r="E582" i="1"/>
  <c r="H582" i="1" s="1"/>
  <c r="J582" i="1" s="1"/>
  <c r="E581" i="1"/>
  <c r="H581" i="1" s="1"/>
  <c r="J581" i="1" s="1"/>
  <c r="E580" i="1"/>
  <c r="H580" i="1" s="1"/>
  <c r="J580" i="1" s="1"/>
  <c r="E579" i="1"/>
  <c r="H579" i="1" s="1"/>
  <c r="J579" i="1" s="1"/>
  <c r="E578" i="1"/>
  <c r="H578" i="1" s="1"/>
  <c r="J578" i="1" s="1"/>
  <c r="E577" i="1"/>
  <c r="H577" i="1" s="1"/>
  <c r="J577" i="1" s="1"/>
  <c r="E576" i="1"/>
  <c r="H576" i="1" s="1"/>
  <c r="J576" i="1" s="1"/>
  <c r="E575" i="1"/>
  <c r="H575" i="1" s="1"/>
  <c r="J575" i="1" s="1"/>
  <c r="E574" i="1"/>
  <c r="H574" i="1" s="1"/>
  <c r="J574" i="1" s="1"/>
  <c r="E573" i="1"/>
  <c r="H573" i="1" s="1"/>
  <c r="J573" i="1" s="1"/>
  <c r="E572" i="1"/>
  <c r="H572" i="1" s="1"/>
  <c r="J572" i="1" s="1"/>
  <c r="E571" i="1"/>
  <c r="H571" i="1" s="1"/>
  <c r="J571" i="1" s="1"/>
  <c r="E570" i="1"/>
  <c r="H570" i="1" s="1"/>
  <c r="J570" i="1" s="1"/>
  <c r="E569" i="1"/>
  <c r="H569" i="1" s="1"/>
  <c r="J569" i="1" s="1"/>
  <c r="E568" i="1"/>
  <c r="H568" i="1" s="1"/>
  <c r="J568" i="1" s="1"/>
  <c r="E567" i="1"/>
  <c r="H567" i="1" s="1"/>
  <c r="J567" i="1" s="1"/>
  <c r="E566" i="1"/>
  <c r="H566" i="1" s="1"/>
  <c r="J566" i="1" s="1"/>
  <c r="E565" i="1"/>
  <c r="H565" i="1" s="1"/>
  <c r="J565" i="1" s="1"/>
  <c r="E564" i="1"/>
  <c r="H564" i="1" s="1"/>
  <c r="J564" i="1" s="1"/>
  <c r="E563" i="1"/>
  <c r="H563" i="1" s="1"/>
  <c r="J563" i="1" s="1"/>
  <c r="E562" i="1"/>
  <c r="H562" i="1" s="1"/>
  <c r="J562" i="1" s="1"/>
  <c r="E561" i="1"/>
  <c r="H561" i="1" s="1"/>
  <c r="J561" i="1" s="1"/>
  <c r="E560" i="1"/>
  <c r="H560" i="1" s="1"/>
  <c r="J560" i="1" s="1"/>
  <c r="E559" i="1"/>
  <c r="H559" i="1" s="1"/>
  <c r="J559" i="1" s="1"/>
  <c r="E558" i="1"/>
  <c r="H558" i="1" s="1"/>
  <c r="J558" i="1" s="1"/>
  <c r="E557" i="1"/>
  <c r="H557" i="1" s="1"/>
  <c r="J557" i="1" s="1"/>
  <c r="E556" i="1"/>
  <c r="H556" i="1" s="1"/>
  <c r="J556" i="1" s="1"/>
  <c r="E555" i="1"/>
  <c r="H555" i="1" s="1"/>
  <c r="J555" i="1" s="1"/>
  <c r="E554" i="1"/>
  <c r="H554" i="1" s="1"/>
  <c r="J554" i="1" s="1"/>
  <c r="E553" i="1"/>
  <c r="H553" i="1" s="1"/>
  <c r="J553" i="1" s="1"/>
  <c r="E552" i="1"/>
  <c r="H552" i="1" s="1"/>
  <c r="J552" i="1" s="1"/>
  <c r="E551" i="1"/>
  <c r="H551" i="1" s="1"/>
  <c r="J551" i="1" s="1"/>
  <c r="E550" i="1"/>
  <c r="H550" i="1" s="1"/>
  <c r="J550" i="1" s="1"/>
  <c r="E549" i="1"/>
  <c r="H549" i="1" s="1"/>
  <c r="J549" i="1" s="1"/>
  <c r="E548" i="1"/>
  <c r="H548" i="1" s="1"/>
  <c r="J548" i="1" s="1"/>
  <c r="E547" i="1"/>
  <c r="H547" i="1" s="1"/>
  <c r="J547" i="1" s="1"/>
  <c r="E546" i="1"/>
  <c r="H546" i="1" s="1"/>
  <c r="J546" i="1" s="1"/>
  <c r="E545" i="1"/>
  <c r="H545" i="1" s="1"/>
  <c r="J545" i="1" s="1"/>
  <c r="E544" i="1"/>
  <c r="H544" i="1" s="1"/>
  <c r="J544" i="1" s="1"/>
  <c r="E543" i="1"/>
  <c r="H543" i="1" s="1"/>
  <c r="J543" i="1" s="1"/>
  <c r="E542" i="1"/>
  <c r="H542" i="1" s="1"/>
  <c r="J542" i="1" s="1"/>
  <c r="E541" i="1"/>
  <c r="H541" i="1" s="1"/>
  <c r="J541" i="1" s="1"/>
  <c r="E540" i="1"/>
  <c r="H540" i="1" s="1"/>
  <c r="J540" i="1" s="1"/>
  <c r="E539" i="1"/>
  <c r="H539" i="1" s="1"/>
  <c r="E538" i="1"/>
  <c r="H538" i="1" s="1"/>
  <c r="E537" i="1"/>
  <c r="H537" i="1" s="1"/>
  <c r="E536" i="1"/>
  <c r="H536" i="1" s="1"/>
  <c r="E535" i="1"/>
  <c r="H535" i="1" s="1"/>
  <c r="E534" i="1"/>
  <c r="H534" i="1" s="1"/>
  <c r="E533" i="1"/>
  <c r="H533" i="1" s="1"/>
  <c r="E532" i="1"/>
  <c r="H532" i="1" s="1"/>
  <c r="E531" i="1"/>
  <c r="H531" i="1" s="1"/>
  <c r="E530" i="1"/>
  <c r="H530" i="1" s="1"/>
  <c r="E529" i="1"/>
  <c r="H529" i="1" s="1"/>
  <c r="E528" i="1"/>
  <c r="H528" i="1" s="1"/>
  <c r="E527" i="1"/>
  <c r="H527" i="1" s="1"/>
  <c r="E526" i="1"/>
  <c r="H526" i="1" s="1"/>
  <c r="E525" i="1"/>
  <c r="H525" i="1" s="1"/>
  <c r="E524" i="1"/>
  <c r="H524" i="1" s="1"/>
  <c r="E523" i="1"/>
  <c r="H523" i="1" s="1"/>
  <c r="E522" i="1"/>
  <c r="H522" i="1" s="1"/>
  <c r="E521" i="1"/>
  <c r="H521" i="1" s="1"/>
  <c r="E520" i="1"/>
  <c r="H520" i="1" s="1"/>
  <c r="E519" i="1"/>
  <c r="H519" i="1" s="1"/>
  <c r="E518" i="1"/>
  <c r="H518" i="1" s="1"/>
  <c r="E517" i="1"/>
  <c r="H517" i="1" s="1"/>
  <c r="E516" i="1"/>
  <c r="H516" i="1" s="1"/>
  <c r="E515" i="1"/>
  <c r="H515" i="1" s="1"/>
  <c r="E514" i="1"/>
  <c r="H514" i="1" s="1"/>
  <c r="E513" i="1"/>
  <c r="H513" i="1" s="1"/>
  <c r="E512" i="1"/>
  <c r="H512" i="1" s="1"/>
  <c r="E511" i="1"/>
  <c r="H511" i="1" s="1"/>
  <c r="E510" i="1"/>
  <c r="H510" i="1" s="1"/>
  <c r="E509" i="1"/>
  <c r="H509" i="1" s="1"/>
  <c r="E508" i="1"/>
  <c r="H508" i="1" s="1"/>
  <c r="E506" i="1"/>
  <c r="H506" i="1" s="1"/>
  <c r="E505" i="1"/>
  <c r="H505" i="1" s="1"/>
  <c r="E504" i="1"/>
  <c r="H504" i="1" s="1"/>
  <c r="E503" i="1"/>
  <c r="H503" i="1" s="1"/>
  <c r="E502" i="1"/>
  <c r="H502" i="1" s="1"/>
  <c r="E501" i="1"/>
  <c r="H501" i="1" s="1"/>
  <c r="E500" i="1"/>
  <c r="H500" i="1" s="1"/>
  <c r="E499" i="1"/>
  <c r="H499" i="1" s="1"/>
  <c r="E498" i="1"/>
  <c r="H498" i="1" s="1"/>
  <c r="E497" i="1"/>
  <c r="H497" i="1" s="1"/>
  <c r="E496" i="1"/>
  <c r="H496" i="1" s="1"/>
  <c r="E495" i="1"/>
  <c r="H495" i="1" s="1"/>
  <c r="E494" i="1"/>
  <c r="H494" i="1" s="1"/>
  <c r="E493" i="1"/>
  <c r="H493" i="1" s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8" i="1"/>
  <c r="H478" i="1" s="1"/>
  <c r="E477" i="1"/>
  <c r="H477" i="1" s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6" i="22" l="1"/>
  <c r="F466" i="22"/>
  <c r="H466" i="22"/>
  <c r="E467" i="22"/>
  <c r="H467" i="22" s="1"/>
  <c r="E468" i="22"/>
  <c r="H468" i="22" s="1"/>
  <c r="E469" i="22"/>
  <c r="H469" i="22" s="1"/>
  <c r="E470" i="22"/>
  <c r="H470" i="22" s="1"/>
  <c r="E471" i="22"/>
  <c r="H471" i="22" s="1"/>
  <c r="E472" i="22"/>
  <c r="H472" i="22" s="1"/>
  <c r="E473" i="22"/>
  <c r="H473" i="22" s="1"/>
  <c r="E474" i="22"/>
  <c r="H474" i="22" s="1"/>
  <c r="E475" i="22"/>
  <c r="H475" i="22" s="1"/>
  <c r="E476" i="22"/>
  <c r="H476" i="22" s="1"/>
  <c r="E477" i="22"/>
  <c r="H477" i="22"/>
  <c r="E478" i="22"/>
  <c r="H478" i="22"/>
  <c r="E479" i="22"/>
  <c r="H479" i="22"/>
  <c r="E480" i="22"/>
  <c r="H480" i="22"/>
  <c r="E481" i="22"/>
  <c r="H481" i="22" s="1"/>
  <c r="E482" i="22"/>
  <c r="H482" i="22" s="1"/>
  <c r="E483" i="22"/>
  <c r="H483" i="22" s="1"/>
  <c r="E484" i="22"/>
  <c r="H484" i="22" s="1"/>
  <c r="E485" i="22"/>
  <c r="H485" i="22" s="1"/>
  <c r="E486" i="22"/>
  <c r="H486" i="22" s="1"/>
  <c r="E487" i="22"/>
  <c r="H487" i="22" s="1"/>
  <c r="E488" i="22"/>
  <c r="H488" i="22" s="1"/>
  <c r="E489" i="22"/>
  <c r="H489" i="22" s="1"/>
  <c r="E490" i="22"/>
  <c r="H490" i="22" s="1"/>
  <c r="E491" i="22"/>
  <c r="H491" i="22" s="1"/>
  <c r="E492" i="22"/>
  <c r="H492" i="22" s="1"/>
  <c r="E493" i="22"/>
  <c r="H493" i="22" s="1"/>
  <c r="E494" i="22"/>
  <c r="H494" i="22" s="1"/>
  <c r="E495" i="22"/>
  <c r="H495" i="22" s="1"/>
  <c r="E496" i="22"/>
  <c r="H496" i="22" s="1"/>
  <c r="E497" i="22"/>
  <c r="H497" i="22" s="1"/>
  <c r="E498" i="22"/>
  <c r="H498" i="22" s="1"/>
  <c r="E499" i="22"/>
  <c r="H499" i="22" s="1"/>
  <c r="E500" i="22"/>
  <c r="H500" i="22" s="1"/>
  <c r="E501" i="22"/>
  <c r="H501" i="22" s="1"/>
  <c r="E502" i="22"/>
  <c r="H502" i="22" s="1"/>
  <c r="E503" i="22"/>
  <c r="H503" i="22" s="1"/>
  <c r="E504" i="22"/>
  <c r="H504" i="22" s="1"/>
  <c r="E505" i="22"/>
  <c r="H505" i="22" s="1"/>
  <c r="E506" i="22"/>
  <c r="H506" i="22" s="1"/>
  <c r="I506" i="22" s="1"/>
  <c r="E507" i="22"/>
  <c r="H507" i="22" s="1"/>
  <c r="I507" i="22" s="1"/>
  <c r="E508" i="22"/>
  <c r="H508" i="22" s="1"/>
  <c r="I508" i="22" s="1"/>
  <c r="E509" i="22"/>
  <c r="H509" i="22" s="1"/>
  <c r="I509" i="22" s="1"/>
  <c r="E510" i="22"/>
  <c r="H510" i="22" s="1"/>
  <c r="I510" i="22" s="1"/>
  <c r="E511" i="22"/>
  <c r="H511" i="22" s="1"/>
  <c r="I511" i="22" s="1"/>
  <c r="E512" i="22"/>
  <c r="H512" i="22" s="1"/>
  <c r="I512" i="22" s="1"/>
  <c r="E513" i="22"/>
  <c r="H513" i="22" s="1"/>
  <c r="I513" i="22" s="1"/>
  <c r="E514" i="22"/>
  <c r="H514" i="22" s="1"/>
  <c r="I514" i="22" s="1"/>
  <c r="E515" i="22"/>
  <c r="H515" i="22" s="1"/>
  <c r="I515" i="22" s="1"/>
  <c r="E516" i="22"/>
  <c r="H516" i="22" s="1"/>
  <c r="I516" i="22" s="1"/>
  <c r="E517" i="22"/>
  <c r="H517" i="22" s="1"/>
  <c r="I517" i="22" s="1"/>
  <c r="E518" i="22"/>
  <c r="H518" i="22" s="1"/>
  <c r="I518" i="22" s="1"/>
  <c r="E519" i="22"/>
  <c r="H519" i="22" s="1"/>
  <c r="I519" i="22" s="1"/>
  <c r="E520" i="22"/>
  <c r="H520" i="22" s="1"/>
  <c r="I520" i="22" s="1"/>
  <c r="E521" i="22"/>
  <c r="H521" i="22" s="1"/>
  <c r="I521" i="22" s="1"/>
  <c r="E522" i="22"/>
  <c r="H522" i="22" s="1"/>
  <c r="I522" i="22" s="1"/>
  <c r="E523" i="22"/>
  <c r="H523" i="22" s="1"/>
  <c r="I523" i="22" s="1"/>
  <c r="E524" i="22"/>
  <c r="H524" i="22" s="1"/>
  <c r="I524" i="22" s="1"/>
  <c r="E525" i="22"/>
  <c r="H525" i="22" s="1"/>
  <c r="I525" i="22" s="1"/>
  <c r="E526" i="22"/>
  <c r="H526" i="22" s="1"/>
  <c r="I526" i="22" s="1"/>
  <c r="E527" i="22"/>
  <c r="H527" i="22" s="1"/>
  <c r="I527" i="22" s="1"/>
  <c r="E528" i="22"/>
  <c r="H528" i="22" s="1"/>
  <c r="I528" i="22" s="1"/>
  <c r="E529" i="22"/>
  <c r="H529" i="22" s="1"/>
  <c r="I529" i="22" s="1"/>
  <c r="E530" i="22"/>
  <c r="H530" i="22"/>
  <c r="I530" i="22" s="1"/>
  <c r="E531" i="22"/>
  <c r="H531" i="22" s="1"/>
  <c r="I531" i="22" s="1"/>
  <c r="E532" i="22"/>
  <c r="H532" i="22" s="1"/>
  <c r="I532" i="22" s="1"/>
  <c r="E533" i="22"/>
  <c r="H533" i="22" s="1"/>
  <c r="I533" i="22" s="1"/>
  <c r="E534" i="22"/>
  <c r="H534" i="22" s="1"/>
  <c r="I534" i="22" s="1"/>
  <c r="E535" i="22"/>
  <c r="H535" i="22" s="1"/>
  <c r="I535" i="22" s="1"/>
  <c r="E536" i="22"/>
  <c r="H536" i="22" s="1"/>
  <c r="I536" i="22" s="1"/>
  <c r="E537" i="22"/>
  <c r="H537" i="22" s="1"/>
  <c r="I537" i="22" s="1"/>
  <c r="E538" i="22"/>
  <c r="H538" i="22" s="1"/>
  <c r="I538" i="22" s="1"/>
  <c r="E539" i="22"/>
  <c r="H539" i="22" s="1"/>
  <c r="I539" i="22" s="1"/>
  <c r="E540" i="22"/>
  <c r="H540" i="22" s="1"/>
  <c r="I540" i="22" s="1"/>
  <c r="E541" i="22"/>
  <c r="H541" i="22" s="1"/>
  <c r="I541" i="22" s="1"/>
  <c r="E542" i="22"/>
  <c r="H542" i="22" s="1"/>
  <c r="I542" i="22" s="1"/>
  <c r="E543" i="22"/>
  <c r="H543" i="22"/>
  <c r="I543" i="22" s="1"/>
  <c r="J543" i="22" s="1"/>
  <c r="E544" i="22"/>
  <c r="H544" i="22" s="1"/>
  <c r="I544" i="22" s="1"/>
  <c r="J544" i="22" s="1"/>
  <c r="E545" i="22"/>
  <c r="H545" i="22" s="1"/>
  <c r="I545" i="22" s="1"/>
  <c r="J545" i="22" s="1"/>
  <c r="E546" i="22"/>
  <c r="H546" i="22"/>
  <c r="I546" i="22" s="1"/>
  <c r="J546" i="22" s="1"/>
  <c r="E547" i="22"/>
  <c r="H547" i="22" s="1"/>
  <c r="I547" i="22" s="1"/>
  <c r="J547" i="22" s="1"/>
  <c r="E548" i="22"/>
  <c r="H548" i="22" s="1"/>
  <c r="I548" i="22" s="1"/>
  <c r="J548" i="22" s="1"/>
  <c r="E549" i="22"/>
  <c r="H549" i="22" s="1"/>
  <c r="I549" i="22" s="1"/>
  <c r="J549" i="22" s="1"/>
  <c r="E550" i="22"/>
  <c r="H550" i="22" s="1"/>
  <c r="I550" i="22" s="1"/>
  <c r="J550" i="22" s="1"/>
  <c r="E551" i="22"/>
  <c r="H551" i="22" s="1"/>
  <c r="I551" i="22" s="1"/>
  <c r="J551" i="22" s="1"/>
  <c r="E552" i="22"/>
  <c r="H552" i="22" s="1"/>
  <c r="I552" i="22" s="1"/>
  <c r="J552" i="22" s="1"/>
  <c r="E553" i="22"/>
  <c r="H553" i="22" s="1"/>
  <c r="I553" i="22" s="1"/>
  <c r="J553" i="22" s="1"/>
  <c r="E554" i="22"/>
  <c r="H554" i="22" s="1"/>
  <c r="I554" i="22" s="1"/>
  <c r="J554" i="22" s="1"/>
  <c r="E555" i="22"/>
  <c r="H555" i="22" s="1"/>
  <c r="I555" i="22" s="1"/>
  <c r="J555" i="22" s="1"/>
  <c r="E556" i="22"/>
  <c r="H556" i="22" s="1"/>
  <c r="I556" i="22" s="1"/>
  <c r="J556" i="22" s="1"/>
  <c r="E557" i="22"/>
  <c r="H557" i="22" s="1"/>
  <c r="I557" i="22" s="1"/>
  <c r="J557" i="22" s="1"/>
  <c r="E558" i="22"/>
  <c r="H558" i="22" s="1"/>
  <c r="I558" i="22" s="1"/>
  <c r="J558" i="22" s="1"/>
  <c r="E559" i="22"/>
  <c r="H559" i="22" s="1"/>
  <c r="I559" i="22" s="1"/>
  <c r="J559" i="22" s="1"/>
  <c r="E560" i="22"/>
  <c r="H560" i="22" s="1"/>
  <c r="I560" i="22" s="1"/>
  <c r="J560" i="22" s="1"/>
  <c r="E561" i="22"/>
  <c r="H561" i="22" s="1"/>
  <c r="I561" i="22" s="1"/>
  <c r="J561" i="22" s="1"/>
  <c r="E562" i="22"/>
  <c r="H562" i="22"/>
  <c r="I562" i="22" s="1"/>
  <c r="J562" i="22" s="1"/>
  <c r="E563" i="22"/>
  <c r="H563" i="22" s="1"/>
  <c r="I563" i="22" s="1"/>
  <c r="J563" i="22" s="1"/>
  <c r="E564" i="22"/>
  <c r="H564" i="22" s="1"/>
  <c r="I564" i="22" s="1"/>
  <c r="J564" i="22" s="1"/>
  <c r="E565" i="22"/>
  <c r="H565" i="22" s="1"/>
  <c r="I565" i="22" s="1"/>
  <c r="E566" i="22"/>
  <c r="H566" i="22" s="1"/>
  <c r="I566" i="22" s="1"/>
  <c r="E567" i="22"/>
  <c r="H567" i="22" s="1"/>
  <c r="I567" i="22" s="1"/>
  <c r="E568" i="22"/>
  <c r="H568" i="22" s="1"/>
  <c r="I568" i="22" s="1"/>
  <c r="E569" i="22"/>
  <c r="H569" i="22" s="1"/>
  <c r="I569" i="22" s="1"/>
  <c r="E570" i="22"/>
  <c r="H570" i="22" s="1"/>
  <c r="I570" i="22" s="1"/>
  <c r="E571" i="22"/>
  <c r="H571" i="22" s="1"/>
  <c r="I571" i="22" s="1"/>
  <c r="E572" i="22"/>
  <c r="H572" i="22" s="1"/>
  <c r="I572" i="22" s="1"/>
  <c r="E573" i="22"/>
  <c r="H573" i="22" s="1"/>
  <c r="I573" i="22" s="1"/>
  <c r="E574" i="22"/>
  <c r="H574" i="22" s="1"/>
  <c r="I574" i="22" s="1"/>
  <c r="E575" i="22"/>
  <c r="H575" i="22" s="1"/>
  <c r="I575" i="22" s="1"/>
  <c r="E576" i="22"/>
  <c r="H576" i="22" s="1"/>
  <c r="I576" i="22" s="1"/>
  <c r="E577" i="22"/>
  <c r="H577" i="22" s="1"/>
  <c r="I577" i="22" s="1"/>
  <c r="E578" i="22"/>
  <c r="H578" i="22" s="1"/>
  <c r="I578" i="22" s="1"/>
  <c r="E579" i="22"/>
  <c r="H579" i="22" s="1"/>
  <c r="I579" i="22" s="1"/>
  <c r="E580" i="22"/>
  <c r="H580" i="22" s="1"/>
  <c r="I580" i="22" s="1"/>
  <c r="E581" i="22"/>
  <c r="H581" i="22" s="1"/>
  <c r="I581" i="22" s="1"/>
  <c r="E582" i="22"/>
  <c r="H582" i="22" s="1"/>
  <c r="I582" i="22" s="1"/>
  <c r="E583" i="22"/>
  <c r="H583" i="22" s="1"/>
  <c r="I583" i="22" s="1"/>
  <c r="E584" i="22"/>
  <c r="H584" i="22" s="1"/>
  <c r="I584" i="22" s="1"/>
  <c r="E585" i="22"/>
  <c r="H585" i="22" s="1"/>
  <c r="I585" i="22" s="1"/>
  <c r="E586" i="22"/>
  <c r="H586" i="22" s="1"/>
  <c r="I586" i="22" s="1"/>
  <c r="E587" i="22"/>
  <c r="H587" i="22" s="1"/>
  <c r="I587" i="22" s="1"/>
  <c r="E588" i="22"/>
  <c r="H588" i="22" s="1"/>
  <c r="I588" i="22" s="1"/>
  <c r="E589" i="22"/>
  <c r="H589" i="22" s="1"/>
  <c r="I589" i="22" s="1"/>
  <c r="E590" i="22"/>
  <c r="H590" i="22" s="1"/>
  <c r="I590" i="22" s="1"/>
  <c r="E591" i="22"/>
  <c r="H591" i="22" s="1"/>
  <c r="I591" i="22" s="1"/>
  <c r="E592" i="22"/>
  <c r="H592" i="22" s="1"/>
  <c r="I592" i="22" s="1"/>
  <c r="E593" i="22"/>
  <c r="H593" i="22" s="1"/>
  <c r="I593" i="22" s="1"/>
  <c r="E594" i="22"/>
  <c r="H594" i="22" s="1"/>
  <c r="I594" i="22" s="1"/>
  <c r="E595" i="22"/>
  <c r="H595" i="22" s="1"/>
  <c r="I595" i="22" s="1"/>
  <c r="E596" i="22"/>
  <c r="H596" i="22" s="1"/>
  <c r="I596" i="22" s="1"/>
  <c r="E597" i="22"/>
  <c r="H597" i="22" s="1"/>
  <c r="I597" i="22" s="1"/>
  <c r="E598" i="22"/>
  <c r="H598" i="22" s="1"/>
  <c r="I598" i="22" s="1"/>
  <c r="E599" i="22"/>
  <c r="H599" i="22" s="1"/>
  <c r="I599" i="22" s="1"/>
  <c r="E600" i="22"/>
  <c r="H600" i="22" s="1"/>
  <c r="I600" i="22" s="1"/>
  <c r="E601" i="22"/>
  <c r="H601" i="22" s="1"/>
  <c r="I601" i="22" s="1"/>
  <c r="E602" i="22"/>
  <c r="H602" i="22" s="1"/>
  <c r="I602" i="22" s="1"/>
  <c r="E603" i="22"/>
  <c r="H603" i="22" s="1"/>
  <c r="I603" i="22" s="1"/>
  <c r="E604" i="22"/>
  <c r="H604" i="22" s="1"/>
  <c r="I604" i="22" s="1"/>
  <c r="E605" i="22"/>
  <c r="H605" i="22" s="1"/>
  <c r="I605" i="22" s="1"/>
  <c r="E606" i="22"/>
  <c r="H606" i="22" s="1"/>
  <c r="I606" i="22" s="1"/>
  <c r="E607" i="22"/>
  <c r="H607" i="22" s="1"/>
  <c r="I607" i="22" s="1"/>
  <c r="E608" i="22"/>
  <c r="H608" i="22" s="1"/>
  <c r="I608" i="22" s="1"/>
  <c r="E609" i="22"/>
  <c r="H609" i="22" s="1"/>
  <c r="I609" i="22" s="1"/>
  <c r="E610" i="22"/>
  <c r="H610" i="22" s="1"/>
  <c r="I610" i="22" s="1"/>
  <c r="E611" i="22"/>
  <c r="H611" i="22" s="1"/>
  <c r="I611" i="22" s="1"/>
  <c r="E612" i="22"/>
  <c r="H612" i="22" s="1"/>
  <c r="I612" i="22" s="1"/>
  <c r="E613" i="22"/>
  <c r="H613" i="22" s="1"/>
  <c r="I613" i="22" s="1"/>
  <c r="E614" i="22"/>
  <c r="H614" i="22" s="1"/>
  <c r="I614" i="22" s="1"/>
  <c r="E615" i="22"/>
  <c r="H615" i="22" s="1"/>
  <c r="I615" i="22" s="1"/>
  <c r="E616" i="22"/>
  <c r="H616" i="22" s="1"/>
  <c r="I616" i="22" s="1"/>
  <c r="E617" i="22"/>
  <c r="H617" i="22" s="1"/>
  <c r="I617" i="22" s="1"/>
  <c r="E618" i="22"/>
  <c r="H618" i="22" s="1"/>
  <c r="I618" i="22" s="1"/>
  <c r="E619" i="22"/>
  <c r="H619" i="22" s="1"/>
  <c r="I619" i="22" s="1"/>
  <c r="E620" i="22"/>
  <c r="H620" i="22" s="1"/>
  <c r="I620" i="22" s="1"/>
  <c r="E621" i="22"/>
  <c r="H621" i="22" s="1"/>
  <c r="I621" i="22" s="1"/>
  <c r="E622" i="22"/>
  <c r="H622" i="22" s="1"/>
  <c r="I622" i="22" s="1"/>
  <c r="E623" i="22"/>
  <c r="H623" i="22" s="1"/>
  <c r="I623" i="22" s="1"/>
  <c r="E624" i="22"/>
  <c r="H624" i="22" s="1"/>
  <c r="I624" i="22" s="1"/>
  <c r="E625" i="22"/>
  <c r="H625" i="22" s="1"/>
  <c r="I625" i="22" s="1"/>
  <c r="E626" i="22"/>
  <c r="H626" i="22" s="1"/>
  <c r="I626" i="22" s="1"/>
  <c r="E627" i="22"/>
  <c r="H627" i="22" s="1"/>
  <c r="I627" i="22" s="1"/>
  <c r="E628" i="22"/>
  <c r="H628" i="22" s="1"/>
  <c r="I628" i="22" s="1"/>
  <c r="E629" i="22"/>
  <c r="H629" i="22" s="1"/>
  <c r="I629" i="22" s="1"/>
  <c r="E630" i="22"/>
  <c r="H630" i="22" s="1"/>
  <c r="I630" i="22" s="1"/>
  <c r="E631" i="22"/>
  <c r="H631" i="22" s="1"/>
  <c r="I631" i="22" s="1"/>
  <c r="E632" i="22"/>
  <c r="H632" i="22" s="1"/>
  <c r="I632" i="22" s="1"/>
  <c r="E633" i="22"/>
  <c r="H633" i="22" s="1"/>
  <c r="I633" i="22" s="1"/>
  <c r="E634" i="22"/>
  <c r="H634" i="22" s="1"/>
  <c r="I634" i="22" s="1"/>
  <c r="E635" i="22"/>
  <c r="H635" i="22" s="1"/>
  <c r="I635" i="22" s="1"/>
  <c r="E636" i="22"/>
  <c r="H636" i="22" s="1"/>
  <c r="I636" i="22" s="1"/>
  <c r="E637" i="22"/>
  <c r="H637" i="22" s="1"/>
  <c r="I637" i="22" s="1"/>
  <c r="E638" i="22"/>
  <c r="H638" i="22" s="1"/>
  <c r="I638" i="22" s="1"/>
  <c r="E639" i="22"/>
  <c r="H639" i="22" s="1"/>
  <c r="I639" i="22" s="1"/>
  <c r="E640" i="22"/>
  <c r="H640" i="22"/>
  <c r="I640" i="22" s="1"/>
  <c r="E641" i="22"/>
  <c r="H641" i="22" s="1"/>
  <c r="I641" i="22" s="1"/>
  <c r="E642" i="22"/>
  <c r="H642" i="22" s="1"/>
  <c r="I642" i="22" s="1"/>
  <c r="E643" i="22"/>
  <c r="H643" i="22" s="1"/>
  <c r="I643" i="22" s="1"/>
  <c r="E644" i="22"/>
  <c r="H644" i="22" s="1"/>
  <c r="I644" i="22" s="1"/>
  <c r="E645" i="22"/>
  <c r="H645" i="22" s="1"/>
  <c r="I645" i="22" s="1"/>
  <c r="E646" i="22"/>
  <c r="H646" i="22" s="1"/>
  <c r="I646" i="22" s="1"/>
  <c r="E647" i="22"/>
  <c r="H647" i="22" s="1"/>
  <c r="I647" i="22" s="1"/>
  <c r="E648" i="22"/>
  <c r="H648" i="22" s="1"/>
  <c r="I648" i="22" s="1"/>
  <c r="E649" i="22"/>
  <c r="H649" i="22" s="1"/>
  <c r="I649" i="22" s="1"/>
  <c r="E650" i="22"/>
  <c r="H650" i="22" s="1"/>
  <c r="I650" i="22" s="1"/>
  <c r="E651" i="22"/>
  <c r="H651" i="22" s="1"/>
  <c r="I651" i="22" s="1"/>
  <c r="E652" i="22"/>
  <c r="H652" i="22" s="1"/>
  <c r="I652" i="22" s="1"/>
  <c r="E653" i="22"/>
  <c r="H653" i="22" s="1"/>
  <c r="I653" i="22" s="1"/>
  <c r="E654" i="22"/>
  <c r="H654" i="22" s="1"/>
  <c r="I654" i="22" s="1"/>
  <c r="E655" i="22"/>
  <c r="H655" i="22" s="1"/>
  <c r="I655" i="22" s="1"/>
  <c r="E656" i="22"/>
  <c r="H656" i="22" s="1"/>
  <c r="I656" i="22" s="1"/>
  <c r="E657" i="22"/>
  <c r="H657" i="22" s="1"/>
  <c r="I657" i="22" s="1"/>
  <c r="E658" i="22"/>
  <c r="H658" i="22" s="1"/>
  <c r="I658" i="22" s="1"/>
  <c r="E659" i="22"/>
  <c r="H659" i="22" s="1"/>
  <c r="I659" i="22" s="1"/>
  <c r="E660" i="22"/>
  <c r="H660" i="22" s="1"/>
  <c r="I660" i="22" s="1"/>
  <c r="E661" i="22"/>
  <c r="H661" i="22" s="1"/>
  <c r="I661" i="22" s="1"/>
  <c r="E662" i="22"/>
  <c r="H662" i="22" s="1"/>
  <c r="I662" i="22" s="1"/>
  <c r="E663" i="22"/>
  <c r="H663" i="22" s="1"/>
  <c r="I663" i="22" s="1"/>
  <c r="E664" i="22"/>
  <c r="H664" i="22" s="1"/>
  <c r="I664" i="22" s="1"/>
  <c r="E665" i="22"/>
  <c r="H665" i="22" s="1"/>
  <c r="I665" i="22" s="1"/>
  <c r="E666" i="22"/>
  <c r="H666" i="22" s="1"/>
  <c r="I666" i="22" s="1"/>
  <c r="E667" i="22"/>
  <c r="H667" i="22" s="1"/>
  <c r="I667" i="22" s="1"/>
  <c r="E668" i="22"/>
  <c r="H668" i="22" s="1"/>
  <c r="I668" i="22" s="1"/>
  <c r="E669" i="22"/>
  <c r="H669" i="22" s="1"/>
  <c r="I669" i="22" s="1"/>
  <c r="E670" i="22"/>
  <c r="H670" i="22" s="1"/>
  <c r="I670" i="22" s="1"/>
  <c r="E671" i="22"/>
  <c r="H671" i="22" s="1"/>
  <c r="I671" i="22" s="1"/>
  <c r="E672" i="22"/>
  <c r="H672" i="22" s="1"/>
  <c r="I672" i="22" s="1"/>
  <c r="E673" i="22"/>
  <c r="H673" i="22" s="1"/>
  <c r="I673" i="22" s="1"/>
  <c r="E674" i="22"/>
  <c r="H674" i="22" s="1"/>
  <c r="I674" i="22" s="1"/>
  <c r="E675" i="22"/>
  <c r="H675" i="22" s="1"/>
  <c r="I675" i="22" s="1"/>
  <c r="E676" i="22"/>
  <c r="H676" i="22" s="1"/>
  <c r="I676" i="22" s="1"/>
  <c r="E677" i="22"/>
  <c r="H677" i="22" s="1"/>
  <c r="I677" i="22" s="1"/>
  <c r="E678" i="22"/>
  <c r="H678" i="22" s="1"/>
  <c r="I678" i="22" s="1"/>
  <c r="E679" i="22"/>
  <c r="H679" i="22" s="1"/>
  <c r="I679" i="22" s="1"/>
  <c r="E680" i="22"/>
  <c r="H680" i="22" s="1"/>
  <c r="I680" i="22" s="1"/>
  <c r="E681" i="22"/>
  <c r="H681" i="22" s="1"/>
  <c r="I681" i="22" s="1"/>
  <c r="E682" i="22"/>
  <c r="H682" i="22" s="1"/>
  <c r="I682" i="22" s="1"/>
  <c r="E683" i="22"/>
  <c r="H683" i="22" s="1"/>
  <c r="I683" i="22" s="1"/>
  <c r="E684" i="22"/>
  <c r="H684" i="22" s="1"/>
  <c r="I684" i="22" s="1"/>
  <c r="E685" i="22"/>
  <c r="H685" i="22" s="1"/>
  <c r="I685" i="22" s="1"/>
  <c r="E686" i="22"/>
  <c r="H686" i="22" s="1"/>
  <c r="I686" i="22" s="1"/>
  <c r="E687" i="22"/>
  <c r="H687" i="22" s="1"/>
  <c r="I687" i="22" s="1"/>
  <c r="E688" i="22"/>
  <c r="H688" i="22" s="1"/>
  <c r="I688" i="22" s="1"/>
  <c r="E689" i="22"/>
  <c r="H689" i="22" s="1"/>
  <c r="I689" i="22" s="1"/>
  <c r="E690" i="22"/>
  <c r="H690" i="22" s="1"/>
  <c r="I690" i="22" s="1"/>
  <c r="E691" i="22"/>
  <c r="H691" i="22" s="1"/>
  <c r="I691" i="22" s="1"/>
  <c r="E692" i="22"/>
  <c r="F692" i="22"/>
  <c r="H692" i="22"/>
  <c r="I692" i="22" s="1"/>
  <c r="E693" i="22"/>
  <c r="F693" i="22"/>
  <c r="H693" i="22"/>
  <c r="I693" i="22" s="1"/>
  <c r="E694" i="22"/>
  <c r="F694" i="22"/>
  <c r="H694" i="22"/>
  <c r="I694" i="22" s="1"/>
  <c r="E695" i="22"/>
  <c r="F695" i="22"/>
  <c r="H695" i="22"/>
  <c r="I695" i="22" s="1"/>
  <c r="E696" i="22"/>
  <c r="F696" i="22"/>
  <c r="H696" i="22"/>
  <c r="I696" i="22" s="1"/>
  <c r="E697" i="22"/>
  <c r="F697" i="22"/>
  <c r="H697" i="22"/>
  <c r="I697" i="22" s="1"/>
  <c r="E698" i="22"/>
  <c r="F698" i="22"/>
  <c r="H698" i="22"/>
  <c r="I698" i="22" s="1"/>
  <c r="E699" i="22"/>
  <c r="F699" i="22"/>
  <c r="H699" i="22"/>
  <c r="I699" i="22" s="1"/>
  <c r="E700" i="22"/>
  <c r="F700" i="22"/>
  <c r="H700" i="22"/>
  <c r="I700" i="22" s="1"/>
  <c r="E701" i="22"/>
  <c r="F701" i="22"/>
  <c r="H701" i="22"/>
  <c r="I701" i="22" s="1"/>
  <c r="E702" i="22"/>
  <c r="F702" i="22"/>
  <c r="H702" i="22"/>
  <c r="I702" i="22" s="1"/>
  <c r="E703" i="22"/>
  <c r="F703" i="22"/>
  <c r="H703" i="22"/>
  <c r="I703" i="22" s="1"/>
  <c r="E704" i="22"/>
  <c r="F704" i="22"/>
  <c r="H704" i="22"/>
  <c r="I704" i="22" s="1"/>
  <c r="E705" i="22"/>
  <c r="F705" i="22"/>
  <c r="H705" i="22"/>
  <c r="I705" i="22" s="1"/>
  <c r="E706" i="22"/>
  <c r="F706" i="22"/>
  <c r="H706" i="22"/>
  <c r="I706" i="22" s="1"/>
  <c r="E707" i="22"/>
  <c r="F707" i="22"/>
  <c r="H707" i="22"/>
  <c r="I707" i="22" s="1"/>
  <c r="E708" i="22"/>
  <c r="F708" i="22"/>
  <c r="H708" i="22"/>
  <c r="I708" i="22" s="1"/>
  <c r="E709" i="22"/>
  <c r="F709" i="22"/>
  <c r="H709" i="22"/>
  <c r="I709" i="22" s="1"/>
  <c r="E710" i="22"/>
  <c r="F710" i="22"/>
  <c r="H710" i="22"/>
  <c r="I710" i="22" s="1"/>
  <c r="E711" i="22"/>
  <c r="F711" i="22"/>
  <c r="H711" i="22"/>
  <c r="I711" i="22" s="1"/>
  <c r="E712" i="22"/>
  <c r="F712" i="22"/>
  <c r="H712" i="22"/>
  <c r="I712" i="22" s="1"/>
  <c r="E713" i="22"/>
  <c r="F713" i="22"/>
  <c r="H713" i="22"/>
  <c r="I713" i="22" s="1"/>
  <c r="E714" i="22"/>
  <c r="F714" i="22"/>
  <c r="H714" i="22"/>
  <c r="I714" i="22" s="1"/>
  <c r="E715" i="22"/>
  <c r="F715" i="22"/>
  <c r="H715" i="22"/>
  <c r="I715" i="22" s="1"/>
  <c r="E716" i="22"/>
  <c r="F716" i="22"/>
  <c r="H716" i="22"/>
  <c r="I716" i="22" s="1"/>
  <c r="E717" i="22"/>
  <c r="F717" i="22"/>
  <c r="H717" i="22"/>
  <c r="I717" i="22" s="1"/>
  <c r="E718" i="22"/>
  <c r="F718" i="22"/>
  <c r="H718" i="22"/>
  <c r="I718" i="22" s="1"/>
  <c r="E719" i="22"/>
  <c r="F719" i="22"/>
  <c r="H719" i="22"/>
  <c r="I719" i="22" s="1"/>
  <c r="E720" i="22"/>
  <c r="F720" i="22"/>
  <c r="H720" i="22"/>
  <c r="I720" i="22" s="1"/>
  <c r="E721" i="22"/>
  <c r="F721" i="22"/>
  <c r="H721" i="22"/>
  <c r="I721" i="22" s="1"/>
  <c r="E722" i="22"/>
  <c r="F722" i="22"/>
  <c r="H722" i="22"/>
  <c r="I722" i="22" s="1"/>
  <c r="E723" i="22"/>
  <c r="F723" i="22"/>
  <c r="H723" i="22"/>
  <c r="I723" i="22" s="1"/>
  <c r="E724" i="22"/>
  <c r="F724" i="22"/>
  <c r="H724" i="22"/>
  <c r="I724" i="22" s="1"/>
  <c r="E725" i="22"/>
  <c r="F725" i="22"/>
  <c r="H725" i="22"/>
  <c r="I725" i="22" s="1"/>
  <c r="E726" i="22"/>
  <c r="F726" i="22"/>
  <c r="H726" i="22"/>
  <c r="I726" i="22" s="1"/>
  <c r="E727" i="22"/>
  <c r="F727" i="22"/>
  <c r="H727" i="22"/>
  <c r="I727" i="22" s="1"/>
  <c r="E728" i="22"/>
  <c r="F728" i="22"/>
  <c r="H728" i="22"/>
  <c r="I728" i="22" s="1"/>
  <c r="E729" i="22"/>
  <c r="F729" i="22"/>
  <c r="H729" i="22"/>
  <c r="I729" i="22" s="1"/>
  <c r="E730" i="22"/>
  <c r="F730" i="22"/>
  <c r="H730" i="22"/>
  <c r="I730" i="22" s="1"/>
  <c r="E731" i="22"/>
  <c r="F731" i="22"/>
  <c r="H731" i="22"/>
  <c r="I731" i="22" s="1"/>
  <c r="E732" i="22"/>
  <c r="F732" i="22"/>
  <c r="H732" i="22"/>
  <c r="I732" i="22" s="1"/>
  <c r="E733" i="22"/>
  <c r="F733" i="22"/>
  <c r="H733" i="22"/>
  <c r="I733" i="22" s="1"/>
  <c r="E734" i="22"/>
  <c r="F734" i="22"/>
  <c r="H734" i="22"/>
  <c r="I734" i="22" s="1"/>
  <c r="E735" i="22"/>
  <c r="F735" i="22"/>
  <c r="H735" i="22"/>
  <c r="I735" i="22" s="1"/>
  <c r="E736" i="22"/>
  <c r="F736" i="22"/>
  <c r="H736" i="22"/>
  <c r="I736" i="22" s="1"/>
  <c r="E737" i="22"/>
  <c r="F737" i="22"/>
  <c r="H737" i="22"/>
  <c r="I737" i="22" s="1"/>
  <c r="E738" i="22"/>
  <c r="F738" i="22"/>
  <c r="H738" i="22"/>
  <c r="I738" i="22" s="1"/>
  <c r="E739" i="22"/>
  <c r="F739" i="22"/>
  <c r="H739" i="22"/>
  <c r="I739" i="22" s="1"/>
  <c r="E740" i="22"/>
  <c r="F740" i="22"/>
  <c r="H740" i="22"/>
  <c r="I740" i="22" s="1"/>
  <c r="I390" i="17" l="1"/>
  <c r="F390" i="17"/>
  <c r="E390" i="17"/>
  <c r="C390" i="17"/>
  <c r="H389" i="17"/>
  <c r="H388" i="17"/>
  <c r="I381" i="17"/>
  <c r="F381" i="17"/>
  <c r="E381" i="17"/>
  <c r="C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I362" i="17"/>
  <c r="F362" i="17"/>
  <c r="C362" i="17"/>
  <c r="H361" i="17"/>
  <c r="H360" i="17"/>
  <c r="H359" i="17"/>
  <c r="H358" i="17"/>
  <c r="H357" i="17"/>
  <c r="H356" i="17"/>
  <c r="H355" i="17"/>
  <c r="H354" i="17"/>
  <c r="H353" i="17"/>
  <c r="E352" i="17"/>
  <c r="H352" i="17" s="1"/>
  <c r="E351" i="17"/>
  <c r="H351" i="17" s="1"/>
  <c r="E350" i="17"/>
  <c r="H350" i="17" s="1"/>
  <c r="E349" i="17"/>
  <c r="I342" i="17"/>
  <c r="F342" i="17"/>
  <c r="C342" i="17"/>
  <c r="E341" i="17"/>
  <c r="H341" i="17" s="1"/>
  <c r="E340" i="17"/>
  <c r="H340" i="17" s="1"/>
  <c r="E339" i="17"/>
  <c r="H339" i="17" s="1"/>
  <c r="E338" i="17"/>
  <c r="H338" i="17" s="1"/>
  <c r="E337" i="17"/>
  <c r="H337" i="17" s="1"/>
  <c r="E336" i="17"/>
  <c r="H336" i="17" s="1"/>
  <c r="E335" i="17"/>
  <c r="H335" i="17" s="1"/>
  <c r="E334" i="17"/>
  <c r="H334" i="17" s="1"/>
  <c r="E333" i="17"/>
  <c r="H333" i="17" s="1"/>
  <c r="E332" i="17"/>
  <c r="H332" i="17" s="1"/>
  <c r="E331" i="17"/>
  <c r="H331" i="17" s="1"/>
  <c r="E330" i="17"/>
  <c r="I323" i="17"/>
  <c r="F323" i="17"/>
  <c r="C323" i="17"/>
  <c r="E322" i="17"/>
  <c r="H322" i="17" s="1"/>
  <c r="E321" i="17"/>
  <c r="H321" i="17" s="1"/>
  <c r="E320" i="17"/>
  <c r="H320" i="17" s="1"/>
  <c r="E319" i="17"/>
  <c r="H319" i="17" s="1"/>
  <c r="E318" i="17"/>
  <c r="H318" i="17" s="1"/>
  <c r="E317" i="17"/>
  <c r="H317" i="17" s="1"/>
  <c r="E316" i="17"/>
  <c r="H316" i="17" s="1"/>
  <c r="E315" i="17"/>
  <c r="H315" i="17" s="1"/>
  <c r="E314" i="17"/>
  <c r="H314" i="17" s="1"/>
  <c r="E313" i="17"/>
  <c r="H313" i="17" s="1"/>
  <c r="E312" i="17"/>
  <c r="H312" i="17" s="1"/>
  <c r="E311" i="17"/>
  <c r="E323" i="17" s="1"/>
  <c r="I304" i="17"/>
  <c r="F304" i="17"/>
  <c r="C304" i="17"/>
  <c r="E303" i="17"/>
  <c r="H303" i="17" s="1"/>
  <c r="E302" i="17"/>
  <c r="H302" i="17" s="1"/>
  <c r="E301" i="17"/>
  <c r="H301" i="17" s="1"/>
  <c r="E300" i="17"/>
  <c r="H300" i="17" s="1"/>
  <c r="E299" i="17"/>
  <c r="H299" i="17" s="1"/>
  <c r="E298" i="17"/>
  <c r="H298" i="17" s="1"/>
  <c r="E297" i="17"/>
  <c r="H297" i="17" s="1"/>
  <c r="E296" i="17"/>
  <c r="H296" i="17" s="1"/>
  <c r="E295" i="17"/>
  <c r="H295" i="17" s="1"/>
  <c r="E294" i="17"/>
  <c r="H294" i="17" s="1"/>
  <c r="E293" i="17"/>
  <c r="H293" i="17" s="1"/>
  <c r="E292" i="17"/>
  <c r="H292" i="17" s="1"/>
  <c r="E291" i="17"/>
  <c r="I284" i="17"/>
  <c r="F284" i="17"/>
  <c r="C284" i="17"/>
  <c r="E283" i="17"/>
  <c r="H283" i="17" s="1"/>
  <c r="E282" i="17"/>
  <c r="H282" i="17" s="1"/>
  <c r="E281" i="17"/>
  <c r="H281" i="17" s="1"/>
  <c r="E280" i="17"/>
  <c r="H280" i="17" s="1"/>
  <c r="E279" i="17"/>
  <c r="H279" i="17" s="1"/>
  <c r="E278" i="17"/>
  <c r="H278" i="17" s="1"/>
  <c r="H277" i="17"/>
  <c r="E277" i="17"/>
  <c r="H276" i="17"/>
  <c r="E276" i="17"/>
  <c r="H275" i="17"/>
  <c r="E275" i="17"/>
  <c r="H274" i="17"/>
  <c r="E274" i="17"/>
  <c r="H273" i="17"/>
  <c r="E273" i="17"/>
  <c r="E272" i="17"/>
  <c r="H272" i="17" s="1"/>
  <c r="E271" i="17"/>
  <c r="I264" i="17"/>
  <c r="F264" i="17"/>
  <c r="C264" i="17"/>
  <c r="E263" i="17"/>
  <c r="H263" i="17" s="1"/>
  <c r="E262" i="17"/>
  <c r="H262" i="17" s="1"/>
  <c r="E261" i="17"/>
  <c r="H261" i="17" s="1"/>
  <c r="E260" i="17"/>
  <c r="H260" i="17" s="1"/>
  <c r="E259" i="17"/>
  <c r="H259" i="17" s="1"/>
  <c r="E258" i="17"/>
  <c r="H258" i="17" s="1"/>
  <c r="E257" i="17"/>
  <c r="H257" i="17" s="1"/>
  <c r="E256" i="17"/>
  <c r="H256" i="17" s="1"/>
  <c r="E255" i="17"/>
  <c r="H255" i="17" s="1"/>
  <c r="E254" i="17"/>
  <c r="H254" i="17" s="1"/>
  <c r="E253" i="17"/>
  <c r="H253" i="17" s="1"/>
  <c r="E252" i="17"/>
  <c r="H252" i="17" s="1"/>
  <c r="E251" i="17"/>
  <c r="I244" i="17"/>
  <c r="F244" i="17"/>
  <c r="C244" i="17"/>
  <c r="E243" i="17"/>
  <c r="H243" i="17" s="1"/>
  <c r="E242" i="17"/>
  <c r="H242" i="17" s="1"/>
  <c r="E241" i="17"/>
  <c r="H241" i="17" s="1"/>
  <c r="E240" i="17"/>
  <c r="H240" i="17" s="1"/>
  <c r="E239" i="17"/>
  <c r="H239" i="17" s="1"/>
  <c r="E238" i="17"/>
  <c r="H238" i="17" s="1"/>
  <c r="E237" i="17"/>
  <c r="H237" i="17" s="1"/>
  <c r="E236" i="17"/>
  <c r="H236" i="17" s="1"/>
  <c r="E235" i="17"/>
  <c r="H235" i="17" s="1"/>
  <c r="E234" i="17"/>
  <c r="H234" i="17" s="1"/>
  <c r="E233" i="17"/>
  <c r="H233" i="17" s="1"/>
  <c r="E232" i="17"/>
  <c r="E244" i="17" s="1"/>
  <c r="I225" i="17"/>
  <c r="F225" i="17"/>
  <c r="C225" i="17"/>
  <c r="E224" i="17"/>
  <c r="H224" i="17" s="1"/>
  <c r="E223" i="17"/>
  <c r="H223" i="17" s="1"/>
  <c r="E222" i="17"/>
  <c r="H222" i="17" s="1"/>
  <c r="E221" i="17"/>
  <c r="H221" i="17" s="1"/>
  <c r="E220" i="17"/>
  <c r="H220" i="17" s="1"/>
  <c r="E219" i="17"/>
  <c r="H219" i="17" s="1"/>
  <c r="E218" i="17"/>
  <c r="H218" i="17" s="1"/>
  <c r="E217" i="17"/>
  <c r="H217" i="17" s="1"/>
  <c r="E216" i="17"/>
  <c r="H216" i="17" s="1"/>
  <c r="E215" i="17"/>
  <c r="H215" i="17" s="1"/>
  <c r="E214" i="17"/>
  <c r="H214" i="17" s="1"/>
  <c r="E213" i="17"/>
  <c r="H213" i="17" s="1"/>
  <c r="E212" i="17"/>
  <c r="I205" i="17"/>
  <c r="F205" i="17"/>
  <c r="C205" i="17"/>
  <c r="E204" i="17"/>
  <c r="H204" i="17" s="1"/>
  <c r="E203" i="17"/>
  <c r="H203" i="17" s="1"/>
  <c r="E202" i="17"/>
  <c r="H202" i="17" s="1"/>
  <c r="E201" i="17"/>
  <c r="H201" i="17" s="1"/>
  <c r="E200" i="17"/>
  <c r="H200" i="17" s="1"/>
  <c r="E199" i="17"/>
  <c r="H199" i="17" s="1"/>
  <c r="H198" i="17"/>
  <c r="E198" i="17"/>
  <c r="H197" i="17"/>
  <c r="E197" i="17"/>
  <c r="H196" i="17"/>
  <c r="E196" i="17"/>
  <c r="H195" i="17"/>
  <c r="E195" i="17"/>
  <c r="H194" i="17"/>
  <c r="E194" i="17"/>
  <c r="E193" i="17"/>
  <c r="E205" i="17" s="1"/>
  <c r="I186" i="17"/>
  <c r="F186" i="17"/>
  <c r="C186" i="17"/>
  <c r="E185" i="17"/>
  <c r="H185" i="17" s="1"/>
  <c r="E184" i="17"/>
  <c r="H184" i="17" s="1"/>
  <c r="E183" i="17"/>
  <c r="H183" i="17" s="1"/>
  <c r="E182" i="17"/>
  <c r="H182" i="17" s="1"/>
  <c r="E181" i="17"/>
  <c r="H181" i="17" s="1"/>
  <c r="E180" i="17"/>
  <c r="H180" i="17" s="1"/>
  <c r="E179" i="17"/>
  <c r="H179" i="17" s="1"/>
  <c r="E178" i="17"/>
  <c r="H178" i="17" s="1"/>
  <c r="E177" i="17"/>
  <c r="H177" i="17" s="1"/>
  <c r="E176" i="17"/>
  <c r="H176" i="17" s="1"/>
  <c r="E175" i="17"/>
  <c r="H175" i="17" s="1"/>
  <c r="E174" i="17"/>
  <c r="I167" i="17"/>
  <c r="F167" i="17"/>
  <c r="C167" i="17"/>
  <c r="E166" i="17"/>
  <c r="H166" i="17" s="1"/>
  <c r="E165" i="17"/>
  <c r="H165" i="17" s="1"/>
  <c r="E164" i="17"/>
  <c r="H164" i="17" s="1"/>
  <c r="E163" i="17"/>
  <c r="H163" i="17" s="1"/>
  <c r="E162" i="17"/>
  <c r="H162" i="17" s="1"/>
  <c r="E161" i="17"/>
  <c r="H161" i="17" s="1"/>
  <c r="E160" i="17"/>
  <c r="H160" i="17" s="1"/>
  <c r="E159" i="17"/>
  <c r="H159" i="17" s="1"/>
  <c r="E158" i="17"/>
  <c r="H158" i="17" s="1"/>
  <c r="E157" i="17"/>
  <c r="H157" i="17" s="1"/>
  <c r="E156" i="17"/>
  <c r="H156" i="17" s="1"/>
  <c r="E155" i="17"/>
  <c r="E167" i="17" s="1"/>
  <c r="I148" i="17"/>
  <c r="F148" i="17"/>
  <c r="C148" i="17"/>
  <c r="E147" i="17"/>
  <c r="H147" i="17" s="1"/>
  <c r="E146" i="17"/>
  <c r="H146" i="17" s="1"/>
  <c r="E145" i="17"/>
  <c r="H145" i="17" s="1"/>
  <c r="E144" i="17"/>
  <c r="H144" i="17" s="1"/>
  <c r="E143" i="17"/>
  <c r="H143" i="17" s="1"/>
  <c r="E142" i="17"/>
  <c r="H142" i="17" s="1"/>
  <c r="E141" i="17"/>
  <c r="H141" i="17" s="1"/>
  <c r="E140" i="17"/>
  <c r="H140" i="17" s="1"/>
  <c r="E139" i="17"/>
  <c r="H139" i="17" s="1"/>
  <c r="E138" i="17"/>
  <c r="H138" i="17" s="1"/>
  <c r="E137" i="17"/>
  <c r="H137" i="17" s="1"/>
  <c r="E136" i="17"/>
  <c r="I129" i="17"/>
  <c r="F129" i="17"/>
  <c r="C129" i="17"/>
  <c r="E128" i="17"/>
  <c r="H128" i="17" s="1"/>
  <c r="E127" i="17"/>
  <c r="H127" i="17" s="1"/>
  <c r="E126" i="17"/>
  <c r="H126" i="17" s="1"/>
  <c r="E125" i="17"/>
  <c r="H125" i="17" s="1"/>
  <c r="E124" i="17"/>
  <c r="H124" i="17" s="1"/>
  <c r="E123" i="17"/>
  <c r="H123" i="17" s="1"/>
  <c r="E122" i="17"/>
  <c r="H122" i="17" s="1"/>
  <c r="E121" i="17"/>
  <c r="H121" i="17" s="1"/>
  <c r="E120" i="17"/>
  <c r="H120" i="17" s="1"/>
  <c r="E119" i="17"/>
  <c r="H119" i="17" s="1"/>
  <c r="E118" i="17"/>
  <c r="H118" i="17" s="1"/>
  <c r="E117" i="17"/>
  <c r="O112" i="17"/>
  <c r="N112" i="17"/>
  <c r="F110" i="17"/>
  <c r="C110" i="17"/>
  <c r="E109" i="17"/>
  <c r="H109" i="17" s="1"/>
  <c r="E108" i="17"/>
  <c r="H108" i="17" s="1"/>
  <c r="E107" i="17"/>
  <c r="H107" i="17" s="1"/>
  <c r="E106" i="17"/>
  <c r="H106" i="17" s="1"/>
  <c r="E105" i="17"/>
  <c r="H105" i="17" s="1"/>
  <c r="E104" i="17"/>
  <c r="H104" i="17" s="1"/>
  <c r="E103" i="17"/>
  <c r="H103" i="17" s="1"/>
  <c r="E102" i="17"/>
  <c r="H102" i="17" s="1"/>
  <c r="E101" i="17"/>
  <c r="H101" i="17" s="1"/>
  <c r="E100" i="17"/>
  <c r="H100" i="17" s="1"/>
  <c r="E99" i="17"/>
  <c r="H99" i="17" s="1"/>
  <c r="E98" i="17"/>
  <c r="H98" i="17" s="1"/>
  <c r="F91" i="17"/>
  <c r="C91" i="17"/>
  <c r="E90" i="17"/>
  <c r="H90" i="17" s="1"/>
  <c r="E89" i="17"/>
  <c r="H89" i="17" s="1"/>
  <c r="E88" i="17"/>
  <c r="H88" i="17" s="1"/>
  <c r="E87" i="17"/>
  <c r="H87" i="17" s="1"/>
  <c r="E86" i="17"/>
  <c r="H86" i="17" s="1"/>
  <c r="E85" i="17"/>
  <c r="H85" i="17" s="1"/>
  <c r="E84" i="17"/>
  <c r="H84" i="17" s="1"/>
  <c r="E83" i="17"/>
  <c r="H83" i="17" s="1"/>
  <c r="E82" i="17"/>
  <c r="H82" i="17" s="1"/>
  <c r="E81" i="17"/>
  <c r="H81" i="17" s="1"/>
  <c r="E80" i="17"/>
  <c r="H80" i="17" s="1"/>
  <c r="E79" i="17"/>
  <c r="H79" i="17" s="1"/>
  <c r="E78" i="17"/>
  <c r="E91" i="17" s="1"/>
  <c r="F71" i="17"/>
  <c r="C71" i="17"/>
  <c r="E70" i="17"/>
  <c r="H70" i="17" s="1"/>
  <c r="E69" i="17"/>
  <c r="H69" i="17" s="1"/>
  <c r="E68" i="17"/>
  <c r="H68" i="17" s="1"/>
  <c r="E67" i="17"/>
  <c r="H67" i="17" s="1"/>
  <c r="E66" i="17"/>
  <c r="H66" i="17" s="1"/>
  <c r="E65" i="17"/>
  <c r="H65" i="17" s="1"/>
  <c r="E64" i="17"/>
  <c r="H64" i="17" s="1"/>
  <c r="E63" i="17"/>
  <c r="H63" i="17" s="1"/>
  <c r="E62" i="17"/>
  <c r="H62" i="17" s="1"/>
  <c r="E61" i="17"/>
  <c r="H61" i="17" s="1"/>
  <c r="E60" i="17"/>
  <c r="H60" i="17" s="1"/>
  <c r="E59" i="17"/>
  <c r="H59" i="17" s="1"/>
  <c r="E58" i="17"/>
  <c r="F51" i="17"/>
  <c r="C51" i="17"/>
  <c r="E50" i="17"/>
  <c r="H50" i="17" s="1"/>
  <c r="E49" i="17"/>
  <c r="H49" i="17" s="1"/>
  <c r="E48" i="17"/>
  <c r="H48" i="17" s="1"/>
  <c r="E47" i="17"/>
  <c r="H47" i="17" s="1"/>
  <c r="E46" i="17"/>
  <c r="H46" i="17" s="1"/>
  <c r="E45" i="17"/>
  <c r="H45" i="17" s="1"/>
  <c r="E44" i="17"/>
  <c r="H44" i="17" s="1"/>
  <c r="E43" i="17"/>
  <c r="H43" i="17" s="1"/>
  <c r="E42" i="17"/>
  <c r="H42" i="17" s="1"/>
  <c r="E41" i="17"/>
  <c r="H41" i="17" s="1"/>
  <c r="E40" i="17"/>
  <c r="H40" i="17" s="1"/>
  <c r="E39" i="17"/>
  <c r="H39" i="17" s="1"/>
  <c r="E38" i="17"/>
  <c r="F31" i="17"/>
  <c r="C31" i="17"/>
  <c r="E30" i="17"/>
  <c r="H30" i="17" s="1"/>
  <c r="E29" i="17"/>
  <c r="H29" i="17" s="1"/>
  <c r="E28" i="17"/>
  <c r="H28" i="17" s="1"/>
  <c r="E27" i="17"/>
  <c r="H27" i="17" s="1"/>
  <c r="E26" i="17"/>
  <c r="H26" i="17" s="1"/>
  <c r="E25" i="17"/>
  <c r="H25" i="17" s="1"/>
  <c r="E24" i="17"/>
  <c r="H24" i="17" s="1"/>
  <c r="E23" i="17"/>
  <c r="H23" i="17" s="1"/>
  <c r="E22" i="17"/>
  <c r="H22" i="17" s="1"/>
  <c r="E21" i="17"/>
  <c r="H21" i="17" s="1"/>
  <c r="E20" i="17"/>
  <c r="H20" i="17" s="1"/>
  <c r="E19" i="17"/>
  <c r="H19" i="17" s="1"/>
  <c r="O18" i="17"/>
  <c r="I12" i="17"/>
  <c r="F12" i="17"/>
  <c r="C12" i="17"/>
  <c r="E11" i="17"/>
  <c r="H11" i="17" s="1"/>
  <c r="E10" i="17"/>
  <c r="H10" i="17" s="1"/>
  <c r="E9" i="17"/>
  <c r="H9" i="17" s="1"/>
  <c r="E8" i="17"/>
  <c r="H8" i="17" s="1"/>
  <c r="K7" i="17"/>
  <c r="E7" i="17"/>
  <c r="H7" i="17" s="1"/>
  <c r="G8" i="17" s="1"/>
  <c r="E71" i="17" l="1"/>
  <c r="E129" i="17"/>
  <c r="H232" i="17"/>
  <c r="E284" i="17"/>
  <c r="H311" i="17"/>
  <c r="H323" i="17"/>
  <c r="H193" i="17"/>
  <c r="H117" i="17"/>
  <c r="H205" i="17"/>
  <c r="H271" i="17"/>
  <c r="E362" i="17"/>
  <c r="H381" i="17"/>
  <c r="H390" i="17"/>
  <c r="H12" i="17"/>
  <c r="E12" i="17"/>
  <c r="H31" i="17"/>
  <c r="H58" i="17"/>
  <c r="F400" i="17"/>
  <c r="H78" i="17"/>
  <c r="H110" i="17"/>
  <c r="C400" i="17"/>
  <c r="E401" i="17" s="1"/>
  <c r="H401" i="17" s="1"/>
  <c r="H155" i="17"/>
  <c r="H349" i="17"/>
  <c r="G9" i="17"/>
  <c r="K8" i="17"/>
  <c r="E51" i="17"/>
  <c r="H38" i="17"/>
  <c r="H51" i="17" s="1"/>
  <c r="E225" i="17"/>
  <c r="H212" i="17"/>
  <c r="H225" i="17" s="1"/>
  <c r="E186" i="17"/>
  <c r="H174" i="17"/>
  <c r="H186" i="17" s="1"/>
  <c r="E148" i="17"/>
  <c r="H136" i="17"/>
  <c r="H148" i="17" s="1"/>
  <c r="H91" i="17"/>
  <c r="H129" i="17"/>
  <c r="H284" i="17"/>
  <c r="E342" i="17"/>
  <c r="H330" i="17"/>
  <c r="H342" i="17" s="1"/>
  <c r="E264" i="17"/>
  <c r="H251" i="17"/>
  <c r="H264" i="17" s="1"/>
  <c r="E304" i="17"/>
  <c r="H291" i="17"/>
  <c r="H304" i="17" s="1"/>
  <c r="E31" i="17"/>
  <c r="H167" i="17"/>
  <c r="H244" i="17"/>
  <c r="H71" i="17"/>
  <c r="E110" i="17"/>
  <c r="H362" i="17"/>
  <c r="E400" i="17" l="1"/>
  <c r="E403" i="17" s="1"/>
  <c r="K9" i="17"/>
  <c r="G10" i="17"/>
  <c r="H400" i="17"/>
  <c r="E402" i="17" l="1"/>
  <c r="G11" i="17"/>
  <c r="K11" i="17" s="1"/>
  <c r="K10" i="17"/>
  <c r="K12" i="17" l="1"/>
  <c r="J14" i="17"/>
  <c r="G12" i="17"/>
  <c r="C14" i="17" s="1"/>
  <c r="G14" i="17" s="1"/>
  <c r="G19" i="17" l="1"/>
  <c r="K19" i="17" l="1"/>
  <c r="G20" i="17"/>
  <c r="K20" i="17" l="1"/>
  <c r="G21" i="17"/>
  <c r="K21" i="17" l="1"/>
  <c r="G22" i="17"/>
  <c r="K22" i="17" l="1"/>
  <c r="G23" i="17"/>
  <c r="K23" i="17" l="1"/>
  <c r="G24" i="17"/>
  <c r="K24" i="17" l="1"/>
  <c r="G25" i="17"/>
  <c r="K25" i="17" l="1"/>
  <c r="G26" i="17"/>
  <c r="K26" i="17" l="1"/>
  <c r="G27" i="17"/>
  <c r="K27" i="17" l="1"/>
  <c r="G28" i="17"/>
  <c r="K28" i="17" l="1"/>
  <c r="G29" i="17"/>
  <c r="K29" i="17" l="1"/>
  <c r="G30" i="17"/>
  <c r="K30" i="17" l="1"/>
  <c r="K31" i="17" s="1"/>
  <c r="G31" i="17"/>
  <c r="C33" i="17" s="1"/>
  <c r="G33" i="17" s="1"/>
  <c r="J33" i="17" l="1"/>
  <c r="G38" i="17"/>
  <c r="G39" i="17" l="1"/>
  <c r="K38" i="17"/>
  <c r="G40" i="17" l="1"/>
  <c r="K39" i="17"/>
  <c r="G41" i="17" l="1"/>
  <c r="K40" i="17"/>
  <c r="G42" i="17" l="1"/>
  <c r="K41" i="17"/>
  <c r="G43" i="17" l="1"/>
  <c r="K42" i="17"/>
  <c r="G44" i="17" l="1"/>
  <c r="K43" i="17"/>
  <c r="G45" i="17" l="1"/>
  <c r="K44" i="17"/>
  <c r="G46" i="17" l="1"/>
  <c r="K45" i="17"/>
  <c r="G47" i="17" l="1"/>
  <c r="K46" i="17"/>
  <c r="G48" i="17" l="1"/>
  <c r="K47" i="17"/>
  <c r="G49" i="17" l="1"/>
  <c r="K48" i="17"/>
  <c r="G50" i="17" l="1"/>
  <c r="K49" i="17"/>
  <c r="K50" i="17" l="1"/>
  <c r="K51" i="17" s="1"/>
  <c r="G51" i="17"/>
  <c r="C53" i="17" s="1"/>
  <c r="G53" i="17" s="1"/>
  <c r="J53" i="17" l="1"/>
  <c r="G58" i="17"/>
  <c r="G59" i="17" l="1"/>
  <c r="K58" i="17"/>
  <c r="G60" i="17" l="1"/>
  <c r="K59" i="17"/>
  <c r="G61" i="17" l="1"/>
  <c r="K60" i="17"/>
  <c r="G62" i="17" l="1"/>
  <c r="K61" i="17"/>
  <c r="G63" i="17" l="1"/>
  <c r="K62" i="17"/>
  <c r="G64" i="17" l="1"/>
  <c r="K63" i="17"/>
  <c r="G65" i="17" l="1"/>
  <c r="K64" i="17"/>
  <c r="G66" i="17" l="1"/>
  <c r="K65" i="17"/>
  <c r="G67" i="17" l="1"/>
  <c r="K66" i="17"/>
  <c r="G68" i="17" l="1"/>
  <c r="K67" i="17"/>
  <c r="G69" i="17" l="1"/>
  <c r="K68" i="17"/>
  <c r="G70" i="17" l="1"/>
  <c r="K69" i="17"/>
  <c r="K70" i="17" l="1"/>
  <c r="K71" i="17" s="1"/>
  <c r="G71" i="17"/>
  <c r="C73" i="17" s="1"/>
  <c r="G73" i="17" s="1"/>
  <c r="J73" i="17" l="1"/>
  <c r="G78" i="17"/>
  <c r="K78" i="17" l="1"/>
  <c r="G79" i="17"/>
  <c r="K79" i="17" l="1"/>
  <c r="G80" i="17"/>
  <c r="K80" i="17" l="1"/>
  <c r="G81" i="17"/>
  <c r="K81" i="17" l="1"/>
  <c r="G82" i="17"/>
  <c r="K82" i="17" l="1"/>
  <c r="G83" i="17"/>
  <c r="K83" i="17" l="1"/>
  <c r="G84" i="17"/>
  <c r="K84" i="17" l="1"/>
  <c r="G85" i="17"/>
  <c r="K85" i="17" l="1"/>
  <c r="G86" i="17"/>
  <c r="K86" i="17" l="1"/>
  <c r="G87" i="17"/>
  <c r="K87" i="17" l="1"/>
  <c r="G88" i="17"/>
  <c r="K88" i="17" l="1"/>
  <c r="G89" i="17"/>
  <c r="K89" i="17" l="1"/>
  <c r="G90" i="17"/>
  <c r="K90" i="17" l="1"/>
  <c r="K91" i="17" s="1"/>
  <c r="G91" i="17"/>
  <c r="C93" i="17" s="1"/>
  <c r="G93" i="17" s="1"/>
  <c r="J93" i="17" l="1"/>
  <c r="G98" i="17"/>
  <c r="K98" i="17" l="1"/>
  <c r="G99" i="17"/>
  <c r="K99" i="17" l="1"/>
  <c r="G100" i="17"/>
  <c r="K100" i="17" l="1"/>
  <c r="G101" i="17"/>
  <c r="K101" i="17" l="1"/>
  <c r="G102" i="17"/>
  <c r="K102" i="17" l="1"/>
  <c r="G103" i="17"/>
  <c r="K103" i="17" l="1"/>
  <c r="G104" i="17"/>
  <c r="K104" i="17" l="1"/>
  <c r="G105" i="17"/>
  <c r="K105" i="17" l="1"/>
  <c r="G106" i="17"/>
  <c r="K106" i="17" l="1"/>
  <c r="G107" i="17"/>
  <c r="K107" i="17" l="1"/>
  <c r="G108" i="17"/>
  <c r="K108" i="17" l="1"/>
  <c r="G109" i="17"/>
  <c r="C112" i="17" s="1"/>
  <c r="G112" i="17" s="1"/>
  <c r="G117" i="17" l="1"/>
  <c r="K109" i="17"/>
  <c r="K110" i="17" s="1"/>
  <c r="J112" i="17" s="1"/>
  <c r="G110" i="17"/>
  <c r="K117" i="17" l="1"/>
  <c r="G118" i="17"/>
  <c r="K118" i="17" l="1"/>
  <c r="G119" i="17"/>
  <c r="K119" i="17" l="1"/>
  <c r="G120" i="17"/>
  <c r="K120" i="17" l="1"/>
  <c r="G121" i="17"/>
  <c r="K121" i="17" l="1"/>
  <c r="G122" i="17"/>
  <c r="K122" i="17" l="1"/>
  <c r="G123" i="17"/>
  <c r="K123" i="17" l="1"/>
  <c r="G124" i="17"/>
  <c r="K124" i="17" l="1"/>
  <c r="G125" i="17"/>
  <c r="K125" i="17" l="1"/>
  <c r="G126" i="17"/>
  <c r="K126" i="17" l="1"/>
  <c r="G127" i="17"/>
  <c r="K127" i="17" l="1"/>
  <c r="G128" i="17"/>
  <c r="K128" i="17" l="1"/>
  <c r="K129" i="17" s="1"/>
  <c r="G129" i="17"/>
  <c r="C131" i="17" s="1"/>
  <c r="G131" i="17" s="1"/>
  <c r="G136" i="17" l="1"/>
  <c r="J131" i="17"/>
  <c r="G137" i="17" l="1"/>
  <c r="K136" i="17"/>
  <c r="G138" i="17" l="1"/>
  <c r="K137" i="17"/>
  <c r="G139" i="17" l="1"/>
  <c r="K138" i="17"/>
  <c r="G140" i="17" l="1"/>
  <c r="K139" i="17"/>
  <c r="G141" i="17" l="1"/>
  <c r="K140" i="17"/>
  <c r="G142" i="17" l="1"/>
  <c r="K141" i="17"/>
  <c r="G143" i="17" l="1"/>
  <c r="K142" i="17"/>
  <c r="G144" i="17" l="1"/>
  <c r="K143" i="17"/>
  <c r="G145" i="17" l="1"/>
  <c r="K144" i="17"/>
  <c r="G146" i="17" l="1"/>
  <c r="K145" i="17"/>
  <c r="G147" i="17" l="1"/>
  <c r="K146" i="17"/>
  <c r="K147" i="17" l="1"/>
  <c r="K148" i="17" s="1"/>
  <c r="G148" i="17"/>
  <c r="C150" i="17" s="1"/>
  <c r="G150" i="17" s="1"/>
  <c r="J150" i="17" l="1"/>
  <c r="G155" i="17"/>
  <c r="K155" i="17" l="1"/>
  <c r="G156" i="17"/>
  <c r="K156" i="17" l="1"/>
  <c r="G157" i="17"/>
  <c r="K157" i="17" l="1"/>
  <c r="G158" i="17"/>
  <c r="K158" i="17" l="1"/>
  <c r="G159" i="17"/>
  <c r="K159" i="17" l="1"/>
  <c r="G160" i="17"/>
  <c r="K160" i="17" l="1"/>
  <c r="G161" i="17"/>
  <c r="K161" i="17" l="1"/>
  <c r="G162" i="17"/>
  <c r="K162" i="17" l="1"/>
  <c r="G163" i="17"/>
  <c r="K163" i="17" l="1"/>
  <c r="G164" i="17"/>
  <c r="K164" i="17" l="1"/>
  <c r="G165" i="17"/>
  <c r="K165" i="17" l="1"/>
  <c r="G166" i="17"/>
  <c r="K166" i="17" l="1"/>
  <c r="K167" i="17" s="1"/>
  <c r="G167" i="17"/>
  <c r="C169" i="17" s="1"/>
  <c r="G169" i="17" s="1"/>
  <c r="J169" i="17" l="1"/>
  <c r="G174" i="17"/>
  <c r="G175" i="17" l="1"/>
  <c r="K174" i="17"/>
  <c r="G176" i="17" l="1"/>
  <c r="K175" i="17"/>
  <c r="G177" i="17" l="1"/>
  <c r="K176" i="17"/>
  <c r="G178" i="17" l="1"/>
  <c r="K177" i="17"/>
  <c r="G179" i="17" l="1"/>
  <c r="K178" i="17"/>
  <c r="G180" i="17" l="1"/>
  <c r="K179" i="17"/>
  <c r="G181" i="17" l="1"/>
  <c r="K180" i="17"/>
  <c r="G182" i="17" l="1"/>
  <c r="K181" i="17"/>
  <c r="G183" i="17" l="1"/>
  <c r="K182" i="17"/>
  <c r="G184" i="17" l="1"/>
  <c r="K183" i="17"/>
  <c r="G185" i="17" l="1"/>
  <c r="K184" i="17"/>
  <c r="K185" i="17" l="1"/>
  <c r="K186" i="17" s="1"/>
  <c r="G186" i="17"/>
  <c r="C188" i="17" s="1"/>
  <c r="G188" i="17" s="1"/>
  <c r="J188" i="17" l="1"/>
  <c r="G193" i="17"/>
  <c r="K193" i="17" l="1"/>
  <c r="G194" i="17"/>
  <c r="K194" i="17" l="1"/>
  <c r="G195" i="17"/>
  <c r="K195" i="17" l="1"/>
  <c r="G196" i="17"/>
  <c r="K196" i="17" l="1"/>
  <c r="G197" i="17"/>
  <c r="K197" i="17" l="1"/>
  <c r="G198" i="17"/>
  <c r="K198" i="17" l="1"/>
  <c r="G199" i="17"/>
  <c r="K199" i="17" l="1"/>
  <c r="G200" i="17"/>
  <c r="K200" i="17" l="1"/>
  <c r="G201" i="17"/>
  <c r="K201" i="17" l="1"/>
  <c r="G202" i="17"/>
  <c r="K202" i="17" l="1"/>
  <c r="G203" i="17"/>
  <c r="K203" i="17" l="1"/>
  <c r="G204" i="17"/>
  <c r="K204" i="17" l="1"/>
  <c r="K205" i="17" s="1"/>
  <c r="G205" i="17"/>
  <c r="C207" i="17" s="1"/>
  <c r="G207" i="17" s="1"/>
  <c r="J207" i="17" l="1"/>
  <c r="G212" i="17"/>
  <c r="G213" i="17" l="1"/>
  <c r="K212" i="17"/>
  <c r="G214" i="17" l="1"/>
  <c r="K213" i="17"/>
  <c r="G215" i="17" l="1"/>
  <c r="K214" i="17"/>
  <c r="G216" i="17" l="1"/>
  <c r="K215" i="17"/>
  <c r="G217" i="17" l="1"/>
  <c r="K216" i="17"/>
  <c r="G218" i="17" l="1"/>
  <c r="K217" i="17"/>
  <c r="G219" i="17" l="1"/>
  <c r="K218" i="17"/>
  <c r="G220" i="17" l="1"/>
  <c r="K219" i="17"/>
  <c r="G221" i="17" l="1"/>
  <c r="K220" i="17"/>
  <c r="G222" i="17" l="1"/>
  <c r="K221" i="17"/>
  <c r="G223" i="17" l="1"/>
  <c r="K222" i="17"/>
  <c r="G224" i="17" l="1"/>
  <c r="K223" i="17"/>
  <c r="K224" i="17" l="1"/>
  <c r="K225" i="17" s="1"/>
  <c r="G225" i="17"/>
  <c r="C227" i="17" s="1"/>
  <c r="G227" i="17" s="1"/>
  <c r="J227" i="17" l="1"/>
  <c r="G232" i="17"/>
  <c r="K232" i="17" l="1"/>
  <c r="G233" i="17"/>
  <c r="K233" i="17" l="1"/>
  <c r="G234" i="17"/>
  <c r="K234" i="17" l="1"/>
  <c r="G235" i="17"/>
  <c r="K235" i="17" l="1"/>
  <c r="G236" i="17"/>
  <c r="K236" i="17" l="1"/>
  <c r="G237" i="17"/>
  <c r="K237" i="17" l="1"/>
  <c r="G238" i="17"/>
  <c r="K238" i="17" l="1"/>
  <c r="G239" i="17"/>
  <c r="K239" i="17" l="1"/>
  <c r="G240" i="17"/>
  <c r="K240" i="17" l="1"/>
  <c r="G241" i="17"/>
  <c r="K241" i="17" l="1"/>
  <c r="G242" i="17"/>
  <c r="K242" i="17" l="1"/>
  <c r="G243" i="17"/>
  <c r="K243" i="17" l="1"/>
  <c r="K244" i="17" s="1"/>
  <c r="G244" i="17"/>
  <c r="C246" i="17" s="1"/>
  <c r="G246" i="17" s="1"/>
  <c r="J246" i="17" l="1"/>
  <c r="G251" i="17"/>
  <c r="G252" i="17" l="1"/>
  <c r="K251" i="17"/>
  <c r="G253" i="17" l="1"/>
  <c r="K252" i="17"/>
  <c r="G254" i="17" l="1"/>
  <c r="K253" i="17"/>
  <c r="G255" i="17" l="1"/>
  <c r="K254" i="17"/>
  <c r="G256" i="17" l="1"/>
  <c r="K255" i="17"/>
  <c r="G257" i="17" l="1"/>
  <c r="K256" i="17"/>
  <c r="G258" i="17" l="1"/>
  <c r="K257" i="17"/>
  <c r="G259" i="17" l="1"/>
  <c r="K258" i="17"/>
  <c r="G260" i="17" l="1"/>
  <c r="K259" i="17"/>
  <c r="G261" i="17" l="1"/>
  <c r="K260" i="17"/>
  <c r="G262" i="17" l="1"/>
  <c r="K261" i="17"/>
  <c r="G263" i="17" l="1"/>
  <c r="K262" i="17"/>
  <c r="K263" i="17" l="1"/>
  <c r="K264" i="17" s="1"/>
  <c r="G264" i="17"/>
  <c r="C266" i="17" s="1"/>
  <c r="G266" i="17" s="1"/>
  <c r="J266" i="17" l="1"/>
  <c r="G271" i="17"/>
  <c r="K271" i="17" l="1"/>
  <c r="G272" i="17"/>
  <c r="K272" i="17" l="1"/>
  <c r="G273" i="17"/>
  <c r="K273" i="17" l="1"/>
  <c r="G274" i="17"/>
  <c r="K274" i="17" l="1"/>
  <c r="G275" i="17"/>
  <c r="K275" i="17" l="1"/>
  <c r="G276" i="17"/>
  <c r="K276" i="17" l="1"/>
  <c r="G277" i="17"/>
  <c r="K277" i="17" l="1"/>
  <c r="G278" i="17"/>
  <c r="K278" i="17" l="1"/>
  <c r="G279" i="17"/>
  <c r="K279" i="17" l="1"/>
  <c r="G280" i="17"/>
  <c r="K280" i="17" l="1"/>
  <c r="G281" i="17"/>
  <c r="K281" i="17" l="1"/>
  <c r="G282" i="17"/>
  <c r="K282" i="17" l="1"/>
  <c r="G283" i="17"/>
  <c r="K283" i="17" l="1"/>
  <c r="K284" i="17" s="1"/>
  <c r="G284" i="17"/>
  <c r="C286" i="17" s="1"/>
  <c r="G286" i="17" s="1"/>
  <c r="J286" i="17" l="1"/>
  <c r="G291" i="17"/>
  <c r="G292" i="17" l="1"/>
  <c r="K291" i="17"/>
  <c r="G293" i="17" l="1"/>
  <c r="K292" i="17"/>
  <c r="G294" i="17" l="1"/>
  <c r="K293" i="17"/>
  <c r="G295" i="17" l="1"/>
  <c r="K294" i="17"/>
  <c r="G296" i="17" l="1"/>
  <c r="K295" i="17"/>
  <c r="G297" i="17" l="1"/>
  <c r="K296" i="17"/>
  <c r="G298" i="17" l="1"/>
  <c r="K297" i="17"/>
  <c r="G299" i="17" l="1"/>
  <c r="K298" i="17"/>
  <c r="G300" i="17" l="1"/>
  <c r="K299" i="17"/>
  <c r="G301" i="17" l="1"/>
  <c r="K300" i="17"/>
  <c r="G302" i="17" l="1"/>
  <c r="K301" i="17"/>
  <c r="G303" i="17" l="1"/>
  <c r="K302" i="17"/>
  <c r="K303" i="17" l="1"/>
  <c r="K304" i="17" s="1"/>
  <c r="G304" i="17"/>
  <c r="C306" i="17" s="1"/>
  <c r="G306" i="17" s="1"/>
  <c r="J306" i="17" l="1"/>
  <c r="G311" i="17"/>
  <c r="K311" i="17" l="1"/>
  <c r="G312" i="17"/>
  <c r="K312" i="17" l="1"/>
  <c r="G313" i="17"/>
  <c r="K313" i="17" l="1"/>
  <c r="G314" i="17"/>
  <c r="K314" i="17" l="1"/>
  <c r="G315" i="17"/>
  <c r="K315" i="17" l="1"/>
  <c r="G316" i="17"/>
  <c r="K316" i="17" l="1"/>
  <c r="G317" i="17"/>
  <c r="K317" i="17" l="1"/>
  <c r="G318" i="17"/>
  <c r="K318" i="17" l="1"/>
  <c r="G319" i="17"/>
  <c r="K319" i="17" l="1"/>
  <c r="G320" i="17"/>
  <c r="K320" i="17" l="1"/>
  <c r="G321" i="17"/>
  <c r="K321" i="17" l="1"/>
  <c r="G322" i="17"/>
  <c r="K322" i="17" l="1"/>
  <c r="K323" i="17" s="1"/>
  <c r="G323" i="17"/>
  <c r="C325" i="17" s="1"/>
  <c r="G325" i="17" s="1"/>
  <c r="J325" i="17" l="1"/>
  <c r="G330" i="17"/>
  <c r="G331" i="17" l="1"/>
  <c r="K330" i="17"/>
  <c r="G332" i="17" l="1"/>
  <c r="K331" i="17"/>
  <c r="G333" i="17" l="1"/>
  <c r="K332" i="17"/>
  <c r="G334" i="17" l="1"/>
  <c r="K333" i="17"/>
  <c r="G335" i="17" l="1"/>
  <c r="K334" i="17"/>
  <c r="G336" i="17" l="1"/>
  <c r="K335" i="17"/>
  <c r="G337" i="17" l="1"/>
  <c r="K336" i="17"/>
  <c r="G338" i="17" l="1"/>
  <c r="K337" i="17"/>
  <c r="G339" i="17" l="1"/>
  <c r="K338" i="17"/>
  <c r="G340" i="17" l="1"/>
  <c r="K339" i="17"/>
  <c r="G341" i="17" l="1"/>
  <c r="K340" i="17"/>
  <c r="K341" i="17" l="1"/>
  <c r="K342" i="17" s="1"/>
  <c r="G342" i="17"/>
  <c r="C344" i="17" s="1"/>
  <c r="G344" i="17" s="1"/>
  <c r="J344" i="17" l="1"/>
  <c r="G349" i="17"/>
  <c r="K349" i="17" l="1"/>
  <c r="G350" i="17"/>
  <c r="K350" i="17" l="1"/>
  <c r="G351" i="17"/>
  <c r="K351" i="17" l="1"/>
  <c r="G352" i="17"/>
  <c r="K352" i="17" l="1"/>
  <c r="G353" i="17"/>
  <c r="G354" i="17" l="1"/>
  <c r="K353" i="17"/>
  <c r="G355" i="17" l="1"/>
  <c r="K354" i="17"/>
  <c r="K355" i="17" l="1"/>
  <c r="G356" i="17"/>
  <c r="K356" i="17" l="1"/>
  <c r="G357" i="17"/>
  <c r="G358" i="17" l="1"/>
  <c r="K357" i="17"/>
  <c r="G359" i="17" l="1"/>
  <c r="K358" i="17"/>
  <c r="K359" i="17" l="1"/>
  <c r="G360" i="17"/>
  <c r="K360" i="17" l="1"/>
  <c r="G361" i="17"/>
  <c r="K361" i="17" l="1"/>
  <c r="K362" i="17" s="1"/>
  <c r="G362" i="17"/>
  <c r="C364" i="17" s="1"/>
  <c r="G364" i="17" s="1"/>
  <c r="J364" i="17" l="1"/>
  <c r="G369" i="17"/>
  <c r="K369" i="17" l="1"/>
  <c r="G370" i="17"/>
  <c r="G371" i="17" l="1"/>
  <c r="K370" i="17"/>
  <c r="G372" i="17" l="1"/>
  <c r="K371" i="17"/>
  <c r="K372" i="17" l="1"/>
  <c r="G373" i="17"/>
  <c r="K373" i="17" l="1"/>
  <c r="G374" i="17"/>
  <c r="G375" i="17" l="1"/>
  <c r="K374" i="17"/>
  <c r="G376" i="17" l="1"/>
  <c r="K375" i="17"/>
  <c r="K376" i="17" l="1"/>
  <c r="G377" i="17"/>
  <c r="K377" i="17" l="1"/>
  <c r="G378" i="17"/>
  <c r="G379" i="17" l="1"/>
  <c r="K378" i="17"/>
  <c r="G380" i="17" l="1"/>
  <c r="K379" i="17"/>
  <c r="K380" i="17" l="1"/>
  <c r="K381" i="17" s="1"/>
  <c r="G381" i="17"/>
  <c r="C383" i="17" s="1"/>
  <c r="G383" i="17" s="1"/>
  <c r="J383" i="17" l="1"/>
  <c r="G388" i="17"/>
  <c r="K388" i="17" l="1"/>
  <c r="G389" i="17"/>
  <c r="K389" i="17" s="1"/>
  <c r="K390" i="17" l="1"/>
  <c r="G390" i="17"/>
  <c r="C392" i="17" s="1"/>
  <c r="J392" i="17" s="1"/>
  <c r="K400" i="17"/>
  <c r="C405" i="17"/>
  <c r="G392" i="17" l="1"/>
  <c r="G396" i="17"/>
  <c r="F405" i="17" s="1"/>
  <c r="I392" i="17"/>
  <c r="C394" i="17"/>
  <c r="J405" i="17"/>
  <c r="J404" i="17"/>
  <c r="H397" i="17" l="1"/>
  <c r="H396" i="17"/>
  <c r="I51" i="12" l="1"/>
  <c r="I31" i="12"/>
  <c r="J394" i="50"/>
  <c r="I361" i="50"/>
  <c r="F361" i="50"/>
  <c r="C361" i="50"/>
  <c r="E360" i="50"/>
  <c r="H360" i="50" s="1"/>
  <c r="E359" i="50"/>
  <c r="H359" i="50" s="1"/>
  <c r="E358" i="50"/>
  <c r="H358" i="50" s="1"/>
  <c r="E357" i="50"/>
  <c r="H357" i="50" s="1"/>
  <c r="E356" i="50"/>
  <c r="H356" i="50" s="1"/>
  <c r="E355" i="50"/>
  <c r="H355" i="50" s="1"/>
  <c r="E354" i="50"/>
  <c r="H354" i="50" s="1"/>
  <c r="E353" i="50"/>
  <c r="H353" i="50" s="1"/>
  <c r="E352" i="50"/>
  <c r="H352" i="50" s="1"/>
  <c r="E351" i="50"/>
  <c r="H351" i="50" s="1"/>
  <c r="E350" i="50"/>
  <c r="H350" i="50" s="1"/>
  <c r="E349" i="50"/>
  <c r="H349" i="50" s="1"/>
  <c r="I342" i="50"/>
  <c r="F342" i="50"/>
  <c r="C342" i="50"/>
  <c r="E341" i="50"/>
  <c r="H341" i="50" s="1"/>
  <c r="E340" i="50"/>
  <c r="H340" i="50" s="1"/>
  <c r="E339" i="50"/>
  <c r="H339" i="50" s="1"/>
  <c r="E338" i="50"/>
  <c r="H338" i="50" s="1"/>
  <c r="E337" i="50"/>
  <c r="H337" i="50" s="1"/>
  <c r="E336" i="50"/>
  <c r="H336" i="50" s="1"/>
  <c r="E335" i="50"/>
  <c r="H335" i="50" s="1"/>
  <c r="E334" i="50"/>
  <c r="H334" i="50" s="1"/>
  <c r="E333" i="50"/>
  <c r="H333" i="50" s="1"/>
  <c r="E332" i="50"/>
  <c r="H332" i="50" s="1"/>
  <c r="E331" i="50"/>
  <c r="H331" i="50" s="1"/>
  <c r="E330" i="50"/>
  <c r="I323" i="50"/>
  <c r="F323" i="50"/>
  <c r="C323" i="50"/>
  <c r="E322" i="50"/>
  <c r="H322" i="50" s="1"/>
  <c r="E321" i="50"/>
  <c r="H321" i="50" s="1"/>
  <c r="E320" i="50"/>
  <c r="H320" i="50" s="1"/>
  <c r="E319" i="50"/>
  <c r="H319" i="50" s="1"/>
  <c r="E318" i="50"/>
  <c r="H318" i="50" s="1"/>
  <c r="E317" i="50"/>
  <c r="H317" i="50" s="1"/>
  <c r="E316" i="50"/>
  <c r="H316" i="50" s="1"/>
  <c r="E315" i="50"/>
  <c r="H315" i="50" s="1"/>
  <c r="E314" i="50"/>
  <c r="H314" i="50" s="1"/>
  <c r="E313" i="50"/>
  <c r="H313" i="50" s="1"/>
  <c r="E312" i="50"/>
  <c r="H312" i="50" s="1"/>
  <c r="E311" i="50"/>
  <c r="H311" i="50" s="1"/>
  <c r="I304" i="50"/>
  <c r="F304" i="50"/>
  <c r="C304" i="50"/>
  <c r="E303" i="50"/>
  <c r="H303" i="50" s="1"/>
  <c r="E302" i="50"/>
  <c r="H302" i="50" s="1"/>
  <c r="E301" i="50"/>
  <c r="H301" i="50" s="1"/>
  <c r="E300" i="50"/>
  <c r="H300" i="50" s="1"/>
  <c r="E299" i="50"/>
  <c r="H299" i="50" s="1"/>
  <c r="E298" i="50"/>
  <c r="H298" i="50" s="1"/>
  <c r="E297" i="50"/>
  <c r="H297" i="50" s="1"/>
  <c r="E296" i="50"/>
  <c r="H296" i="50" s="1"/>
  <c r="E295" i="50"/>
  <c r="H295" i="50" s="1"/>
  <c r="E294" i="50"/>
  <c r="H294" i="50" s="1"/>
  <c r="E293" i="50"/>
  <c r="H293" i="50" s="1"/>
  <c r="E292" i="50"/>
  <c r="H292" i="50" s="1"/>
  <c r="E291" i="50"/>
  <c r="H291" i="50" s="1"/>
  <c r="I284" i="50"/>
  <c r="F284" i="50"/>
  <c r="C284" i="50"/>
  <c r="E283" i="50"/>
  <c r="H283" i="50" s="1"/>
  <c r="E282" i="50"/>
  <c r="H282" i="50" s="1"/>
  <c r="E281" i="50"/>
  <c r="H281" i="50" s="1"/>
  <c r="E280" i="50"/>
  <c r="H280" i="50" s="1"/>
  <c r="E279" i="50"/>
  <c r="H279" i="50" s="1"/>
  <c r="E278" i="50"/>
  <c r="H278" i="50" s="1"/>
  <c r="E277" i="50"/>
  <c r="H277" i="50" s="1"/>
  <c r="E276" i="50"/>
  <c r="H276" i="50" s="1"/>
  <c r="E275" i="50"/>
  <c r="H275" i="50" s="1"/>
  <c r="E274" i="50"/>
  <c r="H274" i="50" s="1"/>
  <c r="E273" i="50"/>
  <c r="H273" i="50" s="1"/>
  <c r="E272" i="50"/>
  <c r="H272" i="50" s="1"/>
  <c r="E271" i="50"/>
  <c r="I264" i="50"/>
  <c r="F264" i="50"/>
  <c r="C264" i="50"/>
  <c r="E263" i="50"/>
  <c r="H263" i="50" s="1"/>
  <c r="E262" i="50"/>
  <c r="H262" i="50" s="1"/>
  <c r="E261" i="50"/>
  <c r="H261" i="50" s="1"/>
  <c r="E260" i="50"/>
  <c r="H260" i="50" s="1"/>
  <c r="E259" i="50"/>
  <c r="H259" i="50" s="1"/>
  <c r="E258" i="50"/>
  <c r="H258" i="50" s="1"/>
  <c r="E257" i="50"/>
  <c r="H257" i="50" s="1"/>
  <c r="E256" i="50"/>
  <c r="H256" i="50" s="1"/>
  <c r="E255" i="50"/>
  <c r="H255" i="50" s="1"/>
  <c r="E254" i="50"/>
  <c r="H254" i="50" s="1"/>
  <c r="E253" i="50"/>
  <c r="H253" i="50" s="1"/>
  <c r="E252" i="50"/>
  <c r="H252" i="50" s="1"/>
  <c r="E251" i="50"/>
  <c r="H251" i="50" s="1"/>
  <c r="I244" i="50"/>
  <c r="F244" i="50"/>
  <c r="C244" i="50"/>
  <c r="E243" i="50"/>
  <c r="H243" i="50" s="1"/>
  <c r="E242" i="50"/>
  <c r="H242" i="50" s="1"/>
  <c r="E241" i="50"/>
  <c r="H241" i="50" s="1"/>
  <c r="E240" i="50"/>
  <c r="H240" i="50" s="1"/>
  <c r="E239" i="50"/>
  <c r="H239" i="50" s="1"/>
  <c r="E238" i="50"/>
  <c r="H238" i="50" s="1"/>
  <c r="E237" i="50"/>
  <c r="H237" i="50" s="1"/>
  <c r="E236" i="50"/>
  <c r="H236" i="50" s="1"/>
  <c r="E235" i="50"/>
  <c r="H235" i="50" s="1"/>
  <c r="E234" i="50"/>
  <c r="H234" i="50" s="1"/>
  <c r="E233" i="50"/>
  <c r="H233" i="50" s="1"/>
  <c r="E232" i="50"/>
  <c r="I225" i="50"/>
  <c r="F225" i="50"/>
  <c r="C225" i="50"/>
  <c r="E224" i="50"/>
  <c r="H224" i="50" s="1"/>
  <c r="E223" i="50"/>
  <c r="H223" i="50" s="1"/>
  <c r="E222" i="50"/>
  <c r="H222" i="50" s="1"/>
  <c r="E221" i="50"/>
  <c r="H221" i="50" s="1"/>
  <c r="E220" i="50"/>
  <c r="H220" i="50" s="1"/>
  <c r="E219" i="50"/>
  <c r="H219" i="50" s="1"/>
  <c r="E218" i="50"/>
  <c r="H218" i="50" s="1"/>
  <c r="E217" i="50"/>
  <c r="H217" i="50" s="1"/>
  <c r="E216" i="50"/>
  <c r="H216" i="50" s="1"/>
  <c r="E215" i="50"/>
  <c r="H215" i="50" s="1"/>
  <c r="E214" i="50"/>
  <c r="H214" i="50" s="1"/>
  <c r="E213" i="50"/>
  <c r="H213" i="50" s="1"/>
  <c r="E212" i="50"/>
  <c r="I205" i="50"/>
  <c r="F205" i="50"/>
  <c r="C205" i="50"/>
  <c r="E204" i="50"/>
  <c r="H204" i="50" s="1"/>
  <c r="E203" i="50"/>
  <c r="H203" i="50" s="1"/>
  <c r="E202" i="50"/>
  <c r="H202" i="50" s="1"/>
  <c r="E201" i="50"/>
  <c r="H201" i="50" s="1"/>
  <c r="E200" i="50"/>
  <c r="H200" i="50" s="1"/>
  <c r="E199" i="50"/>
  <c r="H199" i="50" s="1"/>
  <c r="E198" i="50"/>
  <c r="H198" i="50" s="1"/>
  <c r="E197" i="50"/>
  <c r="H197" i="50" s="1"/>
  <c r="E196" i="50"/>
  <c r="H196" i="50" s="1"/>
  <c r="E195" i="50"/>
  <c r="H195" i="50" s="1"/>
  <c r="E194" i="50"/>
  <c r="H194" i="50" s="1"/>
  <c r="E193" i="50"/>
  <c r="H193" i="50" s="1"/>
  <c r="I187" i="50"/>
  <c r="F187" i="50"/>
  <c r="C187" i="50"/>
  <c r="E186" i="50"/>
  <c r="H186" i="50" s="1"/>
  <c r="E185" i="50"/>
  <c r="H185" i="50" s="1"/>
  <c r="E184" i="50"/>
  <c r="H184" i="50" s="1"/>
  <c r="E183" i="50"/>
  <c r="H183" i="50" s="1"/>
  <c r="E182" i="50"/>
  <c r="H182" i="50" s="1"/>
  <c r="E181" i="50"/>
  <c r="H181" i="50" s="1"/>
  <c r="E180" i="50"/>
  <c r="H180" i="50" s="1"/>
  <c r="E179" i="50"/>
  <c r="H179" i="50" s="1"/>
  <c r="E178" i="50"/>
  <c r="H178" i="50" s="1"/>
  <c r="E177" i="50"/>
  <c r="H177" i="50" s="1"/>
  <c r="E176" i="50"/>
  <c r="H176" i="50" s="1"/>
  <c r="E175" i="50"/>
  <c r="H175" i="50" s="1"/>
  <c r="E174" i="50"/>
  <c r="H174" i="50" s="1"/>
  <c r="I167" i="50"/>
  <c r="F167" i="50"/>
  <c r="C167" i="50"/>
  <c r="E166" i="50"/>
  <c r="H166" i="50" s="1"/>
  <c r="E165" i="50"/>
  <c r="H165" i="50" s="1"/>
  <c r="E164" i="50"/>
  <c r="H164" i="50" s="1"/>
  <c r="E163" i="50"/>
  <c r="H163" i="50" s="1"/>
  <c r="E162" i="50"/>
  <c r="H162" i="50" s="1"/>
  <c r="E161" i="50"/>
  <c r="H161" i="50" s="1"/>
  <c r="E160" i="50"/>
  <c r="H160" i="50" s="1"/>
  <c r="E159" i="50"/>
  <c r="H159" i="50" s="1"/>
  <c r="E158" i="50"/>
  <c r="H158" i="50" s="1"/>
  <c r="E157" i="50"/>
  <c r="H157" i="50" s="1"/>
  <c r="E156" i="50"/>
  <c r="H156" i="50" s="1"/>
  <c r="E155" i="50"/>
  <c r="E167" i="50" s="1"/>
  <c r="I149" i="50"/>
  <c r="F149" i="50"/>
  <c r="C149" i="50"/>
  <c r="E148" i="50"/>
  <c r="H148" i="50" s="1"/>
  <c r="E147" i="50"/>
  <c r="H147" i="50" s="1"/>
  <c r="E146" i="50"/>
  <c r="H146" i="50" s="1"/>
  <c r="E145" i="50"/>
  <c r="H145" i="50" s="1"/>
  <c r="E144" i="50"/>
  <c r="H144" i="50" s="1"/>
  <c r="E143" i="50"/>
  <c r="H143" i="50" s="1"/>
  <c r="E142" i="50"/>
  <c r="H142" i="50" s="1"/>
  <c r="E141" i="50"/>
  <c r="H141" i="50" s="1"/>
  <c r="E140" i="50"/>
  <c r="H140" i="50" s="1"/>
  <c r="E139" i="50"/>
  <c r="H139" i="50" s="1"/>
  <c r="E138" i="50"/>
  <c r="H138" i="50" s="1"/>
  <c r="E137" i="50"/>
  <c r="H137" i="50" s="1"/>
  <c r="E136" i="50"/>
  <c r="I129" i="50"/>
  <c r="F129" i="50"/>
  <c r="C129" i="50"/>
  <c r="E128" i="50"/>
  <c r="H128" i="50" s="1"/>
  <c r="E127" i="50"/>
  <c r="H127" i="50" s="1"/>
  <c r="E126" i="50"/>
  <c r="H126" i="50" s="1"/>
  <c r="E125" i="50"/>
  <c r="H125" i="50" s="1"/>
  <c r="E124" i="50"/>
  <c r="H124" i="50" s="1"/>
  <c r="E123" i="50"/>
  <c r="H123" i="50" s="1"/>
  <c r="E122" i="50"/>
  <c r="H122" i="50" s="1"/>
  <c r="E121" i="50"/>
  <c r="H121" i="50" s="1"/>
  <c r="E120" i="50"/>
  <c r="H120" i="50" s="1"/>
  <c r="E119" i="50"/>
  <c r="H119" i="50" s="1"/>
  <c r="E118" i="50"/>
  <c r="H118" i="50" s="1"/>
  <c r="E117" i="50"/>
  <c r="H117" i="50" s="1"/>
  <c r="F110" i="50"/>
  <c r="C110" i="50"/>
  <c r="E109" i="50"/>
  <c r="H109" i="50" s="1"/>
  <c r="E108" i="50"/>
  <c r="H108" i="50" s="1"/>
  <c r="E107" i="50"/>
  <c r="H107" i="50" s="1"/>
  <c r="E106" i="50"/>
  <c r="H106" i="50" s="1"/>
  <c r="E105" i="50"/>
  <c r="H105" i="50" s="1"/>
  <c r="E104" i="50"/>
  <c r="H104" i="50" s="1"/>
  <c r="E103" i="50"/>
  <c r="H103" i="50" s="1"/>
  <c r="E102" i="50"/>
  <c r="H102" i="50" s="1"/>
  <c r="E101" i="50"/>
  <c r="H101" i="50" s="1"/>
  <c r="E100" i="50"/>
  <c r="H100" i="50" s="1"/>
  <c r="E99" i="50"/>
  <c r="H99" i="50" s="1"/>
  <c r="E98" i="50"/>
  <c r="H98" i="50" s="1"/>
  <c r="F91" i="50"/>
  <c r="C91" i="50"/>
  <c r="E90" i="50"/>
  <c r="H90" i="50" s="1"/>
  <c r="E89" i="50"/>
  <c r="H89" i="50" s="1"/>
  <c r="E88" i="50"/>
  <c r="H88" i="50" s="1"/>
  <c r="E87" i="50"/>
  <c r="H87" i="50" s="1"/>
  <c r="E86" i="50"/>
  <c r="H86" i="50" s="1"/>
  <c r="E85" i="50"/>
  <c r="H85" i="50" s="1"/>
  <c r="E84" i="50"/>
  <c r="H84" i="50" s="1"/>
  <c r="E83" i="50"/>
  <c r="H83" i="50" s="1"/>
  <c r="E82" i="50"/>
  <c r="H82" i="50" s="1"/>
  <c r="E81" i="50"/>
  <c r="H81" i="50" s="1"/>
  <c r="E80" i="50"/>
  <c r="H80" i="50" s="1"/>
  <c r="E79" i="50"/>
  <c r="H79" i="50" s="1"/>
  <c r="E78" i="50"/>
  <c r="H78" i="50" s="1"/>
  <c r="F71" i="50"/>
  <c r="C71" i="50"/>
  <c r="E70" i="50"/>
  <c r="H70" i="50" s="1"/>
  <c r="E69" i="50"/>
  <c r="H69" i="50" s="1"/>
  <c r="E68" i="50"/>
  <c r="H68" i="50" s="1"/>
  <c r="E67" i="50"/>
  <c r="H67" i="50" s="1"/>
  <c r="E66" i="50"/>
  <c r="H66" i="50" s="1"/>
  <c r="E65" i="50"/>
  <c r="H65" i="50" s="1"/>
  <c r="E64" i="50"/>
  <c r="H64" i="50" s="1"/>
  <c r="E63" i="50"/>
  <c r="H63" i="50" s="1"/>
  <c r="E62" i="50"/>
  <c r="H62" i="50" s="1"/>
  <c r="E61" i="50"/>
  <c r="H61" i="50" s="1"/>
  <c r="E60" i="50"/>
  <c r="H60" i="50" s="1"/>
  <c r="E59" i="50"/>
  <c r="H59" i="50" s="1"/>
  <c r="E58" i="50"/>
  <c r="H58" i="50" s="1"/>
  <c r="H71" i="50" s="1"/>
  <c r="F51" i="50"/>
  <c r="C51" i="50"/>
  <c r="E50" i="50"/>
  <c r="H50" i="50" s="1"/>
  <c r="E49" i="50"/>
  <c r="H49" i="50" s="1"/>
  <c r="E48" i="50"/>
  <c r="H48" i="50" s="1"/>
  <c r="E47" i="50"/>
  <c r="H47" i="50" s="1"/>
  <c r="E46" i="50"/>
  <c r="H46" i="50" s="1"/>
  <c r="E45" i="50"/>
  <c r="H45" i="50" s="1"/>
  <c r="E44" i="50"/>
  <c r="H44" i="50" s="1"/>
  <c r="E43" i="50"/>
  <c r="H43" i="50" s="1"/>
  <c r="E42" i="50"/>
  <c r="H42" i="50" s="1"/>
  <c r="E41" i="50"/>
  <c r="H41" i="50" s="1"/>
  <c r="E40" i="50"/>
  <c r="H40" i="50" s="1"/>
  <c r="E39" i="50"/>
  <c r="H39" i="50" s="1"/>
  <c r="E38" i="50"/>
  <c r="F31" i="50"/>
  <c r="C31" i="50"/>
  <c r="E30" i="50"/>
  <c r="H30" i="50" s="1"/>
  <c r="E29" i="50"/>
  <c r="H29" i="50" s="1"/>
  <c r="E28" i="50"/>
  <c r="H28" i="50" s="1"/>
  <c r="E27" i="50"/>
  <c r="H27" i="50" s="1"/>
  <c r="E26" i="50"/>
  <c r="H26" i="50" s="1"/>
  <c r="E25" i="50"/>
  <c r="H25" i="50" s="1"/>
  <c r="E24" i="50"/>
  <c r="H24" i="50" s="1"/>
  <c r="E23" i="50"/>
  <c r="H23" i="50" s="1"/>
  <c r="E22" i="50"/>
  <c r="H22" i="50" s="1"/>
  <c r="E21" i="50"/>
  <c r="H21" i="50" s="1"/>
  <c r="E20" i="50"/>
  <c r="H20" i="50" s="1"/>
  <c r="E19" i="50"/>
  <c r="H19" i="50" s="1"/>
  <c r="I12" i="50"/>
  <c r="F12" i="50"/>
  <c r="C12" i="50"/>
  <c r="E11" i="50"/>
  <c r="H11" i="50" s="1"/>
  <c r="E10" i="50"/>
  <c r="H10" i="50" s="1"/>
  <c r="E9" i="50"/>
  <c r="H9" i="50" s="1"/>
  <c r="E8" i="50"/>
  <c r="H8" i="50" s="1"/>
  <c r="K7" i="50"/>
  <c r="E7" i="50"/>
  <c r="H7" i="50" s="1"/>
  <c r="G8" i="50" s="1"/>
  <c r="E149" i="50" l="1"/>
  <c r="E244" i="50"/>
  <c r="E225" i="50"/>
  <c r="E284" i="50"/>
  <c r="E91" i="50"/>
  <c r="H136" i="50"/>
  <c r="H149" i="50" s="1"/>
  <c r="H212" i="50"/>
  <c r="H271" i="50"/>
  <c r="H284" i="50" s="1"/>
  <c r="E129" i="50"/>
  <c r="E187" i="50"/>
  <c r="H225" i="50"/>
  <c r="E71" i="50"/>
  <c r="E110" i="50"/>
  <c r="E342" i="50"/>
  <c r="E361" i="50"/>
  <c r="E12" i="50"/>
  <c r="E31" i="50"/>
  <c r="E205" i="50"/>
  <c r="E264" i="50"/>
  <c r="E304" i="50"/>
  <c r="E323" i="50"/>
  <c r="H155" i="50"/>
  <c r="H167" i="50" s="1"/>
  <c r="H232" i="50"/>
  <c r="H330" i="50"/>
  <c r="H342" i="50" s="1"/>
  <c r="F371" i="50"/>
  <c r="G9" i="50"/>
  <c r="K8" i="50"/>
  <c r="H31" i="50"/>
  <c r="H12" i="50"/>
  <c r="H91" i="50"/>
  <c r="H244" i="50"/>
  <c r="C371" i="50"/>
  <c r="E372" i="50" s="1"/>
  <c r="H205" i="50"/>
  <c r="H264" i="50"/>
  <c r="H304" i="50"/>
  <c r="H361" i="50"/>
  <c r="E51" i="50"/>
  <c r="H38" i="50"/>
  <c r="H51" i="50" s="1"/>
  <c r="H110" i="50"/>
  <c r="H129" i="50"/>
  <c r="H187" i="50"/>
  <c r="H323" i="50"/>
  <c r="H372" i="50" l="1"/>
  <c r="E371" i="50"/>
  <c r="E374" i="50" s="1"/>
  <c r="G10" i="50"/>
  <c r="K9" i="50"/>
  <c r="H371" i="50"/>
  <c r="E373" i="50" l="1"/>
  <c r="G11" i="50"/>
  <c r="K10" i="50"/>
  <c r="K11" i="50" l="1"/>
  <c r="K12" i="50" s="1"/>
  <c r="G12" i="50"/>
  <c r="C14" i="50" s="1"/>
  <c r="J14" i="50" l="1"/>
  <c r="I14" i="50"/>
  <c r="G14" i="50"/>
  <c r="G19" i="50" l="1"/>
  <c r="G20" i="50" l="1"/>
  <c r="K19" i="50"/>
  <c r="I15" i="50"/>
  <c r="G21" i="50" l="1"/>
  <c r="K20" i="50"/>
  <c r="G22" i="50" l="1"/>
  <c r="K21" i="50"/>
  <c r="G23" i="50" l="1"/>
  <c r="K22" i="50"/>
  <c r="G24" i="50" l="1"/>
  <c r="K23" i="50"/>
  <c r="G25" i="50" l="1"/>
  <c r="K24" i="50"/>
  <c r="G26" i="50" l="1"/>
  <c r="K25" i="50"/>
  <c r="G27" i="50" l="1"/>
  <c r="K26" i="50"/>
  <c r="G28" i="50" l="1"/>
  <c r="K27" i="50"/>
  <c r="G29" i="50" l="1"/>
  <c r="K28" i="50"/>
  <c r="G30" i="50" l="1"/>
  <c r="K29" i="50"/>
  <c r="K30" i="50" l="1"/>
  <c r="K31" i="50" s="1"/>
  <c r="G31" i="50"/>
  <c r="C33" i="50" s="1"/>
  <c r="G33" i="50" s="1"/>
  <c r="J33" i="50" l="1"/>
  <c r="I33" i="50"/>
  <c r="G38" i="50"/>
  <c r="I34" i="50" l="1"/>
  <c r="G39" i="50"/>
  <c r="K38" i="50"/>
  <c r="G40" i="50" l="1"/>
  <c r="K39" i="50"/>
  <c r="G41" i="50" l="1"/>
  <c r="K40" i="50"/>
  <c r="G42" i="50" l="1"/>
  <c r="K41" i="50"/>
  <c r="G43" i="50" l="1"/>
  <c r="K42" i="50"/>
  <c r="G44" i="50" l="1"/>
  <c r="K43" i="50"/>
  <c r="G45" i="50" l="1"/>
  <c r="K44" i="50"/>
  <c r="G46" i="50" l="1"/>
  <c r="K45" i="50"/>
  <c r="G47" i="50" l="1"/>
  <c r="K46" i="50"/>
  <c r="G48" i="50" l="1"/>
  <c r="K47" i="50"/>
  <c r="G49" i="50" l="1"/>
  <c r="K48" i="50"/>
  <c r="G50" i="50" l="1"/>
  <c r="K49" i="50"/>
  <c r="K50" i="50" l="1"/>
  <c r="K51" i="50" s="1"/>
  <c r="G51" i="50"/>
  <c r="C53" i="50" s="1"/>
  <c r="G53" i="50" s="1"/>
  <c r="J53" i="50" l="1"/>
  <c r="G58" i="50"/>
  <c r="I53" i="50"/>
  <c r="K58" i="50" l="1"/>
  <c r="G59" i="50"/>
  <c r="I54" i="50"/>
  <c r="K59" i="50" l="1"/>
  <c r="G60" i="50"/>
  <c r="K60" i="50" l="1"/>
  <c r="G61" i="50"/>
  <c r="K61" i="50" l="1"/>
  <c r="G62" i="50"/>
  <c r="K62" i="50" l="1"/>
  <c r="G63" i="50"/>
  <c r="K63" i="50" l="1"/>
  <c r="G64" i="50"/>
  <c r="K64" i="50" l="1"/>
  <c r="G65" i="50"/>
  <c r="K65" i="50" l="1"/>
  <c r="G66" i="50"/>
  <c r="K66" i="50" l="1"/>
  <c r="G67" i="50"/>
  <c r="K67" i="50" l="1"/>
  <c r="G68" i="50"/>
  <c r="K68" i="50" l="1"/>
  <c r="G69" i="50"/>
  <c r="K69" i="50" l="1"/>
  <c r="G70" i="50"/>
  <c r="K70" i="50" l="1"/>
  <c r="K71" i="50" s="1"/>
  <c r="G71" i="50"/>
  <c r="C73" i="50" s="1"/>
  <c r="G73" i="50" s="1"/>
  <c r="J73" i="50" l="1"/>
  <c r="G78" i="50"/>
  <c r="I73" i="50"/>
  <c r="K78" i="50" l="1"/>
  <c r="G79" i="50"/>
  <c r="I74" i="50"/>
  <c r="K79" i="50" l="1"/>
  <c r="G80" i="50"/>
  <c r="K80" i="50" l="1"/>
  <c r="G81" i="50"/>
  <c r="K81" i="50" l="1"/>
  <c r="G82" i="50"/>
  <c r="K82" i="50" l="1"/>
  <c r="G83" i="50"/>
  <c r="K83" i="50" l="1"/>
  <c r="G84" i="50"/>
  <c r="K84" i="50" l="1"/>
  <c r="G85" i="50"/>
  <c r="K85" i="50" l="1"/>
  <c r="G86" i="50"/>
  <c r="K86" i="50" l="1"/>
  <c r="G87" i="50"/>
  <c r="K87" i="50" l="1"/>
  <c r="G88" i="50"/>
  <c r="K88" i="50" l="1"/>
  <c r="G89" i="50"/>
  <c r="K89" i="50" l="1"/>
  <c r="G90" i="50"/>
  <c r="K90" i="50" l="1"/>
  <c r="K91" i="50" s="1"/>
  <c r="G91" i="50"/>
  <c r="C93" i="50" s="1"/>
  <c r="G93" i="50" s="1"/>
  <c r="J93" i="50" l="1"/>
  <c r="I93" i="50"/>
  <c r="G98" i="50"/>
  <c r="I94" i="50" l="1"/>
  <c r="G99" i="50"/>
  <c r="K98" i="50"/>
  <c r="G100" i="50" l="1"/>
  <c r="K99" i="50"/>
  <c r="G101" i="50" l="1"/>
  <c r="K100" i="50"/>
  <c r="G102" i="50" l="1"/>
  <c r="K101" i="50"/>
  <c r="G103" i="50" l="1"/>
  <c r="K102" i="50"/>
  <c r="G104" i="50" l="1"/>
  <c r="K103" i="50"/>
  <c r="G105" i="50" l="1"/>
  <c r="K104" i="50"/>
  <c r="G106" i="50" l="1"/>
  <c r="K105" i="50"/>
  <c r="G107" i="50" l="1"/>
  <c r="K106" i="50"/>
  <c r="G108" i="50" l="1"/>
  <c r="K107" i="50"/>
  <c r="G109" i="50" l="1"/>
  <c r="K108" i="50"/>
  <c r="C112" i="50"/>
  <c r="G112" i="50" s="1"/>
  <c r="K109" i="50" l="1"/>
  <c r="K110" i="50" s="1"/>
  <c r="J112" i="50" s="1"/>
  <c r="G110" i="50"/>
  <c r="G117" i="50"/>
  <c r="I112" i="50"/>
  <c r="I113" i="50" l="1"/>
  <c r="K117" i="50"/>
  <c r="G118" i="50"/>
  <c r="K118" i="50" l="1"/>
  <c r="G119" i="50"/>
  <c r="K119" i="50" l="1"/>
  <c r="G120" i="50"/>
  <c r="K120" i="50" l="1"/>
  <c r="G121" i="50"/>
  <c r="K121" i="50" l="1"/>
  <c r="G122" i="50"/>
  <c r="K122" i="50" l="1"/>
  <c r="G123" i="50"/>
  <c r="K123" i="50" l="1"/>
  <c r="G124" i="50"/>
  <c r="K124" i="50" l="1"/>
  <c r="G125" i="50"/>
  <c r="K125" i="50" l="1"/>
  <c r="G126" i="50"/>
  <c r="K126" i="50" l="1"/>
  <c r="G127" i="50"/>
  <c r="K127" i="50" l="1"/>
  <c r="G128" i="50"/>
  <c r="K128" i="50" l="1"/>
  <c r="K129" i="50" s="1"/>
  <c r="G129" i="50"/>
  <c r="C131" i="50" s="1"/>
  <c r="G131" i="50" s="1"/>
  <c r="J131" i="50" l="1"/>
  <c r="G136" i="50"/>
  <c r="I131" i="50"/>
  <c r="K136" i="50" l="1"/>
  <c r="G137" i="50"/>
  <c r="I132" i="50"/>
  <c r="K137" i="50" l="1"/>
  <c r="G138" i="50"/>
  <c r="K138" i="50" l="1"/>
  <c r="G139" i="50"/>
  <c r="K139" i="50" l="1"/>
  <c r="G140" i="50"/>
  <c r="K140" i="50" l="1"/>
  <c r="G141" i="50"/>
  <c r="K141" i="50" l="1"/>
  <c r="G142" i="50"/>
  <c r="K142" i="50" l="1"/>
  <c r="G143" i="50"/>
  <c r="K143" i="50" l="1"/>
  <c r="G144" i="50"/>
  <c r="K144" i="50" l="1"/>
  <c r="G145" i="50"/>
  <c r="K145" i="50" l="1"/>
  <c r="G146" i="50"/>
  <c r="K146" i="50" l="1"/>
  <c r="G147" i="50"/>
  <c r="K147" i="50" l="1"/>
  <c r="G148" i="50"/>
  <c r="K148" i="50" l="1"/>
  <c r="K149" i="50" s="1"/>
  <c r="G149" i="50"/>
  <c r="C150" i="50" s="1"/>
  <c r="G150" i="50" s="1"/>
  <c r="J150" i="50" l="1"/>
  <c r="I150" i="50"/>
  <c r="G155" i="50"/>
  <c r="K155" i="50" l="1"/>
  <c r="G156" i="50"/>
  <c r="I151" i="50"/>
  <c r="K156" i="50" l="1"/>
  <c r="G157" i="50"/>
  <c r="K157" i="50" l="1"/>
  <c r="G158" i="50"/>
  <c r="K158" i="50" l="1"/>
  <c r="G159" i="50"/>
  <c r="K159" i="50" l="1"/>
  <c r="G160" i="50"/>
  <c r="K160" i="50" l="1"/>
  <c r="G161" i="50"/>
  <c r="K161" i="50" l="1"/>
  <c r="G162" i="50"/>
  <c r="K162" i="50" l="1"/>
  <c r="G163" i="50"/>
  <c r="K163" i="50" l="1"/>
  <c r="G164" i="50"/>
  <c r="K164" i="50" l="1"/>
  <c r="G165" i="50"/>
  <c r="K165" i="50" l="1"/>
  <c r="G166" i="50"/>
  <c r="K166" i="50" l="1"/>
  <c r="K167" i="50" s="1"/>
  <c r="G167" i="50"/>
  <c r="C169" i="50" s="1"/>
  <c r="G169" i="50" s="1"/>
  <c r="J169" i="50" l="1"/>
  <c r="G174" i="50"/>
  <c r="I169" i="50"/>
  <c r="K174" i="50" l="1"/>
  <c r="G175" i="50"/>
  <c r="I170" i="50"/>
  <c r="K175" i="50" l="1"/>
  <c r="G176" i="50"/>
  <c r="K176" i="50" l="1"/>
  <c r="G177" i="50"/>
  <c r="K177" i="50" l="1"/>
  <c r="G178" i="50"/>
  <c r="K178" i="50" l="1"/>
  <c r="G179" i="50"/>
  <c r="K179" i="50" l="1"/>
  <c r="G180" i="50"/>
  <c r="K180" i="50" l="1"/>
  <c r="G181" i="50"/>
  <c r="K181" i="50" l="1"/>
  <c r="G182" i="50"/>
  <c r="K182" i="50" l="1"/>
  <c r="G183" i="50"/>
  <c r="K183" i="50" l="1"/>
  <c r="G184" i="50"/>
  <c r="K184" i="50" l="1"/>
  <c r="G185" i="50"/>
  <c r="K185" i="50" l="1"/>
  <c r="G186" i="50"/>
  <c r="K186" i="50" l="1"/>
  <c r="K187" i="50" s="1"/>
  <c r="G187" i="50"/>
  <c r="C188" i="50" s="1"/>
  <c r="G188" i="50" s="1"/>
  <c r="J188" i="50" l="1"/>
  <c r="G193" i="50"/>
  <c r="I188" i="50"/>
  <c r="I189" i="50" l="1"/>
  <c r="K193" i="50"/>
  <c r="G194" i="50"/>
  <c r="K194" i="50" l="1"/>
  <c r="G195" i="50"/>
  <c r="K195" i="50" l="1"/>
  <c r="G196" i="50"/>
  <c r="K196" i="50" l="1"/>
  <c r="G197" i="50"/>
  <c r="K197" i="50" l="1"/>
  <c r="G198" i="50"/>
  <c r="K198" i="50" l="1"/>
  <c r="G199" i="50"/>
  <c r="K199" i="50" l="1"/>
  <c r="G200" i="50"/>
  <c r="K200" i="50" l="1"/>
  <c r="G201" i="50"/>
  <c r="K201" i="50" l="1"/>
  <c r="G202" i="50"/>
  <c r="K202" i="50" l="1"/>
  <c r="G203" i="50"/>
  <c r="K203" i="50" l="1"/>
  <c r="G204" i="50"/>
  <c r="K204" i="50" l="1"/>
  <c r="K205" i="50" s="1"/>
  <c r="G205" i="50"/>
  <c r="C207" i="50" s="1"/>
  <c r="G207" i="50" s="1"/>
  <c r="J207" i="50" l="1"/>
  <c r="G212" i="50"/>
  <c r="I207" i="50"/>
  <c r="K212" i="50" l="1"/>
  <c r="G213" i="50"/>
  <c r="I208" i="50"/>
  <c r="K213" i="50" l="1"/>
  <c r="G214" i="50"/>
  <c r="K214" i="50" l="1"/>
  <c r="G215" i="50"/>
  <c r="K215" i="50" l="1"/>
  <c r="G216" i="50"/>
  <c r="K216" i="50" l="1"/>
  <c r="G217" i="50"/>
  <c r="K217" i="50" l="1"/>
  <c r="G218" i="50"/>
  <c r="K218" i="50" l="1"/>
  <c r="G219" i="50"/>
  <c r="K219" i="50" l="1"/>
  <c r="G220" i="50"/>
  <c r="K220" i="50" l="1"/>
  <c r="G221" i="50"/>
  <c r="K221" i="50" l="1"/>
  <c r="G222" i="50"/>
  <c r="K222" i="50" l="1"/>
  <c r="G223" i="50"/>
  <c r="K223" i="50" l="1"/>
  <c r="G224" i="50"/>
  <c r="K224" i="50" l="1"/>
  <c r="K225" i="50" s="1"/>
  <c r="G225" i="50"/>
  <c r="C227" i="50" s="1"/>
  <c r="G227" i="50" s="1"/>
  <c r="J227" i="50" l="1"/>
  <c r="I227" i="50"/>
  <c r="G232" i="50"/>
  <c r="I228" i="50" l="1"/>
  <c r="K232" i="50"/>
  <c r="G233" i="50"/>
  <c r="K233" i="50" l="1"/>
  <c r="G234" i="50"/>
  <c r="K234" i="50" l="1"/>
  <c r="G235" i="50"/>
  <c r="K235" i="50" l="1"/>
  <c r="G236" i="50"/>
  <c r="K236" i="50" l="1"/>
  <c r="G237" i="50"/>
  <c r="K237" i="50" l="1"/>
  <c r="G238" i="50"/>
  <c r="K238" i="50" l="1"/>
  <c r="G239" i="50"/>
  <c r="K239" i="50" l="1"/>
  <c r="G240" i="50"/>
  <c r="K240" i="50" l="1"/>
  <c r="G241" i="50"/>
  <c r="K241" i="50" l="1"/>
  <c r="G242" i="50"/>
  <c r="K242" i="50" l="1"/>
  <c r="G243" i="50"/>
  <c r="K243" i="50" l="1"/>
  <c r="K244" i="50" s="1"/>
  <c r="G244" i="50"/>
  <c r="C246" i="50" s="1"/>
  <c r="G246" i="50" s="1"/>
  <c r="J246" i="50" l="1"/>
  <c r="G251" i="50"/>
  <c r="I246" i="50"/>
  <c r="I247" i="50" l="1"/>
  <c r="K251" i="50"/>
  <c r="G252" i="50"/>
  <c r="K252" i="50" l="1"/>
  <c r="G253" i="50"/>
  <c r="K253" i="50" l="1"/>
  <c r="G254" i="50"/>
  <c r="K254" i="50" l="1"/>
  <c r="G255" i="50"/>
  <c r="K255" i="50" l="1"/>
  <c r="G256" i="50"/>
  <c r="K256" i="50" l="1"/>
  <c r="G257" i="50"/>
  <c r="K257" i="50" l="1"/>
  <c r="G258" i="50"/>
  <c r="K258" i="50" l="1"/>
  <c r="G259" i="50"/>
  <c r="K259" i="50" l="1"/>
  <c r="G260" i="50"/>
  <c r="K260" i="50" l="1"/>
  <c r="G261" i="50"/>
  <c r="K261" i="50" l="1"/>
  <c r="G262" i="50"/>
  <c r="K262" i="50" l="1"/>
  <c r="G263" i="50"/>
  <c r="K263" i="50" l="1"/>
  <c r="K264" i="50" s="1"/>
  <c r="G264" i="50"/>
  <c r="C266" i="50" s="1"/>
  <c r="G266" i="50" s="1"/>
  <c r="J266" i="50" l="1"/>
  <c r="G271" i="50"/>
  <c r="I266" i="50"/>
  <c r="I267" i="50" l="1"/>
  <c r="K271" i="50"/>
  <c r="G272" i="50"/>
  <c r="K272" i="50" l="1"/>
  <c r="G273" i="50"/>
  <c r="K273" i="50" l="1"/>
  <c r="G274" i="50"/>
  <c r="K274" i="50" l="1"/>
  <c r="G275" i="50"/>
  <c r="K275" i="50" l="1"/>
  <c r="G276" i="50"/>
  <c r="K276" i="50" l="1"/>
  <c r="G277" i="50"/>
  <c r="K277" i="50" l="1"/>
  <c r="G278" i="50"/>
  <c r="K278" i="50" l="1"/>
  <c r="G279" i="50"/>
  <c r="K279" i="50" l="1"/>
  <c r="G280" i="50"/>
  <c r="K280" i="50" l="1"/>
  <c r="G281" i="50"/>
  <c r="K281" i="50" l="1"/>
  <c r="G282" i="50"/>
  <c r="K282" i="50" l="1"/>
  <c r="G283" i="50"/>
  <c r="K283" i="50" l="1"/>
  <c r="K284" i="50" s="1"/>
  <c r="G284" i="50"/>
  <c r="C286" i="50" s="1"/>
  <c r="G286" i="50" s="1"/>
  <c r="J286" i="50" l="1"/>
  <c r="I286" i="50"/>
  <c r="G291" i="50"/>
  <c r="K291" i="50" l="1"/>
  <c r="G292" i="50"/>
  <c r="I287" i="50"/>
  <c r="K292" i="50" l="1"/>
  <c r="G293" i="50"/>
  <c r="K293" i="50" l="1"/>
  <c r="G294" i="50"/>
  <c r="K294" i="50" l="1"/>
  <c r="G295" i="50"/>
  <c r="K295" i="50" l="1"/>
  <c r="G296" i="50"/>
  <c r="K296" i="50" l="1"/>
  <c r="G297" i="50"/>
  <c r="K297" i="50" l="1"/>
  <c r="G298" i="50"/>
  <c r="K298" i="50" l="1"/>
  <c r="G299" i="50"/>
  <c r="K299" i="50" l="1"/>
  <c r="G300" i="50"/>
  <c r="K300" i="50" l="1"/>
  <c r="G301" i="50"/>
  <c r="K301" i="50" l="1"/>
  <c r="G302" i="50"/>
  <c r="K302" i="50" l="1"/>
  <c r="G303" i="50"/>
  <c r="K303" i="50" l="1"/>
  <c r="K304" i="50" s="1"/>
  <c r="G304" i="50"/>
  <c r="C306" i="50" s="1"/>
  <c r="G306" i="50" s="1"/>
  <c r="J306" i="50" l="1"/>
  <c r="G311" i="50"/>
  <c r="I306" i="50"/>
  <c r="I307" i="50" l="1"/>
  <c r="K311" i="50"/>
  <c r="G312" i="50"/>
  <c r="K312" i="50" l="1"/>
  <c r="G313" i="50"/>
  <c r="K313" i="50" l="1"/>
  <c r="G314" i="50"/>
  <c r="K314" i="50" l="1"/>
  <c r="G315" i="50"/>
  <c r="K315" i="50" l="1"/>
  <c r="G316" i="50"/>
  <c r="K316" i="50" l="1"/>
  <c r="G317" i="50"/>
  <c r="K317" i="50" l="1"/>
  <c r="G318" i="50"/>
  <c r="K318" i="50" l="1"/>
  <c r="G319" i="50"/>
  <c r="K319" i="50" l="1"/>
  <c r="G320" i="50"/>
  <c r="K320" i="50" l="1"/>
  <c r="G321" i="50"/>
  <c r="K321" i="50" l="1"/>
  <c r="G322" i="50"/>
  <c r="K322" i="50" l="1"/>
  <c r="K323" i="50" s="1"/>
  <c r="G323" i="50"/>
  <c r="C325" i="50" s="1"/>
  <c r="G325" i="50" s="1"/>
  <c r="J325" i="50" l="1"/>
  <c r="I325" i="50"/>
  <c r="G330" i="50"/>
  <c r="I326" i="50" l="1"/>
  <c r="K330" i="50"/>
  <c r="G331" i="50"/>
  <c r="K331" i="50" l="1"/>
  <c r="G332" i="50"/>
  <c r="K332" i="50" l="1"/>
  <c r="G333" i="50"/>
  <c r="K333" i="50" l="1"/>
  <c r="G334" i="50"/>
  <c r="K334" i="50" l="1"/>
  <c r="G335" i="50"/>
  <c r="K335" i="50" l="1"/>
  <c r="G336" i="50"/>
  <c r="K336" i="50" l="1"/>
  <c r="G337" i="50"/>
  <c r="K337" i="50" l="1"/>
  <c r="G338" i="50"/>
  <c r="K338" i="50" l="1"/>
  <c r="G339" i="50"/>
  <c r="K339" i="50" l="1"/>
  <c r="G340" i="50"/>
  <c r="K340" i="50" l="1"/>
  <c r="G341" i="50"/>
  <c r="K341" i="50" l="1"/>
  <c r="K342" i="50" s="1"/>
  <c r="G342" i="50"/>
  <c r="C344" i="50" s="1"/>
  <c r="G344" i="50" s="1"/>
  <c r="J344" i="50" l="1"/>
  <c r="G349" i="50"/>
  <c r="I344" i="50"/>
  <c r="K349" i="50" l="1"/>
  <c r="G350" i="50"/>
  <c r="I345" i="50"/>
  <c r="K350" i="50" l="1"/>
  <c r="G351" i="50"/>
  <c r="K351" i="50" l="1"/>
  <c r="G352" i="50"/>
  <c r="K352" i="50" l="1"/>
  <c r="G353" i="50"/>
  <c r="K353" i="50" l="1"/>
  <c r="G354" i="50"/>
  <c r="K354" i="50" l="1"/>
  <c r="G355" i="50"/>
  <c r="K355" i="50" l="1"/>
  <c r="G356" i="50"/>
  <c r="K356" i="50" l="1"/>
  <c r="G357" i="50"/>
  <c r="K357" i="50" l="1"/>
  <c r="G358" i="50"/>
  <c r="K358" i="50" l="1"/>
  <c r="G359" i="50"/>
  <c r="K359" i="50" l="1"/>
  <c r="G360" i="50"/>
  <c r="K360" i="50" l="1"/>
  <c r="K361" i="50" l="1"/>
  <c r="G361" i="50"/>
  <c r="C363" i="50" s="1"/>
  <c r="C376" i="50" l="1"/>
  <c r="G363" i="50"/>
  <c r="K371" i="50"/>
  <c r="J393" i="50" s="1"/>
  <c r="J363" i="50"/>
  <c r="K376" i="50" l="1"/>
  <c r="K375" i="50"/>
  <c r="G367" i="50"/>
  <c r="C365" i="50"/>
  <c r="I363" i="50"/>
  <c r="H368" i="50" l="1"/>
  <c r="C322" i="12" l="1"/>
  <c r="D311" i="76"/>
  <c r="D378" i="2"/>
  <c r="D377" i="2"/>
  <c r="D376" i="2"/>
  <c r="D375" i="2"/>
  <c r="D374" i="2"/>
  <c r="D373" i="2"/>
  <c r="D372" i="2"/>
  <c r="D371" i="2"/>
  <c r="D370" i="2"/>
  <c r="D369" i="2"/>
  <c r="E255" i="76"/>
  <c r="H255" i="76" s="1"/>
  <c r="E215" i="76"/>
  <c r="H215" i="76" s="1"/>
  <c r="E79" i="76"/>
  <c r="H79" i="76" s="1"/>
  <c r="E254" i="80"/>
  <c r="H254" i="80" s="1"/>
  <c r="F110" i="80"/>
  <c r="C110" i="80"/>
  <c r="E109" i="80"/>
  <c r="H109" i="80" s="1"/>
  <c r="E78" i="80"/>
  <c r="H78" i="80" s="1"/>
  <c r="E79" i="1"/>
  <c r="H79" i="1" s="1"/>
  <c r="D166" i="78"/>
  <c r="D165" i="78"/>
  <c r="D164" i="78"/>
  <c r="D163" i="78"/>
  <c r="D162" i="78"/>
  <c r="D161" i="78"/>
  <c r="D160" i="78"/>
  <c r="D159" i="78"/>
  <c r="D158" i="78"/>
  <c r="D157" i="78"/>
  <c r="D156" i="78"/>
  <c r="D155" i="78"/>
  <c r="F183" i="78"/>
  <c r="F182" i="78"/>
  <c r="F181" i="78"/>
  <c r="F180" i="78"/>
  <c r="F179" i="78"/>
  <c r="F178" i="78"/>
  <c r="F177" i="78"/>
  <c r="F176" i="78"/>
  <c r="F175" i="78"/>
  <c r="F174" i="78"/>
  <c r="E79" i="78"/>
  <c r="H79" i="78" s="1"/>
  <c r="H356" i="52"/>
  <c r="H349" i="52"/>
  <c r="E291" i="52"/>
  <c r="H291" i="52" s="1"/>
  <c r="E272" i="52"/>
  <c r="H272" i="52" s="1"/>
  <c r="E254" i="52"/>
  <c r="H254" i="52" s="1"/>
  <c r="E214" i="52"/>
  <c r="H214" i="52" s="1"/>
  <c r="E178" i="52"/>
  <c r="H178" i="52" s="1"/>
  <c r="E291" i="13"/>
  <c r="H291" i="13" s="1"/>
  <c r="E272" i="13"/>
  <c r="H272" i="13" s="1"/>
  <c r="E254" i="13"/>
  <c r="H254" i="13" s="1"/>
  <c r="E80" i="13"/>
  <c r="H80" i="13" s="1"/>
  <c r="E291" i="12"/>
  <c r="H291" i="12" s="1"/>
  <c r="E272" i="12"/>
  <c r="H272" i="12" s="1"/>
  <c r="E254" i="12"/>
  <c r="H254" i="12" s="1"/>
  <c r="E80" i="12"/>
  <c r="H80" i="12" s="1"/>
  <c r="J313" i="80"/>
  <c r="I298" i="80"/>
  <c r="F298" i="80"/>
  <c r="C298" i="80"/>
  <c r="E297" i="80"/>
  <c r="H297" i="80" s="1"/>
  <c r="E296" i="80"/>
  <c r="H296" i="80" s="1"/>
  <c r="E295" i="80"/>
  <c r="H295" i="80" s="1"/>
  <c r="E294" i="80"/>
  <c r="H294" i="80" s="1"/>
  <c r="E293" i="80"/>
  <c r="H293" i="80" s="1"/>
  <c r="E292" i="80"/>
  <c r="H292" i="80" s="1"/>
  <c r="E291" i="80"/>
  <c r="H291" i="80" s="1"/>
  <c r="E290" i="80"/>
  <c r="H290" i="80" s="1"/>
  <c r="I283" i="80"/>
  <c r="F283" i="80"/>
  <c r="C283" i="80"/>
  <c r="E282" i="80"/>
  <c r="H282" i="80" s="1"/>
  <c r="E281" i="80"/>
  <c r="H281" i="80" s="1"/>
  <c r="E280" i="80"/>
  <c r="H280" i="80" s="1"/>
  <c r="E279" i="80"/>
  <c r="H279" i="80" s="1"/>
  <c r="E278" i="80"/>
  <c r="H278" i="80" s="1"/>
  <c r="E277" i="80"/>
  <c r="H277" i="80" s="1"/>
  <c r="E276" i="80"/>
  <c r="H276" i="80" s="1"/>
  <c r="E275" i="80"/>
  <c r="H275" i="80" s="1"/>
  <c r="E274" i="80"/>
  <c r="H274" i="80" s="1"/>
  <c r="E273" i="80"/>
  <c r="H273" i="80" s="1"/>
  <c r="E272" i="80"/>
  <c r="H272" i="80" s="1"/>
  <c r="E271" i="80"/>
  <c r="H271" i="80" s="1"/>
  <c r="E270" i="80"/>
  <c r="H270" i="80" s="1"/>
  <c r="I263" i="80"/>
  <c r="F263" i="80"/>
  <c r="C263" i="80"/>
  <c r="E262" i="80"/>
  <c r="H262" i="80" s="1"/>
  <c r="E261" i="80"/>
  <c r="H261" i="80" s="1"/>
  <c r="E260" i="80"/>
  <c r="H260" i="80" s="1"/>
  <c r="E259" i="80"/>
  <c r="H259" i="80" s="1"/>
  <c r="E258" i="80"/>
  <c r="H258" i="80" s="1"/>
  <c r="E257" i="80"/>
  <c r="H257" i="80" s="1"/>
  <c r="E256" i="80"/>
  <c r="H256" i="80" s="1"/>
  <c r="E255" i="80"/>
  <c r="H255" i="80" s="1"/>
  <c r="E253" i="80"/>
  <c r="H253" i="80" s="1"/>
  <c r="E252" i="80"/>
  <c r="H252" i="80" s="1"/>
  <c r="E251" i="80"/>
  <c r="H251" i="80" s="1"/>
  <c r="E250" i="80"/>
  <c r="I243" i="80"/>
  <c r="F243" i="80"/>
  <c r="C243" i="80"/>
  <c r="E242" i="80"/>
  <c r="H242" i="80" s="1"/>
  <c r="E241" i="80"/>
  <c r="H241" i="80" s="1"/>
  <c r="E240" i="80"/>
  <c r="H240" i="80" s="1"/>
  <c r="E239" i="80"/>
  <c r="H239" i="80" s="1"/>
  <c r="E238" i="80"/>
  <c r="H238" i="80" s="1"/>
  <c r="E237" i="80"/>
  <c r="H237" i="80" s="1"/>
  <c r="E236" i="80"/>
  <c r="H236" i="80" s="1"/>
  <c r="E235" i="80"/>
  <c r="H235" i="80" s="1"/>
  <c r="E234" i="80"/>
  <c r="H234" i="80" s="1"/>
  <c r="E233" i="80"/>
  <c r="E232" i="80"/>
  <c r="H232" i="80" s="1"/>
  <c r="E231" i="80"/>
  <c r="H231" i="80" s="1"/>
  <c r="I224" i="80"/>
  <c r="F224" i="80"/>
  <c r="C224" i="80"/>
  <c r="E223" i="80"/>
  <c r="H223" i="80" s="1"/>
  <c r="E222" i="80"/>
  <c r="H222" i="80" s="1"/>
  <c r="E221" i="80"/>
  <c r="H221" i="80" s="1"/>
  <c r="E220" i="80"/>
  <c r="H220" i="80" s="1"/>
  <c r="E219" i="80"/>
  <c r="H219" i="80" s="1"/>
  <c r="E218" i="80"/>
  <c r="H218" i="80" s="1"/>
  <c r="E217" i="80"/>
  <c r="H217" i="80" s="1"/>
  <c r="E216" i="80"/>
  <c r="H216" i="80" s="1"/>
  <c r="E215" i="80"/>
  <c r="H215" i="80" s="1"/>
  <c r="E214" i="80"/>
  <c r="H214" i="80" s="1"/>
  <c r="E213" i="80"/>
  <c r="H213" i="80" s="1"/>
  <c r="E212" i="80"/>
  <c r="I205" i="80"/>
  <c r="F205" i="80"/>
  <c r="C205" i="80"/>
  <c r="E204" i="80"/>
  <c r="H204" i="80" s="1"/>
  <c r="E203" i="80"/>
  <c r="H203" i="80" s="1"/>
  <c r="E202" i="80"/>
  <c r="H202" i="80" s="1"/>
  <c r="E201" i="80"/>
  <c r="H201" i="80" s="1"/>
  <c r="E200" i="80"/>
  <c r="H200" i="80" s="1"/>
  <c r="E199" i="80"/>
  <c r="H199" i="80" s="1"/>
  <c r="E198" i="80"/>
  <c r="H198" i="80" s="1"/>
  <c r="E197" i="80"/>
  <c r="H197" i="80" s="1"/>
  <c r="E196" i="80"/>
  <c r="H196" i="80" s="1"/>
  <c r="E195" i="80"/>
  <c r="E194" i="80"/>
  <c r="H194" i="80" s="1"/>
  <c r="E193" i="80"/>
  <c r="H193" i="80" s="1"/>
  <c r="I186" i="80"/>
  <c r="F186" i="80"/>
  <c r="C186" i="80"/>
  <c r="E185" i="80"/>
  <c r="H185" i="80" s="1"/>
  <c r="E184" i="80"/>
  <c r="H184" i="80" s="1"/>
  <c r="E183" i="80"/>
  <c r="H183" i="80" s="1"/>
  <c r="E182" i="80"/>
  <c r="H182" i="80" s="1"/>
  <c r="E181" i="80"/>
  <c r="H181" i="80" s="1"/>
  <c r="E180" i="80"/>
  <c r="H180" i="80" s="1"/>
  <c r="E179" i="80"/>
  <c r="H179" i="80" s="1"/>
  <c r="E178" i="80"/>
  <c r="H178" i="80" s="1"/>
  <c r="E177" i="80"/>
  <c r="H177" i="80" s="1"/>
  <c r="E176" i="80"/>
  <c r="H176" i="80" s="1"/>
  <c r="E175" i="80"/>
  <c r="H175" i="80" s="1"/>
  <c r="E174" i="80"/>
  <c r="I167" i="80"/>
  <c r="F167" i="80"/>
  <c r="C167" i="80"/>
  <c r="E166" i="80"/>
  <c r="H166" i="80" s="1"/>
  <c r="E165" i="80"/>
  <c r="H165" i="80" s="1"/>
  <c r="E164" i="80"/>
  <c r="H164" i="80" s="1"/>
  <c r="E163" i="80"/>
  <c r="H163" i="80" s="1"/>
  <c r="E162" i="80"/>
  <c r="H162" i="80" s="1"/>
  <c r="E161" i="80"/>
  <c r="H161" i="80" s="1"/>
  <c r="E160" i="80"/>
  <c r="H160" i="80" s="1"/>
  <c r="E159" i="80"/>
  <c r="H159" i="80" s="1"/>
  <c r="E158" i="80"/>
  <c r="H158" i="80" s="1"/>
  <c r="E157" i="80"/>
  <c r="E156" i="80"/>
  <c r="H156" i="80" s="1"/>
  <c r="E155" i="80"/>
  <c r="H155" i="80" s="1"/>
  <c r="I148" i="80"/>
  <c r="F148" i="80"/>
  <c r="C148" i="80"/>
  <c r="E147" i="80"/>
  <c r="H147" i="80" s="1"/>
  <c r="E146" i="80"/>
  <c r="H146" i="80" s="1"/>
  <c r="E145" i="80"/>
  <c r="H145" i="80" s="1"/>
  <c r="E144" i="80"/>
  <c r="H144" i="80" s="1"/>
  <c r="E143" i="80"/>
  <c r="H143" i="80" s="1"/>
  <c r="E142" i="80"/>
  <c r="H142" i="80" s="1"/>
  <c r="E141" i="80"/>
  <c r="H141" i="80" s="1"/>
  <c r="E140" i="80"/>
  <c r="H140" i="80" s="1"/>
  <c r="E139" i="80"/>
  <c r="H139" i="80" s="1"/>
  <c r="E138" i="80"/>
  <c r="H138" i="80" s="1"/>
  <c r="E137" i="80"/>
  <c r="H137" i="80" s="1"/>
  <c r="E136" i="80"/>
  <c r="I129" i="80"/>
  <c r="F129" i="80"/>
  <c r="C129" i="80"/>
  <c r="E128" i="80"/>
  <c r="H128" i="80" s="1"/>
  <c r="E127" i="80"/>
  <c r="H127" i="80" s="1"/>
  <c r="E126" i="80"/>
  <c r="H126" i="80" s="1"/>
  <c r="E125" i="80"/>
  <c r="H125" i="80" s="1"/>
  <c r="E124" i="80"/>
  <c r="H124" i="80" s="1"/>
  <c r="E123" i="80"/>
  <c r="H123" i="80" s="1"/>
  <c r="E122" i="80"/>
  <c r="H122" i="80" s="1"/>
  <c r="E121" i="80"/>
  <c r="H121" i="80" s="1"/>
  <c r="E120" i="80"/>
  <c r="H120" i="80" s="1"/>
  <c r="E119" i="80"/>
  <c r="E118" i="80"/>
  <c r="H118" i="80" s="1"/>
  <c r="E117" i="80"/>
  <c r="H117" i="80" s="1"/>
  <c r="O112" i="80"/>
  <c r="N112" i="80"/>
  <c r="E108" i="80"/>
  <c r="H108" i="80" s="1"/>
  <c r="E107" i="80"/>
  <c r="H107" i="80" s="1"/>
  <c r="E106" i="80"/>
  <c r="H106" i="80" s="1"/>
  <c r="E105" i="80"/>
  <c r="H105" i="80" s="1"/>
  <c r="E104" i="80"/>
  <c r="H104" i="80" s="1"/>
  <c r="E103" i="80"/>
  <c r="H103" i="80" s="1"/>
  <c r="E102" i="80"/>
  <c r="H102" i="80" s="1"/>
  <c r="E101" i="80"/>
  <c r="H101" i="80" s="1"/>
  <c r="E100" i="80"/>
  <c r="H100" i="80" s="1"/>
  <c r="E99" i="80"/>
  <c r="H99" i="80" s="1"/>
  <c r="E98" i="80"/>
  <c r="H98" i="80" s="1"/>
  <c r="E97" i="80"/>
  <c r="H97" i="80" s="1"/>
  <c r="I90" i="80"/>
  <c r="F90" i="80"/>
  <c r="C90" i="80"/>
  <c r="E89" i="80"/>
  <c r="H89" i="80" s="1"/>
  <c r="E88" i="80"/>
  <c r="H88" i="80" s="1"/>
  <c r="E87" i="80"/>
  <c r="H87" i="80" s="1"/>
  <c r="E86" i="80"/>
  <c r="H86" i="80" s="1"/>
  <c r="E85" i="80"/>
  <c r="H85" i="80" s="1"/>
  <c r="E84" i="80"/>
  <c r="H84" i="80" s="1"/>
  <c r="E83" i="80"/>
  <c r="H83" i="80" s="1"/>
  <c r="E82" i="80"/>
  <c r="H82" i="80" s="1"/>
  <c r="E81" i="80"/>
  <c r="H81" i="80" s="1"/>
  <c r="E80" i="80"/>
  <c r="H80" i="80" s="1"/>
  <c r="E79" i="80"/>
  <c r="H79" i="80" s="1"/>
  <c r="E77" i="80"/>
  <c r="I70" i="80"/>
  <c r="F70" i="80"/>
  <c r="C70" i="80"/>
  <c r="E69" i="80"/>
  <c r="H69" i="80" s="1"/>
  <c r="E68" i="80"/>
  <c r="H68" i="80" s="1"/>
  <c r="E67" i="80"/>
  <c r="H67" i="80" s="1"/>
  <c r="E66" i="80"/>
  <c r="H66" i="80" s="1"/>
  <c r="E65" i="80"/>
  <c r="H65" i="80" s="1"/>
  <c r="E64" i="80"/>
  <c r="H64" i="80" s="1"/>
  <c r="E63" i="80"/>
  <c r="H63" i="80" s="1"/>
  <c r="E62" i="80"/>
  <c r="H62" i="80" s="1"/>
  <c r="E61" i="80"/>
  <c r="H61" i="80" s="1"/>
  <c r="E60" i="80"/>
  <c r="H60" i="80" s="1"/>
  <c r="E59" i="80"/>
  <c r="H59" i="80" s="1"/>
  <c r="E58" i="80"/>
  <c r="H58" i="80" s="1"/>
  <c r="E57" i="80"/>
  <c r="H57" i="80" s="1"/>
  <c r="I50" i="80"/>
  <c r="F50" i="80"/>
  <c r="C50" i="80"/>
  <c r="E49" i="80"/>
  <c r="H49" i="80" s="1"/>
  <c r="E48" i="80"/>
  <c r="H48" i="80" s="1"/>
  <c r="E47" i="80"/>
  <c r="H47" i="80" s="1"/>
  <c r="E46" i="80"/>
  <c r="H46" i="80" s="1"/>
  <c r="E45" i="80"/>
  <c r="H45" i="80" s="1"/>
  <c r="E44" i="80"/>
  <c r="H44" i="80" s="1"/>
  <c r="E43" i="80"/>
  <c r="H43" i="80" s="1"/>
  <c r="E42" i="80"/>
  <c r="H42" i="80" s="1"/>
  <c r="E41" i="80"/>
  <c r="H41" i="80" s="1"/>
  <c r="E40" i="80"/>
  <c r="H40" i="80" s="1"/>
  <c r="E39" i="80"/>
  <c r="E38" i="80"/>
  <c r="H38" i="80" s="1"/>
  <c r="I31" i="80"/>
  <c r="F31" i="80"/>
  <c r="C31" i="80"/>
  <c r="E30" i="80"/>
  <c r="H30" i="80" s="1"/>
  <c r="E29" i="80"/>
  <c r="H29" i="80" s="1"/>
  <c r="E28" i="80"/>
  <c r="H28" i="80" s="1"/>
  <c r="E27" i="80"/>
  <c r="H27" i="80" s="1"/>
  <c r="E26" i="80"/>
  <c r="H26" i="80" s="1"/>
  <c r="E25" i="80"/>
  <c r="H25" i="80" s="1"/>
  <c r="E24" i="80"/>
  <c r="H24" i="80" s="1"/>
  <c r="E23" i="80"/>
  <c r="H23" i="80" s="1"/>
  <c r="E22" i="80"/>
  <c r="H22" i="80" s="1"/>
  <c r="E21" i="80"/>
  <c r="H21" i="80" s="1"/>
  <c r="E20" i="80"/>
  <c r="H20" i="80" s="1"/>
  <c r="E19" i="80"/>
  <c r="H19" i="80" s="1"/>
  <c r="I12" i="80"/>
  <c r="F12" i="80"/>
  <c r="C12" i="80"/>
  <c r="E11" i="80"/>
  <c r="H11" i="80" s="1"/>
  <c r="E10" i="80"/>
  <c r="H10" i="80" s="1"/>
  <c r="E9" i="80"/>
  <c r="H9" i="80" s="1"/>
  <c r="E8" i="80"/>
  <c r="H8" i="80" s="1"/>
  <c r="K7" i="80"/>
  <c r="E7" i="80"/>
  <c r="H7" i="80" s="1"/>
  <c r="J429" i="78"/>
  <c r="I414" i="78"/>
  <c r="F414" i="78"/>
  <c r="C414" i="78"/>
  <c r="E413" i="78"/>
  <c r="H413" i="78" s="1"/>
  <c r="E412" i="78"/>
  <c r="H412" i="78" s="1"/>
  <c r="E411" i="78"/>
  <c r="H411" i="78" s="1"/>
  <c r="E410" i="78"/>
  <c r="H410" i="78" s="1"/>
  <c r="E409" i="78"/>
  <c r="H409" i="78" s="1"/>
  <c r="E408" i="78"/>
  <c r="H408" i="78" s="1"/>
  <c r="E407" i="78"/>
  <c r="H407" i="78" s="1"/>
  <c r="E406" i="78"/>
  <c r="H406" i="78" s="1"/>
  <c r="E405" i="78"/>
  <c r="H405" i="78" s="1"/>
  <c r="I398" i="78"/>
  <c r="F398" i="78"/>
  <c r="C398" i="78"/>
  <c r="E397" i="78"/>
  <c r="H397" i="78" s="1"/>
  <c r="E396" i="78"/>
  <c r="H396" i="78" s="1"/>
  <c r="E395" i="78"/>
  <c r="H395" i="78" s="1"/>
  <c r="E394" i="78"/>
  <c r="H394" i="78" s="1"/>
  <c r="E393" i="78"/>
  <c r="H393" i="78" s="1"/>
  <c r="E392" i="78"/>
  <c r="H392" i="78" s="1"/>
  <c r="E391" i="78"/>
  <c r="H391" i="78" s="1"/>
  <c r="E390" i="78"/>
  <c r="H390" i="78" s="1"/>
  <c r="E389" i="78"/>
  <c r="H389" i="78" s="1"/>
  <c r="E388" i="78"/>
  <c r="H388" i="78" s="1"/>
  <c r="E387" i="78"/>
  <c r="H387" i="78" s="1"/>
  <c r="E386" i="78"/>
  <c r="H386" i="78" s="1"/>
  <c r="I379" i="78"/>
  <c r="F379" i="78"/>
  <c r="C379" i="78"/>
  <c r="E378" i="78"/>
  <c r="H378" i="78" s="1"/>
  <c r="E377" i="78"/>
  <c r="H377" i="78" s="1"/>
  <c r="E376" i="78"/>
  <c r="H376" i="78" s="1"/>
  <c r="E375" i="78"/>
  <c r="H375" i="78" s="1"/>
  <c r="E374" i="78"/>
  <c r="H374" i="78" s="1"/>
  <c r="E373" i="78"/>
  <c r="H373" i="78" s="1"/>
  <c r="E372" i="78"/>
  <c r="H372" i="78" s="1"/>
  <c r="E371" i="78"/>
  <c r="H371" i="78" s="1"/>
  <c r="E370" i="78"/>
  <c r="H370" i="78" s="1"/>
  <c r="E369" i="78"/>
  <c r="H369" i="78" s="1"/>
  <c r="E368" i="78"/>
  <c r="H368" i="78" s="1"/>
  <c r="E367" i="78"/>
  <c r="H367" i="78" s="1"/>
  <c r="I360" i="78"/>
  <c r="F360" i="78"/>
  <c r="C360" i="78"/>
  <c r="E359" i="78"/>
  <c r="H359" i="78" s="1"/>
  <c r="E358" i="78"/>
  <c r="H358" i="78" s="1"/>
  <c r="E357" i="78"/>
  <c r="H357" i="78" s="1"/>
  <c r="E356" i="78"/>
  <c r="H356" i="78" s="1"/>
  <c r="E355" i="78"/>
  <c r="H355" i="78" s="1"/>
  <c r="E354" i="78"/>
  <c r="H354" i="78" s="1"/>
  <c r="E353" i="78"/>
  <c r="H353" i="78" s="1"/>
  <c r="E352" i="78"/>
  <c r="H352" i="78" s="1"/>
  <c r="E351" i="78"/>
  <c r="H351" i="78" s="1"/>
  <c r="E350" i="78"/>
  <c r="H350" i="78" s="1"/>
  <c r="E349" i="78"/>
  <c r="H349" i="78" s="1"/>
  <c r="E348" i="78"/>
  <c r="H348" i="78" s="1"/>
  <c r="E347" i="78"/>
  <c r="H347" i="78" s="1"/>
  <c r="I340" i="78"/>
  <c r="F340" i="78"/>
  <c r="C340" i="78"/>
  <c r="E339" i="78"/>
  <c r="H339" i="78" s="1"/>
  <c r="E338" i="78"/>
  <c r="H338" i="78" s="1"/>
  <c r="E337" i="78"/>
  <c r="H337" i="78" s="1"/>
  <c r="E336" i="78"/>
  <c r="H336" i="78" s="1"/>
  <c r="E335" i="78"/>
  <c r="H335" i="78" s="1"/>
  <c r="E334" i="78"/>
  <c r="H334" i="78" s="1"/>
  <c r="E333" i="78"/>
  <c r="H333" i="78" s="1"/>
  <c r="E332" i="78"/>
  <c r="H332" i="78" s="1"/>
  <c r="E331" i="78"/>
  <c r="H331" i="78" s="1"/>
  <c r="E330" i="78"/>
  <c r="H330" i="78" s="1"/>
  <c r="E329" i="78"/>
  <c r="H329" i="78" s="1"/>
  <c r="E328" i="78"/>
  <c r="H328" i="78" s="1"/>
  <c r="I321" i="78"/>
  <c r="F321" i="78"/>
  <c r="C321" i="78"/>
  <c r="E320" i="78"/>
  <c r="H320" i="78" s="1"/>
  <c r="E319" i="78"/>
  <c r="H319" i="78" s="1"/>
  <c r="E318" i="78"/>
  <c r="H318" i="78" s="1"/>
  <c r="E317" i="78"/>
  <c r="H317" i="78" s="1"/>
  <c r="E316" i="78"/>
  <c r="H316" i="78" s="1"/>
  <c r="E315" i="78"/>
  <c r="H315" i="78" s="1"/>
  <c r="E314" i="78"/>
  <c r="H314" i="78" s="1"/>
  <c r="E313" i="78"/>
  <c r="H313" i="78" s="1"/>
  <c r="E312" i="78"/>
  <c r="H312" i="78" s="1"/>
  <c r="E311" i="78"/>
  <c r="H311" i="78" s="1"/>
  <c r="E310" i="78"/>
  <c r="H310" i="78" s="1"/>
  <c r="E309" i="78"/>
  <c r="I302" i="78"/>
  <c r="F302" i="78"/>
  <c r="C302" i="78"/>
  <c r="E301" i="78"/>
  <c r="H301" i="78" s="1"/>
  <c r="E300" i="78"/>
  <c r="H300" i="78" s="1"/>
  <c r="E299" i="78"/>
  <c r="H299" i="78" s="1"/>
  <c r="E298" i="78"/>
  <c r="H298" i="78" s="1"/>
  <c r="E297" i="78"/>
  <c r="H297" i="78" s="1"/>
  <c r="E296" i="78"/>
  <c r="H296" i="78" s="1"/>
  <c r="E295" i="78"/>
  <c r="H295" i="78" s="1"/>
  <c r="E294" i="78"/>
  <c r="H294" i="78" s="1"/>
  <c r="E293" i="78"/>
  <c r="H293" i="78" s="1"/>
  <c r="E292" i="78"/>
  <c r="H292" i="78" s="1"/>
  <c r="E291" i="78"/>
  <c r="H291" i="78" s="1"/>
  <c r="E290" i="78"/>
  <c r="H290" i="78" s="1"/>
  <c r="E289" i="78"/>
  <c r="H289" i="78" s="1"/>
  <c r="I282" i="78"/>
  <c r="F282" i="78"/>
  <c r="C282" i="78"/>
  <c r="E281" i="78"/>
  <c r="H281" i="78" s="1"/>
  <c r="E280" i="78"/>
  <c r="H280" i="78" s="1"/>
  <c r="E279" i="78"/>
  <c r="H279" i="78" s="1"/>
  <c r="E278" i="78"/>
  <c r="H278" i="78" s="1"/>
  <c r="E277" i="78"/>
  <c r="H277" i="78" s="1"/>
  <c r="E276" i="78"/>
  <c r="H276" i="78" s="1"/>
  <c r="E275" i="78"/>
  <c r="H275" i="78" s="1"/>
  <c r="E274" i="78"/>
  <c r="H274" i="78" s="1"/>
  <c r="E273" i="78"/>
  <c r="H273" i="78" s="1"/>
  <c r="E272" i="78"/>
  <c r="H272" i="78" s="1"/>
  <c r="E271" i="78"/>
  <c r="H271" i="78" s="1"/>
  <c r="E270" i="78"/>
  <c r="H270" i="78" s="1"/>
  <c r="E269" i="78"/>
  <c r="H269" i="78" s="1"/>
  <c r="I262" i="78"/>
  <c r="F262" i="78"/>
  <c r="C262" i="78"/>
  <c r="E261" i="78"/>
  <c r="H261" i="78" s="1"/>
  <c r="E260" i="78"/>
  <c r="H260" i="78" s="1"/>
  <c r="E259" i="78"/>
  <c r="H259" i="78" s="1"/>
  <c r="E258" i="78"/>
  <c r="H258" i="78" s="1"/>
  <c r="E257" i="78"/>
  <c r="H257" i="78" s="1"/>
  <c r="E256" i="78"/>
  <c r="H256" i="78" s="1"/>
  <c r="E255" i="78"/>
  <c r="H255" i="78" s="1"/>
  <c r="E254" i="78"/>
  <c r="H254" i="78" s="1"/>
  <c r="E253" i="78"/>
  <c r="H253" i="78" s="1"/>
  <c r="E252" i="78"/>
  <c r="H252" i="78" s="1"/>
  <c r="E251" i="78"/>
  <c r="H251" i="78" s="1"/>
  <c r="E250" i="78"/>
  <c r="H250" i="78" s="1"/>
  <c r="I243" i="78"/>
  <c r="F243" i="78"/>
  <c r="C243" i="78"/>
  <c r="E242" i="78"/>
  <c r="H242" i="78" s="1"/>
  <c r="E241" i="78"/>
  <c r="H241" i="78" s="1"/>
  <c r="E240" i="78"/>
  <c r="H240" i="78" s="1"/>
  <c r="E239" i="78"/>
  <c r="H239" i="78" s="1"/>
  <c r="E238" i="78"/>
  <c r="H238" i="78" s="1"/>
  <c r="E237" i="78"/>
  <c r="H237" i="78" s="1"/>
  <c r="E236" i="78"/>
  <c r="H236" i="78" s="1"/>
  <c r="E235" i="78"/>
  <c r="H235" i="78" s="1"/>
  <c r="E234" i="78"/>
  <c r="H234" i="78" s="1"/>
  <c r="E233" i="78"/>
  <c r="H233" i="78" s="1"/>
  <c r="E232" i="78"/>
  <c r="H232" i="78" s="1"/>
  <c r="E231" i="78"/>
  <c r="I224" i="78"/>
  <c r="F224" i="78"/>
  <c r="C224" i="78"/>
  <c r="E223" i="78"/>
  <c r="H223" i="78" s="1"/>
  <c r="E222" i="78"/>
  <c r="H222" i="78" s="1"/>
  <c r="E221" i="78"/>
  <c r="H221" i="78" s="1"/>
  <c r="E220" i="78"/>
  <c r="H220" i="78" s="1"/>
  <c r="E219" i="78"/>
  <c r="H219" i="78" s="1"/>
  <c r="E218" i="78"/>
  <c r="H218" i="78" s="1"/>
  <c r="H217" i="78"/>
  <c r="E217" i="78"/>
  <c r="E216" i="78"/>
  <c r="H216" i="78" s="1"/>
  <c r="E215" i="78"/>
  <c r="H215" i="78" s="1"/>
  <c r="E214" i="78"/>
  <c r="H214" i="78" s="1"/>
  <c r="E213" i="78"/>
  <c r="H213" i="78" s="1"/>
  <c r="E212" i="78"/>
  <c r="I205" i="78"/>
  <c r="F205" i="78"/>
  <c r="C205" i="78"/>
  <c r="E204" i="78"/>
  <c r="H204" i="78" s="1"/>
  <c r="E203" i="78"/>
  <c r="H203" i="78" s="1"/>
  <c r="E202" i="78"/>
  <c r="H202" i="78" s="1"/>
  <c r="E201" i="78"/>
  <c r="H201" i="78" s="1"/>
  <c r="E200" i="78"/>
  <c r="H200" i="78" s="1"/>
  <c r="E199" i="78"/>
  <c r="H199" i="78" s="1"/>
  <c r="E198" i="78"/>
  <c r="H198" i="78" s="1"/>
  <c r="E197" i="78"/>
  <c r="H197" i="78" s="1"/>
  <c r="E196" i="78"/>
  <c r="H196" i="78" s="1"/>
  <c r="E195" i="78"/>
  <c r="H195" i="78" s="1"/>
  <c r="E194" i="78"/>
  <c r="H194" i="78" s="1"/>
  <c r="E193" i="78"/>
  <c r="I186" i="78"/>
  <c r="C186" i="78"/>
  <c r="E185" i="78"/>
  <c r="H185" i="78" s="1"/>
  <c r="E184" i="78"/>
  <c r="H184" i="78" s="1"/>
  <c r="E183" i="78"/>
  <c r="E182" i="78"/>
  <c r="H182" i="78" s="1"/>
  <c r="E181" i="78"/>
  <c r="E180" i="78"/>
  <c r="E179" i="78"/>
  <c r="H179" i="78" s="1"/>
  <c r="E178" i="78"/>
  <c r="H178" i="78" s="1"/>
  <c r="E177" i="78"/>
  <c r="E176" i="78"/>
  <c r="E175" i="78"/>
  <c r="H175" i="78" s="1"/>
  <c r="E174" i="78"/>
  <c r="I167" i="78"/>
  <c r="F167" i="78"/>
  <c r="C167" i="78"/>
  <c r="E166" i="78"/>
  <c r="H166" i="78" s="1"/>
  <c r="E165" i="78"/>
  <c r="H165" i="78" s="1"/>
  <c r="E164" i="78"/>
  <c r="H164" i="78" s="1"/>
  <c r="E163" i="78"/>
  <c r="H163" i="78" s="1"/>
  <c r="E162" i="78"/>
  <c r="H162" i="78" s="1"/>
  <c r="E161" i="78"/>
  <c r="H161" i="78" s="1"/>
  <c r="E160" i="78"/>
  <c r="H160" i="78" s="1"/>
  <c r="E159" i="78"/>
  <c r="H159" i="78" s="1"/>
  <c r="E158" i="78"/>
  <c r="H158" i="78" s="1"/>
  <c r="E157" i="78"/>
  <c r="H157" i="78" s="1"/>
  <c r="E156" i="78"/>
  <c r="H156" i="78" s="1"/>
  <c r="E155" i="78"/>
  <c r="I148" i="78"/>
  <c r="F148" i="78"/>
  <c r="C148" i="78"/>
  <c r="E147" i="78"/>
  <c r="H147" i="78" s="1"/>
  <c r="E146" i="78"/>
  <c r="H146" i="78" s="1"/>
  <c r="E145" i="78"/>
  <c r="H145" i="78" s="1"/>
  <c r="E144" i="78"/>
  <c r="H144" i="78" s="1"/>
  <c r="E143" i="78"/>
  <c r="H143" i="78" s="1"/>
  <c r="E142" i="78"/>
  <c r="H142" i="78" s="1"/>
  <c r="E141" i="78"/>
  <c r="H141" i="78" s="1"/>
  <c r="E140" i="78"/>
  <c r="H140" i="78" s="1"/>
  <c r="E139" i="78"/>
  <c r="H139" i="78" s="1"/>
  <c r="E138" i="78"/>
  <c r="H138" i="78" s="1"/>
  <c r="E137" i="78"/>
  <c r="H137" i="78" s="1"/>
  <c r="E136" i="78"/>
  <c r="H136" i="78" s="1"/>
  <c r="I129" i="78"/>
  <c r="F129" i="78"/>
  <c r="C129" i="78"/>
  <c r="E128" i="78"/>
  <c r="H128" i="78" s="1"/>
  <c r="E127" i="78"/>
  <c r="H127" i="78" s="1"/>
  <c r="E126" i="78"/>
  <c r="H126" i="78" s="1"/>
  <c r="E125" i="78"/>
  <c r="H125" i="78" s="1"/>
  <c r="E124" i="78"/>
  <c r="H124" i="78" s="1"/>
  <c r="E123" i="78"/>
  <c r="H123" i="78" s="1"/>
  <c r="E122" i="78"/>
  <c r="H122" i="78" s="1"/>
  <c r="E121" i="78"/>
  <c r="H121" i="78" s="1"/>
  <c r="E120" i="78"/>
  <c r="H120" i="78" s="1"/>
  <c r="E119" i="78"/>
  <c r="H119" i="78" s="1"/>
  <c r="E118" i="78"/>
  <c r="H118" i="78" s="1"/>
  <c r="E117" i="78"/>
  <c r="O112" i="78"/>
  <c r="N112" i="78"/>
  <c r="F110" i="78"/>
  <c r="C110" i="78"/>
  <c r="E109" i="78"/>
  <c r="H109" i="78" s="1"/>
  <c r="E108" i="78"/>
  <c r="H108" i="78" s="1"/>
  <c r="E107" i="78"/>
  <c r="H107" i="78" s="1"/>
  <c r="E106" i="78"/>
  <c r="H106" i="78" s="1"/>
  <c r="E105" i="78"/>
  <c r="H105" i="78" s="1"/>
  <c r="E104" i="78"/>
  <c r="H104" i="78" s="1"/>
  <c r="E103" i="78"/>
  <c r="H103" i="78" s="1"/>
  <c r="E102" i="78"/>
  <c r="H102" i="78" s="1"/>
  <c r="E101" i="78"/>
  <c r="H101" i="78" s="1"/>
  <c r="E100" i="78"/>
  <c r="H100" i="78" s="1"/>
  <c r="E99" i="78"/>
  <c r="H99" i="78" s="1"/>
  <c r="E98" i="78"/>
  <c r="H98" i="78" s="1"/>
  <c r="I91" i="78"/>
  <c r="F91" i="78"/>
  <c r="C91" i="78"/>
  <c r="E90" i="78"/>
  <c r="H90" i="78" s="1"/>
  <c r="E89" i="78"/>
  <c r="H89" i="78" s="1"/>
  <c r="E88" i="78"/>
  <c r="H88" i="78" s="1"/>
  <c r="E87" i="78"/>
  <c r="H87" i="78" s="1"/>
  <c r="E86" i="78"/>
  <c r="H86" i="78" s="1"/>
  <c r="E85" i="78"/>
  <c r="H85" i="78" s="1"/>
  <c r="E84" i="78"/>
  <c r="H84" i="78" s="1"/>
  <c r="E83" i="78"/>
  <c r="H83" i="78" s="1"/>
  <c r="E82" i="78"/>
  <c r="H82" i="78" s="1"/>
  <c r="E81" i="78"/>
  <c r="H81" i="78" s="1"/>
  <c r="E80" i="78"/>
  <c r="H80" i="78" s="1"/>
  <c r="E78" i="78"/>
  <c r="H78" i="78" s="1"/>
  <c r="I71" i="78"/>
  <c r="F71" i="78"/>
  <c r="C71" i="78"/>
  <c r="E70" i="78"/>
  <c r="H70" i="78" s="1"/>
  <c r="E69" i="78"/>
  <c r="H69" i="78" s="1"/>
  <c r="E68" i="78"/>
  <c r="H68" i="78" s="1"/>
  <c r="E67" i="78"/>
  <c r="H67" i="78" s="1"/>
  <c r="E66" i="78"/>
  <c r="H66" i="78" s="1"/>
  <c r="E65" i="78"/>
  <c r="H65" i="78" s="1"/>
  <c r="E64" i="78"/>
  <c r="H64" i="78" s="1"/>
  <c r="E63" i="78"/>
  <c r="H63" i="78" s="1"/>
  <c r="E62" i="78"/>
  <c r="H62" i="78" s="1"/>
  <c r="E61" i="78"/>
  <c r="H61" i="78" s="1"/>
  <c r="E60" i="78"/>
  <c r="H60" i="78" s="1"/>
  <c r="E59" i="78"/>
  <c r="H59" i="78" s="1"/>
  <c r="E58" i="78"/>
  <c r="H58" i="78" s="1"/>
  <c r="I51" i="78"/>
  <c r="F51" i="78"/>
  <c r="C51" i="78"/>
  <c r="E50" i="78"/>
  <c r="H50" i="78" s="1"/>
  <c r="E49" i="78"/>
  <c r="H49" i="78" s="1"/>
  <c r="E48" i="78"/>
  <c r="H48" i="78" s="1"/>
  <c r="E47" i="78"/>
  <c r="H47" i="78" s="1"/>
  <c r="E46" i="78"/>
  <c r="H46" i="78" s="1"/>
  <c r="E45" i="78"/>
  <c r="H45" i="78" s="1"/>
  <c r="E44" i="78"/>
  <c r="H44" i="78" s="1"/>
  <c r="E43" i="78"/>
  <c r="H43" i="78" s="1"/>
  <c r="E42" i="78"/>
  <c r="H42" i="78" s="1"/>
  <c r="E41" i="78"/>
  <c r="H41" i="78" s="1"/>
  <c r="E40" i="78"/>
  <c r="H40" i="78" s="1"/>
  <c r="E39" i="78"/>
  <c r="H39" i="78" s="1"/>
  <c r="E38" i="78"/>
  <c r="H38" i="78" s="1"/>
  <c r="I31" i="78"/>
  <c r="F31" i="78"/>
  <c r="C31" i="78"/>
  <c r="E30" i="78"/>
  <c r="H30" i="78" s="1"/>
  <c r="E29" i="78"/>
  <c r="H29" i="78" s="1"/>
  <c r="E28" i="78"/>
  <c r="H28" i="78" s="1"/>
  <c r="E27" i="78"/>
  <c r="H27" i="78" s="1"/>
  <c r="E26" i="78"/>
  <c r="H26" i="78" s="1"/>
  <c r="E25" i="78"/>
  <c r="H25" i="78" s="1"/>
  <c r="E24" i="78"/>
  <c r="H24" i="78" s="1"/>
  <c r="E23" i="78"/>
  <c r="H23" i="78" s="1"/>
  <c r="E22" i="78"/>
  <c r="H22" i="78" s="1"/>
  <c r="E21" i="78"/>
  <c r="H21" i="78" s="1"/>
  <c r="E20" i="78"/>
  <c r="H20" i="78" s="1"/>
  <c r="E19" i="78"/>
  <c r="H19" i="78" s="1"/>
  <c r="I12" i="78"/>
  <c r="F12" i="78"/>
  <c r="C12" i="78"/>
  <c r="E11" i="78"/>
  <c r="H11" i="78" s="1"/>
  <c r="E10" i="78"/>
  <c r="H10" i="78" s="1"/>
  <c r="E9" i="78"/>
  <c r="H9" i="78" s="1"/>
  <c r="E8" i="78"/>
  <c r="H8" i="78" s="1"/>
  <c r="K7" i="78"/>
  <c r="E7" i="78"/>
  <c r="H7" i="78" s="1"/>
  <c r="G8" i="78" s="1"/>
  <c r="I312" i="76"/>
  <c r="F312" i="76"/>
  <c r="C312" i="76"/>
  <c r="E311" i="76"/>
  <c r="H311" i="76" s="1"/>
  <c r="I304" i="76"/>
  <c r="F304" i="76"/>
  <c r="C304" i="76"/>
  <c r="E303" i="76"/>
  <c r="H303" i="76" s="1"/>
  <c r="E302" i="76"/>
  <c r="H302" i="76" s="1"/>
  <c r="E301" i="76"/>
  <c r="H301" i="76" s="1"/>
  <c r="E300" i="76"/>
  <c r="H300" i="76" s="1"/>
  <c r="E299" i="76"/>
  <c r="H299" i="76" s="1"/>
  <c r="E298" i="76"/>
  <c r="H298" i="76" s="1"/>
  <c r="E297" i="76"/>
  <c r="H297" i="76" s="1"/>
  <c r="E296" i="76"/>
  <c r="H296" i="76" s="1"/>
  <c r="E295" i="76"/>
  <c r="H295" i="76" s="1"/>
  <c r="E294" i="76"/>
  <c r="H294" i="76" s="1"/>
  <c r="E293" i="76"/>
  <c r="H293" i="76" s="1"/>
  <c r="E292" i="76"/>
  <c r="H292" i="76" s="1"/>
  <c r="E291" i="76"/>
  <c r="H291" i="76" s="1"/>
  <c r="I284" i="76"/>
  <c r="F284" i="76"/>
  <c r="C284" i="76"/>
  <c r="E283" i="76"/>
  <c r="H283" i="76" s="1"/>
  <c r="E282" i="76"/>
  <c r="H282" i="76" s="1"/>
  <c r="E281" i="76"/>
  <c r="H281" i="76" s="1"/>
  <c r="E280" i="76"/>
  <c r="H280" i="76" s="1"/>
  <c r="E279" i="76"/>
  <c r="H279" i="76" s="1"/>
  <c r="E278" i="76"/>
  <c r="H278" i="76" s="1"/>
  <c r="E277" i="76"/>
  <c r="H277" i="76" s="1"/>
  <c r="E276" i="76"/>
  <c r="H276" i="76" s="1"/>
  <c r="E275" i="76"/>
  <c r="H275" i="76" s="1"/>
  <c r="E274" i="76"/>
  <c r="H274" i="76" s="1"/>
  <c r="E273" i="76"/>
  <c r="H273" i="76" s="1"/>
  <c r="E272" i="76"/>
  <c r="E271" i="76"/>
  <c r="H271" i="76" s="1"/>
  <c r="I264" i="76"/>
  <c r="F264" i="76"/>
  <c r="C264" i="76"/>
  <c r="E263" i="76"/>
  <c r="H263" i="76" s="1"/>
  <c r="E262" i="76"/>
  <c r="H262" i="76" s="1"/>
  <c r="E261" i="76"/>
  <c r="H261" i="76" s="1"/>
  <c r="E260" i="76"/>
  <c r="H260" i="76" s="1"/>
  <c r="E259" i="76"/>
  <c r="H259" i="76" s="1"/>
  <c r="E258" i="76"/>
  <c r="H258" i="76" s="1"/>
  <c r="E257" i="76"/>
  <c r="H257" i="76" s="1"/>
  <c r="E256" i="76"/>
  <c r="H256" i="76" s="1"/>
  <c r="E254" i="76"/>
  <c r="H254" i="76" s="1"/>
  <c r="E253" i="76"/>
  <c r="H253" i="76" s="1"/>
  <c r="E252" i="76"/>
  <c r="H252" i="76" s="1"/>
  <c r="E251" i="76"/>
  <c r="H251" i="76" s="1"/>
  <c r="I244" i="76"/>
  <c r="F244" i="76"/>
  <c r="C244" i="76"/>
  <c r="E243" i="76"/>
  <c r="H243" i="76" s="1"/>
  <c r="E242" i="76"/>
  <c r="H242" i="76" s="1"/>
  <c r="E241" i="76"/>
  <c r="H241" i="76" s="1"/>
  <c r="E240" i="76"/>
  <c r="H240" i="76" s="1"/>
  <c r="E239" i="76"/>
  <c r="H239" i="76" s="1"/>
  <c r="E238" i="76"/>
  <c r="H238" i="76" s="1"/>
  <c r="E237" i="76"/>
  <c r="H237" i="76" s="1"/>
  <c r="E236" i="76"/>
  <c r="H236" i="76" s="1"/>
  <c r="E235" i="76"/>
  <c r="H235" i="76" s="1"/>
  <c r="E234" i="76"/>
  <c r="H234" i="76" s="1"/>
  <c r="E233" i="76"/>
  <c r="H233" i="76" s="1"/>
  <c r="E232" i="76"/>
  <c r="H232" i="76" s="1"/>
  <c r="I225" i="76"/>
  <c r="F225" i="76"/>
  <c r="C225" i="76"/>
  <c r="E224" i="76"/>
  <c r="H224" i="76" s="1"/>
  <c r="E223" i="76"/>
  <c r="H223" i="76" s="1"/>
  <c r="E222" i="76"/>
  <c r="H222" i="76" s="1"/>
  <c r="E221" i="76"/>
  <c r="H221" i="76" s="1"/>
  <c r="E220" i="76"/>
  <c r="H220" i="76" s="1"/>
  <c r="E219" i="76"/>
  <c r="H219" i="76" s="1"/>
  <c r="E218" i="76"/>
  <c r="H218" i="76" s="1"/>
  <c r="E217" i="76"/>
  <c r="H217" i="76" s="1"/>
  <c r="E216" i="76"/>
  <c r="H216" i="76" s="1"/>
  <c r="E214" i="76"/>
  <c r="H214" i="76" s="1"/>
  <c r="E213" i="76"/>
  <c r="H213" i="76" s="1"/>
  <c r="E212" i="76"/>
  <c r="H212" i="76" s="1"/>
  <c r="I205" i="76"/>
  <c r="F205" i="76"/>
  <c r="C205" i="76"/>
  <c r="E204" i="76"/>
  <c r="H204" i="76" s="1"/>
  <c r="E203" i="76"/>
  <c r="H203" i="76" s="1"/>
  <c r="E202" i="76"/>
  <c r="H202" i="76" s="1"/>
  <c r="E201" i="76"/>
  <c r="H201" i="76" s="1"/>
  <c r="E200" i="76"/>
  <c r="H200" i="76" s="1"/>
  <c r="E199" i="76"/>
  <c r="H199" i="76" s="1"/>
  <c r="E198" i="76"/>
  <c r="H198" i="76" s="1"/>
  <c r="E197" i="76"/>
  <c r="H197" i="76" s="1"/>
  <c r="E196" i="76"/>
  <c r="H196" i="76" s="1"/>
  <c r="E195" i="76"/>
  <c r="H195" i="76" s="1"/>
  <c r="E194" i="76"/>
  <c r="H194" i="76" s="1"/>
  <c r="E193" i="76"/>
  <c r="H193" i="76" s="1"/>
  <c r="I186" i="76"/>
  <c r="F186" i="76"/>
  <c r="C186" i="76"/>
  <c r="E185" i="76"/>
  <c r="H185" i="76" s="1"/>
  <c r="E184" i="76"/>
  <c r="H184" i="76" s="1"/>
  <c r="E183" i="76"/>
  <c r="H183" i="76" s="1"/>
  <c r="E182" i="76"/>
  <c r="H182" i="76" s="1"/>
  <c r="E181" i="76"/>
  <c r="H181" i="76" s="1"/>
  <c r="E180" i="76"/>
  <c r="H180" i="76" s="1"/>
  <c r="E179" i="76"/>
  <c r="H179" i="76" s="1"/>
  <c r="E178" i="76"/>
  <c r="H178" i="76" s="1"/>
  <c r="E177" i="76"/>
  <c r="H177" i="76" s="1"/>
  <c r="E176" i="76"/>
  <c r="H176" i="76" s="1"/>
  <c r="E175" i="76"/>
  <c r="H175" i="76" s="1"/>
  <c r="E174" i="76"/>
  <c r="H174" i="76" s="1"/>
  <c r="I167" i="76"/>
  <c r="F167" i="76"/>
  <c r="C167" i="76"/>
  <c r="E166" i="76"/>
  <c r="H166" i="76" s="1"/>
  <c r="E165" i="76"/>
  <c r="H165" i="76" s="1"/>
  <c r="E164" i="76"/>
  <c r="H164" i="76" s="1"/>
  <c r="E163" i="76"/>
  <c r="H163" i="76" s="1"/>
  <c r="E162" i="76"/>
  <c r="H162" i="76" s="1"/>
  <c r="E161" i="76"/>
  <c r="H161" i="76" s="1"/>
  <c r="E160" i="76"/>
  <c r="H160" i="76" s="1"/>
  <c r="E159" i="76"/>
  <c r="H159" i="76" s="1"/>
  <c r="E158" i="76"/>
  <c r="H158" i="76" s="1"/>
  <c r="E157" i="76"/>
  <c r="H157" i="76" s="1"/>
  <c r="E156" i="76"/>
  <c r="H156" i="76" s="1"/>
  <c r="E155" i="76"/>
  <c r="H155" i="76" s="1"/>
  <c r="I148" i="76"/>
  <c r="F148" i="76"/>
  <c r="C148" i="76"/>
  <c r="E147" i="76"/>
  <c r="H147" i="76" s="1"/>
  <c r="E146" i="76"/>
  <c r="H146" i="76" s="1"/>
  <c r="E145" i="76"/>
  <c r="H145" i="76" s="1"/>
  <c r="E144" i="76"/>
  <c r="H144" i="76" s="1"/>
  <c r="E143" i="76"/>
  <c r="H143" i="76" s="1"/>
  <c r="E142" i="76"/>
  <c r="H142" i="76" s="1"/>
  <c r="E141" i="76"/>
  <c r="H141" i="76" s="1"/>
  <c r="E140" i="76"/>
  <c r="H140" i="76" s="1"/>
  <c r="E139" i="76"/>
  <c r="H139" i="76" s="1"/>
  <c r="E138" i="76"/>
  <c r="H138" i="76" s="1"/>
  <c r="E137" i="76"/>
  <c r="H137" i="76" s="1"/>
  <c r="E136" i="76"/>
  <c r="H136" i="76" s="1"/>
  <c r="I129" i="76"/>
  <c r="F129" i="76"/>
  <c r="C129" i="76"/>
  <c r="E128" i="76"/>
  <c r="H128" i="76" s="1"/>
  <c r="E127" i="76"/>
  <c r="H127" i="76" s="1"/>
  <c r="E126" i="76"/>
  <c r="H126" i="76" s="1"/>
  <c r="E125" i="76"/>
  <c r="H125" i="76" s="1"/>
  <c r="E124" i="76"/>
  <c r="H124" i="76" s="1"/>
  <c r="E123" i="76"/>
  <c r="H123" i="76" s="1"/>
  <c r="E122" i="76"/>
  <c r="H122" i="76" s="1"/>
  <c r="E121" i="76"/>
  <c r="H121" i="76" s="1"/>
  <c r="E120" i="76"/>
  <c r="H120" i="76" s="1"/>
  <c r="E119" i="76"/>
  <c r="H119" i="76" s="1"/>
  <c r="E118" i="76"/>
  <c r="H118" i="76" s="1"/>
  <c r="E117" i="76"/>
  <c r="O112" i="76"/>
  <c r="N112" i="76"/>
  <c r="F110" i="76"/>
  <c r="C110" i="76"/>
  <c r="E109" i="76"/>
  <c r="H109" i="76" s="1"/>
  <c r="E108" i="76"/>
  <c r="H108" i="76" s="1"/>
  <c r="E107" i="76"/>
  <c r="H107" i="76" s="1"/>
  <c r="E106" i="76"/>
  <c r="H106" i="76" s="1"/>
  <c r="E105" i="76"/>
  <c r="H105" i="76" s="1"/>
  <c r="E104" i="76"/>
  <c r="H104" i="76" s="1"/>
  <c r="E103" i="76"/>
  <c r="H103" i="76" s="1"/>
  <c r="E102" i="76"/>
  <c r="H102" i="76" s="1"/>
  <c r="E101" i="76"/>
  <c r="H101" i="76" s="1"/>
  <c r="E100" i="76"/>
  <c r="H100" i="76" s="1"/>
  <c r="E99" i="76"/>
  <c r="H99" i="76" s="1"/>
  <c r="E98" i="76"/>
  <c r="H98" i="76" s="1"/>
  <c r="I91" i="76"/>
  <c r="F91" i="76"/>
  <c r="C91" i="76"/>
  <c r="E90" i="76"/>
  <c r="H90" i="76" s="1"/>
  <c r="E89" i="76"/>
  <c r="H89" i="76" s="1"/>
  <c r="E88" i="76"/>
  <c r="H88" i="76" s="1"/>
  <c r="E87" i="76"/>
  <c r="H87" i="76" s="1"/>
  <c r="E86" i="76"/>
  <c r="H86" i="76" s="1"/>
  <c r="E85" i="76"/>
  <c r="H85" i="76" s="1"/>
  <c r="E84" i="76"/>
  <c r="H84" i="76" s="1"/>
  <c r="E83" i="76"/>
  <c r="H83" i="76" s="1"/>
  <c r="E82" i="76"/>
  <c r="H82" i="76" s="1"/>
  <c r="E81" i="76"/>
  <c r="H81" i="76" s="1"/>
  <c r="E80" i="76"/>
  <c r="H80" i="76" s="1"/>
  <c r="E78" i="76"/>
  <c r="H78" i="76" s="1"/>
  <c r="I71" i="76"/>
  <c r="F71" i="76"/>
  <c r="C71" i="76"/>
  <c r="E70" i="76"/>
  <c r="H70" i="76" s="1"/>
  <c r="E69" i="76"/>
  <c r="H69" i="76" s="1"/>
  <c r="E68" i="76"/>
  <c r="H68" i="76" s="1"/>
  <c r="E67" i="76"/>
  <c r="H67" i="76" s="1"/>
  <c r="E66" i="76"/>
  <c r="H66" i="76" s="1"/>
  <c r="E65" i="76"/>
  <c r="H65" i="76" s="1"/>
  <c r="E64" i="76"/>
  <c r="H64" i="76" s="1"/>
  <c r="E63" i="76"/>
  <c r="H63" i="76" s="1"/>
  <c r="E62" i="76"/>
  <c r="H62" i="76" s="1"/>
  <c r="E61" i="76"/>
  <c r="H61" i="76" s="1"/>
  <c r="E60" i="76"/>
  <c r="H60" i="76" s="1"/>
  <c r="E59" i="76"/>
  <c r="H59" i="76" s="1"/>
  <c r="E58" i="76"/>
  <c r="H58" i="76" s="1"/>
  <c r="I51" i="76"/>
  <c r="F51" i="76"/>
  <c r="C51" i="76"/>
  <c r="E50" i="76"/>
  <c r="H50" i="76" s="1"/>
  <c r="E49" i="76"/>
  <c r="H49" i="76" s="1"/>
  <c r="E48" i="76"/>
  <c r="H48" i="76" s="1"/>
  <c r="E47" i="76"/>
  <c r="H47" i="76" s="1"/>
  <c r="E46" i="76"/>
  <c r="H46" i="76" s="1"/>
  <c r="E45" i="76"/>
  <c r="H45" i="76" s="1"/>
  <c r="E44" i="76"/>
  <c r="H44" i="76" s="1"/>
  <c r="E43" i="76"/>
  <c r="H43" i="76" s="1"/>
  <c r="E42" i="76"/>
  <c r="H42" i="76" s="1"/>
  <c r="E41" i="76"/>
  <c r="H41" i="76" s="1"/>
  <c r="E40" i="76"/>
  <c r="H40" i="76" s="1"/>
  <c r="E39" i="76"/>
  <c r="H39" i="76" s="1"/>
  <c r="E38" i="76"/>
  <c r="H38" i="76" s="1"/>
  <c r="I31" i="76"/>
  <c r="F31" i="76"/>
  <c r="C31" i="76"/>
  <c r="E30" i="76"/>
  <c r="H30" i="76" s="1"/>
  <c r="E29" i="76"/>
  <c r="H29" i="76" s="1"/>
  <c r="E28" i="76"/>
  <c r="H28" i="76" s="1"/>
  <c r="E27" i="76"/>
  <c r="H27" i="76" s="1"/>
  <c r="E26" i="76"/>
  <c r="H26" i="76" s="1"/>
  <c r="E25" i="76"/>
  <c r="H25" i="76" s="1"/>
  <c r="E24" i="76"/>
  <c r="H24" i="76" s="1"/>
  <c r="E23" i="76"/>
  <c r="H23" i="76" s="1"/>
  <c r="E22" i="76"/>
  <c r="H22" i="76" s="1"/>
  <c r="E21" i="76"/>
  <c r="H21" i="76" s="1"/>
  <c r="E20" i="76"/>
  <c r="H20" i="76" s="1"/>
  <c r="E19" i="76"/>
  <c r="H19" i="76" s="1"/>
  <c r="I12" i="76"/>
  <c r="F12" i="76"/>
  <c r="C12" i="76"/>
  <c r="E11" i="76"/>
  <c r="H11" i="76" s="1"/>
  <c r="E10" i="76"/>
  <c r="H10" i="76" s="1"/>
  <c r="E9" i="76"/>
  <c r="H9" i="76" s="1"/>
  <c r="E8" i="76"/>
  <c r="H8" i="76" s="1"/>
  <c r="K7" i="76"/>
  <c r="E7" i="76"/>
  <c r="F445" i="1"/>
  <c r="C445" i="1"/>
  <c r="F447" i="6"/>
  <c r="C447" i="6"/>
  <c r="F447" i="7"/>
  <c r="C447" i="7"/>
  <c r="F445" i="8"/>
  <c r="C445" i="8"/>
  <c r="F446" i="9"/>
  <c r="C446" i="9"/>
  <c r="F447" i="14"/>
  <c r="C447" i="14"/>
  <c r="F447" i="16"/>
  <c r="C447" i="16"/>
  <c r="F447" i="30"/>
  <c r="C447" i="30"/>
  <c r="F447" i="22"/>
  <c r="C447" i="22"/>
  <c r="F447" i="60"/>
  <c r="C447" i="60"/>
  <c r="F447" i="61"/>
  <c r="C447" i="61"/>
  <c r="F447" i="62"/>
  <c r="C447" i="62"/>
  <c r="F446" i="65"/>
  <c r="C446" i="65"/>
  <c r="F447" i="69"/>
  <c r="C447" i="69"/>
  <c r="I448" i="74"/>
  <c r="F448" i="74"/>
  <c r="C448" i="74"/>
  <c r="E447" i="74"/>
  <c r="H447" i="74" s="1"/>
  <c r="E446" i="74"/>
  <c r="H446" i="74" s="1"/>
  <c r="F448" i="73"/>
  <c r="C448" i="73"/>
  <c r="I448" i="73"/>
  <c r="E447" i="73"/>
  <c r="H447" i="73" s="1"/>
  <c r="E446" i="73"/>
  <c r="I447" i="69"/>
  <c r="E446" i="69"/>
  <c r="H446" i="69" s="1"/>
  <c r="E445" i="69"/>
  <c r="H445" i="69" s="1"/>
  <c r="I446" i="65"/>
  <c r="E445" i="65"/>
  <c r="H445" i="65" s="1"/>
  <c r="E444" i="65"/>
  <c r="I447" i="62"/>
  <c r="E446" i="62"/>
  <c r="H446" i="62" s="1"/>
  <c r="E445" i="62"/>
  <c r="H445" i="62" s="1"/>
  <c r="I447" i="61"/>
  <c r="E446" i="61"/>
  <c r="H446" i="61" s="1"/>
  <c r="E445" i="61"/>
  <c r="I447" i="60"/>
  <c r="E446" i="60"/>
  <c r="H446" i="60" s="1"/>
  <c r="E445" i="60"/>
  <c r="H445" i="60" s="1"/>
  <c r="H447" i="60" s="1"/>
  <c r="I447" i="22"/>
  <c r="E446" i="22"/>
  <c r="H446" i="22" s="1"/>
  <c r="E445" i="22"/>
  <c r="H445" i="22" s="1"/>
  <c r="I447" i="30"/>
  <c r="E446" i="30"/>
  <c r="H446" i="30" s="1"/>
  <c r="E445" i="30"/>
  <c r="I447" i="16"/>
  <c r="E446" i="16"/>
  <c r="H446" i="16" s="1"/>
  <c r="E445" i="16"/>
  <c r="I447" i="14"/>
  <c r="E446" i="14"/>
  <c r="H446" i="14" s="1"/>
  <c r="E445" i="14"/>
  <c r="H445" i="14" s="1"/>
  <c r="I446" i="9"/>
  <c r="E445" i="9"/>
  <c r="H445" i="9" s="1"/>
  <c r="E444" i="9"/>
  <c r="H444" i="9" s="1"/>
  <c r="I445" i="8"/>
  <c r="E444" i="8"/>
  <c r="H444" i="8" s="1"/>
  <c r="E443" i="8"/>
  <c r="H443" i="8" s="1"/>
  <c r="I447" i="7"/>
  <c r="E446" i="7"/>
  <c r="H446" i="7" s="1"/>
  <c r="E445" i="7"/>
  <c r="I447" i="6"/>
  <c r="E446" i="6"/>
  <c r="H446" i="6" s="1"/>
  <c r="E445" i="6"/>
  <c r="H445" i="6" s="1"/>
  <c r="I445" i="1"/>
  <c r="E444" i="1"/>
  <c r="H444" i="1" s="1"/>
  <c r="E443" i="1"/>
  <c r="E436" i="74"/>
  <c r="H436" i="74" s="1"/>
  <c r="E436" i="73"/>
  <c r="H436" i="73" s="1"/>
  <c r="E435" i="69"/>
  <c r="H435" i="69" s="1"/>
  <c r="E434" i="65"/>
  <c r="H434" i="65" s="1"/>
  <c r="E435" i="62"/>
  <c r="H435" i="62" s="1"/>
  <c r="E435" i="61"/>
  <c r="H435" i="61" s="1"/>
  <c r="E435" i="60"/>
  <c r="H435" i="60" s="1"/>
  <c r="E435" i="22"/>
  <c r="H435" i="22" s="1"/>
  <c r="E435" i="30"/>
  <c r="H435" i="30" s="1"/>
  <c r="E435" i="16"/>
  <c r="H435" i="16" s="1"/>
  <c r="E435" i="14"/>
  <c r="H435" i="14" s="1"/>
  <c r="E430" i="29"/>
  <c r="H430" i="29" s="1"/>
  <c r="E434" i="9"/>
  <c r="H434" i="9" s="1"/>
  <c r="E433" i="8"/>
  <c r="H433" i="8" s="1"/>
  <c r="E435" i="7"/>
  <c r="H435" i="7" s="1"/>
  <c r="E435" i="6"/>
  <c r="E433" i="1"/>
  <c r="H433" i="1" s="1"/>
  <c r="I439" i="74"/>
  <c r="F439" i="74"/>
  <c r="C439" i="74"/>
  <c r="E438" i="74"/>
  <c r="H438" i="74" s="1"/>
  <c r="E437" i="74"/>
  <c r="H437" i="74" s="1"/>
  <c r="E435" i="74"/>
  <c r="H435" i="74" s="1"/>
  <c r="E434" i="74"/>
  <c r="H434" i="74" s="1"/>
  <c r="E433" i="74"/>
  <c r="H433" i="74" s="1"/>
  <c r="E432" i="74"/>
  <c r="H432" i="74" s="1"/>
  <c r="E431" i="74"/>
  <c r="H431" i="74" s="1"/>
  <c r="E430" i="74"/>
  <c r="H430" i="74" s="1"/>
  <c r="E429" i="74"/>
  <c r="H429" i="74" s="1"/>
  <c r="E428" i="74"/>
  <c r="H428" i="74" s="1"/>
  <c r="E427" i="74"/>
  <c r="I420" i="74"/>
  <c r="F420" i="74"/>
  <c r="C420" i="74"/>
  <c r="E419" i="74"/>
  <c r="H419" i="74" s="1"/>
  <c r="E418" i="74"/>
  <c r="H418" i="74" s="1"/>
  <c r="E417" i="74"/>
  <c r="H417" i="74" s="1"/>
  <c r="E416" i="74"/>
  <c r="H416" i="74" s="1"/>
  <c r="E415" i="74"/>
  <c r="H415" i="74" s="1"/>
  <c r="E414" i="74"/>
  <c r="H414" i="74" s="1"/>
  <c r="E413" i="74"/>
  <c r="H413" i="74" s="1"/>
  <c r="E412" i="74"/>
  <c r="H412" i="74" s="1"/>
  <c r="E411" i="74"/>
  <c r="H411" i="74" s="1"/>
  <c r="E410" i="74"/>
  <c r="H410" i="74" s="1"/>
  <c r="E409" i="74"/>
  <c r="H409" i="74" s="1"/>
  <c r="E408" i="74"/>
  <c r="H408" i="74" s="1"/>
  <c r="I401" i="74"/>
  <c r="F401" i="74"/>
  <c r="C401" i="74"/>
  <c r="E400" i="74"/>
  <c r="H400" i="74" s="1"/>
  <c r="E399" i="74"/>
  <c r="H399" i="74" s="1"/>
  <c r="E398" i="74"/>
  <c r="H398" i="74" s="1"/>
  <c r="E397" i="74"/>
  <c r="H397" i="74" s="1"/>
  <c r="E396" i="74"/>
  <c r="H396" i="74" s="1"/>
  <c r="E395" i="74"/>
  <c r="H395" i="74" s="1"/>
  <c r="E394" i="74"/>
  <c r="H394" i="74" s="1"/>
  <c r="E393" i="74"/>
  <c r="H393" i="74" s="1"/>
  <c r="E392" i="74"/>
  <c r="H392" i="74" s="1"/>
  <c r="E391" i="74"/>
  <c r="H391" i="74" s="1"/>
  <c r="E390" i="74"/>
  <c r="E389" i="74"/>
  <c r="H389" i="74" s="1"/>
  <c r="I382" i="74"/>
  <c r="F382" i="74"/>
  <c r="C382" i="74"/>
  <c r="E381" i="74"/>
  <c r="H381" i="74" s="1"/>
  <c r="E380" i="74"/>
  <c r="H380" i="74" s="1"/>
  <c r="E379" i="74"/>
  <c r="H379" i="74" s="1"/>
  <c r="E378" i="74"/>
  <c r="H378" i="74" s="1"/>
  <c r="E377" i="74"/>
  <c r="H377" i="74" s="1"/>
  <c r="E376" i="74"/>
  <c r="H376" i="74" s="1"/>
  <c r="E375" i="74"/>
  <c r="H375" i="74" s="1"/>
  <c r="E374" i="74"/>
  <c r="H374" i="74" s="1"/>
  <c r="E373" i="74"/>
  <c r="H373" i="74" s="1"/>
  <c r="E372" i="74"/>
  <c r="H372" i="74" s="1"/>
  <c r="E371" i="74"/>
  <c r="H371" i="74" s="1"/>
  <c r="E370" i="74"/>
  <c r="H370" i="74" s="1"/>
  <c r="I363" i="74"/>
  <c r="F363" i="74"/>
  <c r="C363" i="74"/>
  <c r="E362" i="74"/>
  <c r="H362" i="74" s="1"/>
  <c r="E361" i="74"/>
  <c r="H361" i="74" s="1"/>
  <c r="E360" i="74"/>
  <c r="H360" i="74" s="1"/>
  <c r="E359" i="74"/>
  <c r="H359" i="74" s="1"/>
  <c r="E358" i="74"/>
  <c r="H358" i="74" s="1"/>
  <c r="E357" i="74"/>
  <c r="H357" i="74" s="1"/>
  <c r="E356" i="74"/>
  <c r="H356" i="74" s="1"/>
  <c r="E355" i="74"/>
  <c r="H355" i="74" s="1"/>
  <c r="E354" i="74"/>
  <c r="H354" i="74" s="1"/>
  <c r="E353" i="74"/>
  <c r="H353" i="74" s="1"/>
  <c r="E352" i="74"/>
  <c r="H352" i="74" s="1"/>
  <c r="E351" i="74"/>
  <c r="E350" i="74"/>
  <c r="H350" i="74" s="1"/>
  <c r="I343" i="74"/>
  <c r="F343" i="74"/>
  <c r="C343" i="74"/>
  <c r="E342" i="74"/>
  <c r="H342" i="74" s="1"/>
  <c r="E341" i="74"/>
  <c r="H341" i="74" s="1"/>
  <c r="E340" i="74"/>
  <c r="H340" i="74" s="1"/>
  <c r="E339" i="74"/>
  <c r="H339" i="74" s="1"/>
  <c r="E338" i="74"/>
  <c r="H338" i="74" s="1"/>
  <c r="E337" i="74"/>
  <c r="H337" i="74" s="1"/>
  <c r="E336" i="74"/>
  <c r="H336" i="74" s="1"/>
  <c r="E335" i="74"/>
  <c r="H335" i="74" s="1"/>
  <c r="E334" i="74"/>
  <c r="H334" i="74" s="1"/>
  <c r="E333" i="74"/>
  <c r="H333" i="74" s="1"/>
  <c r="E332" i="74"/>
  <c r="H332" i="74" s="1"/>
  <c r="E331" i="74"/>
  <c r="H331" i="74" s="1"/>
  <c r="I324" i="74"/>
  <c r="F324" i="74"/>
  <c r="C324" i="74"/>
  <c r="E323" i="74"/>
  <c r="H323" i="74" s="1"/>
  <c r="E322" i="74"/>
  <c r="H322" i="74" s="1"/>
  <c r="E321" i="74"/>
  <c r="H321" i="74" s="1"/>
  <c r="E320" i="74"/>
  <c r="H320" i="74" s="1"/>
  <c r="E319" i="74"/>
  <c r="H319" i="74" s="1"/>
  <c r="E318" i="74"/>
  <c r="H318" i="74" s="1"/>
  <c r="E317" i="74"/>
  <c r="H317" i="74" s="1"/>
  <c r="E316" i="74"/>
  <c r="H316" i="74" s="1"/>
  <c r="E315" i="74"/>
  <c r="H315" i="74" s="1"/>
  <c r="E314" i="74"/>
  <c r="H314" i="74" s="1"/>
  <c r="E313" i="74"/>
  <c r="H313" i="74" s="1"/>
  <c r="E312" i="74"/>
  <c r="H312" i="74" s="1"/>
  <c r="I305" i="74"/>
  <c r="F305" i="74"/>
  <c r="C305" i="74"/>
  <c r="E304" i="74"/>
  <c r="H304" i="74" s="1"/>
  <c r="E303" i="74"/>
  <c r="H303" i="74" s="1"/>
  <c r="E302" i="74"/>
  <c r="H302" i="74" s="1"/>
  <c r="E301" i="74"/>
  <c r="H301" i="74" s="1"/>
  <c r="E300" i="74"/>
  <c r="H300" i="74" s="1"/>
  <c r="E299" i="74"/>
  <c r="H299" i="74" s="1"/>
  <c r="E298" i="74"/>
  <c r="H298" i="74" s="1"/>
  <c r="E297" i="74"/>
  <c r="H297" i="74" s="1"/>
  <c r="E296" i="74"/>
  <c r="H296" i="74" s="1"/>
  <c r="E295" i="74"/>
  <c r="H295" i="74" s="1"/>
  <c r="E294" i="74"/>
  <c r="H294" i="74" s="1"/>
  <c r="E293" i="74"/>
  <c r="H293" i="74" s="1"/>
  <c r="E292" i="74"/>
  <c r="H292" i="74" s="1"/>
  <c r="I285" i="74"/>
  <c r="F285" i="74"/>
  <c r="C285" i="74"/>
  <c r="E284" i="74"/>
  <c r="H284" i="74" s="1"/>
  <c r="E283" i="74"/>
  <c r="H283" i="74" s="1"/>
  <c r="E282" i="74"/>
  <c r="H282" i="74" s="1"/>
  <c r="E281" i="74"/>
  <c r="H281" i="74" s="1"/>
  <c r="E280" i="74"/>
  <c r="H280" i="74" s="1"/>
  <c r="E279" i="74"/>
  <c r="H279" i="74" s="1"/>
  <c r="E278" i="74"/>
  <c r="H278" i="74" s="1"/>
  <c r="E277" i="74"/>
  <c r="H277" i="74" s="1"/>
  <c r="E276" i="74"/>
  <c r="H276" i="74" s="1"/>
  <c r="E275" i="74"/>
  <c r="H275" i="74" s="1"/>
  <c r="E274" i="74"/>
  <c r="H274" i="74" s="1"/>
  <c r="E273" i="74"/>
  <c r="E272" i="74"/>
  <c r="H272" i="74" s="1"/>
  <c r="I265" i="74"/>
  <c r="F265" i="74"/>
  <c r="C265" i="74"/>
  <c r="E264" i="74"/>
  <c r="H264" i="74" s="1"/>
  <c r="E263" i="74"/>
  <c r="H263" i="74" s="1"/>
  <c r="E262" i="74"/>
  <c r="H262" i="74" s="1"/>
  <c r="E261" i="74"/>
  <c r="H261" i="74" s="1"/>
  <c r="E260" i="74"/>
  <c r="H260" i="74" s="1"/>
  <c r="E259" i="74"/>
  <c r="H259" i="74" s="1"/>
  <c r="E258" i="74"/>
  <c r="H258" i="74" s="1"/>
  <c r="E257" i="74"/>
  <c r="H257" i="74" s="1"/>
  <c r="E256" i="74"/>
  <c r="H256" i="74" s="1"/>
  <c r="E255" i="74"/>
  <c r="H255" i="74" s="1"/>
  <c r="E254" i="74"/>
  <c r="H254" i="74" s="1"/>
  <c r="E253" i="74"/>
  <c r="H253" i="74" s="1"/>
  <c r="E252" i="74"/>
  <c r="H252" i="74" s="1"/>
  <c r="I245" i="74"/>
  <c r="F245" i="74"/>
  <c r="C245" i="74"/>
  <c r="E244" i="74"/>
  <c r="H244" i="74" s="1"/>
  <c r="E243" i="74"/>
  <c r="H243" i="74" s="1"/>
  <c r="E242" i="74"/>
  <c r="H242" i="74" s="1"/>
  <c r="E241" i="74"/>
  <c r="H241" i="74" s="1"/>
  <c r="E240" i="74"/>
  <c r="H240" i="74" s="1"/>
  <c r="E239" i="74"/>
  <c r="H239" i="74" s="1"/>
  <c r="E238" i="74"/>
  <c r="H238" i="74" s="1"/>
  <c r="E237" i="74"/>
  <c r="H237" i="74" s="1"/>
  <c r="E236" i="74"/>
  <c r="H236" i="74" s="1"/>
  <c r="E235" i="74"/>
  <c r="H235" i="74" s="1"/>
  <c r="E234" i="74"/>
  <c r="H234" i="74" s="1"/>
  <c r="E233" i="74"/>
  <c r="I226" i="74"/>
  <c r="F226" i="74"/>
  <c r="C226" i="74"/>
  <c r="E225" i="74"/>
  <c r="H225" i="74" s="1"/>
  <c r="E224" i="74"/>
  <c r="H224" i="74" s="1"/>
  <c r="E223" i="74"/>
  <c r="H223" i="74" s="1"/>
  <c r="E222" i="74"/>
  <c r="H222" i="74" s="1"/>
  <c r="E221" i="74"/>
  <c r="H221" i="74" s="1"/>
  <c r="E220" i="74"/>
  <c r="H220" i="74" s="1"/>
  <c r="E219" i="74"/>
  <c r="H219" i="74" s="1"/>
  <c r="E218" i="74"/>
  <c r="H218" i="74" s="1"/>
  <c r="E217" i="74"/>
  <c r="H217" i="74" s="1"/>
  <c r="E216" i="74"/>
  <c r="H216" i="74" s="1"/>
  <c r="E215" i="74"/>
  <c r="H215" i="74" s="1"/>
  <c r="E214" i="74"/>
  <c r="H214" i="74" s="1"/>
  <c r="E213" i="74"/>
  <c r="H213" i="74" s="1"/>
  <c r="I206" i="74"/>
  <c r="F206" i="74"/>
  <c r="C206" i="74"/>
  <c r="E205" i="74"/>
  <c r="H205" i="74" s="1"/>
  <c r="E204" i="74"/>
  <c r="H204" i="74" s="1"/>
  <c r="E203" i="74"/>
  <c r="H203" i="74" s="1"/>
  <c r="E202" i="74"/>
  <c r="H202" i="74" s="1"/>
  <c r="E201" i="74"/>
  <c r="H201" i="74" s="1"/>
  <c r="E200" i="74"/>
  <c r="H200" i="74" s="1"/>
  <c r="E199" i="74"/>
  <c r="H199" i="74" s="1"/>
  <c r="E198" i="74"/>
  <c r="H198" i="74" s="1"/>
  <c r="E197" i="74"/>
  <c r="H197" i="74" s="1"/>
  <c r="E196" i="74"/>
  <c r="H196" i="74" s="1"/>
  <c r="E195" i="74"/>
  <c r="H195" i="74" s="1"/>
  <c r="E194" i="74"/>
  <c r="H194" i="74" s="1"/>
  <c r="I187" i="74"/>
  <c r="F187" i="74"/>
  <c r="C187" i="74"/>
  <c r="E186" i="74"/>
  <c r="H186" i="74" s="1"/>
  <c r="E185" i="74"/>
  <c r="H185" i="74" s="1"/>
  <c r="E184" i="74"/>
  <c r="H184" i="74" s="1"/>
  <c r="E183" i="74"/>
  <c r="H183" i="74" s="1"/>
  <c r="E182" i="74"/>
  <c r="H182" i="74" s="1"/>
  <c r="E181" i="74"/>
  <c r="H181" i="74" s="1"/>
  <c r="E180" i="74"/>
  <c r="H180" i="74" s="1"/>
  <c r="E179" i="74"/>
  <c r="H179" i="74" s="1"/>
  <c r="E178" i="74"/>
  <c r="H178" i="74" s="1"/>
  <c r="E177" i="74"/>
  <c r="H177" i="74" s="1"/>
  <c r="E176" i="74"/>
  <c r="H176" i="74" s="1"/>
  <c r="E175" i="74"/>
  <c r="H175" i="74" s="1"/>
  <c r="E174" i="74"/>
  <c r="H174" i="74" s="1"/>
  <c r="I167" i="74"/>
  <c r="F167" i="74"/>
  <c r="C167" i="74"/>
  <c r="E166" i="74"/>
  <c r="H166" i="74" s="1"/>
  <c r="E165" i="74"/>
  <c r="H165" i="74" s="1"/>
  <c r="E164" i="74"/>
  <c r="H164" i="74" s="1"/>
  <c r="E163" i="74"/>
  <c r="H163" i="74" s="1"/>
  <c r="E162" i="74"/>
  <c r="H162" i="74" s="1"/>
  <c r="E161" i="74"/>
  <c r="H161" i="74" s="1"/>
  <c r="E160" i="74"/>
  <c r="H160" i="74" s="1"/>
  <c r="E159" i="74"/>
  <c r="H159" i="74" s="1"/>
  <c r="E158" i="74"/>
  <c r="H158" i="74" s="1"/>
  <c r="E157" i="74"/>
  <c r="E156" i="74"/>
  <c r="H156" i="74" s="1"/>
  <c r="H155" i="74"/>
  <c r="E155" i="74"/>
  <c r="I148" i="74"/>
  <c r="F148" i="74"/>
  <c r="C148" i="74"/>
  <c r="E147" i="74"/>
  <c r="H147" i="74" s="1"/>
  <c r="E146" i="74"/>
  <c r="H146" i="74" s="1"/>
  <c r="E145" i="74"/>
  <c r="H145" i="74" s="1"/>
  <c r="E144" i="74"/>
  <c r="H144" i="74" s="1"/>
  <c r="E143" i="74"/>
  <c r="H143" i="74" s="1"/>
  <c r="E142" i="74"/>
  <c r="H142" i="74" s="1"/>
  <c r="E141" i="74"/>
  <c r="H141" i="74" s="1"/>
  <c r="E140" i="74"/>
  <c r="H140" i="74" s="1"/>
  <c r="E139" i="74"/>
  <c r="H139" i="74" s="1"/>
  <c r="E138" i="74"/>
  <c r="H138" i="74" s="1"/>
  <c r="E137" i="74"/>
  <c r="H137" i="74" s="1"/>
  <c r="E136" i="74"/>
  <c r="H136" i="74" s="1"/>
  <c r="E135" i="74"/>
  <c r="J130" i="74"/>
  <c r="I128" i="74"/>
  <c r="F128" i="74"/>
  <c r="C128" i="74"/>
  <c r="H127" i="74"/>
  <c r="E127" i="74"/>
  <c r="E126" i="74"/>
  <c r="H126" i="74" s="1"/>
  <c r="E125" i="74"/>
  <c r="H125" i="74" s="1"/>
  <c r="E124" i="74"/>
  <c r="H124" i="74" s="1"/>
  <c r="E123" i="74"/>
  <c r="H123" i="74" s="1"/>
  <c r="E122" i="74"/>
  <c r="H122" i="74" s="1"/>
  <c r="E121" i="74"/>
  <c r="H121" i="74" s="1"/>
  <c r="E120" i="74"/>
  <c r="H120" i="74" s="1"/>
  <c r="E119" i="74"/>
  <c r="H119" i="74" s="1"/>
  <c r="E118" i="74"/>
  <c r="H118" i="74" s="1"/>
  <c r="E117" i="74"/>
  <c r="H117" i="74" s="1"/>
  <c r="E116" i="74"/>
  <c r="O111" i="74"/>
  <c r="N111" i="74"/>
  <c r="J111" i="74"/>
  <c r="F109" i="74"/>
  <c r="C109" i="74"/>
  <c r="E108" i="74"/>
  <c r="H108" i="74" s="1"/>
  <c r="E107" i="74"/>
  <c r="H107" i="74" s="1"/>
  <c r="E106" i="74"/>
  <c r="H106" i="74" s="1"/>
  <c r="E105" i="74"/>
  <c r="H105" i="74" s="1"/>
  <c r="E104" i="74"/>
  <c r="H104" i="74" s="1"/>
  <c r="E103" i="74"/>
  <c r="H103" i="74" s="1"/>
  <c r="E102" i="74"/>
  <c r="H102" i="74" s="1"/>
  <c r="E101" i="74"/>
  <c r="H101" i="74" s="1"/>
  <c r="E100" i="74"/>
  <c r="H100" i="74" s="1"/>
  <c r="E99" i="74"/>
  <c r="H99" i="74" s="1"/>
  <c r="E98" i="74"/>
  <c r="H98" i="74" s="1"/>
  <c r="E97" i="74"/>
  <c r="H97" i="74" s="1"/>
  <c r="J92" i="74"/>
  <c r="I90" i="74"/>
  <c r="F90" i="74"/>
  <c r="C90" i="74"/>
  <c r="E89" i="74"/>
  <c r="H89" i="74" s="1"/>
  <c r="E88" i="74"/>
  <c r="H88" i="74" s="1"/>
  <c r="E87" i="74"/>
  <c r="H87" i="74" s="1"/>
  <c r="E86" i="74"/>
  <c r="H86" i="74" s="1"/>
  <c r="E85" i="74"/>
  <c r="H85" i="74" s="1"/>
  <c r="E84" i="74"/>
  <c r="H84" i="74" s="1"/>
  <c r="E83" i="74"/>
  <c r="H83" i="74" s="1"/>
  <c r="E82" i="74"/>
  <c r="H82" i="74" s="1"/>
  <c r="E81" i="74"/>
  <c r="H81" i="74" s="1"/>
  <c r="E80" i="74"/>
  <c r="H80" i="74" s="1"/>
  <c r="E79" i="74"/>
  <c r="H79" i="74" s="1"/>
  <c r="E78" i="74"/>
  <c r="H78" i="74" s="1"/>
  <c r="E77" i="74"/>
  <c r="H77" i="74" s="1"/>
  <c r="H90" i="74" s="1"/>
  <c r="J72" i="74"/>
  <c r="I70" i="74"/>
  <c r="F70" i="74"/>
  <c r="C70" i="74"/>
  <c r="E69" i="74"/>
  <c r="H69" i="74" s="1"/>
  <c r="E68" i="74"/>
  <c r="H68" i="74" s="1"/>
  <c r="E67" i="74"/>
  <c r="H67" i="74" s="1"/>
  <c r="E66" i="74"/>
  <c r="H66" i="74" s="1"/>
  <c r="E65" i="74"/>
  <c r="H65" i="74" s="1"/>
  <c r="E64" i="74"/>
  <c r="H64" i="74" s="1"/>
  <c r="E63" i="74"/>
  <c r="H63" i="74" s="1"/>
  <c r="E62" i="74"/>
  <c r="H62" i="74" s="1"/>
  <c r="E61" i="74"/>
  <c r="H61" i="74" s="1"/>
  <c r="E60" i="74"/>
  <c r="H60" i="74" s="1"/>
  <c r="E59" i="74"/>
  <c r="H59" i="74" s="1"/>
  <c r="E58" i="74"/>
  <c r="H58" i="74" s="1"/>
  <c r="E57" i="74"/>
  <c r="H57" i="74" s="1"/>
  <c r="J52" i="74"/>
  <c r="I50" i="74"/>
  <c r="F50" i="74"/>
  <c r="C50" i="74"/>
  <c r="E49" i="74"/>
  <c r="H49" i="74" s="1"/>
  <c r="E48" i="74"/>
  <c r="H48" i="74" s="1"/>
  <c r="E47" i="74"/>
  <c r="H47" i="74" s="1"/>
  <c r="E46" i="74"/>
  <c r="H46" i="74" s="1"/>
  <c r="E45" i="74"/>
  <c r="H45" i="74" s="1"/>
  <c r="E44" i="74"/>
  <c r="H44" i="74" s="1"/>
  <c r="E43" i="74"/>
  <c r="H43" i="74" s="1"/>
  <c r="E42" i="74"/>
  <c r="H42" i="74" s="1"/>
  <c r="E41" i="74"/>
  <c r="H41" i="74" s="1"/>
  <c r="E40" i="74"/>
  <c r="H40" i="74" s="1"/>
  <c r="E39" i="74"/>
  <c r="H39" i="74" s="1"/>
  <c r="E38" i="74"/>
  <c r="H38" i="74" s="1"/>
  <c r="I31" i="74"/>
  <c r="F31" i="74"/>
  <c r="C31" i="74"/>
  <c r="E30" i="74"/>
  <c r="H30" i="74" s="1"/>
  <c r="E29" i="74"/>
  <c r="H29" i="74" s="1"/>
  <c r="E28" i="74"/>
  <c r="H28" i="74" s="1"/>
  <c r="E27" i="74"/>
  <c r="H27" i="74" s="1"/>
  <c r="E26" i="74"/>
  <c r="H26" i="74" s="1"/>
  <c r="E25" i="74"/>
  <c r="H25" i="74" s="1"/>
  <c r="E24" i="74"/>
  <c r="H24" i="74" s="1"/>
  <c r="E23" i="74"/>
  <c r="H23" i="74" s="1"/>
  <c r="E22" i="74"/>
  <c r="H22" i="74" s="1"/>
  <c r="E21" i="74"/>
  <c r="H21" i="74" s="1"/>
  <c r="E20" i="74"/>
  <c r="H20" i="74" s="1"/>
  <c r="E19" i="74"/>
  <c r="H19" i="74" s="1"/>
  <c r="O18" i="74"/>
  <c r="I12" i="74"/>
  <c r="F12" i="74"/>
  <c r="C12" i="74"/>
  <c r="E11" i="74"/>
  <c r="H11" i="74" s="1"/>
  <c r="E10" i="74"/>
  <c r="H10" i="74" s="1"/>
  <c r="E9" i="74"/>
  <c r="H9" i="74" s="1"/>
  <c r="E8" i="74"/>
  <c r="H8" i="74" s="1"/>
  <c r="K7" i="74"/>
  <c r="E7" i="74"/>
  <c r="H7" i="74" s="1"/>
  <c r="I439" i="73"/>
  <c r="F439" i="73"/>
  <c r="C439" i="73"/>
  <c r="E438" i="73"/>
  <c r="H438" i="73" s="1"/>
  <c r="E437" i="73"/>
  <c r="H437" i="73" s="1"/>
  <c r="E435" i="73"/>
  <c r="H435" i="73" s="1"/>
  <c r="E434" i="73"/>
  <c r="H434" i="73" s="1"/>
  <c r="E433" i="73"/>
  <c r="H433" i="73" s="1"/>
  <c r="E432" i="73"/>
  <c r="H432" i="73" s="1"/>
  <c r="E431" i="73"/>
  <c r="H431" i="73" s="1"/>
  <c r="E430" i="73"/>
  <c r="H430" i="73" s="1"/>
  <c r="E429" i="73"/>
  <c r="H429" i="73" s="1"/>
  <c r="E428" i="73"/>
  <c r="H428" i="73" s="1"/>
  <c r="E427" i="73"/>
  <c r="H427" i="73" s="1"/>
  <c r="I420" i="73"/>
  <c r="F420" i="73"/>
  <c r="C420" i="73"/>
  <c r="E419" i="73"/>
  <c r="H419" i="73" s="1"/>
  <c r="E418" i="73"/>
  <c r="H418" i="73" s="1"/>
  <c r="E417" i="73"/>
  <c r="H417" i="73" s="1"/>
  <c r="E416" i="73"/>
  <c r="H416" i="73" s="1"/>
  <c r="E415" i="73"/>
  <c r="H415" i="73" s="1"/>
  <c r="E414" i="73"/>
  <c r="H414" i="73" s="1"/>
  <c r="E413" i="73"/>
  <c r="H413" i="73" s="1"/>
  <c r="E412" i="73"/>
  <c r="H412" i="73" s="1"/>
  <c r="E411" i="73"/>
  <c r="H411" i="73" s="1"/>
  <c r="E410" i="73"/>
  <c r="H410" i="73" s="1"/>
  <c r="E409" i="73"/>
  <c r="H409" i="73" s="1"/>
  <c r="E408" i="73"/>
  <c r="I401" i="73"/>
  <c r="F401" i="73"/>
  <c r="C401" i="73"/>
  <c r="E400" i="73"/>
  <c r="H400" i="73" s="1"/>
  <c r="E399" i="73"/>
  <c r="H399" i="73" s="1"/>
  <c r="E398" i="73"/>
  <c r="H398" i="73" s="1"/>
  <c r="E397" i="73"/>
  <c r="H397" i="73" s="1"/>
  <c r="E396" i="73"/>
  <c r="H396" i="73" s="1"/>
  <c r="E395" i="73"/>
  <c r="H395" i="73" s="1"/>
  <c r="E394" i="73"/>
  <c r="H394" i="73" s="1"/>
  <c r="H393" i="73"/>
  <c r="E393" i="73"/>
  <c r="E392" i="73"/>
  <c r="H392" i="73" s="1"/>
  <c r="E391" i="73"/>
  <c r="H391" i="73" s="1"/>
  <c r="E390" i="73"/>
  <c r="H390" i="73" s="1"/>
  <c r="E389" i="73"/>
  <c r="H389" i="73" s="1"/>
  <c r="I382" i="73"/>
  <c r="F382" i="73"/>
  <c r="C382" i="73"/>
  <c r="E381" i="73"/>
  <c r="H381" i="73" s="1"/>
  <c r="E380" i="73"/>
  <c r="H380" i="73" s="1"/>
  <c r="E379" i="73"/>
  <c r="H379" i="73" s="1"/>
  <c r="E378" i="73"/>
  <c r="H378" i="73" s="1"/>
  <c r="E377" i="73"/>
  <c r="H377" i="73" s="1"/>
  <c r="E376" i="73"/>
  <c r="H376" i="73" s="1"/>
  <c r="E375" i="73"/>
  <c r="H375" i="73" s="1"/>
  <c r="E374" i="73"/>
  <c r="H374" i="73" s="1"/>
  <c r="E373" i="73"/>
  <c r="H373" i="73" s="1"/>
  <c r="E372" i="73"/>
  <c r="H372" i="73" s="1"/>
  <c r="E371" i="73"/>
  <c r="H371" i="73" s="1"/>
  <c r="E370" i="73"/>
  <c r="I363" i="73"/>
  <c r="F363" i="73"/>
  <c r="C363" i="73"/>
  <c r="E362" i="73"/>
  <c r="H362" i="73" s="1"/>
  <c r="E361" i="73"/>
  <c r="H361" i="73" s="1"/>
  <c r="E360" i="73"/>
  <c r="H360" i="73" s="1"/>
  <c r="E359" i="73"/>
  <c r="H359" i="73" s="1"/>
  <c r="E358" i="73"/>
  <c r="H358" i="73" s="1"/>
  <c r="E357" i="73"/>
  <c r="H357" i="73" s="1"/>
  <c r="E356" i="73"/>
  <c r="H356" i="73" s="1"/>
  <c r="E355" i="73"/>
  <c r="H355" i="73" s="1"/>
  <c r="E354" i="73"/>
  <c r="H354" i="73" s="1"/>
  <c r="E353" i="73"/>
  <c r="H353" i="73" s="1"/>
  <c r="H352" i="73"/>
  <c r="E352" i="73"/>
  <c r="E351" i="73"/>
  <c r="H351" i="73" s="1"/>
  <c r="E350" i="73"/>
  <c r="I343" i="73"/>
  <c r="F343" i="73"/>
  <c r="C343" i="73"/>
  <c r="E342" i="73"/>
  <c r="H342" i="73" s="1"/>
  <c r="E341" i="73"/>
  <c r="H341" i="73" s="1"/>
  <c r="E340" i="73"/>
  <c r="H340" i="73" s="1"/>
  <c r="E339" i="73"/>
  <c r="H339" i="73" s="1"/>
  <c r="E338" i="73"/>
  <c r="H338" i="73" s="1"/>
  <c r="E337" i="73"/>
  <c r="H337" i="73" s="1"/>
  <c r="E336" i="73"/>
  <c r="H336" i="73" s="1"/>
  <c r="E335" i="73"/>
  <c r="H335" i="73" s="1"/>
  <c r="E334" i="73"/>
  <c r="H334" i="73" s="1"/>
  <c r="E333" i="73"/>
  <c r="H333" i="73" s="1"/>
  <c r="E332" i="73"/>
  <c r="H332" i="73" s="1"/>
  <c r="E331" i="73"/>
  <c r="H331" i="73" s="1"/>
  <c r="I324" i="73"/>
  <c r="F324" i="73"/>
  <c r="C324" i="73"/>
  <c r="E323" i="73"/>
  <c r="H323" i="73" s="1"/>
  <c r="E322" i="73"/>
  <c r="H322" i="73" s="1"/>
  <c r="E321" i="73"/>
  <c r="H321" i="73" s="1"/>
  <c r="E320" i="73"/>
  <c r="H320" i="73" s="1"/>
  <c r="E319" i="73"/>
  <c r="H319" i="73" s="1"/>
  <c r="E318" i="73"/>
  <c r="H318" i="73" s="1"/>
  <c r="E317" i="73"/>
  <c r="H317" i="73" s="1"/>
  <c r="E316" i="73"/>
  <c r="H316" i="73" s="1"/>
  <c r="E315" i="73"/>
  <c r="H315" i="73" s="1"/>
  <c r="E314" i="73"/>
  <c r="H314" i="73" s="1"/>
  <c r="E313" i="73"/>
  <c r="H313" i="73" s="1"/>
  <c r="E312" i="73"/>
  <c r="I305" i="73"/>
  <c r="F305" i="73"/>
  <c r="C305" i="73"/>
  <c r="E304" i="73"/>
  <c r="H304" i="73" s="1"/>
  <c r="E303" i="73"/>
  <c r="H303" i="73" s="1"/>
  <c r="E302" i="73"/>
  <c r="H302" i="73" s="1"/>
  <c r="E301" i="73"/>
  <c r="H301" i="73" s="1"/>
  <c r="E300" i="73"/>
  <c r="H300" i="73" s="1"/>
  <c r="E299" i="73"/>
  <c r="H299" i="73" s="1"/>
  <c r="E298" i="73"/>
  <c r="H298" i="73" s="1"/>
  <c r="E297" i="73"/>
  <c r="H297" i="73" s="1"/>
  <c r="E296" i="73"/>
  <c r="H296" i="73" s="1"/>
  <c r="E295" i="73"/>
  <c r="H295" i="73" s="1"/>
  <c r="E294" i="73"/>
  <c r="H294" i="73" s="1"/>
  <c r="E293" i="73"/>
  <c r="E292" i="73"/>
  <c r="H292" i="73" s="1"/>
  <c r="I285" i="73"/>
  <c r="F285" i="73"/>
  <c r="C285" i="73"/>
  <c r="E284" i="73"/>
  <c r="H284" i="73" s="1"/>
  <c r="E283" i="73"/>
  <c r="H283" i="73" s="1"/>
  <c r="E282" i="73"/>
  <c r="H282" i="73" s="1"/>
  <c r="E281" i="73"/>
  <c r="H281" i="73" s="1"/>
  <c r="E280" i="73"/>
  <c r="H280" i="73" s="1"/>
  <c r="E279" i="73"/>
  <c r="H279" i="73" s="1"/>
  <c r="E278" i="73"/>
  <c r="H278" i="73" s="1"/>
  <c r="E277" i="73"/>
  <c r="H277" i="73" s="1"/>
  <c r="E276" i="73"/>
  <c r="H276" i="73" s="1"/>
  <c r="E275" i="73"/>
  <c r="H275" i="73" s="1"/>
  <c r="E274" i="73"/>
  <c r="H274" i="73" s="1"/>
  <c r="E273" i="73"/>
  <c r="H273" i="73" s="1"/>
  <c r="E272" i="73"/>
  <c r="H272" i="73" s="1"/>
  <c r="I265" i="73"/>
  <c r="F265" i="73"/>
  <c r="C265" i="73"/>
  <c r="E264" i="73"/>
  <c r="H264" i="73" s="1"/>
  <c r="E263" i="73"/>
  <c r="H263" i="73" s="1"/>
  <c r="E262" i="73"/>
  <c r="H262" i="73" s="1"/>
  <c r="E261" i="73"/>
  <c r="H261" i="73" s="1"/>
  <c r="E260" i="73"/>
  <c r="H260" i="73" s="1"/>
  <c r="E259" i="73"/>
  <c r="H259" i="73" s="1"/>
  <c r="E258" i="73"/>
  <c r="H258" i="73" s="1"/>
  <c r="E257" i="73"/>
  <c r="H257" i="73" s="1"/>
  <c r="E256" i="73"/>
  <c r="H256" i="73" s="1"/>
  <c r="E255" i="73"/>
  <c r="H255" i="73" s="1"/>
  <c r="E254" i="73"/>
  <c r="H254" i="73" s="1"/>
  <c r="E253" i="73"/>
  <c r="H253" i="73" s="1"/>
  <c r="E252" i="73"/>
  <c r="I245" i="73"/>
  <c r="F245" i="73"/>
  <c r="C245" i="73"/>
  <c r="E244" i="73"/>
  <c r="H244" i="73" s="1"/>
  <c r="E243" i="73"/>
  <c r="H243" i="73" s="1"/>
  <c r="E242" i="73"/>
  <c r="H242" i="73" s="1"/>
  <c r="E241" i="73"/>
  <c r="H241" i="73" s="1"/>
  <c r="E240" i="73"/>
  <c r="H240" i="73" s="1"/>
  <c r="E239" i="73"/>
  <c r="H239" i="73" s="1"/>
  <c r="E238" i="73"/>
  <c r="H238" i="73" s="1"/>
  <c r="E237" i="73"/>
  <c r="H237" i="73" s="1"/>
  <c r="E236" i="73"/>
  <c r="H236" i="73" s="1"/>
  <c r="E235" i="73"/>
  <c r="H235" i="73" s="1"/>
  <c r="E234" i="73"/>
  <c r="H234" i="73" s="1"/>
  <c r="E233" i="73"/>
  <c r="H233" i="73" s="1"/>
  <c r="I226" i="73"/>
  <c r="F226" i="73"/>
  <c r="C226" i="73"/>
  <c r="E225" i="73"/>
  <c r="H225" i="73" s="1"/>
  <c r="E224" i="73"/>
  <c r="H224" i="73" s="1"/>
  <c r="E223" i="73"/>
  <c r="H223" i="73" s="1"/>
  <c r="E222" i="73"/>
  <c r="H222" i="73" s="1"/>
  <c r="E221" i="73"/>
  <c r="H221" i="73" s="1"/>
  <c r="E220" i="73"/>
  <c r="H220" i="73" s="1"/>
  <c r="E219" i="73"/>
  <c r="H219" i="73" s="1"/>
  <c r="E218" i="73"/>
  <c r="H218" i="73" s="1"/>
  <c r="E217" i="73"/>
  <c r="H217" i="73" s="1"/>
  <c r="E216" i="73"/>
  <c r="H216" i="73" s="1"/>
  <c r="E215" i="73"/>
  <c r="H215" i="73" s="1"/>
  <c r="E214" i="73"/>
  <c r="H214" i="73" s="1"/>
  <c r="E213" i="73"/>
  <c r="E226" i="73" s="1"/>
  <c r="I206" i="73"/>
  <c r="F206" i="73"/>
  <c r="C206" i="73"/>
  <c r="E205" i="73"/>
  <c r="H205" i="73" s="1"/>
  <c r="E204" i="73"/>
  <c r="H204" i="73" s="1"/>
  <c r="E203" i="73"/>
  <c r="H203" i="73" s="1"/>
  <c r="E202" i="73"/>
  <c r="H202" i="73" s="1"/>
  <c r="E201" i="73"/>
  <c r="H201" i="73" s="1"/>
  <c r="E200" i="73"/>
  <c r="H200" i="73" s="1"/>
  <c r="E199" i="73"/>
  <c r="H199" i="73" s="1"/>
  <c r="E198" i="73"/>
  <c r="H198" i="73" s="1"/>
  <c r="E197" i="73"/>
  <c r="H197" i="73" s="1"/>
  <c r="E196" i="73"/>
  <c r="H196" i="73" s="1"/>
  <c r="E195" i="73"/>
  <c r="H195" i="73" s="1"/>
  <c r="E194" i="73"/>
  <c r="I187" i="73"/>
  <c r="F187" i="73"/>
  <c r="C187" i="73"/>
  <c r="E186" i="73"/>
  <c r="H186" i="73" s="1"/>
  <c r="E185" i="73"/>
  <c r="H185" i="73" s="1"/>
  <c r="E184" i="73"/>
  <c r="H184" i="73" s="1"/>
  <c r="E183" i="73"/>
  <c r="H183" i="73" s="1"/>
  <c r="E182" i="73"/>
  <c r="H182" i="73" s="1"/>
  <c r="H181" i="73"/>
  <c r="E181" i="73"/>
  <c r="E180" i="73"/>
  <c r="H180" i="73" s="1"/>
  <c r="E179" i="73"/>
  <c r="H179" i="73" s="1"/>
  <c r="E178" i="73"/>
  <c r="H178" i="73" s="1"/>
  <c r="E177" i="73"/>
  <c r="H177" i="73" s="1"/>
  <c r="E176" i="73"/>
  <c r="H176" i="73" s="1"/>
  <c r="E175" i="73"/>
  <c r="H175" i="73" s="1"/>
  <c r="E174" i="73"/>
  <c r="H174" i="73" s="1"/>
  <c r="I167" i="73"/>
  <c r="F167" i="73"/>
  <c r="C167" i="73"/>
  <c r="E166" i="73"/>
  <c r="H166" i="73" s="1"/>
  <c r="E165" i="73"/>
  <c r="H165" i="73" s="1"/>
  <c r="E164" i="73"/>
  <c r="H164" i="73" s="1"/>
  <c r="E163" i="73"/>
  <c r="H163" i="73" s="1"/>
  <c r="E162" i="73"/>
  <c r="H162" i="73" s="1"/>
  <c r="E161" i="73"/>
  <c r="H161" i="73" s="1"/>
  <c r="E160" i="73"/>
  <c r="H160" i="73" s="1"/>
  <c r="E159" i="73"/>
  <c r="H159" i="73" s="1"/>
  <c r="E158" i="73"/>
  <c r="H158" i="73" s="1"/>
  <c r="E157" i="73"/>
  <c r="H157" i="73" s="1"/>
  <c r="E156" i="73"/>
  <c r="E155" i="73"/>
  <c r="H155" i="73" s="1"/>
  <c r="I148" i="73"/>
  <c r="F148" i="73"/>
  <c r="C148" i="73"/>
  <c r="E147" i="73"/>
  <c r="H147" i="73" s="1"/>
  <c r="E146" i="73"/>
  <c r="H146" i="73" s="1"/>
  <c r="E145" i="73"/>
  <c r="H145" i="73" s="1"/>
  <c r="E144" i="73"/>
  <c r="H144" i="73" s="1"/>
  <c r="E143" i="73"/>
  <c r="H143" i="73" s="1"/>
  <c r="E142" i="73"/>
  <c r="H142" i="73" s="1"/>
  <c r="E141" i="73"/>
  <c r="H141" i="73" s="1"/>
  <c r="E140" i="73"/>
  <c r="H140" i="73" s="1"/>
  <c r="E139" i="73"/>
  <c r="H139" i="73" s="1"/>
  <c r="E138" i="73"/>
  <c r="H138" i="73" s="1"/>
  <c r="E137" i="73"/>
  <c r="H137" i="73" s="1"/>
  <c r="E136" i="73"/>
  <c r="H136" i="73" s="1"/>
  <c r="E135" i="73"/>
  <c r="H135" i="73" s="1"/>
  <c r="J130" i="73"/>
  <c r="I128" i="73"/>
  <c r="F128" i="73"/>
  <c r="C128" i="73"/>
  <c r="E127" i="73"/>
  <c r="H127" i="73" s="1"/>
  <c r="E126" i="73"/>
  <c r="H126" i="73" s="1"/>
  <c r="E125" i="73"/>
  <c r="H125" i="73" s="1"/>
  <c r="E124" i="73"/>
  <c r="H124" i="73" s="1"/>
  <c r="E123" i="73"/>
  <c r="H123" i="73" s="1"/>
  <c r="E122" i="73"/>
  <c r="H122" i="73" s="1"/>
  <c r="E121" i="73"/>
  <c r="H121" i="73" s="1"/>
  <c r="E120" i="73"/>
  <c r="H120" i="73" s="1"/>
  <c r="E119" i="73"/>
  <c r="H119" i="73" s="1"/>
  <c r="E118" i="73"/>
  <c r="H118" i="73" s="1"/>
  <c r="E117" i="73"/>
  <c r="H117" i="73" s="1"/>
  <c r="E116" i="73"/>
  <c r="H116" i="73" s="1"/>
  <c r="O111" i="73"/>
  <c r="N111" i="73"/>
  <c r="J111" i="73"/>
  <c r="F109" i="73"/>
  <c r="C109" i="73"/>
  <c r="E108" i="73"/>
  <c r="H108" i="73" s="1"/>
  <c r="E107" i="73"/>
  <c r="H107" i="73" s="1"/>
  <c r="E106" i="73"/>
  <c r="H106" i="73" s="1"/>
  <c r="E105" i="73"/>
  <c r="H105" i="73" s="1"/>
  <c r="E104" i="73"/>
  <c r="H104" i="73" s="1"/>
  <c r="E103" i="73"/>
  <c r="H103" i="73" s="1"/>
  <c r="E102" i="73"/>
  <c r="H102" i="73" s="1"/>
  <c r="E101" i="73"/>
  <c r="H101" i="73" s="1"/>
  <c r="E100" i="73"/>
  <c r="H100" i="73" s="1"/>
  <c r="E99" i="73"/>
  <c r="H99" i="73" s="1"/>
  <c r="E98" i="73"/>
  <c r="H98" i="73" s="1"/>
  <c r="E97" i="73"/>
  <c r="H97" i="73" s="1"/>
  <c r="J92" i="73"/>
  <c r="I90" i="73"/>
  <c r="F90" i="73"/>
  <c r="C90" i="73"/>
  <c r="E89" i="73"/>
  <c r="H89" i="73" s="1"/>
  <c r="E88" i="73"/>
  <c r="H88" i="73" s="1"/>
  <c r="E87" i="73"/>
  <c r="H87" i="73" s="1"/>
  <c r="E86" i="73"/>
  <c r="H86" i="73" s="1"/>
  <c r="E85" i="73"/>
  <c r="H85" i="73" s="1"/>
  <c r="E84" i="73"/>
  <c r="H84" i="73" s="1"/>
  <c r="E83" i="73"/>
  <c r="H83" i="73" s="1"/>
  <c r="E82" i="73"/>
  <c r="H82" i="73" s="1"/>
  <c r="E81" i="73"/>
  <c r="H81" i="73" s="1"/>
  <c r="E80" i="73"/>
  <c r="H80" i="73" s="1"/>
  <c r="E79" i="73"/>
  <c r="H79" i="73" s="1"/>
  <c r="E78" i="73"/>
  <c r="H78" i="73" s="1"/>
  <c r="E77" i="73"/>
  <c r="H77" i="73" s="1"/>
  <c r="J72" i="73"/>
  <c r="I70" i="73"/>
  <c r="F70" i="73"/>
  <c r="C70" i="73"/>
  <c r="E69" i="73"/>
  <c r="H69" i="73" s="1"/>
  <c r="E68" i="73"/>
  <c r="H68" i="73" s="1"/>
  <c r="E67" i="73"/>
  <c r="H67" i="73" s="1"/>
  <c r="E66" i="73"/>
  <c r="H66" i="73" s="1"/>
  <c r="E65" i="73"/>
  <c r="H65" i="73" s="1"/>
  <c r="E64" i="73"/>
  <c r="H64" i="73" s="1"/>
  <c r="E63" i="73"/>
  <c r="H63" i="73" s="1"/>
  <c r="E62" i="73"/>
  <c r="H62" i="73" s="1"/>
  <c r="E61" i="73"/>
  <c r="H61" i="73" s="1"/>
  <c r="E60" i="73"/>
  <c r="H60" i="73" s="1"/>
  <c r="E59" i="73"/>
  <c r="H59" i="73" s="1"/>
  <c r="E58" i="73"/>
  <c r="H58" i="73" s="1"/>
  <c r="E57" i="73"/>
  <c r="H57" i="73" s="1"/>
  <c r="J52" i="73"/>
  <c r="I50" i="73"/>
  <c r="F50" i="73"/>
  <c r="C50" i="73"/>
  <c r="E49" i="73"/>
  <c r="H49" i="73" s="1"/>
  <c r="E48" i="73"/>
  <c r="H48" i="73" s="1"/>
  <c r="E47" i="73"/>
  <c r="H47" i="73" s="1"/>
  <c r="E46" i="73"/>
  <c r="H46" i="73" s="1"/>
  <c r="E45" i="73"/>
  <c r="H45" i="73" s="1"/>
  <c r="E44" i="73"/>
  <c r="H44" i="73" s="1"/>
  <c r="E43" i="73"/>
  <c r="H43" i="73" s="1"/>
  <c r="E42" i="73"/>
  <c r="H42" i="73" s="1"/>
  <c r="E41" i="73"/>
  <c r="H41" i="73" s="1"/>
  <c r="E40" i="73"/>
  <c r="H40" i="73" s="1"/>
  <c r="E39" i="73"/>
  <c r="H39" i="73" s="1"/>
  <c r="E38" i="73"/>
  <c r="H38" i="73" s="1"/>
  <c r="I31" i="73"/>
  <c r="F31" i="73"/>
  <c r="C31" i="73"/>
  <c r="E30" i="73"/>
  <c r="H30" i="73" s="1"/>
  <c r="E29" i="73"/>
  <c r="H29" i="73" s="1"/>
  <c r="E28" i="73"/>
  <c r="H28" i="73" s="1"/>
  <c r="E27" i="73"/>
  <c r="H27" i="73" s="1"/>
  <c r="E26" i="73"/>
  <c r="H26" i="73" s="1"/>
  <c r="E25" i="73"/>
  <c r="H25" i="73" s="1"/>
  <c r="E24" i="73"/>
  <c r="H24" i="73" s="1"/>
  <c r="E23" i="73"/>
  <c r="H23" i="73" s="1"/>
  <c r="E22" i="73"/>
  <c r="H22" i="73" s="1"/>
  <c r="E21" i="73"/>
  <c r="H21" i="73" s="1"/>
  <c r="E20" i="73"/>
  <c r="H20" i="73" s="1"/>
  <c r="E19" i="73"/>
  <c r="H19" i="73" s="1"/>
  <c r="O18" i="73"/>
  <c r="I12" i="73"/>
  <c r="F12" i="73"/>
  <c r="C12" i="73"/>
  <c r="E11" i="73"/>
  <c r="H11" i="73" s="1"/>
  <c r="E10" i="73"/>
  <c r="H10" i="73" s="1"/>
  <c r="E9" i="73"/>
  <c r="H9" i="73" s="1"/>
  <c r="E8" i="73"/>
  <c r="H8" i="73" s="1"/>
  <c r="K7" i="73"/>
  <c r="E7" i="73"/>
  <c r="I438" i="69"/>
  <c r="F438" i="69"/>
  <c r="C438" i="69"/>
  <c r="E437" i="69"/>
  <c r="H437" i="69" s="1"/>
  <c r="E436" i="69"/>
  <c r="H436" i="69" s="1"/>
  <c r="E434" i="69"/>
  <c r="H434" i="69" s="1"/>
  <c r="E433" i="69"/>
  <c r="H433" i="69" s="1"/>
  <c r="E432" i="69"/>
  <c r="H432" i="69" s="1"/>
  <c r="E431" i="69"/>
  <c r="H431" i="69" s="1"/>
  <c r="E430" i="69"/>
  <c r="H430" i="69" s="1"/>
  <c r="E429" i="69"/>
  <c r="H429" i="69" s="1"/>
  <c r="E428" i="69"/>
  <c r="H428" i="69" s="1"/>
  <c r="E427" i="69"/>
  <c r="H427" i="69" s="1"/>
  <c r="E426" i="69"/>
  <c r="H426" i="69" s="1"/>
  <c r="I419" i="69"/>
  <c r="F419" i="69"/>
  <c r="C419" i="69"/>
  <c r="E418" i="69"/>
  <c r="H418" i="69" s="1"/>
  <c r="E417" i="69"/>
  <c r="H417" i="69" s="1"/>
  <c r="E416" i="69"/>
  <c r="H416" i="69" s="1"/>
  <c r="E415" i="69"/>
  <c r="H415" i="69" s="1"/>
  <c r="E414" i="69"/>
  <c r="H414" i="69" s="1"/>
  <c r="E413" i="69"/>
  <c r="H413" i="69" s="1"/>
  <c r="E412" i="69"/>
  <c r="H412" i="69" s="1"/>
  <c r="E411" i="69"/>
  <c r="H411" i="69" s="1"/>
  <c r="E410" i="69"/>
  <c r="H410" i="69" s="1"/>
  <c r="E409" i="69"/>
  <c r="H409" i="69" s="1"/>
  <c r="E408" i="69"/>
  <c r="H408" i="69" s="1"/>
  <c r="E407" i="69"/>
  <c r="H407" i="69" s="1"/>
  <c r="I400" i="69"/>
  <c r="F400" i="69"/>
  <c r="C400" i="69"/>
  <c r="E399" i="69"/>
  <c r="H399" i="69" s="1"/>
  <c r="E398" i="69"/>
  <c r="H398" i="69" s="1"/>
  <c r="E397" i="69"/>
  <c r="H397" i="69" s="1"/>
  <c r="E396" i="69"/>
  <c r="H396" i="69" s="1"/>
  <c r="E395" i="69"/>
  <c r="H395" i="69" s="1"/>
  <c r="E394" i="69"/>
  <c r="H394" i="69" s="1"/>
  <c r="E393" i="69"/>
  <c r="H393" i="69" s="1"/>
  <c r="E392" i="69"/>
  <c r="H392" i="69" s="1"/>
  <c r="E391" i="69"/>
  <c r="H391" i="69" s="1"/>
  <c r="E390" i="69"/>
  <c r="H390" i="69" s="1"/>
  <c r="E389" i="69"/>
  <c r="H389" i="69" s="1"/>
  <c r="E388" i="69"/>
  <c r="H388" i="69" s="1"/>
  <c r="I381" i="69"/>
  <c r="F381" i="69"/>
  <c r="C381" i="69"/>
  <c r="E380" i="69"/>
  <c r="H380" i="69" s="1"/>
  <c r="E379" i="69"/>
  <c r="H379" i="69" s="1"/>
  <c r="E378" i="69"/>
  <c r="H378" i="69" s="1"/>
  <c r="E377" i="69"/>
  <c r="H377" i="69" s="1"/>
  <c r="E376" i="69"/>
  <c r="H376" i="69" s="1"/>
  <c r="E375" i="69"/>
  <c r="H375" i="69" s="1"/>
  <c r="E374" i="69"/>
  <c r="H374" i="69" s="1"/>
  <c r="E373" i="69"/>
  <c r="H373" i="69" s="1"/>
  <c r="E372" i="69"/>
  <c r="H372" i="69" s="1"/>
  <c r="E371" i="69"/>
  <c r="H371" i="69" s="1"/>
  <c r="E370" i="69"/>
  <c r="H370" i="69" s="1"/>
  <c r="E369" i="69"/>
  <c r="H369" i="69" s="1"/>
  <c r="I362" i="69"/>
  <c r="F362" i="69"/>
  <c r="C362" i="69"/>
  <c r="E361" i="69"/>
  <c r="H361" i="69" s="1"/>
  <c r="E360" i="69"/>
  <c r="H360" i="69" s="1"/>
  <c r="E359" i="69"/>
  <c r="H359" i="69" s="1"/>
  <c r="E358" i="69"/>
  <c r="H358" i="69" s="1"/>
  <c r="E357" i="69"/>
  <c r="H357" i="69" s="1"/>
  <c r="E356" i="69"/>
  <c r="H356" i="69" s="1"/>
  <c r="E355" i="69"/>
  <c r="H355" i="69" s="1"/>
  <c r="E354" i="69"/>
  <c r="H354" i="69" s="1"/>
  <c r="E353" i="69"/>
  <c r="H353" i="69" s="1"/>
  <c r="E352" i="69"/>
  <c r="H352" i="69" s="1"/>
  <c r="E351" i="69"/>
  <c r="H351" i="69" s="1"/>
  <c r="E350" i="69"/>
  <c r="H350" i="69" s="1"/>
  <c r="E349" i="69"/>
  <c r="H349" i="69" s="1"/>
  <c r="I342" i="69"/>
  <c r="F342" i="69"/>
  <c r="C342" i="69"/>
  <c r="E341" i="69"/>
  <c r="H341" i="69" s="1"/>
  <c r="E340" i="69"/>
  <c r="H340" i="69" s="1"/>
  <c r="E339" i="69"/>
  <c r="H339" i="69" s="1"/>
  <c r="E338" i="69"/>
  <c r="H338" i="69" s="1"/>
  <c r="E337" i="69"/>
  <c r="H337" i="69" s="1"/>
  <c r="E336" i="69"/>
  <c r="H336" i="69" s="1"/>
  <c r="E335" i="69"/>
  <c r="H335" i="69" s="1"/>
  <c r="E334" i="69"/>
  <c r="H334" i="69" s="1"/>
  <c r="E333" i="69"/>
  <c r="H333" i="69" s="1"/>
  <c r="E332" i="69"/>
  <c r="H332" i="69" s="1"/>
  <c r="E331" i="69"/>
  <c r="H331" i="69" s="1"/>
  <c r="E330" i="69"/>
  <c r="H330" i="69" s="1"/>
  <c r="I323" i="69"/>
  <c r="F323" i="69"/>
  <c r="C323" i="69"/>
  <c r="E322" i="69"/>
  <c r="H322" i="69" s="1"/>
  <c r="E321" i="69"/>
  <c r="H321" i="69" s="1"/>
  <c r="E320" i="69"/>
  <c r="H320" i="69" s="1"/>
  <c r="E319" i="69"/>
  <c r="H319" i="69" s="1"/>
  <c r="E318" i="69"/>
  <c r="H318" i="69" s="1"/>
  <c r="E317" i="69"/>
  <c r="H317" i="69" s="1"/>
  <c r="E316" i="69"/>
  <c r="H316" i="69" s="1"/>
  <c r="E315" i="69"/>
  <c r="H315" i="69" s="1"/>
  <c r="E314" i="69"/>
  <c r="H314" i="69" s="1"/>
  <c r="E313" i="69"/>
  <c r="H313" i="69" s="1"/>
  <c r="E312" i="69"/>
  <c r="H312" i="69" s="1"/>
  <c r="E311" i="69"/>
  <c r="H311" i="69" s="1"/>
  <c r="I304" i="69"/>
  <c r="F304" i="69"/>
  <c r="C304" i="69"/>
  <c r="E303" i="69"/>
  <c r="H303" i="69" s="1"/>
  <c r="E302" i="69"/>
  <c r="H302" i="69" s="1"/>
  <c r="E301" i="69"/>
  <c r="H301" i="69" s="1"/>
  <c r="E300" i="69"/>
  <c r="H300" i="69" s="1"/>
  <c r="E299" i="69"/>
  <c r="H299" i="69" s="1"/>
  <c r="E298" i="69"/>
  <c r="H298" i="69" s="1"/>
  <c r="E297" i="69"/>
  <c r="H297" i="69" s="1"/>
  <c r="E296" i="69"/>
  <c r="H296" i="69" s="1"/>
  <c r="E295" i="69"/>
  <c r="H295" i="69" s="1"/>
  <c r="E294" i="69"/>
  <c r="H294" i="69" s="1"/>
  <c r="E293" i="69"/>
  <c r="H293" i="69" s="1"/>
  <c r="E292" i="69"/>
  <c r="H292" i="69" s="1"/>
  <c r="E291" i="69"/>
  <c r="H291" i="69" s="1"/>
  <c r="H304" i="69" s="1"/>
  <c r="I284" i="69"/>
  <c r="F284" i="69"/>
  <c r="C284" i="69"/>
  <c r="E283" i="69"/>
  <c r="H283" i="69" s="1"/>
  <c r="E282" i="69"/>
  <c r="H282" i="69" s="1"/>
  <c r="E281" i="69"/>
  <c r="H281" i="69" s="1"/>
  <c r="E280" i="69"/>
  <c r="H280" i="69" s="1"/>
  <c r="E279" i="69"/>
  <c r="H279" i="69" s="1"/>
  <c r="E278" i="69"/>
  <c r="H278" i="69" s="1"/>
  <c r="E277" i="69"/>
  <c r="H277" i="69" s="1"/>
  <c r="E276" i="69"/>
  <c r="H276" i="69" s="1"/>
  <c r="E275" i="69"/>
  <c r="H275" i="69" s="1"/>
  <c r="E274" i="69"/>
  <c r="H274" i="69" s="1"/>
  <c r="E273" i="69"/>
  <c r="H273" i="69" s="1"/>
  <c r="E272" i="69"/>
  <c r="H272" i="69" s="1"/>
  <c r="E271" i="69"/>
  <c r="H271" i="69" s="1"/>
  <c r="I264" i="69"/>
  <c r="F264" i="69"/>
  <c r="C264" i="69"/>
  <c r="E263" i="69"/>
  <c r="H263" i="69" s="1"/>
  <c r="E262" i="69"/>
  <c r="H262" i="69" s="1"/>
  <c r="E261" i="69"/>
  <c r="H261" i="69" s="1"/>
  <c r="E260" i="69"/>
  <c r="H260" i="69" s="1"/>
  <c r="E259" i="69"/>
  <c r="H259" i="69" s="1"/>
  <c r="E258" i="69"/>
  <c r="H258" i="69" s="1"/>
  <c r="E257" i="69"/>
  <c r="H257" i="69" s="1"/>
  <c r="E256" i="69"/>
  <c r="H256" i="69" s="1"/>
  <c r="E255" i="69"/>
  <c r="H255" i="69" s="1"/>
  <c r="E254" i="69"/>
  <c r="H254" i="69" s="1"/>
  <c r="E253" i="69"/>
  <c r="H253" i="69" s="1"/>
  <c r="E252" i="69"/>
  <c r="H252" i="69" s="1"/>
  <c r="E251" i="69"/>
  <c r="H251" i="69" s="1"/>
  <c r="H264" i="69" s="1"/>
  <c r="I244" i="69"/>
  <c r="F244" i="69"/>
  <c r="C244" i="69"/>
  <c r="E243" i="69"/>
  <c r="H243" i="69" s="1"/>
  <c r="E242" i="69"/>
  <c r="H242" i="69" s="1"/>
  <c r="E241" i="69"/>
  <c r="H241" i="69" s="1"/>
  <c r="E240" i="69"/>
  <c r="H240" i="69" s="1"/>
  <c r="E239" i="69"/>
  <c r="H239" i="69" s="1"/>
  <c r="E238" i="69"/>
  <c r="H238" i="69" s="1"/>
  <c r="E237" i="69"/>
  <c r="H237" i="69" s="1"/>
  <c r="E236" i="69"/>
  <c r="H236" i="69" s="1"/>
  <c r="E235" i="69"/>
  <c r="H235" i="69" s="1"/>
  <c r="E234" i="69"/>
  <c r="H234" i="69" s="1"/>
  <c r="E233" i="69"/>
  <c r="H233" i="69" s="1"/>
  <c r="E232" i="69"/>
  <c r="H232" i="69" s="1"/>
  <c r="I225" i="69"/>
  <c r="F225" i="69"/>
  <c r="C225" i="69"/>
  <c r="E224" i="69"/>
  <c r="H224" i="69" s="1"/>
  <c r="E223" i="69"/>
  <c r="H223" i="69" s="1"/>
  <c r="E222" i="69"/>
  <c r="H222" i="69" s="1"/>
  <c r="E221" i="69"/>
  <c r="H221" i="69" s="1"/>
  <c r="E220" i="69"/>
  <c r="H220" i="69" s="1"/>
  <c r="E219" i="69"/>
  <c r="H219" i="69" s="1"/>
  <c r="E218" i="69"/>
  <c r="H218" i="69" s="1"/>
  <c r="E217" i="69"/>
  <c r="H217" i="69" s="1"/>
  <c r="E216" i="69"/>
  <c r="H216" i="69" s="1"/>
  <c r="E215" i="69"/>
  <c r="H215" i="69" s="1"/>
  <c r="E214" i="69"/>
  <c r="H214" i="69" s="1"/>
  <c r="E213" i="69"/>
  <c r="H213" i="69" s="1"/>
  <c r="I206" i="69"/>
  <c r="F206" i="69"/>
  <c r="C206" i="69"/>
  <c r="E205" i="69"/>
  <c r="H205" i="69" s="1"/>
  <c r="E204" i="69"/>
  <c r="H204" i="69" s="1"/>
  <c r="E203" i="69"/>
  <c r="H203" i="69" s="1"/>
  <c r="E202" i="69"/>
  <c r="H202" i="69" s="1"/>
  <c r="E201" i="69"/>
  <c r="H201" i="69" s="1"/>
  <c r="E200" i="69"/>
  <c r="H200" i="69" s="1"/>
  <c r="E199" i="69"/>
  <c r="H199" i="69" s="1"/>
  <c r="E198" i="69"/>
  <c r="H198" i="69" s="1"/>
  <c r="E197" i="69"/>
  <c r="H197" i="69" s="1"/>
  <c r="E196" i="69"/>
  <c r="H196" i="69" s="1"/>
  <c r="E195" i="69"/>
  <c r="H195" i="69" s="1"/>
  <c r="E194" i="69"/>
  <c r="H194" i="69" s="1"/>
  <c r="E193" i="69"/>
  <c r="H193" i="69" s="1"/>
  <c r="I186" i="69"/>
  <c r="F186" i="69"/>
  <c r="C186" i="69"/>
  <c r="E185" i="69"/>
  <c r="H185" i="69" s="1"/>
  <c r="E184" i="69"/>
  <c r="H184" i="69" s="1"/>
  <c r="E183" i="69"/>
  <c r="H183" i="69" s="1"/>
  <c r="E182" i="69"/>
  <c r="H182" i="69" s="1"/>
  <c r="E181" i="69"/>
  <c r="H181" i="69" s="1"/>
  <c r="E180" i="69"/>
  <c r="H180" i="69" s="1"/>
  <c r="E179" i="69"/>
  <c r="H179" i="69" s="1"/>
  <c r="E178" i="69"/>
  <c r="H178" i="69" s="1"/>
  <c r="E177" i="69"/>
  <c r="H177" i="69" s="1"/>
  <c r="E176" i="69"/>
  <c r="H176" i="69" s="1"/>
  <c r="E175" i="69"/>
  <c r="H175" i="69" s="1"/>
  <c r="E174" i="69"/>
  <c r="H174" i="69" s="1"/>
  <c r="I167" i="69"/>
  <c r="F167" i="69"/>
  <c r="C167" i="69"/>
  <c r="E166" i="69"/>
  <c r="H166" i="69" s="1"/>
  <c r="E165" i="69"/>
  <c r="H165" i="69" s="1"/>
  <c r="E164" i="69"/>
  <c r="H164" i="69" s="1"/>
  <c r="E163" i="69"/>
  <c r="H163" i="69" s="1"/>
  <c r="E162" i="69"/>
  <c r="H162" i="69" s="1"/>
  <c r="E161" i="69"/>
  <c r="H161" i="69" s="1"/>
  <c r="E160" i="69"/>
  <c r="H160" i="69" s="1"/>
  <c r="E159" i="69"/>
  <c r="H159" i="69" s="1"/>
  <c r="E158" i="69"/>
  <c r="H158" i="69" s="1"/>
  <c r="E157" i="69"/>
  <c r="H157" i="69" s="1"/>
  <c r="E156" i="69"/>
  <c r="H156" i="69" s="1"/>
  <c r="E155" i="69"/>
  <c r="H155" i="69" s="1"/>
  <c r="I148" i="69"/>
  <c r="F148" i="69"/>
  <c r="C148" i="69"/>
  <c r="E147" i="69"/>
  <c r="H147" i="69" s="1"/>
  <c r="E146" i="69"/>
  <c r="H146" i="69" s="1"/>
  <c r="E145" i="69"/>
  <c r="H145" i="69" s="1"/>
  <c r="E144" i="69"/>
  <c r="H144" i="69" s="1"/>
  <c r="E143" i="69"/>
  <c r="H143" i="69" s="1"/>
  <c r="E142" i="69"/>
  <c r="H142" i="69" s="1"/>
  <c r="E141" i="69"/>
  <c r="H141" i="69" s="1"/>
  <c r="E140" i="69"/>
  <c r="H140" i="69" s="1"/>
  <c r="E139" i="69"/>
  <c r="H139" i="69" s="1"/>
  <c r="E138" i="69"/>
  <c r="H138" i="69" s="1"/>
  <c r="E137" i="69"/>
  <c r="H137" i="69" s="1"/>
  <c r="E136" i="69"/>
  <c r="H136" i="69" s="1"/>
  <c r="I129" i="69"/>
  <c r="F129" i="69"/>
  <c r="C129" i="69"/>
  <c r="E128" i="69"/>
  <c r="H128" i="69" s="1"/>
  <c r="E127" i="69"/>
  <c r="H127" i="69" s="1"/>
  <c r="E126" i="69"/>
  <c r="H126" i="69" s="1"/>
  <c r="E125" i="69"/>
  <c r="H125" i="69" s="1"/>
  <c r="E124" i="69"/>
  <c r="H124" i="69" s="1"/>
  <c r="E123" i="69"/>
  <c r="H123" i="69" s="1"/>
  <c r="E122" i="69"/>
  <c r="H122" i="69" s="1"/>
  <c r="E121" i="69"/>
  <c r="H121" i="69" s="1"/>
  <c r="E120" i="69"/>
  <c r="H120" i="69" s="1"/>
  <c r="E119" i="69"/>
  <c r="H119" i="69" s="1"/>
  <c r="E118" i="69"/>
  <c r="H118" i="69" s="1"/>
  <c r="E117" i="69"/>
  <c r="O112" i="69"/>
  <c r="N112" i="69"/>
  <c r="F110" i="69"/>
  <c r="C110" i="69"/>
  <c r="E109" i="69"/>
  <c r="H109" i="69" s="1"/>
  <c r="E108" i="69"/>
  <c r="H108" i="69" s="1"/>
  <c r="E107" i="69"/>
  <c r="H107" i="69" s="1"/>
  <c r="E106" i="69"/>
  <c r="H106" i="69" s="1"/>
  <c r="E105" i="69"/>
  <c r="H105" i="69" s="1"/>
  <c r="E104" i="69"/>
  <c r="H104" i="69" s="1"/>
  <c r="E103" i="69"/>
  <c r="H103" i="69" s="1"/>
  <c r="E102" i="69"/>
  <c r="H102" i="69" s="1"/>
  <c r="E101" i="69"/>
  <c r="H101" i="69" s="1"/>
  <c r="E100" i="69"/>
  <c r="H100" i="69" s="1"/>
  <c r="E99" i="69"/>
  <c r="H99" i="69" s="1"/>
  <c r="E98" i="69"/>
  <c r="I91" i="69"/>
  <c r="F91" i="69"/>
  <c r="C91" i="69"/>
  <c r="E90" i="69"/>
  <c r="H90" i="69" s="1"/>
  <c r="E89" i="69"/>
  <c r="H89" i="69" s="1"/>
  <c r="E88" i="69"/>
  <c r="H88" i="69" s="1"/>
  <c r="E87" i="69"/>
  <c r="H87" i="69" s="1"/>
  <c r="E86" i="69"/>
  <c r="H86" i="69" s="1"/>
  <c r="E85" i="69"/>
  <c r="H85" i="69" s="1"/>
  <c r="E84" i="69"/>
  <c r="H84" i="69" s="1"/>
  <c r="E83" i="69"/>
  <c r="H83" i="69" s="1"/>
  <c r="E82" i="69"/>
  <c r="H82" i="69" s="1"/>
  <c r="E81" i="69"/>
  <c r="H81" i="69" s="1"/>
  <c r="E80" i="69"/>
  <c r="H80" i="69" s="1"/>
  <c r="E79" i="69"/>
  <c r="H79" i="69" s="1"/>
  <c r="E78" i="69"/>
  <c r="H78" i="69" s="1"/>
  <c r="I71" i="69"/>
  <c r="F71" i="69"/>
  <c r="C71" i="69"/>
  <c r="E70" i="69"/>
  <c r="H70" i="69" s="1"/>
  <c r="E69" i="69"/>
  <c r="H69" i="69" s="1"/>
  <c r="E68" i="69"/>
  <c r="H68" i="69" s="1"/>
  <c r="E67" i="69"/>
  <c r="H67" i="69" s="1"/>
  <c r="E66" i="69"/>
  <c r="H66" i="69" s="1"/>
  <c r="E65" i="69"/>
  <c r="H65" i="69" s="1"/>
  <c r="E64" i="69"/>
  <c r="H64" i="69" s="1"/>
  <c r="E63" i="69"/>
  <c r="H63" i="69" s="1"/>
  <c r="E62" i="69"/>
  <c r="H62" i="69" s="1"/>
  <c r="E61" i="69"/>
  <c r="H61" i="69" s="1"/>
  <c r="E60" i="69"/>
  <c r="H60" i="69" s="1"/>
  <c r="E59" i="69"/>
  <c r="H59" i="69" s="1"/>
  <c r="E58" i="69"/>
  <c r="H58" i="69" s="1"/>
  <c r="I51" i="69"/>
  <c r="F51" i="69"/>
  <c r="C51" i="69"/>
  <c r="E50" i="69"/>
  <c r="H50" i="69" s="1"/>
  <c r="E49" i="69"/>
  <c r="H49" i="69" s="1"/>
  <c r="E48" i="69"/>
  <c r="H48" i="69" s="1"/>
  <c r="E47" i="69"/>
  <c r="H47" i="69" s="1"/>
  <c r="E46" i="69"/>
  <c r="H46" i="69" s="1"/>
  <c r="E45" i="69"/>
  <c r="H45" i="69" s="1"/>
  <c r="E44" i="69"/>
  <c r="H44" i="69" s="1"/>
  <c r="E43" i="69"/>
  <c r="H43" i="69" s="1"/>
  <c r="E42" i="69"/>
  <c r="H42" i="69" s="1"/>
  <c r="E41" i="69"/>
  <c r="H41" i="69" s="1"/>
  <c r="E40" i="69"/>
  <c r="H40" i="69" s="1"/>
  <c r="E39" i="69"/>
  <c r="H39" i="69" s="1"/>
  <c r="E38" i="69"/>
  <c r="H38" i="69" s="1"/>
  <c r="I31" i="69"/>
  <c r="F31" i="69"/>
  <c r="C31" i="69"/>
  <c r="E30" i="69"/>
  <c r="H30" i="69" s="1"/>
  <c r="E29" i="69"/>
  <c r="H29" i="69" s="1"/>
  <c r="E28" i="69"/>
  <c r="H28" i="69" s="1"/>
  <c r="E27" i="69"/>
  <c r="H27" i="69" s="1"/>
  <c r="E26" i="69"/>
  <c r="H26" i="69" s="1"/>
  <c r="E25" i="69"/>
  <c r="H25" i="69" s="1"/>
  <c r="E24" i="69"/>
  <c r="H24" i="69" s="1"/>
  <c r="E23" i="69"/>
  <c r="H23" i="69" s="1"/>
  <c r="E22" i="69"/>
  <c r="H22" i="69" s="1"/>
  <c r="E21" i="69"/>
  <c r="H21" i="69" s="1"/>
  <c r="E20" i="69"/>
  <c r="H20" i="69" s="1"/>
  <c r="E19" i="69"/>
  <c r="I12" i="69"/>
  <c r="F12" i="69"/>
  <c r="C12" i="69"/>
  <c r="E11" i="69"/>
  <c r="H11" i="69" s="1"/>
  <c r="E10" i="69"/>
  <c r="H10" i="69" s="1"/>
  <c r="E9" i="69"/>
  <c r="H9" i="69" s="1"/>
  <c r="E8" i="69"/>
  <c r="H8" i="69" s="1"/>
  <c r="K7" i="69"/>
  <c r="E7" i="69"/>
  <c r="H7" i="69" s="1"/>
  <c r="J439" i="65"/>
  <c r="I437" i="65"/>
  <c r="F437" i="65"/>
  <c r="C437" i="65"/>
  <c r="E436" i="65"/>
  <c r="H436" i="65" s="1"/>
  <c r="E435" i="65"/>
  <c r="H435" i="65" s="1"/>
  <c r="E433" i="65"/>
  <c r="H433" i="65" s="1"/>
  <c r="E432" i="65"/>
  <c r="H432" i="65" s="1"/>
  <c r="E431" i="65"/>
  <c r="H431" i="65" s="1"/>
  <c r="E430" i="65"/>
  <c r="H430" i="65" s="1"/>
  <c r="E429" i="65"/>
  <c r="H429" i="65" s="1"/>
  <c r="E428" i="65"/>
  <c r="H428" i="65" s="1"/>
  <c r="E427" i="65"/>
  <c r="H427" i="65" s="1"/>
  <c r="E426" i="65"/>
  <c r="H426" i="65" s="1"/>
  <c r="E425" i="65"/>
  <c r="H425" i="65" s="1"/>
  <c r="J420" i="65"/>
  <c r="I418" i="65"/>
  <c r="F418" i="65"/>
  <c r="C418" i="65"/>
  <c r="E417" i="65"/>
  <c r="H417" i="65" s="1"/>
  <c r="E416" i="65"/>
  <c r="H416" i="65" s="1"/>
  <c r="E415" i="65"/>
  <c r="H415" i="65" s="1"/>
  <c r="E414" i="65"/>
  <c r="H414" i="65" s="1"/>
  <c r="E413" i="65"/>
  <c r="H413" i="65" s="1"/>
  <c r="E412" i="65"/>
  <c r="H412" i="65" s="1"/>
  <c r="E411" i="65"/>
  <c r="H411" i="65" s="1"/>
  <c r="E410" i="65"/>
  <c r="H410" i="65" s="1"/>
  <c r="E409" i="65"/>
  <c r="H409" i="65" s="1"/>
  <c r="E408" i="65"/>
  <c r="H408" i="65" s="1"/>
  <c r="E407" i="65"/>
  <c r="H407" i="65" s="1"/>
  <c r="E406" i="65"/>
  <c r="J401" i="65"/>
  <c r="I399" i="65"/>
  <c r="F399" i="65"/>
  <c r="C399" i="65"/>
  <c r="E398" i="65"/>
  <c r="H398" i="65" s="1"/>
  <c r="E397" i="65"/>
  <c r="H397" i="65" s="1"/>
  <c r="E396" i="65"/>
  <c r="H396" i="65" s="1"/>
  <c r="E395" i="65"/>
  <c r="H395" i="65" s="1"/>
  <c r="E394" i="65"/>
  <c r="H394" i="65" s="1"/>
  <c r="E393" i="65"/>
  <c r="H393" i="65" s="1"/>
  <c r="E392" i="65"/>
  <c r="H392" i="65" s="1"/>
  <c r="E391" i="65"/>
  <c r="H391" i="65" s="1"/>
  <c r="E390" i="65"/>
  <c r="H390" i="65" s="1"/>
  <c r="E389" i="65"/>
  <c r="H389" i="65" s="1"/>
  <c r="E388" i="65"/>
  <c r="H388" i="65" s="1"/>
  <c r="E387" i="65"/>
  <c r="J382" i="65"/>
  <c r="I380" i="65"/>
  <c r="F380" i="65"/>
  <c r="C380" i="65"/>
  <c r="E379" i="65"/>
  <c r="H379" i="65" s="1"/>
  <c r="E378" i="65"/>
  <c r="H378" i="65" s="1"/>
  <c r="E377" i="65"/>
  <c r="H377" i="65" s="1"/>
  <c r="E376" i="65"/>
  <c r="H376" i="65" s="1"/>
  <c r="E375" i="65"/>
  <c r="H375" i="65" s="1"/>
  <c r="E374" i="65"/>
  <c r="H374" i="65" s="1"/>
  <c r="E373" i="65"/>
  <c r="H373" i="65" s="1"/>
  <c r="E372" i="65"/>
  <c r="H372" i="65" s="1"/>
  <c r="E371" i="65"/>
  <c r="H371" i="65" s="1"/>
  <c r="E370" i="65"/>
  <c r="H370" i="65" s="1"/>
  <c r="E369" i="65"/>
  <c r="H369" i="65" s="1"/>
  <c r="E368" i="65"/>
  <c r="J363" i="65"/>
  <c r="I361" i="65"/>
  <c r="F361" i="65"/>
  <c r="C361" i="65"/>
  <c r="E360" i="65"/>
  <c r="H360" i="65" s="1"/>
  <c r="E359" i="65"/>
  <c r="H359" i="65" s="1"/>
  <c r="E358" i="65"/>
  <c r="H358" i="65" s="1"/>
  <c r="E357" i="65"/>
  <c r="H357" i="65" s="1"/>
  <c r="E356" i="65"/>
  <c r="H356" i="65" s="1"/>
  <c r="E355" i="65"/>
  <c r="H355" i="65" s="1"/>
  <c r="E354" i="65"/>
  <c r="H354" i="65" s="1"/>
  <c r="E353" i="65"/>
  <c r="H353" i="65" s="1"/>
  <c r="E352" i="65"/>
  <c r="H352" i="65" s="1"/>
  <c r="E351" i="65"/>
  <c r="H351" i="65" s="1"/>
  <c r="E350" i="65"/>
  <c r="H350" i="65" s="1"/>
  <c r="E349" i="65"/>
  <c r="H349" i="65" s="1"/>
  <c r="E348" i="65"/>
  <c r="J343" i="65"/>
  <c r="I341" i="65"/>
  <c r="F341" i="65"/>
  <c r="C341" i="65"/>
  <c r="E340" i="65"/>
  <c r="H340" i="65" s="1"/>
  <c r="E339" i="65"/>
  <c r="H339" i="65" s="1"/>
  <c r="E338" i="65"/>
  <c r="H338" i="65" s="1"/>
  <c r="E337" i="65"/>
  <c r="H337" i="65" s="1"/>
  <c r="E336" i="65"/>
  <c r="H336" i="65" s="1"/>
  <c r="E335" i="65"/>
  <c r="H335" i="65" s="1"/>
  <c r="E334" i="65"/>
  <c r="H334" i="65" s="1"/>
  <c r="E333" i="65"/>
  <c r="H333" i="65" s="1"/>
  <c r="E332" i="65"/>
  <c r="H332" i="65" s="1"/>
  <c r="E331" i="65"/>
  <c r="H331" i="65" s="1"/>
  <c r="E330" i="65"/>
  <c r="H330" i="65" s="1"/>
  <c r="E329" i="65"/>
  <c r="J324" i="65"/>
  <c r="I322" i="65"/>
  <c r="F322" i="65"/>
  <c r="C322" i="65"/>
  <c r="E321" i="65"/>
  <c r="H321" i="65" s="1"/>
  <c r="E320" i="65"/>
  <c r="H320" i="65" s="1"/>
  <c r="E319" i="65"/>
  <c r="H319" i="65" s="1"/>
  <c r="E318" i="65"/>
  <c r="H318" i="65" s="1"/>
  <c r="E317" i="65"/>
  <c r="H317" i="65" s="1"/>
  <c r="E316" i="65"/>
  <c r="H316" i="65" s="1"/>
  <c r="E315" i="65"/>
  <c r="H315" i="65" s="1"/>
  <c r="E314" i="65"/>
  <c r="H314" i="65" s="1"/>
  <c r="E313" i="65"/>
  <c r="H313" i="65" s="1"/>
  <c r="E312" i="65"/>
  <c r="H312" i="65" s="1"/>
  <c r="E311" i="65"/>
  <c r="H311" i="65" s="1"/>
  <c r="E310" i="65"/>
  <c r="J305" i="65"/>
  <c r="I303" i="65"/>
  <c r="F303" i="65"/>
  <c r="C303" i="65"/>
  <c r="E302" i="65"/>
  <c r="H302" i="65" s="1"/>
  <c r="E301" i="65"/>
  <c r="H301" i="65" s="1"/>
  <c r="E300" i="65"/>
  <c r="H300" i="65" s="1"/>
  <c r="E299" i="65"/>
  <c r="H299" i="65" s="1"/>
  <c r="E298" i="65"/>
  <c r="H298" i="65" s="1"/>
  <c r="E297" i="65"/>
  <c r="H297" i="65" s="1"/>
  <c r="E296" i="65"/>
  <c r="H296" i="65" s="1"/>
  <c r="E295" i="65"/>
  <c r="H295" i="65" s="1"/>
  <c r="E294" i="65"/>
  <c r="H294" i="65" s="1"/>
  <c r="E293" i="65"/>
  <c r="H293" i="65" s="1"/>
  <c r="E292" i="65"/>
  <c r="H292" i="65" s="1"/>
  <c r="E291" i="65"/>
  <c r="H291" i="65" s="1"/>
  <c r="E290" i="65"/>
  <c r="J285" i="65"/>
  <c r="I283" i="65"/>
  <c r="F283" i="65"/>
  <c r="C283" i="65"/>
  <c r="E282" i="65"/>
  <c r="H282" i="65" s="1"/>
  <c r="E281" i="65"/>
  <c r="H281" i="65" s="1"/>
  <c r="E280" i="65"/>
  <c r="H280" i="65" s="1"/>
  <c r="E279" i="65"/>
  <c r="H279" i="65" s="1"/>
  <c r="E278" i="65"/>
  <c r="H278" i="65" s="1"/>
  <c r="E277" i="65"/>
  <c r="H277" i="65" s="1"/>
  <c r="E276" i="65"/>
  <c r="H276" i="65" s="1"/>
  <c r="E275" i="65"/>
  <c r="H275" i="65" s="1"/>
  <c r="E274" i="65"/>
  <c r="H274" i="65" s="1"/>
  <c r="E273" i="65"/>
  <c r="H273" i="65" s="1"/>
  <c r="E272" i="65"/>
  <c r="H272" i="65" s="1"/>
  <c r="E271" i="65"/>
  <c r="H271" i="65" s="1"/>
  <c r="E270" i="65"/>
  <c r="J265" i="65"/>
  <c r="I263" i="65"/>
  <c r="F263" i="65"/>
  <c r="C263" i="65"/>
  <c r="E262" i="65"/>
  <c r="H262" i="65" s="1"/>
  <c r="E261" i="65"/>
  <c r="H261" i="65" s="1"/>
  <c r="E260" i="65"/>
  <c r="H260" i="65" s="1"/>
  <c r="E259" i="65"/>
  <c r="H259" i="65" s="1"/>
  <c r="E258" i="65"/>
  <c r="H258" i="65" s="1"/>
  <c r="E257" i="65"/>
  <c r="H257" i="65" s="1"/>
  <c r="E256" i="65"/>
  <c r="H256" i="65" s="1"/>
  <c r="E255" i="65"/>
  <c r="H255" i="65" s="1"/>
  <c r="E254" i="65"/>
  <c r="H254" i="65" s="1"/>
  <c r="E253" i="65"/>
  <c r="H253" i="65" s="1"/>
  <c r="E252" i="65"/>
  <c r="H252" i="65" s="1"/>
  <c r="E251" i="65"/>
  <c r="H251" i="65" s="1"/>
  <c r="E250" i="65"/>
  <c r="J245" i="65"/>
  <c r="I243" i="65"/>
  <c r="F243" i="65"/>
  <c r="C243" i="65"/>
  <c r="E242" i="65"/>
  <c r="H242" i="65" s="1"/>
  <c r="E241" i="65"/>
  <c r="H241" i="65" s="1"/>
  <c r="E240" i="65"/>
  <c r="H240" i="65" s="1"/>
  <c r="E239" i="65"/>
  <c r="H239" i="65" s="1"/>
  <c r="E238" i="65"/>
  <c r="H238" i="65" s="1"/>
  <c r="E237" i="65"/>
  <c r="H237" i="65" s="1"/>
  <c r="E236" i="65"/>
  <c r="H236" i="65" s="1"/>
  <c r="E235" i="65"/>
  <c r="H235" i="65" s="1"/>
  <c r="E234" i="65"/>
  <c r="H234" i="65" s="1"/>
  <c r="E233" i="65"/>
  <c r="H233" i="65" s="1"/>
  <c r="E232" i="65"/>
  <c r="H232" i="65" s="1"/>
  <c r="E231" i="65"/>
  <c r="J226" i="65"/>
  <c r="I224" i="65"/>
  <c r="F224" i="65"/>
  <c r="C224" i="65"/>
  <c r="E223" i="65"/>
  <c r="H223" i="65" s="1"/>
  <c r="E222" i="65"/>
  <c r="H222" i="65" s="1"/>
  <c r="E221" i="65"/>
  <c r="H221" i="65" s="1"/>
  <c r="E220" i="65"/>
  <c r="H220" i="65" s="1"/>
  <c r="E219" i="65"/>
  <c r="H219" i="65" s="1"/>
  <c r="E218" i="65"/>
  <c r="H218" i="65" s="1"/>
  <c r="E217" i="65"/>
  <c r="H217" i="65" s="1"/>
  <c r="E216" i="65"/>
  <c r="H216" i="65" s="1"/>
  <c r="E215" i="65"/>
  <c r="H215" i="65" s="1"/>
  <c r="E214" i="65"/>
  <c r="H214" i="65" s="1"/>
  <c r="E213" i="65"/>
  <c r="H213" i="65" s="1"/>
  <c r="E212" i="65"/>
  <c r="I205" i="65"/>
  <c r="F205" i="65"/>
  <c r="C205" i="65"/>
  <c r="E204" i="65"/>
  <c r="H204" i="65" s="1"/>
  <c r="E203" i="65"/>
  <c r="H203" i="65" s="1"/>
  <c r="E202" i="65"/>
  <c r="H202" i="65" s="1"/>
  <c r="E201" i="65"/>
  <c r="H201" i="65" s="1"/>
  <c r="E200" i="65"/>
  <c r="H200" i="65" s="1"/>
  <c r="E199" i="65"/>
  <c r="H199" i="65" s="1"/>
  <c r="E198" i="65"/>
  <c r="H198" i="65" s="1"/>
  <c r="E197" i="65"/>
  <c r="H197" i="65" s="1"/>
  <c r="E196" i="65"/>
  <c r="H196" i="65" s="1"/>
  <c r="E195" i="65"/>
  <c r="H195" i="65" s="1"/>
  <c r="E194" i="65"/>
  <c r="H194" i="65" s="1"/>
  <c r="E193" i="65"/>
  <c r="I186" i="65"/>
  <c r="F186" i="65"/>
  <c r="C186" i="65"/>
  <c r="E185" i="65"/>
  <c r="H185" i="65" s="1"/>
  <c r="E184" i="65"/>
  <c r="H184" i="65" s="1"/>
  <c r="E183" i="65"/>
  <c r="H183" i="65" s="1"/>
  <c r="E182" i="65"/>
  <c r="H182" i="65" s="1"/>
  <c r="E181" i="65"/>
  <c r="H181" i="65" s="1"/>
  <c r="E180" i="65"/>
  <c r="H180" i="65" s="1"/>
  <c r="E179" i="65"/>
  <c r="H179" i="65" s="1"/>
  <c r="E178" i="65"/>
  <c r="H178" i="65" s="1"/>
  <c r="E177" i="65"/>
  <c r="H177" i="65" s="1"/>
  <c r="E176" i="65"/>
  <c r="H176" i="65" s="1"/>
  <c r="E175" i="65"/>
  <c r="H175" i="65" s="1"/>
  <c r="E174" i="65"/>
  <c r="I167" i="65"/>
  <c r="F167" i="65"/>
  <c r="C167" i="65"/>
  <c r="E166" i="65"/>
  <c r="H166" i="65" s="1"/>
  <c r="E165" i="65"/>
  <c r="H165" i="65" s="1"/>
  <c r="E164" i="65"/>
  <c r="H164" i="65" s="1"/>
  <c r="E163" i="65"/>
  <c r="H163" i="65" s="1"/>
  <c r="E162" i="65"/>
  <c r="H162" i="65" s="1"/>
  <c r="E161" i="65"/>
  <c r="H161" i="65" s="1"/>
  <c r="E160" i="65"/>
  <c r="H160" i="65" s="1"/>
  <c r="E159" i="65"/>
  <c r="H159" i="65" s="1"/>
  <c r="E158" i="65"/>
  <c r="H158" i="65" s="1"/>
  <c r="E157" i="65"/>
  <c r="H157" i="65" s="1"/>
  <c r="E156" i="65"/>
  <c r="H156" i="65" s="1"/>
  <c r="E155" i="65"/>
  <c r="I148" i="65"/>
  <c r="F148" i="65"/>
  <c r="C148" i="65"/>
  <c r="E147" i="65"/>
  <c r="H147" i="65" s="1"/>
  <c r="E146" i="65"/>
  <c r="H146" i="65" s="1"/>
  <c r="E145" i="65"/>
  <c r="H145" i="65" s="1"/>
  <c r="E144" i="65"/>
  <c r="H144" i="65" s="1"/>
  <c r="E143" i="65"/>
  <c r="H143" i="65" s="1"/>
  <c r="E142" i="65"/>
  <c r="H142" i="65" s="1"/>
  <c r="E141" i="65"/>
  <c r="H141" i="65" s="1"/>
  <c r="E140" i="65"/>
  <c r="H140" i="65" s="1"/>
  <c r="E139" i="65"/>
  <c r="H139" i="65" s="1"/>
  <c r="E138" i="65"/>
  <c r="H138" i="65" s="1"/>
  <c r="E137" i="65"/>
  <c r="H137" i="65" s="1"/>
  <c r="E136" i="65"/>
  <c r="H136" i="65" s="1"/>
  <c r="E135" i="65"/>
  <c r="H135" i="65" s="1"/>
  <c r="I128" i="65"/>
  <c r="F128" i="65"/>
  <c r="C128" i="65"/>
  <c r="E127" i="65"/>
  <c r="H127" i="65" s="1"/>
  <c r="E126" i="65"/>
  <c r="H126" i="65" s="1"/>
  <c r="E125" i="65"/>
  <c r="H125" i="65" s="1"/>
  <c r="E124" i="65"/>
  <c r="H124" i="65" s="1"/>
  <c r="E123" i="65"/>
  <c r="H123" i="65" s="1"/>
  <c r="E122" i="65"/>
  <c r="H122" i="65" s="1"/>
  <c r="E121" i="65"/>
  <c r="H121" i="65" s="1"/>
  <c r="E120" i="65"/>
  <c r="H120" i="65" s="1"/>
  <c r="E119" i="65"/>
  <c r="H119" i="65" s="1"/>
  <c r="E118" i="65"/>
  <c r="H118" i="65" s="1"/>
  <c r="E117" i="65"/>
  <c r="H117" i="65" s="1"/>
  <c r="E116" i="65"/>
  <c r="H116" i="65" s="1"/>
  <c r="O111" i="65"/>
  <c r="N111" i="65"/>
  <c r="F109" i="65"/>
  <c r="C109" i="65"/>
  <c r="E108" i="65"/>
  <c r="H108" i="65" s="1"/>
  <c r="E107" i="65"/>
  <c r="H107" i="65" s="1"/>
  <c r="E106" i="65"/>
  <c r="H106" i="65" s="1"/>
  <c r="E105" i="65"/>
  <c r="H105" i="65" s="1"/>
  <c r="E104" i="65"/>
  <c r="H104" i="65" s="1"/>
  <c r="E103" i="65"/>
  <c r="H103" i="65" s="1"/>
  <c r="E102" i="65"/>
  <c r="H102" i="65" s="1"/>
  <c r="E101" i="65"/>
  <c r="H101" i="65" s="1"/>
  <c r="E100" i="65"/>
  <c r="H100" i="65" s="1"/>
  <c r="E99" i="65"/>
  <c r="H99" i="65" s="1"/>
  <c r="E98" i="65"/>
  <c r="H98" i="65" s="1"/>
  <c r="E97" i="65"/>
  <c r="I90" i="65"/>
  <c r="F90" i="65"/>
  <c r="C90" i="65"/>
  <c r="E89" i="65"/>
  <c r="H89" i="65" s="1"/>
  <c r="E88" i="65"/>
  <c r="H88" i="65" s="1"/>
  <c r="E87" i="65"/>
  <c r="H87" i="65" s="1"/>
  <c r="E86" i="65"/>
  <c r="H86" i="65" s="1"/>
  <c r="E85" i="65"/>
  <c r="H85" i="65" s="1"/>
  <c r="E84" i="65"/>
  <c r="H84" i="65" s="1"/>
  <c r="E83" i="65"/>
  <c r="H83" i="65" s="1"/>
  <c r="E82" i="65"/>
  <c r="H82" i="65" s="1"/>
  <c r="E81" i="65"/>
  <c r="H81" i="65" s="1"/>
  <c r="E80" i="65"/>
  <c r="H80" i="65" s="1"/>
  <c r="E79" i="65"/>
  <c r="H79" i="65" s="1"/>
  <c r="E78" i="65"/>
  <c r="E77" i="65"/>
  <c r="H77" i="65" s="1"/>
  <c r="I70" i="65"/>
  <c r="F70" i="65"/>
  <c r="C70" i="65"/>
  <c r="E69" i="65"/>
  <c r="H69" i="65" s="1"/>
  <c r="E68" i="65"/>
  <c r="H68" i="65" s="1"/>
  <c r="E67" i="65"/>
  <c r="H67" i="65" s="1"/>
  <c r="E66" i="65"/>
  <c r="H66" i="65" s="1"/>
  <c r="E65" i="65"/>
  <c r="H65" i="65" s="1"/>
  <c r="E64" i="65"/>
  <c r="H64" i="65" s="1"/>
  <c r="E63" i="65"/>
  <c r="H63" i="65" s="1"/>
  <c r="E62" i="65"/>
  <c r="H62" i="65" s="1"/>
  <c r="E61" i="65"/>
  <c r="H61" i="65" s="1"/>
  <c r="E60" i="65"/>
  <c r="H60" i="65" s="1"/>
  <c r="E59" i="65"/>
  <c r="H59" i="65" s="1"/>
  <c r="E58" i="65"/>
  <c r="H58" i="65" s="1"/>
  <c r="E57" i="65"/>
  <c r="I50" i="65"/>
  <c r="F50" i="65"/>
  <c r="C50" i="65"/>
  <c r="E49" i="65"/>
  <c r="H49" i="65" s="1"/>
  <c r="E48" i="65"/>
  <c r="H48" i="65" s="1"/>
  <c r="E47" i="65"/>
  <c r="H47" i="65" s="1"/>
  <c r="E46" i="65"/>
  <c r="H46" i="65" s="1"/>
  <c r="E45" i="65"/>
  <c r="H45" i="65" s="1"/>
  <c r="E44" i="65"/>
  <c r="H44" i="65" s="1"/>
  <c r="E43" i="65"/>
  <c r="H43" i="65" s="1"/>
  <c r="E42" i="65"/>
  <c r="H42" i="65" s="1"/>
  <c r="E41" i="65"/>
  <c r="H41" i="65" s="1"/>
  <c r="E40" i="65"/>
  <c r="H40" i="65" s="1"/>
  <c r="E39" i="65"/>
  <c r="H39" i="65" s="1"/>
  <c r="E38" i="65"/>
  <c r="I31" i="65"/>
  <c r="F31" i="65"/>
  <c r="C31" i="65"/>
  <c r="E30" i="65"/>
  <c r="H30" i="65" s="1"/>
  <c r="E29" i="65"/>
  <c r="H29" i="65" s="1"/>
  <c r="E28" i="65"/>
  <c r="H28" i="65" s="1"/>
  <c r="E27" i="65"/>
  <c r="H27" i="65" s="1"/>
  <c r="E26" i="65"/>
  <c r="H26" i="65" s="1"/>
  <c r="E25" i="65"/>
  <c r="H25" i="65" s="1"/>
  <c r="E24" i="65"/>
  <c r="H24" i="65" s="1"/>
  <c r="E23" i="65"/>
  <c r="H23" i="65" s="1"/>
  <c r="E22" i="65"/>
  <c r="H22" i="65" s="1"/>
  <c r="E21" i="65"/>
  <c r="H21" i="65" s="1"/>
  <c r="E20" i="65"/>
  <c r="H20" i="65" s="1"/>
  <c r="E19" i="65"/>
  <c r="O18" i="65"/>
  <c r="I12" i="65"/>
  <c r="F12" i="65"/>
  <c r="C12" i="65"/>
  <c r="E11" i="65"/>
  <c r="H11" i="65" s="1"/>
  <c r="E10" i="65"/>
  <c r="H10" i="65" s="1"/>
  <c r="E9" i="65"/>
  <c r="H9" i="65" s="1"/>
  <c r="E8" i="65"/>
  <c r="H8" i="65" s="1"/>
  <c r="K7" i="65"/>
  <c r="E7" i="65"/>
  <c r="E12" i="65" s="1"/>
  <c r="I438" i="62"/>
  <c r="F438" i="62"/>
  <c r="C438" i="62"/>
  <c r="E437" i="62"/>
  <c r="H437" i="62" s="1"/>
  <c r="E436" i="62"/>
  <c r="H436" i="62" s="1"/>
  <c r="E434" i="62"/>
  <c r="H434" i="62" s="1"/>
  <c r="E433" i="62"/>
  <c r="H433" i="62" s="1"/>
  <c r="E432" i="62"/>
  <c r="H432" i="62" s="1"/>
  <c r="E431" i="62"/>
  <c r="H431" i="62" s="1"/>
  <c r="E430" i="62"/>
  <c r="H430" i="62" s="1"/>
  <c r="E429" i="62"/>
  <c r="H429" i="62" s="1"/>
  <c r="E428" i="62"/>
  <c r="H428" i="62" s="1"/>
  <c r="E427" i="62"/>
  <c r="H427" i="62" s="1"/>
  <c r="E426" i="62"/>
  <c r="H426" i="62" s="1"/>
  <c r="I419" i="62"/>
  <c r="F419" i="62"/>
  <c r="C419" i="62"/>
  <c r="E418" i="62"/>
  <c r="H418" i="62" s="1"/>
  <c r="E417" i="62"/>
  <c r="H417" i="62" s="1"/>
  <c r="E416" i="62"/>
  <c r="H416" i="62" s="1"/>
  <c r="E415" i="62"/>
  <c r="H415" i="62" s="1"/>
  <c r="E414" i="62"/>
  <c r="H414" i="62" s="1"/>
  <c r="E413" i="62"/>
  <c r="H413" i="62" s="1"/>
  <c r="E412" i="62"/>
  <c r="H412" i="62" s="1"/>
  <c r="E411" i="62"/>
  <c r="H411" i="62" s="1"/>
  <c r="E410" i="62"/>
  <c r="H410" i="62" s="1"/>
  <c r="E409" i="62"/>
  <c r="H409" i="62" s="1"/>
  <c r="E408" i="62"/>
  <c r="H408" i="62" s="1"/>
  <c r="E407" i="62"/>
  <c r="I400" i="62"/>
  <c r="F400" i="62"/>
  <c r="C400" i="62"/>
  <c r="E399" i="62"/>
  <c r="H399" i="62" s="1"/>
  <c r="E398" i="62"/>
  <c r="H398" i="62" s="1"/>
  <c r="E397" i="62"/>
  <c r="H397" i="62" s="1"/>
  <c r="E396" i="62"/>
  <c r="H396" i="62" s="1"/>
  <c r="H395" i="62"/>
  <c r="E395" i="62"/>
  <c r="E394" i="62"/>
  <c r="H394" i="62" s="1"/>
  <c r="E393" i="62"/>
  <c r="H393" i="62" s="1"/>
  <c r="E392" i="62"/>
  <c r="H392" i="62" s="1"/>
  <c r="E391" i="62"/>
  <c r="H391" i="62" s="1"/>
  <c r="E390" i="62"/>
  <c r="H390" i="62" s="1"/>
  <c r="E389" i="62"/>
  <c r="H389" i="62" s="1"/>
  <c r="E388" i="62"/>
  <c r="I381" i="62"/>
  <c r="F381" i="62"/>
  <c r="C381" i="62"/>
  <c r="E380" i="62"/>
  <c r="H380" i="62" s="1"/>
  <c r="E379" i="62"/>
  <c r="H379" i="62" s="1"/>
  <c r="E378" i="62"/>
  <c r="H378" i="62" s="1"/>
  <c r="E377" i="62"/>
  <c r="H377" i="62" s="1"/>
  <c r="E376" i="62"/>
  <c r="H376" i="62" s="1"/>
  <c r="E375" i="62"/>
  <c r="H375" i="62" s="1"/>
  <c r="H374" i="62"/>
  <c r="E374" i="62"/>
  <c r="E373" i="62"/>
  <c r="H373" i="62" s="1"/>
  <c r="E372" i="62"/>
  <c r="H372" i="62" s="1"/>
  <c r="E371" i="62"/>
  <c r="H371" i="62" s="1"/>
  <c r="E370" i="62"/>
  <c r="H370" i="62" s="1"/>
  <c r="E369" i="62"/>
  <c r="I362" i="62"/>
  <c r="F362" i="62"/>
  <c r="C362" i="62"/>
  <c r="E361" i="62"/>
  <c r="H361" i="62" s="1"/>
  <c r="E360" i="62"/>
  <c r="H360" i="62" s="1"/>
  <c r="E359" i="62"/>
  <c r="H359" i="62" s="1"/>
  <c r="E358" i="62"/>
  <c r="H358" i="62" s="1"/>
  <c r="H357" i="62"/>
  <c r="E357" i="62"/>
  <c r="E356" i="62"/>
  <c r="H356" i="62" s="1"/>
  <c r="E355" i="62"/>
  <c r="H355" i="62" s="1"/>
  <c r="E354" i="62"/>
  <c r="H354" i="62" s="1"/>
  <c r="E353" i="62"/>
  <c r="H353" i="62" s="1"/>
  <c r="E352" i="62"/>
  <c r="H352" i="62" s="1"/>
  <c r="E351" i="62"/>
  <c r="H351" i="62" s="1"/>
  <c r="E350" i="62"/>
  <c r="E349" i="62"/>
  <c r="H349" i="62" s="1"/>
  <c r="I342" i="62"/>
  <c r="F342" i="62"/>
  <c r="C342" i="62"/>
  <c r="E341" i="62"/>
  <c r="H341" i="62" s="1"/>
  <c r="E340" i="62"/>
  <c r="H340" i="62" s="1"/>
  <c r="E339" i="62"/>
  <c r="H339" i="62" s="1"/>
  <c r="E338" i="62"/>
  <c r="H338" i="62" s="1"/>
  <c r="E337" i="62"/>
  <c r="H337" i="62" s="1"/>
  <c r="E336" i="62"/>
  <c r="H336" i="62" s="1"/>
  <c r="E335" i="62"/>
  <c r="H335" i="62" s="1"/>
  <c r="E334" i="62"/>
  <c r="H334" i="62" s="1"/>
  <c r="E333" i="62"/>
  <c r="H333" i="62" s="1"/>
  <c r="H332" i="62"/>
  <c r="E332" i="62"/>
  <c r="E331" i="62"/>
  <c r="H331" i="62" s="1"/>
  <c r="E330" i="62"/>
  <c r="H330" i="62" s="1"/>
  <c r="I323" i="62"/>
  <c r="F323" i="62"/>
  <c r="C323" i="62"/>
  <c r="E322" i="62"/>
  <c r="H322" i="62" s="1"/>
  <c r="E321" i="62"/>
  <c r="H321" i="62" s="1"/>
  <c r="E320" i="62"/>
  <c r="H320" i="62" s="1"/>
  <c r="H319" i="62"/>
  <c r="E319" i="62"/>
  <c r="E318" i="62"/>
  <c r="H318" i="62" s="1"/>
  <c r="E317" i="62"/>
  <c r="H317" i="62" s="1"/>
  <c r="E316" i="62"/>
  <c r="H316" i="62" s="1"/>
  <c r="E315" i="62"/>
  <c r="H315" i="62" s="1"/>
  <c r="E314" i="62"/>
  <c r="H314" i="62" s="1"/>
  <c r="E313" i="62"/>
  <c r="H313" i="62" s="1"/>
  <c r="E312" i="62"/>
  <c r="H312" i="62" s="1"/>
  <c r="E311" i="62"/>
  <c r="H311" i="62" s="1"/>
  <c r="I304" i="62"/>
  <c r="F304" i="62"/>
  <c r="C304" i="62"/>
  <c r="E303" i="62"/>
  <c r="H303" i="62" s="1"/>
  <c r="E302" i="62"/>
  <c r="H302" i="62" s="1"/>
  <c r="E301" i="62"/>
  <c r="H301" i="62" s="1"/>
  <c r="E300" i="62"/>
  <c r="H300" i="62" s="1"/>
  <c r="E299" i="62"/>
  <c r="H299" i="62" s="1"/>
  <c r="E298" i="62"/>
  <c r="H298" i="62" s="1"/>
  <c r="E297" i="62"/>
  <c r="H297" i="62" s="1"/>
  <c r="E296" i="62"/>
  <c r="H296" i="62" s="1"/>
  <c r="E295" i="62"/>
  <c r="H295" i="62" s="1"/>
  <c r="H294" i="62"/>
  <c r="E294" i="62"/>
  <c r="E293" i="62"/>
  <c r="H293" i="62" s="1"/>
  <c r="E292" i="62"/>
  <c r="H292" i="62" s="1"/>
  <c r="E291" i="62"/>
  <c r="H291" i="62" s="1"/>
  <c r="I284" i="62"/>
  <c r="F284" i="62"/>
  <c r="C284" i="62"/>
  <c r="E283" i="62"/>
  <c r="H283" i="62" s="1"/>
  <c r="E282" i="62"/>
  <c r="H282" i="62" s="1"/>
  <c r="H281" i="62"/>
  <c r="E281" i="62"/>
  <c r="E280" i="62"/>
  <c r="H280" i="62" s="1"/>
  <c r="E279" i="62"/>
  <c r="H279" i="62" s="1"/>
  <c r="E278" i="62"/>
  <c r="H278" i="62" s="1"/>
  <c r="E277" i="62"/>
  <c r="H277" i="62" s="1"/>
  <c r="E276" i="62"/>
  <c r="H276" i="62" s="1"/>
  <c r="E275" i="62"/>
  <c r="H275" i="62" s="1"/>
  <c r="E274" i="62"/>
  <c r="H274" i="62" s="1"/>
  <c r="E273" i="62"/>
  <c r="H273" i="62" s="1"/>
  <c r="E272" i="62"/>
  <c r="E271" i="62"/>
  <c r="H271" i="62" s="1"/>
  <c r="I264" i="62"/>
  <c r="F264" i="62"/>
  <c r="C264" i="62"/>
  <c r="E263" i="62"/>
  <c r="H263" i="62" s="1"/>
  <c r="E262" i="62"/>
  <c r="H262" i="62" s="1"/>
  <c r="E261" i="62"/>
  <c r="H261" i="62" s="1"/>
  <c r="E260" i="62"/>
  <c r="H260" i="62" s="1"/>
  <c r="E259" i="62"/>
  <c r="H259" i="62" s="1"/>
  <c r="E258" i="62"/>
  <c r="H258" i="62" s="1"/>
  <c r="E257" i="62"/>
  <c r="H257" i="62" s="1"/>
  <c r="E256" i="62"/>
  <c r="H256" i="62" s="1"/>
  <c r="E255" i="62"/>
  <c r="H255" i="62" s="1"/>
  <c r="E254" i="62"/>
  <c r="H254" i="62" s="1"/>
  <c r="E253" i="62"/>
  <c r="H253" i="62" s="1"/>
  <c r="H252" i="62"/>
  <c r="E252" i="62"/>
  <c r="E251" i="62"/>
  <c r="H251" i="62" s="1"/>
  <c r="I244" i="62"/>
  <c r="F244" i="62"/>
  <c r="C244" i="62"/>
  <c r="H243" i="62"/>
  <c r="E243" i="62"/>
  <c r="E242" i="62"/>
  <c r="H242" i="62" s="1"/>
  <c r="E241" i="62"/>
  <c r="H241" i="62" s="1"/>
  <c r="E240" i="62"/>
  <c r="H240" i="62" s="1"/>
  <c r="E239" i="62"/>
  <c r="H239" i="62" s="1"/>
  <c r="E238" i="62"/>
  <c r="H238" i="62" s="1"/>
  <c r="E237" i="62"/>
  <c r="H237" i="62" s="1"/>
  <c r="E236" i="62"/>
  <c r="H236" i="62" s="1"/>
  <c r="E235" i="62"/>
  <c r="H235" i="62" s="1"/>
  <c r="E234" i="62"/>
  <c r="H234" i="62" s="1"/>
  <c r="E233" i="62"/>
  <c r="H233" i="62" s="1"/>
  <c r="E232" i="62"/>
  <c r="I225" i="62"/>
  <c r="F225" i="62"/>
  <c r="C225" i="62"/>
  <c r="E224" i="62"/>
  <c r="H224" i="62" s="1"/>
  <c r="E223" i="62"/>
  <c r="H223" i="62" s="1"/>
  <c r="E222" i="62"/>
  <c r="H222" i="62" s="1"/>
  <c r="E221" i="62"/>
  <c r="H221" i="62" s="1"/>
  <c r="E220" i="62"/>
  <c r="H220" i="62" s="1"/>
  <c r="E219" i="62"/>
  <c r="H219" i="62" s="1"/>
  <c r="E218" i="62"/>
  <c r="H218" i="62" s="1"/>
  <c r="E217" i="62"/>
  <c r="H217" i="62" s="1"/>
  <c r="E216" i="62"/>
  <c r="H216" i="62" s="1"/>
  <c r="E215" i="62"/>
  <c r="H215" i="62" s="1"/>
  <c r="H214" i="62"/>
  <c r="E214" i="62"/>
  <c r="E213" i="62"/>
  <c r="E212" i="62"/>
  <c r="H212" i="62" s="1"/>
  <c r="I205" i="62"/>
  <c r="F205" i="62"/>
  <c r="C205" i="62"/>
  <c r="E204" i="62"/>
  <c r="H204" i="62" s="1"/>
  <c r="E203" i="62"/>
  <c r="H203" i="62" s="1"/>
  <c r="E202" i="62"/>
  <c r="H202" i="62" s="1"/>
  <c r="H201" i="62"/>
  <c r="E201" i="62"/>
  <c r="E200" i="62"/>
  <c r="H200" i="62" s="1"/>
  <c r="E199" i="62"/>
  <c r="H199" i="62" s="1"/>
  <c r="E198" i="62"/>
  <c r="H198" i="62" s="1"/>
  <c r="E197" i="62"/>
  <c r="H197" i="62" s="1"/>
  <c r="E196" i="62"/>
  <c r="H196" i="62" s="1"/>
  <c r="E195" i="62"/>
  <c r="H195" i="62" s="1"/>
  <c r="E194" i="62"/>
  <c r="H194" i="62" s="1"/>
  <c r="E193" i="62"/>
  <c r="H193" i="62" s="1"/>
  <c r="I186" i="62"/>
  <c r="F186" i="62"/>
  <c r="C186" i="62"/>
  <c r="E185" i="62"/>
  <c r="H185" i="62" s="1"/>
  <c r="E184" i="62"/>
  <c r="H184" i="62" s="1"/>
  <c r="E183" i="62"/>
  <c r="H183" i="62" s="1"/>
  <c r="E182" i="62"/>
  <c r="H182" i="62" s="1"/>
  <c r="E181" i="62"/>
  <c r="H181" i="62" s="1"/>
  <c r="E180" i="62"/>
  <c r="H180" i="62" s="1"/>
  <c r="E179" i="62"/>
  <c r="H179" i="62" s="1"/>
  <c r="E178" i="62"/>
  <c r="H178" i="62" s="1"/>
  <c r="E177" i="62"/>
  <c r="H177" i="62" s="1"/>
  <c r="H176" i="62"/>
  <c r="E176" i="62"/>
  <c r="E175" i="62"/>
  <c r="H175" i="62" s="1"/>
  <c r="E174" i="62"/>
  <c r="H174" i="62" s="1"/>
  <c r="I167" i="62"/>
  <c r="F167" i="62"/>
  <c r="C167" i="62"/>
  <c r="E166" i="62"/>
  <c r="H166" i="62" s="1"/>
  <c r="E165" i="62"/>
  <c r="H165" i="62" s="1"/>
  <c r="E164" i="62"/>
  <c r="H164" i="62" s="1"/>
  <c r="H163" i="62"/>
  <c r="E163" i="62"/>
  <c r="E162" i="62"/>
  <c r="H162" i="62" s="1"/>
  <c r="E161" i="62"/>
  <c r="H161" i="62" s="1"/>
  <c r="E160" i="62"/>
  <c r="H160" i="62" s="1"/>
  <c r="E159" i="62"/>
  <c r="H159" i="62" s="1"/>
  <c r="E158" i="62"/>
  <c r="H158" i="62" s="1"/>
  <c r="E157" i="62"/>
  <c r="H157" i="62" s="1"/>
  <c r="E156" i="62"/>
  <c r="H156" i="62" s="1"/>
  <c r="E155" i="62"/>
  <c r="H155" i="62" s="1"/>
  <c r="I148" i="62"/>
  <c r="F148" i="62"/>
  <c r="C148" i="62"/>
  <c r="E147" i="62"/>
  <c r="H147" i="62" s="1"/>
  <c r="E146" i="62"/>
  <c r="H146" i="62" s="1"/>
  <c r="E145" i="62"/>
  <c r="H145" i="62" s="1"/>
  <c r="E144" i="62"/>
  <c r="H144" i="62" s="1"/>
  <c r="E143" i="62"/>
  <c r="H143" i="62" s="1"/>
  <c r="E142" i="62"/>
  <c r="H142" i="62" s="1"/>
  <c r="E141" i="62"/>
  <c r="H141" i="62" s="1"/>
  <c r="E140" i="62"/>
  <c r="H140" i="62" s="1"/>
  <c r="E139" i="62"/>
  <c r="H139" i="62" s="1"/>
  <c r="H138" i="62"/>
  <c r="E138" i="62"/>
  <c r="E137" i="62"/>
  <c r="H137" i="62" s="1"/>
  <c r="E136" i="62"/>
  <c r="H136" i="62" s="1"/>
  <c r="I129" i="62"/>
  <c r="F129" i="62"/>
  <c r="C129" i="62"/>
  <c r="E128" i="62"/>
  <c r="H128" i="62" s="1"/>
  <c r="E127" i="62"/>
  <c r="H127" i="62" s="1"/>
  <c r="E126" i="62"/>
  <c r="H126" i="62" s="1"/>
  <c r="H125" i="62"/>
  <c r="E125" i="62"/>
  <c r="E124" i="62"/>
  <c r="H124" i="62" s="1"/>
  <c r="E123" i="62"/>
  <c r="H123" i="62" s="1"/>
  <c r="E122" i="62"/>
  <c r="H122" i="62" s="1"/>
  <c r="E121" i="62"/>
  <c r="H121" i="62" s="1"/>
  <c r="E120" i="62"/>
  <c r="H120" i="62" s="1"/>
  <c r="E119" i="62"/>
  <c r="H119" i="62" s="1"/>
  <c r="E118" i="62"/>
  <c r="H118" i="62" s="1"/>
  <c r="E117" i="62"/>
  <c r="H117" i="62" s="1"/>
  <c r="O112" i="62"/>
  <c r="N112" i="62"/>
  <c r="F110" i="62"/>
  <c r="C110" i="62"/>
  <c r="E109" i="62"/>
  <c r="H109" i="62" s="1"/>
  <c r="E108" i="62"/>
  <c r="H108" i="62" s="1"/>
  <c r="E107" i="62"/>
  <c r="H107" i="62" s="1"/>
  <c r="E106" i="62"/>
  <c r="H106" i="62" s="1"/>
  <c r="E105" i="62"/>
  <c r="H105" i="62" s="1"/>
  <c r="E104" i="62"/>
  <c r="H104" i="62" s="1"/>
  <c r="E103" i="62"/>
  <c r="H103" i="62" s="1"/>
  <c r="E102" i="62"/>
  <c r="H102" i="62" s="1"/>
  <c r="E101" i="62"/>
  <c r="H101" i="62" s="1"/>
  <c r="E100" i="62"/>
  <c r="H100" i="62" s="1"/>
  <c r="E99" i="62"/>
  <c r="H99" i="62" s="1"/>
  <c r="E98" i="62"/>
  <c r="I91" i="62"/>
  <c r="F91" i="62"/>
  <c r="C91" i="62"/>
  <c r="E90" i="62"/>
  <c r="H90" i="62" s="1"/>
  <c r="E89" i="62"/>
  <c r="H89" i="62" s="1"/>
  <c r="E88" i="62"/>
  <c r="H88" i="62" s="1"/>
  <c r="E87" i="62"/>
  <c r="H87" i="62" s="1"/>
  <c r="E86" i="62"/>
  <c r="H86" i="62" s="1"/>
  <c r="E85" i="62"/>
  <c r="H85" i="62" s="1"/>
  <c r="E84" i="62"/>
  <c r="H84" i="62" s="1"/>
  <c r="E83" i="62"/>
  <c r="H83" i="62" s="1"/>
  <c r="E82" i="62"/>
  <c r="H82" i="62" s="1"/>
  <c r="E81" i="62"/>
  <c r="H81" i="62" s="1"/>
  <c r="E80" i="62"/>
  <c r="H80" i="62" s="1"/>
  <c r="E79" i="62"/>
  <c r="H79" i="62" s="1"/>
  <c r="E78" i="62"/>
  <c r="H78" i="62" s="1"/>
  <c r="I71" i="62"/>
  <c r="F71" i="62"/>
  <c r="C71" i="62"/>
  <c r="E70" i="62"/>
  <c r="H70" i="62" s="1"/>
  <c r="E69" i="62"/>
  <c r="H69" i="62" s="1"/>
  <c r="E68" i="62"/>
  <c r="H68" i="62" s="1"/>
  <c r="E67" i="62"/>
  <c r="H67" i="62" s="1"/>
  <c r="E66" i="62"/>
  <c r="H66" i="62" s="1"/>
  <c r="E65" i="62"/>
  <c r="H65" i="62" s="1"/>
  <c r="E64" i="62"/>
  <c r="H64" i="62" s="1"/>
  <c r="E63" i="62"/>
  <c r="H63" i="62" s="1"/>
  <c r="E62" i="62"/>
  <c r="H62" i="62" s="1"/>
  <c r="E61" i="62"/>
  <c r="H61" i="62" s="1"/>
  <c r="E60" i="62"/>
  <c r="H60" i="62" s="1"/>
  <c r="E59" i="62"/>
  <c r="H59" i="62" s="1"/>
  <c r="E58" i="62"/>
  <c r="H58" i="62" s="1"/>
  <c r="I51" i="62"/>
  <c r="F51" i="62"/>
  <c r="C51" i="62"/>
  <c r="E50" i="62"/>
  <c r="H50" i="62" s="1"/>
  <c r="H49" i="62"/>
  <c r="E49" i="62"/>
  <c r="E48" i="62"/>
  <c r="H48" i="62" s="1"/>
  <c r="E47" i="62"/>
  <c r="H47" i="62" s="1"/>
  <c r="E46" i="62"/>
  <c r="H46" i="62" s="1"/>
  <c r="E45" i="62"/>
  <c r="H45" i="62" s="1"/>
  <c r="E44" i="62"/>
  <c r="H44" i="62" s="1"/>
  <c r="E43" i="62"/>
  <c r="H43" i="62" s="1"/>
  <c r="E42" i="62"/>
  <c r="H42" i="62" s="1"/>
  <c r="E41" i="62"/>
  <c r="H41" i="62" s="1"/>
  <c r="E40" i="62"/>
  <c r="H40" i="62" s="1"/>
  <c r="E39" i="62"/>
  <c r="H39" i="62" s="1"/>
  <c r="E38" i="62"/>
  <c r="I31" i="62"/>
  <c r="F31" i="62"/>
  <c r="C31" i="62"/>
  <c r="E30" i="62"/>
  <c r="H30" i="62" s="1"/>
  <c r="E29" i="62"/>
  <c r="H29" i="62" s="1"/>
  <c r="E28" i="62"/>
  <c r="H28" i="62" s="1"/>
  <c r="E27" i="62"/>
  <c r="H27" i="62" s="1"/>
  <c r="E26" i="62"/>
  <c r="H26" i="62" s="1"/>
  <c r="E25" i="62"/>
  <c r="H25" i="62" s="1"/>
  <c r="E24" i="62"/>
  <c r="H24" i="62" s="1"/>
  <c r="E23" i="62"/>
  <c r="H23" i="62" s="1"/>
  <c r="E22" i="62"/>
  <c r="H22" i="62" s="1"/>
  <c r="E21" i="62"/>
  <c r="H21" i="62" s="1"/>
  <c r="H20" i="62"/>
  <c r="E20" i="62"/>
  <c r="E19" i="62"/>
  <c r="H19" i="62" s="1"/>
  <c r="O18" i="62"/>
  <c r="I12" i="62"/>
  <c r="F12" i="62"/>
  <c r="C12" i="62"/>
  <c r="E11" i="62"/>
  <c r="H11" i="62" s="1"/>
  <c r="E10" i="62"/>
  <c r="H10" i="62" s="1"/>
  <c r="E9" i="62"/>
  <c r="H9" i="62" s="1"/>
  <c r="E8" i="62"/>
  <c r="H8" i="62" s="1"/>
  <c r="K7" i="62"/>
  <c r="E7" i="62"/>
  <c r="I438" i="61"/>
  <c r="F438" i="61"/>
  <c r="C438" i="61"/>
  <c r="E437" i="61"/>
  <c r="H437" i="61" s="1"/>
  <c r="E436" i="61"/>
  <c r="E434" i="61"/>
  <c r="H434" i="61" s="1"/>
  <c r="E433" i="61"/>
  <c r="H433" i="61" s="1"/>
  <c r="E432" i="61"/>
  <c r="H432" i="61" s="1"/>
  <c r="E431" i="61"/>
  <c r="H431" i="61" s="1"/>
  <c r="E430" i="61"/>
  <c r="H430" i="61" s="1"/>
  <c r="E429" i="61"/>
  <c r="H429" i="61" s="1"/>
  <c r="E428" i="61"/>
  <c r="H428" i="61" s="1"/>
  <c r="E427" i="61"/>
  <c r="H427" i="61" s="1"/>
  <c r="E426" i="61"/>
  <c r="H426" i="61" s="1"/>
  <c r="I419" i="61"/>
  <c r="F419" i="61"/>
  <c r="C419" i="61"/>
  <c r="E418" i="61"/>
  <c r="H418" i="61" s="1"/>
  <c r="E417" i="61"/>
  <c r="H417" i="61" s="1"/>
  <c r="E416" i="61"/>
  <c r="H416" i="61" s="1"/>
  <c r="E415" i="61"/>
  <c r="H415" i="61" s="1"/>
  <c r="E414" i="61"/>
  <c r="H414" i="61" s="1"/>
  <c r="E413" i="61"/>
  <c r="H413" i="61" s="1"/>
  <c r="E412" i="61"/>
  <c r="H412" i="61" s="1"/>
  <c r="E411" i="61"/>
  <c r="H411" i="61" s="1"/>
  <c r="E410" i="61"/>
  <c r="H410" i="61" s="1"/>
  <c r="E409" i="61"/>
  <c r="H409" i="61" s="1"/>
  <c r="E408" i="61"/>
  <c r="H408" i="61" s="1"/>
  <c r="E407" i="61"/>
  <c r="I400" i="61"/>
  <c r="F400" i="61"/>
  <c r="C400" i="61"/>
  <c r="E399" i="61"/>
  <c r="H399" i="61" s="1"/>
  <c r="E398" i="61"/>
  <c r="H398" i="61" s="1"/>
  <c r="E397" i="61"/>
  <c r="H397" i="61" s="1"/>
  <c r="E396" i="61"/>
  <c r="H396" i="61" s="1"/>
  <c r="E395" i="61"/>
  <c r="H395" i="61" s="1"/>
  <c r="E394" i="61"/>
  <c r="H394" i="61" s="1"/>
  <c r="E393" i="61"/>
  <c r="H393" i="61" s="1"/>
  <c r="E392" i="61"/>
  <c r="H392" i="61" s="1"/>
  <c r="E391" i="61"/>
  <c r="H391" i="61" s="1"/>
  <c r="E390" i="61"/>
  <c r="H390" i="61" s="1"/>
  <c r="E389" i="61"/>
  <c r="H389" i="61" s="1"/>
  <c r="E388" i="61"/>
  <c r="I381" i="61"/>
  <c r="F381" i="61"/>
  <c r="C381" i="61"/>
  <c r="E380" i="61"/>
  <c r="H380" i="61" s="1"/>
  <c r="E379" i="61"/>
  <c r="H379" i="61" s="1"/>
  <c r="E378" i="61"/>
  <c r="H378" i="61" s="1"/>
  <c r="E377" i="61"/>
  <c r="H377" i="61" s="1"/>
  <c r="E376" i="61"/>
  <c r="H376" i="61" s="1"/>
  <c r="E375" i="61"/>
  <c r="H375" i="61" s="1"/>
  <c r="E374" i="61"/>
  <c r="H374" i="61" s="1"/>
  <c r="E373" i="61"/>
  <c r="H373" i="61" s="1"/>
  <c r="E372" i="61"/>
  <c r="H372" i="61" s="1"/>
  <c r="E371" i="61"/>
  <c r="H371" i="61" s="1"/>
  <c r="E370" i="61"/>
  <c r="H370" i="61" s="1"/>
  <c r="E369" i="61"/>
  <c r="I362" i="61"/>
  <c r="F362" i="61"/>
  <c r="C362" i="61"/>
  <c r="E361" i="61"/>
  <c r="H361" i="61" s="1"/>
  <c r="E360" i="61"/>
  <c r="H360" i="61" s="1"/>
  <c r="E359" i="61"/>
  <c r="H359" i="61" s="1"/>
  <c r="E358" i="61"/>
  <c r="H358" i="61" s="1"/>
  <c r="E357" i="61"/>
  <c r="H357" i="61" s="1"/>
  <c r="E356" i="61"/>
  <c r="H356" i="61" s="1"/>
  <c r="E355" i="61"/>
  <c r="H355" i="61" s="1"/>
  <c r="E354" i="61"/>
  <c r="H354" i="61" s="1"/>
  <c r="E353" i="61"/>
  <c r="H353" i="61" s="1"/>
  <c r="E352" i="61"/>
  <c r="H352" i="61" s="1"/>
  <c r="E351" i="61"/>
  <c r="H351" i="61" s="1"/>
  <c r="E350" i="61"/>
  <c r="H350" i="61" s="1"/>
  <c r="E349" i="61"/>
  <c r="H349" i="61" s="1"/>
  <c r="I342" i="61"/>
  <c r="F342" i="61"/>
  <c r="C342" i="61"/>
  <c r="E341" i="61"/>
  <c r="H341" i="61" s="1"/>
  <c r="E340" i="61"/>
  <c r="H340" i="61" s="1"/>
  <c r="E339" i="61"/>
  <c r="H339" i="61" s="1"/>
  <c r="E338" i="61"/>
  <c r="H338" i="61" s="1"/>
  <c r="E337" i="61"/>
  <c r="H337" i="61" s="1"/>
  <c r="E336" i="61"/>
  <c r="H336" i="61" s="1"/>
  <c r="E335" i="61"/>
  <c r="H335" i="61" s="1"/>
  <c r="E334" i="61"/>
  <c r="H334" i="61" s="1"/>
  <c r="E333" i="61"/>
  <c r="H333" i="61" s="1"/>
  <c r="E332" i="61"/>
  <c r="H332" i="61" s="1"/>
  <c r="E331" i="61"/>
  <c r="H331" i="61" s="1"/>
  <c r="E330" i="61"/>
  <c r="I323" i="61"/>
  <c r="F323" i="61"/>
  <c r="C323" i="61"/>
  <c r="E322" i="61"/>
  <c r="H322" i="61" s="1"/>
  <c r="E321" i="61"/>
  <c r="H321" i="61" s="1"/>
  <c r="E320" i="61"/>
  <c r="H320" i="61" s="1"/>
  <c r="E319" i="61"/>
  <c r="H319" i="61" s="1"/>
  <c r="E318" i="61"/>
  <c r="H318" i="61" s="1"/>
  <c r="E317" i="61"/>
  <c r="H317" i="61" s="1"/>
  <c r="E316" i="61"/>
  <c r="H316" i="61" s="1"/>
  <c r="E315" i="61"/>
  <c r="H315" i="61" s="1"/>
  <c r="E314" i="61"/>
  <c r="H314" i="61" s="1"/>
  <c r="E313" i="61"/>
  <c r="H313" i="61" s="1"/>
  <c r="E312" i="61"/>
  <c r="H312" i="61" s="1"/>
  <c r="E311" i="61"/>
  <c r="I304" i="61"/>
  <c r="F304" i="61"/>
  <c r="C304" i="61"/>
  <c r="E303" i="61"/>
  <c r="H303" i="61" s="1"/>
  <c r="E302" i="61"/>
  <c r="H302" i="61" s="1"/>
  <c r="E301" i="61"/>
  <c r="H301" i="61" s="1"/>
  <c r="E300" i="61"/>
  <c r="H300" i="61" s="1"/>
  <c r="E299" i="61"/>
  <c r="H299" i="61" s="1"/>
  <c r="E298" i="61"/>
  <c r="H298" i="61" s="1"/>
  <c r="E297" i="61"/>
  <c r="H297" i="61" s="1"/>
  <c r="E296" i="61"/>
  <c r="H296" i="61" s="1"/>
  <c r="E295" i="61"/>
  <c r="H295" i="61" s="1"/>
  <c r="E294" i="61"/>
  <c r="H294" i="61" s="1"/>
  <c r="E293" i="61"/>
  <c r="H293" i="61" s="1"/>
  <c r="E292" i="61"/>
  <c r="H292" i="61" s="1"/>
  <c r="E291" i="61"/>
  <c r="I284" i="61"/>
  <c r="F284" i="61"/>
  <c r="C284" i="61"/>
  <c r="E283" i="61"/>
  <c r="H283" i="61" s="1"/>
  <c r="E282" i="61"/>
  <c r="H282" i="61" s="1"/>
  <c r="E281" i="61"/>
  <c r="H281" i="61" s="1"/>
  <c r="E280" i="61"/>
  <c r="H280" i="61" s="1"/>
  <c r="E279" i="61"/>
  <c r="H279" i="61" s="1"/>
  <c r="E278" i="61"/>
  <c r="H278" i="61" s="1"/>
  <c r="E277" i="61"/>
  <c r="H277" i="61" s="1"/>
  <c r="E276" i="61"/>
  <c r="H276" i="61" s="1"/>
  <c r="E275" i="61"/>
  <c r="H275" i="61" s="1"/>
  <c r="E274" i="61"/>
  <c r="H274" i="61" s="1"/>
  <c r="E273" i="61"/>
  <c r="H273" i="61" s="1"/>
  <c r="E272" i="61"/>
  <c r="H272" i="61" s="1"/>
  <c r="E271" i="61"/>
  <c r="H271" i="61" s="1"/>
  <c r="I264" i="61"/>
  <c r="F264" i="61"/>
  <c r="C264" i="61"/>
  <c r="E263" i="61"/>
  <c r="H263" i="61" s="1"/>
  <c r="E262" i="61"/>
  <c r="H262" i="61" s="1"/>
  <c r="E261" i="61"/>
  <c r="H261" i="61" s="1"/>
  <c r="E260" i="61"/>
  <c r="H260" i="61" s="1"/>
  <c r="E259" i="61"/>
  <c r="H259" i="61" s="1"/>
  <c r="E258" i="61"/>
  <c r="H258" i="61" s="1"/>
  <c r="E257" i="61"/>
  <c r="H257" i="61" s="1"/>
  <c r="E256" i="61"/>
  <c r="H256" i="61" s="1"/>
  <c r="E255" i="61"/>
  <c r="H255" i="61" s="1"/>
  <c r="E254" i="61"/>
  <c r="H254" i="61" s="1"/>
  <c r="E253" i="61"/>
  <c r="H253" i="61" s="1"/>
  <c r="E252" i="61"/>
  <c r="H252" i="61" s="1"/>
  <c r="E251" i="61"/>
  <c r="I244" i="61"/>
  <c r="F244" i="61"/>
  <c r="C244" i="61"/>
  <c r="E243" i="61"/>
  <c r="H243" i="61" s="1"/>
  <c r="E242" i="61"/>
  <c r="H242" i="61" s="1"/>
  <c r="E241" i="61"/>
  <c r="H241" i="61" s="1"/>
  <c r="E240" i="61"/>
  <c r="H240" i="61" s="1"/>
  <c r="E239" i="61"/>
  <c r="H239" i="61" s="1"/>
  <c r="E238" i="61"/>
  <c r="H238" i="61" s="1"/>
  <c r="E237" i="61"/>
  <c r="H237" i="61" s="1"/>
  <c r="E236" i="61"/>
  <c r="H236" i="61" s="1"/>
  <c r="E235" i="61"/>
  <c r="H235" i="61" s="1"/>
  <c r="E234" i="61"/>
  <c r="H234" i="61" s="1"/>
  <c r="E233" i="61"/>
  <c r="H233" i="61" s="1"/>
  <c r="E232" i="61"/>
  <c r="I225" i="61"/>
  <c r="F225" i="61"/>
  <c r="C225" i="61"/>
  <c r="E224" i="61"/>
  <c r="H224" i="61" s="1"/>
  <c r="E223" i="61"/>
  <c r="H223" i="61" s="1"/>
  <c r="E222" i="61"/>
  <c r="H222" i="61" s="1"/>
  <c r="E221" i="61"/>
  <c r="H221" i="61" s="1"/>
  <c r="E220" i="61"/>
  <c r="H220" i="61" s="1"/>
  <c r="E219" i="61"/>
  <c r="H219" i="61" s="1"/>
  <c r="E218" i="61"/>
  <c r="H218" i="61" s="1"/>
  <c r="E217" i="61"/>
  <c r="H217" i="61" s="1"/>
  <c r="E216" i="61"/>
  <c r="H216" i="61" s="1"/>
  <c r="E215" i="61"/>
  <c r="H215" i="61" s="1"/>
  <c r="E214" i="61"/>
  <c r="H214" i="61" s="1"/>
  <c r="E213" i="61"/>
  <c r="H213" i="61" s="1"/>
  <c r="E212" i="61"/>
  <c r="H212" i="61" s="1"/>
  <c r="I205" i="61"/>
  <c r="F205" i="61"/>
  <c r="C205" i="61"/>
  <c r="E204" i="61"/>
  <c r="H204" i="61" s="1"/>
  <c r="E203" i="61"/>
  <c r="H203" i="61" s="1"/>
  <c r="E202" i="61"/>
  <c r="H202" i="61" s="1"/>
  <c r="E201" i="61"/>
  <c r="H201" i="61" s="1"/>
  <c r="E200" i="61"/>
  <c r="H200" i="61" s="1"/>
  <c r="E199" i="61"/>
  <c r="H199" i="61" s="1"/>
  <c r="E198" i="61"/>
  <c r="H198" i="61" s="1"/>
  <c r="E197" i="61"/>
  <c r="H197" i="61" s="1"/>
  <c r="E196" i="61"/>
  <c r="H196" i="61" s="1"/>
  <c r="E195" i="61"/>
  <c r="H195" i="61" s="1"/>
  <c r="E194" i="61"/>
  <c r="H194" i="61" s="1"/>
  <c r="E193" i="61"/>
  <c r="I186" i="61"/>
  <c r="F186" i="61"/>
  <c r="C186" i="61"/>
  <c r="E185" i="61"/>
  <c r="H185" i="61" s="1"/>
  <c r="E184" i="61"/>
  <c r="H184" i="61" s="1"/>
  <c r="E183" i="61"/>
  <c r="H183" i="61" s="1"/>
  <c r="E182" i="61"/>
  <c r="H182" i="61" s="1"/>
  <c r="E181" i="61"/>
  <c r="H181" i="61" s="1"/>
  <c r="E180" i="61"/>
  <c r="H180" i="61" s="1"/>
  <c r="E179" i="61"/>
  <c r="H179" i="61" s="1"/>
  <c r="E178" i="61"/>
  <c r="H178" i="61" s="1"/>
  <c r="E177" i="61"/>
  <c r="H177" i="61" s="1"/>
  <c r="E176" i="61"/>
  <c r="H176" i="61" s="1"/>
  <c r="E175" i="61"/>
  <c r="H175" i="61" s="1"/>
  <c r="E174" i="61"/>
  <c r="I167" i="61"/>
  <c r="F167" i="61"/>
  <c r="C167" i="61"/>
  <c r="E166" i="61"/>
  <c r="H166" i="61" s="1"/>
  <c r="E165" i="61"/>
  <c r="H165" i="61" s="1"/>
  <c r="E164" i="61"/>
  <c r="H164" i="61" s="1"/>
  <c r="E163" i="61"/>
  <c r="H163" i="61" s="1"/>
  <c r="E162" i="61"/>
  <c r="H162" i="61" s="1"/>
  <c r="E161" i="61"/>
  <c r="H161" i="61" s="1"/>
  <c r="E160" i="61"/>
  <c r="H160" i="61" s="1"/>
  <c r="E159" i="61"/>
  <c r="H159" i="61" s="1"/>
  <c r="E158" i="61"/>
  <c r="H158" i="61" s="1"/>
  <c r="E157" i="61"/>
  <c r="H157" i="61" s="1"/>
  <c r="E156" i="61"/>
  <c r="H156" i="61" s="1"/>
  <c r="E155" i="61"/>
  <c r="I148" i="61"/>
  <c r="F148" i="61"/>
  <c r="C148" i="61"/>
  <c r="E147" i="61"/>
  <c r="H147" i="61" s="1"/>
  <c r="E146" i="61"/>
  <c r="H146" i="61" s="1"/>
  <c r="E145" i="61"/>
  <c r="H145" i="61" s="1"/>
  <c r="E144" i="61"/>
  <c r="H144" i="61" s="1"/>
  <c r="E143" i="61"/>
  <c r="H143" i="61" s="1"/>
  <c r="E142" i="61"/>
  <c r="H142" i="61" s="1"/>
  <c r="E141" i="61"/>
  <c r="H141" i="61" s="1"/>
  <c r="E140" i="61"/>
  <c r="H140" i="61" s="1"/>
  <c r="E139" i="61"/>
  <c r="H139" i="61" s="1"/>
  <c r="E138" i="61"/>
  <c r="H138" i="61" s="1"/>
  <c r="E137" i="61"/>
  <c r="H137" i="61" s="1"/>
  <c r="E136" i="61"/>
  <c r="I129" i="61"/>
  <c r="F129" i="61"/>
  <c r="C129" i="61"/>
  <c r="E128" i="61"/>
  <c r="H128" i="61" s="1"/>
  <c r="E127" i="61"/>
  <c r="H127" i="61" s="1"/>
  <c r="E126" i="61"/>
  <c r="H126" i="61" s="1"/>
  <c r="E125" i="61"/>
  <c r="H125" i="61" s="1"/>
  <c r="E124" i="61"/>
  <c r="H124" i="61" s="1"/>
  <c r="E123" i="61"/>
  <c r="H123" i="61" s="1"/>
  <c r="E122" i="61"/>
  <c r="H122" i="61" s="1"/>
  <c r="E121" i="61"/>
  <c r="H121" i="61" s="1"/>
  <c r="E120" i="61"/>
  <c r="H120" i="61" s="1"/>
  <c r="E119" i="61"/>
  <c r="H119" i="61" s="1"/>
  <c r="E118" i="61"/>
  <c r="H118" i="61" s="1"/>
  <c r="E117" i="61"/>
  <c r="O112" i="61"/>
  <c r="N112" i="61"/>
  <c r="F110" i="61"/>
  <c r="C110" i="61"/>
  <c r="E109" i="61"/>
  <c r="H109" i="61" s="1"/>
  <c r="E108" i="61"/>
  <c r="H108" i="61" s="1"/>
  <c r="E107" i="61"/>
  <c r="H107" i="61" s="1"/>
  <c r="E106" i="61"/>
  <c r="H106" i="61" s="1"/>
  <c r="E105" i="61"/>
  <c r="H105" i="61" s="1"/>
  <c r="E104" i="61"/>
  <c r="H104" i="61" s="1"/>
  <c r="E103" i="61"/>
  <c r="H103" i="61" s="1"/>
  <c r="E102" i="61"/>
  <c r="H102" i="61" s="1"/>
  <c r="E101" i="61"/>
  <c r="H101" i="61" s="1"/>
  <c r="E100" i="61"/>
  <c r="H100" i="61" s="1"/>
  <c r="E99" i="61"/>
  <c r="H99" i="61" s="1"/>
  <c r="E98" i="61"/>
  <c r="H98" i="61" s="1"/>
  <c r="I91" i="61"/>
  <c r="F91" i="61"/>
  <c r="C91" i="61"/>
  <c r="E90" i="61"/>
  <c r="H90" i="61" s="1"/>
  <c r="E89" i="61"/>
  <c r="H89" i="61" s="1"/>
  <c r="E88" i="61"/>
  <c r="H88" i="61" s="1"/>
  <c r="E87" i="61"/>
  <c r="H87" i="61" s="1"/>
  <c r="E86" i="61"/>
  <c r="H86" i="61" s="1"/>
  <c r="E85" i="61"/>
  <c r="H85" i="61" s="1"/>
  <c r="E84" i="61"/>
  <c r="H84" i="61" s="1"/>
  <c r="E83" i="61"/>
  <c r="H83" i="61" s="1"/>
  <c r="E82" i="61"/>
  <c r="H82" i="61" s="1"/>
  <c r="E81" i="61"/>
  <c r="H81" i="61" s="1"/>
  <c r="E80" i="61"/>
  <c r="H80" i="61" s="1"/>
  <c r="E79" i="61"/>
  <c r="H79" i="61" s="1"/>
  <c r="E78" i="61"/>
  <c r="H78" i="61" s="1"/>
  <c r="I71" i="61"/>
  <c r="F71" i="61"/>
  <c r="C71" i="61"/>
  <c r="E70" i="61"/>
  <c r="H70" i="61" s="1"/>
  <c r="E69" i="61"/>
  <c r="H69" i="61" s="1"/>
  <c r="E68" i="61"/>
  <c r="H68" i="61" s="1"/>
  <c r="E67" i="61"/>
  <c r="H67" i="61" s="1"/>
  <c r="E66" i="61"/>
  <c r="H66" i="61" s="1"/>
  <c r="E65" i="61"/>
  <c r="H65" i="61" s="1"/>
  <c r="E64" i="61"/>
  <c r="H64" i="61" s="1"/>
  <c r="E63" i="61"/>
  <c r="H63" i="61" s="1"/>
  <c r="E62" i="61"/>
  <c r="H62" i="61" s="1"/>
  <c r="E61" i="61"/>
  <c r="H61" i="61" s="1"/>
  <c r="E60" i="61"/>
  <c r="H60" i="61" s="1"/>
  <c r="E59" i="61"/>
  <c r="H59" i="61" s="1"/>
  <c r="E58" i="61"/>
  <c r="I51" i="61"/>
  <c r="F51" i="61"/>
  <c r="C51" i="61"/>
  <c r="E50" i="61"/>
  <c r="H50" i="61" s="1"/>
  <c r="E49" i="61"/>
  <c r="H49" i="61" s="1"/>
  <c r="E48" i="61"/>
  <c r="H48" i="61" s="1"/>
  <c r="E47" i="61"/>
  <c r="H47" i="61" s="1"/>
  <c r="E46" i="61"/>
  <c r="H46" i="61" s="1"/>
  <c r="E45" i="61"/>
  <c r="H45" i="61" s="1"/>
  <c r="E44" i="61"/>
  <c r="H44" i="61" s="1"/>
  <c r="E43" i="61"/>
  <c r="H43" i="61" s="1"/>
  <c r="E42" i="61"/>
  <c r="H42" i="61" s="1"/>
  <c r="E41" i="61"/>
  <c r="H41" i="61" s="1"/>
  <c r="E40" i="61"/>
  <c r="H40" i="61" s="1"/>
  <c r="E39" i="61"/>
  <c r="H39" i="61" s="1"/>
  <c r="E38" i="61"/>
  <c r="I31" i="61"/>
  <c r="F31" i="61"/>
  <c r="C31" i="61"/>
  <c r="E30" i="61"/>
  <c r="H30" i="61" s="1"/>
  <c r="E29" i="61"/>
  <c r="H29" i="61" s="1"/>
  <c r="E28" i="61"/>
  <c r="H28" i="61" s="1"/>
  <c r="E27" i="61"/>
  <c r="H27" i="61" s="1"/>
  <c r="E26" i="61"/>
  <c r="H26" i="61" s="1"/>
  <c r="E25" i="61"/>
  <c r="H25" i="61" s="1"/>
  <c r="E24" i="61"/>
  <c r="H24" i="61" s="1"/>
  <c r="E23" i="61"/>
  <c r="H23" i="61" s="1"/>
  <c r="E22" i="61"/>
  <c r="H22" i="61" s="1"/>
  <c r="E21" i="61"/>
  <c r="H21" i="61" s="1"/>
  <c r="E20" i="61"/>
  <c r="H20" i="61" s="1"/>
  <c r="E19" i="61"/>
  <c r="O18" i="61"/>
  <c r="I12" i="61"/>
  <c r="F12" i="61"/>
  <c r="C12" i="61"/>
  <c r="E11" i="61"/>
  <c r="H11" i="61" s="1"/>
  <c r="E10" i="61"/>
  <c r="H10" i="61" s="1"/>
  <c r="E9" i="61"/>
  <c r="H9" i="61" s="1"/>
  <c r="E8" i="61"/>
  <c r="H8" i="61" s="1"/>
  <c r="K7" i="61"/>
  <c r="E7" i="61"/>
  <c r="H7" i="61" s="1"/>
  <c r="G8" i="61" s="1"/>
  <c r="E186" i="61" l="1"/>
  <c r="E244" i="61"/>
  <c r="H446" i="9"/>
  <c r="E12" i="73"/>
  <c r="E206" i="73"/>
  <c r="E342" i="61"/>
  <c r="E400" i="61"/>
  <c r="E447" i="7"/>
  <c r="E148" i="61"/>
  <c r="E31" i="65"/>
  <c r="E50" i="65"/>
  <c r="E70" i="65"/>
  <c r="E90" i="65"/>
  <c r="H128" i="65"/>
  <c r="H148" i="65"/>
  <c r="F457" i="69"/>
  <c r="E243" i="78"/>
  <c r="E381" i="62"/>
  <c r="E419" i="62"/>
  <c r="E71" i="69"/>
  <c r="E110" i="69"/>
  <c r="H148" i="69"/>
  <c r="H186" i="69"/>
  <c r="H342" i="69"/>
  <c r="E265" i="73"/>
  <c r="E324" i="73"/>
  <c r="E363" i="73"/>
  <c r="E420" i="73"/>
  <c r="H50" i="74"/>
  <c r="H70" i="74"/>
  <c r="H109" i="74"/>
  <c r="H447" i="6"/>
  <c r="H445" i="8"/>
  <c r="E447" i="30"/>
  <c r="E447" i="61"/>
  <c r="C457" i="69"/>
  <c r="F457" i="61"/>
  <c r="E225" i="62"/>
  <c r="E284" i="62"/>
  <c r="F457" i="62"/>
  <c r="H110" i="61"/>
  <c r="E129" i="61"/>
  <c r="E167" i="61"/>
  <c r="E205" i="61"/>
  <c r="E264" i="61"/>
  <c r="E304" i="61"/>
  <c r="E323" i="61"/>
  <c r="H362" i="61"/>
  <c r="E381" i="61"/>
  <c r="E419" i="61"/>
  <c r="C457" i="61"/>
  <c r="E458" i="61" s="1"/>
  <c r="E51" i="62"/>
  <c r="E244" i="62"/>
  <c r="E362" i="62"/>
  <c r="E400" i="62"/>
  <c r="H407" i="62"/>
  <c r="H419" i="62" s="1"/>
  <c r="C457" i="62"/>
  <c r="E458" i="62" s="1"/>
  <c r="H19" i="65"/>
  <c r="H31" i="65" s="1"/>
  <c r="H38" i="65"/>
  <c r="H57" i="65"/>
  <c r="H78" i="65"/>
  <c r="H90" i="65" s="1"/>
  <c r="H447" i="22"/>
  <c r="E31" i="69"/>
  <c r="H225" i="69"/>
  <c r="H381" i="69"/>
  <c r="H419" i="69"/>
  <c r="E187" i="73"/>
  <c r="H194" i="73"/>
  <c r="H206" i="73" s="1"/>
  <c r="H213" i="73"/>
  <c r="H252" i="73"/>
  <c r="E305" i="73"/>
  <c r="H350" i="73"/>
  <c r="H363" i="73" s="1"/>
  <c r="E382" i="73"/>
  <c r="H408" i="73"/>
  <c r="E148" i="74"/>
  <c r="H447" i="69"/>
  <c r="C456" i="65"/>
  <c r="E447" i="22"/>
  <c r="F323" i="76"/>
  <c r="H231" i="78"/>
  <c r="H243" i="78" s="1"/>
  <c r="E51" i="69"/>
  <c r="E91" i="69"/>
  <c r="H98" i="69"/>
  <c r="E129" i="69"/>
  <c r="E167" i="73"/>
  <c r="H420" i="74"/>
  <c r="H448" i="74"/>
  <c r="F456" i="65"/>
  <c r="F309" i="80"/>
  <c r="E70" i="74"/>
  <c r="E382" i="74"/>
  <c r="E12" i="74"/>
  <c r="H206" i="74"/>
  <c r="H305" i="74"/>
  <c r="H343" i="74"/>
  <c r="H382" i="74"/>
  <c r="E305" i="74"/>
  <c r="E90" i="74"/>
  <c r="E343" i="74"/>
  <c r="H31" i="74"/>
  <c r="E50" i="74"/>
  <c r="E109" i="74"/>
  <c r="H135" i="74"/>
  <c r="H148" i="74" s="1"/>
  <c r="H226" i="73"/>
  <c r="E401" i="73"/>
  <c r="E245" i="73"/>
  <c r="E148" i="73"/>
  <c r="H156" i="73"/>
  <c r="H167" i="73" s="1"/>
  <c r="E285" i="73"/>
  <c r="H293" i="73"/>
  <c r="H305" i="73" s="1"/>
  <c r="H312" i="73"/>
  <c r="E343" i="73"/>
  <c r="H370" i="73"/>
  <c r="H382" i="73" s="1"/>
  <c r="H51" i="69"/>
  <c r="H91" i="69"/>
  <c r="H71" i="69"/>
  <c r="H12" i="69"/>
  <c r="E12" i="69"/>
  <c r="H19" i="69"/>
  <c r="H31" i="69" s="1"/>
  <c r="E225" i="69"/>
  <c r="H244" i="69"/>
  <c r="E381" i="69"/>
  <c r="H400" i="69"/>
  <c r="E419" i="69"/>
  <c r="E447" i="69"/>
  <c r="H110" i="69"/>
  <c r="E264" i="69"/>
  <c r="E148" i="69"/>
  <c r="H167" i="69"/>
  <c r="E186" i="69"/>
  <c r="H206" i="69"/>
  <c r="E304" i="69"/>
  <c r="H323" i="69"/>
  <c r="E342" i="69"/>
  <c r="H362" i="69"/>
  <c r="E457" i="65"/>
  <c r="H457" i="65" s="1"/>
  <c r="H70" i="65"/>
  <c r="E446" i="65"/>
  <c r="H7" i="65"/>
  <c r="H12" i="65" s="1"/>
  <c r="H31" i="62"/>
  <c r="H264" i="62"/>
  <c r="H71" i="62"/>
  <c r="H447" i="62"/>
  <c r="E12" i="62"/>
  <c r="H167" i="62"/>
  <c r="E304" i="62"/>
  <c r="H342" i="62"/>
  <c r="E342" i="62"/>
  <c r="E447" i="62"/>
  <c r="H91" i="62"/>
  <c r="E129" i="62"/>
  <c r="E148" i="62"/>
  <c r="E167" i="62"/>
  <c r="E186" i="62"/>
  <c r="E205" i="62"/>
  <c r="E264" i="62"/>
  <c r="E323" i="62"/>
  <c r="E31" i="62"/>
  <c r="H38" i="62"/>
  <c r="H51" i="62" s="1"/>
  <c r="E71" i="62"/>
  <c r="H213" i="62"/>
  <c r="H232" i="62"/>
  <c r="H244" i="62" s="1"/>
  <c r="H272" i="62"/>
  <c r="H284" i="62" s="1"/>
  <c r="H350" i="62"/>
  <c r="H362" i="62" s="1"/>
  <c r="H369" i="62"/>
  <c r="H381" i="62" s="1"/>
  <c r="H388" i="62"/>
  <c r="H400" i="62" s="1"/>
  <c r="H225" i="61"/>
  <c r="G9" i="61"/>
  <c r="K9" i="61" s="1"/>
  <c r="E91" i="61"/>
  <c r="E225" i="61"/>
  <c r="H232" i="61"/>
  <c r="H244" i="61" s="1"/>
  <c r="H251" i="61"/>
  <c r="H264" i="61" s="1"/>
  <c r="E284" i="61"/>
  <c r="H291" i="61"/>
  <c r="E362" i="61"/>
  <c r="H369" i="61"/>
  <c r="H381" i="61" s="1"/>
  <c r="H388" i="61"/>
  <c r="H407" i="61"/>
  <c r="H419" i="61" s="1"/>
  <c r="H445" i="61"/>
  <c r="H447" i="61" s="1"/>
  <c r="E12" i="61"/>
  <c r="H117" i="61"/>
  <c r="H129" i="61" s="1"/>
  <c r="H136" i="61"/>
  <c r="H148" i="61" s="1"/>
  <c r="H155" i="61"/>
  <c r="H167" i="61" s="1"/>
  <c r="H174" i="61"/>
  <c r="H193" i="61"/>
  <c r="H205" i="61" s="1"/>
  <c r="H311" i="61"/>
  <c r="H323" i="61" s="1"/>
  <c r="H330" i="61"/>
  <c r="H342" i="61" s="1"/>
  <c r="E447" i="60"/>
  <c r="E447" i="16"/>
  <c r="H447" i="14"/>
  <c r="E447" i="14"/>
  <c r="E446" i="9"/>
  <c r="E445" i="8"/>
  <c r="E447" i="6"/>
  <c r="E445" i="1"/>
  <c r="C309" i="80"/>
  <c r="E310" i="80" s="1"/>
  <c r="E282" i="78"/>
  <c r="E224" i="78"/>
  <c r="C425" i="78"/>
  <c r="E426" i="78" s="1"/>
  <c r="H183" i="78"/>
  <c r="C323" i="76"/>
  <c r="E324" i="76" s="1"/>
  <c r="E312" i="76"/>
  <c r="E129" i="76"/>
  <c r="E284" i="76"/>
  <c r="H110" i="80"/>
  <c r="E110" i="80"/>
  <c r="E90" i="80"/>
  <c r="H70" i="80"/>
  <c r="H283" i="80"/>
  <c r="E70" i="80"/>
  <c r="H77" i="80"/>
  <c r="H90" i="80" s="1"/>
  <c r="E50" i="80"/>
  <c r="H39" i="80"/>
  <c r="H50" i="80" s="1"/>
  <c r="E31" i="80"/>
  <c r="H12" i="80"/>
  <c r="E12" i="80"/>
  <c r="E414" i="78"/>
  <c r="E186" i="78"/>
  <c r="H180" i="78"/>
  <c r="E262" i="78"/>
  <c r="E302" i="78"/>
  <c r="E340" i="78"/>
  <c r="H176" i="78"/>
  <c r="H212" i="78"/>
  <c r="H224" i="78" s="1"/>
  <c r="E321" i="78"/>
  <c r="H177" i="78"/>
  <c r="H181" i="78"/>
  <c r="E398" i="78"/>
  <c r="E379" i="78"/>
  <c r="E360" i="78"/>
  <c r="H309" i="78"/>
  <c r="H321" i="78" s="1"/>
  <c r="F186" i="78"/>
  <c r="F425" i="78" s="1"/>
  <c r="H379" i="78"/>
  <c r="E205" i="78"/>
  <c r="E167" i="78"/>
  <c r="H174" i="78"/>
  <c r="H443" i="1"/>
  <c r="H445" i="1" s="1"/>
  <c r="H193" i="78"/>
  <c r="H205" i="78" s="1"/>
  <c r="H155" i="78"/>
  <c r="H167" i="78" s="1"/>
  <c r="E148" i="78"/>
  <c r="H360" i="78"/>
  <c r="H262" i="78"/>
  <c r="E110" i="78"/>
  <c r="E129" i="78"/>
  <c r="E91" i="78"/>
  <c r="E71" i="78"/>
  <c r="H51" i="78"/>
  <c r="E51" i="78"/>
  <c r="E31" i="78"/>
  <c r="H31" i="78"/>
  <c r="E12" i="78"/>
  <c r="E91" i="76"/>
  <c r="E148" i="76"/>
  <c r="E167" i="76"/>
  <c r="E51" i="76"/>
  <c r="E110" i="76"/>
  <c r="E12" i="76"/>
  <c r="E71" i="76"/>
  <c r="H186" i="76"/>
  <c r="E186" i="76"/>
  <c r="E205" i="76"/>
  <c r="E225" i="76"/>
  <c r="E244" i="76"/>
  <c r="H264" i="76"/>
  <c r="E264" i="76"/>
  <c r="E304" i="76"/>
  <c r="E31" i="76"/>
  <c r="H71" i="76"/>
  <c r="H272" i="76"/>
  <c r="H284" i="76" s="1"/>
  <c r="E31" i="73"/>
  <c r="E50" i="73"/>
  <c r="E90" i="73"/>
  <c r="E128" i="73"/>
  <c r="E70" i="73"/>
  <c r="H420" i="73"/>
  <c r="H7" i="73"/>
  <c r="G8" i="73" s="1"/>
  <c r="E109" i="73"/>
  <c r="H50" i="73"/>
  <c r="H136" i="80"/>
  <c r="H148" i="80" s="1"/>
  <c r="E148" i="80"/>
  <c r="H233" i="80"/>
  <c r="H243" i="80" s="1"/>
  <c r="E243" i="80"/>
  <c r="H119" i="80"/>
  <c r="H129" i="80" s="1"/>
  <c r="E129" i="80"/>
  <c r="H195" i="80"/>
  <c r="H205" i="80" s="1"/>
  <c r="E205" i="80"/>
  <c r="H250" i="80"/>
  <c r="H263" i="80" s="1"/>
  <c r="E263" i="80"/>
  <c r="G8" i="80"/>
  <c r="H31" i="80"/>
  <c r="H298" i="80"/>
  <c r="H157" i="80"/>
  <c r="H167" i="80" s="1"/>
  <c r="E167" i="80"/>
  <c r="H212" i="80"/>
  <c r="H224" i="80" s="1"/>
  <c r="E224" i="80"/>
  <c r="H174" i="80"/>
  <c r="H186" i="80" s="1"/>
  <c r="E186" i="80"/>
  <c r="E298" i="80"/>
  <c r="E283" i="80"/>
  <c r="K8" i="78"/>
  <c r="H110" i="78"/>
  <c r="G9" i="78"/>
  <c r="H91" i="78"/>
  <c r="H12" i="78"/>
  <c r="H71" i="78"/>
  <c r="H117" i="78"/>
  <c r="H129" i="78" s="1"/>
  <c r="H148" i="78"/>
  <c r="H282" i="78"/>
  <c r="H302" i="78"/>
  <c r="H340" i="78"/>
  <c r="H398" i="78"/>
  <c r="H414" i="78"/>
  <c r="H110" i="76"/>
  <c r="H91" i="76"/>
  <c r="H31" i="76"/>
  <c r="H51" i="76"/>
  <c r="H117" i="76"/>
  <c r="H129" i="76" s="1"/>
  <c r="H148" i="76"/>
  <c r="H225" i="76"/>
  <c r="H7" i="76"/>
  <c r="H324" i="76"/>
  <c r="H167" i="76"/>
  <c r="H244" i="76"/>
  <c r="H304" i="76"/>
  <c r="H205" i="76"/>
  <c r="H312" i="76"/>
  <c r="E459" i="73"/>
  <c r="E439" i="73"/>
  <c r="H446" i="73"/>
  <c r="H448" i="73" s="1"/>
  <c r="H444" i="65"/>
  <c r="H446" i="65" s="1"/>
  <c r="H438" i="62"/>
  <c r="E438" i="62"/>
  <c r="E438" i="61"/>
  <c r="H436" i="61"/>
  <c r="H445" i="30"/>
  <c r="H447" i="30" s="1"/>
  <c r="H445" i="16"/>
  <c r="H447" i="16" s="1"/>
  <c r="H445" i="7"/>
  <c r="H447" i="7" s="1"/>
  <c r="H435" i="6"/>
  <c r="H284" i="69"/>
  <c r="H323" i="62"/>
  <c r="H304" i="62"/>
  <c r="H437" i="65"/>
  <c r="H157" i="74"/>
  <c r="H167" i="74" s="1"/>
  <c r="E167" i="74"/>
  <c r="H351" i="74"/>
  <c r="H363" i="74" s="1"/>
  <c r="E363" i="74"/>
  <c r="H427" i="74"/>
  <c r="H439" i="74" s="1"/>
  <c r="E439" i="74"/>
  <c r="H273" i="74"/>
  <c r="E285" i="74"/>
  <c r="H390" i="74"/>
  <c r="H401" i="74" s="1"/>
  <c r="E401" i="74"/>
  <c r="F458" i="74"/>
  <c r="H265" i="74"/>
  <c r="E128" i="74"/>
  <c r="H116" i="74"/>
  <c r="H128" i="74" s="1"/>
  <c r="E245" i="74"/>
  <c r="H233" i="74"/>
  <c r="H245" i="74" s="1"/>
  <c r="H324" i="74"/>
  <c r="E324" i="74"/>
  <c r="H12" i="74"/>
  <c r="E206" i="74"/>
  <c r="H226" i="74"/>
  <c r="E265" i="74"/>
  <c r="H285" i="74"/>
  <c r="G8" i="74"/>
  <c r="E31" i="74"/>
  <c r="H187" i="74"/>
  <c r="E226" i="74"/>
  <c r="E187" i="74"/>
  <c r="E420" i="74"/>
  <c r="E459" i="74"/>
  <c r="H31" i="73"/>
  <c r="H90" i="73"/>
  <c r="H70" i="73"/>
  <c r="H109" i="73"/>
  <c r="H187" i="73"/>
  <c r="H439" i="73"/>
  <c r="H128" i="73"/>
  <c r="H148" i="73"/>
  <c r="H245" i="73"/>
  <c r="F458" i="73"/>
  <c r="H285" i="73"/>
  <c r="H324" i="73"/>
  <c r="H265" i="73"/>
  <c r="H343" i="73"/>
  <c r="H401" i="73"/>
  <c r="H438" i="69"/>
  <c r="G8" i="69"/>
  <c r="E167" i="69"/>
  <c r="E206" i="69"/>
  <c r="E284" i="69"/>
  <c r="E400" i="69"/>
  <c r="E438" i="69"/>
  <c r="H117" i="69"/>
  <c r="H129" i="69" s="1"/>
  <c r="E458" i="69"/>
  <c r="E244" i="69"/>
  <c r="E323" i="69"/>
  <c r="E362" i="69"/>
  <c r="E109" i="65"/>
  <c r="H97" i="65"/>
  <c r="H109" i="65" s="1"/>
  <c r="H50" i="65"/>
  <c r="E322" i="65"/>
  <c r="H310" i="65"/>
  <c r="H322" i="65" s="1"/>
  <c r="E263" i="65"/>
  <c r="H250" i="65"/>
  <c r="H263" i="65" s="1"/>
  <c r="E380" i="65"/>
  <c r="H368" i="65"/>
  <c r="H380" i="65" s="1"/>
  <c r="E243" i="65"/>
  <c r="H231" i="65"/>
  <c r="H243" i="65" s="1"/>
  <c r="E283" i="65"/>
  <c r="H270" i="65"/>
  <c r="H283" i="65" s="1"/>
  <c r="E128" i="65"/>
  <c r="E361" i="65"/>
  <c r="H348" i="65"/>
  <c r="H361" i="65" s="1"/>
  <c r="E399" i="65"/>
  <c r="H387" i="65"/>
  <c r="H399" i="65" s="1"/>
  <c r="E341" i="65"/>
  <c r="H329" i="65"/>
  <c r="H341" i="65" s="1"/>
  <c r="E167" i="65"/>
  <c r="H155" i="65"/>
  <c r="H167" i="65" s="1"/>
  <c r="E186" i="65"/>
  <c r="H174" i="65"/>
  <c r="H186" i="65" s="1"/>
  <c r="E205" i="65"/>
  <c r="H193" i="65"/>
  <c r="H205" i="65" s="1"/>
  <c r="E224" i="65"/>
  <c r="H212" i="65"/>
  <c r="H224" i="65" s="1"/>
  <c r="E303" i="65"/>
  <c r="H290" i="65"/>
  <c r="H303" i="65" s="1"/>
  <c r="E418" i="65"/>
  <c r="H406" i="65"/>
  <c r="H418" i="65" s="1"/>
  <c r="E437" i="65"/>
  <c r="E148" i="65"/>
  <c r="H148" i="62"/>
  <c r="H7" i="62"/>
  <c r="H129" i="62"/>
  <c r="H205" i="62"/>
  <c r="E110" i="62"/>
  <c r="H98" i="62"/>
  <c r="H110" i="62" s="1"/>
  <c r="H225" i="62"/>
  <c r="E91" i="62"/>
  <c r="H186" i="62"/>
  <c r="E51" i="61"/>
  <c r="H38" i="61"/>
  <c r="H51" i="61" s="1"/>
  <c r="E31" i="61"/>
  <c r="H19" i="61"/>
  <c r="H31" i="61" s="1"/>
  <c r="H12" i="61"/>
  <c r="H91" i="61"/>
  <c r="K8" i="61"/>
  <c r="H58" i="61"/>
  <c r="H71" i="61" s="1"/>
  <c r="E71" i="61"/>
  <c r="H438" i="61"/>
  <c r="E110" i="61"/>
  <c r="H186" i="61"/>
  <c r="H284" i="61"/>
  <c r="H304" i="61"/>
  <c r="H400" i="61"/>
  <c r="G10" i="61" l="1"/>
  <c r="G8" i="65"/>
  <c r="H457" i="69"/>
  <c r="E457" i="69"/>
  <c r="H456" i="65"/>
  <c r="E456" i="65"/>
  <c r="E459" i="69"/>
  <c r="E457" i="62"/>
  <c r="E460" i="62" s="1"/>
  <c r="H457" i="61"/>
  <c r="E457" i="61"/>
  <c r="E460" i="61" s="1"/>
  <c r="H309" i="80"/>
  <c r="E309" i="80"/>
  <c r="E312" i="80" s="1"/>
  <c r="E425" i="78"/>
  <c r="E427" i="78" s="1"/>
  <c r="E323" i="76"/>
  <c r="E326" i="76" s="1"/>
  <c r="H310" i="80"/>
  <c r="H186" i="78"/>
  <c r="H425" i="78" s="1"/>
  <c r="H426" i="78"/>
  <c r="H12" i="73"/>
  <c r="H458" i="73" s="1"/>
  <c r="K8" i="80"/>
  <c r="G9" i="80"/>
  <c r="K9" i="78"/>
  <c r="G10" i="78"/>
  <c r="H458" i="62"/>
  <c r="H12" i="76"/>
  <c r="H323" i="76" s="1"/>
  <c r="G8" i="76"/>
  <c r="E458" i="73"/>
  <c r="E461" i="73" s="1"/>
  <c r="H459" i="73"/>
  <c r="H459" i="74"/>
  <c r="H458" i="69"/>
  <c r="H459" i="65"/>
  <c r="H458" i="61"/>
  <c r="H458" i="74"/>
  <c r="E458" i="74"/>
  <c r="K8" i="74"/>
  <c r="G9" i="74"/>
  <c r="E460" i="73"/>
  <c r="K8" i="73"/>
  <c r="G9" i="73"/>
  <c r="K8" i="69"/>
  <c r="G9" i="69"/>
  <c r="G9" i="65"/>
  <c r="K8" i="65"/>
  <c r="G8" i="62"/>
  <c r="H12" i="62"/>
  <c r="H457" i="62" s="1"/>
  <c r="E459" i="61"/>
  <c r="K10" i="61"/>
  <c r="G11" i="61"/>
  <c r="E459" i="62" l="1"/>
  <c r="H459" i="69"/>
  <c r="E460" i="69"/>
  <c r="H460" i="69"/>
  <c r="E325" i="76"/>
  <c r="E311" i="80"/>
  <c r="E428" i="78"/>
  <c r="H311" i="80"/>
  <c r="H312" i="80"/>
  <c r="K9" i="80"/>
  <c r="G10" i="80"/>
  <c r="H428" i="78"/>
  <c r="H427" i="78"/>
  <c r="K10" i="78"/>
  <c r="G11" i="78"/>
  <c r="K11" i="78" s="1"/>
  <c r="G9" i="76"/>
  <c r="K8" i="76"/>
  <c r="H326" i="76"/>
  <c r="H325" i="76"/>
  <c r="H458" i="65"/>
  <c r="K9" i="74"/>
  <c r="G10" i="74"/>
  <c r="H460" i="74"/>
  <c r="H461" i="74"/>
  <c r="E461" i="74"/>
  <c r="E460" i="74"/>
  <c r="K9" i="73"/>
  <c r="G10" i="73"/>
  <c r="H461" i="73"/>
  <c r="H460" i="73"/>
  <c r="K9" i="69"/>
  <c r="G10" i="69"/>
  <c r="E458" i="65"/>
  <c r="E459" i="65"/>
  <c r="G10" i="65"/>
  <c r="K9" i="65"/>
  <c r="H460" i="62"/>
  <c r="H459" i="62"/>
  <c r="G9" i="62"/>
  <c r="K8" i="62"/>
  <c r="H460" i="61"/>
  <c r="H459" i="61"/>
  <c r="K11" i="61"/>
  <c r="K12" i="61" s="1"/>
  <c r="G12" i="61"/>
  <c r="C14" i="61" s="1"/>
  <c r="G14" i="61" s="1"/>
  <c r="J14" i="61" l="1"/>
  <c r="K12" i="78"/>
  <c r="K10" i="80"/>
  <c r="G11" i="80"/>
  <c r="K11" i="80" s="1"/>
  <c r="G12" i="78"/>
  <c r="C14" i="78" s="1"/>
  <c r="G10" i="76"/>
  <c r="K9" i="76"/>
  <c r="K10" i="74"/>
  <c r="G11" i="74"/>
  <c r="K11" i="74" s="1"/>
  <c r="K10" i="73"/>
  <c r="G11" i="73"/>
  <c r="K10" i="69"/>
  <c r="G11" i="69"/>
  <c r="G11" i="65"/>
  <c r="K10" i="65"/>
  <c r="G10" i="62"/>
  <c r="K9" i="62"/>
  <c r="G19" i="61"/>
  <c r="I14" i="61"/>
  <c r="K12" i="74" l="1"/>
  <c r="G12" i="74"/>
  <c r="C14" i="74" s="1"/>
  <c r="G14" i="74" s="1"/>
  <c r="G19" i="74" s="1"/>
  <c r="K12" i="80"/>
  <c r="G12" i="80"/>
  <c r="C14" i="80" s="1"/>
  <c r="G14" i="78"/>
  <c r="I14" i="78"/>
  <c r="J14" i="78"/>
  <c r="G11" i="76"/>
  <c r="K10" i="76"/>
  <c r="K11" i="73"/>
  <c r="K12" i="73" s="1"/>
  <c r="G12" i="73"/>
  <c r="C14" i="73" s="1"/>
  <c r="G14" i="73" s="1"/>
  <c r="K11" i="69"/>
  <c r="K12" i="69" s="1"/>
  <c r="G12" i="69"/>
  <c r="C14" i="69" s="1"/>
  <c r="G14" i="69" s="1"/>
  <c r="K11" i="65"/>
  <c r="K12" i="65" s="1"/>
  <c r="J14" i="65" s="1"/>
  <c r="G12" i="65"/>
  <c r="C14" i="65" s="1"/>
  <c r="G14" i="65" s="1"/>
  <c r="G11" i="62"/>
  <c r="K11" i="62" s="1"/>
  <c r="K10" i="62"/>
  <c r="G20" i="61"/>
  <c r="K19" i="61"/>
  <c r="I15" i="61"/>
  <c r="K12" i="62" l="1"/>
  <c r="J14" i="73"/>
  <c r="I14" i="74"/>
  <c r="I15" i="74" s="1"/>
  <c r="J14" i="74"/>
  <c r="J14" i="69"/>
  <c r="G12" i="62"/>
  <c r="C14" i="62" s="1"/>
  <c r="G14" i="62" s="1"/>
  <c r="G14" i="80"/>
  <c r="I14" i="80"/>
  <c r="J14" i="80"/>
  <c r="G19" i="78"/>
  <c r="K11" i="76"/>
  <c r="K12" i="76" s="1"/>
  <c r="G12" i="76"/>
  <c r="C14" i="76" s="1"/>
  <c r="K19" i="74"/>
  <c r="G20" i="74"/>
  <c r="I14" i="73"/>
  <c r="G19" i="73"/>
  <c r="I14" i="69"/>
  <c r="G19" i="69"/>
  <c r="I14" i="65"/>
  <c r="G19" i="65"/>
  <c r="I14" i="62"/>
  <c r="G21" i="61"/>
  <c r="K20" i="61"/>
  <c r="I15" i="65" l="1"/>
  <c r="I15" i="69"/>
  <c r="G19" i="62"/>
  <c r="K19" i="62" s="1"/>
  <c r="J14" i="62"/>
  <c r="G19" i="80"/>
  <c r="G20" i="78"/>
  <c r="K19" i="78"/>
  <c r="I15" i="78"/>
  <c r="J14" i="76"/>
  <c r="G14" i="76"/>
  <c r="I14" i="76"/>
  <c r="K20" i="74"/>
  <c r="G21" i="74"/>
  <c r="K19" i="73"/>
  <c r="G20" i="73"/>
  <c r="I15" i="73"/>
  <c r="K19" i="69"/>
  <c r="G20" i="69"/>
  <c r="K19" i="65"/>
  <c r="G20" i="65"/>
  <c r="G20" i="62"/>
  <c r="G22" i="61"/>
  <c r="K21" i="61"/>
  <c r="I15" i="62" l="1"/>
  <c r="K19" i="80"/>
  <c r="G20" i="80"/>
  <c r="I15" i="80"/>
  <c r="K20" i="78"/>
  <c r="G21" i="78"/>
  <c r="G19" i="76"/>
  <c r="K21" i="74"/>
  <c r="G22" i="74"/>
  <c r="K20" i="73"/>
  <c r="G21" i="73"/>
  <c r="K20" i="69"/>
  <c r="G21" i="69"/>
  <c r="K20" i="65"/>
  <c r="G21" i="65"/>
  <c r="G21" i="62"/>
  <c r="K20" i="62"/>
  <c r="G23" i="61"/>
  <c r="K22" i="61"/>
  <c r="K20" i="80" l="1"/>
  <c r="G21" i="80"/>
  <c r="G22" i="78"/>
  <c r="K21" i="78"/>
  <c r="G20" i="76"/>
  <c r="K19" i="76"/>
  <c r="I15" i="76"/>
  <c r="K22" i="74"/>
  <c r="G23" i="74"/>
  <c r="K21" i="73"/>
  <c r="G22" i="73"/>
  <c r="K21" i="69"/>
  <c r="G22" i="69"/>
  <c r="K21" i="65"/>
  <c r="G22" i="65"/>
  <c r="K21" i="62"/>
  <c r="G22" i="62"/>
  <c r="G24" i="61"/>
  <c r="K23" i="61"/>
  <c r="K21" i="80" l="1"/>
  <c r="G22" i="80"/>
  <c r="K22" i="78"/>
  <c r="G23" i="78"/>
  <c r="G21" i="76"/>
  <c r="K20" i="76"/>
  <c r="K23" i="74"/>
  <c r="G24" i="74"/>
  <c r="K22" i="73"/>
  <c r="G23" i="73"/>
  <c r="K22" i="69"/>
  <c r="G23" i="69"/>
  <c r="K22" i="65"/>
  <c r="G23" i="65"/>
  <c r="G23" i="62"/>
  <c r="K22" i="62"/>
  <c r="G25" i="61"/>
  <c r="K24" i="61"/>
  <c r="K22" i="80" l="1"/>
  <c r="G23" i="80"/>
  <c r="G24" i="78"/>
  <c r="K23" i="78"/>
  <c r="G22" i="76"/>
  <c r="K21" i="76"/>
  <c r="K24" i="74"/>
  <c r="G25" i="74"/>
  <c r="K23" i="73"/>
  <c r="G24" i="73"/>
  <c r="K23" i="69"/>
  <c r="G24" i="69"/>
  <c r="K23" i="65"/>
  <c r="G24" i="65"/>
  <c r="K23" i="62"/>
  <c r="G24" i="62"/>
  <c r="G26" i="61"/>
  <c r="K25" i="61"/>
  <c r="K23" i="80" l="1"/>
  <c r="G24" i="80"/>
  <c r="K24" i="78"/>
  <c r="G25" i="78"/>
  <c r="G23" i="76"/>
  <c r="K22" i="76"/>
  <c r="K25" i="74"/>
  <c r="G26" i="74"/>
  <c r="K24" i="73"/>
  <c r="G25" i="73"/>
  <c r="K24" i="69"/>
  <c r="G25" i="69"/>
  <c r="K24" i="65"/>
  <c r="G25" i="65"/>
  <c r="G25" i="62"/>
  <c r="K24" i="62"/>
  <c r="G27" i="61"/>
  <c r="K26" i="61"/>
  <c r="K24" i="80" l="1"/>
  <c r="G25" i="80"/>
  <c r="G26" i="78"/>
  <c r="K25" i="78"/>
  <c r="G24" i="76"/>
  <c r="K23" i="76"/>
  <c r="K26" i="74"/>
  <c r="G27" i="74"/>
  <c r="K25" i="73"/>
  <c r="G26" i="73"/>
  <c r="K25" i="69"/>
  <c r="G26" i="69"/>
  <c r="K25" i="65"/>
  <c r="G26" i="65"/>
  <c r="K25" i="62"/>
  <c r="G26" i="62"/>
  <c r="G28" i="61"/>
  <c r="K27" i="61"/>
  <c r="K25" i="80" l="1"/>
  <c r="G26" i="80"/>
  <c r="K26" i="78"/>
  <c r="G27" i="78"/>
  <c r="G25" i="76"/>
  <c r="K24" i="76"/>
  <c r="K27" i="74"/>
  <c r="G28" i="74"/>
  <c r="K26" i="73"/>
  <c r="G27" i="73"/>
  <c r="K26" i="69"/>
  <c r="G27" i="69"/>
  <c r="K26" i="65"/>
  <c r="G27" i="65"/>
  <c r="G27" i="62"/>
  <c r="K26" i="62"/>
  <c r="G29" i="61"/>
  <c r="K28" i="61"/>
  <c r="K26" i="80" l="1"/>
  <c r="G27" i="80"/>
  <c r="G28" i="78"/>
  <c r="K27" i="78"/>
  <c r="G26" i="76"/>
  <c r="K25" i="76"/>
  <c r="K28" i="74"/>
  <c r="G29" i="74"/>
  <c r="K27" i="73"/>
  <c r="G28" i="73"/>
  <c r="K27" i="69"/>
  <c r="G28" i="69"/>
  <c r="K27" i="65"/>
  <c r="G28" i="65"/>
  <c r="K27" i="62"/>
  <c r="G28" i="62"/>
  <c r="G30" i="61"/>
  <c r="K29" i="61"/>
  <c r="K27" i="80" l="1"/>
  <c r="G28" i="80"/>
  <c r="G29" i="78"/>
  <c r="K28" i="78"/>
  <c r="G27" i="76"/>
  <c r="K26" i="76"/>
  <c r="K29" i="74"/>
  <c r="G30" i="74"/>
  <c r="K28" i="73"/>
  <c r="G29" i="73"/>
  <c r="K28" i="69"/>
  <c r="G29" i="69"/>
  <c r="K28" i="65"/>
  <c r="G29" i="65"/>
  <c r="G29" i="62"/>
  <c r="K28" i="62"/>
  <c r="K30" i="61"/>
  <c r="K31" i="61" s="1"/>
  <c r="G31" i="61"/>
  <c r="C33" i="61" s="1"/>
  <c r="G33" i="61" s="1"/>
  <c r="J33" i="61" l="1"/>
  <c r="K28" i="80"/>
  <c r="G29" i="80"/>
  <c r="G30" i="78"/>
  <c r="K29" i="78"/>
  <c r="G28" i="76"/>
  <c r="K27" i="76"/>
  <c r="K30" i="74"/>
  <c r="K31" i="74" s="1"/>
  <c r="G31" i="74"/>
  <c r="C33" i="74" s="1"/>
  <c r="G33" i="74" s="1"/>
  <c r="K29" i="73"/>
  <c r="G30" i="73"/>
  <c r="K29" i="69"/>
  <c r="G30" i="69"/>
  <c r="K29" i="65"/>
  <c r="G30" i="65"/>
  <c r="K29" i="62"/>
  <c r="G30" i="62"/>
  <c r="I33" i="61"/>
  <c r="G38" i="61"/>
  <c r="I34" i="61" l="1"/>
  <c r="J33" i="74"/>
  <c r="K29" i="80"/>
  <c r="G30" i="80"/>
  <c r="K30" i="78"/>
  <c r="K31" i="78" s="1"/>
  <c r="G31" i="78"/>
  <c r="C33" i="78" s="1"/>
  <c r="G29" i="76"/>
  <c r="K28" i="76"/>
  <c r="I33" i="74"/>
  <c r="G38" i="74"/>
  <c r="K30" i="73"/>
  <c r="K31" i="73" s="1"/>
  <c r="G31" i="73"/>
  <c r="C33" i="73" s="1"/>
  <c r="G33" i="73" s="1"/>
  <c r="K30" i="69"/>
  <c r="K31" i="69" s="1"/>
  <c r="J33" i="69" s="1"/>
  <c r="G31" i="69"/>
  <c r="C33" i="69" s="1"/>
  <c r="G33" i="69" s="1"/>
  <c r="K30" i="65"/>
  <c r="K31" i="65" s="1"/>
  <c r="G31" i="65"/>
  <c r="C33" i="65" s="1"/>
  <c r="G33" i="65" s="1"/>
  <c r="K30" i="62"/>
  <c r="K31" i="62" s="1"/>
  <c r="G31" i="62"/>
  <c r="C33" i="62" s="1"/>
  <c r="G33" i="62" s="1"/>
  <c r="G39" i="61"/>
  <c r="K38" i="61"/>
  <c r="I34" i="74" l="1"/>
  <c r="J33" i="65"/>
  <c r="J33" i="62"/>
  <c r="J33" i="73"/>
  <c r="K30" i="80"/>
  <c r="K31" i="80" s="1"/>
  <c r="G31" i="80"/>
  <c r="C33" i="80" s="1"/>
  <c r="J33" i="78"/>
  <c r="G33" i="78"/>
  <c r="G30" i="76"/>
  <c r="K29" i="76"/>
  <c r="K38" i="74"/>
  <c r="G39" i="74"/>
  <c r="G38" i="73"/>
  <c r="I33" i="73"/>
  <c r="I33" i="69"/>
  <c r="G38" i="69"/>
  <c r="G38" i="65"/>
  <c r="I33" i="65"/>
  <c r="I33" i="62"/>
  <c r="G38" i="62"/>
  <c r="G40" i="61"/>
  <c r="K39" i="61"/>
  <c r="G33" i="80" l="1"/>
  <c r="J33" i="80"/>
  <c r="I33" i="78"/>
  <c r="G38" i="78"/>
  <c r="K30" i="76"/>
  <c r="K31" i="76" s="1"/>
  <c r="G31" i="76"/>
  <c r="C33" i="76" s="1"/>
  <c r="K39" i="74"/>
  <c r="G40" i="74"/>
  <c r="I34" i="73"/>
  <c r="K38" i="73"/>
  <c r="G39" i="73"/>
  <c r="I34" i="69"/>
  <c r="K38" i="69"/>
  <c r="G39" i="69"/>
  <c r="K38" i="65"/>
  <c r="G39" i="65"/>
  <c r="I34" i="65"/>
  <c r="I34" i="62"/>
  <c r="G39" i="62"/>
  <c r="K38" i="62"/>
  <c r="G41" i="61"/>
  <c r="K40" i="61"/>
  <c r="G38" i="80" l="1"/>
  <c r="I33" i="80"/>
  <c r="K38" i="78"/>
  <c r="G39" i="78"/>
  <c r="I34" i="78"/>
  <c r="G33" i="76"/>
  <c r="J33" i="76"/>
  <c r="K40" i="74"/>
  <c r="G41" i="74"/>
  <c r="K39" i="73"/>
  <c r="G40" i="73"/>
  <c r="K39" i="69"/>
  <c r="G40" i="69"/>
  <c r="K39" i="65"/>
  <c r="G40" i="65"/>
  <c r="K39" i="62"/>
  <c r="G40" i="62"/>
  <c r="G42" i="61"/>
  <c r="K41" i="61"/>
  <c r="I34" i="80" l="1"/>
  <c r="K38" i="80"/>
  <c r="G39" i="80"/>
  <c r="G40" i="78"/>
  <c r="K39" i="78"/>
  <c r="G38" i="76"/>
  <c r="I33" i="76"/>
  <c r="K41" i="74"/>
  <c r="G42" i="74"/>
  <c r="K40" i="73"/>
  <c r="G41" i="73"/>
  <c r="K40" i="69"/>
  <c r="G41" i="69"/>
  <c r="K40" i="65"/>
  <c r="G41" i="65"/>
  <c r="G41" i="62"/>
  <c r="K40" i="62"/>
  <c r="G43" i="61"/>
  <c r="K42" i="61"/>
  <c r="I34" i="76" l="1"/>
  <c r="K39" i="80"/>
  <c r="G40" i="80"/>
  <c r="K40" i="78"/>
  <c r="G41" i="78"/>
  <c r="G39" i="76"/>
  <c r="K38" i="76"/>
  <c r="K42" i="74"/>
  <c r="G43" i="74"/>
  <c r="K41" i="73"/>
  <c r="G42" i="73"/>
  <c r="K41" i="69"/>
  <c r="G42" i="69"/>
  <c r="K41" i="65"/>
  <c r="G42" i="65"/>
  <c r="K41" i="62"/>
  <c r="G42" i="62"/>
  <c r="G44" i="61"/>
  <c r="K43" i="61"/>
  <c r="K40" i="80" l="1"/>
  <c r="G41" i="80"/>
  <c r="G42" i="78"/>
  <c r="K41" i="78"/>
  <c r="G40" i="76"/>
  <c r="K39" i="76"/>
  <c r="K43" i="74"/>
  <c r="G44" i="74"/>
  <c r="K42" i="73"/>
  <c r="G43" i="73"/>
  <c r="K42" i="69"/>
  <c r="G43" i="69"/>
  <c r="K42" i="65"/>
  <c r="G43" i="65"/>
  <c r="G43" i="62"/>
  <c r="K42" i="62"/>
  <c r="G45" i="61"/>
  <c r="K44" i="61"/>
  <c r="K41" i="80" l="1"/>
  <c r="G42" i="80"/>
  <c r="K42" i="78"/>
  <c r="G43" i="78"/>
  <c r="G41" i="76"/>
  <c r="K40" i="76"/>
  <c r="K44" i="74"/>
  <c r="G45" i="74"/>
  <c r="K43" i="73"/>
  <c r="G44" i="73"/>
  <c r="K43" i="69"/>
  <c r="G44" i="69"/>
  <c r="K43" i="65"/>
  <c r="G44" i="65"/>
  <c r="K43" i="62"/>
  <c r="G44" i="62"/>
  <c r="G46" i="61"/>
  <c r="K45" i="61"/>
  <c r="K42" i="80" l="1"/>
  <c r="G43" i="80"/>
  <c r="G44" i="78"/>
  <c r="K43" i="78"/>
  <c r="G42" i="76"/>
  <c r="K41" i="76"/>
  <c r="K45" i="74"/>
  <c r="G46" i="74"/>
  <c r="K44" i="73"/>
  <c r="G45" i="73"/>
  <c r="K44" i="69"/>
  <c r="G45" i="69"/>
  <c r="K44" i="65"/>
  <c r="G45" i="65"/>
  <c r="G45" i="62"/>
  <c r="K44" i="62"/>
  <c r="G47" i="61"/>
  <c r="K46" i="61"/>
  <c r="K43" i="80" l="1"/>
  <c r="G44" i="80"/>
  <c r="K44" i="78"/>
  <c r="G45" i="78"/>
  <c r="G43" i="76"/>
  <c r="K42" i="76"/>
  <c r="K46" i="74"/>
  <c r="G47" i="74"/>
  <c r="K45" i="73"/>
  <c r="G46" i="73"/>
  <c r="K45" i="69"/>
  <c r="G46" i="69"/>
  <c r="K45" i="65"/>
  <c r="G46" i="65"/>
  <c r="K45" i="62"/>
  <c r="G46" i="62"/>
  <c r="G48" i="61"/>
  <c r="K47" i="61"/>
  <c r="K44" i="80" l="1"/>
  <c r="G45" i="80"/>
  <c r="G46" i="78"/>
  <c r="K45" i="78"/>
  <c r="G44" i="76"/>
  <c r="K43" i="76"/>
  <c r="K47" i="74"/>
  <c r="G48" i="74"/>
  <c r="G47" i="73"/>
  <c r="K46" i="73"/>
  <c r="K46" i="69"/>
  <c r="G47" i="69"/>
  <c r="K46" i="65"/>
  <c r="G47" i="65"/>
  <c r="G47" i="62"/>
  <c r="K46" i="62"/>
  <c r="G49" i="61"/>
  <c r="K48" i="61"/>
  <c r="K45" i="80" l="1"/>
  <c r="G46" i="80"/>
  <c r="G47" i="78"/>
  <c r="K46" i="78"/>
  <c r="G45" i="76"/>
  <c r="K44" i="76"/>
  <c r="K48" i="74"/>
  <c r="G49" i="74"/>
  <c r="G48" i="73"/>
  <c r="K47" i="73"/>
  <c r="K47" i="69"/>
  <c r="G48" i="69"/>
  <c r="K47" i="65"/>
  <c r="G48" i="65"/>
  <c r="K47" i="62"/>
  <c r="G48" i="62"/>
  <c r="G50" i="61"/>
  <c r="K49" i="61"/>
  <c r="K46" i="80" l="1"/>
  <c r="G47" i="80"/>
  <c r="K47" i="78"/>
  <c r="G48" i="78"/>
  <c r="G46" i="76"/>
  <c r="K45" i="76"/>
  <c r="K49" i="74"/>
  <c r="K50" i="74" s="1"/>
  <c r="G50" i="74"/>
  <c r="C52" i="74" s="1"/>
  <c r="G52" i="74" s="1"/>
  <c r="G49" i="73"/>
  <c r="K48" i="73"/>
  <c r="K48" i="69"/>
  <c r="G49" i="69"/>
  <c r="K48" i="65"/>
  <c r="G49" i="65"/>
  <c r="G49" i="62"/>
  <c r="K48" i="62"/>
  <c r="K50" i="61"/>
  <c r="K51" i="61" s="1"/>
  <c r="G51" i="61"/>
  <c r="C53" i="61" s="1"/>
  <c r="G53" i="61" s="1"/>
  <c r="J53" i="61" l="1"/>
  <c r="K47" i="80"/>
  <c r="G48" i="80"/>
  <c r="G49" i="78"/>
  <c r="K48" i="78"/>
  <c r="G47" i="76"/>
  <c r="K46" i="76"/>
  <c r="G57" i="74"/>
  <c r="I52" i="74"/>
  <c r="K49" i="73"/>
  <c r="K50" i="73" s="1"/>
  <c r="G50" i="73"/>
  <c r="C52" i="73" s="1"/>
  <c r="G52" i="73" s="1"/>
  <c r="K49" i="69"/>
  <c r="G50" i="69"/>
  <c r="K49" i="65"/>
  <c r="K50" i="65" s="1"/>
  <c r="G50" i="65"/>
  <c r="C52" i="65" s="1"/>
  <c r="G52" i="65" s="1"/>
  <c r="K49" i="62"/>
  <c r="G50" i="62"/>
  <c r="I53" i="61"/>
  <c r="G58" i="61"/>
  <c r="K58" i="61" s="1"/>
  <c r="I53" i="74" l="1"/>
  <c r="J52" i="65"/>
  <c r="K48" i="80"/>
  <c r="G49" i="80"/>
  <c r="G50" i="78"/>
  <c r="K49" i="78"/>
  <c r="G48" i="76"/>
  <c r="K47" i="76"/>
  <c r="K57" i="74"/>
  <c r="G58" i="74"/>
  <c r="I52" i="73"/>
  <c r="G57" i="73"/>
  <c r="K50" i="69"/>
  <c r="K51" i="69" s="1"/>
  <c r="G51" i="69"/>
  <c r="C53" i="69" s="1"/>
  <c r="G53" i="69" s="1"/>
  <c r="I52" i="65"/>
  <c r="G57" i="65"/>
  <c r="K50" i="62"/>
  <c r="K51" i="62" s="1"/>
  <c r="G51" i="62"/>
  <c r="C53" i="62" s="1"/>
  <c r="G53" i="62" s="1"/>
  <c r="G59" i="61"/>
  <c r="I54" i="61"/>
  <c r="J53" i="62" l="1"/>
  <c r="I53" i="65"/>
  <c r="J53" i="69"/>
  <c r="G60" i="61"/>
  <c r="K60" i="61" s="1"/>
  <c r="K59" i="61"/>
  <c r="K49" i="80"/>
  <c r="K50" i="78"/>
  <c r="K51" i="78" s="1"/>
  <c r="G51" i="78"/>
  <c r="C53" i="78" s="1"/>
  <c r="G49" i="76"/>
  <c r="K48" i="76"/>
  <c r="K58" i="74"/>
  <c r="G59" i="74"/>
  <c r="K57" i="73"/>
  <c r="G58" i="73"/>
  <c r="I53" i="73"/>
  <c r="G58" i="69"/>
  <c r="I53" i="69"/>
  <c r="K57" i="65"/>
  <c r="G58" i="65"/>
  <c r="G58" i="62"/>
  <c r="I53" i="62"/>
  <c r="G61" i="61"/>
  <c r="K61" i="61" s="1"/>
  <c r="I54" i="69" l="1"/>
  <c r="K50" i="80"/>
  <c r="G50" i="80"/>
  <c r="C52" i="80" s="1"/>
  <c r="J53" i="78"/>
  <c r="G53" i="78"/>
  <c r="G50" i="76"/>
  <c r="K49" i="76"/>
  <c r="K59" i="74"/>
  <c r="G60" i="74"/>
  <c r="G59" i="73"/>
  <c r="K58" i="73"/>
  <c r="K58" i="69"/>
  <c r="G59" i="69"/>
  <c r="K58" i="65"/>
  <c r="G59" i="65"/>
  <c r="G59" i="62"/>
  <c r="K58" i="62"/>
  <c r="I54" i="62"/>
  <c r="G62" i="61"/>
  <c r="K62" i="61" s="1"/>
  <c r="G52" i="80" l="1"/>
  <c r="J52" i="80"/>
  <c r="G58" i="78"/>
  <c r="I53" i="78"/>
  <c r="K50" i="76"/>
  <c r="K51" i="76" s="1"/>
  <c r="G51" i="76"/>
  <c r="C53" i="76" s="1"/>
  <c r="K60" i="74"/>
  <c r="G61" i="74"/>
  <c r="K59" i="73"/>
  <c r="G60" i="73"/>
  <c r="K59" i="69"/>
  <c r="G60" i="69"/>
  <c r="K59" i="65"/>
  <c r="G60" i="65"/>
  <c r="K59" i="62"/>
  <c r="G60" i="62"/>
  <c r="G63" i="61"/>
  <c r="G57" i="80" l="1"/>
  <c r="I52" i="80"/>
  <c r="G59" i="78"/>
  <c r="K58" i="78"/>
  <c r="I54" i="78"/>
  <c r="G53" i="76"/>
  <c r="J53" i="76"/>
  <c r="K61" i="74"/>
  <c r="G62" i="74"/>
  <c r="G61" i="73"/>
  <c r="K60" i="73"/>
  <c r="K60" i="69"/>
  <c r="G61" i="69"/>
  <c r="K60" i="65"/>
  <c r="G61" i="65"/>
  <c r="G61" i="62"/>
  <c r="K60" i="62"/>
  <c r="K63" i="61"/>
  <c r="G64" i="61"/>
  <c r="I53" i="80" l="1"/>
  <c r="K57" i="80"/>
  <c r="G58" i="80"/>
  <c r="K59" i="78"/>
  <c r="G60" i="78"/>
  <c r="G58" i="76"/>
  <c r="I53" i="76"/>
  <c r="K62" i="74"/>
  <c r="G63" i="74"/>
  <c r="K61" i="73"/>
  <c r="G62" i="73"/>
  <c r="K61" i="69"/>
  <c r="G62" i="69"/>
  <c r="K61" i="65"/>
  <c r="G62" i="65"/>
  <c r="K61" i="62"/>
  <c r="G62" i="62"/>
  <c r="K64" i="61"/>
  <c r="G65" i="61"/>
  <c r="I54" i="76" l="1"/>
  <c r="K58" i="80"/>
  <c r="G59" i="80"/>
  <c r="G61" i="78"/>
  <c r="K60" i="78"/>
  <c r="G59" i="76"/>
  <c r="K58" i="76"/>
  <c r="K63" i="74"/>
  <c r="G64" i="74"/>
  <c r="G63" i="73"/>
  <c r="K62" i="73"/>
  <c r="K62" i="69"/>
  <c r="G63" i="69"/>
  <c r="K62" i="65"/>
  <c r="G63" i="65"/>
  <c r="G63" i="62"/>
  <c r="K62" i="62"/>
  <c r="K65" i="61"/>
  <c r="G66" i="61"/>
  <c r="K59" i="80" l="1"/>
  <c r="G60" i="80"/>
  <c r="K61" i="78"/>
  <c r="G62" i="78"/>
  <c r="G60" i="76"/>
  <c r="K59" i="76"/>
  <c r="K64" i="74"/>
  <c r="G65" i="74"/>
  <c r="K63" i="73"/>
  <c r="G64" i="73"/>
  <c r="K63" i="69"/>
  <c r="G64" i="69"/>
  <c r="K63" i="65"/>
  <c r="G64" i="65"/>
  <c r="K63" i="62"/>
  <c r="G64" i="62"/>
  <c r="K66" i="61"/>
  <c r="G67" i="61"/>
  <c r="K60" i="80" l="1"/>
  <c r="G61" i="80"/>
  <c r="G63" i="78"/>
  <c r="K62" i="78"/>
  <c r="G61" i="76"/>
  <c r="K60" i="76"/>
  <c r="K65" i="74"/>
  <c r="G66" i="74"/>
  <c r="K64" i="73"/>
  <c r="G65" i="73"/>
  <c r="K64" i="69"/>
  <c r="G65" i="69"/>
  <c r="K64" i="65"/>
  <c r="G65" i="65"/>
  <c r="G65" i="62"/>
  <c r="K64" i="62"/>
  <c r="G68" i="61"/>
  <c r="K67" i="61"/>
  <c r="K61" i="80" l="1"/>
  <c r="G62" i="80"/>
  <c r="K63" i="78"/>
  <c r="G64" i="78"/>
  <c r="G62" i="76"/>
  <c r="K61" i="76"/>
  <c r="K66" i="74"/>
  <c r="G67" i="74"/>
  <c r="G66" i="73"/>
  <c r="K65" i="73"/>
  <c r="K65" i="69"/>
  <c r="G66" i="69"/>
  <c r="K65" i="65"/>
  <c r="G66" i="65"/>
  <c r="K65" i="62"/>
  <c r="G66" i="62"/>
  <c r="K68" i="61"/>
  <c r="G69" i="61"/>
  <c r="K62" i="80" l="1"/>
  <c r="G63" i="80"/>
  <c r="G65" i="78"/>
  <c r="K64" i="78"/>
  <c r="G63" i="76"/>
  <c r="K62" i="76"/>
  <c r="K67" i="74"/>
  <c r="G68" i="74"/>
  <c r="K66" i="73"/>
  <c r="G67" i="73"/>
  <c r="K66" i="69"/>
  <c r="G67" i="69"/>
  <c r="K66" i="65"/>
  <c r="G67" i="65"/>
  <c r="G67" i="62"/>
  <c r="K66" i="62"/>
  <c r="G70" i="61"/>
  <c r="K69" i="61"/>
  <c r="K63" i="80" l="1"/>
  <c r="G64" i="80"/>
  <c r="K65" i="78"/>
  <c r="G66" i="78"/>
  <c r="G64" i="76"/>
  <c r="K63" i="76"/>
  <c r="K68" i="74"/>
  <c r="G69" i="74"/>
  <c r="G68" i="73"/>
  <c r="K67" i="73"/>
  <c r="K67" i="69"/>
  <c r="G68" i="69"/>
  <c r="K67" i="65"/>
  <c r="G68" i="65"/>
  <c r="G68" i="62"/>
  <c r="K67" i="62"/>
  <c r="K70" i="61"/>
  <c r="K71" i="61" s="1"/>
  <c r="G71" i="61"/>
  <c r="C73" i="61" s="1"/>
  <c r="G73" i="61" s="1"/>
  <c r="K64" i="80" l="1"/>
  <c r="G65" i="80"/>
  <c r="G67" i="78"/>
  <c r="K66" i="78"/>
  <c r="G65" i="76"/>
  <c r="K64" i="76"/>
  <c r="K69" i="74"/>
  <c r="K70" i="74" s="1"/>
  <c r="G70" i="74"/>
  <c r="C72" i="74" s="1"/>
  <c r="G72" i="74" s="1"/>
  <c r="G69" i="73"/>
  <c r="K68" i="73"/>
  <c r="K68" i="69"/>
  <c r="G69" i="69"/>
  <c r="K68" i="65"/>
  <c r="G69" i="65"/>
  <c r="K68" i="62"/>
  <c r="G69" i="62"/>
  <c r="J73" i="61"/>
  <c r="I73" i="61"/>
  <c r="G78" i="61"/>
  <c r="K65" i="80" l="1"/>
  <c r="G66" i="80"/>
  <c r="K67" i="78"/>
  <c r="G68" i="78"/>
  <c r="G66" i="76"/>
  <c r="K65" i="76"/>
  <c r="G77" i="74"/>
  <c r="I72" i="74"/>
  <c r="K69" i="73"/>
  <c r="K70" i="73" s="1"/>
  <c r="G70" i="73"/>
  <c r="C72" i="73" s="1"/>
  <c r="G72" i="73" s="1"/>
  <c r="K69" i="69"/>
  <c r="G70" i="69"/>
  <c r="K69" i="65"/>
  <c r="K70" i="65" s="1"/>
  <c r="J72" i="65" s="1"/>
  <c r="G70" i="65"/>
  <c r="C72" i="65" s="1"/>
  <c r="G72" i="65" s="1"/>
  <c r="G70" i="62"/>
  <c r="K69" i="62"/>
  <c r="G79" i="61"/>
  <c r="K78" i="61"/>
  <c r="I74" i="61"/>
  <c r="I73" i="74" l="1"/>
  <c r="K66" i="80"/>
  <c r="G67" i="80"/>
  <c r="K68" i="78"/>
  <c r="G69" i="78"/>
  <c r="G67" i="76"/>
  <c r="K66" i="76"/>
  <c r="K77" i="74"/>
  <c r="G78" i="74"/>
  <c r="G77" i="73"/>
  <c r="I72" i="73"/>
  <c r="K70" i="69"/>
  <c r="K71" i="69" s="1"/>
  <c r="G71" i="69"/>
  <c r="C73" i="69" s="1"/>
  <c r="G73" i="69" s="1"/>
  <c r="G77" i="65"/>
  <c r="I72" i="65"/>
  <c r="K70" i="62"/>
  <c r="K71" i="62" s="1"/>
  <c r="G71" i="62"/>
  <c r="C73" i="62" s="1"/>
  <c r="G73" i="62" s="1"/>
  <c r="K79" i="61"/>
  <c r="G80" i="61"/>
  <c r="J73" i="62" l="1"/>
  <c r="J73" i="69"/>
  <c r="I73" i="65"/>
  <c r="K67" i="80"/>
  <c r="G68" i="80"/>
  <c r="K69" i="78"/>
  <c r="G70" i="78"/>
  <c r="G68" i="76"/>
  <c r="K67" i="76"/>
  <c r="K78" i="74"/>
  <c r="G79" i="74"/>
  <c r="G78" i="73"/>
  <c r="K77" i="73"/>
  <c r="I73" i="73"/>
  <c r="I73" i="69"/>
  <c r="G78" i="69"/>
  <c r="K77" i="65"/>
  <c r="G78" i="65"/>
  <c r="G78" i="62"/>
  <c r="I73" i="62"/>
  <c r="G81" i="61"/>
  <c r="K80" i="61"/>
  <c r="I74" i="62" l="1"/>
  <c r="K78" i="73"/>
  <c r="G79" i="73"/>
  <c r="K79" i="73" s="1"/>
  <c r="K68" i="80"/>
  <c r="G69" i="80"/>
  <c r="K70" i="78"/>
  <c r="K71" i="78" s="1"/>
  <c r="G71" i="78"/>
  <c r="C73" i="78" s="1"/>
  <c r="G69" i="76"/>
  <c r="K68" i="76"/>
  <c r="K79" i="74"/>
  <c r="G80" i="74"/>
  <c r="K78" i="69"/>
  <c r="G79" i="69"/>
  <c r="I74" i="69"/>
  <c r="K78" i="65"/>
  <c r="G79" i="65"/>
  <c r="G79" i="62"/>
  <c r="K78" i="62"/>
  <c r="K81" i="61"/>
  <c r="G82" i="61"/>
  <c r="G80" i="73" l="1"/>
  <c r="K80" i="73" s="1"/>
  <c r="K69" i="80"/>
  <c r="K70" i="80" s="1"/>
  <c r="G70" i="80"/>
  <c r="C72" i="80" s="1"/>
  <c r="J73" i="78"/>
  <c r="G73" i="78"/>
  <c r="G70" i="76"/>
  <c r="K69" i="76"/>
  <c r="K80" i="74"/>
  <c r="G81" i="74"/>
  <c r="K79" i="69"/>
  <c r="G80" i="69"/>
  <c r="K79" i="65"/>
  <c r="G80" i="65"/>
  <c r="K79" i="62"/>
  <c r="G80" i="62"/>
  <c r="G83" i="61"/>
  <c r="K82" i="61"/>
  <c r="G81" i="73" l="1"/>
  <c r="K81" i="73" s="1"/>
  <c r="G72" i="80"/>
  <c r="J72" i="80"/>
  <c r="I73" i="78"/>
  <c r="G78" i="78"/>
  <c r="G79" i="78" s="1"/>
  <c r="K70" i="76"/>
  <c r="K71" i="76" s="1"/>
  <c r="G71" i="76"/>
  <c r="C73" i="76" s="1"/>
  <c r="K81" i="74"/>
  <c r="G82" i="74"/>
  <c r="K80" i="69"/>
  <c r="G81" i="69"/>
  <c r="K80" i="65"/>
  <c r="G81" i="65"/>
  <c r="G81" i="62"/>
  <c r="K80" i="62"/>
  <c r="K83" i="61"/>
  <c r="G84" i="61"/>
  <c r="K79" i="78" l="1"/>
  <c r="G80" i="78"/>
  <c r="G81" i="78" s="1"/>
  <c r="G82" i="78" s="1"/>
  <c r="G83" i="78" s="1"/>
  <c r="G84" i="78" s="1"/>
  <c r="G85" i="78" s="1"/>
  <c r="G86" i="78" s="1"/>
  <c r="G87" i="78" s="1"/>
  <c r="G88" i="78" s="1"/>
  <c r="G89" i="78" s="1"/>
  <c r="G90" i="78" s="1"/>
  <c r="G82" i="73"/>
  <c r="G83" i="73" s="1"/>
  <c r="I72" i="80"/>
  <c r="G77" i="80"/>
  <c r="G78" i="80" s="1"/>
  <c r="K78" i="78"/>
  <c r="I74" i="78"/>
  <c r="J73" i="76"/>
  <c r="G73" i="76"/>
  <c r="K82" i="74"/>
  <c r="G83" i="74"/>
  <c r="K81" i="69"/>
  <c r="G82" i="69"/>
  <c r="K81" i="65"/>
  <c r="G82" i="65"/>
  <c r="G82" i="62"/>
  <c r="K81" i="62"/>
  <c r="G85" i="61"/>
  <c r="K84" i="61"/>
  <c r="K78" i="80" l="1"/>
  <c r="G79" i="80"/>
  <c r="G80" i="80" s="1"/>
  <c r="G81" i="80" s="1"/>
  <c r="G82" i="80" s="1"/>
  <c r="G83" i="80" s="1"/>
  <c r="G84" i="80" s="1"/>
  <c r="G85" i="80" s="1"/>
  <c r="G86" i="80" s="1"/>
  <c r="G87" i="80" s="1"/>
  <c r="G88" i="80" s="1"/>
  <c r="G89" i="80" s="1"/>
  <c r="K82" i="73"/>
  <c r="K77" i="80"/>
  <c r="I73" i="80"/>
  <c r="K80" i="78"/>
  <c r="G78" i="76"/>
  <c r="G79" i="76" s="1"/>
  <c r="I73" i="76"/>
  <c r="K83" i="74"/>
  <c r="G84" i="74"/>
  <c r="G84" i="73"/>
  <c r="K83" i="73"/>
  <c r="K82" i="69"/>
  <c r="G83" i="69"/>
  <c r="K82" i="65"/>
  <c r="G83" i="65"/>
  <c r="G83" i="62"/>
  <c r="K82" i="62"/>
  <c r="K85" i="61"/>
  <c r="G86" i="61"/>
  <c r="K79" i="76" l="1"/>
  <c r="G80" i="76"/>
  <c r="G81" i="76" s="1"/>
  <c r="G82" i="76" s="1"/>
  <c r="G83" i="76" s="1"/>
  <c r="G84" i="76" s="1"/>
  <c r="G85" i="76" s="1"/>
  <c r="G86" i="76" s="1"/>
  <c r="G87" i="76" s="1"/>
  <c r="G88" i="76" s="1"/>
  <c r="G89" i="76" s="1"/>
  <c r="G90" i="76" s="1"/>
  <c r="K79" i="80"/>
  <c r="K78" i="76"/>
  <c r="I74" i="76"/>
  <c r="K84" i="74"/>
  <c r="G85" i="74"/>
  <c r="K84" i="73"/>
  <c r="G85" i="73"/>
  <c r="K83" i="69"/>
  <c r="G84" i="69"/>
  <c r="K83" i="65"/>
  <c r="G84" i="65"/>
  <c r="G84" i="62"/>
  <c r="K83" i="62"/>
  <c r="G87" i="61"/>
  <c r="K86" i="61"/>
  <c r="K81" i="78" l="1"/>
  <c r="K80" i="76"/>
  <c r="K85" i="74"/>
  <c r="G86" i="74"/>
  <c r="G86" i="73"/>
  <c r="K85" i="73"/>
  <c r="K84" i="69"/>
  <c r="G85" i="69"/>
  <c r="K84" i="65"/>
  <c r="G85" i="65"/>
  <c r="G85" i="62"/>
  <c r="K84" i="62"/>
  <c r="K87" i="61"/>
  <c r="G88" i="61"/>
  <c r="K80" i="80" l="1"/>
  <c r="K82" i="78"/>
  <c r="K86" i="74"/>
  <c r="G87" i="74"/>
  <c r="K86" i="73"/>
  <c r="G87" i="73"/>
  <c r="K85" i="69"/>
  <c r="G86" i="69"/>
  <c r="K85" i="65"/>
  <c r="G86" i="65"/>
  <c r="G86" i="62"/>
  <c r="K85" i="62"/>
  <c r="G89" i="61"/>
  <c r="K88" i="61"/>
  <c r="K81" i="80" l="1"/>
  <c r="K83" i="78"/>
  <c r="K81" i="76"/>
  <c r="K87" i="74"/>
  <c r="G88" i="74"/>
  <c r="K87" i="73"/>
  <c r="G88" i="73"/>
  <c r="K86" i="69"/>
  <c r="G87" i="69"/>
  <c r="K86" i="65"/>
  <c r="G87" i="65"/>
  <c r="G87" i="62"/>
  <c r="K86" i="62"/>
  <c r="K89" i="61"/>
  <c r="G90" i="61"/>
  <c r="K82" i="80" l="1"/>
  <c r="K84" i="78"/>
  <c r="K82" i="76"/>
  <c r="K88" i="74"/>
  <c r="G89" i="74"/>
  <c r="K88" i="73"/>
  <c r="G89" i="73"/>
  <c r="K87" i="69"/>
  <c r="G88" i="69"/>
  <c r="K87" i="65"/>
  <c r="G88" i="65"/>
  <c r="G88" i="62"/>
  <c r="K87" i="62"/>
  <c r="K90" i="61"/>
  <c r="K91" i="61" s="1"/>
  <c r="G91" i="61"/>
  <c r="C93" i="61" s="1"/>
  <c r="G93" i="61" s="1"/>
  <c r="K83" i="80" l="1"/>
  <c r="K85" i="78"/>
  <c r="K83" i="76"/>
  <c r="K89" i="74"/>
  <c r="K90" i="74" s="1"/>
  <c r="G90" i="74"/>
  <c r="C92" i="74" s="1"/>
  <c r="G92" i="74" s="1"/>
  <c r="K89" i="73"/>
  <c r="K90" i="73" s="1"/>
  <c r="G90" i="73"/>
  <c r="C92" i="73" s="1"/>
  <c r="G92" i="73" s="1"/>
  <c r="K88" i="69"/>
  <c r="G89" i="69"/>
  <c r="K88" i="65"/>
  <c r="G89" i="65"/>
  <c r="G89" i="62"/>
  <c r="K88" i="62"/>
  <c r="J93" i="61"/>
  <c r="G98" i="61"/>
  <c r="I93" i="61"/>
  <c r="K84" i="80" l="1"/>
  <c r="K86" i="78"/>
  <c r="K84" i="76"/>
  <c r="G97" i="74"/>
  <c r="I92" i="74"/>
  <c r="G97" i="73"/>
  <c r="I92" i="73"/>
  <c r="K89" i="69"/>
  <c r="G90" i="69"/>
  <c r="K89" i="65"/>
  <c r="K90" i="65" s="1"/>
  <c r="J92" i="65" s="1"/>
  <c r="G90" i="65"/>
  <c r="C92" i="65" s="1"/>
  <c r="G92" i="65" s="1"/>
  <c r="G90" i="62"/>
  <c r="K89" i="62"/>
  <c r="I94" i="61"/>
  <c r="G99" i="61"/>
  <c r="K98" i="61"/>
  <c r="K85" i="80" l="1"/>
  <c r="K87" i="78"/>
  <c r="K85" i="76"/>
  <c r="I93" i="73"/>
  <c r="K97" i="74"/>
  <c r="G98" i="74"/>
  <c r="I93" i="74"/>
  <c r="G98" i="73"/>
  <c r="K97" i="73"/>
  <c r="K90" i="69"/>
  <c r="K91" i="69" s="1"/>
  <c r="G91" i="69"/>
  <c r="C93" i="69" s="1"/>
  <c r="G93" i="69" s="1"/>
  <c r="G97" i="65"/>
  <c r="I92" i="65"/>
  <c r="K90" i="62"/>
  <c r="K91" i="62" s="1"/>
  <c r="G91" i="62"/>
  <c r="C93" i="62" s="1"/>
  <c r="G93" i="62" s="1"/>
  <c r="G100" i="61"/>
  <c r="K99" i="61"/>
  <c r="J93" i="62" l="1"/>
  <c r="J93" i="69"/>
  <c r="K86" i="80"/>
  <c r="K88" i="78"/>
  <c r="K86" i="76"/>
  <c r="K98" i="74"/>
  <c r="G99" i="74"/>
  <c r="K98" i="73"/>
  <c r="G99" i="73"/>
  <c r="G98" i="69"/>
  <c r="I93" i="69"/>
  <c r="I93" i="65"/>
  <c r="K97" i="65"/>
  <c r="G98" i="65"/>
  <c r="G98" i="62"/>
  <c r="I93" i="62"/>
  <c r="G101" i="61"/>
  <c r="K100" i="61"/>
  <c r="I94" i="69" l="1"/>
  <c r="I94" i="62"/>
  <c r="K87" i="80"/>
  <c r="K89" i="78"/>
  <c r="K87" i="76"/>
  <c r="K99" i="74"/>
  <c r="G100" i="74"/>
  <c r="K99" i="73"/>
  <c r="G100" i="73"/>
  <c r="K100" i="73" s="1"/>
  <c r="K98" i="69"/>
  <c r="G99" i="69"/>
  <c r="K98" i="65"/>
  <c r="G99" i="65"/>
  <c r="G99" i="62"/>
  <c r="K98" i="62"/>
  <c r="G102" i="61"/>
  <c r="K101" i="61"/>
  <c r="K88" i="80" l="1"/>
  <c r="K90" i="78"/>
  <c r="K91" i="78" s="1"/>
  <c r="G91" i="78"/>
  <c r="C93" i="78" s="1"/>
  <c r="K88" i="76"/>
  <c r="K100" i="74"/>
  <c r="G101" i="74"/>
  <c r="G101" i="73"/>
  <c r="K101" i="73" s="1"/>
  <c r="K99" i="69"/>
  <c r="G100" i="69"/>
  <c r="K99" i="65"/>
  <c r="G100" i="65"/>
  <c r="G100" i="62"/>
  <c r="K99" i="62"/>
  <c r="G103" i="61"/>
  <c r="K102" i="61"/>
  <c r="K89" i="80" l="1"/>
  <c r="K90" i="80" s="1"/>
  <c r="G90" i="80"/>
  <c r="C92" i="80" s="1"/>
  <c r="G93" i="78"/>
  <c r="J93" i="78"/>
  <c r="K89" i="76"/>
  <c r="K101" i="74"/>
  <c r="G102" i="74"/>
  <c r="G102" i="73"/>
  <c r="K102" i="73" s="1"/>
  <c r="K100" i="69"/>
  <c r="G101" i="69"/>
  <c r="K100" i="65"/>
  <c r="G101" i="65"/>
  <c r="G101" i="62"/>
  <c r="K100" i="62"/>
  <c r="G104" i="61"/>
  <c r="K103" i="61"/>
  <c r="G92" i="80" l="1"/>
  <c r="J92" i="80"/>
  <c r="G98" i="78"/>
  <c r="I93" i="78"/>
  <c r="K90" i="76"/>
  <c r="K91" i="76" s="1"/>
  <c r="G91" i="76"/>
  <c r="C93" i="76" s="1"/>
  <c r="K102" i="74"/>
  <c r="G103" i="74"/>
  <c r="G103" i="73"/>
  <c r="K103" i="73" s="1"/>
  <c r="K101" i="69"/>
  <c r="G102" i="69"/>
  <c r="K101" i="65"/>
  <c r="G102" i="65"/>
  <c r="G102" i="62"/>
  <c r="K101" i="62"/>
  <c r="G105" i="61"/>
  <c r="K104" i="61"/>
  <c r="I94" i="78" l="1"/>
  <c r="G97" i="80"/>
  <c r="I92" i="80"/>
  <c r="K98" i="78"/>
  <c r="G99" i="78"/>
  <c r="G93" i="76"/>
  <c r="J93" i="76"/>
  <c r="K103" i="74"/>
  <c r="G104" i="74"/>
  <c r="G104" i="73"/>
  <c r="K104" i="73" s="1"/>
  <c r="K102" i="69"/>
  <c r="G103" i="69"/>
  <c r="K102" i="65"/>
  <c r="G103" i="65"/>
  <c r="G103" i="62"/>
  <c r="K102" i="62"/>
  <c r="G106" i="61"/>
  <c r="K105" i="61"/>
  <c r="I93" i="80" l="1"/>
  <c r="K97" i="80"/>
  <c r="G98" i="80"/>
  <c r="G100" i="78"/>
  <c r="K99" i="78"/>
  <c r="I93" i="76"/>
  <c r="G98" i="76"/>
  <c r="K104" i="74"/>
  <c r="G105" i="74"/>
  <c r="G105" i="73"/>
  <c r="K105" i="73" s="1"/>
  <c r="K103" i="69"/>
  <c r="G104" i="69"/>
  <c r="K103" i="65"/>
  <c r="G104" i="65"/>
  <c r="G104" i="62"/>
  <c r="K103" i="62"/>
  <c r="G107" i="61"/>
  <c r="K106" i="61"/>
  <c r="I94" i="76" l="1"/>
  <c r="K98" i="80"/>
  <c r="G99" i="80"/>
  <c r="K100" i="78"/>
  <c r="G101" i="78"/>
  <c r="G99" i="76"/>
  <c r="K98" i="76"/>
  <c r="K105" i="74"/>
  <c r="G106" i="74"/>
  <c r="G106" i="73"/>
  <c r="K106" i="73" s="1"/>
  <c r="K104" i="69"/>
  <c r="G105" i="69"/>
  <c r="K104" i="65"/>
  <c r="G105" i="65"/>
  <c r="G105" i="62"/>
  <c r="K104" i="62"/>
  <c r="G108" i="61"/>
  <c r="K107" i="61"/>
  <c r="K99" i="80" l="1"/>
  <c r="G100" i="80"/>
  <c r="G102" i="78"/>
  <c r="K101" i="78"/>
  <c r="G100" i="76"/>
  <c r="K99" i="76"/>
  <c r="K106" i="74"/>
  <c r="G107" i="74"/>
  <c r="G107" i="73"/>
  <c r="K107" i="73" s="1"/>
  <c r="K105" i="69"/>
  <c r="G106" i="69"/>
  <c r="K105" i="65"/>
  <c r="G106" i="65"/>
  <c r="G106" i="62"/>
  <c r="K105" i="62"/>
  <c r="G109" i="61"/>
  <c r="K108" i="61"/>
  <c r="K100" i="80" l="1"/>
  <c r="G101" i="80"/>
  <c r="K102" i="78"/>
  <c r="G103" i="78"/>
  <c r="G101" i="76"/>
  <c r="K100" i="76"/>
  <c r="K107" i="74"/>
  <c r="G108" i="74"/>
  <c r="C111" i="74" s="1"/>
  <c r="G111" i="74" s="1"/>
  <c r="G108" i="73"/>
  <c r="K108" i="73" s="1"/>
  <c r="K106" i="69"/>
  <c r="G107" i="69"/>
  <c r="K106" i="65"/>
  <c r="G107" i="65"/>
  <c r="G107" i="62"/>
  <c r="K106" i="62"/>
  <c r="K109" i="61"/>
  <c r="K110" i="61" s="1"/>
  <c r="G110" i="61"/>
  <c r="C112" i="61"/>
  <c r="G112" i="61" s="1"/>
  <c r="J112" i="61" l="1"/>
  <c r="K101" i="80"/>
  <c r="G102" i="80"/>
  <c r="G104" i="78"/>
  <c r="K103" i="78"/>
  <c r="G102" i="76"/>
  <c r="K101" i="76"/>
  <c r="I111" i="74"/>
  <c r="G116" i="74"/>
  <c r="K108" i="74"/>
  <c r="K109" i="74" s="1"/>
  <c r="G109" i="74"/>
  <c r="K109" i="73"/>
  <c r="G109" i="73"/>
  <c r="C111" i="73"/>
  <c r="G111" i="73" s="1"/>
  <c r="K107" i="69"/>
  <c r="G108" i="69"/>
  <c r="K107" i="65"/>
  <c r="G108" i="65"/>
  <c r="G108" i="62"/>
  <c r="K107" i="62"/>
  <c r="G117" i="61"/>
  <c r="I112" i="61"/>
  <c r="I113" i="61" l="1"/>
  <c r="K102" i="80"/>
  <c r="G103" i="80"/>
  <c r="K104" i="78"/>
  <c r="G105" i="78"/>
  <c r="G103" i="76"/>
  <c r="K102" i="76"/>
  <c r="G117" i="74"/>
  <c r="K116" i="74"/>
  <c r="I112" i="74"/>
  <c r="I111" i="73"/>
  <c r="G116" i="73"/>
  <c r="K108" i="69"/>
  <c r="G109" i="69"/>
  <c r="C112" i="69"/>
  <c r="G112" i="69" s="1"/>
  <c r="K108" i="65"/>
  <c r="K109" i="65" s="1"/>
  <c r="G109" i="65"/>
  <c r="C111" i="65"/>
  <c r="G111" i="65" s="1"/>
  <c r="G109" i="62"/>
  <c r="C112" i="62" s="1"/>
  <c r="G112" i="62" s="1"/>
  <c r="K108" i="62"/>
  <c r="G118" i="61"/>
  <c r="K117" i="61"/>
  <c r="K103" i="80" l="1"/>
  <c r="G104" i="80"/>
  <c r="G106" i="78"/>
  <c r="K105" i="78"/>
  <c r="G104" i="76"/>
  <c r="K103" i="76"/>
  <c r="G118" i="74"/>
  <c r="K117" i="74"/>
  <c r="I112" i="73"/>
  <c r="G117" i="73"/>
  <c r="K116" i="73"/>
  <c r="K109" i="69"/>
  <c r="K110" i="69" s="1"/>
  <c r="J112" i="69" s="1"/>
  <c r="G110" i="69"/>
  <c r="G117" i="69"/>
  <c r="I112" i="69"/>
  <c r="J111" i="65"/>
  <c r="I111" i="65"/>
  <c r="G116" i="65"/>
  <c r="K109" i="62"/>
  <c r="K110" i="62" s="1"/>
  <c r="J112" i="62" s="1"/>
  <c r="G110" i="62"/>
  <c r="G117" i="62"/>
  <c r="I112" i="62"/>
  <c r="G119" i="61"/>
  <c r="K118" i="61"/>
  <c r="I112" i="65" l="1"/>
  <c r="K104" i="80"/>
  <c r="G105" i="80"/>
  <c r="K106" i="78"/>
  <c r="G107" i="78"/>
  <c r="G105" i="76"/>
  <c r="K104" i="76"/>
  <c r="G119" i="74"/>
  <c r="K118" i="74"/>
  <c r="G118" i="73"/>
  <c r="K117" i="73"/>
  <c r="G118" i="69"/>
  <c r="K117" i="69"/>
  <c r="I113" i="69"/>
  <c r="K116" i="65"/>
  <c r="G117" i="65"/>
  <c r="G118" i="62"/>
  <c r="K117" i="62"/>
  <c r="I113" i="62"/>
  <c r="G120" i="61"/>
  <c r="K119" i="61"/>
  <c r="K105" i="80" l="1"/>
  <c r="G106" i="80"/>
  <c r="G108" i="78"/>
  <c r="K107" i="78"/>
  <c r="G106" i="76"/>
  <c r="K105" i="76"/>
  <c r="G120" i="74"/>
  <c r="K119" i="74"/>
  <c r="G119" i="73"/>
  <c r="K118" i="73"/>
  <c r="G119" i="69"/>
  <c r="K118" i="69"/>
  <c r="G118" i="65"/>
  <c r="K117" i="65"/>
  <c r="G119" i="62"/>
  <c r="K118" i="62"/>
  <c r="G121" i="61"/>
  <c r="K120" i="61"/>
  <c r="K106" i="80" l="1"/>
  <c r="G107" i="80"/>
  <c r="K108" i="78"/>
  <c r="G109" i="78"/>
  <c r="G107" i="76"/>
  <c r="K106" i="76"/>
  <c r="G121" i="74"/>
  <c r="K120" i="74"/>
  <c r="G120" i="73"/>
  <c r="K119" i="73"/>
  <c r="G120" i="69"/>
  <c r="K119" i="69"/>
  <c r="G119" i="65"/>
  <c r="K118" i="65"/>
  <c r="G120" i="62"/>
  <c r="K119" i="62"/>
  <c r="G122" i="61"/>
  <c r="K121" i="61"/>
  <c r="K107" i="80" l="1"/>
  <c r="G108" i="80"/>
  <c r="G109" i="80" s="1"/>
  <c r="K109" i="80" s="1"/>
  <c r="K109" i="78"/>
  <c r="K110" i="78" s="1"/>
  <c r="G110" i="78"/>
  <c r="C112" i="78"/>
  <c r="G108" i="76"/>
  <c r="K107" i="76"/>
  <c r="G122" i="74"/>
  <c r="K121" i="74"/>
  <c r="G121" i="73"/>
  <c r="K120" i="73"/>
  <c r="G121" i="69"/>
  <c r="K120" i="69"/>
  <c r="K119" i="65"/>
  <c r="G120" i="65"/>
  <c r="G121" i="62"/>
  <c r="K120" i="62"/>
  <c r="G123" i="61"/>
  <c r="K122" i="61"/>
  <c r="C112" i="80" l="1"/>
  <c r="G110" i="80"/>
  <c r="K108" i="80"/>
  <c r="G112" i="78"/>
  <c r="J112" i="78"/>
  <c r="G109" i="76"/>
  <c r="K108" i="76"/>
  <c r="G123" i="74"/>
  <c r="K122" i="74"/>
  <c r="G122" i="73"/>
  <c r="K121" i="73"/>
  <c r="G122" i="69"/>
  <c r="K121" i="69"/>
  <c r="K120" i="65"/>
  <c r="G121" i="65"/>
  <c r="G122" i="62"/>
  <c r="K121" i="62"/>
  <c r="G124" i="61"/>
  <c r="K123" i="61"/>
  <c r="K110" i="80" l="1"/>
  <c r="G112" i="80"/>
  <c r="I112" i="78"/>
  <c r="G117" i="78"/>
  <c r="K109" i="76"/>
  <c r="K110" i="76" s="1"/>
  <c r="G110" i="76"/>
  <c r="C112" i="76"/>
  <c r="G124" i="74"/>
  <c r="K123" i="74"/>
  <c r="G123" i="73"/>
  <c r="K122" i="73"/>
  <c r="G123" i="69"/>
  <c r="K122" i="69"/>
  <c r="G122" i="65"/>
  <c r="K121" i="65"/>
  <c r="G123" i="62"/>
  <c r="K122" i="62"/>
  <c r="K124" i="61"/>
  <c r="G125" i="61"/>
  <c r="J112" i="80" l="1"/>
  <c r="I113" i="78"/>
  <c r="I112" i="80"/>
  <c r="G117" i="80"/>
  <c r="G118" i="78"/>
  <c r="K117" i="78"/>
  <c r="J112" i="76"/>
  <c r="G112" i="76"/>
  <c r="G125" i="74"/>
  <c r="K124" i="74"/>
  <c r="G124" i="73"/>
  <c r="K123" i="73"/>
  <c r="G124" i="69"/>
  <c r="K123" i="69"/>
  <c r="G123" i="65"/>
  <c r="K122" i="65"/>
  <c r="G124" i="62"/>
  <c r="K123" i="62"/>
  <c r="K125" i="61"/>
  <c r="G126" i="61"/>
  <c r="G118" i="80" l="1"/>
  <c r="K117" i="80"/>
  <c r="I113" i="80"/>
  <c r="G119" i="78"/>
  <c r="K118" i="78"/>
  <c r="G117" i="76"/>
  <c r="I112" i="76"/>
  <c r="K125" i="74"/>
  <c r="G126" i="74"/>
  <c r="G125" i="73"/>
  <c r="K124" i="73"/>
  <c r="K124" i="69"/>
  <c r="G125" i="69"/>
  <c r="K123" i="65"/>
  <c r="G124" i="65"/>
  <c r="G125" i="62"/>
  <c r="K124" i="62"/>
  <c r="K126" i="61"/>
  <c r="G127" i="61"/>
  <c r="I113" i="76" l="1"/>
  <c r="G119" i="80"/>
  <c r="K118" i="80"/>
  <c r="G120" i="78"/>
  <c r="K119" i="78"/>
  <c r="K117" i="76"/>
  <c r="G118" i="76"/>
  <c r="K126" i="74"/>
  <c r="G127" i="74"/>
  <c r="K125" i="73"/>
  <c r="G126" i="73"/>
  <c r="K125" i="69"/>
  <c r="G126" i="69"/>
  <c r="K124" i="65"/>
  <c r="G125" i="65"/>
  <c r="G126" i="62"/>
  <c r="K125" i="62"/>
  <c r="K127" i="61"/>
  <c r="G128" i="61"/>
  <c r="K119" i="80" l="1"/>
  <c r="G120" i="80"/>
  <c r="G121" i="78"/>
  <c r="K120" i="78"/>
  <c r="K118" i="76"/>
  <c r="G119" i="76"/>
  <c r="K127" i="74"/>
  <c r="K128" i="74" s="1"/>
  <c r="G128" i="74"/>
  <c r="C130" i="74" s="1"/>
  <c r="G130" i="74" s="1"/>
  <c r="K126" i="73"/>
  <c r="G127" i="73"/>
  <c r="K126" i="69"/>
  <c r="G127" i="69"/>
  <c r="G126" i="65"/>
  <c r="K125" i="65"/>
  <c r="G127" i="62"/>
  <c r="K126" i="62"/>
  <c r="K128" i="61"/>
  <c r="K129" i="61" s="1"/>
  <c r="G129" i="61"/>
  <c r="C131" i="61" s="1"/>
  <c r="G131" i="61" s="1"/>
  <c r="J131" i="61" l="1"/>
  <c r="K120" i="80"/>
  <c r="G121" i="80"/>
  <c r="G122" i="78"/>
  <c r="K121" i="78"/>
  <c r="K119" i="76"/>
  <c r="G120" i="76"/>
  <c r="G135" i="74"/>
  <c r="I130" i="74"/>
  <c r="K127" i="73"/>
  <c r="K128" i="73" s="1"/>
  <c r="G128" i="73"/>
  <c r="C130" i="73" s="1"/>
  <c r="G130" i="73" s="1"/>
  <c r="K127" i="69"/>
  <c r="G128" i="69"/>
  <c r="G127" i="65"/>
  <c r="K126" i="65"/>
  <c r="G128" i="62"/>
  <c r="K127" i="62"/>
  <c r="G136" i="61"/>
  <c r="I131" i="61"/>
  <c r="I131" i="74" l="1"/>
  <c r="G122" i="80"/>
  <c r="K121" i="80"/>
  <c r="G123" i="78"/>
  <c r="K122" i="78"/>
  <c r="K120" i="76"/>
  <c r="G121" i="76"/>
  <c r="K135" i="74"/>
  <c r="G136" i="74"/>
  <c r="I130" i="73"/>
  <c r="G135" i="73"/>
  <c r="K128" i="69"/>
  <c r="K129" i="69" s="1"/>
  <c r="J131" i="69" s="1"/>
  <c r="G129" i="69"/>
  <c r="C131" i="69" s="1"/>
  <c r="G131" i="69" s="1"/>
  <c r="K127" i="65"/>
  <c r="K128" i="65" s="1"/>
  <c r="G128" i="65"/>
  <c r="C130" i="65" s="1"/>
  <c r="G130" i="65" s="1"/>
  <c r="K128" i="62"/>
  <c r="K129" i="62" s="1"/>
  <c r="J131" i="62" s="1"/>
  <c r="G129" i="62"/>
  <c r="C131" i="62" s="1"/>
  <c r="G131" i="62" s="1"/>
  <c r="K136" i="61"/>
  <c r="G137" i="61"/>
  <c r="I132" i="61"/>
  <c r="J130" i="65" l="1"/>
  <c r="G123" i="80"/>
  <c r="K122" i="80"/>
  <c r="G124" i="78"/>
  <c r="K123" i="78"/>
  <c r="K121" i="76"/>
  <c r="G122" i="76"/>
  <c r="K136" i="74"/>
  <c r="G137" i="74"/>
  <c r="I131" i="73"/>
  <c r="K135" i="73"/>
  <c r="G136" i="73"/>
  <c r="I131" i="69"/>
  <c r="G136" i="69"/>
  <c r="G135" i="65"/>
  <c r="I130" i="65"/>
  <c r="I131" i="62"/>
  <c r="G136" i="62"/>
  <c r="K137" i="61"/>
  <c r="G138" i="61"/>
  <c r="I131" i="65" l="1"/>
  <c r="K123" i="80"/>
  <c r="G124" i="80"/>
  <c r="G125" i="78"/>
  <c r="K124" i="78"/>
  <c r="K122" i="76"/>
  <c r="G123" i="76"/>
  <c r="K137" i="74"/>
  <c r="G138" i="74"/>
  <c r="K136" i="73"/>
  <c r="G137" i="73"/>
  <c r="I132" i="69"/>
  <c r="K136" i="69"/>
  <c r="G137" i="69"/>
  <c r="G136" i="65"/>
  <c r="K135" i="65"/>
  <c r="G137" i="62"/>
  <c r="K136" i="62"/>
  <c r="I132" i="62"/>
  <c r="K138" i="61"/>
  <c r="G139" i="61"/>
  <c r="K124" i="80" l="1"/>
  <c r="G125" i="80"/>
  <c r="G126" i="78"/>
  <c r="K125" i="78"/>
  <c r="K123" i="76"/>
  <c r="G124" i="76"/>
  <c r="K138" i="74"/>
  <c r="G139" i="74"/>
  <c r="K137" i="73"/>
  <c r="G138" i="73"/>
  <c r="K137" i="69"/>
  <c r="G138" i="69"/>
  <c r="K136" i="65"/>
  <c r="G137" i="65"/>
  <c r="G138" i="62"/>
  <c r="K137" i="62"/>
  <c r="K139" i="61"/>
  <c r="G140" i="61"/>
  <c r="G126" i="80" l="1"/>
  <c r="K125" i="80"/>
  <c r="K126" i="78"/>
  <c r="G127" i="78"/>
  <c r="K124" i="76"/>
  <c r="G125" i="76"/>
  <c r="K139" i="74"/>
  <c r="G140" i="74"/>
  <c r="K138" i="73"/>
  <c r="G139" i="73"/>
  <c r="K138" i="69"/>
  <c r="G139" i="69"/>
  <c r="K137" i="65"/>
  <c r="G138" i="65"/>
  <c r="G139" i="62"/>
  <c r="K138" i="62"/>
  <c r="K140" i="61"/>
  <c r="G141" i="61"/>
  <c r="G127" i="80" l="1"/>
  <c r="K126" i="80"/>
  <c r="K127" i="78"/>
  <c r="G128" i="78"/>
  <c r="K125" i="76"/>
  <c r="G126" i="76"/>
  <c r="K140" i="74"/>
  <c r="G141" i="74"/>
  <c r="K139" i="73"/>
  <c r="G140" i="73"/>
  <c r="K139" i="69"/>
  <c r="G140" i="69"/>
  <c r="K138" i="65"/>
  <c r="G139" i="65"/>
  <c r="G140" i="62"/>
  <c r="K139" i="62"/>
  <c r="K141" i="61"/>
  <c r="G142" i="61"/>
  <c r="K127" i="80" l="1"/>
  <c r="G128" i="80"/>
  <c r="K128" i="78"/>
  <c r="K129" i="78" s="1"/>
  <c r="G129" i="78"/>
  <c r="C131" i="78" s="1"/>
  <c r="K126" i="76"/>
  <c r="G127" i="76"/>
  <c r="K141" i="74"/>
  <c r="G142" i="74"/>
  <c r="K140" i="73"/>
  <c r="G141" i="73"/>
  <c r="K140" i="69"/>
  <c r="G141" i="69"/>
  <c r="G140" i="65"/>
  <c r="K139" i="65"/>
  <c r="G141" i="62"/>
  <c r="K140" i="62"/>
  <c r="K142" i="61"/>
  <c r="G143" i="61"/>
  <c r="K128" i="80" l="1"/>
  <c r="K129" i="80" s="1"/>
  <c r="G129" i="80"/>
  <c r="C131" i="80" s="1"/>
  <c r="G131" i="78"/>
  <c r="J131" i="78"/>
  <c r="K127" i="76"/>
  <c r="G128" i="76"/>
  <c r="K142" i="74"/>
  <c r="G143" i="74"/>
  <c r="K141" i="73"/>
  <c r="G142" i="73"/>
  <c r="K141" i="69"/>
  <c r="G142" i="69"/>
  <c r="G141" i="65"/>
  <c r="K140" i="65"/>
  <c r="G142" i="62"/>
  <c r="K141" i="62"/>
  <c r="K143" i="61"/>
  <c r="G144" i="61"/>
  <c r="G131" i="80" l="1"/>
  <c r="J131" i="80"/>
  <c r="I131" i="78"/>
  <c r="G136" i="78"/>
  <c r="K128" i="76"/>
  <c r="K129" i="76" s="1"/>
  <c r="G129" i="76"/>
  <c r="C131" i="76" s="1"/>
  <c r="K143" i="74"/>
  <c r="G144" i="74"/>
  <c r="K142" i="73"/>
  <c r="G143" i="73"/>
  <c r="K142" i="69"/>
  <c r="G143" i="69"/>
  <c r="K141" i="65"/>
  <c r="G142" i="65"/>
  <c r="G143" i="62"/>
  <c r="K142" i="62"/>
  <c r="K144" i="61"/>
  <c r="G145" i="61"/>
  <c r="I131" i="80" l="1"/>
  <c r="G136" i="80"/>
  <c r="K136" i="78"/>
  <c r="G137" i="78"/>
  <c r="I132" i="78"/>
  <c r="J131" i="76"/>
  <c r="G131" i="76"/>
  <c r="K144" i="74"/>
  <c r="G145" i="74"/>
  <c r="K143" i="73"/>
  <c r="G144" i="73"/>
  <c r="K143" i="69"/>
  <c r="G144" i="69"/>
  <c r="K142" i="65"/>
  <c r="G143" i="65"/>
  <c r="G144" i="62"/>
  <c r="K143" i="62"/>
  <c r="K145" i="61"/>
  <c r="G146" i="61"/>
  <c r="I132" i="80" l="1"/>
  <c r="K136" i="80"/>
  <c r="G137" i="80"/>
  <c r="K137" i="78"/>
  <c r="G138" i="78"/>
  <c r="G136" i="76"/>
  <c r="I131" i="76"/>
  <c r="K145" i="74"/>
  <c r="G146" i="74"/>
  <c r="K144" i="73"/>
  <c r="G145" i="73"/>
  <c r="K144" i="69"/>
  <c r="G145" i="69"/>
  <c r="G144" i="65"/>
  <c r="K143" i="65"/>
  <c r="G145" i="62"/>
  <c r="K144" i="62"/>
  <c r="K146" i="61"/>
  <c r="G147" i="61"/>
  <c r="I132" i="76" l="1"/>
  <c r="K137" i="80"/>
  <c r="G138" i="80"/>
  <c r="K138" i="78"/>
  <c r="G139" i="78"/>
  <c r="K136" i="76"/>
  <c r="G137" i="76"/>
  <c r="K146" i="74"/>
  <c r="G147" i="74"/>
  <c r="K145" i="73"/>
  <c r="G146" i="73"/>
  <c r="K145" i="69"/>
  <c r="G146" i="69"/>
  <c r="G145" i="65"/>
  <c r="K144" i="65"/>
  <c r="G146" i="62"/>
  <c r="K145" i="62"/>
  <c r="K147" i="61"/>
  <c r="K148" i="61" s="1"/>
  <c r="G148" i="61"/>
  <c r="C150" i="61" s="1"/>
  <c r="G150" i="61" s="1"/>
  <c r="J150" i="61" l="1"/>
  <c r="G139" i="80"/>
  <c r="K138" i="80"/>
  <c r="K139" i="78"/>
  <c r="G140" i="78"/>
  <c r="K137" i="76"/>
  <c r="G138" i="76"/>
  <c r="K147" i="74"/>
  <c r="K148" i="74" s="1"/>
  <c r="J150" i="74" s="1"/>
  <c r="G148" i="74"/>
  <c r="C150" i="74" s="1"/>
  <c r="G150" i="74" s="1"/>
  <c r="K146" i="73"/>
  <c r="G147" i="73"/>
  <c r="K146" i="69"/>
  <c r="G147" i="69"/>
  <c r="K145" i="65"/>
  <c r="G146" i="65"/>
  <c r="G147" i="62"/>
  <c r="K146" i="62"/>
  <c r="G155" i="61"/>
  <c r="I150" i="61"/>
  <c r="I151" i="61" l="1"/>
  <c r="G140" i="80"/>
  <c r="K139" i="80"/>
  <c r="K140" i="78"/>
  <c r="G141" i="78"/>
  <c r="K138" i="76"/>
  <c r="G139" i="76"/>
  <c r="G155" i="74"/>
  <c r="I150" i="74"/>
  <c r="K147" i="73"/>
  <c r="K148" i="73" s="1"/>
  <c r="G148" i="73"/>
  <c r="C150" i="73" s="1"/>
  <c r="G150" i="73" s="1"/>
  <c r="K147" i="69"/>
  <c r="K148" i="69" s="1"/>
  <c r="G148" i="69"/>
  <c r="C150" i="69" s="1"/>
  <c r="G150" i="69" s="1"/>
  <c r="K146" i="65"/>
  <c r="G147" i="65"/>
  <c r="K147" i="62"/>
  <c r="K148" i="62" s="1"/>
  <c r="G148" i="62"/>
  <c r="C150" i="62" s="1"/>
  <c r="G150" i="62" s="1"/>
  <c r="K155" i="61"/>
  <c r="G156" i="61"/>
  <c r="J150" i="62" l="1"/>
  <c r="J150" i="69"/>
  <c r="I151" i="74"/>
  <c r="J150" i="73"/>
  <c r="K140" i="80"/>
  <c r="G141" i="80"/>
  <c r="K141" i="78"/>
  <c r="G142" i="78"/>
  <c r="K139" i="76"/>
  <c r="G140" i="76"/>
  <c r="K155" i="74"/>
  <c r="G156" i="74"/>
  <c r="I150" i="73"/>
  <c r="G155" i="73"/>
  <c r="I150" i="69"/>
  <c r="G155" i="69"/>
  <c r="K147" i="65"/>
  <c r="K148" i="65" s="1"/>
  <c r="G148" i="65"/>
  <c r="C150" i="65" s="1"/>
  <c r="G150" i="65" s="1"/>
  <c r="G155" i="62"/>
  <c r="I150" i="62"/>
  <c r="K156" i="61"/>
  <c r="G157" i="61"/>
  <c r="J150" i="65" l="1"/>
  <c r="I151" i="62"/>
  <c r="I151" i="73"/>
  <c r="K141" i="80"/>
  <c r="G142" i="80"/>
  <c r="K142" i="78"/>
  <c r="G143" i="78"/>
  <c r="K140" i="76"/>
  <c r="G141" i="76"/>
  <c r="K156" i="74"/>
  <c r="G157" i="74"/>
  <c r="K155" i="73"/>
  <c r="G156" i="73"/>
  <c r="K155" i="69"/>
  <c r="G156" i="69"/>
  <c r="I151" i="69"/>
  <c r="I150" i="65"/>
  <c r="G155" i="65"/>
  <c r="G156" i="62"/>
  <c r="K155" i="62"/>
  <c r="K157" i="61"/>
  <c r="G158" i="61"/>
  <c r="G143" i="80" l="1"/>
  <c r="K142" i="80"/>
  <c r="K143" i="78"/>
  <c r="G144" i="78"/>
  <c r="K141" i="76"/>
  <c r="G142" i="76"/>
  <c r="K157" i="74"/>
  <c r="G158" i="74"/>
  <c r="K156" i="73"/>
  <c r="G157" i="73"/>
  <c r="K156" i="69"/>
  <c r="G157" i="69"/>
  <c r="G156" i="65"/>
  <c r="K155" i="65"/>
  <c r="I151" i="65"/>
  <c r="G157" i="62"/>
  <c r="K156" i="62"/>
  <c r="K158" i="61"/>
  <c r="G159" i="61"/>
  <c r="G144" i="80" l="1"/>
  <c r="K143" i="80"/>
  <c r="K144" i="78"/>
  <c r="G145" i="78"/>
  <c r="K142" i="76"/>
  <c r="G143" i="76"/>
  <c r="K158" i="74"/>
  <c r="G159" i="74"/>
  <c r="K157" i="73"/>
  <c r="G158" i="73"/>
  <c r="K157" i="69"/>
  <c r="G158" i="69"/>
  <c r="G157" i="65"/>
  <c r="K156" i="65"/>
  <c r="G158" i="62"/>
  <c r="K157" i="62"/>
  <c r="K159" i="61"/>
  <c r="G160" i="61"/>
  <c r="K144" i="80" l="1"/>
  <c r="G145" i="80"/>
  <c r="K145" i="78"/>
  <c r="G146" i="78"/>
  <c r="K143" i="76"/>
  <c r="G144" i="76"/>
  <c r="K159" i="74"/>
  <c r="G160" i="74"/>
  <c r="K158" i="73"/>
  <c r="G159" i="73"/>
  <c r="K158" i="69"/>
  <c r="G159" i="69"/>
  <c r="G158" i="65"/>
  <c r="K157" i="65"/>
  <c r="G159" i="62"/>
  <c r="K158" i="62"/>
  <c r="K160" i="61"/>
  <c r="G161" i="61"/>
  <c r="K145" i="80" l="1"/>
  <c r="G146" i="80"/>
  <c r="K146" i="78"/>
  <c r="G147" i="78"/>
  <c r="K144" i="76"/>
  <c r="G145" i="76"/>
  <c r="K160" i="74"/>
  <c r="G161" i="74"/>
  <c r="K159" i="73"/>
  <c r="G160" i="73"/>
  <c r="K159" i="69"/>
  <c r="G160" i="69"/>
  <c r="G159" i="65"/>
  <c r="K158" i="65"/>
  <c r="G160" i="62"/>
  <c r="K159" i="62"/>
  <c r="K161" i="61"/>
  <c r="G162" i="61"/>
  <c r="G147" i="80" l="1"/>
  <c r="K146" i="80"/>
  <c r="K147" i="78"/>
  <c r="K148" i="78" s="1"/>
  <c r="G148" i="78"/>
  <c r="C150" i="78" s="1"/>
  <c r="K145" i="76"/>
  <c r="G146" i="76"/>
  <c r="K161" i="74"/>
  <c r="G162" i="74"/>
  <c r="K160" i="73"/>
  <c r="G161" i="73"/>
  <c r="K160" i="69"/>
  <c r="G161" i="69"/>
  <c r="G160" i="65"/>
  <c r="K159" i="65"/>
  <c r="G161" i="62"/>
  <c r="K160" i="62"/>
  <c r="K162" i="61"/>
  <c r="G163" i="61"/>
  <c r="K147" i="80" l="1"/>
  <c r="K148" i="80" s="1"/>
  <c r="G148" i="80"/>
  <c r="C150" i="80" s="1"/>
  <c r="G150" i="78"/>
  <c r="J150" i="78"/>
  <c r="K146" i="76"/>
  <c r="G147" i="76"/>
  <c r="K162" i="74"/>
  <c r="G163" i="74"/>
  <c r="K161" i="73"/>
  <c r="G162" i="73"/>
  <c r="K161" i="69"/>
  <c r="G162" i="69"/>
  <c r="G161" i="65"/>
  <c r="K160" i="65"/>
  <c r="G162" i="62"/>
  <c r="K161" i="62"/>
  <c r="K163" i="61"/>
  <c r="G164" i="61"/>
  <c r="J150" i="80" l="1"/>
  <c r="G150" i="80"/>
  <c r="G155" i="78"/>
  <c r="I150" i="78"/>
  <c r="K147" i="76"/>
  <c r="K148" i="76" s="1"/>
  <c r="G148" i="76"/>
  <c r="C150" i="76" s="1"/>
  <c r="K163" i="74"/>
  <c r="G164" i="74"/>
  <c r="K162" i="73"/>
  <c r="G163" i="73"/>
  <c r="K162" i="69"/>
  <c r="G163" i="69"/>
  <c r="G162" i="65"/>
  <c r="K161" i="65"/>
  <c r="G163" i="62"/>
  <c r="K162" i="62"/>
  <c r="K164" i="61"/>
  <c r="G165" i="61"/>
  <c r="I151" i="78" l="1"/>
  <c r="I150" i="80"/>
  <c r="G155" i="80"/>
  <c r="K155" i="78"/>
  <c r="G156" i="78"/>
  <c r="J150" i="76"/>
  <c r="G150" i="76"/>
  <c r="K164" i="74"/>
  <c r="G165" i="74"/>
  <c r="K163" i="73"/>
  <c r="G164" i="73"/>
  <c r="K163" i="69"/>
  <c r="G164" i="69"/>
  <c r="G163" i="65"/>
  <c r="K162" i="65"/>
  <c r="G164" i="62"/>
  <c r="K163" i="62"/>
  <c r="K165" i="61"/>
  <c r="G166" i="61"/>
  <c r="G156" i="80" l="1"/>
  <c r="K155" i="80"/>
  <c r="I151" i="80"/>
  <c r="K156" i="78"/>
  <c r="G157" i="78"/>
  <c r="G155" i="76"/>
  <c r="I150" i="76"/>
  <c r="K165" i="74"/>
  <c r="G166" i="74"/>
  <c r="K164" i="73"/>
  <c r="G165" i="73"/>
  <c r="K164" i="69"/>
  <c r="G165" i="69"/>
  <c r="G164" i="65"/>
  <c r="K163" i="65"/>
  <c r="G165" i="62"/>
  <c r="K164" i="62"/>
  <c r="K166" i="61"/>
  <c r="K167" i="61" s="1"/>
  <c r="G167" i="61"/>
  <c r="C169" i="61" s="1"/>
  <c r="G169" i="61" s="1"/>
  <c r="J169" i="61" l="1"/>
  <c r="I151" i="76"/>
  <c r="G157" i="80"/>
  <c r="K156" i="80"/>
  <c r="K157" i="78"/>
  <c r="G158" i="78"/>
  <c r="K155" i="76"/>
  <c r="G156" i="76"/>
  <c r="K166" i="74"/>
  <c r="K167" i="74" s="1"/>
  <c r="G167" i="74"/>
  <c r="C169" i="74" s="1"/>
  <c r="G169" i="74" s="1"/>
  <c r="K165" i="73"/>
  <c r="G166" i="73"/>
  <c r="K165" i="69"/>
  <c r="G166" i="69"/>
  <c r="G165" i="65"/>
  <c r="K164" i="65"/>
  <c r="G166" i="62"/>
  <c r="K165" i="62"/>
  <c r="G174" i="61"/>
  <c r="I169" i="61"/>
  <c r="J169" i="74" l="1"/>
  <c r="K157" i="80"/>
  <c r="G158" i="80"/>
  <c r="K158" i="78"/>
  <c r="G159" i="78"/>
  <c r="K156" i="76"/>
  <c r="G157" i="76"/>
  <c r="G174" i="74"/>
  <c r="I169" i="74"/>
  <c r="K166" i="73"/>
  <c r="K167" i="73" s="1"/>
  <c r="G167" i="73"/>
  <c r="C169" i="73" s="1"/>
  <c r="G169" i="73" s="1"/>
  <c r="K166" i="69"/>
  <c r="K167" i="69" s="1"/>
  <c r="G167" i="69"/>
  <c r="C169" i="69" s="1"/>
  <c r="G169" i="69" s="1"/>
  <c r="G166" i="65"/>
  <c r="K165" i="65"/>
  <c r="K166" i="62"/>
  <c r="K167" i="62" s="1"/>
  <c r="G167" i="62"/>
  <c r="C169" i="62" s="1"/>
  <c r="G169" i="62" s="1"/>
  <c r="K174" i="61"/>
  <c r="G175" i="61"/>
  <c r="I170" i="61"/>
  <c r="J169" i="62" l="1"/>
  <c r="I170" i="74"/>
  <c r="J169" i="69"/>
  <c r="J169" i="73"/>
  <c r="K158" i="80"/>
  <c r="G159" i="80"/>
  <c r="K159" i="78"/>
  <c r="G160" i="78"/>
  <c r="K157" i="76"/>
  <c r="G158" i="76"/>
  <c r="K174" i="74"/>
  <c r="G175" i="74"/>
  <c r="I169" i="73"/>
  <c r="G174" i="73"/>
  <c r="G174" i="69"/>
  <c r="I169" i="69"/>
  <c r="K166" i="65"/>
  <c r="K167" i="65" s="1"/>
  <c r="G167" i="65"/>
  <c r="C169" i="65" s="1"/>
  <c r="G169" i="65" s="1"/>
  <c r="I169" i="62"/>
  <c r="G174" i="62"/>
  <c r="K175" i="61"/>
  <c r="G176" i="61"/>
  <c r="I170" i="69" l="1"/>
  <c r="J169" i="65"/>
  <c r="I170" i="62"/>
  <c r="G160" i="80"/>
  <c r="K159" i="80"/>
  <c r="K160" i="78"/>
  <c r="G161" i="78"/>
  <c r="K158" i="76"/>
  <c r="G159" i="76"/>
  <c r="K175" i="74"/>
  <c r="G176" i="74"/>
  <c r="K174" i="73"/>
  <c r="G175" i="73"/>
  <c r="I170" i="73"/>
  <c r="K174" i="69"/>
  <c r="G175" i="69"/>
  <c r="G174" i="65"/>
  <c r="I169" i="65"/>
  <c r="G175" i="62"/>
  <c r="K174" i="62"/>
  <c r="K176" i="61"/>
  <c r="G177" i="61"/>
  <c r="I170" i="65" l="1"/>
  <c r="G161" i="80"/>
  <c r="K160" i="80"/>
  <c r="K161" i="78"/>
  <c r="G162" i="78"/>
  <c r="K159" i="76"/>
  <c r="G160" i="76"/>
  <c r="K176" i="74"/>
  <c r="G177" i="74"/>
  <c r="K175" i="73"/>
  <c r="G176" i="73"/>
  <c r="K175" i="69"/>
  <c r="G176" i="69"/>
  <c r="G175" i="65"/>
  <c r="K174" i="65"/>
  <c r="G176" i="62"/>
  <c r="K175" i="62"/>
  <c r="K177" i="61"/>
  <c r="G178" i="61"/>
  <c r="K161" i="80" l="1"/>
  <c r="G162" i="80"/>
  <c r="K162" i="78"/>
  <c r="G163" i="78"/>
  <c r="K160" i="76"/>
  <c r="G161" i="76"/>
  <c r="K177" i="74"/>
  <c r="G178" i="74"/>
  <c r="K176" i="73"/>
  <c r="G177" i="73"/>
  <c r="K176" i="69"/>
  <c r="G177" i="69"/>
  <c r="G176" i="65"/>
  <c r="K175" i="65"/>
  <c r="G177" i="62"/>
  <c r="K176" i="62"/>
  <c r="K178" i="61"/>
  <c r="G179" i="61"/>
  <c r="K162" i="80" l="1"/>
  <c r="G163" i="80"/>
  <c r="K163" i="78"/>
  <c r="G164" i="78"/>
  <c r="K161" i="76"/>
  <c r="G162" i="76"/>
  <c r="K178" i="74"/>
  <c r="G179" i="74"/>
  <c r="K177" i="73"/>
  <c r="G178" i="73"/>
  <c r="K177" i="69"/>
  <c r="G178" i="69"/>
  <c r="G177" i="65"/>
  <c r="K176" i="65"/>
  <c r="G178" i="62"/>
  <c r="K177" i="62"/>
  <c r="K179" i="61"/>
  <c r="G180" i="61"/>
  <c r="G164" i="80" l="1"/>
  <c r="K163" i="80"/>
  <c r="K164" i="78"/>
  <c r="G165" i="78"/>
  <c r="K162" i="76"/>
  <c r="G163" i="76"/>
  <c r="K179" i="74"/>
  <c r="G180" i="74"/>
  <c r="K178" i="73"/>
  <c r="G179" i="73"/>
  <c r="K178" i="69"/>
  <c r="G179" i="69"/>
  <c r="G178" i="65"/>
  <c r="K177" i="65"/>
  <c r="G179" i="62"/>
  <c r="K178" i="62"/>
  <c r="K180" i="61"/>
  <c r="G181" i="61"/>
  <c r="G165" i="80" l="1"/>
  <c r="K164" i="80"/>
  <c r="K165" i="78"/>
  <c r="G166" i="78"/>
  <c r="K163" i="76"/>
  <c r="G164" i="76"/>
  <c r="K180" i="74"/>
  <c r="G181" i="74"/>
  <c r="K179" i="73"/>
  <c r="G180" i="73"/>
  <c r="K179" i="69"/>
  <c r="G180" i="69"/>
  <c r="G179" i="65"/>
  <c r="K178" i="65"/>
  <c r="G180" i="62"/>
  <c r="K179" i="62"/>
  <c r="K181" i="61"/>
  <c r="G182" i="61"/>
  <c r="K165" i="80" l="1"/>
  <c r="G166" i="80"/>
  <c r="K166" i="78"/>
  <c r="K167" i="78" s="1"/>
  <c r="G167" i="78"/>
  <c r="C169" i="78" s="1"/>
  <c r="K164" i="76"/>
  <c r="G165" i="76"/>
  <c r="K181" i="74"/>
  <c r="G182" i="74"/>
  <c r="K180" i="73"/>
  <c r="G181" i="73"/>
  <c r="K180" i="69"/>
  <c r="G181" i="69"/>
  <c r="G180" i="65"/>
  <c r="K179" i="65"/>
  <c r="G181" i="62"/>
  <c r="K180" i="62"/>
  <c r="K182" i="61"/>
  <c r="G183" i="61"/>
  <c r="K166" i="80" l="1"/>
  <c r="K167" i="80" s="1"/>
  <c r="G167" i="80"/>
  <c r="C169" i="80" s="1"/>
  <c r="G169" i="78"/>
  <c r="J169" i="78"/>
  <c r="K165" i="76"/>
  <c r="G166" i="76"/>
  <c r="K182" i="74"/>
  <c r="G183" i="74"/>
  <c r="K181" i="73"/>
  <c r="G182" i="73"/>
  <c r="K181" i="69"/>
  <c r="G182" i="69"/>
  <c r="G181" i="65"/>
  <c r="K180" i="65"/>
  <c r="G182" i="62"/>
  <c r="K181" i="62"/>
  <c r="K183" i="61"/>
  <c r="G184" i="61"/>
  <c r="G169" i="80" l="1"/>
  <c r="J169" i="80"/>
  <c r="I169" i="78"/>
  <c r="G174" i="78"/>
  <c r="K166" i="76"/>
  <c r="K167" i="76" s="1"/>
  <c r="G167" i="76"/>
  <c r="C169" i="76" s="1"/>
  <c r="K183" i="74"/>
  <c r="G184" i="74"/>
  <c r="K182" i="73"/>
  <c r="G183" i="73"/>
  <c r="K182" i="69"/>
  <c r="G183" i="69"/>
  <c r="G182" i="65"/>
  <c r="K181" i="65"/>
  <c r="G183" i="62"/>
  <c r="K182" i="62"/>
  <c r="K184" i="61"/>
  <c r="G185" i="61"/>
  <c r="I169" i="80" l="1"/>
  <c r="G174" i="80"/>
  <c r="K174" i="78"/>
  <c r="G175" i="78"/>
  <c r="I170" i="78"/>
  <c r="J169" i="76"/>
  <c r="G169" i="76"/>
  <c r="K184" i="74"/>
  <c r="G185" i="74"/>
  <c r="K183" i="73"/>
  <c r="G184" i="73"/>
  <c r="K183" i="69"/>
  <c r="G184" i="69"/>
  <c r="G183" i="65"/>
  <c r="K182" i="65"/>
  <c r="G184" i="62"/>
  <c r="K183" i="62"/>
  <c r="K185" i="61"/>
  <c r="K186" i="61" s="1"/>
  <c r="J188" i="61" s="1"/>
  <c r="G186" i="61"/>
  <c r="C188" i="61" s="1"/>
  <c r="G188" i="61" s="1"/>
  <c r="I170" i="80" l="1"/>
  <c r="K174" i="80"/>
  <c r="G175" i="80"/>
  <c r="K175" i="78"/>
  <c r="G176" i="78"/>
  <c r="I169" i="76"/>
  <c r="G174" i="76"/>
  <c r="K185" i="74"/>
  <c r="G186" i="74"/>
  <c r="K184" i="73"/>
  <c r="G185" i="73"/>
  <c r="K184" i="69"/>
  <c r="G185" i="69"/>
  <c r="G184" i="65"/>
  <c r="K183" i="65"/>
  <c r="G185" i="62"/>
  <c r="K184" i="62"/>
  <c r="I188" i="61"/>
  <c r="G193" i="61"/>
  <c r="K175" i="80" l="1"/>
  <c r="G176" i="80"/>
  <c r="K176" i="78"/>
  <c r="G177" i="78"/>
  <c r="I170" i="76"/>
  <c r="K174" i="76"/>
  <c r="G175" i="76"/>
  <c r="K186" i="74"/>
  <c r="K187" i="74" s="1"/>
  <c r="J189" i="74" s="1"/>
  <c r="G187" i="74"/>
  <c r="C188" i="74" s="1"/>
  <c r="G189" i="74" s="1"/>
  <c r="K185" i="73"/>
  <c r="G186" i="73"/>
  <c r="K185" i="69"/>
  <c r="K186" i="69" s="1"/>
  <c r="G186" i="69"/>
  <c r="C188" i="69" s="1"/>
  <c r="G188" i="69" s="1"/>
  <c r="G185" i="65"/>
  <c r="K184" i="65"/>
  <c r="K185" i="62"/>
  <c r="K186" i="62" s="1"/>
  <c r="G186" i="62"/>
  <c r="C188" i="62" s="1"/>
  <c r="G188" i="62" s="1"/>
  <c r="I189" i="61"/>
  <c r="K193" i="61"/>
  <c r="G194" i="61"/>
  <c r="J188" i="62" l="1"/>
  <c r="I189" i="74"/>
  <c r="G194" i="74"/>
  <c r="J188" i="69"/>
  <c r="G177" i="80"/>
  <c r="K176" i="80"/>
  <c r="K177" i="78"/>
  <c r="G178" i="78"/>
  <c r="K175" i="76"/>
  <c r="G176" i="76"/>
  <c r="K186" i="73"/>
  <c r="K187" i="73" s="1"/>
  <c r="G187" i="73"/>
  <c r="C189" i="73" s="1"/>
  <c r="G189" i="73" s="1"/>
  <c r="I188" i="69"/>
  <c r="G193" i="69"/>
  <c r="K185" i="65"/>
  <c r="K186" i="65" s="1"/>
  <c r="G186" i="65"/>
  <c r="C188" i="65" s="1"/>
  <c r="G188" i="65" s="1"/>
  <c r="I188" i="62"/>
  <c r="G193" i="62"/>
  <c r="K194" i="61"/>
  <c r="G195" i="61"/>
  <c r="J188" i="65" l="1"/>
  <c r="I190" i="74"/>
  <c r="G195" i="74"/>
  <c r="K194" i="74"/>
  <c r="G178" i="80"/>
  <c r="K177" i="80"/>
  <c r="K178" i="78"/>
  <c r="G179" i="78"/>
  <c r="K176" i="76"/>
  <c r="G177" i="76"/>
  <c r="J189" i="73"/>
  <c r="I189" i="73"/>
  <c r="G194" i="73"/>
  <c r="K193" i="69"/>
  <c r="G194" i="69"/>
  <c r="I189" i="69"/>
  <c r="I188" i="65"/>
  <c r="G193" i="65"/>
  <c r="G194" i="62"/>
  <c r="K193" i="62"/>
  <c r="I189" i="62"/>
  <c r="K195" i="61"/>
  <c r="G196" i="61"/>
  <c r="K195" i="74" l="1"/>
  <c r="G196" i="74"/>
  <c r="I189" i="65"/>
  <c r="K178" i="80"/>
  <c r="G179" i="80"/>
  <c r="K179" i="78"/>
  <c r="G180" i="78"/>
  <c r="K177" i="76"/>
  <c r="G178" i="76"/>
  <c r="K194" i="73"/>
  <c r="G195" i="73"/>
  <c r="I190" i="73"/>
  <c r="K194" i="69"/>
  <c r="G195" i="69"/>
  <c r="G194" i="65"/>
  <c r="K193" i="65"/>
  <c r="G195" i="62"/>
  <c r="K194" i="62"/>
  <c r="K196" i="61"/>
  <c r="G197" i="61"/>
  <c r="G197" i="74" l="1"/>
  <c r="K196" i="74"/>
  <c r="K179" i="80"/>
  <c r="G180" i="80"/>
  <c r="K180" i="78"/>
  <c r="G181" i="78"/>
  <c r="K178" i="76"/>
  <c r="G179" i="76"/>
  <c r="K195" i="73"/>
  <c r="G196" i="73"/>
  <c r="K195" i="69"/>
  <c r="G196" i="69"/>
  <c r="G195" i="65"/>
  <c r="K194" i="65"/>
  <c r="G196" i="62"/>
  <c r="K195" i="62"/>
  <c r="K197" i="61"/>
  <c r="G198" i="61"/>
  <c r="K197" i="74" l="1"/>
  <c r="G198" i="74"/>
  <c r="G181" i="80"/>
  <c r="K180" i="80"/>
  <c r="K181" i="78"/>
  <c r="G182" i="78"/>
  <c r="K179" i="76"/>
  <c r="G180" i="76"/>
  <c r="K196" i="73"/>
  <c r="G197" i="73"/>
  <c r="K196" i="69"/>
  <c r="G197" i="69"/>
  <c r="G196" i="65"/>
  <c r="K195" i="65"/>
  <c r="G197" i="62"/>
  <c r="K196" i="62"/>
  <c r="K198" i="61"/>
  <c r="G199" i="61"/>
  <c r="K198" i="74" l="1"/>
  <c r="G199" i="74"/>
  <c r="G182" i="80"/>
  <c r="K181" i="80"/>
  <c r="K182" i="78"/>
  <c r="G183" i="78"/>
  <c r="K180" i="76"/>
  <c r="G181" i="76"/>
  <c r="K197" i="73"/>
  <c r="G198" i="73"/>
  <c r="K197" i="69"/>
  <c r="G198" i="69"/>
  <c r="G197" i="65"/>
  <c r="K196" i="65"/>
  <c r="G198" i="62"/>
  <c r="K197" i="62"/>
  <c r="K199" i="61"/>
  <c r="G200" i="61"/>
  <c r="G200" i="74" l="1"/>
  <c r="K199" i="74"/>
  <c r="K182" i="80"/>
  <c r="G183" i="80"/>
  <c r="K183" i="78"/>
  <c r="G184" i="78"/>
  <c r="K181" i="76"/>
  <c r="G182" i="76"/>
  <c r="K198" i="73"/>
  <c r="G199" i="73"/>
  <c r="K198" i="69"/>
  <c r="G199" i="69"/>
  <c r="G198" i="65"/>
  <c r="K197" i="65"/>
  <c r="G199" i="62"/>
  <c r="K198" i="62"/>
  <c r="K200" i="61"/>
  <c r="G201" i="61"/>
  <c r="G201" i="74" l="1"/>
  <c r="K200" i="74"/>
  <c r="K183" i="80"/>
  <c r="G184" i="80"/>
  <c r="K184" i="78"/>
  <c r="G185" i="78"/>
  <c r="K182" i="76"/>
  <c r="G183" i="76"/>
  <c r="K199" i="73"/>
  <c r="G200" i="73"/>
  <c r="K199" i="69"/>
  <c r="G200" i="69"/>
  <c r="G199" i="65"/>
  <c r="K198" i="65"/>
  <c r="G200" i="62"/>
  <c r="K199" i="62"/>
  <c r="K201" i="61"/>
  <c r="G202" i="61"/>
  <c r="G202" i="74" l="1"/>
  <c r="K201" i="74"/>
  <c r="G185" i="80"/>
  <c r="K184" i="80"/>
  <c r="K185" i="78"/>
  <c r="K186" i="78" s="1"/>
  <c r="G186" i="78"/>
  <c r="C188" i="78" s="1"/>
  <c r="K183" i="76"/>
  <c r="G184" i="76"/>
  <c r="K200" i="73"/>
  <c r="G201" i="73"/>
  <c r="K200" i="69"/>
  <c r="G201" i="69"/>
  <c r="G200" i="65"/>
  <c r="K199" i="65"/>
  <c r="G201" i="62"/>
  <c r="K200" i="62"/>
  <c r="K202" i="61"/>
  <c r="G203" i="61"/>
  <c r="G203" i="74" l="1"/>
  <c r="K202" i="74"/>
  <c r="K185" i="80"/>
  <c r="K186" i="80" s="1"/>
  <c r="G186" i="80"/>
  <c r="C188" i="80" s="1"/>
  <c r="G188" i="78"/>
  <c r="J188" i="78"/>
  <c r="K184" i="76"/>
  <c r="G185" i="76"/>
  <c r="K201" i="73"/>
  <c r="G202" i="73"/>
  <c r="K201" i="69"/>
  <c r="G202" i="69"/>
  <c r="G201" i="65"/>
  <c r="K200" i="65"/>
  <c r="G202" i="62"/>
  <c r="K201" i="62"/>
  <c r="K203" i="61"/>
  <c r="G204" i="61"/>
  <c r="G204" i="74" l="1"/>
  <c r="K203" i="74"/>
  <c r="J188" i="80"/>
  <c r="G188" i="80"/>
  <c r="I188" i="78"/>
  <c r="G193" i="78"/>
  <c r="K185" i="76"/>
  <c r="K186" i="76" s="1"/>
  <c r="G186" i="76"/>
  <c r="C188" i="76" s="1"/>
  <c r="K202" i="73"/>
  <c r="G203" i="73"/>
  <c r="K202" i="69"/>
  <c r="G203" i="69"/>
  <c r="G202" i="65"/>
  <c r="K201" i="65"/>
  <c r="G203" i="62"/>
  <c r="K202" i="62"/>
  <c r="K204" i="61"/>
  <c r="K205" i="61" s="1"/>
  <c r="G205" i="61"/>
  <c r="C207" i="61" s="1"/>
  <c r="G207" i="61" s="1"/>
  <c r="J207" i="61" l="1"/>
  <c r="G205" i="74"/>
  <c r="K204" i="74"/>
  <c r="G193" i="80"/>
  <c r="I188" i="80"/>
  <c r="K193" i="78"/>
  <c r="G194" i="78"/>
  <c r="I189" i="78"/>
  <c r="G188" i="76"/>
  <c r="K203" i="73"/>
  <c r="G204" i="73"/>
  <c r="K203" i="69"/>
  <c r="G204" i="69"/>
  <c r="G203" i="65"/>
  <c r="K202" i="65"/>
  <c r="G204" i="62"/>
  <c r="K203" i="62"/>
  <c r="G212" i="61"/>
  <c r="I207" i="61"/>
  <c r="I208" i="61" l="1"/>
  <c r="K205" i="74"/>
  <c r="K206" i="74" s="1"/>
  <c r="G206" i="74"/>
  <c r="C208" i="74" s="1"/>
  <c r="G208" i="74" s="1"/>
  <c r="I189" i="80"/>
  <c r="G194" i="80"/>
  <c r="K193" i="80"/>
  <c r="K194" i="78"/>
  <c r="G195" i="78"/>
  <c r="G193" i="76"/>
  <c r="I188" i="76"/>
  <c r="K204" i="73"/>
  <c r="G205" i="73"/>
  <c r="K204" i="69"/>
  <c r="G205" i="69"/>
  <c r="G204" i="65"/>
  <c r="K203" i="65"/>
  <c r="K204" i="62"/>
  <c r="K205" i="62" s="1"/>
  <c r="G205" i="62"/>
  <c r="C207" i="62" s="1"/>
  <c r="G207" i="62" s="1"/>
  <c r="K212" i="61"/>
  <c r="G213" i="61"/>
  <c r="J207" i="62" l="1"/>
  <c r="J208" i="74"/>
  <c r="I208" i="74"/>
  <c r="G213" i="74"/>
  <c r="I189" i="76"/>
  <c r="G195" i="80"/>
  <c r="K194" i="80"/>
  <c r="K195" i="78"/>
  <c r="G196" i="78"/>
  <c r="K193" i="76"/>
  <c r="G194" i="76"/>
  <c r="K205" i="73"/>
  <c r="K206" i="73" s="1"/>
  <c r="G206" i="73"/>
  <c r="C208" i="73" s="1"/>
  <c r="G208" i="73" s="1"/>
  <c r="K205" i="69"/>
  <c r="K206" i="69" s="1"/>
  <c r="G206" i="69"/>
  <c r="C208" i="69" s="1"/>
  <c r="G208" i="69" s="1"/>
  <c r="K204" i="65"/>
  <c r="K205" i="65" s="1"/>
  <c r="G205" i="65"/>
  <c r="C207" i="65" s="1"/>
  <c r="G207" i="65" s="1"/>
  <c r="I207" i="62"/>
  <c r="G212" i="62"/>
  <c r="K213" i="61"/>
  <c r="G214" i="61"/>
  <c r="I208" i="62" l="1"/>
  <c r="I209" i="74"/>
  <c r="J208" i="69"/>
  <c r="K213" i="74"/>
  <c r="G214" i="74"/>
  <c r="J207" i="65"/>
  <c r="K195" i="80"/>
  <c r="G196" i="80"/>
  <c r="K196" i="78"/>
  <c r="G197" i="78"/>
  <c r="K194" i="76"/>
  <c r="G195" i="76"/>
  <c r="J208" i="73"/>
  <c r="G213" i="73"/>
  <c r="I208" i="73"/>
  <c r="G213" i="69"/>
  <c r="I208" i="69"/>
  <c r="I207" i="65"/>
  <c r="G212" i="65"/>
  <c r="G213" i="62"/>
  <c r="K212" i="62"/>
  <c r="K214" i="61"/>
  <c r="G215" i="61"/>
  <c r="G215" i="74" l="1"/>
  <c r="K214" i="74"/>
  <c r="K196" i="80"/>
  <c r="G197" i="80"/>
  <c r="K197" i="78"/>
  <c r="G198" i="78"/>
  <c r="K195" i="76"/>
  <c r="G196" i="76"/>
  <c r="K213" i="73"/>
  <c r="G214" i="73"/>
  <c r="I209" i="73"/>
  <c r="K213" i="69"/>
  <c r="G214" i="69"/>
  <c r="I209" i="69"/>
  <c r="G213" i="65"/>
  <c r="K212" i="65"/>
  <c r="I208" i="65"/>
  <c r="G214" i="62"/>
  <c r="K213" i="62"/>
  <c r="K215" i="61"/>
  <c r="G216" i="61"/>
  <c r="G216" i="74" l="1"/>
  <c r="K215" i="74"/>
  <c r="G198" i="80"/>
  <c r="K197" i="80"/>
  <c r="K198" i="78"/>
  <c r="G199" i="78"/>
  <c r="K196" i="76"/>
  <c r="G197" i="76"/>
  <c r="K214" i="73"/>
  <c r="G215" i="73"/>
  <c r="K214" i="69"/>
  <c r="G215" i="69"/>
  <c r="G214" i="65"/>
  <c r="K213" i="65"/>
  <c r="G215" i="62"/>
  <c r="K214" i="62"/>
  <c r="K216" i="61"/>
  <c r="G217" i="61"/>
  <c r="K216" i="74" l="1"/>
  <c r="G217" i="74"/>
  <c r="G199" i="80"/>
  <c r="K198" i="80"/>
  <c r="K199" i="78"/>
  <c r="G200" i="78"/>
  <c r="K197" i="76"/>
  <c r="G198" i="76"/>
  <c r="K215" i="73"/>
  <c r="G216" i="73"/>
  <c r="K215" i="69"/>
  <c r="G216" i="69"/>
  <c r="G215" i="65"/>
  <c r="K214" i="65"/>
  <c r="G216" i="62"/>
  <c r="K215" i="62"/>
  <c r="K217" i="61"/>
  <c r="G218" i="61"/>
  <c r="G218" i="74" l="1"/>
  <c r="K217" i="74"/>
  <c r="K199" i="80"/>
  <c r="G200" i="80"/>
  <c r="K200" i="78"/>
  <c r="G201" i="78"/>
  <c r="K198" i="76"/>
  <c r="G199" i="76"/>
  <c r="K216" i="73"/>
  <c r="G217" i="73"/>
  <c r="K216" i="69"/>
  <c r="G217" i="69"/>
  <c r="G216" i="65"/>
  <c r="K215" i="65"/>
  <c r="G217" i="62"/>
  <c r="K216" i="62"/>
  <c r="K218" i="61"/>
  <c r="G219" i="61"/>
  <c r="K218" i="74" l="1"/>
  <c r="G219" i="74"/>
  <c r="K200" i="80"/>
  <c r="G201" i="80"/>
  <c r="K201" i="78"/>
  <c r="G202" i="78"/>
  <c r="K199" i="76"/>
  <c r="G200" i="76"/>
  <c r="K217" i="73"/>
  <c r="G218" i="73"/>
  <c r="K217" i="69"/>
  <c r="G218" i="69"/>
  <c r="G217" i="65"/>
  <c r="K216" i="65"/>
  <c r="G218" i="62"/>
  <c r="K217" i="62"/>
  <c r="K219" i="61"/>
  <c r="G220" i="61"/>
  <c r="G220" i="74" l="1"/>
  <c r="K219" i="74"/>
  <c r="G202" i="80"/>
  <c r="K201" i="80"/>
  <c r="K202" i="78"/>
  <c r="G203" i="78"/>
  <c r="K200" i="76"/>
  <c r="G201" i="76"/>
  <c r="K218" i="73"/>
  <c r="G219" i="73"/>
  <c r="K218" i="69"/>
  <c r="G219" i="69"/>
  <c r="G218" i="65"/>
  <c r="K217" i="65"/>
  <c r="G219" i="62"/>
  <c r="K218" i="62"/>
  <c r="K220" i="61"/>
  <c r="G221" i="61"/>
  <c r="G221" i="74" l="1"/>
  <c r="K220" i="74"/>
  <c r="G203" i="80"/>
  <c r="K202" i="80"/>
  <c r="K203" i="78"/>
  <c r="G204" i="78"/>
  <c r="K201" i="76"/>
  <c r="G202" i="76"/>
  <c r="K219" i="73"/>
  <c r="G220" i="73"/>
  <c r="K219" i="69"/>
  <c r="G220" i="69"/>
  <c r="G219" i="65"/>
  <c r="K218" i="65"/>
  <c r="G220" i="62"/>
  <c r="K219" i="62"/>
  <c r="K221" i="61"/>
  <c r="G222" i="61"/>
  <c r="G222" i="74" l="1"/>
  <c r="K221" i="74"/>
  <c r="K203" i="80"/>
  <c r="G204" i="80"/>
  <c r="K204" i="78"/>
  <c r="K205" i="78" s="1"/>
  <c r="G205" i="78"/>
  <c r="C207" i="78" s="1"/>
  <c r="K202" i="76"/>
  <c r="G203" i="76"/>
  <c r="K220" i="73"/>
  <c r="G221" i="73"/>
  <c r="K220" i="69"/>
  <c r="G221" i="69"/>
  <c r="G220" i="65"/>
  <c r="K219" i="65"/>
  <c r="G221" i="62"/>
  <c r="K220" i="62"/>
  <c r="K222" i="61"/>
  <c r="G223" i="61"/>
  <c r="K222" i="74" l="1"/>
  <c r="G223" i="74"/>
  <c r="K204" i="80"/>
  <c r="K205" i="80" s="1"/>
  <c r="G205" i="80"/>
  <c r="C207" i="80" s="1"/>
  <c r="G207" i="78"/>
  <c r="J207" i="78"/>
  <c r="K203" i="76"/>
  <c r="G204" i="76"/>
  <c r="K221" i="73"/>
  <c r="G222" i="73"/>
  <c r="K221" i="69"/>
  <c r="G222" i="69"/>
  <c r="G221" i="65"/>
  <c r="K220" i="65"/>
  <c r="G222" i="62"/>
  <c r="K221" i="62"/>
  <c r="K223" i="61"/>
  <c r="G224" i="61"/>
  <c r="G224" i="74" l="1"/>
  <c r="K223" i="74"/>
  <c r="G207" i="80"/>
  <c r="J207" i="80"/>
  <c r="G212" i="78"/>
  <c r="I207" i="78"/>
  <c r="K204" i="76"/>
  <c r="K205" i="76" s="1"/>
  <c r="G205" i="76"/>
  <c r="C207" i="76" s="1"/>
  <c r="K222" i="73"/>
  <c r="G223" i="73"/>
  <c r="K222" i="69"/>
  <c r="G223" i="69"/>
  <c r="G222" i="65"/>
  <c r="K221" i="65"/>
  <c r="G223" i="62"/>
  <c r="K222" i="62"/>
  <c r="K224" i="61"/>
  <c r="K225" i="61" s="1"/>
  <c r="G225" i="61"/>
  <c r="C227" i="61" s="1"/>
  <c r="G227" i="61" s="1"/>
  <c r="J227" i="61" l="1"/>
  <c r="G225" i="74"/>
  <c r="K224" i="74"/>
  <c r="I207" i="80"/>
  <c r="G212" i="80"/>
  <c r="K212" i="78"/>
  <c r="G213" i="78"/>
  <c r="I208" i="78"/>
  <c r="J207" i="76"/>
  <c r="G207" i="76"/>
  <c r="K223" i="73"/>
  <c r="G224" i="73"/>
  <c r="K223" i="69"/>
  <c r="G224" i="69"/>
  <c r="G223" i="65"/>
  <c r="K222" i="65"/>
  <c r="G224" i="62"/>
  <c r="K223" i="62"/>
  <c r="G232" i="61"/>
  <c r="I227" i="61"/>
  <c r="K225" i="74" l="1"/>
  <c r="K226" i="74" s="1"/>
  <c r="J228" i="74" s="1"/>
  <c r="G226" i="74"/>
  <c r="C228" i="74" s="1"/>
  <c r="G228" i="74" s="1"/>
  <c r="I228" i="61"/>
  <c r="I208" i="80"/>
  <c r="K212" i="80"/>
  <c r="G213" i="80"/>
  <c r="K213" i="78"/>
  <c r="G214" i="78"/>
  <c r="I207" i="76"/>
  <c r="G212" i="76"/>
  <c r="K224" i="73"/>
  <c r="G225" i="73"/>
  <c r="K224" i="69"/>
  <c r="K225" i="69" s="1"/>
  <c r="J227" i="69" s="1"/>
  <c r="G225" i="69"/>
  <c r="C227" i="69" s="1"/>
  <c r="G227" i="69" s="1"/>
  <c r="K223" i="65"/>
  <c r="K224" i="65" s="1"/>
  <c r="G224" i="65"/>
  <c r="C226" i="65" s="1"/>
  <c r="G226" i="65" s="1"/>
  <c r="K224" i="62"/>
  <c r="K225" i="62" s="1"/>
  <c r="G225" i="62"/>
  <c r="C227" i="62" s="1"/>
  <c r="G227" i="62" s="1"/>
  <c r="K232" i="61"/>
  <c r="G233" i="61"/>
  <c r="J227" i="62" l="1"/>
  <c r="I228" i="74"/>
  <c r="G233" i="74"/>
  <c r="I208" i="76"/>
  <c r="K213" i="80"/>
  <c r="G214" i="80"/>
  <c r="K214" i="78"/>
  <c r="G215" i="78"/>
  <c r="K212" i="76"/>
  <c r="G213" i="76"/>
  <c r="K225" i="73"/>
  <c r="K226" i="73" s="1"/>
  <c r="G226" i="73"/>
  <c r="C228" i="73" s="1"/>
  <c r="G228" i="73" s="1"/>
  <c r="I227" i="69"/>
  <c r="G232" i="69"/>
  <c r="G231" i="65"/>
  <c r="I226" i="65"/>
  <c r="I227" i="62"/>
  <c r="G232" i="62"/>
  <c r="K233" i="61"/>
  <c r="G234" i="61"/>
  <c r="I229" i="74" l="1"/>
  <c r="K233" i="74"/>
  <c r="G234" i="74"/>
  <c r="I227" i="65"/>
  <c r="G215" i="80"/>
  <c r="K214" i="80"/>
  <c r="K215" i="78"/>
  <c r="G216" i="78"/>
  <c r="K213" i="76"/>
  <c r="G214" i="76"/>
  <c r="G215" i="76" s="1"/>
  <c r="J228" i="73"/>
  <c r="I228" i="73"/>
  <c r="G233" i="73"/>
  <c r="K232" i="69"/>
  <c r="G233" i="69"/>
  <c r="I228" i="69"/>
  <c r="G232" i="65"/>
  <c r="K231" i="65"/>
  <c r="G233" i="62"/>
  <c r="K232" i="62"/>
  <c r="I228" i="62"/>
  <c r="K234" i="61"/>
  <c r="G235" i="61"/>
  <c r="G235" i="74" l="1"/>
  <c r="K234" i="74"/>
  <c r="K215" i="76"/>
  <c r="G216" i="76"/>
  <c r="G216" i="80"/>
  <c r="K215" i="80"/>
  <c r="K216" i="78"/>
  <c r="G217" i="78"/>
  <c r="K214" i="76"/>
  <c r="K233" i="73"/>
  <c r="G234" i="73"/>
  <c r="I229" i="73"/>
  <c r="K233" i="69"/>
  <c r="G234" i="69"/>
  <c r="G233" i="65"/>
  <c r="K232" i="65"/>
  <c r="G234" i="62"/>
  <c r="K233" i="62"/>
  <c r="K235" i="61"/>
  <c r="G236" i="61"/>
  <c r="G236" i="74" l="1"/>
  <c r="K235" i="74"/>
  <c r="K216" i="80"/>
  <c r="G217" i="80"/>
  <c r="K217" i="78"/>
  <c r="G218" i="78"/>
  <c r="K216" i="76"/>
  <c r="G217" i="76"/>
  <c r="K234" i="73"/>
  <c r="G235" i="73"/>
  <c r="K234" i="69"/>
  <c r="G235" i="69"/>
  <c r="G234" i="65"/>
  <c r="K233" i="65"/>
  <c r="G235" i="62"/>
  <c r="K234" i="62"/>
  <c r="K236" i="61"/>
  <c r="G237" i="61"/>
  <c r="G237" i="74" l="1"/>
  <c r="K236" i="74"/>
  <c r="K217" i="80"/>
  <c r="G218" i="80"/>
  <c r="K218" i="78"/>
  <c r="G219" i="78"/>
  <c r="K217" i="76"/>
  <c r="G218" i="76"/>
  <c r="K235" i="73"/>
  <c r="G236" i="73"/>
  <c r="K235" i="69"/>
  <c r="G236" i="69"/>
  <c r="G235" i="65"/>
  <c r="K234" i="65"/>
  <c r="G236" i="62"/>
  <c r="K235" i="62"/>
  <c r="K237" i="61"/>
  <c r="G238" i="61"/>
  <c r="G238" i="74" l="1"/>
  <c r="K237" i="74"/>
  <c r="G219" i="80"/>
  <c r="K218" i="80"/>
  <c r="K219" i="78"/>
  <c r="G220" i="78"/>
  <c r="K218" i="76"/>
  <c r="G219" i="76"/>
  <c r="K236" i="73"/>
  <c r="G237" i="73"/>
  <c r="K236" i="69"/>
  <c r="G237" i="69"/>
  <c r="G236" i="65"/>
  <c r="K235" i="65"/>
  <c r="G237" i="62"/>
  <c r="K236" i="62"/>
  <c r="K238" i="61"/>
  <c r="G239" i="61"/>
  <c r="G239" i="74" l="1"/>
  <c r="K238" i="74"/>
  <c r="G220" i="80"/>
  <c r="K219" i="80"/>
  <c r="K220" i="78"/>
  <c r="G221" i="78"/>
  <c r="K219" i="76"/>
  <c r="G220" i="76"/>
  <c r="K237" i="73"/>
  <c r="G238" i="73"/>
  <c r="K237" i="69"/>
  <c r="G238" i="69"/>
  <c r="G237" i="65"/>
  <c r="K236" i="65"/>
  <c r="G238" i="62"/>
  <c r="K237" i="62"/>
  <c r="K239" i="61"/>
  <c r="G240" i="61"/>
  <c r="G240" i="74" l="1"/>
  <c r="K239" i="74"/>
  <c r="K220" i="80"/>
  <c r="G221" i="80"/>
  <c r="K221" i="78"/>
  <c r="G222" i="78"/>
  <c r="K220" i="76"/>
  <c r="G221" i="76"/>
  <c r="K238" i="73"/>
  <c r="G239" i="73"/>
  <c r="K238" i="69"/>
  <c r="G239" i="69"/>
  <c r="G238" i="65"/>
  <c r="K237" i="65"/>
  <c r="G239" i="62"/>
  <c r="K238" i="62"/>
  <c r="K240" i="61"/>
  <c r="G241" i="61"/>
  <c r="G241" i="74" l="1"/>
  <c r="K240" i="74"/>
  <c r="K221" i="80"/>
  <c r="G222" i="80"/>
  <c r="K222" i="78"/>
  <c r="G223" i="78"/>
  <c r="K221" i="76"/>
  <c r="G222" i="76"/>
  <c r="K239" i="73"/>
  <c r="G240" i="73"/>
  <c r="K239" i="69"/>
  <c r="G240" i="69"/>
  <c r="G239" i="65"/>
  <c r="K238" i="65"/>
  <c r="G240" i="62"/>
  <c r="K239" i="62"/>
  <c r="K241" i="61"/>
  <c r="G242" i="61"/>
  <c r="G242" i="74" l="1"/>
  <c r="K241" i="74"/>
  <c r="G223" i="80"/>
  <c r="K222" i="80"/>
  <c r="K223" i="78"/>
  <c r="K224" i="78" s="1"/>
  <c r="G224" i="78"/>
  <c r="C226" i="78" s="1"/>
  <c r="K222" i="76"/>
  <c r="G223" i="76"/>
  <c r="K240" i="73"/>
  <c r="G241" i="73"/>
  <c r="K240" i="69"/>
  <c r="G241" i="69"/>
  <c r="G240" i="65"/>
  <c r="K239" i="65"/>
  <c r="G241" i="62"/>
  <c r="K240" i="62"/>
  <c r="K242" i="61"/>
  <c r="G243" i="61"/>
  <c r="G243" i="74" l="1"/>
  <c r="K242" i="74"/>
  <c r="K223" i="80"/>
  <c r="K224" i="80" s="1"/>
  <c r="G224" i="80"/>
  <c r="C226" i="80" s="1"/>
  <c r="G226" i="78"/>
  <c r="J226" i="78"/>
  <c r="K223" i="76"/>
  <c r="G224" i="76"/>
  <c r="K241" i="73"/>
  <c r="G242" i="73"/>
  <c r="K241" i="69"/>
  <c r="G242" i="69"/>
  <c r="G241" i="65"/>
  <c r="K240" i="65"/>
  <c r="G242" i="62"/>
  <c r="K241" i="62"/>
  <c r="K243" i="61"/>
  <c r="K244" i="61" s="1"/>
  <c r="G244" i="61"/>
  <c r="C246" i="61" s="1"/>
  <c r="G246" i="61" s="1"/>
  <c r="J246" i="61" l="1"/>
  <c r="G244" i="74"/>
  <c r="K243" i="74"/>
  <c r="J226" i="80"/>
  <c r="G226" i="80"/>
  <c r="G231" i="78"/>
  <c r="I226" i="78"/>
  <c r="K224" i="76"/>
  <c r="K225" i="76" s="1"/>
  <c r="G225" i="76"/>
  <c r="C227" i="76" s="1"/>
  <c r="K242" i="73"/>
  <c r="G243" i="73"/>
  <c r="K242" i="69"/>
  <c r="G243" i="69"/>
  <c r="G242" i="65"/>
  <c r="K241" i="65"/>
  <c r="G243" i="62"/>
  <c r="K242" i="62"/>
  <c r="I246" i="61"/>
  <c r="G251" i="61"/>
  <c r="I247" i="61" l="1"/>
  <c r="K244" i="74"/>
  <c r="K245" i="74" s="1"/>
  <c r="G245" i="74"/>
  <c r="C247" i="74" s="1"/>
  <c r="G247" i="74" s="1"/>
  <c r="I227" i="78"/>
  <c r="G231" i="80"/>
  <c r="I226" i="80"/>
  <c r="K231" i="78"/>
  <c r="G232" i="78"/>
  <c r="G227" i="76"/>
  <c r="J227" i="76"/>
  <c r="K243" i="73"/>
  <c r="G244" i="73"/>
  <c r="K243" i="69"/>
  <c r="K244" i="69" s="1"/>
  <c r="G244" i="69"/>
  <c r="C246" i="69" s="1"/>
  <c r="G246" i="69" s="1"/>
  <c r="K242" i="65"/>
  <c r="K243" i="65" s="1"/>
  <c r="G243" i="65"/>
  <c r="C245" i="65" s="1"/>
  <c r="G245" i="65" s="1"/>
  <c r="K243" i="62"/>
  <c r="K244" i="62" s="1"/>
  <c r="G244" i="62"/>
  <c r="C246" i="62" s="1"/>
  <c r="G246" i="62" s="1"/>
  <c r="K251" i="61"/>
  <c r="G252" i="61"/>
  <c r="J246" i="69" l="1"/>
  <c r="J247" i="74"/>
  <c r="I247" i="74"/>
  <c r="G252" i="74"/>
  <c r="J246" i="62"/>
  <c r="I227" i="80"/>
  <c r="G232" i="80"/>
  <c r="K231" i="80"/>
  <c r="K232" i="78"/>
  <c r="G233" i="78"/>
  <c r="I227" i="76"/>
  <c r="G232" i="76"/>
  <c r="K244" i="73"/>
  <c r="K245" i="73" s="1"/>
  <c r="G245" i="73"/>
  <c r="C247" i="73" s="1"/>
  <c r="G247" i="73" s="1"/>
  <c r="I246" i="69"/>
  <c r="G251" i="69"/>
  <c r="G250" i="65"/>
  <c r="I245" i="65"/>
  <c r="G251" i="62"/>
  <c r="I246" i="62"/>
  <c r="K252" i="61"/>
  <c r="G253" i="61"/>
  <c r="I248" i="74" l="1"/>
  <c r="I247" i="62"/>
  <c r="K252" i="74"/>
  <c r="G253" i="74"/>
  <c r="I246" i="65"/>
  <c r="I228" i="76"/>
  <c r="G233" i="80"/>
  <c r="K232" i="80"/>
  <c r="K233" i="78"/>
  <c r="G234" i="78"/>
  <c r="K232" i="76"/>
  <c r="G233" i="76"/>
  <c r="J247" i="73"/>
  <c r="G252" i="73"/>
  <c r="I247" i="73"/>
  <c r="K251" i="69"/>
  <c r="G252" i="69"/>
  <c r="I247" i="69"/>
  <c r="G251" i="65"/>
  <c r="K250" i="65"/>
  <c r="G252" i="62"/>
  <c r="K251" i="62"/>
  <c r="K253" i="61"/>
  <c r="G254" i="61"/>
  <c r="G254" i="74" l="1"/>
  <c r="K253" i="74"/>
  <c r="I248" i="73"/>
  <c r="K233" i="80"/>
  <c r="G234" i="80"/>
  <c r="K234" i="78"/>
  <c r="G235" i="78"/>
  <c r="K233" i="76"/>
  <c r="G234" i="76"/>
  <c r="K252" i="73"/>
  <c r="G253" i="73"/>
  <c r="K252" i="69"/>
  <c r="G253" i="69"/>
  <c r="G252" i="65"/>
  <c r="K251" i="65"/>
  <c r="G253" i="62"/>
  <c r="K252" i="62"/>
  <c r="K254" i="61"/>
  <c r="G255" i="61"/>
  <c r="K254" i="74" l="1"/>
  <c r="G255" i="74"/>
  <c r="K234" i="80"/>
  <c r="G235" i="80"/>
  <c r="K235" i="78"/>
  <c r="G236" i="78"/>
  <c r="K234" i="76"/>
  <c r="G235" i="76"/>
  <c r="K253" i="73"/>
  <c r="G254" i="73"/>
  <c r="K253" i="69"/>
  <c r="G254" i="69"/>
  <c r="G253" i="65"/>
  <c r="K252" i="65"/>
  <c r="G254" i="62"/>
  <c r="K253" i="62"/>
  <c r="K255" i="61"/>
  <c r="G256" i="61"/>
  <c r="K255" i="74" l="1"/>
  <c r="G256" i="74"/>
  <c r="G236" i="80"/>
  <c r="K235" i="80"/>
  <c r="K236" i="78"/>
  <c r="G237" i="78"/>
  <c r="K235" i="76"/>
  <c r="G236" i="76"/>
  <c r="K254" i="73"/>
  <c r="G255" i="73"/>
  <c r="K254" i="69"/>
  <c r="G255" i="69"/>
  <c r="G254" i="65"/>
  <c r="K253" i="65"/>
  <c r="G255" i="62"/>
  <c r="K254" i="62"/>
  <c r="K256" i="61"/>
  <c r="G257" i="61"/>
  <c r="K256" i="74" l="1"/>
  <c r="G257" i="74"/>
  <c r="G237" i="80"/>
  <c r="K236" i="80"/>
  <c r="K237" i="78"/>
  <c r="G238" i="78"/>
  <c r="K236" i="76"/>
  <c r="G237" i="76"/>
  <c r="K255" i="73"/>
  <c r="G256" i="73"/>
  <c r="K255" i="69"/>
  <c r="G256" i="69"/>
  <c r="G255" i="65"/>
  <c r="K254" i="65"/>
  <c r="G256" i="62"/>
  <c r="K255" i="62"/>
  <c r="K257" i="61"/>
  <c r="G258" i="61"/>
  <c r="K257" i="74" l="1"/>
  <c r="G258" i="74"/>
  <c r="K237" i="80"/>
  <c r="G238" i="80"/>
  <c r="K238" i="78"/>
  <c r="G239" i="78"/>
  <c r="K237" i="76"/>
  <c r="G238" i="76"/>
  <c r="K256" i="73"/>
  <c r="G257" i="73"/>
  <c r="K256" i="69"/>
  <c r="G257" i="69"/>
  <c r="G256" i="65"/>
  <c r="K255" i="65"/>
  <c r="G257" i="62"/>
  <c r="K256" i="62"/>
  <c r="K258" i="61"/>
  <c r="G259" i="61"/>
  <c r="K258" i="74" l="1"/>
  <c r="G259" i="74"/>
  <c r="K238" i="80"/>
  <c r="G239" i="80"/>
  <c r="K239" i="78"/>
  <c r="G240" i="78"/>
  <c r="K238" i="76"/>
  <c r="G239" i="76"/>
  <c r="K257" i="73"/>
  <c r="G258" i="73"/>
  <c r="K257" i="69"/>
  <c r="G258" i="69"/>
  <c r="G257" i="65"/>
  <c r="K256" i="65"/>
  <c r="G258" i="62"/>
  <c r="K257" i="62"/>
  <c r="K259" i="61"/>
  <c r="G260" i="61"/>
  <c r="G260" i="74" l="1"/>
  <c r="K259" i="74"/>
  <c r="G240" i="80"/>
  <c r="K239" i="80"/>
  <c r="K240" i="78"/>
  <c r="G241" i="78"/>
  <c r="K239" i="76"/>
  <c r="G240" i="76"/>
  <c r="K258" i="73"/>
  <c r="G259" i="73"/>
  <c r="K258" i="69"/>
  <c r="G259" i="69"/>
  <c r="G258" i="65"/>
  <c r="K257" i="65"/>
  <c r="G259" i="62"/>
  <c r="K258" i="62"/>
  <c r="K260" i="61"/>
  <c r="G261" i="61"/>
  <c r="G261" i="74" l="1"/>
  <c r="K260" i="74"/>
  <c r="G241" i="80"/>
  <c r="K240" i="80"/>
  <c r="K241" i="78"/>
  <c r="G242" i="78"/>
  <c r="K240" i="76"/>
  <c r="G241" i="76"/>
  <c r="K259" i="73"/>
  <c r="G260" i="73"/>
  <c r="K259" i="69"/>
  <c r="G260" i="69"/>
  <c r="G259" i="65"/>
  <c r="K258" i="65"/>
  <c r="G260" i="62"/>
  <c r="K259" i="62"/>
  <c r="K261" i="61"/>
  <c r="G262" i="61"/>
  <c r="G262" i="74" l="1"/>
  <c r="K261" i="74"/>
  <c r="K241" i="80"/>
  <c r="G242" i="80"/>
  <c r="K242" i="78"/>
  <c r="K243" i="78" s="1"/>
  <c r="G243" i="78"/>
  <c r="C245" i="78" s="1"/>
  <c r="K241" i="76"/>
  <c r="G242" i="76"/>
  <c r="K260" i="73"/>
  <c r="G261" i="73"/>
  <c r="K260" i="69"/>
  <c r="G261" i="69"/>
  <c r="G260" i="65"/>
  <c r="K259" i="65"/>
  <c r="G261" i="62"/>
  <c r="K260" i="62"/>
  <c r="K262" i="61"/>
  <c r="G263" i="61"/>
  <c r="G263" i="74" l="1"/>
  <c r="K262" i="74"/>
  <c r="K242" i="80"/>
  <c r="K243" i="80" s="1"/>
  <c r="G243" i="80"/>
  <c r="C245" i="80" s="1"/>
  <c r="G245" i="78"/>
  <c r="J245" i="78"/>
  <c r="K242" i="76"/>
  <c r="G243" i="76"/>
  <c r="K261" i="73"/>
  <c r="G262" i="73"/>
  <c r="K261" i="69"/>
  <c r="G262" i="69"/>
  <c r="G261" i="65"/>
  <c r="K260" i="65"/>
  <c r="G262" i="62"/>
  <c r="K261" i="62"/>
  <c r="K263" i="61"/>
  <c r="K264" i="61" s="1"/>
  <c r="G264" i="61"/>
  <c r="C266" i="61" s="1"/>
  <c r="G266" i="61" s="1"/>
  <c r="J266" i="61" l="1"/>
  <c r="G264" i="74"/>
  <c r="K263" i="74"/>
  <c r="G245" i="80"/>
  <c r="J245" i="80"/>
  <c r="I245" i="78"/>
  <c r="G250" i="78"/>
  <c r="K243" i="76"/>
  <c r="K244" i="76" s="1"/>
  <c r="G244" i="76"/>
  <c r="C246" i="76" s="1"/>
  <c r="K262" i="73"/>
  <c r="G263" i="73"/>
  <c r="K262" i="69"/>
  <c r="G263" i="69"/>
  <c r="G262" i="65"/>
  <c r="K261" i="65"/>
  <c r="G263" i="62"/>
  <c r="K262" i="62"/>
  <c r="G271" i="61"/>
  <c r="I266" i="61"/>
  <c r="K264" i="74" l="1"/>
  <c r="K265" i="74" s="1"/>
  <c r="G265" i="74"/>
  <c r="C267" i="74" s="1"/>
  <c r="G267" i="74" s="1"/>
  <c r="I245" i="80"/>
  <c r="G250" i="80"/>
  <c r="K250" i="78"/>
  <c r="G251" i="78"/>
  <c r="I246" i="78"/>
  <c r="G246" i="76"/>
  <c r="J246" i="76"/>
  <c r="K263" i="73"/>
  <c r="G264" i="73"/>
  <c r="K263" i="69"/>
  <c r="K264" i="69" s="1"/>
  <c r="G264" i="69"/>
  <c r="C266" i="69" s="1"/>
  <c r="G266" i="69" s="1"/>
  <c r="K262" i="65"/>
  <c r="K263" i="65" s="1"/>
  <c r="G263" i="65"/>
  <c r="C265" i="65" s="1"/>
  <c r="G265" i="65" s="1"/>
  <c r="K263" i="62"/>
  <c r="K264" i="62" s="1"/>
  <c r="G264" i="62"/>
  <c r="C266" i="62" s="1"/>
  <c r="G266" i="62" s="1"/>
  <c r="K271" i="61"/>
  <c r="G272" i="61"/>
  <c r="I267" i="61"/>
  <c r="J266" i="62" l="1"/>
  <c r="J266" i="69"/>
  <c r="J267" i="74"/>
  <c r="I267" i="74"/>
  <c r="G272" i="74"/>
  <c r="K250" i="80"/>
  <c r="G251" i="80"/>
  <c r="I246" i="80"/>
  <c r="K251" i="78"/>
  <c r="G252" i="78"/>
  <c r="G251" i="76"/>
  <c r="I246" i="76"/>
  <c r="K264" i="73"/>
  <c r="K265" i="73" s="1"/>
  <c r="G265" i="73"/>
  <c r="C267" i="73" s="1"/>
  <c r="G267" i="73" s="1"/>
  <c r="G271" i="69"/>
  <c r="I266" i="69"/>
  <c r="I265" i="65"/>
  <c r="G270" i="65"/>
  <c r="I266" i="62"/>
  <c r="G271" i="62"/>
  <c r="K272" i="61"/>
  <c r="G273" i="61"/>
  <c r="I268" i="74" l="1"/>
  <c r="K272" i="74"/>
  <c r="G273" i="74"/>
  <c r="I267" i="69"/>
  <c r="K251" i="80"/>
  <c r="G252" i="80"/>
  <c r="K252" i="78"/>
  <c r="G253" i="78"/>
  <c r="K251" i="76"/>
  <c r="G252" i="76"/>
  <c r="I247" i="76"/>
  <c r="J267" i="73"/>
  <c r="G272" i="73"/>
  <c r="I267" i="73"/>
  <c r="K271" i="69"/>
  <c r="G272" i="69"/>
  <c r="G271" i="65"/>
  <c r="K270" i="65"/>
  <c r="I266" i="65"/>
  <c r="G272" i="62"/>
  <c r="K271" i="62"/>
  <c r="I267" i="62"/>
  <c r="K273" i="61"/>
  <c r="G274" i="61"/>
  <c r="G274" i="74" l="1"/>
  <c r="K273" i="74"/>
  <c r="G253" i="80"/>
  <c r="G254" i="80" s="1"/>
  <c r="K252" i="80"/>
  <c r="K253" i="78"/>
  <c r="G254" i="78"/>
  <c r="K252" i="76"/>
  <c r="G253" i="76"/>
  <c r="K272" i="73"/>
  <c r="G273" i="73"/>
  <c r="I268" i="73"/>
  <c r="K272" i="69"/>
  <c r="G273" i="69"/>
  <c r="G272" i="65"/>
  <c r="K271" i="65"/>
  <c r="G273" i="62"/>
  <c r="K272" i="62"/>
  <c r="K274" i="61"/>
  <c r="G275" i="61"/>
  <c r="G275" i="74" l="1"/>
  <c r="K274" i="74"/>
  <c r="K254" i="80"/>
  <c r="G255" i="80"/>
  <c r="K253" i="80"/>
  <c r="K254" i="78"/>
  <c r="G255" i="78"/>
  <c r="K253" i="76"/>
  <c r="G254" i="76"/>
  <c r="G255" i="76" s="1"/>
  <c r="K273" i="73"/>
  <c r="G274" i="73"/>
  <c r="K273" i="69"/>
  <c r="G274" i="69"/>
  <c r="G273" i="65"/>
  <c r="K272" i="65"/>
  <c r="G274" i="62"/>
  <c r="K273" i="62"/>
  <c r="K275" i="61"/>
  <c r="G276" i="61"/>
  <c r="G276" i="74" l="1"/>
  <c r="K275" i="74"/>
  <c r="G256" i="76"/>
  <c r="K255" i="76"/>
  <c r="K255" i="80"/>
  <c r="G256" i="80"/>
  <c r="K255" i="78"/>
  <c r="G256" i="78"/>
  <c r="K254" i="76"/>
  <c r="K274" i="73"/>
  <c r="G275" i="73"/>
  <c r="K274" i="69"/>
  <c r="G275" i="69"/>
  <c r="G274" i="65"/>
  <c r="K273" i="65"/>
  <c r="G275" i="62"/>
  <c r="K274" i="62"/>
  <c r="K276" i="61"/>
  <c r="G277" i="61"/>
  <c r="G277" i="74" l="1"/>
  <c r="K276" i="74"/>
  <c r="K256" i="80"/>
  <c r="G257" i="80"/>
  <c r="K256" i="78"/>
  <c r="G257" i="78"/>
  <c r="K256" i="76"/>
  <c r="G257" i="76"/>
  <c r="K275" i="73"/>
  <c r="G276" i="73"/>
  <c r="K275" i="69"/>
  <c r="G276" i="69"/>
  <c r="G275" i="65"/>
  <c r="K274" i="65"/>
  <c r="G276" i="62"/>
  <c r="K275" i="62"/>
  <c r="K277" i="61"/>
  <c r="G278" i="61"/>
  <c r="G278" i="74" l="1"/>
  <c r="K277" i="74"/>
  <c r="G258" i="80"/>
  <c r="K257" i="80"/>
  <c r="K257" i="78"/>
  <c r="G258" i="78"/>
  <c r="K257" i="76"/>
  <c r="G258" i="76"/>
  <c r="K276" i="73"/>
  <c r="G277" i="73"/>
  <c r="K276" i="69"/>
  <c r="G277" i="69"/>
  <c r="G276" i="65"/>
  <c r="K275" i="65"/>
  <c r="G277" i="62"/>
  <c r="K276" i="62"/>
  <c r="K278" i="61"/>
  <c r="G279" i="61"/>
  <c r="G279" i="74" l="1"/>
  <c r="K278" i="74"/>
  <c r="G259" i="80"/>
  <c r="K258" i="80"/>
  <c r="K258" i="78"/>
  <c r="G259" i="78"/>
  <c r="K258" i="76"/>
  <c r="G259" i="76"/>
  <c r="K277" i="73"/>
  <c r="G278" i="73"/>
  <c r="K277" i="69"/>
  <c r="G278" i="69"/>
  <c r="G277" i="65"/>
  <c r="K276" i="65"/>
  <c r="G278" i="62"/>
  <c r="K277" i="62"/>
  <c r="K279" i="61"/>
  <c r="G280" i="61"/>
  <c r="G280" i="74" l="1"/>
  <c r="K279" i="74"/>
  <c r="K259" i="80"/>
  <c r="G260" i="80"/>
  <c r="K259" i="78"/>
  <c r="G260" i="78"/>
  <c r="K259" i="76"/>
  <c r="G260" i="76"/>
  <c r="K278" i="73"/>
  <c r="G279" i="73"/>
  <c r="K278" i="69"/>
  <c r="G279" i="69"/>
  <c r="G278" i="65"/>
  <c r="K277" i="65"/>
  <c r="G279" i="62"/>
  <c r="K278" i="62"/>
  <c r="K280" i="61"/>
  <c r="G281" i="61"/>
  <c r="G281" i="74" l="1"/>
  <c r="K280" i="74"/>
  <c r="K260" i="80"/>
  <c r="G261" i="80"/>
  <c r="K260" i="78"/>
  <c r="G261" i="78"/>
  <c r="K260" i="76"/>
  <c r="G261" i="76"/>
  <c r="K279" i="73"/>
  <c r="G280" i="73"/>
  <c r="K279" i="69"/>
  <c r="G280" i="69"/>
  <c r="G279" i="65"/>
  <c r="K278" i="65"/>
  <c r="G280" i="62"/>
  <c r="K279" i="62"/>
  <c r="K281" i="61"/>
  <c r="G282" i="61"/>
  <c r="G282" i="74" l="1"/>
  <c r="K281" i="74"/>
  <c r="G262" i="80"/>
  <c r="K261" i="80"/>
  <c r="K261" i="78"/>
  <c r="K262" i="78" s="1"/>
  <c r="G262" i="78"/>
  <c r="C264" i="78" s="1"/>
  <c r="K261" i="76"/>
  <c r="G262" i="76"/>
  <c r="K280" i="73"/>
  <c r="G281" i="73"/>
  <c r="K280" i="69"/>
  <c r="G281" i="69"/>
  <c r="G280" i="65"/>
  <c r="K279" i="65"/>
  <c r="G281" i="62"/>
  <c r="K280" i="62"/>
  <c r="K282" i="61"/>
  <c r="G283" i="61"/>
  <c r="G283" i="74" l="1"/>
  <c r="K282" i="74"/>
  <c r="K262" i="80"/>
  <c r="K263" i="80" s="1"/>
  <c r="G263" i="80"/>
  <c r="C265" i="80" s="1"/>
  <c r="G264" i="78"/>
  <c r="J264" i="78"/>
  <c r="K262" i="76"/>
  <c r="G263" i="76"/>
  <c r="K281" i="73"/>
  <c r="G282" i="73"/>
  <c r="K281" i="69"/>
  <c r="G282" i="69"/>
  <c r="G281" i="65"/>
  <c r="K280" i="65"/>
  <c r="G282" i="62"/>
  <c r="K281" i="62"/>
  <c r="K283" i="61"/>
  <c r="K284" i="61" s="1"/>
  <c r="G284" i="61"/>
  <c r="C286" i="61" s="1"/>
  <c r="G286" i="61" s="1"/>
  <c r="J286" i="61" l="1"/>
  <c r="G284" i="74"/>
  <c r="K283" i="74"/>
  <c r="G265" i="80"/>
  <c r="J265" i="80"/>
  <c r="G269" i="78"/>
  <c r="I264" i="78"/>
  <c r="K263" i="76"/>
  <c r="K264" i="76" s="1"/>
  <c r="G264" i="76"/>
  <c r="C266" i="76" s="1"/>
  <c r="K282" i="73"/>
  <c r="G283" i="73"/>
  <c r="K282" i="69"/>
  <c r="G283" i="69"/>
  <c r="G282" i="65"/>
  <c r="K281" i="65"/>
  <c r="G283" i="62"/>
  <c r="K282" i="62"/>
  <c r="I286" i="61"/>
  <c r="G291" i="61"/>
  <c r="I287" i="61" l="1"/>
  <c r="K284" i="74"/>
  <c r="K285" i="74" s="1"/>
  <c r="G285" i="74"/>
  <c r="C287" i="74" s="1"/>
  <c r="G287" i="74" s="1"/>
  <c r="I265" i="78"/>
  <c r="G270" i="80"/>
  <c r="I265" i="80"/>
  <c r="K269" i="78"/>
  <c r="G270" i="78"/>
  <c r="G266" i="76"/>
  <c r="J266" i="76"/>
  <c r="K283" i="73"/>
  <c r="G284" i="73"/>
  <c r="K283" i="69"/>
  <c r="K284" i="69" s="1"/>
  <c r="G284" i="69"/>
  <c r="C286" i="69" s="1"/>
  <c r="G286" i="69" s="1"/>
  <c r="K282" i="65"/>
  <c r="K283" i="65" s="1"/>
  <c r="G283" i="65"/>
  <c r="C285" i="65" s="1"/>
  <c r="G285" i="65" s="1"/>
  <c r="K283" i="62"/>
  <c r="K284" i="62" s="1"/>
  <c r="G284" i="62"/>
  <c r="C286" i="62" s="1"/>
  <c r="G286" i="62" s="1"/>
  <c r="K291" i="61"/>
  <c r="G292" i="61"/>
  <c r="J287" i="74" l="1"/>
  <c r="J286" i="69"/>
  <c r="G292" i="74"/>
  <c r="I287" i="74"/>
  <c r="I266" i="80"/>
  <c r="G271" i="80"/>
  <c r="K270" i="80"/>
  <c r="K270" i="78"/>
  <c r="G271" i="78"/>
  <c r="G271" i="76"/>
  <c r="I266" i="76"/>
  <c r="J286" i="62"/>
  <c r="K284" i="73"/>
  <c r="K285" i="73" s="1"/>
  <c r="G285" i="73"/>
  <c r="C287" i="73" s="1"/>
  <c r="G287" i="73" s="1"/>
  <c r="G291" i="69"/>
  <c r="I286" i="69"/>
  <c r="G290" i="65"/>
  <c r="I285" i="65"/>
  <c r="I286" i="62"/>
  <c r="G291" i="62"/>
  <c r="K292" i="61"/>
  <c r="G293" i="61"/>
  <c r="I288" i="74" l="1"/>
  <c r="I287" i="62"/>
  <c r="G293" i="74"/>
  <c r="K292" i="74"/>
  <c r="I286" i="65"/>
  <c r="I267" i="76"/>
  <c r="J287" i="73"/>
  <c r="G272" i="80"/>
  <c r="K271" i="80"/>
  <c r="K271" i="78"/>
  <c r="G272" i="78"/>
  <c r="K271" i="76"/>
  <c r="G272" i="76"/>
  <c r="I287" i="69"/>
  <c r="G292" i="73"/>
  <c r="I287" i="73"/>
  <c r="K291" i="69"/>
  <c r="G292" i="69"/>
  <c r="G291" i="65"/>
  <c r="K290" i="65"/>
  <c r="G292" i="62"/>
  <c r="K291" i="62"/>
  <c r="K293" i="61"/>
  <c r="G294" i="61"/>
  <c r="K293" i="74" l="1"/>
  <c r="G294" i="74"/>
  <c r="K272" i="80"/>
  <c r="G273" i="80"/>
  <c r="K272" i="78"/>
  <c r="G273" i="78"/>
  <c r="K272" i="76"/>
  <c r="G273" i="76"/>
  <c r="K292" i="73"/>
  <c r="G293" i="73"/>
  <c r="I288" i="73"/>
  <c r="K292" i="69"/>
  <c r="G293" i="69"/>
  <c r="G292" i="65"/>
  <c r="K291" i="65"/>
  <c r="G293" i="62"/>
  <c r="K292" i="62"/>
  <c r="K294" i="61"/>
  <c r="G295" i="61"/>
  <c r="G295" i="74" l="1"/>
  <c r="K294" i="74"/>
  <c r="K273" i="80"/>
  <c r="G274" i="80"/>
  <c r="K273" i="78"/>
  <c r="G274" i="78"/>
  <c r="K273" i="76"/>
  <c r="G274" i="76"/>
  <c r="K293" i="73"/>
  <c r="G294" i="73"/>
  <c r="K293" i="69"/>
  <c r="G294" i="69"/>
  <c r="G293" i="65"/>
  <c r="K292" i="65"/>
  <c r="G294" i="62"/>
  <c r="K293" i="62"/>
  <c r="K295" i="61"/>
  <c r="G296" i="61"/>
  <c r="G296" i="74" l="1"/>
  <c r="K295" i="74"/>
  <c r="G275" i="80"/>
  <c r="K274" i="80"/>
  <c r="K274" i="78"/>
  <c r="G275" i="78"/>
  <c r="K274" i="76"/>
  <c r="G275" i="76"/>
  <c r="K294" i="73"/>
  <c r="G295" i="73"/>
  <c r="K294" i="69"/>
  <c r="G295" i="69"/>
  <c r="G294" i="65"/>
  <c r="K293" i="65"/>
  <c r="G295" i="62"/>
  <c r="K294" i="62"/>
  <c r="K296" i="61"/>
  <c r="G297" i="61"/>
  <c r="K296" i="74" l="1"/>
  <c r="G297" i="74"/>
  <c r="G276" i="80"/>
  <c r="K275" i="80"/>
  <c r="K275" i="78"/>
  <c r="G276" i="78"/>
  <c r="K275" i="76"/>
  <c r="G276" i="76"/>
  <c r="K295" i="73"/>
  <c r="G296" i="73"/>
  <c r="K295" i="69"/>
  <c r="G296" i="69"/>
  <c r="G295" i="65"/>
  <c r="K294" i="65"/>
  <c r="G296" i="62"/>
  <c r="K295" i="62"/>
  <c r="K297" i="61"/>
  <c r="G298" i="61"/>
  <c r="G298" i="74" l="1"/>
  <c r="K297" i="74"/>
  <c r="K276" i="80"/>
  <c r="G277" i="80"/>
  <c r="K276" i="78"/>
  <c r="G277" i="78"/>
  <c r="K276" i="76"/>
  <c r="G277" i="76"/>
  <c r="K296" i="73"/>
  <c r="G297" i="73"/>
  <c r="K296" i="69"/>
  <c r="G297" i="69"/>
  <c r="G296" i="65"/>
  <c r="K295" i="65"/>
  <c r="G297" i="62"/>
  <c r="K296" i="62"/>
  <c r="K298" i="61"/>
  <c r="G299" i="61"/>
  <c r="G299" i="74" l="1"/>
  <c r="K298" i="74"/>
  <c r="K277" i="80"/>
  <c r="G278" i="80"/>
  <c r="K277" i="78"/>
  <c r="G278" i="78"/>
  <c r="K277" i="76"/>
  <c r="G278" i="76"/>
  <c r="K297" i="73"/>
  <c r="G298" i="73"/>
  <c r="K297" i="69"/>
  <c r="G298" i="69"/>
  <c r="G297" i="65"/>
  <c r="K296" i="65"/>
  <c r="G298" i="62"/>
  <c r="K297" i="62"/>
  <c r="K299" i="61"/>
  <c r="G300" i="61"/>
  <c r="G300" i="74" l="1"/>
  <c r="K299" i="74"/>
  <c r="G279" i="80"/>
  <c r="K278" i="80"/>
  <c r="K278" i="78"/>
  <c r="G279" i="78"/>
  <c r="K278" i="76"/>
  <c r="G279" i="76"/>
  <c r="K298" i="73"/>
  <c r="G299" i="73"/>
  <c r="K298" i="69"/>
  <c r="G299" i="69"/>
  <c r="G298" i="65"/>
  <c r="K297" i="65"/>
  <c r="G299" i="62"/>
  <c r="K298" i="62"/>
  <c r="K300" i="61"/>
  <c r="G301" i="61"/>
  <c r="G301" i="74" l="1"/>
  <c r="K300" i="74"/>
  <c r="G280" i="80"/>
  <c r="K279" i="80"/>
  <c r="K279" i="78"/>
  <c r="G280" i="78"/>
  <c r="K279" i="76"/>
  <c r="G280" i="76"/>
  <c r="K299" i="73"/>
  <c r="G300" i="73"/>
  <c r="K299" i="69"/>
  <c r="G300" i="69"/>
  <c r="G299" i="65"/>
  <c r="K298" i="65"/>
  <c r="G300" i="62"/>
  <c r="K299" i="62"/>
  <c r="K301" i="61"/>
  <c r="G302" i="61"/>
  <c r="G302" i="74" l="1"/>
  <c r="K301" i="74"/>
  <c r="K280" i="80"/>
  <c r="G281" i="80"/>
  <c r="K280" i="78"/>
  <c r="G281" i="78"/>
  <c r="K280" i="76"/>
  <c r="G281" i="76"/>
  <c r="K300" i="73"/>
  <c r="G301" i="73"/>
  <c r="K300" i="69"/>
  <c r="G301" i="69"/>
  <c r="G300" i="65"/>
  <c r="K299" i="65"/>
  <c r="G301" i="62"/>
  <c r="K300" i="62"/>
  <c r="K302" i="61"/>
  <c r="G303" i="61"/>
  <c r="K302" i="74" l="1"/>
  <c r="G303" i="74"/>
  <c r="K281" i="80"/>
  <c r="G282" i="80"/>
  <c r="K281" i="78"/>
  <c r="K282" i="78" s="1"/>
  <c r="G282" i="78"/>
  <c r="C284" i="78" s="1"/>
  <c r="K281" i="76"/>
  <c r="G282" i="76"/>
  <c r="K301" i="73"/>
  <c r="G302" i="73"/>
  <c r="K301" i="69"/>
  <c r="G302" i="69"/>
  <c r="G301" i="65"/>
  <c r="K300" i="65"/>
  <c r="G302" i="62"/>
  <c r="K301" i="62"/>
  <c r="K303" i="61"/>
  <c r="K304" i="61" s="1"/>
  <c r="G304" i="61"/>
  <c r="C306" i="61" s="1"/>
  <c r="G306" i="61" s="1"/>
  <c r="K303" i="74" l="1"/>
  <c r="G304" i="74"/>
  <c r="J306" i="61"/>
  <c r="K282" i="80"/>
  <c r="K283" i="80" s="1"/>
  <c r="G283" i="80"/>
  <c r="C285" i="80" s="1"/>
  <c r="J284" i="78"/>
  <c r="G284" i="78"/>
  <c r="K282" i="76"/>
  <c r="G283" i="76"/>
  <c r="K302" i="73"/>
  <c r="G303" i="73"/>
  <c r="K302" i="69"/>
  <c r="G303" i="69"/>
  <c r="G302" i="65"/>
  <c r="K301" i="65"/>
  <c r="G303" i="62"/>
  <c r="K302" i="62"/>
  <c r="G311" i="61"/>
  <c r="G312" i="61" s="1"/>
  <c r="I306" i="61"/>
  <c r="I307" i="61" s="1"/>
  <c r="K304" i="74" l="1"/>
  <c r="K305" i="74" s="1"/>
  <c r="J307" i="74" s="1"/>
  <c r="G305" i="74"/>
  <c r="C307" i="74" s="1"/>
  <c r="G307" i="74" s="1"/>
  <c r="G285" i="80"/>
  <c r="J285" i="80"/>
  <c r="I284" i="78"/>
  <c r="G290" i="78"/>
  <c r="K290" i="78" s="1"/>
  <c r="G289" i="78"/>
  <c r="K283" i="76"/>
  <c r="K284" i="76" s="1"/>
  <c r="G284" i="76"/>
  <c r="C286" i="76" s="1"/>
  <c r="K303" i="73"/>
  <c r="G304" i="73"/>
  <c r="K303" i="69"/>
  <c r="K304" i="69" s="1"/>
  <c r="G304" i="69"/>
  <c r="C306" i="69" s="1"/>
  <c r="G306" i="69" s="1"/>
  <c r="K302" i="65"/>
  <c r="K303" i="65" s="1"/>
  <c r="G303" i="65"/>
  <c r="C305" i="65" s="1"/>
  <c r="G305" i="65" s="1"/>
  <c r="K303" i="62"/>
  <c r="K304" i="62" s="1"/>
  <c r="J306" i="62" s="1"/>
  <c r="G304" i="62"/>
  <c r="C306" i="62" s="1"/>
  <c r="G306" i="62" s="1"/>
  <c r="K311" i="61"/>
  <c r="J306" i="69" l="1"/>
  <c r="G312" i="74"/>
  <c r="G313" i="74" s="1"/>
  <c r="I307" i="74"/>
  <c r="G290" i="80"/>
  <c r="I285" i="80"/>
  <c r="K289" i="78"/>
  <c r="G291" i="78"/>
  <c r="I285" i="78"/>
  <c r="G286" i="76"/>
  <c r="J286" i="76"/>
  <c r="K304" i="73"/>
  <c r="K305" i="73" s="1"/>
  <c r="G305" i="73"/>
  <c r="C307" i="73" s="1"/>
  <c r="G307" i="73" s="1"/>
  <c r="G311" i="69"/>
  <c r="G312" i="69" s="1"/>
  <c r="I306" i="69"/>
  <c r="G310" i="65"/>
  <c r="G311" i="65" s="1"/>
  <c r="I305" i="65"/>
  <c r="G311" i="62"/>
  <c r="G312" i="62" s="1"/>
  <c r="I306" i="62"/>
  <c r="I307" i="62" l="1"/>
  <c r="G314" i="74"/>
  <c r="K313" i="74"/>
  <c r="K312" i="74"/>
  <c r="I308" i="74"/>
  <c r="I307" i="69"/>
  <c r="I286" i="80"/>
  <c r="J307" i="73"/>
  <c r="K290" i="80"/>
  <c r="G291" i="80"/>
  <c r="K291" i="78"/>
  <c r="G292" i="78"/>
  <c r="I286" i="76"/>
  <c r="G292" i="76"/>
  <c r="K292" i="76" s="1"/>
  <c r="G291" i="76"/>
  <c r="G312" i="73"/>
  <c r="G313" i="73" s="1"/>
  <c r="I307" i="73"/>
  <c r="K311" i="69"/>
  <c r="I306" i="65"/>
  <c r="K310" i="65"/>
  <c r="K311" i="62"/>
  <c r="K312" i="61"/>
  <c r="G313" i="61"/>
  <c r="G315" i="74" l="1"/>
  <c r="K314" i="74"/>
  <c r="I287" i="76"/>
  <c r="G292" i="80"/>
  <c r="K291" i="80"/>
  <c r="K292" i="78"/>
  <c r="G293" i="78"/>
  <c r="K291" i="76"/>
  <c r="G293" i="76"/>
  <c r="I308" i="73"/>
  <c r="K312" i="73"/>
  <c r="K313" i="61"/>
  <c r="G314" i="61"/>
  <c r="G316" i="74" l="1"/>
  <c r="K315" i="74"/>
  <c r="K292" i="80"/>
  <c r="G293" i="80"/>
  <c r="K293" i="78"/>
  <c r="G294" i="78"/>
  <c r="K293" i="76"/>
  <c r="G294" i="76"/>
  <c r="K312" i="69"/>
  <c r="G313" i="69"/>
  <c r="G312" i="65"/>
  <c r="K311" i="65"/>
  <c r="G313" i="62"/>
  <c r="K312" i="62"/>
  <c r="K314" i="61"/>
  <c r="G315" i="61"/>
  <c r="G317" i="74" l="1"/>
  <c r="K316" i="74"/>
  <c r="K293" i="80"/>
  <c r="G294" i="80"/>
  <c r="K294" i="78"/>
  <c r="G295" i="78"/>
  <c r="K294" i="76"/>
  <c r="G295" i="76"/>
  <c r="K313" i="73"/>
  <c r="G314" i="73"/>
  <c r="K313" i="69"/>
  <c r="G314" i="69"/>
  <c r="G313" i="65"/>
  <c r="K312" i="65"/>
  <c r="G314" i="62"/>
  <c r="K313" i="62"/>
  <c r="K315" i="61"/>
  <c r="G316" i="61"/>
  <c r="G318" i="74" l="1"/>
  <c r="K317" i="74"/>
  <c r="G295" i="80"/>
  <c r="K294" i="80"/>
  <c r="K295" i="78"/>
  <c r="G296" i="78"/>
  <c r="K295" i="76"/>
  <c r="G296" i="76"/>
  <c r="K314" i="73"/>
  <c r="G315" i="73"/>
  <c r="K314" i="69"/>
  <c r="G315" i="69"/>
  <c r="G314" i="65"/>
  <c r="K313" i="65"/>
  <c r="G315" i="62"/>
  <c r="K314" i="62"/>
  <c r="K316" i="61"/>
  <c r="G317" i="61"/>
  <c r="G319" i="74" l="1"/>
  <c r="K318" i="74"/>
  <c r="G296" i="80"/>
  <c r="K295" i="80"/>
  <c r="K296" i="78"/>
  <c r="G297" i="78"/>
  <c r="K296" i="76"/>
  <c r="G297" i="76"/>
  <c r="K315" i="73"/>
  <c r="G316" i="73"/>
  <c r="K315" i="69"/>
  <c r="G316" i="69"/>
  <c r="G315" i="65"/>
  <c r="K314" i="65"/>
  <c r="G316" i="62"/>
  <c r="K315" i="62"/>
  <c r="K317" i="61"/>
  <c r="G318" i="61"/>
  <c r="G320" i="74" l="1"/>
  <c r="K319" i="74"/>
  <c r="K296" i="80"/>
  <c r="G297" i="80"/>
  <c r="K297" i="78"/>
  <c r="G298" i="78"/>
  <c r="K297" i="76"/>
  <c r="G298" i="76"/>
  <c r="K316" i="73"/>
  <c r="G317" i="73"/>
  <c r="K316" i="69"/>
  <c r="G317" i="69"/>
  <c r="G316" i="65"/>
  <c r="K315" i="65"/>
  <c r="G317" i="62"/>
  <c r="K316" i="62"/>
  <c r="K318" i="61"/>
  <c r="G319" i="61"/>
  <c r="G321" i="74" l="1"/>
  <c r="K320" i="74"/>
  <c r="K297" i="80"/>
  <c r="K298" i="78"/>
  <c r="G299" i="78"/>
  <c r="K298" i="76"/>
  <c r="G299" i="76"/>
  <c r="K317" i="73"/>
  <c r="G318" i="73"/>
  <c r="K317" i="69"/>
  <c r="G318" i="69"/>
  <c r="G317" i="65"/>
  <c r="K316" i="65"/>
  <c r="G318" i="62"/>
  <c r="K317" i="62"/>
  <c r="K319" i="61"/>
  <c r="G320" i="61"/>
  <c r="K321" i="74" l="1"/>
  <c r="G322" i="74"/>
  <c r="K299" i="78"/>
  <c r="G300" i="78"/>
  <c r="K299" i="76"/>
  <c r="G300" i="76"/>
  <c r="K318" i="73"/>
  <c r="G319" i="73"/>
  <c r="K318" i="69"/>
  <c r="G319" i="69"/>
  <c r="G318" i="65"/>
  <c r="K317" i="65"/>
  <c r="G319" i="62"/>
  <c r="K318" i="62"/>
  <c r="K320" i="61"/>
  <c r="G321" i="61"/>
  <c r="K322" i="74" l="1"/>
  <c r="G323" i="74"/>
  <c r="K323" i="74" s="1"/>
  <c r="G324" i="74"/>
  <c r="C326" i="74" s="1"/>
  <c r="G326" i="74" s="1"/>
  <c r="K300" i="78"/>
  <c r="G301" i="78"/>
  <c r="K300" i="76"/>
  <c r="G301" i="76"/>
  <c r="K319" i="73"/>
  <c r="G320" i="73"/>
  <c r="K319" i="69"/>
  <c r="G320" i="69"/>
  <c r="G319" i="65"/>
  <c r="K318" i="65"/>
  <c r="G320" i="62"/>
  <c r="K319" i="62"/>
  <c r="K321" i="61"/>
  <c r="G322" i="61"/>
  <c r="K324" i="74" l="1"/>
  <c r="J326" i="74" s="1"/>
  <c r="G331" i="74"/>
  <c r="I326" i="74"/>
  <c r="K301" i="78"/>
  <c r="K302" i="78" s="1"/>
  <c r="G302" i="78"/>
  <c r="C304" i="78" s="1"/>
  <c r="K301" i="76"/>
  <c r="G302" i="76"/>
  <c r="K320" i="73"/>
  <c r="G321" i="73"/>
  <c r="K320" i="69"/>
  <c r="G321" i="69"/>
  <c r="G320" i="65"/>
  <c r="K319" i="65"/>
  <c r="G321" i="62"/>
  <c r="K320" i="62"/>
  <c r="K322" i="61"/>
  <c r="K323" i="61" s="1"/>
  <c r="G323" i="61"/>
  <c r="C325" i="61" s="1"/>
  <c r="G325" i="61" s="1"/>
  <c r="I327" i="74" l="1"/>
  <c r="G332" i="74"/>
  <c r="K331" i="74"/>
  <c r="J325" i="61"/>
  <c r="K298" i="80"/>
  <c r="K309" i="80" s="1"/>
  <c r="G298" i="80"/>
  <c r="C300" i="80" s="1"/>
  <c r="C314" i="80" s="1"/>
  <c r="G304" i="78"/>
  <c r="J304" i="78"/>
  <c r="K302" i="76"/>
  <c r="G303" i="76"/>
  <c r="K321" i="73"/>
  <c r="G322" i="73"/>
  <c r="K321" i="69"/>
  <c r="G322" i="69"/>
  <c r="G321" i="65"/>
  <c r="K320" i="65"/>
  <c r="G322" i="62"/>
  <c r="K321" i="62"/>
  <c r="I325" i="61"/>
  <c r="G330" i="61"/>
  <c r="G333" i="74" l="1"/>
  <c r="K332" i="74"/>
  <c r="G300" i="80"/>
  <c r="J300" i="80"/>
  <c r="G309" i="78"/>
  <c r="G310" i="78" s="1"/>
  <c r="I304" i="78"/>
  <c r="K303" i="76"/>
  <c r="K304" i="76" s="1"/>
  <c r="G304" i="76"/>
  <c r="C306" i="76" s="1"/>
  <c r="K322" i="73"/>
  <c r="G323" i="73"/>
  <c r="K322" i="69"/>
  <c r="K323" i="69" s="1"/>
  <c r="G323" i="69"/>
  <c r="C325" i="69" s="1"/>
  <c r="G325" i="69" s="1"/>
  <c r="K321" i="65"/>
  <c r="K322" i="65" s="1"/>
  <c r="G322" i="65"/>
  <c r="C324" i="65" s="1"/>
  <c r="G324" i="65" s="1"/>
  <c r="K322" i="62"/>
  <c r="K323" i="62" s="1"/>
  <c r="G323" i="62"/>
  <c r="C325" i="62" s="1"/>
  <c r="G325" i="62" s="1"/>
  <c r="K330" i="61"/>
  <c r="G331" i="61"/>
  <c r="I326" i="61"/>
  <c r="K333" i="74" l="1"/>
  <c r="G334" i="74"/>
  <c r="J325" i="69"/>
  <c r="J325" i="62"/>
  <c r="C303" i="80"/>
  <c r="G305" i="80"/>
  <c r="I300" i="80"/>
  <c r="K309" i="78"/>
  <c r="I305" i="78"/>
  <c r="G306" i="76"/>
  <c r="K323" i="73"/>
  <c r="K324" i="73" s="1"/>
  <c r="G324" i="73"/>
  <c r="C326" i="73" s="1"/>
  <c r="G326" i="73" s="1"/>
  <c r="G330" i="69"/>
  <c r="I325" i="69"/>
  <c r="I324" i="65"/>
  <c r="G329" i="65"/>
  <c r="G330" i="62"/>
  <c r="I325" i="62"/>
  <c r="K331" i="61"/>
  <c r="G332" i="61"/>
  <c r="K334" i="74" l="1"/>
  <c r="G335" i="74"/>
  <c r="I326" i="62"/>
  <c r="G311" i="76"/>
  <c r="I306" i="76"/>
  <c r="J326" i="73"/>
  <c r="I326" i="73"/>
  <c r="G331" i="73"/>
  <c r="K330" i="69"/>
  <c r="G331" i="69"/>
  <c r="I326" i="69"/>
  <c r="G330" i="65"/>
  <c r="K329" i="65"/>
  <c r="I325" i="65"/>
  <c r="G331" i="62"/>
  <c r="K330" i="62"/>
  <c r="K332" i="61"/>
  <c r="G333" i="61"/>
  <c r="G336" i="74" l="1"/>
  <c r="K335" i="74"/>
  <c r="I307" i="76"/>
  <c r="K310" i="78"/>
  <c r="G311" i="78"/>
  <c r="K311" i="76"/>
  <c r="K331" i="73"/>
  <c r="G332" i="73"/>
  <c r="I327" i="73"/>
  <c r="K331" i="69"/>
  <c r="G332" i="69"/>
  <c r="G331" i="65"/>
  <c r="K330" i="65"/>
  <c r="G332" i="62"/>
  <c r="K331" i="62"/>
  <c r="K333" i="61"/>
  <c r="G334" i="61"/>
  <c r="K336" i="74" l="1"/>
  <c r="G337" i="74"/>
  <c r="K311" i="78"/>
  <c r="G312" i="78"/>
  <c r="K332" i="73"/>
  <c r="G333" i="73"/>
  <c r="K332" i="69"/>
  <c r="G333" i="69"/>
  <c r="G332" i="65"/>
  <c r="K331" i="65"/>
  <c r="G333" i="62"/>
  <c r="K332" i="62"/>
  <c r="K334" i="61"/>
  <c r="G335" i="61"/>
  <c r="G338" i="74" l="1"/>
  <c r="K337" i="74"/>
  <c r="K312" i="78"/>
  <c r="G313" i="78"/>
  <c r="K333" i="73"/>
  <c r="G334" i="73"/>
  <c r="K333" i="69"/>
  <c r="G334" i="69"/>
  <c r="G333" i="65"/>
  <c r="K332" i="65"/>
  <c r="G334" i="62"/>
  <c r="K333" i="62"/>
  <c r="K335" i="61"/>
  <c r="G336" i="61"/>
  <c r="K338" i="74" l="1"/>
  <c r="G339" i="74"/>
  <c r="K313" i="78"/>
  <c r="G314" i="78"/>
  <c r="K334" i="73"/>
  <c r="G335" i="73"/>
  <c r="K334" i="69"/>
  <c r="G335" i="69"/>
  <c r="G334" i="65"/>
  <c r="K333" i="65"/>
  <c r="G335" i="62"/>
  <c r="K334" i="62"/>
  <c r="K336" i="61"/>
  <c r="G337" i="61"/>
  <c r="G340" i="74" l="1"/>
  <c r="K339" i="74"/>
  <c r="K314" i="78"/>
  <c r="G315" i="78"/>
  <c r="K335" i="73"/>
  <c r="G336" i="73"/>
  <c r="K335" i="69"/>
  <c r="G336" i="69"/>
  <c r="G335" i="65"/>
  <c r="K334" i="65"/>
  <c r="G336" i="62"/>
  <c r="K335" i="62"/>
  <c r="K337" i="61"/>
  <c r="G338" i="61"/>
  <c r="K340" i="74" l="1"/>
  <c r="G341" i="74"/>
  <c r="K315" i="78"/>
  <c r="G316" i="78"/>
  <c r="K336" i="73"/>
  <c r="G337" i="73"/>
  <c r="K336" i="69"/>
  <c r="G337" i="69"/>
  <c r="G336" i="65"/>
  <c r="K335" i="65"/>
  <c r="G337" i="62"/>
  <c r="K336" i="62"/>
  <c r="K338" i="61"/>
  <c r="G339" i="61"/>
  <c r="G342" i="74" l="1"/>
  <c r="K342" i="74" s="1"/>
  <c r="K341" i="74"/>
  <c r="G343" i="74"/>
  <c r="C345" i="74" s="1"/>
  <c r="G345" i="74" s="1"/>
  <c r="K316" i="78"/>
  <c r="G317" i="78"/>
  <c r="K337" i="73"/>
  <c r="G338" i="73"/>
  <c r="K337" i="69"/>
  <c r="G338" i="69"/>
  <c r="G337" i="65"/>
  <c r="K336" i="65"/>
  <c r="G338" i="62"/>
  <c r="K337" i="62"/>
  <c r="K339" i="61"/>
  <c r="G340" i="61"/>
  <c r="I345" i="74" l="1"/>
  <c r="G350" i="74"/>
  <c r="K343" i="74"/>
  <c r="J345" i="74" s="1"/>
  <c r="K317" i="78"/>
  <c r="G318" i="78"/>
  <c r="K338" i="73"/>
  <c r="G339" i="73"/>
  <c r="K338" i="69"/>
  <c r="G339" i="69"/>
  <c r="G338" i="65"/>
  <c r="K337" i="65"/>
  <c r="G339" i="62"/>
  <c r="K338" i="62"/>
  <c r="K340" i="61"/>
  <c r="G341" i="61"/>
  <c r="I346" i="74" l="1"/>
  <c r="G351" i="74"/>
  <c r="K350" i="74"/>
  <c r="K318" i="78"/>
  <c r="G319" i="78"/>
  <c r="K339" i="73"/>
  <c r="G340" i="73"/>
  <c r="K339" i="69"/>
  <c r="G340" i="69"/>
  <c r="G339" i="65"/>
  <c r="K338" i="65"/>
  <c r="G340" i="62"/>
  <c r="K339" i="62"/>
  <c r="K341" i="61"/>
  <c r="K342" i="61" s="1"/>
  <c r="G342" i="61"/>
  <c r="C344" i="61" s="1"/>
  <c r="G344" i="61" s="1"/>
  <c r="G352" i="74" l="1"/>
  <c r="K351" i="74"/>
  <c r="J344" i="61"/>
  <c r="K319" i="78"/>
  <c r="G320" i="78"/>
  <c r="K340" i="73"/>
  <c r="G341" i="73"/>
  <c r="K340" i="69"/>
  <c r="G341" i="69"/>
  <c r="G340" i="65"/>
  <c r="K339" i="65"/>
  <c r="G341" i="62"/>
  <c r="K340" i="62"/>
  <c r="I344" i="61"/>
  <c r="G349" i="61"/>
  <c r="G353" i="74" l="1"/>
  <c r="K352" i="74"/>
  <c r="I345" i="61"/>
  <c r="K320" i="78"/>
  <c r="K321" i="78" s="1"/>
  <c r="G321" i="78"/>
  <c r="C323" i="78" s="1"/>
  <c r="K341" i="73"/>
  <c r="G342" i="73"/>
  <c r="K341" i="69"/>
  <c r="K342" i="69" s="1"/>
  <c r="J344" i="69" s="1"/>
  <c r="G342" i="69"/>
  <c r="C344" i="69" s="1"/>
  <c r="G344" i="69" s="1"/>
  <c r="K340" i="65"/>
  <c r="K341" i="65" s="1"/>
  <c r="G341" i="65"/>
  <c r="C343" i="65" s="1"/>
  <c r="G343" i="65" s="1"/>
  <c r="K341" i="62"/>
  <c r="K342" i="62" s="1"/>
  <c r="G342" i="62"/>
  <c r="C344" i="62" s="1"/>
  <c r="G344" i="62" s="1"/>
  <c r="K349" i="61"/>
  <c r="G350" i="61"/>
  <c r="K353" i="74" l="1"/>
  <c r="G354" i="74"/>
  <c r="J344" i="62"/>
  <c r="G323" i="78"/>
  <c r="J323" i="78"/>
  <c r="K342" i="73"/>
  <c r="K343" i="73" s="1"/>
  <c r="G343" i="73"/>
  <c r="C345" i="73" s="1"/>
  <c r="G345" i="73" s="1"/>
  <c r="G349" i="69"/>
  <c r="I344" i="69"/>
  <c r="G348" i="65"/>
  <c r="I343" i="65"/>
  <c r="G349" i="62"/>
  <c r="I344" i="62"/>
  <c r="K350" i="61"/>
  <c r="G351" i="61"/>
  <c r="G355" i="74" l="1"/>
  <c r="K354" i="74"/>
  <c r="I345" i="69"/>
  <c r="I344" i="65"/>
  <c r="I323" i="78"/>
  <c r="G328" i="78"/>
  <c r="K312" i="76"/>
  <c r="K323" i="76" s="1"/>
  <c r="G312" i="76"/>
  <c r="C314" i="76" s="1"/>
  <c r="C328" i="76" s="1"/>
  <c r="J345" i="73"/>
  <c r="G350" i="73"/>
  <c r="I345" i="73"/>
  <c r="K349" i="69"/>
  <c r="G350" i="69"/>
  <c r="G349" i="65"/>
  <c r="K348" i="65"/>
  <c r="G350" i="62"/>
  <c r="K349" i="62"/>
  <c r="I345" i="62"/>
  <c r="K351" i="61"/>
  <c r="G352" i="61"/>
  <c r="K355" i="74" l="1"/>
  <c r="G356" i="74"/>
  <c r="J327" i="76"/>
  <c r="I324" i="78"/>
  <c r="K328" i="78"/>
  <c r="G329" i="78"/>
  <c r="G314" i="76"/>
  <c r="J314" i="76"/>
  <c r="I346" i="73"/>
  <c r="K350" i="73"/>
  <c r="G351" i="73"/>
  <c r="K350" i="69"/>
  <c r="G351" i="69"/>
  <c r="G350" i="65"/>
  <c r="K349" i="65"/>
  <c r="G351" i="62"/>
  <c r="K350" i="62"/>
  <c r="K352" i="61"/>
  <c r="G353" i="61"/>
  <c r="G357" i="74" l="1"/>
  <c r="K356" i="74"/>
  <c r="C317" i="76"/>
  <c r="G319" i="76"/>
  <c r="K329" i="78"/>
  <c r="G330" i="78"/>
  <c r="I314" i="76"/>
  <c r="K351" i="73"/>
  <c r="G352" i="73"/>
  <c r="K351" i="69"/>
  <c r="G352" i="69"/>
  <c r="G351" i="65"/>
  <c r="K350" i="65"/>
  <c r="G352" i="62"/>
  <c r="K351" i="62"/>
  <c r="K353" i="61"/>
  <c r="G354" i="61"/>
  <c r="G358" i="74" l="1"/>
  <c r="K357" i="74"/>
  <c r="K330" i="78"/>
  <c r="G331" i="78"/>
  <c r="K352" i="73"/>
  <c r="G353" i="73"/>
  <c r="K352" i="69"/>
  <c r="G353" i="69"/>
  <c r="G352" i="65"/>
  <c r="K351" i="65"/>
  <c r="G353" i="62"/>
  <c r="K352" i="62"/>
  <c r="K354" i="61"/>
  <c r="G355" i="61"/>
  <c r="K358" i="74" l="1"/>
  <c r="G359" i="74"/>
  <c r="K331" i="78"/>
  <c r="G332" i="78"/>
  <c r="K353" i="73"/>
  <c r="G354" i="73"/>
  <c r="K353" i="69"/>
  <c r="G354" i="69"/>
  <c r="G353" i="65"/>
  <c r="K352" i="65"/>
  <c r="G354" i="62"/>
  <c r="K353" i="62"/>
  <c r="K355" i="61"/>
  <c r="G356" i="61"/>
  <c r="G360" i="74" l="1"/>
  <c r="K359" i="74"/>
  <c r="K332" i="78"/>
  <c r="G333" i="78"/>
  <c r="K354" i="73"/>
  <c r="G355" i="73"/>
  <c r="K354" i="69"/>
  <c r="G355" i="69"/>
  <c r="G354" i="65"/>
  <c r="K353" i="65"/>
  <c r="G355" i="62"/>
  <c r="K354" i="62"/>
  <c r="K356" i="61"/>
  <c r="G357" i="61"/>
  <c r="G361" i="74" l="1"/>
  <c r="K360" i="74"/>
  <c r="K333" i="78"/>
  <c r="G334" i="78"/>
  <c r="K355" i="73"/>
  <c r="G356" i="73"/>
  <c r="K355" i="69"/>
  <c r="G356" i="69"/>
  <c r="G355" i="65"/>
  <c r="K354" i="65"/>
  <c r="G356" i="62"/>
  <c r="K355" i="62"/>
  <c r="K357" i="61"/>
  <c r="G358" i="61"/>
  <c r="G362" i="74" l="1"/>
  <c r="K362" i="74" s="1"/>
  <c r="K361" i="74"/>
  <c r="G363" i="74"/>
  <c r="C365" i="74" s="1"/>
  <c r="G365" i="74" s="1"/>
  <c r="K334" i="78"/>
  <c r="G335" i="78"/>
  <c r="K356" i="73"/>
  <c r="G357" i="73"/>
  <c r="K356" i="69"/>
  <c r="G357" i="69"/>
  <c r="G356" i="65"/>
  <c r="K355" i="65"/>
  <c r="G357" i="62"/>
  <c r="K356" i="62"/>
  <c r="K358" i="61"/>
  <c r="G359" i="61"/>
  <c r="I365" i="74" l="1"/>
  <c r="G370" i="74"/>
  <c r="K363" i="74"/>
  <c r="J365" i="74" s="1"/>
  <c r="K335" i="78"/>
  <c r="G336" i="78"/>
  <c r="K357" i="73"/>
  <c r="G358" i="73"/>
  <c r="K357" i="69"/>
  <c r="G358" i="69"/>
  <c r="G357" i="65"/>
  <c r="K356" i="65"/>
  <c r="G358" i="62"/>
  <c r="K357" i="62"/>
  <c r="K359" i="61"/>
  <c r="G360" i="61"/>
  <c r="I366" i="74" l="1"/>
  <c r="G371" i="74"/>
  <c r="K370" i="74"/>
  <c r="K336" i="78"/>
  <c r="G337" i="78"/>
  <c r="K358" i="73"/>
  <c r="G359" i="73"/>
  <c r="K358" i="69"/>
  <c r="G359" i="69"/>
  <c r="G358" i="65"/>
  <c r="K357" i="65"/>
  <c r="G359" i="62"/>
  <c r="K358" i="62"/>
  <c r="K360" i="61"/>
  <c r="G361" i="61"/>
  <c r="K371" i="74" l="1"/>
  <c r="G372" i="74"/>
  <c r="K337" i="78"/>
  <c r="G338" i="78"/>
  <c r="K359" i="73"/>
  <c r="G360" i="73"/>
  <c r="K359" i="69"/>
  <c r="G360" i="69"/>
  <c r="G359" i="65"/>
  <c r="K358" i="65"/>
  <c r="G360" i="62"/>
  <c r="K359" i="62"/>
  <c r="K361" i="61"/>
  <c r="K362" i="61" s="1"/>
  <c r="G362" i="61"/>
  <c r="C364" i="61" s="1"/>
  <c r="G364" i="61" s="1"/>
  <c r="G373" i="74" l="1"/>
  <c r="K372" i="74"/>
  <c r="J364" i="61"/>
  <c r="K338" i="78"/>
  <c r="G339" i="78"/>
  <c r="K360" i="73"/>
  <c r="G361" i="73"/>
  <c r="K360" i="69"/>
  <c r="G361" i="69"/>
  <c r="G360" i="65"/>
  <c r="K359" i="65"/>
  <c r="G361" i="62"/>
  <c r="K360" i="62"/>
  <c r="G369" i="61"/>
  <c r="I364" i="61"/>
  <c r="G374" i="74" l="1"/>
  <c r="K373" i="74"/>
  <c r="K339" i="78"/>
  <c r="K340" i="78" s="1"/>
  <c r="G340" i="78"/>
  <c r="C342" i="78" s="1"/>
  <c r="I365" i="61"/>
  <c r="K361" i="73"/>
  <c r="G362" i="73"/>
  <c r="K361" i="69"/>
  <c r="K362" i="69" s="1"/>
  <c r="G362" i="69"/>
  <c r="C364" i="69" s="1"/>
  <c r="G364" i="69" s="1"/>
  <c r="K360" i="65"/>
  <c r="K361" i="65" s="1"/>
  <c r="G361" i="65"/>
  <c r="C363" i="65" s="1"/>
  <c r="G363" i="65" s="1"/>
  <c r="K361" i="62"/>
  <c r="K362" i="62" s="1"/>
  <c r="G362" i="62"/>
  <c r="C364" i="62" s="1"/>
  <c r="G364" i="62" s="1"/>
  <c r="K369" i="61"/>
  <c r="G370" i="61"/>
  <c r="J364" i="62" l="1"/>
  <c r="G375" i="74"/>
  <c r="K374" i="74"/>
  <c r="G342" i="78"/>
  <c r="J342" i="78"/>
  <c r="J364" i="69"/>
  <c r="K362" i="73"/>
  <c r="K363" i="73" s="1"/>
  <c r="G363" i="73"/>
  <c r="C365" i="73" s="1"/>
  <c r="G365" i="73" s="1"/>
  <c r="G369" i="69"/>
  <c r="I364" i="69"/>
  <c r="G368" i="65"/>
  <c r="I363" i="65"/>
  <c r="I364" i="62"/>
  <c r="G369" i="62"/>
  <c r="K370" i="61"/>
  <c r="G371" i="61"/>
  <c r="K375" i="74" l="1"/>
  <c r="G376" i="74"/>
  <c r="G347" i="78"/>
  <c r="I342" i="78"/>
  <c r="I365" i="69"/>
  <c r="I364" i="65"/>
  <c r="J365" i="73"/>
  <c r="G370" i="73"/>
  <c r="I365" i="73"/>
  <c r="K369" i="69"/>
  <c r="G370" i="69"/>
  <c r="G369" i="65"/>
  <c r="K368" i="65"/>
  <c r="I365" i="62"/>
  <c r="G370" i="62"/>
  <c r="K369" i="62"/>
  <c r="K371" i="61"/>
  <c r="G372" i="61"/>
  <c r="K376" i="74" l="1"/>
  <c r="G377" i="74"/>
  <c r="I343" i="78"/>
  <c r="K347" i="78"/>
  <c r="G348" i="78"/>
  <c r="K370" i="73"/>
  <c r="G371" i="73"/>
  <c r="I366" i="73"/>
  <c r="K370" i="69"/>
  <c r="G371" i="69"/>
  <c r="G370" i="65"/>
  <c r="K369" i="65"/>
  <c r="G371" i="62"/>
  <c r="K370" i="62"/>
  <c r="K372" i="61"/>
  <c r="G373" i="61"/>
  <c r="K377" i="74" l="1"/>
  <c r="G378" i="74"/>
  <c r="K348" i="78"/>
  <c r="G349" i="78"/>
  <c r="K371" i="73"/>
  <c r="G372" i="73"/>
  <c r="K371" i="69"/>
  <c r="G372" i="69"/>
  <c r="G371" i="65"/>
  <c r="K370" i="65"/>
  <c r="G372" i="62"/>
  <c r="K371" i="62"/>
  <c r="K373" i="61"/>
  <c r="G374" i="61"/>
  <c r="K378" i="74" l="1"/>
  <c r="G379" i="74"/>
  <c r="K349" i="78"/>
  <c r="G350" i="78"/>
  <c r="K372" i="73"/>
  <c r="G373" i="73"/>
  <c r="K372" i="69"/>
  <c r="G373" i="69"/>
  <c r="G372" i="65"/>
  <c r="K371" i="65"/>
  <c r="G373" i="62"/>
  <c r="K372" i="62"/>
  <c r="K374" i="61"/>
  <c r="G375" i="61"/>
  <c r="G380" i="74" l="1"/>
  <c r="K379" i="74"/>
  <c r="K350" i="78"/>
  <c r="G351" i="78"/>
  <c r="K373" i="73"/>
  <c r="G374" i="73"/>
  <c r="K373" i="69"/>
  <c r="G374" i="69"/>
  <c r="G373" i="65"/>
  <c r="K372" i="65"/>
  <c r="G374" i="62"/>
  <c r="K373" i="62"/>
  <c r="K375" i="61"/>
  <c r="G376" i="61"/>
  <c r="K380" i="74" l="1"/>
  <c r="G381" i="74"/>
  <c r="K351" i="78"/>
  <c r="G352" i="78"/>
  <c r="K374" i="73"/>
  <c r="G375" i="73"/>
  <c r="K374" i="69"/>
  <c r="G375" i="69"/>
  <c r="G374" i="65"/>
  <c r="K373" i="65"/>
  <c r="G375" i="62"/>
  <c r="K374" i="62"/>
  <c r="K376" i="61"/>
  <c r="G377" i="61"/>
  <c r="K381" i="74" l="1"/>
  <c r="K382" i="74" s="1"/>
  <c r="G382" i="74"/>
  <c r="C384" i="74" s="1"/>
  <c r="G384" i="74" s="1"/>
  <c r="K352" i="78"/>
  <c r="G353" i="78"/>
  <c r="K375" i="73"/>
  <c r="G376" i="73"/>
  <c r="K375" i="69"/>
  <c r="G376" i="69"/>
  <c r="G375" i="65"/>
  <c r="K374" i="65"/>
  <c r="G376" i="62"/>
  <c r="K375" i="62"/>
  <c r="K377" i="61"/>
  <c r="G378" i="61"/>
  <c r="J384" i="74" l="1"/>
  <c r="I384" i="74"/>
  <c r="I385" i="74" s="1"/>
  <c r="G389" i="74"/>
  <c r="K353" i="78"/>
  <c r="G354" i="78"/>
  <c r="K376" i="73"/>
  <c r="G377" i="73"/>
  <c r="K376" i="69"/>
  <c r="G377" i="69"/>
  <c r="G376" i="65"/>
  <c r="K375" i="65"/>
  <c r="G377" i="62"/>
  <c r="K376" i="62"/>
  <c r="K378" i="61"/>
  <c r="G379" i="61"/>
  <c r="K389" i="74" l="1"/>
  <c r="G390" i="74"/>
  <c r="K354" i="78"/>
  <c r="G355" i="78"/>
  <c r="K377" i="73"/>
  <c r="G378" i="73"/>
  <c r="K377" i="69"/>
  <c r="G378" i="69"/>
  <c r="G377" i="65"/>
  <c r="K376" i="65"/>
  <c r="G378" i="62"/>
  <c r="K377" i="62"/>
  <c r="K379" i="61"/>
  <c r="G380" i="61"/>
  <c r="G391" i="74" l="1"/>
  <c r="K390" i="74"/>
  <c r="K355" i="78"/>
  <c r="G356" i="78"/>
  <c r="K378" i="73"/>
  <c r="G379" i="73"/>
  <c r="K378" i="69"/>
  <c r="G379" i="69"/>
  <c r="G378" i="65"/>
  <c r="K377" i="65"/>
  <c r="G379" i="62"/>
  <c r="K378" i="62"/>
  <c r="K380" i="61"/>
  <c r="K381" i="61" s="1"/>
  <c r="G381" i="61"/>
  <c r="C383" i="61" s="1"/>
  <c r="G383" i="61" s="1"/>
  <c r="K391" i="74" l="1"/>
  <c r="G392" i="74"/>
  <c r="J383" i="61"/>
  <c r="K356" i="78"/>
  <c r="G357" i="78"/>
  <c r="K379" i="73"/>
  <c r="G380" i="73"/>
  <c r="K379" i="69"/>
  <c r="G380" i="69"/>
  <c r="G379" i="65"/>
  <c r="K378" i="65"/>
  <c r="G380" i="62"/>
  <c r="K379" i="62"/>
  <c r="G388" i="61"/>
  <c r="I383" i="61"/>
  <c r="K392" i="74" l="1"/>
  <c r="G393" i="74"/>
  <c r="K357" i="78"/>
  <c r="G358" i="78"/>
  <c r="K380" i="73"/>
  <c r="G381" i="73"/>
  <c r="K380" i="69"/>
  <c r="K381" i="69" s="1"/>
  <c r="J383" i="69" s="1"/>
  <c r="G381" i="69"/>
  <c r="C383" i="69" s="1"/>
  <c r="G383" i="69" s="1"/>
  <c r="K379" i="65"/>
  <c r="K380" i="65" s="1"/>
  <c r="G380" i="65"/>
  <c r="C382" i="65" s="1"/>
  <c r="G382" i="65" s="1"/>
  <c r="K380" i="62"/>
  <c r="K381" i="62" s="1"/>
  <c r="G381" i="62"/>
  <c r="C383" i="62" s="1"/>
  <c r="G383" i="62" s="1"/>
  <c r="K388" i="61"/>
  <c r="G389" i="61"/>
  <c r="I384" i="61"/>
  <c r="K393" i="74" l="1"/>
  <c r="G394" i="74"/>
  <c r="K358" i="78"/>
  <c r="G359" i="78"/>
  <c r="J383" i="62"/>
  <c r="K381" i="73"/>
  <c r="K382" i="73" s="1"/>
  <c r="G382" i="73"/>
  <c r="C384" i="73" s="1"/>
  <c r="G384" i="73" s="1"/>
  <c r="I383" i="69"/>
  <c r="G388" i="69"/>
  <c r="G387" i="65"/>
  <c r="I382" i="65"/>
  <c r="I383" i="62"/>
  <c r="I384" i="62" s="1"/>
  <c r="G388" i="62"/>
  <c r="K389" i="61"/>
  <c r="G390" i="61"/>
  <c r="G395" i="74" l="1"/>
  <c r="K394" i="74"/>
  <c r="I384" i="69"/>
  <c r="K359" i="78"/>
  <c r="K360" i="78" s="1"/>
  <c r="G360" i="78"/>
  <c r="C362" i="78" s="1"/>
  <c r="I383" i="65"/>
  <c r="J384" i="73"/>
  <c r="G389" i="73"/>
  <c r="I384" i="73"/>
  <c r="K388" i="69"/>
  <c r="G389" i="69"/>
  <c r="G388" i="65"/>
  <c r="K387" i="65"/>
  <c r="G389" i="62"/>
  <c r="K388" i="62"/>
  <c r="K390" i="61"/>
  <c r="G391" i="61"/>
  <c r="G396" i="74" l="1"/>
  <c r="K395" i="74"/>
  <c r="I385" i="73"/>
  <c r="G362" i="78"/>
  <c r="J362" i="78"/>
  <c r="K389" i="73"/>
  <c r="G390" i="73"/>
  <c r="K389" i="69"/>
  <c r="G390" i="69"/>
  <c r="G389" i="65"/>
  <c r="K388" i="65"/>
  <c r="G390" i="62"/>
  <c r="K389" i="62"/>
  <c r="K391" i="61"/>
  <c r="G392" i="61"/>
  <c r="G397" i="74" l="1"/>
  <c r="K396" i="74"/>
  <c r="G367" i="78"/>
  <c r="I362" i="78"/>
  <c r="K390" i="73"/>
  <c r="G391" i="73"/>
  <c r="K390" i="69"/>
  <c r="G391" i="69"/>
  <c r="G390" i="65"/>
  <c r="K389" i="65"/>
  <c r="G391" i="62"/>
  <c r="K390" i="62"/>
  <c r="K392" i="61"/>
  <c r="G393" i="61"/>
  <c r="K397" i="74" l="1"/>
  <c r="G398" i="74"/>
  <c r="I363" i="78"/>
  <c r="K367" i="78"/>
  <c r="G368" i="78"/>
  <c r="K391" i="73"/>
  <c r="G392" i="73"/>
  <c r="K391" i="69"/>
  <c r="G392" i="69"/>
  <c r="G391" i="65"/>
  <c r="K390" i="65"/>
  <c r="G392" i="62"/>
  <c r="K391" i="62"/>
  <c r="K393" i="61"/>
  <c r="G394" i="61"/>
  <c r="K398" i="74" l="1"/>
  <c r="G399" i="74"/>
  <c r="K368" i="78"/>
  <c r="G369" i="78"/>
  <c r="K392" i="73"/>
  <c r="G393" i="73"/>
  <c r="K392" i="69"/>
  <c r="G393" i="69"/>
  <c r="G392" i="65"/>
  <c r="K391" i="65"/>
  <c r="G393" i="62"/>
  <c r="K392" i="62"/>
  <c r="K394" i="61"/>
  <c r="G395" i="61"/>
  <c r="G400" i="74" l="1"/>
  <c r="K399" i="74"/>
  <c r="K369" i="78"/>
  <c r="G370" i="78"/>
  <c r="K393" i="73"/>
  <c r="G394" i="73"/>
  <c r="K393" i="69"/>
  <c r="G394" i="69"/>
  <c r="G393" i="65"/>
  <c r="K392" i="65"/>
  <c r="G394" i="62"/>
  <c r="K393" i="62"/>
  <c r="K395" i="61"/>
  <c r="G396" i="61"/>
  <c r="K400" i="74" l="1"/>
  <c r="K401" i="74" s="1"/>
  <c r="G401" i="74"/>
  <c r="C403" i="74" s="1"/>
  <c r="G403" i="74" s="1"/>
  <c r="K370" i="78"/>
  <c r="G371" i="78"/>
  <c r="K394" i="73"/>
  <c r="G395" i="73"/>
  <c r="K394" i="69"/>
  <c r="G395" i="69"/>
  <c r="G394" i="65"/>
  <c r="K393" i="65"/>
  <c r="G395" i="62"/>
  <c r="K394" i="62"/>
  <c r="K396" i="61"/>
  <c r="G397" i="61"/>
  <c r="J403" i="74" l="1"/>
  <c r="G408" i="74"/>
  <c r="I403" i="74"/>
  <c r="K371" i="78"/>
  <c r="G372" i="78"/>
  <c r="K395" i="73"/>
  <c r="G396" i="73"/>
  <c r="K395" i="69"/>
  <c r="G396" i="69"/>
  <c r="G395" i="65"/>
  <c r="K394" i="65"/>
  <c r="G396" i="62"/>
  <c r="K395" i="62"/>
  <c r="K397" i="61"/>
  <c r="G398" i="61"/>
  <c r="I404" i="74" l="1"/>
  <c r="K408" i="74"/>
  <c r="G409" i="74"/>
  <c r="K372" i="78"/>
  <c r="G373" i="78"/>
  <c r="K396" i="73"/>
  <c r="G397" i="73"/>
  <c r="K396" i="69"/>
  <c r="G397" i="69"/>
  <c r="G396" i="65"/>
  <c r="K395" i="65"/>
  <c r="G397" i="62"/>
  <c r="K396" i="62"/>
  <c r="K398" i="61"/>
  <c r="G399" i="61"/>
  <c r="G410" i="74" l="1"/>
  <c r="K409" i="74"/>
  <c r="K373" i="78"/>
  <c r="G374" i="78"/>
  <c r="K397" i="73"/>
  <c r="G398" i="73"/>
  <c r="K397" i="69"/>
  <c r="G398" i="69"/>
  <c r="G397" i="65"/>
  <c r="K396" i="65"/>
  <c r="G398" i="62"/>
  <c r="K397" i="62"/>
  <c r="K399" i="61"/>
  <c r="K400" i="61" s="1"/>
  <c r="G400" i="61"/>
  <c r="C402" i="61" s="1"/>
  <c r="G402" i="61" s="1"/>
  <c r="K410" i="74" l="1"/>
  <c r="G411" i="74"/>
  <c r="J402" i="61"/>
  <c r="K374" i="78"/>
  <c r="G375" i="78"/>
  <c r="K398" i="73"/>
  <c r="G399" i="73"/>
  <c r="K398" i="69"/>
  <c r="G399" i="69"/>
  <c r="G398" i="65"/>
  <c r="K397" i="65"/>
  <c r="G399" i="62"/>
  <c r="K398" i="62"/>
  <c r="I402" i="61"/>
  <c r="G407" i="61"/>
  <c r="G412" i="74" l="1"/>
  <c r="K411" i="74"/>
  <c r="K375" i="78"/>
  <c r="G376" i="78"/>
  <c r="K399" i="73"/>
  <c r="G400" i="73"/>
  <c r="K399" i="69"/>
  <c r="K400" i="69" s="1"/>
  <c r="G400" i="69"/>
  <c r="C402" i="69" s="1"/>
  <c r="G402" i="69" s="1"/>
  <c r="K398" i="65"/>
  <c r="K399" i="65" s="1"/>
  <c r="G399" i="65"/>
  <c r="C401" i="65" s="1"/>
  <c r="G401" i="65" s="1"/>
  <c r="K399" i="62"/>
  <c r="K400" i="62" s="1"/>
  <c r="G400" i="62"/>
  <c r="C402" i="62" s="1"/>
  <c r="G402" i="62" s="1"/>
  <c r="K407" i="61"/>
  <c r="G408" i="61"/>
  <c r="I403" i="61"/>
  <c r="G413" i="74" l="1"/>
  <c r="K412" i="74"/>
  <c r="J402" i="69"/>
  <c r="J402" i="62"/>
  <c r="K376" i="78"/>
  <c r="G377" i="78"/>
  <c r="K400" i="73"/>
  <c r="K401" i="73" s="1"/>
  <c r="G401" i="73"/>
  <c r="C403" i="73" s="1"/>
  <c r="G403" i="73" s="1"/>
  <c r="G407" i="69"/>
  <c r="I402" i="69"/>
  <c r="I401" i="65"/>
  <c r="G406" i="65"/>
  <c r="I402" i="62"/>
  <c r="G407" i="62"/>
  <c r="K408" i="61"/>
  <c r="G409" i="61"/>
  <c r="I402" i="65" l="1"/>
  <c r="K413" i="74"/>
  <c r="G414" i="74"/>
  <c r="J403" i="73"/>
  <c r="K377" i="78"/>
  <c r="G378" i="78"/>
  <c r="I403" i="69"/>
  <c r="I403" i="73"/>
  <c r="G408" i="73"/>
  <c r="K407" i="69"/>
  <c r="G408" i="69"/>
  <c r="G407" i="65"/>
  <c r="K406" i="65"/>
  <c r="G408" i="62"/>
  <c r="K407" i="62"/>
  <c r="I403" i="62"/>
  <c r="K409" i="61"/>
  <c r="G410" i="61"/>
  <c r="G415" i="74" l="1"/>
  <c r="K414" i="74"/>
  <c r="I404" i="73"/>
  <c r="K378" i="78"/>
  <c r="K379" i="78" s="1"/>
  <c r="G379" i="78"/>
  <c r="C381" i="78" s="1"/>
  <c r="K408" i="73"/>
  <c r="G409" i="73"/>
  <c r="K408" i="69"/>
  <c r="G409" i="69"/>
  <c r="G408" i="65"/>
  <c r="K407" i="65"/>
  <c r="G409" i="62"/>
  <c r="K408" i="62"/>
  <c r="K410" i="61"/>
  <c r="G411" i="61"/>
  <c r="G416" i="74" l="1"/>
  <c r="K415" i="74"/>
  <c r="J381" i="78"/>
  <c r="G381" i="78"/>
  <c r="K409" i="73"/>
  <c r="G410" i="73"/>
  <c r="K409" i="69"/>
  <c r="G410" i="69"/>
  <c r="G409" i="65"/>
  <c r="K408" i="65"/>
  <c r="G410" i="62"/>
  <c r="K409" i="62"/>
  <c r="K411" i="61"/>
  <c r="G412" i="61"/>
  <c r="K416" i="74" l="1"/>
  <c r="G417" i="74"/>
  <c r="I381" i="78"/>
  <c r="G386" i="78"/>
  <c r="K410" i="73"/>
  <c r="G411" i="73"/>
  <c r="K410" i="69"/>
  <c r="G411" i="69"/>
  <c r="G410" i="65"/>
  <c r="K409" i="65"/>
  <c r="G411" i="62"/>
  <c r="K410" i="62"/>
  <c r="K412" i="61"/>
  <c r="G413" i="61"/>
  <c r="G418" i="74" l="1"/>
  <c r="K417" i="74"/>
  <c r="K386" i="78"/>
  <c r="G387" i="78"/>
  <c r="I382" i="78"/>
  <c r="K411" i="73"/>
  <c r="G412" i="73"/>
  <c r="K411" i="69"/>
  <c r="G412" i="69"/>
  <c r="G411" i="65"/>
  <c r="K410" i="65"/>
  <c r="G412" i="62"/>
  <c r="K411" i="62"/>
  <c r="K413" i="61"/>
  <c r="G414" i="61"/>
  <c r="G419" i="74" l="1"/>
  <c r="K418" i="74"/>
  <c r="K387" i="78"/>
  <c r="G388" i="78"/>
  <c r="K412" i="73"/>
  <c r="G413" i="73"/>
  <c r="K412" i="69"/>
  <c r="G413" i="69"/>
  <c r="G412" i="65"/>
  <c r="K411" i="65"/>
  <c r="G413" i="62"/>
  <c r="K412" i="62"/>
  <c r="K414" i="61"/>
  <c r="G415" i="61"/>
  <c r="K419" i="74" l="1"/>
  <c r="K420" i="74" s="1"/>
  <c r="G420" i="74"/>
  <c r="C422" i="74" s="1"/>
  <c r="G422" i="74" s="1"/>
  <c r="K388" i="78"/>
  <c r="G389" i="78"/>
  <c r="K413" i="73"/>
  <c r="G414" i="73"/>
  <c r="K413" i="69"/>
  <c r="G414" i="69"/>
  <c r="G413" i="65"/>
  <c r="K412" i="65"/>
  <c r="G414" i="62"/>
  <c r="K413" i="62"/>
  <c r="K415" i="61"/>
  <c r="G416" i="61"/>
  <c r="J422" i="74" l="1"/>
  <c r="G427" i="74"/>
  <c r="I422" i="74"/>
  <c r="K389" i="78"/>
  <c r="G390" i="78"/>
  <c r="K414" i="73"/>
  <c r="G415" i="73"/>
  <c r="K414" i="69"/>
  <c r="G415" i="69"/>
  <c r="G414" i="65"/>
  <c r="K413" i="65"/>
  <c r="G415" i="62"/>
  <c r="K414" i="62"/>
  <c r="K416" i="61"/>
  <c r="G417" i="61"/>
  <c r="I423" i="74" l="1"/>
  <c r="K427" i="74"/>
  <c r="G428" i="74"/>
  <c r="K390" i="78"/>
  <c r="G391" i="78"/>
  <c r="K415" i="73"/>
  <c r="G416" i="73"/>
  <c r="K415" i="69"/>
  <c r="G416" i="69"/>
  <c r="G415" i="65"/>
  <c r="K414" i="65"/>
  <c r="G416" i="62"/>
  <c r="K415" i="62"/>
  <c r="K417" i="61"/>
  <c r="G418" i="61"/>
  <c r="G429" i="74" l="1"/>
  <c r="K428" i="74"/>
  <c r="K391" i="78"/>
  <c r="G392" i="78"/>
  <c r="K416" i="73"/>
  <c r="G417" i="73"/>
  <c r="K416" i="69"/>
  <c r="G417" i="69"/>
  <c r="G416" i="65"/>
  <c r="K415" i="65"/>
  <c r="G417" i="62"/>
  <c r="K416" i="62"/>
  <c r="K418" i="61"/>
  <c r="K419" i="61" s="1"/>
  <c r="G419" i="61"/>
  <c r="C421" i="61" s="1"/>
  <c r="G421" i="61" s="1"/>
  <c r="J421" i="61" l="1"/>
  <c r="K429" i="74"/>
  <c r="G430" i="74"/>
  <c r="K392" i="78"/>
  <c r="G393" i="78"/>
  <c r="K417" i="73"/>
  <c r="G418" i="73"/>
  <c r="K417" i="69"/>
  <c r="G418" i="69"/>
  <c r="G417" i="65"/>
  <c r="K416" i="65"/>
  <c r="G418" i="62"/>
  <c r="K417" i="62"/>
  <c r="I421" i="61"/>
  <c r="G426" i="61"/>
  <c r="G431" i="74" l="1"/>
  <c r="K430" i="74"/>
  <c r="I422" i="61"/>
  <c r="K393" i="78"/>
  <c r="G394" i="78"/>
  <c r="K418" i="73"/>
  <c r="G419" i="73"/>
  <c r="K418" i="69"/>
  <c r="K419" i="69" s="1"/>
  <c r="G419" i="69"/>
  <c r="C421" i="69" s="1"/>
  <c r="G421" i="69" s="1"/>
  <c r="K417" i="65"/>
  <c r="K418" i="65" s="1"/>
  <c r="G418" i="65"/>
  <c r="C420" i="65" s="1"/>
  <c r="G420" i="65" s="1"/>
  <c r="K418" i="62"/>
  <c r="K419" i="62" s="1"/>
  <c r="G419" i="62"/>
  <c r="C421" i="62" s="1"/>
  <c r="G421" i="62" s="1"/>
  <c r="K426" i="61"/>
  <c r="G427" i="61"/>
  <c r="K431" i="74" l="1"/>
  <c r="G432" i="74"/>
  <c r="K394" i="78"/>
  <c r="G395" i="78"/>
  <c r="J421" i="69"/>
  <c r="J421" i="62"/>
  <c r="K419" i="73"/>
  <c r="K420" i="73" s="1"/>
  <c r="G420" i="73"/>
  <c r="C422" i="73" s="1"/>
  <c r="G422" i="73" s="1"/>
  <c r="I421" i="69"/>
  <c r="I422" i="69" s="1"/>
  <c r="G426" i="69"/>
  <c r="I420" i="65"/>
  <c r="G425" i="65"/>
  <c r="G426" i="62"/>
  <c r="I421" i="62"/>
  <c r="K427" i="61"/>
  <c r="G428" i="61"/>
  <c r="G433" i="74" l="1"/>
  <c r="K432" i="74"/>
  <c r="J422" i="73"/>
  <c r="K395" i="78"/>
  <c r="G396" i="78"/>
  <c r="I422" i="73"/>
  <c r="G427" i="73"/>
  <c r="K426" i="69"/>
  <c r="G427" i="69"/>
  <c r="I421" i="65"/>
  <c r="G426" i="65"/>
  <c r="K425" i="65"/>
  <c r="G427" i="62"/>
  <c r="K426" i="62"/>
  <c r="I422" i="62"/>
  <c r="K428" i="61"/>
  <c r="G429" i="61"/>
  <c r="K433" i="74" l="1"/>
  <c r="G434" i="74"/>
  <c r="K396" i="78"/>
  <c r="G397" i="78"/>
  <c r="I423" i="73"/>
  <c r="K427" i="73"/>
  <c r="G428" i="73"/>
  <c r="K427" i="69"/>
  <c r="G428" i="69"/>
  <c r="G427" i="65"/>
  <c r="K426" i="65"/>
  <c r="G428" i="62"/>
  <c r="K427" i="62"/>
  <c r="K429" i="61"/>
  <c r="G430" i="61"/>
  <c r="G435" i="74" l="1"/>
  <c r="K434" i="74"/>
  <c r="K397" i="78"/>
  <c r="K398" i="78" s="1"/>
  <c r="G398" i="78"/>
  <c r="C400" i="78" s="1"/>
  <c r="K428" i="73"/>
  <c r="G429" i="73"/>
  <c r="K428" i="69"/>
  <c r="G429" i="69"/>
  <c r="G428" i="65"/>
  <c r="K427" i="65"/>
  <c r="G429" i="62"/>
  <c r="K428" i="62"/>
  <c r="K430" i="61"/>
  <c r="G431" i="61"/>
  <c r="G436" i="74" l="1"/>
  <c r="K435" i="74"/>
  <c r="J400" i="78"/>
  <c r="G400" i="78"/>
  <c r="K429" i="73"/>
  <c r="G430" i="73"/>
  <c r="K429" i="69"/>
  <c r="G430" i="69"/>
  <c r="G429" i="65"/>
  <c r="K428" i="65"/>
  <c r="G430" i="62"/>
  <c r="K429" i="62"/>
  <c r="K431" i="61"/>
  <c r="G432" i="61"/>
  <c r="K436" i="74" l="1"/>
  <c r="G437" i="74"/>
  <c r="I400" i="78"/>
  <c r="G405" i="78"/>
  <c r="K430" i="73"/>
  <c r="G431" i="73"/>
  <c r="K430" i="69"/>
  <c r="G431" i="69"/>
  <c r="G430" i="65"/>
  <c r="K429" i="65"/>
  <c r="G431" i="62"/>
  <c r="K430" i="62"/>
  <c r="K432" i="61"/>
  <c r="G433" i="61"/>
  <c r="G438" i="74" l="1"/>
  <c r="K437" i="74"/>
  <c r="I401" i="78"/>
  <c r="K405" i="78"/>
  <c r="G406" i="78"/>
  <c r="K431" i="73"/>
  <c r="G432" i="73"/>
  <c r="K431" i="69"/>
  <c r="G432" i="69"/>
  <c r="G431" i="65"/>
  <c r="K430" i="65"/>
  <c r="G432" i="62"/>
  <c r="K431" i="62"/>
  <c r="K433" i="61"/>
  <c r="G434" i="61"/>
  <c r="G435" i="61" s="1"/>
  <c r="K438" i="74" l="1"/>
  <c r="K439" i="74" s="1"/>
  <c r="G439" i="74"/>
  <c r="C441" i="74" s="1"/>
  <c r="K435" i="61"/>
  <c r="G436" i="61"/>
  <c r="K406" i="78"/>
  <c r="G407" i="78"/>
  <c r="K432" i="73"/>
  <c r="G433" i="73"/>
  <c r="K432" i="69"/>
  <c r="G433" i="69"/>
  <c r="G432" i="65"/>
  <c r="K431" i="65"/>
  <c r="G433" i="62"/>
  <c r="K432" i="62"/>
  <c r="K434" i="61"/>
  <c r="J441" i="74" l="1"/>
  <c r="K458" i="74"/>
  <c r="G441" i="74"/>
  <c r="C463" i="74"/>
  <c r="K436" i="61"/>
  <c r="G437" i="61"/>
  <c r="K437" i="61" s="1"/>
  <c r="K407" i="78"/>
  <c r="G408" i="78"/>
  <c r="K433" i="73"/>
  <c r="G434" i="73"/>
  <c r="K433" i="69"/>
  <c r="G434" i="69"/>
  <c r="G435" i="69" s="1"/>
  <c r="G433" i="65"/>
  <c r="G434" i="65" s="1"/>
  <c r="K432" i="65"/>
  <c r="G434" i="62"/>
  <c r="G435" i="62" s="1"/>
  <c r="K433" i="62"/>
  <c r="I450" i="74" l="1"/>
  <c r="C452" i="74"/>
  <c r="I441" i="74"/>
  <c r="G446" i="74"/>
  <c r="G454" i="74"/>
  <c r="F463" i="74" s="1"/>
  <c r="K438" i="61"/>
  <c r="J462" i="74"/>
  <c r="J463" i="74"/>
  <c r="K435" i="69"/>
  <c r="G436" i="69"/>
  <c r="K434" i="65"/>
  <c r="G435" i="65"/>
  <c r="K435" i="62"/>
  <c r="G436" i="62"/>
  <c r="G438" i="61"/>
  <c r="C440" i="61" s="1"/>
  <c r="K408" i="78"/>
  <c r="G409" i="78"/>
  <c r="K434" i="73"/>
  <c r="G435" i="73"/>
  <c r="G436" i="73" s="1"/>
  <c r="K434" i="69"/>
  <c r="K433" i="65"/>
  <c r="K434" i="62"/>
  <c r="I442" i="74" l="1"/>
  <c r="I451" i="74"/>
  <c r="K446" i="74"/>
  <c r="G447" i="74"/>
  <c r="K447" i="74" s="1"/>
  <c r="G448" i="74"/>
  <c r="C450" i="74" s="1"/>
  <c r="G450" i="74" s="1"/>
  <c r="H454" i="74"/>
  <c r="H455" i="74"/>
  <c r="G437" i="69"/>
  <c r="K437" i="69" s="1"/>
  <c r="K436" i="69"/>
  <c r="K438" i="69" s="1"/>
  <c r="K435" i="65"/>
  <c r="G436" i="65"/>
  <c r="K436" i="65" s="1"/>
  <c r="K436" i="62"/>
  <c r="G437" i="62"/>
  <c r="K437" i="62" s="1"/>
  <c r="K436" i="73"/>
  <c r="G437" i="73"/>
  <c r="K409" i="78"/>
  <c r="G410" i="78"/>
  <c r="J440" i="61"/>
  <c r="G440" i="61"/>
  <c r="K435" i="73"/>
  <c r="G438" i="69"/>
  <c r="G437" i="65"/>
  <c r="G438" i="62"/>
  <c r="I440" i="61"/>
  <c r="K448" i="74" l="1"/>
  <c r="K438" i="62"/>
  <c r="J450" i="74"/>
  <c r="K437" i="65"/>
  <c r="G445" i="61"/>
  <c r="I441" i="61" s="1"/>
  <c r="K437" i="73"/>
  <c r="G438" i="73"/>
  <c r="K438" i="73" s="1"/>
  <c r="K410" i="78"/>
  <c r="G411" i="78"/>
  <c r="C440" i="69"/>
  <c r="C439" i="65"/>
  <c r="C440" i="62"/>
  <c r="G439" i="73" l="1"/>
  <c r="K439" i="73"/>
  <c r="K445" i="61"/>
  <c r="K411" i="78"/>
  <c r="G412" i="78"/>
  <c r="C441" i="73"/>
  <c r="G440" i="69"/>
  <c r="J440" i="69"/>
  <c r="G439" i="65"/>
  <c r="G440" i="62"/>
  <c r="J440" i="62"/>
  <c r="G446" i="61"/>
  <c r="K446" i="61" s="1"/>
  <c r="K458" i="73"/>
  <c r="G445" i="69" l="1"/>
  <c r="K445" i="69" s="1"/>
  <c r="G447" i="61"/>
  <c r="K412" i="78"/>
  <c r="G413" i="78"/>
  <c r="C463" i="73"/>
  <c r="J441" i="73"/>
  <c r="G441" i="73"/>
  <c r="C452" i="73" s="1"/>
  <c r="I440" i="69"/>
  <c r="G444" i="65"/>
  <c r="I439" i="65"/>
  <c r="G445" i="62"/>
  <c r="I440" i="62"/>
  <c r="K447" i="61"/>
  <c r="K457" i="61" s="1"/>
  <c r="C449" i="61"/>
  <c r="I440" i="65" l="1"/>
  <c r="I441" i="62"/>
  <c r="I441" i="69"/>
  <c r="J463" i="73"/>
  <c r="J462" i="73"/>
  <c r="G446" i="69"/>
  <c r="K446" i="69" s="1"/>
  <c r="K447" i="69" s="1"/>
  <c r="K457" i="69" s="1"/>
  <c r="K445" i="62"/>
  <c r="G449" i="61"/>
  <c r="C462" i="61"/>
  <c r="I450" i="73"/>
  <c r="G446" i="73"/>
  <c r="I441" i="73"/>
  <c r="K413" i="78"/>
  <c r="G454" i="73"/>
  <c r="F463" i="73" s="1"/>
  <c r="K444" i="65"/>
  <c r="G445" i="65"/>
  <c r="K445" i="65" s="1"/>
  <c r="G446" i="62"/>
  <c r="K446" i="62" s="1"/>
  <c r="J449" i="61"/>
  <c r="I442" i="73" l="1"/>
  <c r="I451" i="73"/>
  <c r="G446" i="65"/>
  <c r="G447" i="69"/>
  <c r="C449" i="69" s="1"/>
  <c r="C462" i="69" s="1"/>
  <c r="G447" i="62"/>
  <c r="C449" i="62" s="1"/>
  <c r="C451" i="61"/>
  <c r="I449" i="61"/>
  <c r="G453" i="61"/>
  <c r="F462" i="61" s="1"/>
  <c r="J461" i="61"/>
  <c r="J462" i="61"/>
  <c r="K446" i="73"/>
  <c r="G447" i="73"/>
  <c r="K447" i="73" s="1"/>
  <c r="H455" i="73"/>
  <c r="H454" i="73"/>
  <c r="C448" i="65"/>
  <c r="K446" i="65"/>
  <c r="K456" i="65" s="1"/>
  <c r="K447" i="62"/>
  <c r="K457" i="62" s="1"/>
  <c r="I438" i="60"/>
  <c r="F438" i="60"/>
  <c r="C438" i="60"/>
  <c r="E437" i="60"/>
  <c r="H437" i="60" s="1"/>
  <c r="E436" i="60"/>
  <c r="E434" i="60"/>
  <c r="H434" i="60" s="1"/>
  <c r="E433" i="60"/>
  <c r="H433" i="60" s="1"/>
  <c r="E432" i="60"/>
  <c r="H432" i="60" s="1"/>
  <c r="E431" i="60"/>
  <c r="H431" i="60" s="1"/>
  <c r="E430" i="60"/>
  <c r="H430" i="60" s="1"/>
  <c r="E429" i="60"/>
  <c r="H429" i="60" s="1"/>
  <c r="E428" i="60"/>
  <c r="H428" i="60" s="1"/>
  <c r="E427" i="60"/>
  <c r="H427" i="60" s="1"/>
  <c r="E426" i="60"/>
  <c r="H426" i="60" s="1"/>
  <c r="I419" i="60"/>
  <c r="F419" i="60"/>
  <c r="C419" i="60"/>
  <c r="H418" i="60"/>
  <c r="E418" i="60"/>
  <c r="H417" i="60"/>
  <c r="E417" i="60"/>
  <c r="H416" i="60"/>
  <c r="E416" i="60"/>
  <c r="H415" i="60"/>
  <c r="E415" i="60"/>
  <c r="H414" i="60"/>
  <c r="E414" i="60"/>
  <c r="H413" i="60"/>
  <c r="E413" i="60"/>
  <c r="H412" i="60"/>
  <c r="E412" i="60"/>
  <c r="H411" i="60"/>
  <c r="E411" i="60"/>
  <c r="H410" i="60"/>
  <c r="E410" i="60"/>
  <c r="H409" i="60"/>
  <c r="E409" i="60"/>
  <c r="H408" i="60"/>
  <c r="E408" i="60"/>
  <c r="H407" i="60"/>
  <c r="H419" i="60" s="1"/>
  <c r="E407" i="60"/>
  <c r="E419" i="60" s="1"/>
  <c r="I400" i="60"/>
  <c r="F400" i="60"/>
  <c r="C400" i="60"/>
  <c r="E399" i="60"/>
  <c r="H399" i="60" s="1"/>
  <c r="E398" i="60"/>
  <c r="H398" i="60" s="1"/>
  <c r="E397" i="60"/>
  <c r="H397" i="60" s="1"/>
  <c r="E396" i="60"/>
  <c r="H396" i="60" s="1"/>
  <c r="E395" i="60"/>
  <c r="H395" i="60" s="1"/>
  <c r="E394" i="60"/>
  <c r="H394" i="60" s="1"/>
  <c r="E393" i="60"/>
  <c r="H393" i="60" s="1"/>
  <c r="E392" i="60"/>
  <c r="H392" i="60" s="1"/>
  <c r="E391" i="60"/>
  <c r="H391" i="60" s="1"/>
  <c r="E390" i="60"/>
  <c r="H390" i="60" s="1"/>
  <c r="E389" i="60"/>
  <c r="H389" i="60" s="1"/>
  <c r="E388" i="60"/>
  <c r="E400" i="60" s="1"/>
  <c r="I381" i="60"/>
  <c r="F381" i="60"/>
  <c r="C381" i="60"/>
  <c r="H380" i="60"/>
  <c r="E380" i="60"/>
  <c r="H379" i="60"/>
  <c r="E379" i="60"/>
  <c r="H378" i="60"/>
  <c r="E378" i="60"/>
  <c r="H377" i="60"/>
  <c r="E377" i="60"/>
  <c r="H376" i="60"/>
  <c r="E376" i="60"/>
  <c r="H375" i="60"/>
  <c r="E375" i="60"/>
  <c r="H374" i="60"/>
  <c r="E374" i="60"/>
  <c r="H373" i="60"/>
  <c r="E373" i="60"/>
  <c r="H372" i="60"/>
  <c r="E372" i="60"/>
  <c r="H371" i="60"/>
  <c r="E371" i="60"/>
  <c r="H370" i="60"/>
  <c r="E370" i="60"/>
  <c r="H369" i="60"/>
  <c r="E369" i="60"/>
  <c r="E381" i="60" s="1"/>
  <c r="I362" i="60"/>
  <c r="F362" i="60"/>
  <c r="C362" i="60"/>
  <c r="E361" i="60"/>
  <c r="H361" i="60" s="1"/>
  <c r="H360" i="60"/>
  <c r="E360" i="60"/>
  <c r="H359" i="60"/>
  <c r="E359" i="60"/>
  <c r="H358" i="60"/>
  <c r="E358" i="60"/>
  <c r="H357" i="60"/>
  <c r="E357" i="60"/>
  <c r="H356" i="60"/>
  <c r="E356" i="60"/>
  <c r="H355" i="60"/>
  <c r="E355" i="60"/>
  <c r="E354" i="60"/>
  <c r="H354" i="60" s="1"/>
  <c r="E353" i="60"/>
  <c r="H353" i="60" s="1"/>
  <c r="E352" i="60"/>
  <c r="H352" i="60" s="1"/>
  <c r="E351" i="60"/>
  <c r="H351" i="60" s="1"/>
  <c r="E350" i="60"/>
  <c r="H350" i="60" s="1"/>
  <c r="E349" i="60"/>
  <c r="I342" i="60"/>
  <c r="F342" i="60"/>
  <c r="C342" i="60"/>
  <c r="E341" i="60"/>
  <c r="H341" i="60" s="1"/>
  <c r="E340" i="60"/>
  <c r="H340" i="60" s="1"/>
  <c r="E339" i="60"/>
  <c r="H339" i="60" s="1"/>
  <c r="E338" i="60"/>
  <c r="H338" i="60" s="1"/>
  <c r="E337" i="60"/>
  <c r="H337" i="60" s="1"/>
  <c r="E336" i="60"/>
  <c r="H336" i="60" s="1"/>
  <c r="E335" i="60"/>
  <c r="H335" i="60" s="1"/>
  <c r="E334" i="60"/>
  <c r="H334" i="60" s="1"/>
  <c r="E333" i="60"/>
  <c r="H333" i="60" s="1"/>
  <c r="E332" i="60"/>
  <c r="H332" i="60" s="1"/>
  <c r="E331" i="60"/>
  <c r="H331" i="60" s="1"/>
  <c r="E330" i="60"/>
  <c r="I323" i="60"/>
  <c r="F323" i="60"/>
  <c r="C323" i="60"/>
  <c r="E322" i="60"/>
  <c r="H322" i="60" s="1"/>
  <c r="E321" i="60"/>
  <c r="H321" i="60" s="1"/>
  <c r="E320" i="60"/>
  <c r="H320" i="60" s="1"/>
  <c r="E319" i="60"/>
  <c r="H319" i="60" s="1"/>
  <c r="E318" i="60"/>
  <c r="H318" i="60" s="1"/>
  <c r="E317" i="60"/>
  <c r="H317" i="60" s="1"/>
  <c r="E316" i="60"/>
  <c r="H316" i="60" s="1"/>
  <c r="E315" i="60"/>
  <c r="H315" i="60" s="1"/>
  <c r="E314" i="60"/>
  <c r="H314" i="60" s="1"/>
  <c r="E313" i="60"/>
  <c r="H313" i="60" s="1"/>
  <c r="E312" i="60"/>
  <c r="H312" i="60" s="1"/>
  <c r="E311" i="60"/>
  <c r="I304" i="60"/>
  <c r="F304" i="60"/>
  <c r="C304" i="60"/>
  <c r="E303" i="60"/>
  <c r="H303" i="60" s="1"/>
  <c r="E302" i="60"/>
  <c r="H302" i="60" s="1"/>
  <c r="E301" i="60"/>
  <c r="H301" i="60" s="1"/>
  <c r="E300" i="60"/>
  <c r="H300" i="60" s="1"/>
  <c r="E299" i="60"/>
  <c r="H299" i="60" s="1"/>
  <c r="E298" i="60"/>
  <c r="H298" i="60" s="1"/>
  <c r="E297" i="60"/>
  <c r="H297" i="60" s="1"/>
  <c r="E296" i="60"/>
  <c r="H296" i="60" s="1"/>
  <c r="E295" i="60"/>
  <c r="H295" i="60" s="1"/>
  <c r="E294" i="60"/>
  <c r="H294" i="60" s="1"/>
  <c r="E293" i="60"/>
  <c r="H293" i="60" s="1"/>
  <c r="E292" i="60"/>
  <c r="H292" i="60" s="1"/>
  <c r="E291" i="60"/>
  <c r="I284" i="60"/>
  <c r="F284" i="60"/>
  <c r="C284" i="60"/>
  <c r="E283" i="60"/>
  <c r="H283" i="60" s="1"/>
  <c r="E282" i="60"/>
  <c r="H282" i="60" s="1"/>
  <c r="E281" i="60"/>
  <c r="H281" i="60" s="1"/>
  <c r="E280" i="60"/>
  <c r="H280" i="60" s="1"/>
  <c r="E279" i="60"/>
  <c r="H279" i="60" s="1"/>
  <c r="E278" i="60"/>
  <c r="H278" i="60" s="1"/>
  <c r="E277" i="60"/>
  <c r="H277" i="60" s="1"/>
  <c r="E276" i="60"/>
  <c r="H276" i="60" s="1"/>
  <c r="E275" i="60"/>
  <c r="H275" i="60" s="1"/>
  <c r="E274" i="60"/>
  <c r="H274" i="60" s="1"/>
  <c r="E273" i="60"/>
  <c r="H273" i="60" s="1"/>
  <c r="E272" i="60"/>
  <c r="H272" i="60" s="1"/>
  <c r="E271" i="60"/>
  <c r="I264" i="60"/>
  <c r="F264" i="60"/>
  <c r="C264" i="60"/>
  <c r="E263" i="60"/>
  <c r="H263" i="60" s="1"/>
  <c r="E262" i="60"/>
  <c r="H262" i="60" s="1"/>
  <c r="E261" i="60"/>
  <c r="H261" i="60" s="1"/>
  <c r="E260" i="60"/>
  <c r="H260" i="60" s="1"/>
  <c r="E259" i="60"/>
  <c r="H259" i="60" s="1"/>
  <c r="E258" i="60"/>
  <c r="H258" i="60" s="1"/>
  <c r="E257" i="60"/>
  <c r="H257" i="60" s="1"/>
  <c r="E256" i="60"/>
  <c r="H256" i="60" s="1"/>
  <c r="E255" i="60"/>
  <c r="H255" i="60" s="1"/>
  <c r="E254" i="60"/>
  <c r="H254" i="60" s="1"/>
  <c r="E253" i="60"/>
  <c r="H253" i="60" s="1"/>
  <c r="E252" i="60"/>
  <c r="H252" i="60" s="1"/>
  <c r="E251" i="60"/>
  <c r="I244" i="60"/>
  <c r="F244" i="60"/>
  <c r="C244" i="60"/>
  <c r="E243" i="60"/>
  <c r="H243" i="60" s="1"/>
  <c r="E242" i="60"/>
  <c r="H242" i="60" s="1"/>
  <c r="E241" i="60"/>
  <c r="H241" i="60" s="1"/>
  <c r="E240" i="60"/>
  <c r="H240" i="60" s="1"/>
  <c r="E239" i="60"/>
  <c r="H239" i="60" s="1"/>
  <c r="E238" i="60"/>
  <c r="H238" i="60" s="1"/>
  <c r="E237" i="60"/>
  <c r="H237" i="60" s="1"/>
  <c r="E236" i="60"/>
  <c r="H236" i="60" s="1"/>
  <c r="E235" i="60"/>
  <c r="H235" i="60" s="1"/>
  <c r="E234" i="60"/>
  <c r="H234" i="60" s="1"/>
  <c r="E233" i="60"/>
  <c r="H233" i="60" s="1"/>
  <c r="E232" i="60"/>
  <c r="I225" i="60"/>
  <c r="F225" i="60"/>
  <c r="C225" i="60"/>
  <c r="E224" i="60"/>
  <c r="H224" i="60" s="1"/>
  <c r="E223" i="60"/>
  <c r="H223" i="60" s="1"/>
  <c r="E222" i="60"/>
  <c r="H222" i="60" s="1"/>
  <c r="E221" i="60"/>
  <c r="H221" i="60" s="1"/>
  <c r="E220" i="60"/>
  <c r="H220" i="60" s="1"/>
  <c r="E219" i="60"/>
  <c r="H219" i="60" s="1"/>
  <c r="E218" i="60"/>
  <c r="H218" i="60" s="1"/>
  <c r="E217" i="60"/>
  <c r="H217" i="60" s="1"/>
  <c r="E216" i="60"/>
  <c r="H216" i="60" s="1"/>
  <c r="E215" i="60"/>
  <c r="H215" i="60" s="1"/>
  <c r="E214" i="60"/>
  <c r="H214" i="60" s="1"/>
  <c r="E213" i="60"/>
  <c r="H213" i="60" s="1"/>
  <c r="E212" i="60"/>
  <c r="I205" i="60"/>
  <c r="F205" i="60"/>
  <c r="C205" i="60"/>
  <c r="E204" i="60"/>
  <c r="H204" i="60" s="1"/>
  <c r="E203" i="60"/>
  <c r="H203" i="60" s="1"/>
  <c r="E202" i="60"/>
  <c r="H202" i="60" s="1"/>
  <c r="E201" i="60"/>
  <c r="H201" i="60" s="1"/>
  <c r="E200" i="60"/>
  <c r="H200" i="60" s="1"/>
  <c r="E199" i="60"/>
  <c r="H199" i="60" s="1"/>
  <c r="E198" i="60"/>
  <c r="H198" i="60" s="1"/>
  <c r="E197" i="60"/>
  <c r="H197" i="60" s="1"/>
  <c r="E196" i="60"/>
  <c r="H196" i="60" s="1"/>
  <c r="E195" i="60"/>
  <c r="H195" i="60" s="1"/>
  <c r="E194" i="60"/>
  <c r="H194" i="60" s="1"/>
  <c r="E193" i="60"/>
  <c r="I186" i="60"/>
  <c r="F186" i="60"/>
  <c r="C186" i="60"/>
  <c r="E185" i="60"/>
  <c r="H185" i="60" s="1"/>
  <c r="E184" i="60"/>
  <c r="H184" i="60" s="1"/>
  <c r="E183" i="60"/>
  <c r="H183" i="60" s="1"/>
  <c r="E182" i="60"/>
  <c r="H182" i="60" s="1"/>
  <c r="E181" i="60"/>
  <c r="H181" i="60" s="1"/>
  <c r="E180" i="60"/>
  <c r="H180" i="60" s="1"/>
  <c r="E179" i="60"/>
  <c r="H179" i="60" s="1"/>
  <c r="E178" i="60"/>
  <c r="H178" i="60" s="1"/>
  <c r="E177" i="60"/>
  <c r="H177" i="60" s="1"/>
  <c r="E176" i="60"/>
  <c r="H176" i="60" s="1"/>
  <c r="E175" i="60"/>
  <c r="H175" i="60" s="1"/>
  <c r="E174" i="60"/>
  <c r="I167" i="60"/>
  <c r="F167" i="60"/>
  <c r="C167" i="60"/>
  <c r="E166" i="60"/>
  <c r="H166" i="60" s="1"/>
  <c r="E165" i="60"/>
  <c r="H165" i="60" s="1"/>
  <c r="E164" i="60"/>
  <c r="H164" i="60" s="1"/>
  <c r="E163" i="60"/>
  <c r="H163" i="60" s="1"/>
  <c r="E162" i="60"/>
  <c r="H162" i="60" s="1"/>
  <c r="E161" i="60"/>
  <c r="H161" i="60" s="1"/>
  <c r="E160" i="60"/>
  <c r="H160" i="60" s="1"/>
  <c r="E159" i="60"/>
  <c r="H159" i="60" s="1"/>
  <c r="E158" i="60"/>
  <c r="H158" i="60" s="1"/>
  <c r="E157" i="60"/>
  <c r="H157" i="60" s="1"/>
  <c r="E156" i="60"/>
  <c r="H156" i="60" s="1"/>
  <c r="E155" i="60"/>
  <c r="I148" i="60"/>
  <c r="F148" i="60"/>
  <c r="C148" i="60"/>
  <c r="E147" i="60"/>
  <c r="H147" i="60" s="1"/>
  <c r="E146" i="60"/>
  <c r="H146" i="60" s="1"/>
  <c r="E145" i="60"/>
  <c r="H145" i="60" s="1"/>
  <c r="E144" i="60"/>
  <c r="H144" i="60" s="1"/>
  <c r="E143" i="60"/>
  <c r="H143" i="60" s="1"/>
  <c r="E142" i="60"/>
  <c r="H142" i="60" s="1"/>
  <c r="E141" i="60"/>
  <c r="H141" i="60" s="1"/>
  <c r="E140" i="60"/>
  <c r="H140" i="60" s="1"/>
  <c r="E139" i="60"/>
  <c r="H139" i="60" s="1"/>
  <c r="E138" i="60"/>
  <c r="H138" i="60" s="1"/>
  <c r="E137" i="60"/>
  <c r="H137" i="60" s="1"/>
  <c r="E136" i="60"/>
  <c r="I129" i="60"/>
  <c r="F129" i="60"/>
  <c r="C129" i="60"/>
  <c r="E128" i="60"/>
  <c r="H128" i="60" s="1"/>
  <c r="E127" i="60"/>
  <c r="H127" i="60" s="1"/>
  <c r="E126" i="60"/>
  <c r="H126" i="60" s="1"/>
  <c r="E125" i="60"/>
  <c r="H125" i="60" s="1"/>
  <c r="E124" i="60"/>
  <c r="H124" i="60" s="1"/>
  <c r="E123" i="60"/>
  <c r="H123" i="60" s="1"/>
  <c r="E122" i="60"/>
  <c r="H122" i="60" s="1"/>
  <c r="E121" i="60"/>
  <c r="H121" i="60" s="1"/>
  <c r="E120" i="60"/>
  <c r="H120" i="60" s="1"/>
  <c r="E119" i="60"/>
  <c r="H119" i="60" s="1"/>
  <c r="E118" i="60"/>
  <c r="H118" i="60" s="1"/>
  <c r="E117" i="60"/>
  <c r="O112" i="60"/>
  <c r="N112" i="60"/>
  <c r="F110" i="60"/>
  <c r="C110" i="60"/>
  <c r="E109" i="60"/>
  <c r="H109" i="60" s="1"/>
  <c r="E108" i="60"/>
  <c r="H108" i="60" s="1"/>
  <c r="E107" i="60"/>
  <c r="H107" i="60" s="1"/>
  <c r="E106" i="60"/>
  <c r="H106" i="60" s="1"/>
  <c r="E105" i="60"/>
  <c r="H105" i="60" s="1"/>
  <c r="E104" i="60"/>
  <c r="H104" i="60" s="1"/>
  <c r="E103" i="60"/>
  <c r="H103" i="60" s="1"/>
  <c r="E102" i="60"/>
  <c r="H102" i="60" s="1"/>
  <c r="E101" i="60"/>
  <c r="H101" i="60" s="1"/>
  <c r="E100" i="60"/>
  <c r="H100" i="60" s="1"/>
  <c r="E99" i="60"/>
  <c r="H99" i="60" s="1"/>
  <c r="E98" i="60"/>
  <c r="H98" i="60" s="1"/>
  <c r="I91" i="60"/>
  <c r="F91" i="60"/>
  <c r="C91" i="60"/>
  <c r="E90" i="60"/>
  <c r="H90" i="60" s="1"/>
  <c r="E89" i="60"/>
  <c r="H89" i="60" s="1"/>
  <c r="E88" i="60"/>
  <c r="H88" i="60" s="1"/>
  <c r="E87" i="60"/>
  <c r="H87" i="60" s="1"/>
  <c r="E86" i="60"/>
  <c r="H86" i="60" s="1"/>
  <c r="E85" i="60"/>
  <c r="H85" i="60" s="1"/>
  <c r="E84" i="60"/>
  <c r="H84" i="60" s="1"/>
  <c r="E83" i="60"/>
  <c r="H83" i="60" s="1"/>
  <c r="E82" i="60"/>
  <c r="H82" i="60" s="1"/>
  <c r="E81" i="60"/>
  <c r="H81" i="60" s="1"/>
  <c r="E80" i="60"/>
  <c r="H80" i="60" s="1"/>
  <c r="E79" i="60"/>
  <c r="H79" i="60" s="1"/>
  <c r="E78" i="60"/>
  <c r="H78" i="60" s="1"/>
  <c r="I71" i="60"/>
  <c r="F71" i="60"/>
  <c r="C71" i="60"/>
  <c r="E70" i="60"/>
  <c r="H70" i="60" s="1"/>
  <c r="E69" i="60"/>
  <c r="H69" i="60" s="1"/>
  <c r="E68" i="60"/>
  <c r="H68" i="60" s="1"/>
  <c r="E67" i="60"/>
  <c r="H67" i="60" s="1"/>
  <c r="E66" i="60"/>
  <c r="H66" i="60" s="1"/>
  <c r="E65" i="60"/>
  <c r="H65" i="60" s="1"/>
  <c r="E64" i="60"/>
  <c r="H64" i="60" s="1"/>
  <c r="E63" i="60"/>
  <c r="H63" i="60" s="1"/>
  <c r="E62" i="60"/>
  <c r="H62" i="60" s="1"/>
  <c r="E61" i="60"/>
  <c r="H61" i="60" s="1"/>
  <c r="E60" i="60"/>
  <c r="H60" i="60" s="1"/>
  <c r="E59" i="60"/>
  <c r="H59" i="60" s="1"/>
  <c r="E58" i="60"/>
  <c r="I51" i="60"/>
  <c r="F51" i="60"/>
  <c r="C51" i="60"/>
  <c r="E50" i="60"/>
  <c r="H50" i="60" s="1"/>
  <c r="E49" i="60"/>
  <c r="H49" i="60" s="1"/>
  <c r="E48" i="60"/>
  <c r="H48" i="60" s="1"/>
  <c r="E47" i="60"/>
  <c r="H47" i="60" s="1"/>
  <c r="E46" i="60"/>
  <c r="H46" i="60" s="1"/>
  <c r="E45" i="60"/>
  <c r="H45" i="60" s="1"/>
  <c r="E44" i="60"/>
  <c r="H44" i="60" s="1"/>
  <c r="E43" i="60"/>
  <c r="H43" i="60" s="1"/>
  <c r="E42" i="60"/>
  <c r="H42" i="60" s="1"/>
  <c r="E41" i="60"/>
  <c r="H41" i="60" s="1"/>
  <c r="E40" i="60"/>
  <c r="H40" i="60" s="1"/>
  <c r="E39" i="60"/>
  <c r="H39" i="60" s="1"/>
  <c r="E38" i="60"/>
  <c r="H38" i="60" s="1"/>
  <c r="I31" i="60"/>
  <c r="F31" i="60"/>
  <c r="C31" i="60"/>
  <c r="E30" i="60"/>
  <c r="H30" i="60" s="1"/>
  <c r="E29" i="60"/>
  <c r="H29" i="60" s="1"/>
  <c r="E28" i="60"/>
  <c r="H28" i="60" s="1"/>
  <c r="E27" i="60"/>
  <c r="H27" i="60" s="1"/>
  <c r="E26" i="60"/>
  <c r="H26" i="60" s="1"/>
  <c r="E25" i="60"/>
  <c r="H25" i="60" s="1"/>
  <c r="E24" i="60"/>
  <c r="H24" i="60" s="1"/>
  <c r="E23" i="60"/>
  <c r="H23" i="60" s="1"/>
  <c r="E22" i="60"/>
  <c r="H22" i="60" s="1"/>
  <c r="E21" i="60"/>
  <c r="H21" i="60" s="1"/>
  <c r="E20" i="60"/>
  <c r="H20" i="60" s="1"/>
  <c r="E19" i="60"/>
  <c r="H19" i="60" s="1"/>
  <c r="O18" i="60"/>
  <c r="I12" i="60"/>
  <c r="F12" i="60"/>
  <c r="C12" i="60"/>
  <c r="E11" i="60"/>
  <c r="H11" i="60" s="1"/>
  <c r="E10" i="60"/>
  <c r="H10" i="60" s="1"/>
  <c r="E9" i="60"/>
  <c r="H9" i="60" s="1"/>
  <c r="E8" i="60"/>
  <c r="H8" i="60" s="1"/>
  <c r="K7" i="60"/>
  <c r="E7" i="60"/>
  <c r="H51" i="60" l="1"/>
  <c r="E129" i="60"/>
  <c r="E167" i="60"/>
  <c r="E205" i="60"/>
  <c r="E264" i="60"/>
  <c r="E284" i="60"/>
  <c r="E304" i="60"/>
  <c r="E323" i="60"/>
  <c r="E362" i="60"/>
  <c r="E148" i="60"/>
  <c r="E186" i="60"/>
  <c r="E225" i="60"/>
  <c r="E244" i="60"/>
  <c r="E342" i="60"/>
  <c r="H388" i="60"/>
  <c r="I450" i="61"/>
  <c r="J462" i="69"/>
  <c r="J461" i="69"/>
  <c r="G448" i="65"/>
  <c r="G452" i="65" s="1"/>
  <c r="C461" i="65"/>
  <c r="H117" i="60"/>
  <c r="H136" i="60"/>
  <c r="H148" i="60" s="1"/>
  <c r="H155" i="60"/>
  <c r="H174" i="60"/>
  <c r="H193" i="60"/>
  <c r="H212" i="60"/>
  <c r="H232" i="60"/>
  <c r="H244" i="60" s="1"/>
  <c r="H251" i="60"/>
  <c r="H264" i="60" s="1"/>
  <c r="H271" i="60"/>
  <c r="H291" i="60"/>
  <c r="H311" i="60"/>
  <c r="H330" i="60"/>
  <c r="H349" i="60"/>
  <c r="G449" i="69"/>
  <c r="J449" i="69"/>
  <c r="C450" i="65"/>
  <c r="G449" i="62"/>
  <c r="C462" i="62"/>
  <c r="J449" i="62"/>
  <c r="H453" i="61"/>
  <c r="H454" i="61"/>
  <c r="H31" i="60"/>
  <c r="C457" i="60"/>
  <c r="H129" i="60"/>
  <c r="H167" i="60"/>
  <c r="H186" i="60"/>
  <c r="H205" i="60"/>
  <c r="F457" i="60"/>
  <c r="G448" i="73"/>
  <c r="C450" i="73" s="1"/>
  <c r="G450" i="73" s="1"/>
  <c r="K448" i="73"/>
  <c r="J448" i="65"/>
  <c r="E438" i="60"/>
  <c r="H436" i="60"/>
  <c r="E458" i="60"/>
  <c r="H7" i="60"/>
  <c r="E12" i="60"/>
  <c r="E71" i="60"/>
  <c r="H58" i="60"/>
  <c r="H71" i="60" s="1"/>
  <c r="H91" i="60"/>
  <c r="H110" i="60"/>
  <c r="H225" i="60"/>
  <c r="H400" i="60"/>
  <c r="E110" i="60"/>
  <c r="H362" i="60"/>
  <c r="H381" i="60"/>
  <c r="E51" i="60"/>
  <c r="E31" i="60"/>
  <c r="E91" i="60"/>
  <c r="H284" i="60"/>
  <c r="H304" i="60"/>
  <c r="H323" i="60"/>
  <c r="H342" i="60"/>
  <c r="I449" i="69" l="1"/>
  <c r="G453" i="69"/>
  <c r="C451" i="69"/>
  <c r="I448" i="65"/>
  <c r="I449" i="65" s="1"/>
  <c r="H452" i="65"/>
  <c r="F461" i="65"/>
  <c r="J460" i="65"/>
  <c r="J461" i="65"/>
  <c r="H453" i="65"/>
  <c r="J462" i="62"/>
  <c r="J461" i="62"/>
  <c r="C451" i="62"/>
  <c r="I449" i="62"/>
  <c r="G453" i="62"/>
  <c r="F462" i="62" s="1"/>
  <c r="E457" i="60"/>
  <c r="J450" i="73"/>
  <c r="K414" i="78"/>
  <c r="K425" i="78" s="1"/>
  <c r="G414" i="78"/>
  <c r="C416" i="78" s="1"/>
  <c r="H438" i="60"/>
  <c r="H458" i="60"/>
  <c r="H12" i="60"/>
  <c r="G8" i="60"/>
  <c r="I450" i="62" l="1"/>
  <c r="H457" i="60"/>
  <c r="H459" i="60" s="1"/>
  <c r="H453" i="69"/>
  <c r="H454" i="69"/>
  <c r="I450" i="69"/>
  <c r="H453" i="62"/>
  <c r="H454" i="62"/>
  <c r="G416" i="78"/>
  <c r="C430" i="78"/>
  <c r="J416" i="78"/>
  <c r="H460" i="60"/>
  <c r="E459" i="60"/>
  <c r="E460" i="60"/>
  <c r="G9" i="60"/>
  <c r="K8" i="60"/>
  <c r="C419" i="78" l="1"/>
  <c r="G421" i="78"/>
  <c r="I416" i="78"/>
  <c r="G10" i="60"/>
  <c r="K9" i="60"/>
  <c r="K10" i="60" l="1"/>
  <c r="G11" i="60"/>
  <c r="K11" i="60" s="1"/>
  <c r="K12" i="60" l="1"/>
  <c r="G12" i="60"/>
  <c r="C14" i="60" s="1"/>
  <c r="G14" i="60" l="1"/>
  <c r="J14" i="60"/>
  <c r="G19" i="60"/>
  <c r="I14" i="60"/>
  <c r="I15" i="60" l="1"/>
  <c r="G20" i="60"/>
  <c r="K19" i="60"/>
  <c r="G21" i="60" l="1"/>
  <c r="K20" i="60"/>
  <c r="G22" i="60" l="1"/>
  <c r="K21" i="60"/>
  <c r="G23" i="60" l="1"/>
  <c r="K22" i="60"/>
  <c r="G24" i="60" l="1"/>
  <c r="K23" i="60"/>
  <c r="G25" i="60" l="1"/>
  <c r="K24" i="60"/>
  <c r="G26" i="60" l="1"/>
  <c r="K25" i="60"/>
  <c r="G27" i="60" l="1"/>
  <c r="K26" i="60"/>
  <c r="G28" i="60" l="1"/>
  <c r="K27" i="60"/>
  <c r="G29" i="60" l="1"/>
  <c r="K28" i="60"/>
  <c r="G30" i="60" l="1"/>
  <c r="K29" i="60"/>
  <c r="K30" i="60" l="1"/>
  <c r="K31" i="60" s="1"/>
  <c r="G31" i="60"/>
  <c r="C33" i="60" s="1"/>
  <c r="G33" i="60" l="1"/>
  <c r="J33" i="60"/>
  <c r="G38" i="60" l="1"/>
  <c r="I33" i="60"/>
  <c r="F430" i="78" l="1"/>
  <c r="J430" i="78"/>
  <c r="G39" i="60"/>
  <c r="K38" i="60"/>
  <c r="I34" i="60"/>
  <c r="J314" i="80" l="1"/>
  <c r="F314" i="80"/>
  <c r="H305" i="80"/>
  <c r="H306" i="80"/>
  <c r="H421" i="78"/>
  <c r="H422" i="78"/>
  <c r="G40" i="60"/>
  <c r="K39" i="60"/>
  <c r="J328" i="76" l="1"/>
  <c r="G41" i="60"/>
  <c r="K40" i="60"/>
  <c r="H319" i="76" l="1"/>
  <c r="H320" i="76"/>
  <c r="G42" i="60"/>
  <c r="K41" i="60"/>
  <c r="G43" i="60" l="1"/>
  <c r="K42" i="60"/>
  <c r="G44" i="60" l="1"/>
  <c r="K43" i="60"/>
  <c r="G45" i="60" l="1"/>
  <c r="K44" i="60"/>
  <c r="G46" i="60" l="1"/>
  <c r="K45" i="60"/>
  <c r="G47" i="60" l="1"/>
  <c r="K46" i="60"/>
  <c r="G48" i="60" l="1"/>
  <c r="K47" i="60"/>
  <c r="G49" i="60" l="1"/>
  <c r="K48" i="60"/>
  <c r="G50" i="60" l="1"/>
  <c r="K49" i="60"/>
  <c r="K50" i="60" l="1"/>
  <c r="K51" i="60" s="1"/>
  <c r="G51" i="60"/>
  <c r="C53" i="60" s="1"/>
  <c r="G53" i="60" l="1"/>
  <c r="J53" i="60"/>
  <c r="I53" i="60" l="1"/>
  <c r="G58" i="60"/>
  <c r="I54" i="60" l="1"/>
  <c r="G59" i="60"/>
  <c r="K58" i="60"/>
  <c r="G60" i="60" l="1"/>
  <c r="K59" i="60"/>
  <c r="G61" i="60" l="1"/>
  <c r="K60" i="60"/>
  <c r="G62" i="60" l="1"/>
  <c r="K61" i="60"/>
  <c r="G63" i="60" l="1"/>
  <c r="K62" i="60"/>
  <c r="G64" i="60" l="1"/>
  <c r="K63" i="60"/>
  <c r="G65" i="60" l="1"/>
  <c r="K64" i="60"/>
  <c r="G66" i="60" l="1"/>
  <c r="K65" i="60"/>
  <c r="G67" i="60" l="1"/>
  <c r="K66" i="60"/>
  <c r="G68" i="60" l="1"/>
  <c r="K67" i="60"/>
  <c r="G69" i="60" l="1"/>
  <c r="K68" i="60"/>
  <c r="G70" i="60" l="1"/>
  <c r="K69" i="60"/>
  <c r="K70" i="60" l="1"/>
  <c r="K71" i="60" s="1"/>
  <c r="G71" i="60"/>
  <c r="C73" i="60" s="1"/>
  <c r="G73" i="60" l="1"/>
  <c r="J73" i="60"/>
  <c r="I73" i="60" l="1"/>
  <c r="G78" i="60"/>
  <c r="G79" i="60" l="1"/>
  <c r="K78" i="60"/>
  <c r="I74" i="60"/>
  <c r="G80" i="60" l="1"/>
  <c r="K79" i="60"/>
  <c r="G81" i="60" l="1"/>
  <c r="K80" i="60"/>
  <c r="G82" i="60" l="1"/>
  <c r="K81" i="60"/>
  <c r="G83" i="60" l="1"/>
  <c r="K82" i="60"/>
  <c r="G84" i="60" l="1"/>
  <c r="K83" i="60"/>
  <c r="G85" i="60" l="1"/>
  <c r="K84" i="60"/>
  <c r="G86" i="60" l="1"/>
  <c r="K85" i="60"/>
  <c r="G87" i="60" l="1"/>
  <c r="K86" i="60"/>
  <c r="G88" i="60" l="1"/>
  <c r="K87" i="60"/>
  <c r="G89" i="60" l="1"/>
  <c r="K88" i="60"/>
  <c r="G90" i="60" l="1"/>
  <c r="K89" i="60"/>
  <c r="K90" i="60" l="1"/>
  <c r="K91" i="60" s="1"/>
  <c r="G91" i="60"/>
  <c r="C93" i="60" s="1"/>
  <c r="G93" i="60" l="1"/>
  <c r="J93" i="60"/>
  <c r="G98" i="60" l="1"/>
  <c r="I93" i="60"/>
  <c r="I94" i="60" l="1"/>
  <c r="G99" i="60"/>
  <c r="K98" i="60"/>
  <c r="G100" i="60" l="1"/>
  <c r="K99" i="60"/>
  <c r="G101" i="60" l="1"/>
  <c r="K100" i="60"/>
  <c r="G102" i="60" l="1"/>
  <c r="K101" i="60"/>
  <c r="G103" i="60" l="1"/>
  <c r="K102" i="60"/>
  <c r="G104" i="60" l="1"/>
  <c r="K103" i="60"/>
  <c r="G105" i="60" l="1"/>
  <c r="K104" i="60"/>
  <c r="G106" i="60" l="1"/>
  <c r="K105" i="60"/>
  <c r="G107" i="60" l="1"/>
  <c r="K106" i="60"/>
  <c r="G108" i="60" l="1"/>
  <c r="K107" i="60"/>
  <c r="G109" i="60" l="1"/>
  <c r="K108" i="60"/>
  <c r="K109" i="60" l="1"/>
  <c r="K110" i="60" s="1"/>
  <c r="G110" i="60"/>
  <c r="C112" i="60"/>
  <c r="J112" i="60" l="1"/>
  <c r="G112" i="60"/>
  <c r="G117" i="60" l="1"/>
  <c r="I112" i="60"/>
  <c r="I113" i="60" s="1"/>
  <c r="G118" i="60" l="1"/>
  <c r="K117" i="60"/>
  <c r="G119" i="60" l="1"/>
  <c r="K118" i="60"/>
  <c r="G120" i="60" l="1"/>
  <c r="K119" i="60"/>
  <c r="G121" i="60" l="1"/>
  <c r="K120" i="60"/>
  <c r="G122" i="60" l="1"/>
  <c r="K121" i="60"/>
  <c r="G123" i="60" l="1"/>
  <c r="K122" i="60"/>
  <c r="G124" i="60" l="1"/>
  <c r="K123" i="60"/>
  <c r="G125" i="60" l="1"/>
  <c r="K124" i="60"/>
  <c r="G126" i="60" l="1"/>
  <c r="K125" i="60"/>
  <c r="G127" i="60" l="1"/>
  <c r="K126" i="60"/>
  <c r="G128" i="60" l="1"/>
  <c r="K127" i="60"/>
  <c r="K128" i="60" l="1"/>
  <c r="K129" i="60" s="1"/>
  <c r="G129" i="60"/>
  <c r="C131" i="60" s="1"/>
  <c r="G131" i="60" l="1"/>
  <c r="J131" i="60"/>
  <c r="G136" i="60" l="1"/>
  <c r="I131" i="60"/>
  <c r="I132" i="60" l="1"/>
  <c r="K136" i="60"/>
  <c r="G137" i="60"/>
  <c r="K137" i="60" l="1"/>
  <c r="G138" i="60"/>
  <c r="K138" i="60" l="1"/>
  <c r="G139" i="60"/>
  <c r="K139" i="60" l="1"/>
  <c r="G140" i="60"/>
  <c r="K140" i="60" l="1"/>
  <c r="G141" i="60"/>
  <c r="K141" i="60" l="1"/>
  <c r="G142" i="60"/>
  <c r="K142" i="60" l="1"/>
  <c r="G143" i="60"/>
  <c r="K143" i="60" l="1"/>
  <c r="G144" i="60"/>
  <c r="K144" i="60" l="1"/>
  <c r="G145" i="60"/>
  <c r="K145" i="60" l="1"/>
  <c r="G146" i="60"/>
  <c r="K146" i="60" l="1"/>
  <c r="G147" i="60"/>
  <c r="K147" i="60" l="1"/>
  <c r="K148" i="60" s="1"/>
  <c r="G148" i="60"/>
  <c r="C150" i="60" s="1"/>
  <c r="G150" i="60" l="1"/>
  <c r="J150" i="60"/>
  <c r="I150" i="60" l="1"/>
  <c r="G155" i="60"/>
  <c r="I151" i="60" l="1"/>
  <c r="G156" i="60"/>
  <c r="K155" i="60"/>
  <c r="G157" i="60" l="1"/>
  <c r="K156" i="60"/>
  <c r="G158" i="60" l="1"/>
  <c r="K157" i="60"/>
  <c r="G159" i="60" l="1"/>
  <c r="K158" i="60"/>
  <c r="G160" i="60" l="1"/>
  <c r="K159" i="60"/>
  <c r="G161" i="60" l="1"/>
  <c r="K160" i="60"/>
  <c r="G162" i="60" l="1"/>
  <c r="K161" i="60"/>
  <c r="G163" i="60" l="1"/>
  <c r="K162" i="60"/>
  <c r="G164" i="60" l="1"/>
  <c r="K163" i="60"/>
  <c r="G165" i="60" l="1"/>
  <c r="K164" i="60"/>
  <c r="G166" i="60" l="1"/>
  <c r="K165" i="60"/>
  <c r="K166" i="60" l="1"/>
  <c r="K167" i="60" s="1"/>
  <c r="G167" i="60"/>
  <c r="C169" i="60" s="1"/>
  <c r="G169" i="60" l="1"/>
  <c r="J169" i="60"/>
  <c r="G174" i="60" l="1"/>
  <c r="I169" i="60"/>
  <c r="I170" i="60" s="1"/>
  <c r="K174" i="60" l="1"/>
  <c r="G175" i="60"/>
  <c r="K175" i="60" l="1"/>
  <c r="G176" i="60"/>
  <c r="K176" i="60" l="1"/>
  <c r="G177" i="60"/>
  <c r="K177" i="60" l="1"/>
  <c r="G178" i="60"/>
  <c r="K178" i="60" l="1"/>
  <c r="G179" i="60"/>
  <c r="K179" i="60" l="1"/>
  <c r="G180" i="60"/>
  <c r="K180" i="60" l="1"/>
  <c r="G181" i="60"/>
  <c r="K181" i="60" l="1"/>
  <c r="G182" i="60"/>
  <c r="K182" i="60" l="1"/>
  <c r="G183" i="60"/>
  <c r="K183" i="60" l="1"/>
  <c r="G184" i="60"/>
  <c r="K184" i="60" l="1"/>
  <c r="G185" i="60"/>
  <c r="K185" i="60" l="1"/>
  <c r="K186" i="60" s="1"/>
  <c r="G186" i="60"/>
  <c r="C188" i="60" s="1"/>
  <c r="G188" i="60" l="1"/>
  <c r="J188" i="60"/>
  <c r="I188" i="60" l="1"/>
  <c r="G193" i="60"/>
  <c r="G194" i="60" l="1"/>
  <c r="K193" i="60"/>
  <c r="I189" i="60"/>
  <c r="G195" i="60" l="1"/>
  <c r="K194" i="60"/>
  <c r="G196" i="60" l="1"/>
  <c r="K195" i="60"/>
  <c r="G197" i="60" l="1"/>
  <c r="K196" i="60"/>
  <c r="G198" i="60" l="1"/>
  <c r="K197" i="60"/>
  <c r="G199" i="60" l="1"/>
  <c r="K198" i="60"/>
  <c r="G200" i="60" l="1"/>
  <c r="K199" i="60"/>
  <c r="G201" i="60" l="1"/>
  <c r="K200" i="60"/>
  <c r="G202" i="60" l="1"/>
  <c r="K201" i="60"/>
  <c r="G203" i="60" l="1"/>
  <c r="K202" i="60"/>
  <c r="G204" i="60" l="1"/>
  <c r="K203" i="60"/>
  <c r="K204" i="60" l="1"/>
  <c r="K205" i="60" s="1"/>
  <c r="G205" i="60"/>
  <c r="C207" i="60" s="1"/>
  <c r="G207" i="60" l="1"/>
  <c r="J207" i="60"/>
  <c r="I207" i="60" l="1"/>
  <c r="G212" i="60"/>
  <c r="K212" i="60" l="1"/>
  <c r="G213" i="60"/>
  <c r="I208" i="60"/>
  <c r="K213" i="60" l="1"/>
  <c r="G214" i="60"/>
  <c r="K214" i="60" l="1"/>
  <c r="G215" i="60"/>
  <c r="K215" i="60" l="1"/>
  <c r="G216" i="60"/>
  <c r="K216" i="60" l="1"/>
  <c r="G217" i="60"/>
  <c r="K217" i="60" l="1"/>
  <c r="G218" i="60"/>
  <c r="K218" i="60" l="1"/>
  <c r="G219" i="60"/>
  <c r="K219" i="60" l="1"/>
  <c r="G220" i="60"/>
  <c r="K220" i="60" l="1"/>
  <c r="G221" i="60"/>
  <c r="K221" i="60" l="1"/>
  <c r="G222" i="60"/>
  <c r="K222" i="60" l="1"/>
  <c r="G223" i="60"/>
  <c r="K223" i="60" l="1"/>
  <c r="G224" i="60"/>
  <c r="K224" i="60" l="1"/>
  <c r="K225" i="60" s="1"/>
  <c r="G225" i="60"/>
  <c r="C227" i="60" s="1"/>
  <c r="J227" i="60" l="1"/>
  <c r="G227" i="60"/>
  <c r="I227" i="60" l="1"/>
  <c r="G232" i="60"/>
  <c r="G233" i="60" l="1"/>
  <c r="K232" i="60"/>
  <c r="I228" i="60"/>
  <c r="G234" i="60" l="1"/>
  <c r="K233" i="60"/>
  <c r="G235" i="60" l="1"/>
  <c r="K234" i="60"/>
  <c r="G236" i="60" l="1"/>
  <c r="K235" i="60"/>
  <c r="G237" i="60" l="1"/>
  <c r="K236" i="60"/>
  <c r="G238" i="60" l="1"/>
  <c r="K237" i="60"/>
  <c r="G239" i="60" l="1"/>
  <c r="K238" i="60"/>
  <c r="G240" i="60" l="1"/>
  <c r="K239" i="60"/>
  <c r="G241" i="60" l="1"/>
  <c r="K240" i="60"/>
  <c r="G242" i="60" l="1"/>
  <c r="K241" i="60"/>
  <c r="G243" i="60" l="1"/>
  <c r="K242" i="60"/>
  <c r="K243" i="60" l="1"/>
  <c r="K244" i="60" s="1"/>
  <c r="G244" i="60"/>
  <c r="C246" i="60" s="1"/>
  <c r="G246" i="60" l="1"/>
  <c r="J246" i="60"/>
  <c r="G251" i="60" l="1"/>
  <c r="I246" i="60"/>
  <c r="I247" i="60" l="1"/>
  <c r="K251" i="60"/>
  <c r="G252" i="60"/>
  <c r="G253" i="60" l="1"/>
  <c r="K252" i="60"/>
  <c r="G254" i="60" l="1"/>
  <c r="K253" i="60"/>
  <c r="G255" i="60" l="1"/>
  <c r="K254" i="60"/>
  <c r="G256" i="60" l="1"/>
  <c r="K255" i="60"/>
  <c r="G257" i="60" l="1"/>
  <c r="K256" i="60"/>
  <c r="G258" i="60" l="1"/>
  <c r="K257" i="60"/>
  <c r="G259" i="60" l="1"/>
  <c r="K258" i="60"/>
  <c r="G260" i="60" l="1"/>
  <c r="K259" i="60"/>
  <c r="G261" i="60" l="1"/>
  <c r="K260" i="60"/>
  <c r="G262" i="60" l="1"/>
  <c r="K261" i="60"/>
  <c r="G263" i="60" l="1"/>
  <c r="K262" i="60"/>
  <c r="K263" i="60" l="1"/>
  <c r="K264" i="60" s="1"/>
  <c r="G264" i="60"/>
  <c r="C266" i="60" s="1"/>
  <c r="G266" i="60" l="1"/>
  <c r="J266" i="60"/>
  <c r="G271" i="60" l="1"/>
  <c r="I266" i="60"/>
  <c r="I267" i="60" s="1"/>
  <c r="G272" i="60" l="1"/>
  <c r="K271" i="60"/>
  <c r="G273" i="60" l="1"/>
  <c r="K272" i="60"/>
  <c r="G274" i="60" l="1"/>
  <c r="K273" i="60"/>
  <c r="G275" i="60" l="1"/>
  <c r="K274" i="60"/>
  <c r="G276" i="60" l="1"/>
  <c r="K275" i="60"/>
  <c r="G277" i="60" l="1"/>
  <c r="K276" i="60"/>
  <c r="G278" i="60" l="1"/>
  <c r="K277" i="60"/>
  <c r="G279" i="60" l="1"/>
  <c r="K278" i="60"/>
  <c r="G280" i="60" l="1"/>
  <c r="K279" i="60"/>
  <c r="G281" i="60" l="1"/>
  <c r="K280" i="60"/>
  <c r="G282" i="60" l="1"/>
  <c r="K281" i="60"/>
  <c r="G283" i="60" l="1"/>
  <c r="K282" i="60"/>
  <c r="K283" i="60" l="1"/>
  <c r="K284" i="60" s="1"/>
  <c r="G284" i="60"/>
  <c r="C286" i="60" s="1"/>
  <c r="G286" i="60" l="1"/>
  <c r="J286" i="60"/>
  <c r="G291" i="60" l="1"/>
  <c r="I286" i="60"/>
  <c r="I287" i="60" l="1"/>
  <c r="G292" i="60"/>
  <c r="K291" i="60"/>
  <c r="G293" i="60" l="1"/>
  <c r="K292" i="60"/>
  <c r="G294" i="60" l="1"/>
  <c r="K293" i="60"/>
  <c r="G295" i="60" l="1"/>
  <c r="K294" i="60"/>
  <c r="G296" i="60" l="1"/>
  <c r="K295" i="60"/>
  <c r="G297" i="60" l="1"/>
  <c r="K296" i="60"/>
  <c r="G298" i="60" l="1"/>
  <c r="K297" i="60"/>
  <c r="G299" i="60" l="1"/>
  <c r="K298" i="60"/>
  <c r="G300" i="60" l="1"/>
  <c r="K299" i="60"/>
  <c r="G301" i="60" l="1"/>
  <c r="K300" i="60"/>
  <c r="G302" i="60" l="1"/>
  <c r="K301" i="60"/>
  <c r="G303" i="60" l="1"/>
  <c r="K302" i="60"/>
  <c r="K303" i="60" l="1"/>
  <c r="K304" i="60" s="1"/>
  <c r="G304" i="60"/>
  <c r="C306" i="60" s="1"/>
  <c r="G306" i="60" l="1"/>
  <c r="J306" i="60"/>
  <c r="G311" i="60" l="1"/>
  <c r="G312" i="60" s="1"/>
  <c r="I306" i="60"/>
  <c r="K311" i="60" l="1"/>
  <c r="I307" i="60"/>
  <c r="G313" i="60" l="1"/>
  <c r="K312" i="60"/>
  <c r="G314" i="60" l="1"/>
  <c r="K313" i="60"/>
  <c r="G315" i="60" l="1"/>
  <c r="K314" i="60"/>
  <c r="G316" i="60" l="1"/>
  <c r="K315" i="60"/>
  <c r="G317" i="60" l="1"/>
  <c r="K316" i="60"/>
  <c r="G318" i="60" l="1"/>
  <c r="K317" i="60"/>
  <c r="G319" i="60" l="1"/>
  <c r="K318" i="60"/>
  <c r="G320" i="60" l="1"/>
  <c r="K319" i="60"/>
  <c r="G321" i="60" l="1"/>
  <c r="K320" i="60"/>
  <c r="G322" i="60" l="1"/>
  <c r="K321" i="60"/>
  <c r="K322" i="60" l="1"/>
  <c r="K323" i="60" s="1"/>
  <c r="G323" i="60"/>
  <c r="C325" i="60" s="1"/>
  <c r="G325" i="60" l="1"/>
  <c r="J325" i="60"/>
  <c r="G330" i="60" l="1"/>
  <c r="I325" i="60"/>
  <c r="I326" i="60" l="1"/>
  <c r="G331" i="60"/>
  <c r="K330" i="60"/>
  <c r="G332" i="60" l="1"/>
  <c r="K331" i="60"/>
  <c r="G333" i="60" l="1"/>
  <c r="K332" i="60"/>
  <c r="G334" i="60" l="1"/>
  <c r="K333" i="60"/>
  <c r="G335" i="60" l="1"/>
  <c r="K334" i="60"/>
  <c r="G336" i="60" l="1"/>
  <c r="K335" i="60"/>
  <c r="G337" i="60" l="1"/>
  <c r="K336" i="60"/>
  <c r="G338" i="60" l="1"/>
  <c r="K337" i="60"/>
  <c r="G339" i="60" l="1"/>
  <c r="K338" i="60"/>
  <c r="G340" i="60" l="1"/>
  <c r="K339" i="60"/>
  <c r="G341" i="60" l="1"/>
  <c r="K340" i="60"/>
  <c r="K341" i="60" l="1"/>
  <c r="K342" i="60" s="1"/>
  <c r="G342" i="60"/>
  <c r="C344" i="60" s="1"/>
  <c r="G344" i="60" l="1"/>
  <c r="J344" i="60"/>
  <c r="G349" i="60" l="1"/>
  <c r="I344" i="60"/>
  <c r="I345" i="60" l="1"/>
  <c r="G350" i="60"/>
  <c r="K349" i="60"/>
  <c r="G351" i="60" l="1"/>
  <c r="K350" i="60"/>
  <c r="G352" i="60" l="1"/>
  <c r="K351" i="60"/>
  <c r="G353" i="60" l="1"/>
  <c r="K352" i="60"/>
  <c r="G354" i="60" l="1"/>
  <c r="K353" i="60"/>
  <c r="G355" i="60" l="1"/>
  <c r="K354" i="60"/>
  <c r="G356" i="60" l="1"/>
  <c r="K355" i="60"/>
  <c r="G357" i="60" l="1"/>
  <c r="K356" i="60"/>
  <c r="G358" i="60" l="1"/>
  <c r="K357" i="60"/>
  <c r="G359" i="60" l="1"/>
  <c r="K358" i="60"/>
  <c r="G360" i="60" l="1"/>
  <c r="K359" i="60"/>
  <c r="G361" i="60" l="1"/>
  <c r="K360" i="60"/>
  <c r="K361" i="60" l="1"/>
  <c r="K362" i="60" s="1"/>
  <c r="G362" i="60"/>
  <c r="C364" i="60" s="1"/>
  <c r="G364" i="60" l="1"/>
  <c r="J364" i="60"/>
  <c r="I364" i="60" l="1"/>
  <c r="G369" i="60"/>
  <c r="I365" i="60" l="1"/>
  <c r="G370" i="60"/>
  <c r="K369" i="60"/>
  <c r="G371" i="60" l="1"/>
  <c r="K370" i="60"/>
  <c r="G372" i="60" l="1"/>
  <c r="K371" i="60"/>
  <c r="G373" i="60" l="1"/>
  <c r="K372" i="60"/>
  <c r="G374" i="60" l="1"/>
  <c r="K373" i="60"/>
  <c r="G375" i="60" l="1"/>
  <c r="K374" i="60"/>
  <c r="G376" i="60" l="1"/>
  <c r="K375" i="60"/>
  <c r="G377" i="60" l="1"/>
  <c r="K376" i="60"/>
  <c r="G378" i="60" l="1"/>
  <c r="K377" i="60"/>
  <c r="G379" i="60" l="1"/>
  <c r="K378" i="60"/>
  <c r="G380" i="60" l="1"/>
  <c r="K379" i="60"/>
  <c r="K380" i="60" l="1"/>
  <c r="K381" i="60" s="1"/>
  <c r="G381" i="60"/>
  <c r="C383" i="60" s="1"/>
  <c r="G383" i="60" l="1"/>
  <c r="J383" i="60"/>
  <c r="G388" i="60" l="1"/>
  <c r="I383" i="60"/>
  <c r="I384" i="60" l="1"/>
  <c r="G389" i="60"/>
  <c r="K388" i="60"/>
  <c r="G390" i="60" l="1"/>
  <c r="K389" i="60"/>
  <c r="G391" i="60" l="1"/>
  <c r="K390" i="60"/>
  <c r="G392" i="60" l="1"/>
  <c r="K391" i="60"/>
  <c r="G393" i="60" l="1"/>
  <c r="K392" i="60"/>
  <c r="G394" i="60" l="1"/>
  <c r="K393" i="60"/>
  <c r="G395" i="60" l="1"/>
  <c r="K394" i="60"/>
  <c r="G396" i="60" l="1"/>
  <c r="K395" i="60"/>
  <c r="G397" i="60" l="1"/>
  <c r="K396" i="60"/>
  <c r="G398" i="60" l="1"/>
  <c r="K397" i="60"/>
  <c r="G399" i="60" l="1"/>
  <c r="K398" i="60"/>
  <c r="K399" i="60" l="1"/>
  <c r="K400" i="60" s="1"/>
  <c r="G400" i="60"/>
  <c r="C402" i="60" s="1"/>
  <c r="G402" i="60" l="1"/>
  <c r="J402" i="60"/>
  <c r="I402" i="60" l="1"/>
  <c r="G407" i="60"/>
  <c r="I403" i="60" l="1"/>
  <c r="G408" i="60"/>
  <c r="K407" i="60"/>
  <c r="G409" i="60" l="1"/>
  <c r="K408" i="60"/>
  <c r="G410" i="60" l="1"/>
  <c r="K409" i="60"/>
  <c r="G411" i="60" l="1"/>
  <c r="K410" i="60"/>
  <c r="G412" i="60" l="1"/>
  <c r="K411" i="60"/>
  <c r="G413" i="60" l="1"/>
  <c r="K412" i="60"/>
  <c r="G414" i="60" l="1"/>
  <c r="K413" i="60"/>
  <c r="G415" i="60" l="1"/>
  <c r="K414" i="60"/>
  <c r="G416" i="60" l="1"/>
  <c r="K415" i="60"/>
  <c r="G417" i="60" l="1"/>
  <c r="K416" i="60"/>
  <c r="G418" i="60" l="1"/>
  <c r="K417" i="60"/>
  <c r="K418" i="60" l="1"/>
  <c r="K419" i="60" s="1"/>
  <c r="G419" i="60"/>
  <c r="C421" i="60" s="1"/>
  <c r="G421" i="60" l="1"/>
  <c r="J421" i="60"/>
  <c r="G426" i="60" l="1"/>
  <c r="I421" i="60"/>
  <c r="I422" i="60" l="1"/>
  <c r="G427" i="60"/>
  <c r="K426" i="60"/>
  <c r="G428" i="60" l="1"/>
  <c r="K427" i="60"/>
  <c r="G429" i="60" l="1"/>
  <c r="K428" i="60"/>
  <c r="G430" i="60" l="1"/>
  <c r="K429" i="60"/>
  <c r="G431" i="60" l="1"/>
  <c r="K430" i="60"/>
  <c r="G432" i="60" l="1"/>
  <c r="K431" i="60"/>
  <c r="G433" i="60" l="1"/>
  <c r="K432" i="60"/>
  <c r="G434" i="60" l="1"/>
  <c r="G435" i="60" s="1"/>
  <c r="K433" i="60"/>
  <c r="K435" i="60" l="1"/>
  <c r="G436" i="60"/>
  <c r="K434" i="60"/>
  <c r="K436" i="60" l="1"/>
  <c r="G437" i="60"/>
  <c r="K437" i="60" s="1"/>
  <c r="G438" i="60"/>
  <c r="K438" i="60" l="1"/>
  <c r="C440" i="60"/>
  <c r="J440" i="60" l="1"/>
  <c r="G440" i="60"/>
  <c r="I440" i="60" l="1"/>
  <c r="G445" i="60"/>
  <c r="I441" i="60" l="1"/>
  <c r="K445" i="60"/>
  <c r="G446" i="60"/>
  <c r="K446" i="60" s="1"/>
  <c r="I71" i="29"/>
  <c r="I91" i="29"/>
  <c r="I91" i="16"/>
  <c r="I71" i="16"/>
  <c r="I91" i="14"/>
  <c r="I71" i="14"/>
  <c r="I91" i="9"/>
  <c r="I71" i="9"/>
  <c r="I91" i="1"/>
  <c r="I71" i="1"/>
  <c r="I91" i="2"/>
  <c r="I71" i="2"/>
  <c r="J94" i="6"/>
  <c r="I91" i="6"/>
  <c r="I71" i="6"/>
  <c r="I438" i="22"/>
  <c r="I419" i="22"/>
  <c r="I400" i="22"/>
  <c r="I381" i="22"/>
  <c r="I362" i="22"/>
  <c r="J343" i="22"/>
  <c r="I341" i="22"/>
  <c r="I322" i="22"/>
  <c r="I303" i="22"/>
  <c r="I283" i="22"/>
  <c r="I263" i="22"/>
  <c r="I243" i="22"/>
  <c r="I224" i="22"/>
  <c r="I205" i="22"/>
  <c r="I186" i="22"/>
  <c r="I166" i="22"/>
  <c r="I147" i="22"/>
  <c r="I128" i="22"/>
  <c r="I90" i="22"/>
  <c r="I70" i="22"/>
  <c r="I50" i="22"/>
  <c r="I31" i="22"/>
  <c r="I12" i="22"/>
  <c r="I90" i="30"/>
  <c r="I70" i="30"/>
  <c r="I224" i="29"/>
  <c r="I243" i="29"/>
  <c r="I281" i="29"/>
  <c r="I319" i="29"/>
  <c r="I223" i="8"/>
  <c r="I204" i="8"/>
  <c r="I185" i="8"/>
  <c r="I166" i="8"/>
  <c r="I147" i="8"/>
  <c r="J131" i="8"/>
  <c r="I128" i="8"/>
  <c r="J15" i="8"/>
  <c r="I50" i="8"/>
  <c r="I362" i="30"/>
  <c r="I341" i="30"/>
  <c r="I322" i="30"/>
  <c r="I303" i="30"/>
  <c r="I283" i="30"/>
  <c r="I263" i="30"/>
  <c r="I243" i="30"/>
  <c r="I186" i="30"/>
  <c r="I166" i="30"/>
  <c r="I147" i="30"/>
  <c r="I128" i="30"/>
  <c r="I438" i="30"/>
  <c r="I419" i="30"/>
  <c r="I400" i="30"/>
  <c r="I381" i="30"/>
  <c r="J343" i="30"/>
  <c r="I224" i="30"/>
  <c r="I205" i="30"/>
  <c r="I50" i="30"/>
  <c r="I31" i="30"/>
  <c r="I12" i="30"/>
  <c r="E355" i="30"/>
  <c r="H355" i="30" s="1"/>
  <c r="E355" i="22"/>
  <c r="H355" i="22" s="1"/>
  <c r="I432" i="29"/>
  <c r="J417" i="29"/>
  <c r="I414" i="29"/>
  <c r="J398" i="29"/>
  <c r="I395" i="29"/>
  <c r="J379" i="29"/>
  <c r="I376" i="29"/>
  <c r="I357" i="29"/>
  <c r="J360" i="29"/>
  <c r="I338" i="29"/>
  <c r="I300" i="29"/>
  <c r="J284" i="29"/>
  <c r="I262" i="29"/>
  <c r="I205" i="29"/>
  <c r="I186" i="29"/>
  <c r="I167" i="29"/>
  <c r="I148" i="29"/>
  <c r="I129" i="29"/>
  <c r="J265" i="29"/>
  <c r="I51" i="29"/>
  <c r="I31" i="29"/>
  <c r="I12" i="29"/>
  <c r="I437" i="9"/>
  <c r="I418" i="9"/>
  <c r="I399" i="9"/>
  <c r="I380" i="9"/>
  <c r="I361" i="9"/>
  <c r="I341" i="9"/>
  <c r="I322" i="9"/>
  <c r="I303" i="9"/>
  <c r="I283" i="9"/>
  <c r="I263" i="9"/>
  <c r="I243" i="9"/>
  <c r="I224" i="9"/>
  <c r="J421" i="9"/>
  <c r="J402" i="9"/>
  <c r="J383" i="9"/>
  <c r="J364" i="9"/>
  <c r="J344" i="9"/>
  <c r="J325" i="9"/>
  <c r="J306" i="9"/>
  <c r="J286" i="9"/>
  <c r="J266" i="9"/>
  <c r="J246" i="9"/>
  <c r="J227" i="9"/>
  <c r="I205" i="9"/>
  <c r="I186" i="9"/>
  <c r="I167" i="9"/>
  <c r="I148" i="9"/>
  <c r="I129" i="9"/>
  <c r="I51" i="9"/>
  <c r="I31" i="9"/>
  <c r="I12" i="9"/>
  <c r="I436" i="8"/>
  <c r="J420" i="8"/>
  <c r="I417" i="8"/>
  <c r="J401" i="8"/>
  <c r="I398" i="8"/>
  <c r="J382" i="8"/>
  <c r="I379" i="8"/>
  <c r="J363" i="8"/>
  <c r="I360" i="8"/>
  <c r="J343" i="8"/>
  <c r="I340" i="8"/>
  <c r="J324" i="8"/>
  <c r="I321" i="8"/>
  <c r="J305" i="8"/>
  <c r="I302" i="8"/>
  <c r="J285" i="8"/>
  <c r="I282" i="8"/>
  <c r="J265" i="8"/>
  <c r="I262" i="8"/>
  <c r="I242" i="8"/>
  <c r="J245" i="8"/>
  <c r="J207" i="8"/>
  <c r="J188" i="8"/>
  <c r="J169" i="8"/>
  <c r="J150" i="8"/>
  <c r="J112" i="8"/>
  <c r="J93" i="8"/>
  <c r="J73" i="8"/>
  <c r="I31" i="8"/>
  <c r="I12" i="8"/>
  <c r="I438" i="16"/>
  <c r="I419" i="16"/>
  <c r="I400" i="16"/>
  <c r="I381" i="16"/>
  <c r="I362" i="16"/>
  <c r="I342" i="16"/>
  <c r="I323" i="16"/>
  <c r="I304" i="16"/>
  <c r="I284" i="16"/>
  <c r="I264" i="16"/>
  <c r="I244" i="16"/>
  <c r="I225" i="16"/>
  <c r="I205" i="16"/>
  <c r="I186" i="16"/>
  <c r="I167" i="16"/>
  <c r="I148" i="16"/>
  <c r="I129" i="16"/>
  <c r="I51" i="16"/>
  <c r="I31" i="16"/>
  <c r="I12" i="16"/>
  <c r="I438" i="14"/>
  <c r="I419" i="14"/>
  <c r="I400" i="14"/>
  <c r="I381" i="14"/>
  <c r="I362" i="14"/>
  <c r="I342" i="14"/>
  <c r="I323" i="14"/>
  <c r="I304" i="14"/>
  <c r="I284" i="14"/>
  <c r="I264" i="14"/>
  <c r="I244" i="14"/>
  <c r="I225" i="14"/>
  <c r="I205" i="14"/>
  <c r="I186" i="14"/>
  <c r="I167" i="14"/>
  <c r="I148" i="14"/>
  <c r="I129" i="14"/>
  <c r="I51" i="14"/>
  <c r="I31" i="14"/>
  <c r="I12" i="14"/>
  <c r="I438" i="7"/>
  <c r="I419" i="7"/>
  <c r="I400" i="7"/>
  <c r="I381" i="7"/>
  <c r="I362" i="7"/>
  <c r="I342" i="7"/>
  <c r="I323" i="7"/>
  <c r="I304" i="7"/>
  <c r="I284" i="7"/>
  <c r="I264" i="7"/>
  <c r="I244" i="7"/>
  <c r="I225" i="7"/>
  <c r="I205" i="7"/>
  <c r="I186" i="7"/>
  <c r="I167" i="7"/>
  <c r="I148" i="7"/>
  <c r="I129" i="7"/>
  <c r="I51" i="7"/>
  <c r="I31" i="7"/>
  <c r="I12" i="7"/>
  <c r="I438" i="6"/>
  <c r="I419" i="6"/>
  <c r="I400" i="6"/>
  <c r="I381" i="6"/>
  <c r="I362" i="6"/>
  <c r="I342" i="6"/>
  <c r="I323" i="6"/>
  <c r="I304" i="6"/>
  <c r="I284" i="6"/>
  <c r="I264" i="6"/>
  <c r="I244" i="6"/>
  <c r="I225" i="6"/>
  <c r="I205" i="6"/>
  <c r="I186" i="6"/>
  <c r="I167" i="6"/>
  <c r="I148" i="6"/>
  <c r="I129" i="6"/>
  <c r="I51" i="6"/>
  <c r="I31" i="6"/>
  <c r="I12" i="6"/>
  <c r="I379" i="2"/>
  <c r="I362" i="2"/>
  <c r="I342" i="2"/>
  <c r="I323" i="2"/>
  <c r="I304" i="2"/>
  <c r="I284" i="2"/>
  <c r="I264" i="2"/>
  <c r="I244" i="2"/>
  <c r="I225" i="2"/>
  <c r="I205" i="2"/>
  <c r="I186" i="2"/>
  <c r="I167" i="2"/>
  <c r="I148" i="2"/>
  <c r="I129" i="2"/>
  <c r="I51" i="2"/>
  <c r="I31" i="2"/>
  <c r="I12" i="2"/>
  <c r="I436" i="1"/>
  <c r="I417" i="1"/>
  <c r="I398" i="1"/>
  <c r="I379" i="1"/>
  <c r="I360" i="1"/>
  <c r="I340" i="1"/>
  <c r="I321" i="1"/>
  <c r="I302" i="1"/>
  <c r="I282" i="1"/>
  <c r="I262" i="1"/>
  <c r="I243" i="1"/>
  <c r="I224" i="1"/>
  <c r="I205" i="1"/>
  <c r="I186" i="1"/>
  <c r="I167" i="1"/>
  <c r="I148" i="1"/>
  <c r="I129" i="1"/>
  <c r="J459" i="1"/>
  <c r="I51" i="1"/>
  <c r="I31" i="1"/>
  <c r="I12" i="1"/>
  <c r="G447" i="60" l="1"/>
  <c r="C449" i="60" s="1"/>
  <c r="G449" i="60" s="1"/>
  <c r="K447" i="60"/>
  <c r="E253" i="22"/>
  <c r="H253" i="22" s="1"/>
  <c r="E253" i="30"/>
  <c r="H253" i="30" s="1"/>
  <c r="E254" i="16"/>
  <c r="H254" i="16" s="1"/>
  <c r="E254" i="14"/>
  <c r="H254" i="14" s="1"/>
  <c r="E253" i="9"/>
  <c r="H253" i="9" s="1"/>
  <c r="E252" i="8"/>
  <c r="H252" i="8" s="1"/>
  <c r="E254" i="7"/>
  <c r="H254" i="7" s="1"/>
  <c r="E254" i="6"/>
  <c r="H254" i="6" s="1"/>
  <c r="E254" i="2"/>
  <c r="H254" i="2" s="1"/>
  <c r="E214" i="14"/>
  <c r="H214" i="14" s="1"/>
  <c r="E214" i="16"/>
  <c r="H214" i="16" s="1"/>
  <c r="E214" i="7"/>
  <c r="H214" i="7" s="1"/>
  <c r="E214" i="6"/>
  <c r="H214" i="6" s="1"/>
  <c r="E214" i="2"/>
  <c r="H214" i="2" s="1"/>
  <c r="F70" i="22"/>
  <c r="C70" i="22"/>
  <c r="E69" i="22"/>
  <c r="H69" i="22" s="1"/>
  <c r="F70" i="30"/>
  <c r="C70" i="30"/>
  <c r="E69" i="30"/>
  <c r="H69" i="30" s="1"/>
  <c r="F71" i="16"/>
  <c r="C71" i="16"/>
  <c r="E70" i="16"/>
  <c r="H70" i="16" s="1"/>
  <c r="F71" i="14"/>
  <c r="C71" i="14"/>
  <c r="E70" i="14"/>
  <c r="H70" i="14" s="1"/>
  <c r="F71" i="29"/>
  <c r="C71" i="29"/>
  <c r="E70" i="29"/>
  <c r="H70" i="29" s="1"/>
  <c r="F71" i="9"/>
  <c r="C71" i="9"/>
  <c r="E70" i="9"/>
  <c r="H70" i="9" s="1"/>
  <c r="F70" i="8"/>
  <c r="C70" i="8"/>
  <c r="E69" i="8"/>
  <c r="H69" i="8" s="1"/>
  <c r="F71" i="7"/>
  <c r="C71" i="7"/>
  <c r="E70" i="7"/>
  <c r="H70" i="7" s="1"/>
  <c r="F71" i="6"/>
  <c r="C71" i="6"/>
  <c r="E70" i="6"/>
  <c r="H70" i="6" s="1"/>
  <c r="F71" i="2"/>
  <c r="C71" i="2"/>
  <c r="E70" i="2"/>
  <c r="H70" i="2" s="1"/>
  <c r="F71" i="1"/>
  <c r="E70" i="1"/>
  <c r="H70" i="1" s="1"/>
  <c r="C71" i="1"/>
  <c r="E175" i="30"/>
  <c r="H175" i="30" s="1"/>
  <c r="E175" i="22"/>
  <c r="H175" i="22" s="1"/>
  <c r="E78" i="22"/>
  <c r="H78" i="22" s="1"/>
  <c r="E78" i="30"/>
  <c r="H78" i="30" s="1"/>
  <c r="E79" i="16"/>
  <c r="H79" i="16" s="1"/>
  <c r="E79" i="14"/>
  <c r="H79" i="14" s="1"/>
  <c r="E79" i="29"/>
  <c r="H79" i="29" s="1"/>
  <c r="E79" i="9"/>
  <c r="H79" i="9" s="1"/>
  <c r="E78" i="8"/>
  <c r="H78" i="8" s="1"/>
  <c r="E79" i="7"/>
  <c r="H79" i="7" s="1"/>
  <c r="E79" i="6"/>
  <c r="H79" i="6" s="1"/>
  <c r="E79" i="2"/>
  <c r="H79" i="2" s="1"/>
  <c r="E80" i="1"/>
  <c r="H80" i="1" s="1"/>
  <c r="F51" i="16"/>
  <c r="F51" i="14"/>
  <c r="F51" i="29"/>
  <c r="F51" i="9"/>
  <c r="F51" i="7"/>
  <c r="F51" i="6"/>
  <c r="F51" i="2"/>
  <c r="F51" i="1"/>
  <c r="E50" i="16"/>
  <c r="H50" i="16" s="1"/>
  <c r="C51" i="16"/>
  <c r="C51" i="14"/>
  <c r="E50" i="14"/>
  <c r="H50" i="14" s="1"/>
  <c r="E50" i="29"/>
  <c r="H50" i="29" s="1"/>
  <c r="C51" i="29"/>
  <c r="E50" i="9"/>
  <c r="H50" i="9" s="1"/>
  <c r="C51" i="9"/>
  <c r="E50" i="7"/>
  <c r="H50" i="7" s="1"/>
  <c r="C51" i="7"/>
  <c r="E50" i="6"/>
  <c r="H50" i="6" s="1"/>
  <c r="C51" i="6"/>
  <c r="E50" i="2"/>
  <c r="H50" i="2" s="1"/>
  <c r="C51" i="2"/>
  <c r="C31" i="2"/>
  <c r="E50" i="1"/>
  <c r="H50" i="1" s="1"/>
  <c r="C51" i="1"/>
  <c r="E349" i="22"/>
  <c r="H349" i="22" s="1"/>
  <c r="E349" i="30"/>
  <c r="H349" i="30" s="1"/>
  <c r="E350" i="16"/>
  <c r="H350" i="16" s="1"/>
  <c r="E350" i="14"/>
  <c r="H350" i="14" s="1"/>
  <c r="E349" i="9"/>
  <c r="H349" i="9" s="1"/>
  <c r="E348" i="8"/>
  <c r="H348" i="8" s="1"/>
  <c r="E350" i="7"/>
  <c r="H350" i="7" s="1"/>
  <c r="E350" i="6"/>
  <c r="H350" i="6" s="1"/>
  <c r="E350" i="2"/>
  <c r="H350" i="2" s="1"/>
  <c r="E348" i="1"/>
  <c r="H348" i="1" s="1"/>
  <c r="E291" i="22"/>
  <c r="H291" i="22" s="1"/>
  <c r="E272" i="22"/>
  <c r="H272" i="22" s="1"/>
  <c r="E291" i="30"/>
  <c r="H291" i="30" s="1"/>
  <c r="E272" i="30"/>
  <c r="H272" i="30" s="1"/>
  <c r="E292" i="16"/>
  <c r="H292" i="16" s="1"/>
  <c r="E273" i="16"/>
  <c r="H273" i="16" s="1"/>
  <c r="E292" i="14"/>
  <c r="H292" i="14" s="1"/>
  <c r="E273" i="14"/>
  <c r="H273" i="14" s="1"/>
  <c r="E291" i="9"/>
  <c r="H291" i="9" s="1"/>
  <c r="E272" i="9"/>
  <c r="H272" i="9" s="1"/>
  <c r="E290" i="8"/>
  <c r="H290" i="8" s="1"/>
  <c r="E271" i="8"/>
  <c r="H271" i="8" s="1"/>
  <c r="E292" i="7"/>
  <c r="H292" i="7" s="1"/>
  <c r="E273" i="7"/>
  <c r="H273" i="7" s="1"/>
  <c r="E292" i="6"/>
  <c r="H292" i="6" s="1"/>
  <c r="E273" i="6"/>
  <c r="H273" i="6" s="1"/>
  <c r="E292" i="2"/>
  <c r="H292" i="2" s="1"/>
  <c r="E273" i="2"/>
  <c r="H273" i="2" s="1"/>
  <c r="E290" i="1"/>
  <c r="H290" i="1" s="1"/>
  <c r="E271" i="1"/>
  <c r="H271" i="1" s="1"/>
  <c r="E437" i="16"/>
  <c r="H437" i="16" s="1"/>
  <c r="E436" i="16"/>
  <c r="E434" i="16"/>
  <c r="H434" i="16" s="1"/>
  <c r="E433" i="16"/>
  <c r="H433" i="16" s="1"/>
  <c r="E432" i="16"/>
  <c r="H432" i="16" s="1"/>
  <c r="E431" i="16"/>
  <c r="H431" i="16" s="1"/>
  <c r="E430" i="16"/>
  <c r="H430" i="16" s="1"/>
  <c r="E429" i="16"/>
  <c r="H429" i="16" s="1"/>
  <c r="E428" i="16"/>
  <c r="H428" i="16" s="1"/>
  <c r="E427" i="16"/>
  <c r="H427" i="16" s="1"/>
  <c r="E426" i="16"/>
  <c r="H426" i="16" s="1"/>
  <c r="E418" i="16"/>
  <c r="H418" i="16" s="1"/>
  <c r="E417" i="16"/>
  <c r="H417" i="16" s="1"/>
  <c r="E416" i="16"/>
  <c r="H416" i="16" s="1"/>
  <c r="E415" i="16"/>
  <c r="H415" i="16" s="1"/>
  <c r="E414" i="16"/>
  <c r="H414" i="16" s="1"/>
  <c r="E413" i="16"/>
  <c r="H413" i="16" s="1"/>
  <c r="E412" i="16"/>
  <c r="H412" i="16" s="1"/>
  <c r="E411" i="16"/>
  <c r="H411" i="16" s="1"/>
  <c r="E410" i="16"/>
  <c r="H410" i="16" s="1"/>
  <c r="E409" i="16"/>
  <c r="H409" i="16" s="1"/>
  <c r="E408" i="16"/>
  <c r="H408" i="16" s="1"/>
  <c r="E407" i="16"/>
  <c r="H407" i="16" s="1"/>
  <c r="E399" i="16"/>
  <c r="H399" i="16" s="1"/>
  <c r="E398" i="16"/>
  <c r="H398" i="16" s="1"/>
  <c r="E397" i="16"/>
  <c r="H397" i="16" s="1"/>
  <c r="E396" i="16"/>
  <c r="H396" i="16" s="1"/>
  <c r="E395" i="16"/>
  <c r="H395" i="16" s="1"/>
  <c r="E394" i="16"/>
  <c r="H394" i="16" s="1"/>
  <c r="E393" i="16"/>
  <c r="H393" i="16" s="1"/>
  <c r="E392" i="16"/>
  <c r="H392" i="16" s="1"/>
  <c r="E391" i="16"/>
  <c r="H391" i="16" s="1"/>
  <c r="E390" i="16"/>
  <c r="H390" i="16" s="1"/>
  <c r="E389" i="16"/>
  <c r="H389" i="16" s="1"/>
  <c r="E388" i="16"/>
  <c r="H388" i="16" s="1"/>
  <c r="E380" i="16"/>
  <c r="H380" i="16" s="1"/>
  <c r="E379" i="16"/>
  <c r="H379" i="16" s="1"/>
  <c r="E378" i="16"/>
  <c r="H378" i="16" s="1"/>
  <c r="E377" i="16"/>
  <c r="H377" i="16" s="1"/>
  <c r="E376" i="16"/>
  <c r="H376" i="16" s="1"/>
  <c r="E375" i="16"/>
  <c r="H375" i="16" s="1"/>
  <c r="E374" i="16"/>
  <c r="H374" i="16" s="1"/>
  <c r="E373" i="16"/>
  <c r="H373" i="16" s="1"/>
  <c r="E372" i="16"/>
  <c r="H372" i="16" s="1"/>
  <c r="E371" i="16"/>
  <c r="H371" i="16" s="1"/>
  <c r="E370" i="16"/>
  <c r="H370" i="16" s="1"/>
  <c r="E369" i="16"/>
  <c r="H369" i="16" s="1"/>
  <c r="E361" i="16"/>
  <c r="H361" i="16" s="1"/>
  <c r="E360" i="16"/>
  <c r="H360" i="16" s="1"/>
  <c r="E359" i="16"/>
  <c r="H359" i="16" s="1"/>
  <c r="E358" i="16"/>
  <c r="H358" i="16" s="1"/>
  <c r="E357" i="16"/>
  <c r="H357" i="16" s="1"/>
  <c r="E356" i="16"/>
  <c r="H356" i="16" s="1"/>
  <c r="E355" i="16"/>
  <c r="H355" i="16" s="1"/>
  <c r="E354" i="16"/>
  <c r="H354" i="16" s="1"/>
  <c r="E353" i="16"/>
  <c r="H353" i="16" s="1"/>
  <c r="E352" i="16"/>
  <c r="H352" i="16" s="1"/>
  <c r="E351" i="16"/>
  <c r="H351" i="16" s="1"/>
  <c r="E349" i="16"/>
  <c r="H349" i="16" s="1"/>
  <c r="E341" i="16"/>
  <c r="H341" i="16" s="1"/>
  <c r="E340" i="16"/>
  <c r="H340" i="16" s="1"/>
  <c r="E339" i="16"/>
  <c r="H339" i="16" s="1"/>
  <c r="E338" i="16"/>
  <c r="H338" i="16" s="1"/>
  <c r="E337" i="16"/>
  <c r="H337" i="16" s="1"/>
  <c r="E336" i="16"/>
  <c r="H336" i="16" s="1"/>
  <c r="E335" i="16"/>
  <c r="H335" i="16" s="1"/>
  <c r="E334" i="16"/>
  <c r="H334" i="16" s="1"/>
  <c r="E333" i="16"/>
  <c r="H333" i="16" s="1"/>
  <c r="E332" i="16"/>
  <c r="H332" i="16" s="1"/>
  <c r="E331" i="16"/>
  <c r="H331" i="16" s="1"/>
  <c r="E330" i="16"/>
  <c r="H330" i="16" s="1"/>
  <c r="E322" i="16"/>
  <c r="H322" i="16" s="1"/>
  <c r="E321" i="16"/>
  <c r="H321" i="16" s="1"/>
  <c r="E320" i="16"/>
  <c r="H320" i="16" s="1"/>
  <c r="E319" i="16"/>
  <c r="H319" i="16" s="1"/>
  <c r="E318" i="16"/>
  <c r="H318" i="16" s="1"/>
  <c r="E317" i="16"/>
  <c r="H317" i="16" s="1"/>
  <c r="E316" i="16"/>
  <c r="H316" i="16" s="1"/>
  <c r="E315" i="16"/>
  <c r="H315" i="16" s="1"/>
  <c r="E314" i="16"/>
  <c r="H314" i="16" s="1"/>
  <c r="E313" i="16"/>
  <c r="H313" i="16" s="1"/>
  <c r="E312" i="16"/>
  <c r="H312" i="16" s="1"/>
  <c r="E311" i="16"/>
  <c r="H311" i="16" s="1"/>
  <c r="E303" i="16"/>
  <c r="H303" i="16" s="1"/>
  <c r="E302" i="16"/>
  <c r="H302" i="16" s="1"/>
  <c r="E301" i="16"/>
  <c r="H301" i="16" s="1"/>
  <c r="E300" i="16"/>
  <c r="H300" i="16" s="1"/>
  <c r="E299" i="16"/>
  <c r="H299" i="16" s="1"/>
  <c r="E298" i="16"/>
  <c r="H298" i="16" s="1"/>
  <c r="E297" i="16"/>
  <c r="H297" i="16" s="1"/>
  <c r="E296" i="16"/>
  <c r="H296" i="16" s="1"/>
  <c r="E295" i="16"/>
  <c r="H295" i="16" s="1"/>
  <c r="E294" i="16"/>
  <c r="H294" i="16" s="1"/>
  <c r="E293" i="16"/>
  <c r="H293" i="16" s="1"/>
  <c r="E291" i="16"/>
  <c r="H291" i="16" s="1"/>
  <c r="E283" i="16"/>
  <c r="H283" i="16" s="1"/>
  <c r="E282" i="16"/>
  <c r="H282" i="16" s="1"/>
  <c r="E281" i="16"/>
  <c r="H281" i="16" s="1"/>
  <c r="E280" i="16"/>
  <c r="H280" i="16" s="1"/>
  <c r="E279" i="16"/>
  <c r="H279" i="16" s="1"/>
  <c r="E278" i="16"/>
  <c r="H278" i="16" s="1"/>
  <c r="E277" i="16"/>
  <c r="H277" i="16" s="1"/>
  <c r="E276" i="16"/>
  <c r="H276" i="16" s="1"/>
  <c r="E275" i="16"/>
  <c r="H275" i="16" s="1"/>
  <c r="E274" i="16"/>
  <c r="H274" i="16" s="1"/>
  <c r="E272" i="16"/>
  <c r="H272" i="16" s="1"/>
  <c r="E271" i="16"/>
  <c r="H271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3" i="16"/>
  <c r="H253" i="16" s="1"/>
  <c r="E252" i="16"/>
  <c r="H252" i="16" s="1"/>
  <c r="E251" i="16"/>
  <c r="H251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3" i="16"/>
  <c r="H213" i="16" s="1"/>
  <c r="E212" i="16"/>
  <c r="H212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9" i="16"/>
  <c r="H199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85" i="16"/>
  <c r="H185" i="16" s="1"/>
  <c r="E184" i="16"/>
  <c r="H184" i="16" s="1"/>
  <c r="E183" i="16"/>
  <c r="H183" i="16" s="1"/>
  <c r="E182" i="16"/>
  <c r="H182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66" i="16"/>
  <c r="H166" i="16" s="1"/>
  <c r="E165" i="16"/>
  <c r="H165" i="16" s="1"/>
  <c r="E164" i="16"/>
  <c r="H164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5" i="16"/>
  <c r="H155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3" i="16"/>
  <c r="H123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09" i="16"/>
  <c r="H109" i="16" s="1"/>
  <c r="E108" i="16"/>
  <c r="H108" i="16" s="1"/>
  <c r="E107" i="16"/>
  <c r="H107" i="16" s="1"/>
  <c r="E106" i="16"/>
  <c r="H106" i="16" s="1"/>
  <c r="E105" i="16"/>
  <c r="H105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8" i="16"/>
  <c r="H98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80" i="16"/>
  <c r="H80" i="16" s="1"/>
  <c r="E78" i="16"/>
  <c r="H78" i="16" s="1"/>
  <c r="E69" i="16"/>
  <c r="H69" i="16" s="1"/>
  <c r="E68" i="16"/>
  <c r="H68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20" i="16"/>
  <c r="H20" i="16" s="1"/>
  <c r="E19" i="16"/>
  <c r="H19" i="16" s="1"/>
  <c r="E437" i="14"/>
  <c r="H437" i="14" s="1"/>
  <c r="E436" i="14"/>
  <c r="E434" i="14"/>
  <c r="H434" i="14" s="1"/>
  <c r="E433" i="14"/>
  <c r="H433" i="14" s="1"/>
  <c r="E432" i="14"/>
  <c r="H432" i="14" s="1"/>
  <c r="E431" i="14"/>
  <c r="H431" i="14" s="1"/>
  <c r="E430" i="14"/>
  <c r="H430" i="14" s="1"/>
  <c r="E429" i="14"/>
  <c r="H429" i="14" s="1"/>
  <c r="E428" i="14"/>
  <c r="H428" i="14" s="1"/>
  <c r="E427" i="14"/>
  <c r="H427" i="14" s="1"/>
  <c r="E426" i="14"/>
  <c r="H426" i="14" s="1"/>
  <c r="E418" i="14"/>
  <c r="H418" i="14" s="1"/>
  <c r="E417" i="14"/>
  <c r="H417" i="14" s="1"/>
  <c r="E416" i="14"/>
  <c r="H416" i="14" s="1"/>
  <c r="E415" i="14"/>
  <c r="H415" i="14" s="1"/>
  <c r="E414" i="14"/>
  <c r="H414" i="14" s="1"/>
  <c r="E413" i="14"/>
  <c r="H413" i="14" s="1"/>
  <c r="E412" i="14"/>
  <c r="H412" i="14" s="1"/>
  <c r="E411" i="14"/>
  <c r="H411" i="14" s="1"/>
  <c r="E410" i="14"/>
  <c r="H410" i="14" s="1"/>
  <c r="E409" i="14"/>
  <c r="H409" i="14" s="1"/>
  <c r="E408" i="14"/>
  <c r="H408" i="14" s="1"/>
  <c r="E407" i="14"/>
  <c r="H407" i="14" s="1"/>
  <c r="H419" i="14" s="1"/>
  <c r="E399" i="14"/>
  <c r="H399" i="14" s="1"/>
  <c r="E398" i="14"/>
  <c r="H398" i="14" s="1"/>
  <c r="E397" i="14"/>
  <c r="H397" i="14" s="1"/>
  <c r="E396" i="14"/>
  <c r="H396" i="14" s="1"/>
  <c r="E395" i="14"/>
  <c r="H395" i="14" s="1"/>
  <c r="E394" i="14"/>
  <c r="H394" i="14" s="1"/>
  <c r="E393" i="14"/>
  <c r="H393" i="14" s="1"/>
  <c r="E392" i="14"/>
  <c r="H392" i="14" s="1"/>
  <c r="E391" i="14"/>
  <c r="H391" i="14" s="1"/>
  <c r="E390" i="14"/>
  <c r="H390" i="14" s="1"/>
  <c r="E389" i="14"/>
  <c r="H389" i="14" s="1"/>
  <c r="E388" i="14"/>
  <c r="H388" i="14" s="1"/>
  <c r="E380" i="14"/>
  <c r="H380" i="14" s="1"/>
  <c r="E379" i="14"/>
  <c r="H379" i="14" s="1"/>
  <c r="E378" i="14"/>
  <c r="H378" i="14" s="1"/>
  <c r="E377" i="14"/>
  <c r="H377" i="14" s="1"/>
  <c r="E376" i="14"/>
  <c r="H376" i="14" s="1"/>
  <c r="E375" i="14"/>
  <c r="H375" i="14" s="1"/>
  <c r="E374" i="14"/>
  <c r="H374" i="14" s="1"/>
  <c r="E373" i="14"/>
  <c r="H373" i="14" s="1"/>
  <c r="E372" i="14"/>
  <c r="H372" i="14" s="1"/>
  <c r="E371" i="14"/>
  <c r="H371" i="14" s="1"/>
  <c r="E370" i="14"/>
  <c r="H370" i="14" s="1"/>
  <c r="E369" i="14"/>
  <c r="H369" i="14" s="1"/>
  <c r="E361" i="14"/>
  <c r="H361" i="14" s="1"/>
  <c r="E360" i="14"/>
  <c r="H360" i="14" s="1"/>
  <c r="E359" i="14"/>
  <c r="H359" i="14" s="1"/>
  <c r="E358" i="14"/>
  <c r="H358" i="14" s="1"/>
  <c r="E357" i="14"/>
  <c r="H357" i="14" s="1"/>
  <c r="E356" i="14"/>
  <c r="H356" i="14" s="1"/>
  <c r="E355" i="14"/>
  <c r="H355" i="14" s="1"/>
  <c r="E354" i="14"/>
  <c r="H354" i="14" s="1"/>
  <c r="E353" i="14"/>
  <c r="H353" i="14" s="1"/>
  <c r="E352" i="14"/>
  <c r="H352" i="14" s="1"/>
  <c r="E351" i="14"/>
  <c r="H351" i="14" s="1"/>
  <c r="E349" i="14"/>
  <c r="H349" i="14" s="1"/>
  <c r="E341" i="14"/>
  <c r="H341" i="14" s="1"/>
  <c r="E340" i="14"/>
  <c r="H340" i="14" s="1"/>
  <c r="E339" i="14"/>
  <c r="H339" i="14" s="1"/>
  <c r="E338" i="14"/>
  <c r="H338" i="14" s="1"/>
  <c r="E337" i="14"/>
  <c r="H337" i="14" s="1"/>
  <c r="E336" i="14"/>
  <c r="H336" i="14" s="1"/>
  <c r="E335" i="14"/>
  <c r="H335" i="14" s="1"/>
  <c r="E334" i="14"/>
  <c r="H334" i="14" s="1"/>
  <c r="E333" i="14"/>
  <c r="H333" i="14" s="1"/>
  <c r="E332" i="14"/>
  <c r="H332" i="14" s="1"/>
  <c r="E331" i="14"/>
  <c r="H331" i="14" s="1"/>
  <c r="E330" i="14"/>
  <c r="H330" i="14" s="1"/>
  <c r="E322" i="14"/>
  <c r="H322" i="14" s="1"/>
  <c r="E321" i="14"/>
  <c r="H321" i="14" s="1"/>
  <c r="E320" i="14"/>
  <c r="H320" i="14" s="1"/>
  <c r="E319" i="14"/>
  <c r="H319" i="14" s="1"/>
  <c r="E318" i="14"/>
  <c r="H318" i="14" s="1"/>
  <c r="E317" i="14"/>
  <c r="H317" i="14" s="1"/>
  <c r="E316" i="14"/>
  <c r="H316" i="14" s="1"/>
  <c r="E315" i="14"/>
  <c r="H315" i="14" s="1"/>
  <c r="E314" i="14"/>
  <c r="H314" i="14" s="1"/>
  <c r="E313" i="14"/>
  <c r="H313" i="14" s="1"/>
  <c r="E312" i="14"/>
  <c r="H312" i="14" s="1"/>
  <c r="E311" i="14"/>
  <c r="H311" i="14" s="1"/>
  <c r="E303" i="14"/>
  <c r="H303" i="14" s="1"/>
  <c r="E302" i="14"/>
  <c r="H302" i="14" s="1"/>
  <c r="E301" i="14"/>
  <c r="H301" i="14" s="1"/>
  <c r="E300" i="14"/>
  <c r="H300" i="14" s="1"/>
  <c r="E299" i="14"/>
  <c r="H299" i="14" s="1"/>
  <c r="E298" i="14"/>
  <c r="H298" i="14" s="1"/>
  <c r="E297" i="14"/>
  <c r="H297" i="14" s="1"/>
  <c r="E296" i="14"/>
  <c r="H296" i="14" s="1"/>
  <c r="E295" i="14"/>
  <c r="H295" i="14" s="1"/>
  <c r="E294" i="14"/>
  <c r="H294" i="14" s="1"/>
  <c r="E293" i="14"/>
  <c r="H293" i="14" s="1"/>
  <c r="E291" i="14"/>
  <c r="H291" i="14" s="1"/>
  <c r="E283" i="14"/>
  <c r="H283" i="14" s="1"/>
  <c r="E282" i="14"/>
  <c r="H282" i="14" s="1"/>
  <c r="E281" i="14"/>
  <c r="H281" i="14" s="1"/>
  <c r="E280" i="14"/>
  <c r="H280" i="14" s="1"/>
  <c r="E279" i="14"/>
  <c r="H279" i="14" s="1"/>
  <c r="E278" i="14"/>
  <c r="H278" i="14" s="1"/>
  <c r="E277" i="14"/>
  <c r="H277" i="14" s="1"/>
  <c r="E276" i="14"/>
  <c r="H276" i="14" s="1"/>
  <c r="E275" i="14"/>
  <c r="H275" i="14" s="1"/>
  <c r="E274" i="14"/>
  <c r="H274" i="14" s="1"/>
  <c r="E272" i="14"/>
  <c r="H272" i="14" s="1"/>
  <c r="E271" i="14"/>
  <c r="H271" i="14" s="1"/>
  <c r="E263" i="14"/>
  <c r="H263" i="14" s="1"/>
  <c r="E262" i="14"/>
  <c r="H262" i="14" s="1"/>
  <c r="E261" i="14"/>
  <c r="H261" i="14" s="1"/>
  <c r="E260" i="14"/>
  <c r="H260" i="14" s="1"/>
  <c r="E259" i="14"/>
  <c r="H259" i="14" s="1"/>
  <c r="E258" i="14"/>
  <c r="H258" i="14" s="1"/>
  <c r="E257" i="14"/>
  <c r="H257" i="14" s="1"/>
  <c r="E256" i="14"/>
  <c r="H256" i="14" s="1"/>
  <c r="E255" i="14"/>
  <c r="H255" i="14" s="1"/>
  <c r="E253" i="14"/>
  <c r="H253" i="14" s="1"/>
  <c r="E252" i="14"/>
  <c r="H252" i="14" s="1"/>
  <c r="E251" i="14"/>
  <c r="H251" i="14" s="1"/>
  <c r="E243" i="14"/>
  <c r="H243" i="14" s="1"/>
  <c r="E242" i="14"/>
  <c r="H242" i="14" s="1"/>
  <c r="E241" i="14"/>
  <c r="H241" i="14" s="1"/>
  <c r="E240" i="14"/>
  <c r="H240" i="14" s="1"/>
  <c r="E239" i="14"/>
  <c r="H239" i="14" s="1"/>
  <c r="E238" i="14"/>
  <c r="H238" i="14" s="1"/>
  <c r="E237" i="14"/>
  <c r="H237" i="14" s="1"/>
  <c r="E236" i="14"/>
  <c r="H236" i="14" s="1"/>
  <c r="E235" i="14"/>
  <c r="H235" i="14" s="1"/>
  <c r="E234" i="14"/>
  <c r="H234" i="14" s="1"/>
  <c r="E233" i="14"/>
  <c r="H233" i="14" s="1"/>
  <c r="E232" i="14"/>
  <c r="H232" i="14" s="1"/>
  <c r="E224" i="14"/>
  <c r="H224" i="14" s="1"/>
  <c r="E223" i="14"/>
  <c r="H223" i="14" s="1"/>
  <c r="E222" i="14"/>
  <c r="H222" i="14" s="1"/>
  <c r="E221" i="14"/>
  <c r="H221" i="14" s="1"/>
  <c r="E220" i="14"/>
  <c r="H220" i="14" s="1"/>
  <c r="E219" i="14"/>
  <c r="H219" i="14" s="1"/>
  <c r="E218" i="14"/>
  <c r="H218" i="14" s="1"/>
  <c r="E217" i="14"/>
  <c r="H217" i="14" s="1"/>
  <c r="E216" i="14"/>
  <c r="H216" i="14" s="1"/>
  <c r="E215" i="14"/>
  <c r="H215" i="14" s="1"/>
  <c r="E213" i="14"/>
  <c r="H213" i="14" s="1"/>
  <c r="E212" i="14"/>
  <c r="H212" i="14" s="1"/>
  <c r="E204" i="14"/>
  <c r="H204" i="14" s="1"/>
  <c r="E203" i="14"/>
  <c r="H203" i="14" s="1"/>
  <c r="E202" i="14"/>
  <c r="H202" i="14" s="1"/>
  <c r="E201" i="14"/>
  <c r="H201" i="14" s="1"/>
  <c r="E200" i="14"/>
  <c r="H200" i="14" s="1"/>
  <c r="E199" i="14"/>
  <c r="H199" i="14" s="1"/>
  <c r="E198" i="14"/>
  <c r="H198" i="14" s="1"/>
  <c r="E197" i="14"/>
  <c r="H197" i="14" s="1"/>
  <c r="E196" i="14"/>
  <c r="H196" i="14" s="1"/>
  <c r="E195" i="14"/>
  <c r="H195" i="14" s="1"/>
  <c r="E194" i="14"/>
  <c r="H194" i="14" s="1"/>
  <c r="E193" i="14"/>
  <c r="H193" i="14" s="1"/>
  <c r="E185" i="14"/>
  <c r="H185" i="14" s="1"/>
  <c r="E184" i="14"/>
  <c r="H184" i="14" s="1"/>
  <c r="E183" i="14"/>
  <c r="H183" i="14" s="1"/>
  <c r="E182" i="14"/>
  <c r="H182" i="14" s="1"/>
  <c r="E181" i="14"/>
  <c r="H181" i="14" s="1"/>
  <c r="E180" i="14"/>
  <c r="H180" i="14" s="1"/>
  <c r="E179" i="14"/>
  <c r="H179" i="14" s="1"/>
  <c r="E178" i="14"/>
  <c r="H178" i="14" s="1"/>
  <c r="E177" i="14"/>
  <c r="H177" i="14" s="1"/>
  <c r="E176" i="14"/>
  <c r="H176" i="14" s="1"/>
  <c r="E175" i="14"/>
  <c r="H175" i="14" s="1"/>
  <c r="E174" i="14"/>
  <c r="H174" i="14" s="1"/>
  <c r="E166" i="14"/>
  <c r="H166" i="14" s="1"/>
  <c r="E165" i="14"/>
  <c r="H165" i="14" s="1"/>
  <c r="E164" i="14"/>
  <c r="H164" i="14" s="1"/>
  <c r="E163" i="14"/>
  <c r="H163" i="14" s="1"/>
  <c r="E162" i="14"/>
  <c r="H162" i="14" s="1"/>
  <c r="E161" i="14"/>
  <c r="H161" i="14" s="1"/>
  <c r="E160" i="14"/>
  <c r="H160" i="14" s="1"/>
  <c r="E159" i="14"/>
  <c r="H159" i="14" s="1"/>
  <c r="E158" i="14"/>
  <c r="H158" i="14" s="1"/>
  <c r="E157" i="14"/>
  <c r="H157" i="14" s="1"/>
  <c r="E156" i="14"/>
  <c r="H156" i="14" s="1"/>
  <c r="E155" i="14"/>
  <c r="H155" i="14" s="1"/>
  <c r="E147" i="14"/>
  <c r="H147" i="14" s="1"/>
  <c r="E146" i="14"/>
  <c r="H146" i="14" s="1"/>
  <c r="E145" i="14"/>
  <c r="H145" i="14" s="1"/>
  <c r="E144" i="14"/>
  <c r="H144" i="14" s="1"/>
  <c r="E143" i="14"/>
  <c r="H143" i="14" s="1"/>
  <c r="E142" i="14"/>
  <c r="H142" i="14" s="1"/>
  <c r="E141" i="14"/>
  <c r="H141" i="14" s="1"/>
  <c r="E140" i="14"/>
  <c r="H140" i="14" s="1"/>
  <c r="E139" i="14"/>
  <c r="H139" i="14" s="1"/>
  <c r="E138" i="14"/>
  <c r="H138" i="14" s="1"/>
  <c r="E137" i="14"/>
  <c r="H137" i="14" s="1"/>
  <c r="E136" i="14"/>
  <c r="H136" i="14" s="1"/>
  <c r="E128" i="14"/>
  <c r="H128" i="14" s="1"/>
  <c r="E127" i="14"/>
  <c r="H127" i="14" s="1"/>
  <c r="E126" i="14"/>
  <c r="H126" i="14" s="1"/>
  <c r="E125" i="14"/>
  <c r="H125" i="14" s="1"/>
  <c r="E124" i="14"/>
  <c r="H124" i="14" s="1"/>
  <c r="E123" i="14"/>
  <c r="H123" i="14" s="1"/>
  <c r="E122" i="14"/>
  <c r="H122" i="14" s="1"/>
  <c r="E121" i="14"/>
  <c r="H121" i="14" s="1"/>
  <c r="E120" i="14"/>
  <c r="H120" i="14" s="1"/>
  <c r="E119" i="14"/>
  <c r="H119" i="14" s="1"/>
  <c r="E118" i="14"/>
  <c r="H118" i="14" s="1"/>
  <c r="E117" i="14"/>
  <c r="H117" i="14" s="1"/>
  <c r="E109" i="14"/>
  <c r="H109" i="14" s="1"/>
  <c r="E108" i="14"/>
  <c r="H108" i="14" s="1"/>
  <c r="E107" i="14"/>
  <c r="H107" i="14" s="1"/>
  <c r="E106" i="14"/>
  <c r="H106" i="14" s="1"/>
  <c r="E105" i="14"/>
  <c r="H105" i="14" s="1"/>
  <c r="E104" i="14"/>
  <c r="H104" i="14" s="1"/>
  <c r="E103" i="14"/>
  <c r="H103" i="14" s="1"/>
  <c r="E102" i="14"/>
  <c r="H102" i="14" s="1"/>
  <c r="E101" i="14"/>
  <c r="H101" i="14" s="1"/>
  <c r="E100" i="14"/>
  <c r="H100" i="14" s="1"/>
  <c r="E99" i="14"/>
  <c r="H99" i="14" s="1"/>
  <c r="E98" i="14"/>
  <c r="H98" i="14" s="1"/>
  <c r="E90" i="14"/>
  <c r="H90" i="14" s="1"/>
  <c r="E89" i="14"/>
  <c r="H89" i="14" s="1"/>
  <c r="E88" i="14"/>
  <c r="H88" i="14" s="1"/>
  <c r="E87" i="14"/>
  <c r="H87" i="14" s="1"/>
  <c r="E86" i="14"/>
  <c r="H86" i="14" s="1"/>
  <c r="E85" i="14"/>
  <c r="H85" i="14" s="1"/>
  <c r="E84" i="14"/>
  <c r="H84" i="14" s="1"/>
  <c r="E83" i="14"/>
  <c r="H83" i="14" s="1"/>
  <c r="E82" i="14"/>
  <c r="H82" i="14" s="1"/>
  <c r="E81" i="14"/>
  <c r="H81" i="14" s="1"/>
  <c r="E80" i="14"/>
  <c r="H80" i="14" s="1"/>
  <c r="E78" i="14"/>
  <c r="H78" i="14" s="1"/>
  <c r="E69" i="14"/>
  <c r="H69" i="14" s="1"/>
  <c r="E68" i="14"/>
  <c r="H68" i="14" s="1"/>
  <c r="E67" i="14"/>
  <c r="H67" i="14" s="1"/>
  <c r="E66" i="14"/>
  <c r="H66" i="14" s="1"/>
  <c r="E65" i="14"/>
  <c r="H65" i="14" s="1"/>
  <c r="E64" i="14"/>
  <c r="H64" i="14" s="1"/>
  <c r="E63" i="14"/>
  <c r="H63" i="14" s="1"/>
  <c r="E62" i="14"/>
  <c r="H62" i="14" s="1"/>
  <c r="E61" i="14"/>
  <c r="H61" i="14" s="1"/>
  <c r="E60" i="14"/>
  <c r="H60" i="14" s="1"/>
  <c r="E59" i="14"/>
  <c r="H59" i="14" s="1"/>
  <c r="E58" i="14"/>
  <c r="E49" i="14"/>
  <c r="H49" i="14" s="1"/>
  <c r="E48" i="14"/>
  <c r="H48" i="14" s="1"/>
  <c r="E47" i="14"/>
  <c r="H47" i="14" s="1"/>
  <c r="E46" i="14"/>
  <c r="H46" i="14" s="1"/>
  <c r="E45" i="14"/>
  <c r="H45" i="14" s="1"/>
  <c r="E44" i="14"/>
  <c r="H44" i="14" s="1"/>
  <c r="E43" i="14"/>
  <c r="H43" i="14" s="1"/>
  <c r="E42" i="14"/>
  <c r="H42" i="14" s="1"/>
  <c r="E41" i="14"/>
  <c r="H41" i="14" s="1"/>
  <c r="E40" i="14"/>
  <c r="H40" i="14" s="1"/>
  <c r="E39" i="14"/>
  <c r="H39" i="14" s="1"/>
  <c r="E38" i="14"/>
  <c r="E30" i="14"/>
  <c r="H30" i="14" s="1"/>
  <c r="E29" i="14"/>
  <c r="H29" i="14" s="1"/>
  <c r="E28" i="14"/>
  <c r="H28" i="14" s="1"/>
  <c r="E27" i="14"/>
  <c r="H27" i="14" s="1"/>
  <c r="E26" i="14"/>
  <c r="H26" i="14" s="1"/>
  <c r="E25" i="14"/>
  <c r="H25" i="14" s="1"/>
  <c r="E24" i="14"/>
  <c r="H24" i="14" s="1"/>
  <c r="E23" i="14"/>
  <c r="H23" i="14" s="1"/>
  <c r="E22" i="14"/>
  <c r="H22" i="14" s="1"/>
  <c r="E21" i="14"/>
  <c r="H21" i="14" s="1"/>
  <c r="E20" i="14"/>
  <c r="H20" i="14" s="1"/>
  <c r="E19" i="14"/>
  <c r="H19" i="14" s="1"/>
  <c r="E431" i="29"/>
  <c r="H431" i="29" s="1"/>
  <c r="E429" i="29"/>
  <c r="H429" i="29" s="1"/>
  <c r="E428" i="29"/>
  <c r="H428" i="29" s="1"/>
  <c r="E427" i="29"/>
  <c r="H427" i="29" s="1"/>
  <c r="E426" i="29"/>
  <c r="H426" i="29" s="1"/>
  <c r="E425" i="29"/>
  <c r="H425" i="29" s="1"/>
  <c r="E424" i="29"/>
  <c r="H424" i="29" s="1"/>
  <c r="E423" i="29"/>
  <c r="H423" i="29" s="1"/>
  <c r="E422" i="29"/>
  <c r="H422" i="29" s="1"/>
  <c r="E421" i="29"/>
  <c r="H421" i="29" s="1"/>
  <c r="E413" i="29"/>
  <c r="H413" i="29" s="1"/>
  <c r="E412" i="29"/>
  <c r="H412" i="29" s="1"/>
  <c r="E411" i="29"/>
  <c r="H411" i="29" s="1"/>
  <c r="E410" i="29"/>
  <c r="H410" i="29" s="1"/>
  <c r="E409" i="29"/>
  <c r="H409" i="29" s="1"/>
  <c r="E408" i="29"/>
  <c r="H408" i="29" s="1"/>
  <c r="E407" i="29"/>
  <c r="H407" i="29" s="1"/>
  <c r="E406" i="29"/>
  <c r="H406" i="29" s="1"/>
  <c r="E405" i="29"/>
  <c r="H405" i="29" s="1"/>
  <c r="E404" i="29"/>
  <c r="H404" i="29" s="1"/>
  <c r="E403" i="29"/>
  <c r="H403" i="29" s="1"/>
  <c r="E402" i="29"/>
  <c r="H402" i="29" s="1"/>
  <c r="E394" i="29"/>
  <c r="H394" i="29" s="1"/>
  <c r="E393" i="29"/>
  <c r="H393" i="29" s="1"/>
  <c r="E392" i="29"/>
  <c r="H392" i="29" s="1"/>
  <c r="E391" i="29"/>
  <c r="H391" i="29" s="1"/>
  <c r="E390" i="29"/>
  <c r="H390" i="29" s="1"/>
  <c r="E389" i="29"/>
  <c r="H389" i="29" s="1"/>
  <c r="E388" i="29"/>
  <c r="H388" i="29" s="1"/>
  <c r="E387" i="29"/>
  <c r="H387" i="29" s="1"/>
  <c r="E386" i="29"/>
  <c r="H386" i="29" s="1"/>
  <c r="E385" i="29"/>
  <c r="H385" i="29" s="1"/>
  <c r="E384" i="29"/>
  <c r="H384" i="29" s="1"/>
  <c r="E383" i="29"/>
  <c r="H383" i="29" s="1"/>
  <c r="E375" i="29"/>
  <c r="H375" i="29" s="1"/>
  <c r="E374" i="29"/>
  <c r="H374" i="29" s="1"/>
  <c r="E373" i="29"/>
  <c r="H373" i="29" s="1"/>
  <c r="E372" i="29"/>
  <c r="H372" i="29" s="1"/>
  <c r="E371" i="29"/>
  <c r="H371" i="29" s="1"/>
  <c r="E370" i="29"/>
  <c r="H370" i="29" s="1"/>
  <c r="E369" i="29"/>
  <c r="H369" i="29" s="1"/>
  <c r="E368" i="29"/>
  <c r="H368" i="29" s="1"/>
  <c r="E367" i="29"/>
  <c r="H367" i="29" s="1"/>
  <c r="E366" i="29"/>
  <c r="H366" i="29" s="1"/>
  <c r="E365" i="29"/>
  <c r="H365" i="29" s="1"/>
  <c r="E364" i="29"/>
  <c r="H364" i="29" s="1"/>
  <c r="E356" i="29"/>
  <c r="H356" i="29" s="1"/>
  <c r="E355" i="29"/>
  <c r="H355" i="29" s="1"/>
  <c r="E354" i="29"/>
  <c r="H354" i="29" s="1"/>
  <c r="E353" i="29"/>
  <c r="H353" i="29" s="1"/>
  <c r="E352" i="29"/>
  <c r="H352" i="29" s="1"/>
  <c r="E351" i="29"/>
  <c r="H351" i="29" s="1"/>
  <c r="E350" i="29"/>
  <c r="H350" i="29" s="1"/>
  <c r="E349" i="29"/>
  <c r="H349" i="29" s="1"/>
  <c r="E348" i="29"/>
  <c r="H348" i="29" s="1"/>
  <c r="E347" i="29"/>
  <c r="H347" i="29" s="1"/>
  <c r="E346" i="29"/>
  <c r="H346" i="29" s="1"/>
  <c r="E345" i="29"/>
  <c r="H345" i="29" s="1"/>
  <c r="E337" i="29"/>
  <c r="H337" i="29" s="1"/>
  <c r="E336" i="29"/>
  <c r="H336" i="29" s="1"/>
  <c r="E335" i="29"/>
  <c r="H335" i="29" s="1"/>
  <c r="E334" i="29"/>
  <c r="H334" i="29" s="1"/>
  <c r="E333" i="29"/>
  <c r="H333" i="29" s="1"/>
  <c r="E332" i="29"/>
  <c r="H332" i="29" s="1"/>
  <c r="E331" i="29"/>
  <c r="H331" i="29" s="1"/>
  <c r="E330" i="29"/>
  <c r="H330" i="29" s="1"/>
  <c r="E329" i="29"/>
  <c r="H329" i="29" s="1"/>
  <c r="E328" i="29"/>
  <c r="H328" i="29" s="1"/>
  <c r="E327" i="29"/>
  <c r="H327" i="29" s="1"/>
  <c r="E326" i="29"/>
  <c r="H326" i="29" s="1"/>
  <c r="E318" i="29"/>
  <c r="H318" i="29" s="1"/>
  <c r="E317" i="29"/>
  <c r="H317" i="29" s="1"/>
  <c r="E316" i="29"/>
  <c r="H316" i="29" s="1"/>
  <c r="E315" i="29"/>
  <c r="H315" i="29" s="1"/>
  <c r="E314" i="29"/>
  <c r="H314" i="29" s="1"/>
  <c r="E313" i="29"/>
  <c r="H313" i="29" s="1"/>
  <c r="E312" i="29"/>
  <c r="H312" i="29" s="1"/>
  <c r="E311" i="29"/>
  <c r="H311" i="29" s="1"/>
  <c r="E310" i="29"/>
  <c r="H310" i="29" s="1"/>
  <c r="E309" i="29"/>
  <c r="H309" i="29" s="1"/>
  <c r="E308" i="29"/>
  <c r="H308" i="29" s="1"/>
  <c r="E307" i="29"/>
  <c r="H307" i="29" s="1"/>
  <c r="E299" i="29"/>
  <c r="H299" i="29" s="1"/>
  <c r="E298" i="29"/>
  <c r="H298" i="29" s="1"/>
  <c r="E297" i="29"/>
  <c r="H297" i="29" s="1"/>
  <c r="E296" i="29"/>
  <c r="H296" i="29" s="1"/>
  <c r="E295" i="29"/>
  <c r="H295" i="29" s="1"/>
  <c r="E294" i="29"/>
  <c r="H294" i="29" s="1"/>
  <c r="E293" i="29"/>
  <c r="H293" i="29" s="1"/>
  <c r="E292" i="29"/>
  <c r="H292" i="29" s="1"/>
  <c r="E291" i="29"/>
  <c r="H291" i="29" s="1"/>
  <c r="E290" i="29"/>
  <c r="H290" i="29" s="1"/>
  <c r="E289" i="29"/>
  <c r="H289" i="29" s="1"/>
  <c r="E288" i="29"/>
  <c r="H288" i="29" s="1"/>
  <c r="E280" i="29"/>
  <c r="H280" i="29" s="1"/>
  <c r="E279" i="29"/>
  <c r="H279" i="29" s="1"/>
  <c r="E278" i="29"/>
  <c r="H278" i="29" s="1"/>
  <c r="E277" i="29"/>
  <c r="H277" i="29" s="1"/>
  <c r="E276" i="29"/>
  <c r="H276" i="29" s="1"/>
  <c r="E275" i="29"/>
  <c r="H275" i="29" s="1"/>
  <c r="E274" i="29"/>
  <c r="H274" i="29" s="1"/>
  <c r="E273" i="29"/>
  <c r="H273" i="29" s="1"/>
  <c r="E272" i="29"/>
  <c r="H272" i="29" s="1"/>
  <c r="E271" i="29"/>
  <c r="H271" i="29" s="1"/>
  <c r="E270" i="29"/>
  <c r="H270" i="29" s="1"/>
  <c r="E269" i="29"/>
  <c r="H269" i="29" s="1"/>
  <c r="E261" i="29"/>
  <c r="H261" i="29" s="1"/>
  <c r="E260" i="29"/>
  <c r="H260" i="29" s="1"/>
  <c r="E259" i="29"/>
  <c r="H259" i="29" s="1"/>
  <c r="E258" i="29"/>
  <c r="H258" i="29" s="1"/>
  <c r="E257" i="29"/>
  <c r="H257" i="29" s="1"/>
  <c r="E256" i="29"/>
  <c r="H256" i="29" s="1"/>
  <c r="E255" i="29"/>
  <c r="H255" i="29" s="1"/>
  <c r="E254" i="29"/>
  <c r="H254" i="29" s="1"/>
  <c r="E253" i="29"/>
  <c r="H253" i="29" s="1"/>
  <c r="E252" i="29"/>
  <c r="H252" i="29" s="1"/>
  <c r="E251" i="29"/>
  <c r="H251" i="29" s="1"/>
  <c r="E250" i="29"/>
  <c r="H250" i="29" s="1"/>
  <c r="E242" i="29"/>
  <c r="H242" i="29" s="1"/>
  <c r="E241" i="29"/>
  <c r="H241" i="29" s="1"/>
  <c r="E240" i="29"/>
  <c r="H240" i="29" s="1"/>
  <c r="E239" i="29"/>
  <c r="H239" i="29" s="1"/>
  <c r="E238" i="29"/>
  <c r="H238" i="29" s="1"/>
  <c r="E237" i="29"/>
  <c r="H237" i="29" s="1"/>
  <c r="E236" i="29"/>
  <c r="H236" i="29" s="1"/>
  <c r="E235" i="29"/>
  <c r="H235" i="29" s="1"/>
  <c r="E234" i="29"/>
  <c r="H234" i="29" s="1"/>
  <c r="E233" i="29"/>
  <c r="H233" i="29" s="1"/>
  <c r="E232" i="29"/>
  <c r="H232" i="29" s="1"/>
  <c r="E231" i="29"/>
  <c r="H231" i="29" s="1"/>
  <c r="E223" i="29"/>
  <c r="H223" i="29" s="1"/>
  <c r="E222" i="29"/>
  <c r="H222" i="29" s="1"/>
  <c r="E221" i="29"/>
  <c r="H221" i="29" s="1"/>
  <c r="E220" i="29"/>
  <c r="H220" i="29" s="1"/>
  <c r="E219" i="29"/>
  <c r="H219" i="29" s="1"/>
  <c r="E218" i="29"/>
  <c r="H218" i="29" s="1"/>
  <c r="E217" i="29"/>
  <c r="H217" i="29" s="1"/>
  <c r="E216" i="29"/>
  <c r="H216" i="29" s="1"/>
  <c r="E215" i="29"/>
  <c r="H215" i="29" s="1"/>
  <c r="E214" i="29"/>
  <c r="H214" i="29" s="1"/>
  <c r="E213" i="29"/>
  <c r="H213" i="29" s="1"/>
  <c r="E212" i="29"/>
  <c r="H212" i="29" s="1"/>
  <c r="E204" i="29"/>
  <c r="H204" i="29" s="1"/>
  <c r="E203" i="29"/>
  <c r="H203" i="29" s="1"/>
  <c r="E202" i="29"/>
  <c r="H202" i="29" s="1"/>
  <c r="E201" i="29"/>
  <c r="H201" i="29" s="1"/>
  <c r="E200" i="29"/>
  <c r="H200" i="29" s="1"/>
  <c r="E199" i="29"/>
  <c r="H199" i="29" s="1"/>
  <c r="E198" i="29"/>
  <c r="H198" i="29" s="1"/>
  <c r="E197" i="29"/>
  <c r="H197" i="29" s="1"/>
  <c r="E196" i="29"/>
  <c r="H196" i="29" s="1"/>
  <c r="E195" i="29"/>
  <c r="H195" i="29" s="1"/>
  <c r="E194" i="29"/>
  <c r="H194" i="29" s="1"/>
  <c r="E193" i="29"/>
  <c r="H193" i="29" s="1"/>
  <c r="E185" i="29"/>
  <c r="H185" i="29" s="1"/>
  <c r="E184" i="29"/>
  <c r="H184" i="29" s="1"/>
  <c r="E183" i="29"/>
  <c r="H183" i="29" s="1"/>
  <c r="E182" i="29"/>
  <c r="H182" i="29" s="1"/>
  <c r="E181" i="29"/>
  <c r="H181" i="29" s="1"/>
  <c r="E180" i="29"/>
  <c r="H180" i="29" s="1"/>
  <c r="E179" i="29"/>
  <c r="H179" i="29" s="1"/>
  <c r="E178" i="29"/>
  <c r="H178" i="29" s="1"/>
  <c r="E177" i="29"/>
  <c r="H177" i="29" s="1"/>
  <c r="E176" i="29"/>
  <c r="H176" i="29" s="1"/>
  <c r="E175" i="29"/>
  <c r="H175" i="29" s="1"/>
  <c r="E174" i="29"/>
  <c r="H174" i="29" s="1"/>
  <c r="E166" i="29"/>
  <c r="H166" i="29" s="1"/>
  <c r="E165" i="29"/>
  <c r="H165" i="29" s="1"/>
  <c r="E164" i="29"/>
  <c r="H164" i="29" s="1"/>
  <c r="E163" i="29"/>
  <c r="H163" i="29" s="1"/>
  <c r="E162" i="29"/>
  <c r="H162" i="29" s="1"/>
  <c r="E161" i="29"/>
  <c r="H161" i="29" s="1"/>
  <c r="E160" i="29"/>
  <c r="H160" i="29" s="1"/>
  <c r="E159" i="29"/>
  <c r="H159" i="29" s="1"/>
  <c r="E158" i="29"/>
  <c r="H158" i="29" s="1"/>
  <c r="E157" i="29"/>
  <c r="H157" i="29" s="1"/>
  <c r="E156" i="29"/>
  <c r="H156" i="29" s="1"/>
  <c r="E155" i="29"/>
  <c r="H155" i="29" s="1"/>
  <c r="E147" i="29"/>
  <c r="H147" i="29" s="1"/>
  <c r="E146" i="29"/>
  <c r="H146" i="29" s="1"/>
  <c r="E145" i="29"/>
  <c r="H145" i="29" s="1"/>
  <c r="E144" i="29"/>
  <c r="H144" i="29" s="1"/>
  <c r="E143" i="29"/>
  <c r="H143" i="29" s="1"/>
  <c r="E142" i="29"/>
  <c r="H142" i="29" s="1"/>
  <c r="E141" i="29"/>
  <c r="H141" i="29" s="1"/>
  <c r="E140" i="29"/>
  <c r="H140" i="29" s="1"/>
  <c r="E139" i="29"/>
  <c r="H139" i="29" s="1"/>
  <c r="E138" i="29"/>
  <c r="H138" i="29" s="1"/>
  <c r="E137" i="29"/>
  <c r="H137" i="29" s="1"/>
  <c r="E136" i="29"/>
  <c r="H136" i="29" s="1"/>
  <c r="E128" i="29"/>
  <c r="H128" i="29" s="1"/>
  <c r="E127" i="29"/>
  <c r="H127" i="29" s="1"/>
  <c r="E126" i="29"/>
  <c r="H126" i="29" s="1"/>
  <c r="E125" i="29"/>
  <c r="H125" i="29" s="1"/>
  <c r="E124" i="29"/>
  <c r="H124" i="29" s="1"/>
  <c r="E123" i="29"/>
  <c r="H123" i="29" s="1"/>
  <c r="E122" i="29"/>
  <c r="H122" i="29" s="1"/>
  <c r="E121" i="29"/>
  <c r="H121" i="29" s="1"/>
  <c r="E120" i="29"/>
  <c r="H120" i="29" s="1"/>
  <c r="E119" i="29"/>
  <c r="H119" i="29" s="1"/>
  <c r="E118" i="29"/>
  <c r="H118" i="29" s="1"/>
  <c r="E117" i="29"/>
  <c r="H117" i="29" s="1"/>
  <c r="E109" i="29"/>
  <c r="H109" i="29" s="1"/>
  <c r="E108" i="29"/>
  <c r="H108" i="29" s="1"/>
  <c r="E107" i="29"/>
  <c r="H107" i="29" s="1"/>
  <c r="E106" i="29"/>
  <c r="H106" i="29" s="1"/>
  <c r="E105" i="29"/>
  <c r="H105" i="29" s="1"/>
  <c r="E104" i="29"/>
  <c r="H104" i="29" s="1"/>
  <c r="E103" i="29"/>
  <c r="H103" i="29" s="1"/>
  <c r="E102" i="29"/>
  <c r="H102" i="29" s="1"/>
  <c r="E101" i="29"/>
  <c r="H101" i="29" s="1"/>
  <c r="E100" i="29"/>
  <c r="H100" i="29" s="1"/>
  <c r="E99" i="29"/>
  <c r="H99" i="29" s="1"/>
  <c r="E98" i="29"/>
  <c r="H98" i="29" s="1"/>
  <c r="E90" i="29"/>
  <c r="H90" i="29" s="1"/>
  <c r="E89" i="29"/>
  <c r="H89" i="29" s="1"/>
  <c r="E88" i="29"/>
  <c r="H88" i="29" s="1"/>
  <c r="E87" i="29"/>
  <c r="H87" i="29" s="1"/>
  <c r="E86" i="29"/>
  <c r="H86" i="29" s="1"/>
  <c r="E85" i="29"/>
  <c r="H85" i="29" s="1"/>
  <c r="E84" i="29"/>
  <c r="H84" i="29" s="1"/>
  <c r="E83" i="29"/>
  <c r="H83" i="29" s="1"/>
  <c r="E82" i="29"/>
  <c r="H82" i="29" s="1"/>
  <c r="E81" i="29"/>
  <c r="H81" i="29" s="1"/>
  <c r="E80" i="29"/>
  <c r="H80" i="29" s="1"/>
  <c r="E78" i="29"/>
  <c r="H78" i="29" s="1"/>
  <c r="E69" i="29"/>
  <c r="H69" i="29" s="1"/>
  <c r="E68" i="29"/>
  <c r="H68" i="29" s="1"/>
  <c r="E67" i="29"/>
  <c r="H67" i="29" s="1"/>
  <c r="E66" i="29"/>
  <c r="H66" i="29" s="1"/>
  <c r="E65" i="29"/>
  <c r="H65" i="29" s="1"/>
  <c r="E64" i="29"/>
  <c r="H64" i="29" s="1"/>
  <c r="E63" i="29"/>
  <c r="H63" i="29" s="1"/>
  <c r="E62" i="29"/>
  <c r="H62" i="29" s="1"/>
  <c r="E61" i="29"/>
  <c r="H61" i="29" s="1"/>
  <c r="E60" i="29"/>
  <c r="H60" i="29" s="1"/>
  <c r="E59" i="29"/>
  <c r="H59" i="29" s="1"/>
  <c r="E58" i="29"/>
  <c r="H58" i="29" s="1"/>
  <c r="E49" i="29"/>
  <c r="H49" i="29" s="1"/>
  <c r="E48" i="29"/>
  <c r="H48" i="29" s="1"/>
  <c r="E47" i="29"/>
  <c r="H47" i="29" s="1"/>
  <c r="E46" i="29"/>
  <c r="H46" i="29" s="1"/>
  <c r="E45" i="29"/>
  <c r="H45" i="29" s="1"/>
  <c r="E44" i="29"/>
  <c r="H44" i="29" s="1"/>
  <c r="E43" i="29"/>
  <c r="H43" i="29" s="1"/>
  <c r="E42" i="29"/>
  <c r="H42" i="29" s="1"/>
  <c r="E41" i="29"/>
  <c r="H41" i="29" s="1"/>
  <c r="E40" i="29"/>
  <c r="H40" i="29" s="1"/>
  <c r="E39" i="29"/>
  <c r="H39" i="29" s="1"/>
  <c r="E38" i="29"/>
  <c r="H38" i="29" s="1"/>
  <c r="E30" i="29"/>
  <c r="H30" i="29" s="1"/>
  <c r="E29" i="29"/>
  <c r="H29" i="29" s="1"/>
  <c r="E28" i="29"/>
  <c r="H28" i="29" s="1"/>
  <c r="E27" i="29"/>
  <c r="H27" i="29" s="1"/>
  <c r="E26" i="29"/>
  <c r="H26" i="29" s="1"/>
  <c r="E25" i="29"/>
  <c r="H25" i="29" s="1"/>
  <c r="E24" i="29"/>
  <c r="H24" i="29" s="1"/>
  <c r="E23" i="29"/>
  <c r="H23" i="29" s="1"/>
  <c r="E22" i="29"/>
  <c r="H22" i="29" s="1"/>
  <c r="E21" i="29"/>
  <c r="H21" i="29" s="1"/>
  <c r="E20" i="29"/>
  <c r="H20" i="29" s="1"/>
  <c r="E19" i="29"/>
  <c r="H19" i="29" s="1"/>
  <c r="E436" i="9"/>
  <c r="H436" i="9" s="1"/>
  <c r="E435" i="9"/>
  <c r="E433" i="9"/>
  <c r="H433" i="9" s="1"/>
  <c r="E432" i="9"/>
  <c r="H432" i="9" s="1"/>
  <c r="E431" i="9"/>
  <c r="H431" i="9" s="1"/>
  <c r="E430" i="9"/>
  <c r="H430" i="9" s="1"/>
  <c r="E429" i="9"/>
  <c r="H429" i="9" s="1"/>
  <c r="E428" i="9"/>
  <c r="H428" i="9" s="1"/>
  <c r="E427" i="9"/>
  <c r="H427" i="9" s="1"/>
  <c r="E426" i="9"/>
  <c r="H426" i="9" s="1"/>
  <c r="E425" i="9"/>
  <c r="H425" i="9" s="1"/>
  <c r="E417" i="9"/>
  <c r="H417" i="9" s="1"/>
  <c r="E416" i="9"/>
  <c r="H416" i="9" s="1"/>
  <c r="E415" i="9"/>
  <c r="H415" i="9" s="1"/>
  <c r="E414" i="9"/>
  <c r="H414" i="9" s="1"/>
  <c r="E413" i="9"/>
  <c r="H413" i="9" s="1"/>
  <c r="E412" i="9"/>
  <c r="H412" i="9" s="1"/>
  <c r="E411" i="9"/>
  <c r="H411" i="9" s="1"/>
  <c r="E410" i="9"/>
  <c r="H410" i="9" s="1"/>
  <c r="E409" i="9"/>
  <c r="H409" i="9" s="1"/>
  <c r="E408" i="9"/>
  <c r="H408" i="9" s="1"/>
  <c r="E407" i="9"/>
  <c r="H407" i="9" s="1"/>
  <c r="H418" i="9" s="1"/>
  <c r="E406" i="9"/>
  <c r="H406" i="9" s="1"/>
  <c r="E398" i="9"/>
  <c r="H398" i="9" s="1"/>
  <c r="E397" i="9"/>
  <c r="H397" i="9" s="1"/>
  <c r="E396" i="9"/>
  <c r="H396" i="9" s="1"/>
  <c r="E395" i="9"/>
  <c r="H395" i="9" s="1"/>
  <c r="E394" i="9"/>
  <c r="H394" i="9" s="1"/>
  <c r="E393" i="9"/>
  <c r="H393" i="9" s="1"/>
  <c r="E392" i="9"/>
  <c r="H392" i="9" s="1"/>
  <c r="E391" i="9"/>
  <c r="H391" i="9" s="1"/>
  <c r="E390" i="9"/>
  <c r="H390" i="9" s="1"/>
  <c r="E389" i="9"/>
  <c r="H389" i="9" s="1"/>
  <c r="E388" i="9"/>
  <c r="H388" i="9" s="1"/>
  <c r="E387" i="9"/>
  <c r="H387" i="9" s="1"/>
  <c r="E379" i="9"/>
  <c r="H379" i="9" s="1"/>
  <c r="E378" i="9"/>
  <c r="H378" i="9" s="1"/>
  <c r="E377" i="9"/>
  <c r="H377" i="9" s="1"/>
  <c r="E376" i="9"/>
  <c r="H376" i="9" s="1"/>
  <c r="E375" i="9"/>
  <c r="H375" i="9" s="1"/>
  <c r="E374" i="9"/>
  <c r="H374" i="9" s="1"/>
  <c r="E373" i="9"/>
  <c r="H373" i="9" s="1"/>
  <c r="E372" i="9"/>
  <c r="H372" i="9" s="1"/>
  <c r="E371" i="9"/>
  <c r="H371" i="9" s="1"/>
  <c r="E370" i="9"/>
  <c r="H370" i="9" s="1"/>
  <c r="E369" i="9"/>
  <c r="H369" i="9" s="1"/>
  <c r="E368" i="9"/>
  <c r="H368" i="9" s="1"/>
  <c r="E360" i="9"/>
  <c r="H360" i="9" s="1"/>
  <c r="E359" i="9"/>
  <c r="H359" i="9" s="1"/>
  <c r="E358" i="9"/>
  <c r="H358" i="9" s="1"/>
  <c r="E357" i="9"/>
  <c r="H357" i="9" s="1"/>
  <c r="E356" i="9"/>
  <c r="H356" i="9" s="1"/>
  <c r="E355" i="9"/>
  <c r="H355" i="9" s="1"/>
  <c r="E354" i="9"/>
  <c r="H354" i="9" s="1"/>
  <c r="E353" i="9"/>
  <c r="H353" i="9" s="1"/>
  <c r="E352" i="9"/>
  <c r="H352" i="9" s="1"/>
  <c r="E351" i="9"/>
  <c r="H351" i="9" s="1"/>
  <c r="E350" i="9"/>
  <c r="H350" i="9" s="1"/>
  <c r="E348" i="9"/>
  <c r="H348" i="9" s="1"/>
  <c r="E340" i="9"/>
  <c r="H340" i="9" s="1"/>
  <c r="E339" i="9"/>
  <c r="H339" i="9" s="1"/>
  <c r="E338" i="9"/>
  <c r="H338" i="9" s="1"/>
  <c r="E337" i="9"/>
  <c r="H337" i="9" s="1"/>
  <c r="E336" i="9"/>
  <c r="H336" i="9" s="1"/>
  <c r="E335" i="9"/>
  <c r="H335" i="9" s="1"/>
  <c r="E334" i="9"/>
  <c r="H334" i="9" s="1"/>
  <c r="E333" i="9"/>
  <c r="H333" i="9" s="1"/>
  <c r="E332" i="9"/>
  <c r="H332" i="9" s="1"/>
  <c r="E331" i="9"/>
  <c r="H331" i="9" s="1"/>
  <c r="E330" i="9"/>
  <c r="H330" i="9" s="1"/>
  <c r="E329" i="9"/>
  <c r="H329" i="9" s="1"/>
  <c r="E321" i="9"/>
  <c r="H321" i="9" s="1"/>
  <c r="E320" i="9"/>
  <c r="H320" i="9" s="1"/>
  <c r="E319" i="9"/>
  <c r="H319" i="9" s="1"/>
  <c r="E318" i="9"/>
  <c r="H318" i="9" s="1"/>
  <c r="E317" i="9"/>
  <c r="H317" i="9" s="1"/>
  <c r="E316" i="9"/>
  <c r="H316" i="9" s="1"/>
  <c r="E315" i="9"/>
  <c r="H315" i="9" s="1"/>
  <c r="E314" i="9"/>
  <c r="H314" i="9" s="1"/>
  <c r="E313" i="9"/>
  <c r="H313" i="9" s="1"/>
  <c r="E312" i="9"/>
  <c r="H312" i="9" s="1"/>
  <c r="E311" i="9"/>
  <c r="H311" i="9" s="1"/>
  <c r="E310" i="9"/>
  <c r="H310" i="9" s="1"/>
  <c r="E302" i="9"/>
  <c r="H302" i="9" s="1"/>
  <c r="E301" i="9"/>
  <c r="H301" i="9" s="1"/>
  <c r="E300" i="9"/>
  <c r="H300" i="9" s="1"/>
  <c r="E299" i="9"/>
  <c r="H299" i="9" s="1"/>
  <c r="E298" i="9"/>
  <c r="H298" i="9" s="1"/>
  <c r="E297" i="9"/>
  <c r="H297" i="9" s="1"/>
  <c r="E296" i="9"/>
  <c r="H296" i="9" s="1"/>
  <c r="E295" i="9"/>
  <c r="H295" i="9" s="1"/>
  <c r="E294" i="9"/>
  <c r="H294" i="9" s="1"/>
  <c r="E293" i="9"/>
  <c r="H293" i="9" s="1"/>
  <c r="E292" i="9"/>
  <c r="H292" i="9" s="1"/>
  <c r="E290" i="9"/>
  <c r="H290" i="9" s="1"/>
  <c r="E282" i="9"/>
  <c r="H282" i="9" s="1"/>
  <c r="E281" i="9"/>
  <c r="H281" i="9" s="1"/>
  <c r="E280" i="9"/>
  <c r="H280" i="9" s="1"/>
  <c r="E279" i="9"/>
  <c r="H279" i="9" s="1"/>
  <c r="E278" i="9"/>
  <c r="H278" i="9" s="1"/>
  <c r="E277" i="9"/>
  <c r="H277" i="9" s="1"/>
  <c r="E276" i="9"/>
  <c r="H276" i="9" s="1"/>
  <c r="E275" i="9"/>
  <c r="H275" i="9" s="1"/>
  <c r="E274" i="9"/>
  <c r="H274" i="9" s="1"/>
  <c r="E273" i="9"/>
  <c r="H273" i="9" s="1"/>
  <c r="E271" i="9"/>
  <c r="H271" i="9" s="1"/>
  <c r="E270" i="9"/>
  <c r="H270" i="9" s="1"/>
  <c r="E262" i="9"/>
  <c r="H262" i="9" s="1"/>
  <c r="E261" i="9"/>
  <c r="H261" i="9" s="1"/>
  <c r="E260" i="9"/>
  <c r="H260" i="9" s="1"/>
  <c r="E259" i="9"/>
  <c r="H259" i="9" s="1"/>
  <c r="E258" i="9"/>
  <c r="H258" i="9" s="1"/>
  <c r="E257" i="9"/>
  <c r="H257" i="9" s="1"/>
  <c r="E256" i="9"/>
  <c r="H256" i="9" s="1"/>
  <c r="E255" i="9"/>
  <c r="H255" i="9" s="1"/>
  <c r="E254" i="9"/>
  <c r="H254" i="9" s="1"/>
  <c r="E252" i="9"/>
  <c r="H252" i="9" s="1"/>
  <c r="E251" i="9"/>
  <c r="H251" i="9" s="1"/>
  <c r="E250" i="9"/>
  <c r="H250" i="9" s="1"/>
  <c r="E242" i="9"/>
  <c r="H242" i="9" s="1"/>
  <c r="E241" i="9"/>
  <c r="H241" i="9" s="1"/>
  <c r="E240" i="9"/>
  <c r="H240" i="9" s="1"/>
  <c r="E239" i="9"/>
  <c r="H239" i="9" s="1"/>
  <c r="E238" i="9"/>
  <c r="H238" i="9" s="1"/>
  <c r="E237" i="9"/>
  <c r="H237" i="9" s="1"/>
  <c r="E236" i="9"/>
  <c r="H236" i="9" s="1"/>
  <c r="E235" i="9"/>
  <c r="H235" i="9" s="1"/>
  <c r="E234" i="9"/>
  <c r="H234" i="9" s="1"/>
  <c r="E233" i="9"/>
  <c r="H233" i="9" s="1"/>
  <c r="E232" i="9"/>
  <c r="H232" i="9" s="1"/>
  <c r="E231" i="9"/>
  <c r="H231" i="9" s="1"/>
  <c r="E223" i="9"/>
  <c r="H223" i="9" s="1"/>
  <c r="E222" i="9"/>
  <c r="H222" i="9" s="1"/>
  <c r="E221" i="9"/>
  <c r="H221" i="9" s="1"/>
  <c r="E220" i="9"/>
  <c r="H220" i="9" s="1"/>
  <c r="E219" i="9"/>
  <c r="H219" i="9" s="1"/>
  <c r="E218" i="9"/>
  <c r="H218" i="9" s="1"/>
  <c r="E217" i="9"/>
  <c r="H217" i="9" s="1"/>
  <c r="E216" i="9"/>
  <c r="H216" i="9" s="1"/>
  <c r="E215" i="9"/>
  <c r="H215" i="9" s="1"/>
  <c r="E214" i="9"/>
  <c r="H214" i="9" s="1"/>
  <c r="E213" i="9"/>
  <c r="H213" i="9" s="1"/>
  <c r="E212" i="9"/>
  <c r="H212" i="9" s="1"/>
  <c r="E204" i="9"/>
  <c r="H204" i="9" s="1"/>
  <c r="E203" i="9"/>
  <c r="H203" i="9" s="1"/>
  <c r="E202" i="9"/>
  <c r="H202" i="9" s="1"/>
  <c r="E201" i="9"/>
  <c r="H201" i="9" s="1"/>
  <c r="E200" i="9"/>
  <c r="H200" i="9" s="1"/>
  <c r="E199" i="9"/>
  <c r="H199" i="9" s="1"/>
  <c r="E198" i="9"/>
  <c r="H198" i="9" s="1"/>
  <c r="E197" i="9"/>
  <c r="H197" i="9" s="1"/>
  <c r="E196" i="9"/>
  <c r="H196" i="9" s="1"/>
  <c r="E195" i="9"/>
  <c r="H195" i="9" s="1"/>
  <c r="E194" i="9"/>
  <c r="H194" i="9" s="1"/>
  <c r="E193" i="9"/>
  <c r="H193" i="9" s="1"/>
  <c r="E185" i="9"/>
  <c r="H185" i="9" s="1"/>
  <c r="E184" i="9"/>
  <c r="H184" i="9" s="1"/>
  <c r="E183" i="9"/>
  <c r="H183" i="9" s="1"/>
  <c r="E182" i="9"/>
  <c r="H182" i="9" s="1"/>
  <c r="E181" i="9"/>
  <c r="H181" i="9" s="1"/>
  <c r="E180" i="9"/>
  <c r="H180" i="9" s="1"/>
  <c r="E179" i="9"/>
  <c r="H179" i="9" s="1"/>
  <c r="E178" i="9"/>
  <c r="H178" i="9" s="1"/>
  <c r="E177" i="9"/>
  <c r="H177" i="9" s="1"/>
  <c r="E176" i="9"/>
  <c r="H176" i="9" s="1"/>
  <c r="E175" i="9"/>
  <c r="H175" i="9" s="1"/>
  <c r="E174" i="9"/>
  <c r="H174" i="9" s="1"/>
  <c r="E166" i="9"/>
  <c r="H166" i="9" s="1"/>
  <c r="E165" i="9"/>
  <c r="H165" i="9" s="1"/>
  <c r="E164" i="9"/>
  <c r="H164" i="9" s="1"/>
  <c r="E163" i="9"/>
  <c r="H163" i="9" s="1"/>
  <c r="E162" i="9"/>
  <c r="H162" i="9" s="1"/>
  <c r="E161" i="9"/>
  <c r="H161" i="9" s="1"/>
  <c r="E160" i="9"/>
  <c r="H160" i="9" s="1"/>
  <c r="E159" i="9"/>
  <c r="H159" i="9" s="1"/>
  <c r="E158" i="9"/>
  <c r="H158" i="9" s="1"/>
  <c r="E157" i="9"/>
  <c r="H157" i="9" s="1"/>
  <c r="E156" i="9"/>
  <c r="H156" i="9" s="1"/>
  <c r="E155" i="9"/>
  <c r="H155" i="9" s="1"/>
  <c r="E147" i="9"/>
  <c r="H147" i="9" s="1"/>
  <c r="E146" i="9"/>
  <c r="H146" i="9" s="1"/>
  <c r="E145" i="9"/>
  <c r="H145" i="9" s="1"/>
  <c r="E144" i="9"/>
  <c r="H144" i="9" s="1"/>
  <c r="E143" i="9"/>
  <c r="H143" i="9" s="1"/>
  <c r="E142" i="9"/>
  <c r="H142" i="9" s="1"/>
  <c r="E141" i="9"/>
  <c r="H141" i="9" s="1"/>
  <c r="E140" i="9"/>
  <c r="H140" i="9" s="1"/>
  <c r="E139" i="9"/>
  <c r="H139" i="9" s="1"/>
  <c r="E138" i="9"/>
  <c r="H138" i="9" s="1"/>
  <c r="E137" i="9"/>
  <c r="H137" i="9" s="1"/>
  <c r="E136" i="9"/>
  <c r="H136" i="9" s="1"/>
  <c r="E128" i="9"/>
  <c r="H128" i="9" s="1"/>
  <c r="E127" i="9"/>
  <c r="H127" i="9" s="1"/>
  <c r="E126" i="9"/>
  <c r="H126" i="9" s="1"/>
  <c r="E125" i="9"/>
  <c r="H125" i="9" s="1"/>
  <c r="E124" i="9"/>
  <c r="H124" i="9" s="1"/>
  <c r="E123" i="9"/>
  <c r="H123" i="9" s="1"/>
  <c r="E122" i="9"/>
  <c r="H122" i="9" s="1"/>
  <c r="E121" i="9"/>
  <c r="H121" i="9" s="1"/>
  <c r="E120" i="9"/>
  <c r="H120" i="9" s="1"/>
  <c r="E119" i="9"/>
  <c r="H119" i="9" s="1"/>
  <c r="E118" i="9"/>
  <c r="H118" i="9" s="1"/>
  <c r="E117" i="9"/>
  <c r="H117" i="9" s="1"/>
  <c r="E109" i="9"/>
  <c r="H109" i="9" s="1"/>
  <c r="E108" i="9"/>
  <c r="H108" i="9" s="1"/>
  <c r="E107" i="9"/>
  <c r="H107" i="9" s="1"/>
  <c r="E106" i="9"/>
  <c r="H106" i="9" s="1"/>
  <c r="E105" i="9"/>
  <c r="H105" i="9" s="1"/>
  <c r="E104" i="9"/>
  <c r="H104" i="9" s="1"/>
  <c r="E103" i="9"/>
  <c r="H103" i="9" s="1"/>
  <c r="E102" i="9"/>
  <c r="H102" i="9" s="1"/>
  <c r="E101" i="9"/>
  <c r="H101" i="9" s="1"/>
  <c r="E100" i="9"/>
  <c r="H100" i="9" s="1"/>
  <c r="E99" i="9"/>
  <c r="H99" i="9" s="1"/>
  <c r="E98" i="9"/>
  <c r="H98" i="9" s="1"/>
  <c r="E90" i="9"/>
  <c r="H90" i="9" s="1"/>
  <c r="E89" i="9"/>
  <c r="H89" i="9" s="1"/>
  <c r="E88" i="9"/>
  <c r="H88" i="9" s="1"/>
  <c r="E87" i="9"/>
  <c r="H87" i="9" s="1"/>
  <c r="E86" i="9"/>
  <c r="H86" i="9" s="1"/>
  <c r="E85" i="9"/>
  <c r="H85" i="9" s="1"/>
  <c r="E84" i="9"/>
  <c r="H84" i="9" s="1"/>
  <c r="E83" i="9"/>
  <c r="H83" i="9" s="1"/>
  <c r="E82" i="9"/>
  <c r="H82" i="9" s="1"/>
  <c r="E81" i="9"/>
  <c r="H81" i="9" s="1"/>
  <c r="E80" i="9"/>
  <c r="H80" i="9" s="1"/>
  <c r="E78" i="9"/>
  <c r="H78" i="9" s="1"/>
  <c r="E69" i="9"/>
  <c r="H69" i="9" s="1"/>
  <c r="E68" i="9"/>
  <c r="H68" i="9" s="1"/>
  <c r="E67" i="9"/>
  <c r="H67" i="9" s="1"/>
  <c r="E66" i="9"/>
  <c r="H66" i="9" s="1"/>
  <c r="E65" i="9"/>
  <c r="H65" i="9" s="1"/>
  <c r="E64" i="9"/>
  <c r="H64" i="9" s="1"/>
  <c r="E63" i="9"/>
  <c r="H63" i="9" s="1"/>
  <c r="E62" i="9"/>
  <c r="H62" i="9" s="1"/>
  <c r="E61" i="9"/>
  <c r="H61" i="9" s="1"/>
  <c r="E60" i="9"/>
  <c r="H60" i="9" s="1"/>
  <c r="E59" i="9"/>
  <c r="H59" i="9" s="1"/>
  <c r="E58" i="9"/>
  <c r="H58" i="9" s="1"/>
  <c r="E49" i="9"/>
  <c r="H49" i="9" s="1"/>
  <c r="E48" i="9"/>
  <c r="H48" i="9" s="1"/>
  <c r="E47" i="9"/>
  <c r="H47" i="9" s="1"/>
  <c r="E46" i="9"/>
  <c r="H46" i="9" s="1"/>
  <c r="E45" i="9"/>
  <c r="H45" i="9" s="1"/>
  <c r="E44" i="9"/>
  <c r="H44" i="9" s="1"/>
  <c r="E43" i="9"/>
  <c r="H43" i="9" s="1"/>
  <c r="E42" i="9"/>
  <c r="H42" i="9" s="1"/>
  <c r="E41" i="9"/>
  <c r="H41" i="9" s="1"/>
  <c r="E40" i="9"/>
  <c r="H40" i="9" s="1"/>
  <c r="E39" i="9"/>
  <c r="H39" i="9" s="1"/>
  <c r="E38" i="9"/>
  <c r="E30" i="9"/>
  <c r="H30" i="9" s="1"/>
  <c r="E29" i="9"/>
  <c r="H29" i="9" s="1"/>
  <c r="E28" i="9"/>
  <c r="H28" i="9" s="1"/>
  <c r="E27" i="9"/>
  <c r="H27" i="9" s="1"/>
  <c r="E26" i="9"/>
  <c r="H26" i="9" s="1"/>
  <c r="E25" i="9"/>
  <c r="H25" i="9" s="1"/>
  <c r="E24" i="9"/>
  <c r="H24" i="9" s="1"/>
  <c r="E23" i="9"/>
  <c r="H23" i="9" s="1"/>
  <c r="E22" i="9"/>
  <c r="H22" i="9" s="1"/>
  <c r="E21" i="9"/>
  <c r="H21" i="9" s="1"/>
  <c r="E20" i="9"/>
  <c r="H20" i="9" s="1"/>
  <c r="E19" i="9"/>
  <c r="H19" i="9" s="1"/>
  <c r="E435" i="8"/>
  <c r="H435" i="8" s="1"/>
  <c r="E434" i="8"/>
  <c r="E432" i="8"/>
  <c r="H432" i="8" s="1"/>
  <c r="E431" i="8"/>
  <c r="H431" i="8" s="1"/>
  <c r="E430" i="8"/>
  <c r="H430" i="8" s="1"/>
  <c r="E429" i="8"/>
  <c r="H429" i="8" s="1"/>
  <c r="E428" i="8"/>
  <c r="H428" i="8" s="1"/>
  <c r="E427" i="8"/>
  <c r="H427" i="8" s="1"/>
  <c r="E426" i="8"/>
  <c r="H426" i="8" s="1"/>
  <c r="E425" i="8"/>
  <c r="H425" i="8" s="1"/>
  <c r="E424" i="8"/>
  <c r="H424" i="8" s="1"/>
  <c r="E416" i="8"/>
  <c r="H416" i="8" s="1"/>
  <c r="E415" i="8"/>
  <c r="H415" i="8" s="1"/>
  <c r="E414" i="8"/>
  <c r="H414" i="8" s="1"/>
  <c r="E413" i="8"/>
  <c r="H413" i="8" s="1"/>
  <c r="E412" i="8"/>
  <c r="H412" i="8" s="1"/>
  <c r="E411" i="8"/>
  <c r="H411" i="8" s="1"/>
  <c r="E410" i="8"/>
  <c r="H410" i="8" s="1"/>
  <c r="E409" i="8"/>
  <c r="H409" i="8" s="1"/>
  <c r="E408" i="8"/>
  <c r="H408" i="8" s="1"/>
  <c r="E407" i="8"/>
  <c r="H407" i="8" s="1"/>
  <c r="E406" i="8"/>
  <c r="H406" i="8" s="1"/>
  <c r="E405" i="8"/>
  <c r="H405" i="8" s="1"/>
  <c r="E397" i="8"/>
  <c r="H397" i="8" s="1"/>
  <c r="E396" i="8"/>
  <c r="H396" i="8" s="1"/>
  <c r="E395" i="8"/>
  <c r="H395" i="8" s="1"/>
  <c r="E394" i="8"/>
  <c r="H394" i="8" s="1"/>
  <c r="E393" i="8"/>
  <c r="H393" i="8" s="1"/>
  <c r="E392" i="8"/>
  <c r="H392" i="8" s="1"/>
  <c r="E391" i="8"/>
  <c r="H391" i="8" s="1"/>
  <c r="E390" i="8"/>
  <c r="H390" i="8" s="1"/>
  <c r="E389" i="8"/>
  <c r="H389" i="8" s="1"/>
  <c r="E388" i="8"/>
  <c r="H388" i="8" s="1"/>
  <c r="E387" i="8"/>
  <c r="H387" i="8" s="1"/>
  <c r="E386" i="8"/>
  <c r="H386" i="8" s="1"/>
  <c r="E378" i="8"/>
  <c r="H378" i="8" s="1"/>
  <c r="E377" i="8"/>
  <c r="H377" i="8" s="1"/>
  <c r="E376" i="8"/>
  <c r="H376" i="8" s="1"/>
  <c r="E375" i="8"/>
  <c r="H375" i="8" s="1"/>
  <c r="E374" i="8"/>
  <c r="H374" i="8" s="1"/>
  <c r="E373" i="8"/>
  <c r="H373" i="8" s="1"/>
  <c r="E372" i="8"/>
  <c r="H372" i="8" s="1"/>
  <c r="E371" i="8"/>
  <c r="H371" i="8" s="1"/>
  <c r="E370" i="8"/>
  <c r="H370" i="8" s="1"/>
  <c r="E369" i="8"/>
  <c r="H369" i="8" s="1"/>
  <c r="E368" i="8"/>
  <c r="H368" i="8" s="1"/>
  <c r="E367" i="8"/>
  <c r="H367" i="8" s="1"/>
  <c r="E359" i="8"/>
  <c r="H359" i="8" s="1"/>
  <c r="E358" i="8"/>
  <c r="H358" i="8" s="1"/>
  <c r="E357" i="8"/>
  <c r="H357" i="8" s="1"/>
  <c r="E356" i="8"/>
  <c r="H356" i="8" s="1"/>
  <c r="E355" i="8"/>
  <c r="H355" i="8" s="1"/>
  <c r="E354" i="8"/>
  <c r="H354" i="8" s="1"/>
  <c r="E353" i="8"/>
  <c r="H353" i="8" s="1"/>
  <c r="E352" i="8"/>
  <c r="H352" i="8" s="1"/>
  <c r="E351" i="8"/>
  <c r="H351" i="8" s="1"/>
  <c r="E350" i="8"/>
  <c r="H350" i="8" s="1"/>
  <c r="E349" i="8"/>
  <c r="H349" i="8" s="1"/>
  <c r="E347" i="8"/>
  <c r="H347" i="8" s="1"/>
  <c r="E339" i="8"/>
  <c r="H339" i="8" s="1"/>
  <c r="E338" i="8"/>
  <c r="H338" i="8" s="1"/>
  <c r="E337" i="8"/>
  <c r="H337" i="8" s="1"/>
  <c r="E336" i="8"/>
  <c r="H336" i="8" s="1"/>
  <c r="E335" i="8"/>
  <c r="H335" i="8" s="1"/>
  <c r="E334" i="8"/>
  <c r="H334" i="8" s="1"/>
  <c r="E333" i="8"/>
  <c r="H333" i="8" s="1"/>
  <c r="E332" i="8"/>
  <c r="H332" i="8" s="1"/>
  <c r="E331" i="8"/>
  <c r="H331" i="8" s="1"/>
  <c r="E330" i="8"/>
  <c r="H330" i="8" s="1"/>
  <c r="E329" i="8"/>
  <c r="H329" i="8" s="1"/>
  <c r="E328" i="8"/>
  <c r="H328" i="8" s="1"/>
  <c r="E320" i="8"/>
  <c r="H320" i="8" s="1"/>
  <c r="E319" i="8"/>
  <c r="H319" i="8" s="1"/>
  <c r="E318" i="8"/>
  <c r="H318" i="8" s="1"/>
  <c r="E317" i="8"/>
  <c r="H317" i="8" s="1"/>
  <c r="E316" i="8"/>
  <c r="H316" i="8" s="1"/>
  <c r="E315" i="8"/>
  <c r="H315" i="8" s="1"/>
  <c r="E314" i="8"/>
  <c r="H314" i="8" s="1"/>
  <c r="E313" i="8"/>
  <c r="H313" i="8" s="1"/>
  <c r="E312" i="8"/>
  <c r="H312" i="8" s="1"/>
  <c r="E311" i="8"/>
  <c r="H311" i="8" s="1"/>
  <c r="E310" i="8"/>
  <c r="H310" i="8" s="1"/>
  <c r="E309" i="8"/>
  <c r="H309" i="8" s="1"/>
  <c r="E301" i="8"/>
  <c r="H301" i="8" s="1"/>
  <c r="E300" i="8"/>
  <c r="H300" i="8" s="1"/>
  <c r="E299" i="8"/>
  <c r="H299" i="8" s="1"/>
  <c r="E298" i="8"/>
  <c r="H298" i="8" s="1"/>
  <c r="E297" i="8"/>
  <c r="H297" i="8" s="1"/>
  <c r="E296" i="8"/>
  <c r="H296" i="8" s="1"/>
  <c r="E295" i="8"/>
  <c r="H295" i="8" s="1"/>
  <c r="E294" i="8"/>
  <c r="H294" i="8" s="1"/>
  <c r="E293" i="8"/>
  <c r="H293" i="8" s="1"/>
  <c r="E292" i="8"/>
  <c r="H292" i="8" s="1"/>
  <c r="E291" i="8"/>
  <c r="H291" i="8" s="1"/>
  <c r="E289" i="8"/>
  <c r="H289" i="8" s="1"/>
  <c r="E281" i="8"/>
  <c r="H281" i="8" s="1"/>
  <c r="E280" i="8"/>
  <c r="H280" i="8" s="1"/>
  <c r="E279" i="8"/>
  <c r="H279" i="8" s="1"/>
  <c r="E278" i="8"/>
  <c r="H278" i="8" s="1"/>
  <c r="E277" i="8"/>
  <c r="H277" i="8" s="1"/>
  <c r="E276" i="8"/>
  <c r="H276" i="8" s="1"/>
  <c r="E275" i="8"/>
  <c r="H275" i="8" s="1"/>
  <c r="E274" i="8"/>
  <c r="H274" i="8" s="1"/>
  <c r="E273" i="8"/>
  <c r="H273" i="8" s="1"/>
  <c r="E272" i="8"/>
  <c r="H272" i="8" s="1"/>
  <c r="E270" i="8"/>
  <c r="H270" i="8" s="1"/>
  <c r="E269" i="8"/>
  <c r="H269" i="8" s="1"/>
  <c r="E261" i="8"/>
  <c r="H261" i="8" s="1"/>
  <c r="E260" i="8"/>
  <c r="H260" i="8" s="1"/>
  <c r="E259" i="8"/>
  <c r="H259" i="8" s="1"/>
  <c r="E258" i="8"/>
  <c r="H258" i="8" s="1"/>
  <c r="E257" i="8"/>
  <c r="H257" i="8" s="1"/>
  <c r="E256" i="8"/>
  <c r="H256" i="8" s="1"/>
  <c r="E255" i="8"/>
  <c r="H255" i="8" s="1"/>
  <c r="E254" i="8"/>
  <c r="H254" i="8" s="1"/>
  <c r="E253" i="8"/>
  <c r="H253" i="8" s="1"/>
  <c r="E251" i="8"/>
  <c r="H251" i="8" s="1"/>
  <c r="E250" i="8"/>
  <c r="H250" i="8" s="1"/>
  <c r="E249" i="8"/>
  <c r="H249" i="8" s="1"/>
  <c r="E241" i="8"/>
  <c r="H241" i="8" s="1"/>
  <c r="E240" i="8"/>
  <c r="H240" i="8" s="1"/>
  <c r="E239" i="8"/>
  <c r="H239" i="8" s="1"/>
  <c r="E238" i="8"/>
  <c r="H238" i="8" s="1"/>
  <c r="E237" i="8"/>
  <c r="H237" i="8" s="1"/>
  <c r="E236" i="8"/>
  <c r="H236" i="8" s="1"/>
  <c r="E235" i="8"/>
  <c r="H235" i="8" s="1"/>
  <c r="E234" i="8"/>
  <c r="H234" i="8" s="1"/>
  <c r="E233" i="8"/>
  <c r="H233" i="8" s="1"/>
  <c r="E232" i="8"/>
  <c r="H232" i="8" s="1"/>
  <c r="E231" i="8"/>
  <c r="H231" i="8" s="1"/>
  <c r="E230" i="8"/>
  <c r="H230" i="8" s="1"/>
  <c r="E222" i="8"/>
  <c r="H222" i="8" s="1"/>
  <c r="E221" i="8"/>
  <c r="H221" i="8" s="1"/>
  <c r="E220" i="8"/>
  <c r="H220" i="8" s="1"/>
  <c r="E219" i="8"/>
  <c r="H219" i="8" s="1"/>
  <c r="E218" i="8"/>
  <c r="H218" i="8" s="1"/>
  <c r="E217" i="8"/>
  <c r="H217" i="8" s="1"/>
  <c r="E216" i="8"/>
  <c r="H216" i="8" s="1"/>
  <c r="E215" i="8"/>
  <c r="H215" i="8" s="1"/>
  <c r="E214" i="8"/>
  <c r="H214" i="8" s="1"/>
  <c r="E213" i="8"/>
  <c r="H213" i="8" s="1"/>
  <c r="E212" i="8"/>
  <c r="H212" i="8" s="1"/>
  <c r="E211" i="8"/>
  <c r="H211" i="8" s="1"/>
  <c r="E203" i="8"/>
  <c r="H203" i="8" s="1"/>
  <c r="E202" i="8"/>
  <c r="H202" i="8" s="1"/>
  <c r="E201" i="8"/>
  <c r="H201" i="8" s="1"/>
  <c r="E200" i="8"/>
  <c r="H200" i="8" s="1"/>
  <c r="E199" i="8"/>
  <c r="H199" i="8" s="1"/>
  <c r="E198" i="8"/>
  <c r="H198" i="8" s="1"/>
  <c r="E197" i="8"/>
  <c r="H197" i="8" s="1"/>
  <c r="E196" i="8"/>
  <c r="H196" i="8" s="1"/>
  <c r="E195" i="8"/>
  <c r="H195" i="8" s="1"/>
  <c r="E194" i="8"/>
  <c r="H194" i="8" s="1"/>
  <c r="E193" i="8"/>
  <c r="H193" i="8" s="1"/>
  <c r="E192" i="8"/>
  <c r="H192" i="8" s="1"/>
  <c r="E184" i="8"/>
  <c r="H184" i="8" s="1"/>
  <c r="E183" i="8"/>
  <c r="H183" i="8" s="1"/>
  <c r="E182" i="8"/>
  <c r="H182" i="8" s="1"/>
  <c r="E181" i="8"/>
  <c r="H181" i="8" s="1"/>
  <c r="E180" i="8"/>
  <c r="H180" i="8" s="1"/>
  <c r="E179" i="8"/>
  <c r="H179" i="8" s="1"/>
  <c r="E178" i="8"/>
  <c r="H178" i="8" s="1"/>
  <c r="E177" i="8"/>
  <c r="H177" i="8" s="1"/>
  <c r="E176" i="8"/>
  <c r="H176" i="8" s="1"/>
  <c r="E175" i="8"/>
  <c r="H175" i="8" s="1"/>
  <c r="E174" i="8"/>
  <c r="H174" i="8" s="1"/>
  <c r="E173" i="8"/>
  <c r="H173" i="8" s="1"/>
  <c r="E165" i="8"/>
  <c r="H165" i="8" s="1"/>
  <c r="E164" i="8"/>
  <c r="H164" i="8" s="1"/>
  <c r="E163" i="8"/>
  <c r="H163" i="8" s="1"/>
  <c r="E162" i="8"/>
  <c r="H162" i="8" s="1"/>
  <c r="E161" i="8"/>
  <c r="H161" i="8" s="1"/>
  <c r="E160" i="8"/>
  <c r="H160" i="8" s="1"/>
  <c r="E159" i="8"/>
  <c r="H159" i="8" s="1"/>
  <c r="E158" i="8"/>
  <c r="H158" i="8" s="1"/>
  <c r="E157" i="8"/>
  <c r="H157" i="8" s="1"/>
  <c r="E156" i="8"/>
  <c r="H156" i="8" s="1"/>
  <c r="E155" i="8"/>
  <c r="H155" i="8" s="1"/>
  <c r="E154" i="8"/>
  <c r="H154" i="8" s="1"/>
  <c r="E146" i="8"/>
  <c r="H146" i="8" s="1"/>
  <c r="E145" i="8"/>
  <c r="H145" i="8" s="1"/>
  <c r="E144" i="8"/>
  <c r="H144" i="8" s="1"/>
  <c r="E143" i="8"/>
  <c r="H143" i="8" s="1"/>
  <c r="E142" i="8"/>
  <c r="H142" i="8" s="1"/>
  <c r="E141" i="8"/>
  <c r="H141" i="8" s="1"/>
  <c r="E140" i="8"/>
  <c r="H140" i="8" s="1"/>
  <c r="E139" i="8"/>
  <c r="H139" i="8" s="1"/>
  <c r="E138" i="8"/>
  <c r="H138" i="8" s="1"/>
  <c r="E137" i="8"/>
  <c r="H137" i="8" s="1"/>
  <c r="E136" i="8"/>
  <c r="H136" i="8" s="1"/>
  <c r="E135" i="8"/>
  <c r="H135" i="8" s="1"/>
  <c r="E127" i="8"/>
  <c r="H127" i="8" s="1"/>
  <c r="E126" i="8"/>
  <c r="H126" i="8" s="1"/>
  <c r="E125" i="8"/>
  <c r="H125" i="8" s="1"/>
  <c r="E124" i="8"/>
  <c r="H124" i="8" s="1"/>
  <c r="E123" i="8"/>
  <c r="H123" i="8" s="1"/>
  <c r="E122" i="8"/>
  <c r="H122" i="8" s="1"/>
  <c r="E121" i="8"/>
  <c r="H121" i="8" s="1"/>
  <c r="E120" i="8"/>
  <c r="H120" i="8" s="1"/>
  <c r="E119" i="8"/>
  <c r="H119" i="8" s="1"/>
  <c r="E118" i="8"/>
  <c r="H118" i="8" s="1"/>
  <c r="E117" i="8"/>
  <c r="H117" i="8" s="1"/>
  <c r="E116" i="8"/>
  <c r="H116" i="8" s="1"/>
  <c r="E108" i="8"/>
  <c r="H108" i="8" s="1"/>
  <c r="E107" i="8"/>
  <c r="H107" i="8" s="1"/>
  <c r="E106" i="8"/>
  <c r="H106" i="8" s="1"/>
  <c r="E105" i="8"/>
  <c r="H105" i="8" s="1"/>
  <c r="E104" i="8"/>
  <c r="H104" i="8" s="1"/>
  <c r="E103" i="8"/>
  <c r="H103" i="8" s="1"/>
  <c r="E102" i="8"/>
  <c r="H102" i="8" s="1"/>
  <c r="E101" i="8"/>
  <c r="H101" i="8" s="1"/>
  <c r="E100" i="8"/>
  <c r="H100" i="8" s="1"/>
  <c r="E99" i="8"/>
  <c r="H99" i="8" s="1"/>
  <c r="E98" i="8"/>
  <c r="H98" i="8" s="1"/>
  <c r="E97" i="8"/>
  <c r="H97" i="8" s="1"/>
  <c r="E89" i="8"/>
  <c r="H89" i="8" s="1"/>
  <c r="E88" i="8"/>
  <c r="H88" i="8" s="1"/>
  <c r="E87" i="8"/>
  <c r="H87" i="8" s="1"/>
  <c r="E86" i="8"/>
  <c r="H86" i="8" s="1"/>
  <c r="E85" i="8"/>
  <c r="H85" i="8" s="1"/>
  <c r="E84" i="8"/>
  <c r="H84" i="8" s="1"/>
  <c r="E83" i="8"/>
  <c r="H83" i="8" s="1"/>
  <c r="E82" i="8"/>
  <c r="H82" i="8" s="1"/>
  <c r="E81" i="8"/>
  <c r="H81" i="8" s="1"/>
  <c r="E80" i="8"/>
  <c r="H80" i="8" s="1"/>
  <c r="E79" i="8"/>
  <c r="H79" i="8" s="1"/>
  <c r="E77" i="8"/>
  <c r="H77" i="8" s="1"/>
  <c r="E68" i="8"/>
  <c r="H68" i="8" s="1"/>
  <c r="E67" i="8"/>
  <c r="H67" i="8" s="1"/>
  <c r="E66" i="8"/>
  <c r="H66" i="8" s="1"/>
  <c r="E65" i="8"/>
  <c r="H65" i="8" s="1"/>
  <c r="E64" i="8"/>
  <c r="H64" i="8" s="1"/>
  <c r="E63" i="8"/>
  <c r="H63" i="8" s="1"/>
  <c r="E62" i="8"/>
  <c r="H62" i="8" s="1"/>
  <c r="E61" i="8"/>
  <c r="H61" i="8" s="1"/>
  <c r="E60" i="8"/>
  <c r="H60" i="8" s="1"/>
  <c r="E59" i="8"/>
  <c r="H59" i="8" s="1"/>
  <c r="E58" i="8"/>
  <c r="H58" i="8" s="1"/>
  <c r="E57" i="8"/>
  <c r="E49" i="8"/>
  <c r="H49" i="8" s="1"/>
  <c r="E48" i="8"/>
  <c r="H48" i="8" s="1"/>
  <c r="E47" i="8"/>
  <c r="H47" i="8" s="1"/>
  <c r="E46" i="8"/>
  <c r="H46" i="8" s="1"/>
  <c r="E45" i="8"/>
  <c r="H45" i="8" s="1"/>
  <c r="E44" i="8"/>
  <c r="H44" i="8" s="1"/>
  <c r="E43" i="8"/>
  <c r="H43" i="8" s="1"/>
  <c r="E42" i="8"/>
  <c r="H42" i="8" s="1"/>
  <c r="E41" i="8"/>
  <c r="H41" i="8" s="1"/>
  <c r="E40" i="8"/>
  <c r="H40" i="8" s="1"/>
  <c r="E39" i="8"/>
  <c r="H39" i="8" s="1"/>
  <c r="E38" i="8"/>
  <c r="H38" i="8" s="1"/>
  <c r="E30" i="8"/>
  <c r="H30" i="8" s="1"/>
  <c r="E29" i="8"/>
  <c r="H29" i="8" s="1"/>
  <c r="E28" i="8"/>
  <c r="H28" i="8" s="1"/>
  <c r="E27" i="8"/>
  <c r="H27" i="8" s="1"/>
  <c r="E26" i="8"/>
  <c r="H26" i="8" s="1"/>
  <c r="E25" i="8"/>
  <c r="H25" i="8" s="1"/>
  <c r="E24" i="8"/>
  <c r="H24" i="8" s="1"/>
  <c r="E23" i="8"/>
  <c r="H23" i="8" s="1"/>
  <c r="E22" i="8"/>
  <c r="H22" i="8" s="1"/>
  <c r="E21" i="8"/>
  <c r="H21" i="8" s="1"/>
  <c r="E20" i="8"/>
  <c r="H20" i="8" s="1"/>
  <c r="E19" i="8"/>
  <c r="H19" i="8" s="1"/>
  <c r="E437" i="7"/>
  <c r="H437" i="7" s="1"/>
  <c r="E436" i="7"/>
  <c r="H436" i="7" s="1"/>
  <c r="E434" i="7"/>
  <c r="H434" i="7" s="1"/>
  <c r="E433" i="7"/>
  <c r="H433" i="7" s="1"/>
  <c r="E432" i="7"/>
  <c r="H432" i="7" s="1"/>
  <c r="E431" i="7"/>
  <c r="H431" i="7" s="1"/>
  <c r="E430" i="7"/>
  <c r="H430" i="7" s="1"/>
  <c r="E429" i="7"/>
  <c r="H429" i="7" s="1"/>
  <c r="E428" i="7"/>
  <c r="H428" i="7" s="1"/>
  <c r="E427" i="7"/>
  <c r="H427" i="7" s="1"/>
  <c r="E426" i="7"/>
  <c r="H426" i="7" s="1"/>
  <c r="E418" i="7"/>
  <c r="H418" i="7" s="1"/>
  <c r="E417" i="7"/>
  <c r="H417" i="7" s="1"/>
  <c r="E416" i="7"/>
  <c r="H416" i="7" s="1"/>
  <c r="E415" i="7"/>
  <c r="H415" i="7" s="1"/>
  <c r="E414" i="7"/>
  <c r="H414" i="7" s="1"/>
  <c r="E413" i="7"/>
  <c r="H413" i="7" s="1"/>
  <c r="E412" i="7"/>
  <c r="H412" i="7" s="1"/>
  <c r="E411" i="7"/>
  <c r="H411" i="7" s="1"/>
  <c r="E410" i="7"/>
  <c r="H410" i="7" s="1"/>
  <c r="E409" i="7"/>
  <c r="H409" i="7" s="1"/>
  <c r="E408" i="7"/>
  <c r="H408" i="7" s="1"/>
  <c r="E407" i="7"/>
  <c r="H407" i="7" s="1"/>
  <c r="E399" i="7"/>
  <c r="H399" i="7" s="1"/>
  <c r="E398" i="7"/>
  <c r="H398" i="7" s="1"/>
  <c r="E397" i="7"/>
  <c r="H397" i="7" s="1"/>
  <c r="E396" i="7"/>
  <c r="H396" i="7" s="1"/>
  <c r="E395" i="7"/>
  <c r="H395" i="7" s="1"/>
  <c r="E394" i="7"/>
  <c r="H394" i="7" s="1"/>
  <c r="E393" i="7"/>
  <c r="H393" i="7" s="1"/>
  <c r="E392" i="7"/>
  <c r="H392" i="7" s="1"/>
  <c r="E391" i="7"/>
  <c r="H391" i="7" s="1"/>
  <c r="E390" i="7"/>
  <c r="H390" i="7" s="1"/>
  <c r="E389" i="7"/>
  <c r="H389" i="7" s="1"/>
  <c r="E388" i="7"/>
  <c r="H388" i="7" s="1"/>
  <c r="E380" i="7"/>
  <c r="H380" i="7" s="1"/>
  <c r="E379" i="7"/>
  <c r="H379" i="7" s="1"/>
  <c r="E378" i="7"/>
  <c r="H378" i="7" s="1"/>
  <c r="E377" i="7"/>
  <c r="H377" i="7" s="1"/>
  <c r="E376" i="7"/>
  <c r="H376" i="7" s="1"/>
  <c r="E375" i="7"/>
  <c r="H375" i="7" s="1"/>
  <c r="E374" i="7"/>
  <c r="H374" i="7" s="1"/>
  <c r="E373" i="7"/>
  <c r="H373" i="7" s="1"/>
  <c r="E372" i="7"/>
  <c r="H372" i="7" s="1"/>
  <c r="E371" i="7"/>
  <c r="H371" i="7" s="1"/>
  <c r="E370" i="7"/>
  <c r="H370" i="7" s="1"/>
  <c r="E369" i="7"/>
  <c r="H369" i="7" s="1"/>
  <c r="E361" i="7"/>
  <c r="H361" i="7" s="1"/>
  <c r="E360" i="7"/>
  <c r="H360" i="7" s="1"/>
  <c r="E359" i="7"/>
  <c r="H359" i="7" s="1"/>
  <c r="E358" i="7"/>
  <c r="H358" i="7" s="1"/>
  <c r="E357" i="7"/>
  <c r="H357" i="7" s="1"/>
  <c r="E356" i="7"/>
  <c r="H356" i="7" s="1"/>
  <c r="E355" i="7"/>
  <c r="H355" i="7" s="1"/>
  <c r="E354" i="7"/>
  <c r="H354" i="7" s="1"/>
  <c r="E353" i="7"/>
  <c r="H353" i="7" s="1"/>
  <c r="E352" i="7"/>
  <c r="H352" i="7" s="1"/>
  <c r="E351" i="7"/>
  <c r="H351" i="7" s="1"/>
  <c r="E349" i="7"/>
  <c r="H349" i="7" s="1"/>
  <c r="E341" i="7"/>
  <c r="H341" i="7" s="1"/>
  <c r="E340" i="7"/>
  <c r="H340" i="7" s="1"/>
  <c r="E339" i="7"/>
  <c r="H339" i="7" s="1"/>
  <c r="E338" i="7"/>
  <c r="H338" i="7" s="1"/>
  <c r="E337" i="7"/>
  <c r="H337" i="7" s="1"/>
  <c r="E336" i="7"/>
  <c r="H336" i="7" s="1"/>
  <c r="E335" i="7"/>
  <c r="H335" i="7" s="1"/>
  <c r="E334" i="7"/>
  <c r="H334" i="7" s="1"/>
  <c r="E333" i="7"/>
  <c r="H333" i="7" s="1"/>
  <c r="E332" i="7"/>
  <c r="H332" i="7" s="1"/>
  <c r="E331" i="7"/>
  <c r="H331" i="7" s="1"/>
  <c r="E330" i="7"/>
  <c r="H330" i="7" s="1"/>
  <c r="E322" i="7"/>
  <c r="H322" i="7" s="1"/>
  <c r="E321" i="7"/>
  <c r="H321" i="7" s="1"/>
  <c r="E320" i="7"/>
  <c r="H320" i="7" s="1"/>
  <c r="E319" i="7"/>
  <c r="H319" i="7" s="1"/>
  <c r="E318" i="7"/>
  <c r="H318" i="7" s="1"/>
  <c r="E317" i="7"/>
  <c r="H317" i="7" s="1"/>
  <c r="E316" i="7"/>
  <c r="H316" i="7" s="1"/>
  <c r="E315" i="7"/>
  <c r="H315" i="7" s="1"/>
  <c r="E314" i="7"/>
  <c r="H314" i="7" s="1"/>
  <c r="E313" i="7"/>
  <c r="H313" i="7" s="1"/>
  <c r="E312" i="7"/>
  <c r="H312" i="7" s="1"/>
  <c r="E311" i="7"/>
  <c r="H311" i="7" s="1"/>
  <c r="E303" i="7"/>
  <c r="H303" i="7" s="1"/>
  <c r="E302" i="7"/>
  <c r="H302" i="7" s="1"/>
  <c r="E301" i="7"/>
  <c r="H301" i="7" s="1"/>
  <c r="E300" i="7"/>
  <c r="H300" i="7" s="1"/>
  <c r="E299" i="7"/>
  <c r="H299" i="7" s="1"/>
  <c r="E298" i="7"/>
  <c r="H298" i="7" s="1"/>
  <c r="E297" i="7"/>
  <c r="H297" i="7" s="1"/>
  <c r="E296" i="7"/>
  <c r="H296" i="7" s="1"/>
  <c r="E295" i="7"/>
  <c r="H295" i="7" s="1"/>
  <c r="E294" i="7"/>
  <c r="H294" i="7" s="1"/>
  <c r="E293" i="7"/>
  <c r="H293" i="7" s="1"/>
  <c r="E291" i="7"/>
  <c r="H291" i="7" s="1"/>
  <c r="E283" i="7"/>
  <c r="H283" i="7" s="1"/>
  <c r="E282" i="7"/>
  <c r="H282" i="7" s="1"/>
  <c r="E281" i="7"/>
  <c r="H281" i="7" s="1"/>
  <c r="E280" i="7"/>
  <c r="H280" i="7" s="1"/>
  <c r="E279" i="7"/>
  <c r="H279" i="7" s="1"/>
  <c r="E278" i="7"/>
  <c r="H278" i="7" s="1"/>
  <c r="E277" i="7"/>
  <c r="H277" i="7" s="1"/>
  <c r="E276" i="7"/>
  <c r="H276" i="7" s="1"/>
  <c r="E275" i="7"/>
  <c r="H275" i="7" s="1"/>
  <c r="E274" i="7"/>
  <c r="H274" i="7" s="1"/>
  <c r="E272" i="7"/>
  <c r="H272" i="7" s="1"/>
  <c r="E271" i="7"/>
  <c r="H271" i="7" s="1"/>
  <c r="E263" i="7"/>
  <c r="H263" i="7" s="1"/>
  <c r="E262" i="7"/>
  <c r="H262" i="7" s="1"/>
  <c r="E261" i="7"/>
  <c r="H261" i="7" s="1"/>
  <c r="E260" i="7"/>
  <c r="H260" i="7" s="1"/>
  <c r="E259" i="7"/>
  <c r="H259" i="7" s="1"/>
  <c r="E258" i="7"/>
  <c r="H258" i="7" s="1"/>
  <c r="E257" i="7"/>
  <c r="H257" i="7" s="1"/>
  <c r="E256" i="7"/>
  <c r="H256" i="7" s="1"/>
  <c r="E255" i="7"/>
  <c r="H255" i="7" s="1"/>
  <c r="E253" i="7"/>
  <c r="H253" i="7" s="1"/>
  <c r="E252" i="7"/>
  <c r="H252" i="7" s="1"/>
  <c r="E251" i="7"/>
  <c r="H251" i="7" s="1"/>
  <c r="E243" i="7"/>
  <c r="H243" i="7" s="1"/>
  <c r="E242" i="7"/>
  <c r="H242" i="7" s="1"/>
  <c r="E241" i="7"/>
  <c r="H241" i="7" s="1"/>
  <c r="E240" i="7"/>
  <c r="H240" i="7" s="1"/>
  <c r="E239" i="7"/>
  <c r="H239" i="7" s="1"/>
  <c r="E238" i="7"/>
  <c r="H238" i="7" s="1"/>
  <c r="E237" i="7"/>
  <c r="H237" i="7" s="1"/>
  <c r="E236" i="7"/>
  <c r="H236" i="7" s="1"/>
  <c r="E235" i="7"/>
  <c r="H235" i="7" s="1"/>
  <c r="E234" i="7"/>
  <c r="H234" i="7" s="1"/>
  <c r="E233" i="7"/>
  <c r="H233" i="7" s="1"/>
  <c r="E232" i="7"/>
  <c r="H232" i="7" s="1"/>
  <c r="E224" i="7"/>
  <c r="H224" i="7" s="1"/>
  <c r="E223" i="7"/>
  <c r="H223" i="7" s="1"/>
  <c r="E222" i="7"/>
  <c r="H222" i="7" s="1"/>
  <c r="E221" i="7"/>
  <c r="H221" i="7" s="1"/>
  <c r="E220" i="7"/>
  <c r="H220" i="7" s="1"/>
  <c r="E219" i="7"/>
  <c r="H219" i="7" s="1"/>
  <c r="E218" i="7"/>
  <c r="H218" i="7" s="1"/>
  <c r="E217" i="7"/>
  <c r="H217" i="7" s="1"/>
  <c r="E216" i="7"/>
  <c r="H216" i="7" s="1"/>
  <c r="E215" i="7"/>
  <c r="H215" i="7" s="1"/>
  <c r="E213" i="7"/>
  <c r="H213" i="7" s="1"/>
  <c r="E212" i="7"/>
  <c r="H212" i="7" s="1"/>
  <c r="E204" i="7"/>
  <c r="H204" i="7" s="1"/>
  <c r="E203" i="7"/>
  <c r="H203" i="7" s="1"/>
  <c r="E202" i="7"/>
  <c r="H202" i="7" s="1"/>
  <c r="E201" i="7"/>
  <c r="H201" i="7" s="1"/>
  <c r="E200" i="7"/>
  <c r="H200" i="7" s="1"/>
  <c r="E199" i="7"/>
  <c r="H199" i="7" s="1"/>
  <c r="E198" i="7"/>
  <c r="H198" i="7" s="1"/>
  <c r="E197" i="7"/>
  <c r="H197" i="7" s="1"/>
  <c r="E196" i="7"/>
  <c r="H196" i="7" s="1"/>
  <c r="E195" i="7"/>
  <c r="H195" i="7" s="1"/>
  <c r="E194" i="7"/>
  <c r="H194" i="7" s="1"/>
  <c r="E193" i="7"/>
  <c r="H193" i="7" s="1"/>
  <c r="E185" i="7"/>
  <c r="H185" i="7" s="1"/>
  <c r="E184" i="7"/>
  <c r="H184" i="7" s="1"/>
  <c r="E183" i="7"/>
  <c r="H183" i="7" s="1"/>
  <c r="E182" i="7"/>
  <c r="H182" i="7" s="1"/>
  <c r="E181" i="7"/>
  <c r="H181" i="7" s="1"/>
  <c r="E180" i="7"/>
  <c r="H180" i="7" s="1"/>
  <c r="E179" i="7"/>
  <c r="H179" i="7" s="1"/>
  <c r="E178" i="7"/>
  <c r="H178" i="7" s="1"/>
  <c r="E177" i="7"/>
  <c r="H177" i="7" s="1"/>
  <c r="E176" i="7"/>
  <c r="H176" i="7" s="1"/>
  <c r="E175" i="7"/>
  <c r="H175" i="7" s="1"/>
  <c r="E174" i="7"/>
  <c r="H174" i="7" s="1"/>
  <c r="E166" i="7"/>
  <c r="H166" i="7" s="1"/>
  <c r="E165" i="7"/>
  <c r="H165" i="7" s="1"/>
  <c r="E164" i="7"/>
  <c r="H164" i="7" s="1"/>
  <c r="E163" i="7"/>
  <c r="H163" i="7" s="1"/>
  <c r="E162" i="7"/>
  <c r="H162" i="7" s="1"/>
  <c r="E161" i="7"/>
  <c r="H161" i="7" s="1"/>
  <c r="E160" i="7"/>
  <c r="H160" i="7" s="1"/>
  <c r="E159" i="7"/>
  <c r="H159" i="7" s="1"/>
  <c r="E158" i="7"/>
  <c r="H158" i="7" s="1"/>
  <c r="E157" i="7"/>
  <c r="H157" i="7" s="1"/>
  <c r="E156" i="7"/>
  <c r="H156" i="7" s="1"/>
  <c r="E155" i="7"/>
  <c r="H155" i="7" s="1"/>
  <c r="E147" i="7"/>
  <c r="H147" i="7" s="1"/>
  <c r="E146" i="7"/>
  <c r="H146" i="7" s="1"/>
  <c r="E145" i="7"/>
  <c r="H145" i="7" s="1"/>
  <c r="E144" i="7"/>
  <c r="H144" i="7" s="1"/>
  <c r="E143" i="7"/>
  <c r="H143" i="7" s="1"/>
  <c r="E142" i="7"/>
  <c r="H142" i="7" s="1"/>
  <c r="E141" i="7"/>
  <c r="H141" i="7" s="1"/>
  <c r="E140" i="7"/>
  <c r="H140" i="7" s="1"/>
  <c r="E139" i="7"/>
  <c r="H139" i="7" s="1"/>
  <c r="E138" i="7"/>
  <c r="H138" i="7" s="1"/>
  <c r="E137" i="7"/>
  <c r="H137" i="7" s="1"/>
  <c r="E136" i="7"/>
  <c r="H136" i="7" s="1"/>
  <c r="E128" i="7"/>
  <c r="H128" i="7" s="1"/>
  <c r="E127" i="7"/>
  <c r="H127" i="7" s="1"/>
  <c r="E126" i="7"/>
  <c r="H126" i="7" s="1"/>
  <c r="E125" i="7"/>
  <c r="H125" i="7" s="1"/>
  <c r="E124" i="7"/>
  <c r="H124" i="7" s="1"/>
  <c r="E123" i="7"/>
  <c r="H123" i="7" s="1"/>
  <c r="E122" i="7"/>
  <c r="H122" i="7" s="1"/>
  <c r="E121" i="7"/>
  <c r="H121" i="7" s="1"/>
  <c r="E120" i="7"/>
  <c r="H120" i="7" s="1"/>
  <c r="E119" i="7"/>
  <c r="H119" i="7" s="1"/>
  <c r="E118" i="7"/>
  <c r="H118" i="7" s="1"/>
  <c r="E117" i="7"/>
  <c r="H117" i="7" s="1"/>
  <c r="E109" i="7"/>
  <c r="H109" i="7" s="1"/>
  <c r="E108" i="7"/>
  <c r="H108" i="7" s="1"/>
  <c r="E107" i="7"/>
  <c r="H107" i="7" s="1"/>
  <c r="E106" i="7"/>
  <c r="H106" i="7" s="1"/>
  <c r="E105" i="7"/>
  <c r="H105" i="7" s="1"/>
  <c r="E104" i="7"/>
  <c r="H104" i="7" s="1"/>
  <c r="E103" i="7"/>
  <c r="H103" i="7" s="1"/>
  <c r="E102" i="7"/>
  <c r="H102" i="7" s="1"/>
  <c r="E101" i="7"/>
  <c r="H101" i="7" s="1"/>
  <c r="E100" i="7"/>
  <c r="H100" i="7" s="1"/>
  <c r="E99" i="7"/>
  <c r="H99" i="7" s="1"/>
  <c r="E98" i="7"/>
  <c r="H98" i="7" s="1"/>
  <c r="E90" i="7"/>
  <c r="H90" i="7" s="1"/>
  <c r="E89" i="7"/>
  <c r="H89" i="7" s="1"/>
  <c r="E88" i="7"/>
  <c r="H88" i="7" s="1"/>
  <c r="E87" i="7"/>
  <c r="H87" i="7" s="1"/>
  <c r="E86" i="7"/>
  <c r="H86" i="7" s="1"/>
  <c r="E85" i="7"/>
  <c r="H85" i="7" s="1"/>
  <c r="E84" i="7"/>
  <c r="H84" i="7" s="1"/>
  <c r="E83" i="7"/>
  <c r="H83" i="7" s="1"/>
  <c r="E82" i="7"/>
  <c r="H82" i="7" s="1"/>
  <c r="E81" i="7"/>
  <c r="H81" i="7" s="1"/>
  <c r="E80" i="7"/>
  <c r="H80" i="7" s="1"/>
  <c r="E78" i="7"/>
  <c r="H78" i="7" s="1"/>
  <c r="E69" i="7"/>
  <c r="H69" i="7" s="1"/>
  <c r="E68" i="7"/>
  <c r="H68" i="7" s="1"/>
  <c r="E67" i="7"/>
  <c r="H67" i="7" s="1"/>
  <c r="E66" i="7"/>
  <c r="H66" i="7" s="1"/>
  <c r="E65" i="7"/>
  <c r="H65" i="7" s="1"/>
  <c r="E64" i="7"/>
  <c r="H64" i="7" s="1"/>
  <c r="E63" i="7"/>
  <c r="H63" i="7" s="1"/>
  <c r="E62" i="7"/>
  <c r="H62" i="7" s="1"/>
  <c r="E61" i="7"/>
  <c r="H61" i="7" s="1"/>
  <c r="E60" i="7"/>
  <c r="H60" i="7" s="1"/>
  <c r="E59" i="7"/>
  <c r="H59" i="7" s="1"/>
  <c r="E58" i="7"/>
  <c r="E49" i="7"/>
  <c r="H49" i="7" s="1"/>
  <c r="E48" i="7"/>
  <c r="H48" i="7" s="1"/>
  <c r="E47" i="7"/>
  <c r="H47" i="7" s="1"/>
  <c r="E46" i="7"/>
  <c r="H46" i="7" s="1"/>
  <c r="E45" i="7"/>
  <c r="H45" i="7" s="1"/>
  <c r="E44" i="7"/>
  <c r="H44" i="7" s="1"/>
  <c r="E43" i="7"/>
  <c r="H43" i="7" s="1"/>
  <c r="E42" i="7"/>
  <c r="H42" i="7" s="1"/>
  <c r="E41" i="7"/>
  <c r="H41" i="7" s="1"/>
  <c r="E40" i="7"/>
  <c r="H40" i="7" s="1"/>
  <c r="E39" i="7"/>
  <c r="H39" i="7" s="1"/>
  <c r="E38" i="7"/>
  <c r="H38" i="7" s="1"/>
  <c r="E30" i="7"/>
  <c r="H30" i="7" s="1"/>
  <c r="E29" i="7"/>
  <c r="H29" i="7" s="1"/>
  <c r="E28" i="7"/>
  <c r="H28" i="7" s="1"/>
  <c r="E27" i="7"/>
  <c r="H27" i="7" s="1"/>
  <c r="E26" i="7"/>
  <c r="H26" i="7" s="1"/>
  <c r="E25" i="7"/>
  <c r="H25" i="7" s="1"/>
  <c r="E24" i="7"/>
  <c r="H24" i="7" s="1"/>
  <c r="E23" i="7"/>
  <c r="H23" i="7" s="1"/>
  <c r="E22" i="7"/>
  <c r="H22" i="7" s="1"/>
  <c r="E21" i="7"/>
  <c r="H21" i="7" s="1"/>
  <c r="E20" i="7"/>
  <c r="H20" i="7" s="1"/>
  <c r="E19" i="7"/>
  <c r="H19" i="7" s="1"/>
  <c r="E437" i="6"/>
  <c r="H437" i="6" s="1"/>
  <c r="E436" i="6"/>
  <c r="E434" i="6"/>
  <c r="H434" i="6" s="1"/>
  <c r="E433" i="6"/>
  <c r="H433" i="6" s="1"/>
  <c r="E432" i="6"/>
  <c r="H432" i="6" s="1"/>
  <c r="E431" i="6"/>
  <c r="H431" i="6" s="1"/>
  <c r="E430" i="6"/>
  <c r="H430" i="6" s="1"/>
  <c r="E429" i="6"/>
  <c r="H429" i="6" s="1"/>
  <c r="E428" i="6"/>
  <c r="H428" i="6" s="1"/>
  <c r="E427" i="6"/>
  <c r="H427" i="6" s="1"/>
  <c r="E426" i="6"/>
  <c r="H426" i="6" s="1"/>
  <c r="E418" i="6"/>
  <c r="H418" i="6" s="1"/>
  <c r="E417" i="6"/>
  <c r="H417" i="6" s="1"/>
  <c r="E416" i="6"/>
  <c r="H416" i="6" s="1"/>
  <c r="E415" i="6"/>
  <c r="H415" i="6" s="1"/>
  <c r="E414" i="6"/>
  <c r="H414" i="6" s="1"/>
  <c r="E413" i="6"/>
  <c r="H413" i="6" s="1"/>
  <c r="E412" i="6"/>
  <c r="H412" i="6" s="1"/>
  <c r="E411" i="6"/>
  <c r="H411" i="6" s="1"/>
  <c r="E410" i="6"/>
  <c r="H410" i="6" s="1"/>
  <c r="E409" i="6"/>
  <c r="H409" i="6" s="1"/>
  <c r="E408" i="6"/>
  <c r="H408" i="6" s="1"/>
  <c r="E407" i="6"/>
  <c r="H407" i="6" s="1"/>
  <c r="E399" i="6"/>
  <c r="H399" i="6" s="1"/>
  <c r="E398" i="6"/>
  <c r="H398" i="6" s="1"/>
  <c r="E397" i="6"/>
  <c r="H397" i="6" s="1"/>
  <c r="E396" i="6"/>
  <c r="H396" i="6" s="1"/>
  <c r="E395" i="6"/>
  <c r="H395" i="6" s="1"/>
  <c r="E394" i="6"/>
  <c r="H394" i="6" s="1"/>
  <c r="E393" i="6"/>
  <c r="H393" i="6" s="1"/>
  <c r="E392" i="6"/>
  <c r="H392" i="6" s="1"/>
  <c r="E391" i="6"/>
  <c r="H391" i="6" s="1"/>
  <c r="E390" i="6"/>
  <c r="H390" i="6" s="1"/>
  <c r="E389" i="6"/>
  <c r="H389" i="6" s="1"/>
  <c r="E388" i="6"/>
  <c r="H388" i="6" s="1"/>
  <c r="E380" i="6"/>
  <c r="H380" i="6" s="1"/>
  <c r="E379" i="6"/>
  <c r="H379" i="6" s="1"/>
  <c r="E378" i="6"/>
  <c r="H378" i="6" s="1"/>
  <c r="E377" i="6"/>
  <c r="H377" i="6" s="1"/>
  <c r="E376" i="6"/>
  <c r="H376" i="6" s="1"/>
  <c r="E375" i="6"/>
  <c r="H375" i="6" s="1"/>
  <c r="E374" i="6"/>
  <c r="H374" i="6" s="1"/>
  <c r="E373" i="6"/>
  <c r="H373" i="6" s="1"/>
  <c r="E372" i="6"/>
  <c r="H372" i="6" s="1"/>
  <c r="E371" i="6"/>
  <c r="H371" i="6" s="1"/>
  <c r="E370" i="6"/>
  <c r="H370" i="6" s="1"/>
  <c r="E369" i="6"/>
  <c r="H369" i="6" s="1"/>
  <c r="E361" i="6"/>
  <c r="H361" i="6" s="1"/>
  <c r="E360" i="6"/>
  <c r="H360" i="6" s="1"/>
  <c r="E359" i="6"/>
  <c r="H359" i="6" s="1"/>
  <c r="E358" i="6"/>
  <c r="H358" i="6" s="1"/>
  <c r="E357" i="6"/>
  <c r="H357" i="6" s="1"/>
  <c r="E356" i="6"/>
  <c r="H356" i="6" s="1"/>
  <c r="E355" i="6"/>
  <c r="H355" i="6" s="1"/>
  <c r="E354" i="6"/>
  <c r="H354" i="6" s="1"/>
  <c r="E353" i="6"/>
  <c r="H353" i="6" s="1"/>
  <c r="E352" i="6"/>
  <c r="H352" i="6" s="1"/>
  <c r="E351" i="6"/>
  <c r="H351" i="6" s="1"/>
  <c r="E349" i="6"/>
  <c r="H349" i="6" s="1"/>
  <c r="E341" i="6"/>
  <c r="H341" i="6" s="1"/>
  <c r="E340" i="6"/>
  <c r="H340" i="6" s="1"/>
  <c r="E339" i="6"/>
  <c r="H339" i="6" s="1"/>
  <c r="E338" i="6"/>
  <c r="H338" i="6" s="1"/>
  <c r="E337" i="6"/>
  <c r="H337" i="6" s="1"/>
  <c r="E336" i="6"/>
  <c r="H336" i="6" s="1"/>
  <c r="E335" i="6"/>
  <c r="H335" i="6" s="1"/>
  <c r="E334" i="6"/>
  <c r="H334" i="6" s="1"/>
  <c r="E333" i="6"/>
  <c r="H333" i="6" s="1"/>
  <c r="E332" i="6"/>
  <c r="H332" i="6" s="1"/>
  <c r="E331" i="6"/>
  <c r="H331" i="6" s="1"/>
  <c r="E330" i="6"/>
  <c r="H330" i="6" s="1"/>
  <c r="E322" i="6"/>
  <c r="H322" i="6" s="1"/>
  <c r="E321" i="6"/>
  <c r="H321" i="6" s="1"/>
  <c r="E320" i="6"/>
  <c r="H320" i="6" s="1"/>
  <c r="E319" i="6"/>
  <c r="H319" i="6" s="1"/>
  <c r="E318" i="6"/>
  <c r="H318" i="6" s="1"/>
  <c r="E317" i="6"/>
  <c r="H317" i="6" s="1"/>
  <c r="E316" i="6"/>
  <c r="H316" i="6" s="1"/>
  <c r="E315" i="6"/>
  <c r="H315" i="6" s="1"/>
  <c r="E314" i="6"/>
  <c r="H314" i="6" s="1"/>
  <c r="E313" i="6"/>
  <c r="H313" i="6" s="1"/>
  <c r="E312" i="6"/>
  <c r="H312" i="6" s="1"/>
  <c r="E311" i="6"/>
  <c r="H311" i="6" s="1"/>
  <c r="E303" i="6"/>
  <c r="H303" i="6" s="1"/>
  <c r="E302" i="6"/>
  <c r="H302" i="6" s="1"/>
  <c r="E301" i="6"/>
  <c r="H301" i="6" s="1"/>
  <c r="E300" i="6"/>
  <c r="H300" i="6" s="1"/>
  <c r="E299" i="6"/>
  <c r="H299" i="6" s="1"/>
  <c r="E298" i="6"/>
  <c r="H298" i="6" s="1"/>
  <c r="E297" i="6"/>
  <c r="H297" i="6" s="1"/>
  <c r="E296" i="6"/>
  <c r="H296" i="6" s="1"/>
  <c r="E295" i="6"/>
  <c r="H295" i="6" s="1"/>
  <c r="E294" i="6"/>
  <c r="H294" i="6" s="1"/>
  <c r="E293" i="6"/>
  <c r="H293" i="6" s="1"/>
  <c r="E291" i="6"/>
  <c r="H291" i="6" s="1"/>
  <c r="E283" i="6"/>
  <c r="H283" i="6" s="1"/>
  <c r="E282" i="6"/>
  <c r="H282" i="6" s="1"/>
  <c r="E281" i="6"/>
  <c r="H281" i="6" s="1"/>
  <c r="E280" i="6"/>
  <c r="H280" i="6" s="1"/>
  <c r="E279" i="6"/>
  <c r="H279" i="6" s="1"/>
  <c r="E278" i="6"/>
  <c r="H278" i="6" s="1"/>
  <c r="E277" i="6"/>
  <c r="H277" i="6" s="1"/>
  <c r="E276" i="6"/>
  <c r="H276" i="6" s="1"/>
  <c r="E275" i="6"/>
  <c r="H275" i="6" s="1"/>
  <c r="E274" i="6"/>
  <c r="H274" i="6" s="1"/>
  <c r="E272" i="6"/>
  <c r="H272" i="6" s="1"/>
  <c r="E271" i="6"/>
  <c r="H271" i="6" s="1"/>
  <c r="E263" i="6"/>
  <c r="H263" i="6" s="1"/>
  <c r="E262" i="6"/>
  <c r="H262" i="6" s="1"/>
  <c r="E261" i="6"/>
  <c r="H261" i="6" s="1"/>
  <c r="E260" i="6"/>
  <c r="H260" i="6" s="1"/>
  <c r="E259" i="6"/>
  <c r="H259" i="6" s="1"/>
  <c r="E258" i="6"/>
  <c r="H258" i="6" s="1"/>
  <c r="E257" i="6"/>
  <c r="H257" i="6" s="1"/>
  <c r="E256" i="6"/>
  <c r="H256" i="6" s="1"/>
  <c r="E255" i="6"/>
  <c r="H255" i="6" s="1"/>
  <c r="E253" i="6"/>
  <c r="H253" i="6" s="1"/>
  <c r="E252" i="6"/>
  <c r="H252" i="6" s="1"/>
  <c r="E251" i="6"/>
  <c r="H251" i="6" s="1"/>
  <c r="E243" i="6"/>
  <c r="H243" i="6" s="1"/>
  <c r="E242" i="6"/>
  <c r="H242" i="6" s="1"/>
  <c r="E241" i="6"/>
  <c r="H241" i="6" s="1"/>
  <c r="E240" i="6"/>
  <c r="H240" i="6" s="1"/>
  <c r="E239" i="6"/>
  <c r="H239" i="6" s="1"/>
  <c r="E238" i="6"/>
  <c r="H238" i="6" s="1"/>
  <c r="E237" i="6"/>
  <c r="H237" i="6" s="1"/>
  <c r="E236" i="6"/>
  <c r="H236" i="6" s="1"/>
  <c r="E235" i="6"/>
  <c r="H235" i="6" s="1"/>
  <c r="E234" i="6"/>
  <c r="H234" i="6" s="1"/>
  <c r="E233" i="6"/>
  <c r="H233" i="6" s="1"/>
  <c r="E232" i="6"/>
  <c r="H232" i="6" s="1"/>
  <c r="E224" i="6"/>
  <c r="H224" i="6" s="1"/>
  <c r="E223" i="6"/>
  <c r="H223" i="6" s="1"/>
  <c r="E222" i="6"/>
  <c r="H222" i="6" s="1"/>
  <c r="E221" i="6"/>
  <c r="H221" i="6" s="1"/>
  <c r="E220" i="6"/>
  <c r="H220" i="6" s="1"/>
  <c r="E219" i="6"/>
  <c r="H219" i="6" s="1"/>
  <c r="E218" i="6"/>
  <c r="H218" i="6" s="1"/>
  <c r="E217" i="6"/>
  <c r="H217" i="6" s="1"/>
  <c r="E216" i="6"/>
  <c r="H216" i="6" s="1"/>
  <c r="E215" i="6"/>
  <c r="H215" i="6" s="1"/>
  <c r="E213" i="6"/>
  <c r="H213" i="6" s="1"/>
  <c r="E212" i="6"/>
  <c r="H212" i="6" s="1"/>
  <c r="E204" i="6"/>
  <c r="H204" i="6" s="1"/>
  <c r="E203" i="6"/>
  <c r="H203" i="6" s="1"/>
  <c r="E202" i="6"/>
  <c r="H202" i="6" s="1"/>
  <c r="E201" i="6"/>
  <c r="H201" i="6" s="1"/>
  <c r="E200" i="6"/>
  <c r="H200" i="6" s="1"/>
  <c r="E199" i="6"/>
  <c r="H199" i="6" s="1"/>
  <c r="E198" i="6"/>
  <c r="H198" i="6" s="1"/>
  <c r="E197" i="6"/>
  <c r="H197" i="6" s="1"/>
  <c r="E196" i="6"/>
  <c r="H196" i="6" s="1"/>
  <c r="E195" i="6"/>
  <c r="H195" i="6" s="1"/>
  <c r="E194" i="6"/>
  <c r="H194" i="6" s="1"/>
  <c r="E193" i="6"/>
  <c r="H193" i="6" s="1"/>
  <c r="E185" i="6"/>
  <c r="H185" i="6" s="1"/>
  <c r="E184" i="6"/>
  <c r="H184" i="6" s="1"/>
  <c r="E183" i="6"/>
  <c r="H183" i="6" s="1"/>
  <c r="E182" i="6"/>
  <c r="H182" i="6" s="1"/>
  <c r="E181" i="6"/>
  <c r="H181" i="6" s="1"/>
  <c r="E180" i="6"/>
  <c r="H180" i="6" s="1"/>
  <c r="E179" i="6"/>
  <c r="H179" i="6" s="1"/>
  <c r="E178" i="6"/>
  <c r="H178" i="6" s="1"/>
  <c r="E177" i="6"/>
  <c r="H177" i="6" s="1"/>
  <c r="E176" i="6"/>
  <c r="H176" i="6" s="1"/>
  <c r="E175" i="6"/>
  <c r="H175" i="6" s="1"/>
  <c r="E174" i="6"/>
  <c r="H174" i="6" s="1"/>
  <c r="E166" i="6"/>
  <c r="H166" i="6" s="1"/>
  <c r="E165" i="6"/>
  <c r="H165" i="6" s="1"/>
  <c r="E164" i="6"/>
  <c r="H164" i="6" s="1"/>
  <c r="E163" i="6"/>
  <c r="H163" i="6" s="1"/>
  <c r="E162" i="6"/>
  <c r="H162" i="6" s="1"/>
  <c r="E161" i="6"/>
  <c r="H161" i="6" s="1"/>
  <c r="E160" i="6"/>
  <c r="H160" i="6" s="1"/>
  <c r="E159" i="6"/>
  <c r="H159" i="6" s="1"/>
  <c r="E158" i="6"/>
  <c r="H158" i="6" s="1"/>
  <c r="E157" i="6"/>
  <c r="H157" i="6" s="1"/>
  <c r="E156" i="6"/>
  <c r="H156" i="6" s="1"/>
  <c r="E155" i="6"/>
  <c r="H155" i="6" s="1"/>
  <c r="E147" i="6"/>
  <c r="H147" i="6" s="1"/>
  <c r="E146" i="6"/>
  <c r="H146" i="6" s="1"/>
  <c r="E145" i="6"/>
  <c r="H145" i="6" s="1"/>
  <c r="E144" i="6"/>
  <c r="H144" i="6" s="1"/>
  <c r="E143" i="6"/>
  <c r="H143" i="6" s="1"/>
  <c r="E142" i="6"/>
  <c r="H142" i="6" s="1"/>
  <c r="E141" i="6"/>
  <c r="H141" i="6" s="1"/>
  <c r="E140" i="6"/>
  <c r="H140" i="6" s="1"/>
  <c r="E139" i="6"/>
  <c r="H139" i="6" s="1"/>
  <c r="E138" i="6"/>
  <c r="H138" i="6" s="1"/>
  <c r="E137" i="6"/>
  <c r="H137" i="6" s="1"/>
  <c r="E136" i="6"/>
  <c r="H136" i="6" s="1"/>
  <c r="E128" i="6"/>
  <c r="H128" i="6" s="1"/>
  <c r="E127" i="6"/>
  <c r="H127" i="6" s="1"/>
  <c r="E126" i="6"/>
  <c r="H126" i="6" s="1"/>
  <c r="E125" i="6"/>
  <c r="H125" i="6" s="1"/>
  <c r="E124" i="6"/>
  <c r="H124" i="6" s="1"/>
  <c r="E123" i="6"/>
  <c r="H123" i="6" s="1"/>
  <c r="E122" i="6"/>
  <c r="H122" i="6" s="1"/>
  <c r="E121" i="6"/>
  <c r="H121" i="6" s="1"/>
  <c r="E120" i="6"/>
  <c r="H120" i="6" s="1"/>
  <c r="E119" i="6"/>
  <c r="H119" i="6" s="1"/>
  <c r="E118" i="6"/>
  <c r="H118" i="6" s="1"/>
  <c r="E117" i="6"/>
  <c r="H117" i="6" s="1"/>
  <c r="E109" i="6"/>
  <c r="H109" i="6" s="1"/>
  <c r="E108" i="6"/>
  <c r="H108" i="6" s="1"/>
  <c r="E107" i="6"/>
  <c r="H107" i="6" s="1"/>
  <c r="E106" i="6"/>
  <c r="H106" i="6" s="1"/>
  <c r="E105" i="6"/>
  <c r="H105" i="6" s="1"/>
  <c r="E104" i="6"/>
  <c r="H104" i="6" s="1"/>
  <c r="E103" i="6"/>
  <c r="H103" i="6" s="1"/>
  <c r="E102" i="6"/>
  <c r="H102" i="6" s="1"/>
  <c r="E101" i="6"/>
  <c r="H101" i="6" s="1"/>
  <c r="E100" i="6"/>
  <c r="H100" i="6" s="1"/>
  <c r="E99" i="6"/>
  <c r="H99" i="6" s="1"/>
  <c r="E98" i="6"/>
  <c r="H98" i="6" s="1"/>
  <c r="E90" i="6"/>
  <c r="H90" i="6" s="1"/>
  <c r="E89" i="6"/>
  <c r="H89" i="6" s="1"/>
  <c r="E88" i="6"/>
  <c r="H88" i="6" s="1"/>
  <c r="E87" i="6"/>
  <c r="H87" i="6" s="1"/>
  <c r="E86" i="6"/>
  <c r="H86" i="6" s="1"/>
  <c r="E85" i="6"/>
  <c r="H85" i="6" s="1"/>
  <c r="E84" i="6"/>
  <c r="H84" i="6" s="1"/>
  <c r="E83" i="6"/>
  <c r="H83" i="6" s="1"/>
  <c r="E82" i="6"/>
  <c r="H82" i="6" s="1"/>
  <c r="E81" i="6"/>
  <c r="H81" i="6" s="1"/>
  <c r="E80" i="6"/>
  <c r="H80" i="6" s="1"/>
  <c r="E78" i="6"/>
  <c r="H78" i="6" s="1"/>
  <c r="E69" i="6"/>
  <c r="H69" i="6" s="1"/>
  <c r="E68" i="6"/>
  <c r="H68" i="6" s="1"/>
  <c r="E67" i="6"/>
  <c r="H67" i="6" s="1"/>
  <c r="E66" i="6"/>
  <c r="H66" i="6" s="1"/>
  <c r="E65" i="6"/>
  <c r="H65" i="6" s="1"/>
  <c r="E64" i="6"/>
  <c r="H64" i="6" s="1"/>
  <c r="E63" i="6"/>
  <c r="H63" i="6" s="1"/>
  <c r="E62" i="6"/>
  <c r="H62" i="6" s="1"/>
  <c r="E61" i="6"/>
  <c r="H61" i="6" s="1"/>
  <c r="E60" i="6"/>
  <c r="H60" i="6" s="1"/>
  <c r="E59" i="6"/>
  <c r="H59" i="6" s="1"/>
  <c r="E58" i="6"/>
  <c r="H58" i="6" s="1"/>
  <c r="E49" i="6"/>
  <c r="H49" i="6" s="1"/>
  <c r="E48" i="6"/>
  <c r="H48" i="6" s="1"/>
  <c r="E47" i="6"/>
  <c r="H47" i="6" s="1"/>
  <c r="E46" i="6"/>
  <c r="H46" i="6" s="1"/>
  <c r="E45" i="6"/>
  <c r="H45" i="6" s="1"/>
  <c r="E44" i="6"/>
  <c r="H44" i="6" s="1"/>
  <c r="E43" i="6"/>
  <c r="H43" i="6" s="1"/>
  <c r="E42" i="6"/>
  <c r="H42" i="6" s="1"/>
  <c r="E41" i="6"/>
  <c r="H41" i="6" s="1"/>
  <c r="E40" i="6"/>
  <c r="H40" i="6" s="1"/>
  <c r="E39" i="6"/>
  <c r="H39" i="6" s="1"/>
  <c r="E38" i="6"/>
  <c r="H38" i="6" s="1"/>
  <c r="E30" i="6"/>
  <c r="H30" i="6" s="1"/>
  <c r="E29" i="6"/>
  <c r="H29" i="6" s="1"/>
  <c r="E28" i="6"/>
  <c r="H28" i="6" s="1"/>
  <c r="E27" i="6"/>
  <c r="H27" i="6" s="1"/>
  <c r="E26" i="6"/>
  <c r="H26" i="6" s="1"/>
  <c r="E25" i="6"/>
  <c r="H25" i="6" s="1"/>
  <c r="E24" i="6"/>
  <c r="H24" i="6" s="1"/>
  <c r="E23" i="6"/>
  <c r="H23" i="6" s="1"/>
  <c r="E22" i="6"/>
  <c r="H22" i="6" s="1"/>
  <c r="E21" i="6"/>
  <c r="H21" i="6" s="1"/>
  <c r="E20" i="6"/>
  <c r="H20" i="6" s="1"/>
  <c r="E19" i="6"/>
  <c r="H19" i="6" s="1"/>
  <c r="E378" i="2"/>
  <c r="H378" i="2" s="1"/>
  <c r="E377" i="2"/>
  <c r="H377" i="2" s="1"/>
  <c r="E376" i="2"/>
  <c r="H376" i="2" s="1"/>
  <c r="E375" i="2"/>
  <c r="H375" i="2" s="1"/>
  <c r="E374" i="2"/>
  <c r="H374" i="2" s="1"/>
  <c r="E373" i="2"/>
  <c r="H373" i="2" s="1"/>
  <c r="E372" i="2"/>
  <c r="H372" i="2" s="1"/>
  <c r="E371" i="2"/>
  <c r="H371" i="2" s="1"/>
  <c r="E370" i="2"/>
  <c r="H370" i="2" s="1"/>
  <c r="E369" i="2"/>
  <c r="H369" i="2" s="1"/>
  <c r="E361" i="2"/>
  <c r="H361" i="2" s="1"/>
  <c r="E360" i="2"/>
  <c r="H360" i="2" s="1"/>
  <c r="E359" i="2"/>
  <c r="H359" i="2" s="1"/>
  <c r="E358" i="2"/>
  <c r="H358" i="2" s="1"/>
  <c r="E357" i="2"/>
  <c r="H357" i="2" s="1"/>
  <c r="E356" i="2"/>
  <c r="H356" i="2" s="1"/>
  <c r="E355" i="2"/>
  <c r="H355" i="2" s="1"/>
  <c r="E354" i="2"/>
  <c r="H354" i="2" s="1"/>
  <c r="E353" i="2"/>
  <c r="H353" i="2" s="1"/>
  <c r="E352" i="2"/>
  <c r="H352" i="2" s="1"/>
  <c r="E351" i="2"/>
  <c r="H351" i="2" s="1"/>
  <c r="E349" i="2"/>
  <c r="H349" i="2" s="1"/>
  <c r="E341" i="2"/>
  <c r="H341" i="2" s="1"/>
  <c r="E340" i="2"/>
  <c r="H340" i="2" s="1"/>
  <c r="E339" i="2"/>
  <c r="H339" i="2" s="1"/>
  <c r="E338" i="2"/>
  <c r="H338" i="2" s="1"/>
  <c r="E337" i="2"/>
  <c r="H337" i="2" s="1"/>
  <c r="E336" i="2"/>
  <c r="H336" i="2" s="1"/>
  <c r="E335" i="2"/>
  <c r="H335" i="2" s="1"/>
  <c r="E334" i="2"/>
  <c r="H334" i="2" s="1"/>
  <c r="E333" i="2"/>
  <c r="H333" i="2" s="1"/>
  <c r="E332" i="2"/>
  <c r="H332" i="2" s="1"/>
  <c r="E331" i="2"/>
  <c r="H331" i="2" s="1"/>
  <c r="E330" i="2"/>
  <c r="H330" i="2" s="1"/>
  <c r="E322" i="2"/>
  <c r="H322" i="2" s="1"/>
  <c r="E321" i="2"/>
  <c r="H321" i="2" s="1"/>
  <c r="E320" i="2"/>
  <c r="H320" i="2" s="1"/>
  <c r="E319" i="2"/>
  <c r="H319" i="2" s="1"/>
  <c r="E318" i="2"/>
  <c r="H318" i="2" s="1"/>
  <c r="E317" i="2"/>
  <c r="H317" i="2" s="1"/>
  <c r="E316" i="2"/>
  <c r="H316" i="2" s="1"/>
  <c r="E315" i="2"/>
  <c r="H315" i="2" s="1"/>
  <c r="E314" i="2"/>
  <c r="H314" i="2" s="1"/>
  <c r="E313" i="2"/>
  <c r="H313" i="2" s="1"/>
  <c r="E312" i="2"/>
  <c r="H312" i="2" s="1"/>
  <c r="E311" i="2"/>
  <c r="H311" i="2" s="1"/>
  <c r="E303" i="2"/>
  <c r="H303" i="2" s="1"/>
  <c r="E302" i="2"/>
  <c r="H302" i="2" s="1"/>
  <c r="E301" i="2"/>
  <c r="H301" i="2" s="1"/>
  <c r="E300" i="2"/>
  <c r="H300" i="2" s="1"/>
  <c r="E299" i="2"/>
  <c r="H299" i="2" s="1"/>
  <c r="E298" i="2"/>
  <c r="H298" i="2" s="1"/>
  <c r="E297" i="2"/>
  <c r="H297" i="2" s="1"/>
  <c r="E296" i="2"/>
  <c r="H296" i="2" s="1"/>
  <c r="E295" i="2"/>
  <c r="H295" i="2" s="1"/>
  <c r="E294" i="2"/>
  <c r="H294" i="2" s="1"/>
  <c r="E293" i="2"/>
  <c r="H293" i="2" s="1"/>
  <c r="E291" i="2"/>
  <c r="H291" i="2" s="1"/>
  <c r="E283" i="2"/>
  <c r="H283" i="2" s="1"/>
  <c r="E282" i="2"/>
  <c r="H282" i="2" s="1"/>
  <c r="E281" i="2"/>
  <c r="H281" i="2" s="1"/>
  <c r="E280" i="2"/>
  <c r="H280" i="2" s="1"/>
  <c r="E279" i="2"/>
  <c r="H279" i="2" s="1"/>
  <c r="E278" i="2"/>
  <c r="H278" i="2" s="1"/>
  <c r="E277" i="2"/>
  <c r="H277" i="2" s="1"/>
  <c r="E276" i="2"/>
  <c r="H276" i="2" s="1"/>
  <c r="E275" i="2"/>
  <c r="H275" i="2" s="1"/>
  <c r="E274" i="2"/>
  <c r="H274" i="2" s="1"/>
  <c r="E272" i="2"/>
  <c r="H272" i="2" s="1"/>
  <c r="E271" i="2"/>
  <c r="H271" i="2" s="1"/>
  <c r="E263" i="2"/>
  <c r="H263" i="2" s="1"/>
  <c r="E262" i="2"/>
  <c r="H262" i="2" s="1"/>
  <c r="E261" i="2"/>
  <c r="H261" i="2" s="1"/>
  <c r="E260" i="2"/>
  <c r="H260" i="2" s="1"/>
  <c r="E259" i="2"/>
  <c r="H259" i="2" s="1"/>
  <c r="E258" i="2"/>
  <c r="H258" i="2" s="1"/>
  <c r="E257" i="2"/>
  <c r="H257" i="2" s="1"/>
  <c r="E256" i="2"/>
  <c r="H256" i="2" s="1"/>
  <c r="E255" i="2"/>
  <c r="H255" i="2" s="1"/>
  <c r="E253" i="2"/>
  <c r="H253" i="2" s="1"/>
  <c r="E252" i="2"/>
  <c r="H252" i="2" s="1"/>
  <c r="E251" i="2"/>
  <c r="H251" i="2" s="1"/>
  <c r="E243" i="2"/>
  <c r="H243" i="2" s="1"/>
  <c r="E242" i="2"/>
  <c r="H242" i="2" s="1"/>
  <c r="E241" i="2"/>
  <c r="H241" i="2" s="1"/>
  <c r="E240" i="2"/>
  <c r="H240" i="2" s="1"/>
  <c r="E239" i="2"/>
  <c r="H239" i="2" s="1"/>
  <c r="E238" i="2"/>
  <c r="H238" i="2" s="1"/>
  <c r="E237" i="2"/>
  <c r="H237" i="2" s="1"/>
  <c r="E236" i="2"/>
  <c r="H236" i="2" s="1"/>
  <c r="E235" i="2"/>
  <c r="H235" i="2" s="1"/>
  <c r="E234" i="2"/>
  <c r="H234" i="2" s="1"/>
  <c r="E233" i="2"/>
  <c r="H233" i="2" s="1"/>
  <c r="E232" i="2"/>
  <c r="H232" i="2" s="1"/>
  <c r="E224" i="2"/>
  <c r="H224" i="2" s="1"/>
  <c r="E223" i="2"/>
  <c r="H223" i="2" s="1"/>
  <c r="E222" i="2"/>
  <c r="H222" i="2" s="1"/>
  <c r="E221" i="2"/>
  <c r="H221" i="2" s="1"/>
  <c r="E220" i="2"/>
  <c r="H220" i="2" s="1"/>
  <c r="E219" i="2"/>
  <c r="H219" i="2" s="1"/>
  <c r="E218" i="2"/>
  <c r="H218" i="2" s="1"/>
  <c r="E217" i="2"/>
  <c r="H217" i="2" s="1"/>
  <c r="E216" i="2"/>
  <c r="H216" i="2" s="1"/>
  <c r="E215" i="2"/>
  <c r="H215" i="2" s="1"/>
  <c r="E213" i="2"/>
  <c r="H213" i="2" s="1"/>
  <c r="E212" i="2"/>
  <c r="H212" i="2" s="1"/>
  <c r="E204" i="2"/>
  <c r="H204" i="2" s="1"/>
  <c r="E203" i="2"/>
  <c r="H203" i="2" s="1"/>
  <c r="E202" i="2"/>
  <c r="H202" i="2" s="1"/>
  <c r="E201" i="2"/>
  <c r="H201" i="2" s="1"/>
  <c r="E200" i="2"/>
  <c r="H200" i="2" s="1"/>
  <c r="E199" i="2"/>
  <c r="H199" i="2" s="1"/>
  <c r="E198" i="2"/>
  <c r="H198" i="2" s="1"/>
  <c r="E197" i="2"/>
  <c r="H197" i="2" s="1"/>
  <c r="E196" i="2"/>
  <c r="H196" i="2" s="1"/>
  <c r="E195" i="2"/>
  <c r="H195" i="2" s="1"/>
  <c r="E194" i="2"/>
  <c r="H194" i="2" s="1"/>
  <c r="E193" i="2"/>
  <c r="H193" i="2" s="1"/>
  <c r="E185" i="2"/>
  <c r="H185" i="2" s="1"/>
  <c r="E184" i="2"/>
  <c r="H184" i="2" s="1"/>
  <c r="E183" i="2"/>
  <c r="H183" i="2" s="1"/>
  <c r="E182" i="2"/>
  <c r="H182" i="2" s="1"/>
  <c r="E181" i="2"/>
  <c r="H181" i="2" s="1"/>
  <c r="E180" i="2"/>
  <c r="H180" i="2" s="1"/>
  <c r="E179" i="2"/>
  <c r="H179" i="2" s="1"/>
  <c r="E178" i="2"/>
  <c r="H178" i="2" s="1"/>
  <c r="E177" i="2"/>
  <c r="H177" i="2" s="1"/>
  <c r="E176" i="2"/>
  <c r="H176" i="2" s="1"/>
  <c r="E175" i="2"/>
  <c r="H175" i="2" s="1"/>
  <c r="E174" i="2"/>
  <c r="H174" i="2" s="1"/>
  <c r="E166" i="2"/>
  <c r="H166" i="2" s="1"/>
  <c r="E165" i="2"/>
  <c r="H165" i="2" s="1"/>
  <c r="E164" i="2"/>
  <c r="H164" i="2" s="1"/>
  <c r="E163" i="2"/>
  <c r="H163" i="2" s="1"/>
  <c r="E162" i="2"/>
  <c r="H162" i="2" s="1"/>
  <c r="E161" i="2"/>
  <c r="H161" i="2" s="1"/>
  <c r="E160" i="2"/>
  <c r="H160" i="2" s="1"/>
  <c r="E159" i="2"/>
  <c r="H159" i="2" s="1"/>
  <c r="E158" i="2"/>
  <c r="H158" i="2" s="1"/>
  <c r="E157" i="2"/>
  <c r="H157" i="2" s="1"/>
  <c r="E156" i="2"/>
  <c r="H156" i="2" s="1"/>
  <c r="E155" i="2"/>
  <c r="H155" i="2" s="1"/>
  <c r="E147" i="2"/>
  <c r="H147" i="2" s="1"/>
  <c r="E146" i="2"/>
  <c r="H146" i="2" s="1"/>
  <c r="E145" i="2"/>
  <c r="H145" i="2" s="1"/>
  <c r="E144" i="2"/>
  <c r="H144" i="2" s="1"/>
  <c r="E143" i="2"/>
  <c r="H143" i="2" s="1"/>
  <c r="E142" i="2"/>
  <c r="H142" i="2" s="1"/>
  <c r="E141" i="2"/>
  <c r="H141" i="2" s="1"/>
  <c r="E140" i="2"/>
  <c r="H140" i="2" s="1"/>
  <c r="E139" i="2"/>
  <c r="H139" i="2" s="1"/>
  <c r="E138" i="2"/>
  <c r="H138" i="2" s="1"/>
  <c r="E137" i="2"/>
  <c r="H137" i="2" s="1"/>
  <c r="E136" i="2"/>
  <c r="H136" i="2" s="1"/>
  <c r="E128" i="2"/>
  <c r="H128" i="2" s="1"/>
  <c r="E127" i="2"/>
  <c r="H127" i="2" s="1"/>
  <c r="E126" i="2"/>
  <c r="H126" i="2" s="1"/>
  <c r="E125" i="2"/>
  <c r="H125" i="2" s="1"/>
  <c r="E124" i="2"/>
  <c r="H124" i="2" s="1"/>
  <c r="E123" i="2"/>
  <c r="H123" i="2" s="1"/>
  <c r="E122" i="2"/>
  <c r="H122" i="2" s="1"/>
  <c r="E121" i="2"/>
  <c r="H121" i="2" s="1"/>
  <c r="E120" i="2"/>
  <c r="H120" i="2" s="1"/>
  <c r="E119" i="2"/>
  <c r="H119" i="2" s="1"/>
  <c r="E118" i="2"/>
  <c r="H118" i="2" s="1"/>
  <c r="E117" i="2"/>
  <c r="H117" i="2" s="1"/>
  <c r="E109" i="2"/>
  <c r="H109" i="2" s="1"/>
  <c r="E108" i="2"/>
  <c r="H108" i="2" s="1"/>
  <c r="E107" i="2"/>
  <c r="H107" i="2" s="1"/>
  <c r="E106" i="2"/>
  <c r="H106" i="2" s="1"/>
  <c r="E105" i="2"/>
  <c r="H105" i="2" s="1"/>
  <c r="E104" i="2"/>
  <c r="H104" i="2" s="1"/>
  <c r="E103" i="2"/>
  <c r="H103" i="2" s="1"/>
  <c r="E102" i="2"/>
  <c r="H102" i="2" s="1"/>
  <c r="E101" i="2"/>
  <c r="H101" i="2" s="1"/>
  <c r="E100" i="2"/>
  <c r="H100" i="2" s="1"/>
  <c r="E99" i="2"/>
  <c r="H99" i="2" s="1"/>
  <c r="E98" i="2"/>
  <c r="H98" i="2" s="1"/>
  <c r="E90" i="2"/>
  <c r="H90" i="2" s="1"/>
  <c r="E89" i="2"/>
  <c r="H89" i="2" s="1"/>
  <c r="E88" i="2"/>
  <c r="H88" i="2" s="1"/>
  <c r="E87" i="2"/>
  <c r="H87" i="2" s="1"/>
  <c r="E86" i="2"/>
  <c r="H86" i="2" s="1"/>
  <c r="E85" i="2"/>
  <c r="H85" i="2" s="1"/>
  <c r="E84" i="2"/>
  <c r="H84" i="2" s="1"/>
  <c r="E83" i="2"/>
  <c r="H83" i="2" s="1"/>
  <c r="E82" i="2"/>
  <c r="H82" i="2" s="1"/>
  <c r="E81" i="2"/>
  <c r="H81" i="2" s="1"/>
  <c r="E80" i="2"/>
  <c r="H80" i="2" s="1"/>
  <c r="E78" i="2"/>
  <c r="H78" i="2" s="1"/>
  <c r="E69" i="2"/>
  <c r="H69" i="2" s="1"/>
  <c r="E68" i="2"/>
  <c r="H68" i="2" s="1"/>
  <c r="E67" i="2"/>
  <c r="H67" i="2" s="1"/>
  <c r="E66" i="2"/>
  <c r="H66" i="2" s="1"/>
  <c r="E65" i="2"/>
  <c r="H65" i="2" s="1"/>
  <c r="E64" i="2"/>
  <c r="H64" i="2" s="1"/>
  <c r="E63" i="2"/>
  <c r="H63" i="2" s="1"/>
  <c r="E62" i="2"/>
  <c r="H62" i="2" s="1"/>
  <c r="E61" i="2"/>
  <c r="H61" i="2" s="1"/>
  <c r="E60" i="2"/>
  <c r="H60" i="2" s="1"/>
  <c r="E59" i="2"/>
  <c r="H59" i="2" s="1"/>
  <c r="E58" i="2"/>
  <c r="H58" i="2" s="1"/>
  <c r="E49" i="2"/>
  <c r="H49" i="2" s="1"/>
  <c r="E48" i="2"/>
  <c r="H48" i="2" s="1"/>
  <c r="E47" i="2"/>
  <c r="H47" i="2" s="1"/>
  <c r="E46" i="2"/>
  <c r="H46" i="2" s="1"/>
  <c r="E45" i="2"/>
  <c r="H45" i="2" s="1"/>
  <c r="E44" i="2"/>
  <c r="H44" i="2" s="1"/>
  <c r="E43" i="2"/>
  <c r="H43" i="2" s="1"/>
  <c r="E42" i="2"/>
  <c r="H42" i="2" s="1"/>
  <c r="E41" i="2"/>
  <c r="H41" i="2" s="1"/>
  <c r="E40" i="2"/>
  <c r="H40" i="2" s="1"/>
  <c r="E39" i="2"/>
  <c r="H39" i="2" s="1"/>
  <c r="E38" i="2"/>
  <c r="H38" i="2" s="1"/>
  <c r="E30" i="2"/>
  <c r="H30" i="2" s="1"/>
  <c r="E29" i="2"/>
  <c r="H29" i="2" s="1"/>
  <c r="E28" i="2"/>
  <c r="H28" i="2" s="1"/>
  <c r="E27" i="2"/>
  <c r="H27" i="2" s="1"/>
  <c r="E26" i="2"/>
  <c r="H26" i="2" s="1"/>
  <c r="E25" i="2"/>
  <c r="H25" i="2" s="1"/>
  <c r="E24" i="2"/>
  <c r="H24" i="2" s="1"/>
  <c r="E23" i="2"/>
  <c r="H23" i="2" s="1"/>
  <c r="E22" i="2"/>
  <c r="H22" i="2" s="1"/>
  <c r="E21" i="2"/>
  <c r="H21" i="2" s="1"/>
  <c r="E20" i="2"/>
  <c r="H20" i="2" s="1"/>
  <c r="E19" i="2"/>
  <c r="H19" i="2" s="1"/>
  <c r="E435" i="1"/>
  <c r="H435" i="1" s="1"/>
  <c r="E434" i="1"/>
  <c r="E432" i="1"/>
  <c r="H432" i="1" s="1"/>
  <c r="E431" i="1"/>
  <c r="H431" i="1" s="1"/>
  <c r="E430" i="1"/>
  <c r="H430" i="1" s="1"/>
  <c r="E429" i="1"/>
  <c r="H429" i="1" s="1"/>
  <c r="E428" i="1"/>
  <c r="H428" i="1" s="1"/>
  <c r="E427" i="1"/>
  <c r="H427" i="1" s="1"/>
  <c r="E426" i="1"/>
  <c r="H426" i="1" s="1"/>
  <c r="E425" i="1"/>
  <c r="H425" i="1" s="1"/>
  <c r="E424" i="1"/>
  <c r="H424" i="1" s="1"/>
  <c r="E416" i="1"/>
  <c r="H416" i="1" s="1"/>
  <c r="E415" i="1"/>
  <c r="H415" i="1" s="1"/>
  <c r="E414" i="1"/>
  <c r="H414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7" i="1"/>
  <c r="H407" i="1" s="1"/>
  <c r="E406" i="1"/>
  <c r="H406" i="1" s="1"/>
  <c r="E405" i="1"/>
  <c r="H405" i="1" s="1"/>
  <c r="E397" i="1"/>
  <c r="H397" i="1" s="1"/>
  <c r="E396" i="1"/>
  <c r="H396" i="1" s="1"/>
  <c r="E395" i="1"/>
  <c r="H395" i="1" s="1"/>
  <c r="E394" i="1"/>
  <c r="H394" i="1" s="1"/>
  <c r="E393" i="1"/>
  <c r="H393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 s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 s="1"/>
  <c r="E372" i="1"/>
  <c r="H372" i="1" s="1"/>
  <c r="E371" i="1"/>
  <c r="H371" i="1" s="1"/>
  <c r="E370" i="1"/>
  <c r="H370" i="1" s="1"/>
  <c r="E369" i="1"/>
  <c r="H369" i="1" s="1"/>
  <c r="E368" i="1"/>
  <c r="H368" i="1" s="1"/>
  <c r="E367" i="1"/>
  <c r="H367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H349" i="1" s="1"/>
  <c r="E347" i="1"/>
  <c r="H347" i="1" s="1"/>
  <c r="E339" i="1"/>
  <c r="H339" i="1" s="1"/>
  <c r="E338" i="1"/>
  <c r="H338" i="1" s="1"/>
  <c r="E337" i="1"/>
  <c r="H337" i="1" s="1"/>
  <c r="E336" i="1"/>
  <c r="H336" i="1" s="1"/>
  <c r="E335" i="1"/>
  <c r="H335" i="1" s="1"/>
  <c r="E334" i="1"/>
  <c r="H334" i="1" s="1"/>
  <c r="E333" i="1"/>
  <c r="H333" i="1" s="1"/>
  <c r="E332" i="1"/>
  <c r="H332" i="1" s="1"/>
  <c r="E331" i="1"/>
  <c r="H331" i="1" s="1"/>
  <c r="E330" i="1"/>
  <c r="H330" i="1" s="1"/>
  <c r="E329" i="1"/>
  <c r="H329" i="1" s="1"/>
  <c r="E328" i="1"/>
  <c r="H328" i="1" s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2" i="1"/>
  <c r="H312" i="1" s="1"/>
  <c r="E311" i="1"/>
  <c r="H311" i="1" s="1"/>
  <c r="E310" i="1"/>
  <c r="H310" i="1" s="1"/>
  <c r="E309" i="1"/>
  <c r="H309" i="1" s="1"/>
  <c r="E301" i="1"/>
  <c r="H301" i="1" s="1"/>
  <c r="E300" i="1"/>
  <c r="H300" i="1" s="1"/>
  <c r="E299" i="1"/>
  <c r="H299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2" i="1"/>
  <c r="H292" i="1" s="1"/>
  <c r="E291" i="1"/>
  <c r="H291" i="1" s="1"/>
  <c r="E289" i="1"/>
  <c r="H289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5" i="1"/>
  <c r="H275" i="1" s="1"/>
  <c r="E274" i="1"/>
  <c r="H274" i="1" s="1"/>
  <c r="E273" i="1"/>
  <c r="H273" i="1" s="1"/>
  <c r="E272" i="1"/>
  <c r="H272" i="1" s="1"/>
  <c r="E270" i="1"/>
  <c r="H270" i="1" s="1"/>
  <c r="E269" i="1"/>
  <c r="H269" i="1" s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5" i="1"/>
  <c r="H255" i="1" s="1"/>
  <c r="E254" i="1"/>
  <c r="H254" i="1" s="1"/>
  <c r="E253" i="1"/>
  <c r="H253" i="1" s="1"/>
  <c r="E252" i="1"/>
  <c r="H252" i="1" s="1"/>
  <c r="E251" i="1"/>
  <c r="H251" i="1" s="1"/>
  <c r="E250" i="1"/>
  <c r="H250" i="1" s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 s="1"/>
  <c r="E223" i="1"/>
  <c r="H223" i="1" s="1"/>
  <c r="E222" i="1"/>
  <c r="H222" i="1" s="1"/>
  <c r="E221" i="1"/>
  <c r="H221" i="1" s="1"/>
  <c r="E220" i="1"/>
  <c r="H220" i="1" s="1"/>
  <c r="E219" i="1"/>
  <c r="H219" i="1" s="1"/>
  <c r="E218" i="1"/>
  <c r="H218" i="1" s="1"/>
  <c r="E217" i="1"/>
  <c r="H217" i="1" s="1"/>
  <c r="E216" i="1"/>
  <c r="H216" i="1" s="1"/>
  <c r="E215" i="1"/>
  <c r="H215" i="1" s="1"/>
  <c r="E214" i="1"/>
  <c r="H214" i="1" s="1"/>
  <c r="E213" i="1"/>
  <c r="H213" i="1" s="1"/>
  <c r="E212" i="1"/>
  <c r="H212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8" i="1"/>
  <c r="H198" i="1" s="1"/>
  <c r="E197" i="1"/>
  <c r="H197" i="1" s="1"/>
  <c r="E196" i="1"/>
  <c r="H196" i="1" s="1"/>
  <c r="E195" i="1"/>
  <c r="H195" i="1" s="1"/>
  <c r="E194" i="1"/>
  <c r="H194" i="1" s="1"/>
  <c r="E193" i="1"/>
  <c r="H193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E166" i="1"/>
  <c r="H166" i="1" s="1"/>
  <c r="E165" i="1"/>
  <c r="H165" i="1" s="1"/>
  <c r="E164" i="1"/>
  <c r="H164" i="1" s="1"/>
  <c r="E163" i="1"/>
  <c r="H163" i="1" s="1"/>
  <c r="E162" i="1"/>
  <c r="H162" i="1" s="1"/>
  <c r="E161" i="1"/>
  <c r="H161" i="1" s="1"/>
  <c r="E160" i="1"/>
  <c r="H160" i="1" s="1"/>
  <c r="E159" i="1"/>
  <c r="H159" i="1" s="1"/>
  <c r="E158" i="1"/>
  <c r="H158" i="1" s="1"/>
  <c r="E157" i="1"/>
  <c r="H157" i="1" s="1"/>
  <c r="E156" i="1"/>
  <c r="H156" i="1" s="1"/>
  <c r="E155" i="1"/>
  <c r="H155" i="1" s="1"/>
  <c r="E147" i="1"/>
  <c r="H147" i="1" s="1"/>
  <c r="E146" i="1"/>
  <c r="H146" i="1" s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 s="1"/>
  <c r="E139" i="1"/>
  <c r="H139" i="1" s="1"/>
  <c r="E138" i="1"/>
  <c r="H138" i="1" s="1"/>
  <c r="E137" i="1"/>
  <c r="H137" i="1" s="1"/>
  <c r="E136" i="1"/>
  <c r="H136" i="1" s="1"/>
  <c r="E128" i="1"/>
  <c r="H128" i="1" s="1"/>
  <c r="E127" i="1"/>
  <c r="H127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9" i="1"/>
  <c r="H119" i="1" s="1"/>
  <c r="E118" i="1"/>
  <c r="H118" i="1" s="1"/>
  <c r="E117" i="1"/>
  <c r="H117" i="1" s="1"/>
  <c r="E109" i="1"/>
  <c r="H109" i="1" s="1"/>
  <c r="E108" i="1"/>
  <c r="H108" i="1" s="1"/>
  <c r="E107" i="1"/>
  <c r="H107" i="1" s="1"/>
  <c r="E106" i="1"/>
  <c r="H106" i="1" s="1"/>
  <c r="E105" i="1"/>
  <c r="H105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 s="1"/>
  <c r="E98" i="1"/>
  <c r="H98" i="1" s="1"/>
  <c r="E90" i="1"/>
  <c r="H90" i="1" s="1"/>
  <c r="E89" i="1"/>
  <c r="H89" i="1" s="1"/>
  <c r="E88" i="1"/>
  <c r="H88" i="1" s="1"/>
  <c r="E87" i="1"/>
  <c r="H87" i="1" s="1"/>
  <c r="E86" i="1"/>
  <c r="H86" i="1" s="1"/>
  <c r="E85" i="1"/>
  <c r="H85" i="1" s="1"/>
  <c r="E84" i="1"/>
  <c r="H84" i="1" s="1"/>
  <c r="E83" i="1"/>
  <c r="H83" i="1" s="1"/>
  <c r="E82" i="1"/>
  <c r="H82" i="1" s="1"/>
  <c r="E81" i="1"/>
  <c r="H81" i="1" s="1"/>
  <c r="E78" i="1"/>
  <c r="H78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E38" i="1"/>
  <c r="H38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 s="1"/>
  <c r="E19" i="1"/>
  <c r="H19" i="1" s="1"/>
  <c r="E11" i="22"/>
  <c r="H11" i="22" s="1"/>
  <c r="E10" i="22"/>
  <c r="H10" i="22" s="1"/>
  <c r="E9" i="22"/>
  <c r="H9" i="22" s="1"/>
  <c r="E8" i="22"/>
  <c r="H8" i="22" s="1"/>
  <c r="E7" i="22"/>
  <c r="H7" i="22" s="1"/>
  <c r="E11" i="30"/>
  <c r="H11" i="30" s="1"/>
  <c r="E10" i="30"/>
  <c r="H10" i="30" s="1"/>
  <c r="E9" i="30"/>
  <c r="H9" i="30" s="1"/>
  <c r="E8" i="30"/>
  <c r="H8" i="30" s="1"/>
  <c r="E7" i="30"/>
  <c r="E11" i="16"/>
  <c r="H11" i="16" s="1"/>
  <c r="E10" i="16"/>
  <c r="H10" i="16" s="1"/>
  <c r="E9" i="16"/>
  <c r="H9" i="16" s="1"/>
  <c r="E8" i="16"/>
  <c r="H8" i="16" s="1"/>
  <c r="E7" i="16"/>
  <c r="E11" i="14"/>
  <c r="H11" i="14" s="1"/>
  <c r="E10" i="14"/>
  <c r="H10" i="14" s="1"/>
  <c r="E9" i="14"/>
  <c r="H9" i="14" s="1"/>
  <c r="E8" i="14"/>
  <c r="H8" i="14" s="1"/>
  <c r="E7" i="14"/>
  <c r="H7" i="14" s="1"/>
  <c r="E11" i="29"/>
  <c r="H11" i="29" s="1"/>
  <c r="E10" i="29"/>
  <c r="H10" i="29" s="1"/>
  <c r="E9" i="29"/>
  <c r="H9" i="29" s="1"/>
  <c r="E8" i="29"/>
  <c r="H8" i="29" s="1"/>
  <c r="E7" i="29"/>
  <c r="H7" i="29" s="1"/>
  <c r="E11" i="9"/>
  <c r="H11" i="9" s="1"/>
  <c r="E10" i="9"/>
  <c r="H10" i="9" s="1"/>
  <c r="E9" i="9"/>
  <c r="H9" i="9" s="1"/>
  <c r="E8" i="9"/>
  <c r="H8" i="9" s="1"/>
  <c r="E7" i="9"/>
  <c r="E11" i="8"/>
  <c r="H11" i="8" s="1"/>
  <c r="E10" i="8"/>
  <c r="H10" i="8" s="1"/>
  <c r="E9" i="8"/>
  <c r="H9" i="8" s="1"/>
  <c r="E8" i="8"/>
  <c r="H8" i="8" s="1"/>
  <c r="E7" i="8"/>
  <c r="H7" i="8" s="1"/>
  <c r="E11" i="7"/>
  <c r="H11" i="7" s="1"/>
  <c r="E10" i="7"/>
  <c r="H10" i="7" s="1"/>
  <c r="E9" i="7"/>
  <c r="H9" i="7" s="1"/>
  <c r="E8" i="7"/>
  <c r="H8" i="7" s="1"/>
  <c r="E7" i="7"/>
  <c r="H7" i="7" s="1"/>
  <c r="E11" i="6"/>
  <c r="H11" i="6" s="1"/>
  <c r="E10" i="6"/>
  <c r="H10" i="6" s="1"/>
  <c r="E9" i="6"/>
  <c r="H9" i="6" s="1"/>
  <c r="E8" i="6"/>
  <c r="H8" i="6" s="1"/>
  <c r="E7" i="6"/>
  <c r="E11" i="2"/>
  <c r="H11" i="2" s="1"/>
  <c r="E10" i="2"/>
  <c r="H10" i="2" s="1"/>
  <c r="E9" i="2"/>
  <c r="H9" i="2" s="1"/>
  <c r="E8" i="2"/>
  <c r="H8" i="2" s="1"/>
  <c r="E7" i="2"/>
  <c r="H7" i="2" s="1"/>
  <c r="E11" i="1"/>
  <c r="H11" i="1" s="1"/>
  <c r="E10" i="1"/>
  <c r="H10" i="1" s="1"/>
  <c r="E9" i="1"/>
  <c r="H9" i="1" s="1"/>
  <c r="E8" i="1"/>
  <c r="H8" i="1" s="1"/>
  <c r="E7" i="1"/>
  <c r="K7" i="2"/>
  <c r="K7" i="1"/>
  <c r="F12" i="1"/>
  <c r="C12" i="1"/>
  <c r="C12" i="2"/>
  <c r="F12" i="2"/>
  <c r="O18" i="2"/>
  <c r="F31" i="2"/>
  <c r="C91" i="2"/>
  <c r="F91" i="2"/>
  <c r="C110" i="2"/>
  <c r="F110" i="2"/>
  <c r="N112" i="2"/>
  <c r="O112" i="2"/>
  <c r="C129" i="2"/>
  <c r="F129" i="2"/>
  <c r="C148" i="2"/>
  <c r="F148" i="2"/>
  <c r="C167" i="2"/>
  <c r="F167" i="2"/>
  <c r="C186" i="2"/>
  <c r="F186" i="2"/>
  <c r="C205" i="2"/>
  <c r="F205" i="2"/>
  <c r="C225" i="2"/>
  <c r="F225" i="2"/>
  <c r="C244" i="2"/>
  <c r="F244" i="2"/>
  <c r="C264" i="2"/>
  <c r="F264" i="2"/>
  <c r="C284" i="2"/>
  <c r="F284" i="2"/>
  <c r="C304" i="2"/>
  <c r="F304" i="2"/>
  <c r="C323" i="2"/>
  <c r="F323" i="2"/>
  <c r="C342" i="2"/>
  <c r="F342" i="2"/>
  <c r="C362" i="2"/>
  <c r="F362" i="2"/>
  <c r="C379" i="2"/>
  <c r="F379" i="2"/>
  <c r="C31" i="1"/>
  <c r="F31" i="1"/>
  <c r="C91" i="1"/>
  <c r="F91" i="1"/>
  <c r="C110" i="1"/>
  <c r="F110" i="1"/>
  <c r="C129" i="1"/>
  <c r="F129" i="1"/>
  <c r="C148" i="1"/>
  <c r="F148" i="1"/>
  <c r="C167" i="1"/>
  <c r="F167" i="1"/>
  <c r="C186" i="1"/>
  <c r="F186" i="1"/>
  <c r="C205" i="1"/>
  <c r="F205" i="1"/>
  <c r="C224" i="1"/>
  <c r="F224" i="1"/>
  <c r="C243" i="1"/>
  <c r="F243" i="1"/>
  <c r="C262" i="1"/>
  <c r="F262" i="1"/>
  <c r="C282" i="1"/>
  <c r="F282" i="1"/>
  <c r="C302" i="1"/>
  <c r="F302" i="1"/>
  <c r="C321" i="1"/>
  <c r="F321" i="1"/>
  <c r="C340" i="1"/>
  <c r="F340" i="1"/>
  <c r="C360" i="1"/>
  <c r="F360" i="1"/>
  <c r="C379" i="1"/>
  <c r="F379" i="1"/>
  <c r="C398" i="1"/>
  <c r="F398" i="1"/>
  <c r="C417" i="1"/>
  <c r="F417" i="1"/>
  <c r="C436" i="1"/>
  <c r="F436" i="1"/>
  <c r="H342" i="7" l="1"/>
  <c r="C462" i="60"/>
  <c r="H51" i="1"/>
  <c r="H341" i="9"/>
  <c r="H400" i="14"/>
  <c r="C451" i="60"/>
  <c r="G453" i="60"/>
  <c r="I449" i="60"/>
  <c r="I450" i="60" s="1"/>
  <c r="J449" i="60"/>
  <c r="K457" i="60"/>
  <c r="J462" i="60" s="1"/>
  <c r="E12" i="16"/>
  <c r="H7" i="16"/>
  <c r="E51" i="16"/>
  <c r="H38" i="16"/>
  <c r="E71" i="16"/>
  <c r="H58" i="16"/>
  <c r="E51" i="14"/>
  <c r="H38" i="14"/>
  <c r="H51" i="14" s="1"/>
  <c r="E71" i="14"/>
  <c r="H58" i="14"/>
  <c r="H419" i="7"/>
  <c r="H438" i="7"/>
  <c r="F389" i="2"/>
  <c r="C389" i="2"/>
  <c r="E390" i="2" s="1"/>
  <c r="F455" i="1"/>
  <c r="C455" i="1"/>
  <c r="H436" i="16"/>
  <c r="H436" i="14"/>
  <c r="H438" i="14" s="1"/>
  <c r="H435" i="9"/>
  <c r="H434" i="8"/>
  <c r="H436" i="6"/>
  <c r="H438" i="6" s="1"/>
  <c r="H434" i="1"/>
  <c r="E12" i="6"/>
  <c r="H7" i="6"/>
  <c r="H7" i="1"/>
  <c r="G8" i="1" s="1"/>
  <c r="E12" i="9"/>
  <c r="H7" i="9"/>
  <c r="E12" i="30"/>
  <c r="H7" i="30"/>
  <c r="E71" i="1"/>
  <c r="H58" i="1"/>
  <c r="H71" i="1" s="1"/>
  <c r="E71" i="7"/>
  <c r="H58" i="7"/>
  <c r="E70" i="8"/>
  <c r="H57" i="8"/>
  <c r="E51" i="9"/>
  <c r="H38" i="9"/>
  <c r="E12" i="14"/>
  <c r="E71" i="29"/>
  <c r="E71" i="2"/>
  <c r="H51" i="2"/>
  <c r="H71" i="2"/>
  <c r="H342" i="14"/>
  <c r="H381" i="7"/>
  <c r="H380" i="9"/>
  <c r="H381" i="14"/>
  <c r="H400" i="7"/>
  <c r="H399" i="9"/>
  <c r="E12" i="7"/>
  <c r="E51" i="6"/>
  <c r="E71" i="6"/>
  <c r="E12" i="22"/>
  <c r="E71" i="9"/>
  <c r="E12" i="29"/>
  <c r="H342" i="6"/>
  <c r="H381" i="6"/>
  <c r="H400" i="6"/>
  <c r="H323" i="6"/>
  <c r="H419" i="6"/>
  <c r="E51" i="29"/>
  <c r="H340" i="8"/>
  <c r="E12" i="8"/>
  <c r="H321" i="8"/>
  <c r="H282" i="8"/>
  <c r="H379" i="8"/>
  <c r="H398" i="8"/>
  <c r="H417" i="8"/>
  <c r="E51" i="7"/>
  <c r="E51" i="2"/>
  <c r="H110" i="2"/>
  <c r="H167" i="2"/>
  <c r="H186" i="2"/>
  <c r="H244" i="2"/>
  <c r="H264" i="2"/>
  <c r="H342" i="2"/>
  <c r="H379" i="2"/>
  <c r="H31" i="2"/>
  <c r="H284" i="2"/>
  <c r="H91" i="2"/>
  <c r="H148" i="2"/>
  <c r="H205" i="2"/>
  <c r="H129" i="2"/>
  <c r="H225" i="2"/>
  <c r="E12" i="2"/>
  <c r="E31" i="2"/>
  <c r="E51" i="1"/>
  <c r="H281" i="29"/>
  <c r="H319" i="29"/>
  <c r="H357" i="29"/>
  <c r="H376" i="29"/>
  <c r="H414" i="29"/>
  <c r="H432" i="29"/>
  <c r="H361" i="9"/>
  <c r="H360" i="8"/>
  <c r="H362" i="7"/>
  <c r="H362" i="6"/>
  <c r="H362" i="2"/>
  <c r="H323" i="14"/>
  <c r="H304" i="14"/>
  <c r="H322" i="9"/>
  <c r="H303" i="9"/>
  <c r="H283" i="9"/>
  <c r="H302" i="8"/>
  <c r="H323" i="7"/>
  <c r="H304" i="7"/>
  <c r="H284" i="7"/>
  <c r="H304" i="6"/>
  <c r="H284" i="6"/>
  <c r="H323" i="2"/>
  <c r="H304" i="2"/>
  <c r="H167" i="1"/>
  <c r="H205" i="1"/>
  <c r="H243" i="1"/>
  <c r="H282" i="1"/>
  <c r="H379" i="1"/>
  <c r="H110" i="1"/>
  <c r="H129" i="1"/>
  <c r="H302" i="1"/>
  <c r="H321" i="1"/>
  <c r="H360" i="1"/>
  <c r="H398" i="1"/>
  <c r="H91" i="1"/>
  <c r="H186" i="1"/>
  <c r="H224" i="1"/>
  <c r="H262" i="1"/>
  <c r="E12" i="1"/>
  <c r="H362" i="14"/>
  <c r="H284" i="14"/>
  <c r="H395" i="29"/>
  <c r="H338" i="29"/>
  <c r="H300" i="29"/>
  <c r="H417" i="1"/>
  <c r="H340" i="1"/>
  <c r="H148" i="1"/>
  <c r="E362" i="2"/>
  <c r="E323" i="2"/>
  <c r="E244" i="2"/>
  <c r="E167" i="2"/>
  <c r="E436" i="1"/>
  <c r="E417" i="1"/>
  <c r="E398" i="1"/>
  <c r="E321" i="1"/>
  <c r="E282" i="1"/>
  <c r="E340" i="1"/>
  <c r="E379" i="1"/>
  <c r="E360" i="1"/>
  <c r="E302" i="1"/>
  <c r="E31" i="1"/>
  <c r="H31" i="1"/>
  <c r="E243" i="1"/>
  <c r="E205" i="1"/>
  <c r="E342" i="2"/>
  <c r="E264" i="2"/>
  <c r="E186" i="2"/>
  <c r="E110" i="2"/>
  <c r="E379" i="2"/>
  <c r="E304" i="2"/>
  <c r="E284" i="2"/>
  <c r="E225" i="2"/>
  <c r="E205" i="2"/>
  <c r="E148" i="2"/>
  <c r="E129" i="2"/>
  <c r="E91" i="2"/>
  <c r="H12" i="2"/>
  <c r="G8" i="2"/>
  <c r="K8" i="2" s="1"/>
  <c r="E224" i="1"/>
  <c r="E262" i="1"/>
  <c r="E186" i="1"/>
  <c r="E167" i="1"/>
  <c r="E148" i="1"/>
  <c r="E129" i="1"/>
  <c r="E110" i="1"/>
  <c r="E91" i="1"/>
  <c r="E407" i="22"/>
  <c r="H407" i="22" s="1"/>
  <c r="E408" i="22"/>
  <c r="H408" i="22" s="1"/>
  <c r="E409" i="22"/>
  <c r="H409" i="22" s="1"/>
  <c r="E410" i="22"/>
  <c r="H410" i="22" s="1"/>
  <c r="E411" i="22"/>
  <c r="H411" i="22" s="1"/>
  <c r="E412" i="22"/>
  <c r="H412" i="22" s="1"/>
  <c r="E413" i="22"/>
  <c r="H413" i="22" s="1"/>
  <c r="E414" i="22"/>
  <c r="H414" i="22" s="1"/>
  <c r="E415" i="22"/>
  <c r="H415" i="22" s="1"/>
  <c r="E416" i="22"/>
  <c r="H416" i="22" s="1"/>
  <c r="E417" i="22"/>
  <c r="H417" i="22" s="1"/>
  <c r="E418" i="22"/>
  <c r="H418" i="22" s="1"/>
  <c r="E388" i="22"/>
  <c r="H388" i="22" s="1"/>
  <c r="E389" i="22"/>
  <c r="H389" i="22" s="1"/>
  <c r="E390" i="22"/>
  <c r="H390" i="22" s="1"/>
  <c r="E391" i="22"/>
  <c r="H391" i="22" s="1"/>
  <c r="E392" i="22"/>
  <c r="H392" i="22" s="1"/>
  <c r="E393" i="22"/>
  <c r="H393" i="22" s="1"/>
  <c r="E394" i="22"/>
  <c r="H394" i="22" s="1"/>
  <c r="E395" i="22"/>
  <c r="H395" i="22" s="1"/>
  <c r="E396" i="22"/>
  <c r="H396" i="22" s="1"/>
  <c r="E397" i="22"/>
  <c r="H397" i="22" s="1"/>
  <c r="E398" i="22"/>
  <c r="H398" i="22" s="1"/>
  <c r="E399" i="22"/>
  <c r="H399" i="22" s="1"/>
  <c r="E369" i="22"/>
  <c r="H369" i="22" s="1"/>
  <c r="E370" i="22"/>
  <c r="H370" i="22" s="1"/>
  <c r="E371" i="22"/>
  <c r="H371" i="22" s="1"/>
  <c r="E372" i="22"/>
  <c r="H372" i="22" s="1"/>
  <c r="E373" i="22"/>
  <c r="H373" i="22" s="1"/>
  <c r="E374" i="22"/>
  <c r="H374" i="22" s="1"/>
  <c r="E375" i="22"/>
  <c r="H375" i="22" s="1"/>
  <c r="E376" i="22"/>
  <c r="H376" i="22" s="1"/>
  <c r="E377" i="22"/>
  <c r="H377" i="22" s="1"/>
  <c r="E378" i="22"/>
  <c r="H378" i="22" s="1"/>
  <c r="E379" i="22"/>
  <c r="H379" i="22" s="1"/>
  <c r="E380" i="22"/>
  <c r="H380" i="22" s="1"/>
  <c r="E348" i="22"/>
  <c r="H348" i="22" s="1"/>
  <c r="E350" i="22"/>
  <c r="H350" i="22" s="1"/>
  <c r="E351" i="22"/>
  <c r="H351" i="22" s="1"/>
  <c r="E352" i="22"/>
  <c r="H352" i="22" s="1"/>
  <c r="E353" i="22"/>
  <c r="H353" i="22" s="1"/>
  <c r="E354" i="22"/>
  <c r="H354" i="22" s="1"/>
  <c r="E356" i="22"/>
  <c r="H356" i="22" s="1"/>
  <c r="E357" i="22"/>
  <c r="H357" i="22" s="1"/>
  <c r="E358" i="22"/>
  <c r="H358" i="22" s="1"/>
  <c r="E359" i="22"/>
  <c r="H359" i="22" s="1"/>
  <c r="E360" i="22"/>
  <c r="H360" i="22" s="1"/>
  <c r="E361" i="22"/>
  <c r="H361" i="22" s="1"/>
  <c r="E329" i="22"/>
  <c r="H329" i="22" s="1"/>
  <c r="E330" i="22"/>
  <c r="H330" i="22" s="1"/>
  <c r="E331" i="22"/>
  <c r="H331" i="22" s="1"/>
  <c r="E332" i="22"/>
  <c r="H332" i="22" s="1"/>
  <c r="E333" i="22"/>
  <c r="H333" i="22" s="1"/>
  <c r="E334" i="22"/>
  <c r="H334" i="22" s="1"/>
  <c r="E335" i="22"/>
  <c r="H335" i="22" s="1"/>
  <c r="E336" i="22"/>
  <c r="H336" i="22" s="1"/>
  <c r="E337" i="22"/>
  <c r="H337" i="22" s="1"/>
  <c r="E338" i="22"/>
  <c r="H338" i="22" s="1"/>
  <c r="E339" i="22"/>
  <c r="H339" i="22" s="1"/>
  <c r="E340" i="22"/>
  <c r="H340" i="22" s="1"/>
  <c r="E310" i="22"/>
  <c r="H310" i="22" s="1"/>
  <c r="E311" i="22"/>
  <c r="H311" i="22" s="1"/>
  <c r="E312" i="22"/>
  <c r="H312" i="22" s="1"/>
  <c r="E313" i="22"/>
  <c r="H313" i="22" s="1"/>
  <c r="E314" i="22"/>
  <c r="H314" i="22" s="1"/>
  <c r="E315" i="22"/>
  <c r="H315" i="22" s="1"/>
  <c r="E316" i="22"/>
  <c r="H316" i="22" s="1"/>
  <c r="E317" i="22"/>
  <c r="H317" i="22" s="1"/>
  <c r="E318" i="22"/>
  <c r="H318" i="22" s="1"/>
  <c r="E319" i="22"/>
  <c r="H319" i="22" s="1"/>
  <c r="E320" i="22"/>
  <c r="H320" i="22" s="1"/>
  <c r="E321" i="22"/>
  <c r="H321" i="22" s="1"/>
  <c r="E290" i="22"/>
  <c r="H290" i="22" s="1"/>
  <c r="E292" i="22"/>
  <c r="H292" i="22" s="1"/>
  <c r="E293" i="22"/>
  <c r="H293" i="22" s="1"/>
  <c r="E294" i="22"/>
  <c r="H294" i="22" s="1"/>
  <c r="E295" i="22"/>
  <c r="H295" i="22" s="1"/>
  <c r="E296" i="22"/>
  <c r="H296" i="22" s="1"/>
  <c r="E297" i="22"/>
  <c r="H297" i="22" s="1"/>
  <c r="E298" i="22"/>
  <c r="H298" i="22" s="1"/>
  <c r="E299" i="22"/>
  <c r="H299" i="22" s="1"/>
  <c r="E300" i="22"/>
  <c r="H300" i="22" s="1"/>
  <c r="E301" i="22"/>
  <c r="H301" i="22" s="1"/>
  <c r="E302" i="22"/>
  <c r="H302" i="22" s="1"/>
  <c r="E270" i="22"/>
  <c r="H270" i="22" s="1"/>
  <c r="E271" i="22"/>
  <c r="H271" i="22" s="1"/>
  <c r="E273" i="22"/>
  <c r="H273" i="22" s="1"/>
  <c r="E274" i="22"/>
  <c r="H274" i="22" s="1"/>
  <c r="E275" i="22"/>
  <c r="H275" i="22" s="1"/>
  <c r="E276" i="22"/>
  <c r="H276" i="22" s="1"/>
  <c r="E277" i="22"/>
  <c r="H277" i="22" s="1"/>
  <c r="E278" i="22"/>
  <c r="H278" i="22" s="1"/>
  <c r="E279" i="22"/>
  <c r="H279" i="22" s="1"/>
  <c r="E280" i="22"/>
  <c r="H280" i="22" s="1"/>
  <c r="E281" i="22"/>
  <c r="H281" i="22" s="1"/>
  <c r="E282" i="22"/>
  <c r="H282" i="22" s="1"/>
  <c r="E250" i="22"/>
  <c r="H250" i="22" s="1"/>
  <c r="E251" i="22"/>
  <c r="H251" i="22" s="1"/>
  <c r="E252" i="22"/>
  <c r="H252" i="22" s="1"/>
  <c r="E254" i="22"/>
  <c r="H254" i="22" s="1"/>
  <c r="E255" i="22"/>
  <c r="H255" i="22" s="1"/>
  <c r="E256" i="22"/>
  <c r="H256" i="22" s="1"/>
  <c r="E257" i="22"/>
  <c r="H257" i="22" s="1"/>
  <c r="E258" i="22"/>
  <c r="H258" i="22" s="1"/>
  <c r="E259" i="22"/>
  <c r="H259" i="22" s="1"/>
  <c r="E260" i="22"/>
  <c r="H260" i="22" s="1"/>
  <c r="E261" i="22"/>
  <c r="H261" i="22" s="1"/>
  <c r="E262" i="22"/>
  <c r="H262" i="22" s="1"/>
  <c r="E231" i="22"/>
  <c r="H231" i="22" s="1"/>
  <c r="E232" i="22"/>
  <c r="H232" i="22" s="1"/>
  <c r="E233" i="22"/>
  <c r="H233" i="22" s="1"/>
  <c r="E234" i="22"/>
  <c r="H234" i="22" s="1"/>
  <c r="E235" i="22"/>
  <c r="H235" i="22" s="1"/>
  <c r="E236" i="22"/>
  <c r="H236" i="22" s="1"/>
  <c r="E237" i="22"/>
  <c r="H237" i="22" s="1"/>
  <c r="E238" i="22"/>
  <c r="H238" i="22" s="1"/>
  <c r="E239" i="22"/>
  <c r="H239" i="22" s="1"/>
  <c r="E240" i="22"/>
  <c r="H240" i="22" s="1"/>
  <c r="E241" i="22"/>
  <c r="H241" i="22" s="1"/>
  <c r="E242" i="22"/>
  <c r="H242" i="22" s="1"/>
  <c r="E212" i="22"/>
  <c r="H212" i="22" s="1"/>
  <c r="E213" i="22"/>
  <c r="H213" i="22" s="1"/>
  <c r="E214" i="22"/>
  <c r="H214" i="22" s="1"/>
  <c r="E215" i="22"/>
  <c r="H215" i="22" s="1"/>
  <c r="E216" i="22"/>
  <c r="H216" i="22" s="1"/>
  <c r="E217" i="22"/>
  <c r="H217" i="22" s="1"/>
  <c r="E218" i="22"/>
  <c r="H218" i="22" s="1"/>
  <c r="E219" i="22"/>
  <c r="H219" i="22" s="1"/>
  <c r="E220" i="22"/>
  <c r="H220" i="22" s="1"/>
  <c r="E221" i="22"/>
  <c r="H221" i="22" s="1"/>
  <c r="E222" i="22"/>
  <c r="H222" i="22" s="1"/>
  <c r="E223" i="22"/>
  <c r="H223" i="22" s="1"/>
  <c r="E193" i="22"/>
  <c r="H193" i="22" s="1"/>
  <c r="E194" i="22"/>
  <c r="H194" i="22" s="1"/>
  <c r="E195" i="22"/>
  <c r="H195" i="22" s="1"/>
  <c r="E196" i="22"/>
  <c r="H196" i="22" s="1"/>
  <c r="E197" i="22"/>
  <c r="H197" i="22" s="1"/>
  <c r="E198" i="22"/>
  <c r="H198" i="22" s="1"/>
  <c r="E199" i="22"/>
  <c r="H199" i="22" s="1"/>
  <c r="E200" i="22"/>
  <c r="H200" i="22" s="1"/>
  <c r="E201" i="22"/>
  <c r="H201" i="22" s="1"/>
  <c r="E202" i="22"/>
  <c r="H202" i="22" s="1"/>
  <c r="E203" i="22"/>
  <c r="H203" i="22" s="1"/>
  <c r="E204" i="22"/>
  <c r="H204" i="22" s="1"/>
  <c r="E173" i="22"/>
  <c r="H173" i="22" s="1"/>
  <c r="E174" i="22"/>
  <c r="H174" i="22" s="1"/>
  <c r="E176" i="22"/>
  <c r="H176" i="22" s="1"/>
  <c r="E177" i="22"/>
  <c r="H177" i="22" s="1"/>
  <c r="E178" i="22"/>
  <c r="H178" i="22" s="1"/>
  <c r="E179" i="22"/>
  <c r="H179" i="22" s="1"/>
  <c r="E180" i="22"/>
  <c r="H180" i="22" s="1"/>
  <c r="E181" i="22"/>
  <c r="H181" i="22" s="1"/>
  <c r="E182" i="22"/>
  <c r="H182" i="22" s="1"/>
  <c r="E183" i="22"/>
  <c r="H183" i="22" s="1"/>
  <c r="E184" i="22"/>
  <c r="H184" i="22" s="1"/>
  <c r="E185" i="22"/>
  <c r="H185" i="22" s="1"/>
  <c r="E154" i="22"/>
  <c r="H154" i="22" s="1"/>
  <c r="E155" i="22"/>
  <c r="H155" i="22" s="1"/>
  <c r="E156" i="22"/>
  <c r="H156" i="22" s="1"/>
  <c r="E157" i="22"/>
  <c r="H157" i="22" s="1"/>
  <c r="E158" i="22"/>
  <c r="H158" i="22" s="1"/>
  <c r="E159" i="22"/>
  <c r="H159" i="22" s="1"/>
  <c r="E160" i="22"/>
  <c r="H160" i="22" s="1"/>
  <c r="E161" i="22"/>
  <c r="H161" i="22" s="1"/>
  <c r="E162" i="22"/>
  <c r="H162" i="22" s="1"/>
  <c r="E163" i="22"/>
  <c r="H163" i="22" s="1"/>
  <c r="E164" i="22"/>
  <c r="H164" i="22" s="1"/>
  <c r="E165" i="22"/>
  <c r="H165" i="22" s="1"/>
  <c r="E135" i="22"/>
  <c r="H135" i="22" s="1"/>
  <c r="E136" i="22"/>
  <c r="H136" i="22" s="1"/>
  <c r="E137" i="22"/>
  <c r="H137" i="22" s="1"/>
  <c r="E138" i="22"/>
  <c r="H138" i="22" s="1"/>
  <c r="E139" i="22"/>
  <c r="H139" i="22" s="1"/>
  <c r="E140" i="22"/>
  <c r="H140" i="22" s="1"/>
  <c r="E141" i="22"/>
  <c r="H141" i="22" s="1"/>
  <c r="E142" i="22"/>
  <c r="H142" i="22" s="1"/>
  <c r="E143" i="22"/>
  <c r="H143" i="22" s="1"/>
  <c r="E144" i="22"/>
  <c r="H144" i="22" s="1"/>
  <c r="E145" i="22"/>
  <c r="H145" i="22" s="1"/>
  <c r="E146" i="22"/>
  <c r="H146" i="22" s="1"/>
  <c r="E116" i="22"/>
  <c r="H116" i="22" s="1"/>
  <c r="E117" i="22"/>
  <c r="H117" i="22" s="1"/>
  <c r="E118" i="22"/>
  <c r="H118" i="22" s="1"/>
  <c r="E119" i="22"/>
  <c r="H119" i="22" s="1"/>
  <c r="E120" i="22"/>
  <c r="H120" i="22" s="1"/>
  <c r="E121" i="22"/>
  <c r="H121" i="22" s="1"/>
  <c r="E122" i="22"/>
  <c r="H122" i="22" s="1"/>
  <c r="E123" i="22"/>
  <c r="H123" i="22" s="1"/>
  <c r="E124" i="22"/>
  <c r="H124" i="22" s="1"/>
  <c r="E125" i="22"/>
  <c r="H125" i="22" s="1"/>
  <c r="E126" i="22"/>
  <c r="H126" i="22" s="1"/>
  <c r="E127" i="22"/>
  <c r="H127" i="22" s="1"/>
  <c r="E97" i="22"/>
  <c r="H97" i="22" s="1"/>
  <c r="E98" i="22"/>
  <c r="H98" i="22" s="1"/>
  <c r="E99" i="22"/>
  <c r="H99" i="22" s="1"/>
  <c r="E100" i="22"/>
  <c r="H100" i="22" s="1"/>
  <c r="E101" i="22"/>
  <c r="H101" i="22" s="1"/>
  <c r="E102" i="22"/>
  <c r="H102" i="22" s="1"/>
  <c r="E103" i="22"/>
  <c r="H103" i="22" s="1"/>
  <c r="E104" i="22"/>
  <c r="H104" i="22" s="1"/>
  <c r="E105" i="22"/>
  <c r="H105" i="22" s="1"/>
  <c r="E106" i="22"/>
  <c r="H106" i="22" s="1"/>
  <c r="E107" i="22"/>
  <c r="H107" i="22" s="1"/>
  <c r="E108" i="22"/>
  <c r="H108" i="22" s="1"/>
  <c r="E77" i="22"/>
  <c r="H77" i="22" s="1"/>
  <c r="E79" i="22"/>
  <c r="H79" i="22" s="1"/>
  <c r="E80" i="22"/>
  <c r="H80" i="22" s="1"/>
  <c r="E81" i="22"/>
  <c r="H81" i="22" s="1"/>
  <c r="E82" i="22"/>
  <c r="H82" i="22" s="1"/>
  <c r="E83" i="22"/>
  <c r="H83" i="22" s="1"/>
  <c r="E84" i="22"/>
  <c r="H84" i="22" s="1"/>
  <c r="E85" i="22"/>
  <c r="H85" i="22" s="1"/>
  <c r="E86" i="22"/>
  <c r="H86" i="22" s="1"/>
  <c r="E87" i="22"/>
  <c r="H87" i="22" s="1"/>
  <c r="E88" i="22"/>
  <c r="H88" i="22" s="1"/>
  <c r="E89" i="22"/>
  <c r="H89" i="22" s="1"/>
  <c r="E57" i="22"/>
  <c r="H57" i="22" s="1"/>
  <c r="E58" i="22"/>
  <c r="H58" i="22" s="1"/>
  <c r="E59" i="22"/>
  <c r="H59" i="22" s="1"/>
  <c r="E60" i="22"/>
  <c r="H60" i="22" s="1"/>
  <c r="E61" i="22"/>
  <c r="H61" i="22" s="1"/>
  <c r="E62" i="22"/>
  <c r="H62" i="22" s="1"/>
  <c r="E63" i="22"/>
  <c r="H63" i="22" s="1"/>
  <c r="E64" i="22"/>
  <c r="H64" i="22" s="1"/>
  <c r="E65" i="22"/>
  <c r="H65" i="22" s="1"/>
  <c r="E66" i="22"/>
  <c r="H66" i="22" s="1"/>
  <c r="E67" i="22"/>
  <c r="H67" i="22" s="1"/>
  <c r="E68" i="22"/>
  <c r="H68" i="22" s="1"/>
  <c r="E38" i="22"/>
  <c r="H38" i="22" s="1"/>
  <c r="E39" i="22"/>
  <c r="H39" i="22" s="1"/>
  <c r="E40" i="22"/>
  <c r="H40" i="22" s="1"/>
  <c r="E41" i="22"/>
  <c r="H41" i="22" s="1"/>
  <c r="E42" i="22"/>
  <c r="H42" i="22" s="1"/>
  <c r="E43" i="22"/>
  <c r="H43" i="22" s="1"/>
  <c r="E44" i="22"/>
  <c r="H44" i="22" s="1"/>
  <c r="E45" i="22"/>
  <c r="H45" i="22" s="1"/>
  <c r="E46" i="22"/>
  <c r="H46" i="22" s="1"/>
  <c r="E47" i="22"/>
  <c r="H47" i="22" s="1"/>
  <c r="E48" i="22"/>
  <c r="H48" i="22" s="1"/>
  <c r="E49" i="22"/>
  <c r="H49" i="22" s="1"/>
  <c r="E19" i="22"/>
  <c r="H19" i="22" s="1"/>
  <c r="E20" i="22"/>
  <c r="H20" i="22" s="1"/>
  <c r="E21" i="22"/>
  <c r="H21" i="22" s="1"/>
  <c r="E22" i="22"/>
  <c r="H22" i="22" s="1"/>
  <c r="E23" i="22"/>
  <c r="H23" i="22" s="1"/>
  <c r="E24" i="22"/>
  <c r="H24" i="22" s="1"/>
  <c r="E25" i="22"/>
  <c r="H25" i="22" s="1"/>
  <c r="E26" i="22"/>
  <c r="H26" i="22" s="1"/>
  <c r="E27" i="22"/>
  <c r="H27" i="22" s="1"/>
  <c r="E28" i="22"/>
  <c r="H28" i="22" s="1"/>
  <c r="E29" i="22"/>
  <c r="H29" i="22" s="1"/>
  <c r="E30" i="22"/>
  <c r="H30" i="22" s="1"/>
  <c r="G8" i="22"/>
  <c r="E426" i="22"/>
  <c r="H426" i="22" s="1"/>
  <c r="E427" i="22"/>
  <c r="H427" i="22" s="1"/>
  <c r="E428" i="22"/>
  <c r="H428" i="22" s="1"/>
  <c r="E429" i="22"/>
  <c r="H429" i="22" s="1"/>
  <c r="E430" i="22"/>
  <c r="H430" i="22" s="1"/>
  <c r="E431" i="22"/>
  <c r="H431" i="22" s="1"/>
  <c r="E432" i="22"/>
  <c r="H432" i="22" s="1"/>
  <c r="E433" i="22"/>
  <c r="H433" i="22" s="1"/>
  <c r="E434" i="22"/>
  <c r="H434" i="22" s="1"/>
  <c r="E436" i="22"/>
  <c r="E437" i="22"/>
  <c r="H437" i="22" s="1"/>
  <c r="K7" i="22"/>
  <c r="E407" i="30"/>
  <c r="H407" i="30" s="1"/>
  <c r="E408" i="30"/>
  <c r="H408" i="30" s="1"/>
  <c r="E409" i="30"/>
  <c r="H409" i="30" s="1"/>
  <c r="E410" i="30"/>
  <c r="H410" i="30" s="1"/>
  <c r="E411" i="30"/>
  <c r="H411" i="30" s="1"/>
  <c r="E412" i="30"/>
  <c r="H412" i="30" s="1"/>
  <c r="E413" i="30"/>
  <c r="H413" i="30" s="1"/>
  <c r="E414" i="30"/>
  <c r="H414" i="30" s="1"/>
  <c r="E415" i="30"/>
  <c r="H415" i="30" s="1"/>
  <c r="E416" i="30"/>
  <c r="H416" i="30" s="1"/>
  <c r="E417" i="30"/>
  <c r="H417" i="30" s="1"/>
  <c r="E418" i="30"/>
  <c r="H418" i="30" s="1"/>
  <c r="E388" i="30"/>
  <c r="H388" i="30" s="1"/>
  <c r="E389" i="30"/>
  <c r="H389" i="30" s="1"/>
  <c r="E390" i="30"/>
  <c r="H390" i="30" s="1"/>
  <c r="E391" i="30"/>
  <c r="H391" i="30" s="1"/>
  <c r="E392" i="30"/>
  <c r="H392" i="30" s="1"/>
  <c r="E393" i="30"/>
  <c r="H393" i="30" s="1"/>
  <c r="E394" i="30"/>
  <c r="H394" i="30" s="1"/>
  <c r="E395" i="30"/>
  <c r="H395" i="30" s="1"/>
  <c r="E396" i="30"/>
  <c r="H396" i="30" s="1"/>
  <c r="E397" i="30"/>
  <c r="H397" i="30" s="1"/>
  <c r="E398" i="30"/>
  <c r="H398" i="30" s="1"/>
  <c r="E399" i="30"/>
  <c r="H399" i="30" s="1"/>
  <c r="E369" i="30"/>
  <c r="H369" i="30" s="1"/>
  <c r="E370" i="30"/>
  <c r="H370" i="30" s="1"/>
  <c r="E371" i="30"/>
  <c r="H371" i="30" s="1"/>
  <c r="E372" i="30"/>
  <c r="H372" i="30" s="1"/>
  <c r="E373" i="30"/>
  <c r="H373" i="30" s="1"/>
  <c r="E374" i="30"/>
  <c r="H374" i="30" s="1"/>
  <c r="E375" i="30"/>
  <c r="H375" i="30" s="1"/>
  <c r="E376" i="30"/>
  <c r="H376" i="30" s="1"/>
  <c r="E377" i="30"/>
  <c r="H377" i="30" s="1"/>
  <c r="E378" i="30"/>
  <c r="H378" i="30" s="1"/>
  <c r="E379" i="30"/>
  <c r="H379" i="30" s="1"/>
  <c r="E380" i="30"/>
  <c r="H380" i="30" s="1"/>
  <c r="E348" i="30"/>
  <c r="E350" i="30"/>
  <c r="H350" i="30" s="1"/>
  <c r="E351" i="30"/>
  <c r="H351" i="30" s="1"/>
  <c r="E352" i="30"/>
  <c r="H352" i="30" s="1"/>
  <c r="E353" i="30"/>
  <c r="H353" i="30" s="1"/>
  <c r="E354" i="30"/>
  <c r="H354" i="30" s="1"/>
  <c r="E356" i="30"/>
  <c r="H356" i="30" s="1"/>
  <c r="E357" i="30"/>
  <c r="H357" i="30" s="1"/>
  <c r="E358" i="30"/>
  <c r="H358" i="30" s="1"/>
  <c r="E359" i="30"/>
  <c r="H359" i="30" s="1"/>
  <c r="E360" i="30"/>
  <c r="H360" i="30" s="1"/>
  <c r="E361" i="30"/>
  <c r="H361" i="30" s="1"/>
  <c r="E329" i="30"/>
  <c r="H329" i="30" s="1"/>
  <c r="E330" i="30"/>
  <c r="H330" i="30" s="1"/>
  <c r="E331" i="30"/>
  <c r="H331" i="30" s="1"/>
  <c r="E332" i="30"/>
  <c r="H332" i="30" s="1"/>
  <c r="E333" i="30"/>
  <c r="H333" i="30" s="1"/>
  <c r="E334" i="30"/>
  <c r="H334" i="30" s="1"/>
  <c r="E335" i="30"/>
  <c r="H335" i="30" s="1"/>
  <c r="E336" i="30"/>
  <c r="H336" i="30" s="1"/>
  <c r="E337" i="30"/>
  <c r="H337" i="30" s="1"/>
  <c r="E338" i="30"/>
  <c r="H338" i="30" s="1"/>
  <c r="E339" i="30"/>
  <c r="H339" i="30" s="1"/>
  <c r="E340" i="30"/>
  <c r="H340" i="30" s="1"/>
  <c r="E310" i="30"/>
  <c r="E311" i="30"/>
  <c r="H311" i="30" s="1"/>
  <c r="E312" i="30"/>
  <c r="H312" i="30" s="1"/>
  <c r="E313" i="30"/>
  <c r="H313" i="30" s="1"/>
  <c r="E314" i="30"/>
  <c r="H314" i="30" s="1"/>
  <c r="E315" i="30"/>
  <c r="H315" i="30" s="1"/>
  <c r="E316" i="30"/>
  <c r="H316" i="30" s="1"/>
  <c r="E317" i="30"/>
  <c r="H317" i="30" s="1"/>
  <c r="E318" i="30"/>
  <c r="H318" i="30" s="1"/>
  <c r="E319" i="30"/>
  <c r="H319" i="30" s="1"/>
  <c r="E320" i="30"/>
  <c r="H320" i="30" s="1"/>
  <c r="E321" i="30"/>
  <c r="H321" i="30" s="1"/>
  <c r="E290" i="30"/>
  <c r="E292" i="30"/>
  <c r="H292" i="30" s="1"/>
  <c r="E293" i="30"/>
  <c r="H293" i="30" s="1"/>
  <c r="E294" i="30"/>
  <c r="H294" i="30" s="1"/>
  <c r="E295" i="30"/>
  <c r="H295" i="30" s="1"/>
  <c r="E296" i="30"/>
  <c r="H296" i="30" s="1"/>
  <c r="E297" i="30"/>
  <c r="H297" i="30" s="1"/>
  <c r="E298" i="30"/>
  <c r="H298" i="30" s="1"/>
  <c r="E299" i="30"/>
  <c r="H299" i="30" s="1"/>
  <c r="E300" i="30"/>
  <c r="H300" i="30" s="1"/>
  <c r="E301" i="30"/>
  <c r="H301" i="30" s="1"/>
  <c r="E302" i="30"/>
  <c r="H302" i="30" s="1"/>
  <c r="E270" i="30"/>
  <c r="E271" i="30"/>
  <c r="H271" i="30" s="1"/>
  <c r="E273" i="30"/>
  <c r="H273" i="30" s="1"/>
  <c r="E274" i="30"/>
  <c r="H274" i="30" s="1"/>
  <c r="E275" i="30"/>
  <c r="H275" i="30" s="1"/>
  <c r="E276" i="30"/>
  <c r="H276" i="30" s="1"/>
  <c r="E277" i="30"/>
  <c r="H277" i="30" s="1"/>
  <c r="E278" i="30"/>
  <c r="H278" i="30" s="1"/>
  <c r="E279" i="30"/>
  <c r="H279" i="30" s="1"/>
  <c r="E280" i="30"/>
  <c r="H280" i="30" s="1"/>
  <c r="E281" i="30"/>
  <c r="H281" i="30" s="1"/>
  <c r="E282" i="30"/>
  <c r="H282" i="30" s="1"/>
  <c r="E250" i="30"/>
  <c r="H250" i="30" s="1"/>
  <c r="E251" i="30"/>
  <c r="H251" i="30" s="1"/>
  <c r="E252" i="30"/>
  <c r="H252" i="30" s="1"/>
  <c r="E254" i="30"/>
  <c r="H254" i="30" s="1"/>
  <c r="E255" i="30"/>
  <c r="H255" i="30" s="1"/>
  <c r="E256" i="30"/>
  <c r="H256" i="30" s="1"/>
  <c r="E257" i="30"/>
  <c r="H257" i="30" s="1"/>
  <c r="E258" i="30"/>
  <c r="H258" i="30" s="1"/>
  <c r="E259" i="30"/>
  <c r="H259" i="30" s="1"/>
  <c r="E260" i="30"/>
  <c r="H260" i="30" s="1"/>
  <c r="E261" i="30"/>
  <c r="H261" i="30" s="1"/>
  <c r="E262" i="30"/>
  <c r="H262" i="30" s="1"/>
  <c r="E231" i="30"/>
  <c r="H231" i="30" s="1"/>
  <c r="E232" i="30"/>
  <c r="H232" i="30" s="1"/>
  <c r="E233" i="30"/>
  <c r="H233" i="30" s="1"/>
  <c r="E234" i="30"/>
  <c r="H234" i="30" s="1"/>
  <c r="E235" i="30"/>
  <c r="H235" i="30" s="1"/>
  <c r="E236" i="30"/>
  <c r="H236" i="30" s="1"/>
  <c r="E237" i="30"/>
  <c r="H237" i="30" s="1"/>
  <c r="E238" i="30"/>
  <c r="H238" i="30" s="1"/>
  <c r="E239" i="30"/>
  <c r="H239" i="30" s="1"/>
  <c r="E240" i="30"/>
  <c r="H240" i="30" s="1"/>
  <c r="E241" i="30"/>
  <c r="H241" i="30" s="1"/>
  <c r="E242" i="30"/>
  <c r="H242" i="30" s="1"/>
  <c r="E212" i="30"/>
  <c r="H212" i="30" s="1"/>
  <c r="E213" i="30"/>
  <c r="H213" i="30" s="1"/>
  <c r="E214" i="30"/>
  <c r="H214" i="30" s="1"/>
  <c r="E215" i="30"/>
  <c r="H215" i="30" s="1"/>
  <c r="E216" i="30"/>
  <c r="H216" i="30" s="1"/>
  <c r="E217" i="30"/>
  <c r="H217" i="30" s="1"/>
  <c r="E218" i="30"/>
  <c r="H218" i="30" s="1"/>
  <c r="E219" i="30"/>
  <c r="H219" i="30" s="1"/>
  <c r="E220" i="30"/>
  <c r="H220" i="30" s="1"/>
  <c r="E221" i="30"/>
  <c r="H221" i="30" s="1"/>
  <c r="E222" i="30"/>
  <c r="H222" i="30" s="1"/>
  <c r="E223" i="30"/>
  <c r="H223" i="30" s="1"/>
  <c r="E193" i="30"/>
  <c r="H193" i="30" s="1"/>
  <c r="E194" i="30"/>
  <c r="H194" i="30" s="1"/>
  <c r="E195" i="30"/>
  <c r="H195" i="30" s="1"/>
  <c r="E196" i="30"/>
  <c r="H196" i="30" s="1"/>
  <c r="E197" i="30"/>
  <c r="H197" i="30" s="1"/>
  <c r="E198" i="30"/>
  <c r="H198" i="30" s="1"/>
  <c r="E199" i="30"/>
  <c r="H199" i="30" s="1"/>
  <c r="E200" i="30"/>
  <c r="H200" i="30" s="1"/>
  <c r="E201" i="30"/>
  <c r="H201" i="30" s="1"/>
  <c r="E202" i="30"/>
  <c r="H202" i="30" s="1"/>
  <c r="E203" i="30"/>
  <c r="H203" i="30" s="1"/>
  <c r="E204" i="30"/>
  <c r="H204" i="30" s="1"/>
  <c r="E173" i="30"/>
  <c r="H173" i="30" s="1"/>
  <c r="E174" i="30"/>
  <c r="H174" i="30" s="1"/>
  <c r="E176" i="30"/>
  <c r="H176" i="30" s="1"/>
  <c r="E177" i="30"/>
  <c r="H177" i="30" s="1"/>
  <c r="E178" i="30"/>
  <c r="H178" i="30" s="1"/>
  <c r="E179" i="30"/>
  <c r="H179" i="30" s="1"/>
  <c r="E180" i="30"/>
  <c r="H180" i="30" s="1"/>
  <c r="E181" i="30"/>
  <c r="H181" i="30" s="1"/>
  <c r="E182" i="30"/>
  <c r="H182" i="30" s="1"/>
  <c r="E183" i="30"/>
  <c r="H183" i="30" s="1"/>
  <c r="E184" i="30"/>
  <c r="H184" i="30" s="1"/>
  <c r="E185" i="30"/>
  <c r="H185" i="30" s="1"/>
  <c r="E154" i="30"/>
  <c r="H154" i="30" s="1"/>
  <c r="E155" i="30"/>
  <c r="H155" i="30" s="1"/>
  <c r="E156" i="30"/>
  <c r="H156" i="30" s="1"/>
  <c r="E157" i="30"/>
  <c r="H157" i="30" s="1"/>
  <c r="E158" i="30"/>
  <c r="H158" i="30" s="1"/>
  <c r="E159" i="30"/>
  <c r="H159" i="30" s="1"/>
  <c r="E160" i="30"/>
  <c r="H160" i="30" s="1"/>
  <c r="E161" i="30"/>
  <c r="H161" i="30" s="1"/>
  <c r="E162" i="30"/>
  <c r="H162" i="30" s="1"/>
  <c r="E163" i="30"/>
  <c r="H163" i="30" s="1"/>
  <c r="E164" i="30"/>
  <c r="H164" i="30" s="1"/>
  <c r="E165" i="30"/>
  <c r="H165" i="30" s="1"/>
  <c r="E135" i="30"/>
  <c r="H135" i="30" s="1"/>
  <c r="E136" i="30"/>
  <c r="H136" i="30" s="1"/>
  <c r="E137" i="30"/>
  <c r="H137" i="30" s="1"/>
  <c r="E138" i="30"/>
  <c r="H138" i="30" s="1"/>
  <c r="E139" i="30"/>
  <c r="H139" i="30" s="1"/>
  <c r="E140" i="30"/>
  <c r="H140" i="30" s="1"/>
  <c r="E141" i="30"/>
  <c r="H141" i="30" s="1"/>
  <c r="E142" i="30"/>
  <c r="H142" i="30" s="1"/>
  <c r="E143" i="30"/>
  <c r="H143" i="30" s="1"/>
  <c r="E144" i="30"/>
  <c r="H144" i="30" s="1"/>
  <c r="E145" i="30"/>
  <c r="H145" i="30" s="1"/>
  <c r="E146" i="30"/>
  <c r="H146" i="30" s="1"/>
  <c r="E116" i="30"/>
  <c r="H116" i="30" s="1"/>
  <c r="E117" i="30"/>
  <c r="H117" i="30" s="1"/>
  <c r="E118" i="30"/>
  <c r="H118" i="30" s="1"/>
  <c r="E119" i="30"/>
  <c r="H119" i="30" s="1"/>
  <c r="E120" i="30"/>
  <c r="H120" i="30" s="1"/>
  <c r="E121" i="30"/>
  <c r="H121" i="30" s="1"/>
  <c r="E122" i="30"/>
  <c r="H122" i="30" s="1"/>
  <c r="E123" i="30"/>
  <c r="H123" i="30" s="1"/>
  <c r="E124" i="30"/>
  <c r="H124" i="30" s="1"/>
  <c r="E125" i="30"/>
  <c r="H125" i="30" s="1"/>
  <c r="E126" i="30"/>
  <c r="H126" i="30" s="1"/>
  <c r="E127" i="30"/>
  <c r="H127" i="30" s="1"/>
  <c r="E97" i="30"/>
  <c r="H97" i="30" s="1"/>
  <c r="E98" i="30"/>
  <c r="H98" i="30" s="1"/>
  <c r="E99" i="30"/>
  <c r="H99" i="30" s="1"/>
  <c r="E100" i="30"/>
  <c r="H100" i="30" s="1"/>
  <c r="E101" i="30"/>
  <c r="H101" i="30" s="1"/>
  <c r="E102" i="30"/>
  <c r="H102" i="30" s="1"/>
  <c r="E103" i="30"/>
  <c r="H103" i="30" s="1"/>
  <c r="E104" i="30"/>
  <c r="H104" i="30" s="1"/>
  <c r="E105" i="30"/>
  <c r="H105" i="30" s="1"/>
  <c r="E106" i="30"/>
  <c r="H106" i="30" s="1"/>
  <c r="E107" i="30"/>
  <c r="H107" i="30" s="1"/>
  <c r="E108" i="30"/>
  <c r="H108" i="30" s="1"/>
  <c r="E77" i="30"/>
  <c r="H77" i="30" s="1"/>
  <c r="E79" i="30"/>
  <c r="H79" i="30" s="1"/>
  <c r="E80" i="30"/>
  <c r="H80" i="30" s="1"/>
  <c r="E81" i="30"/>
  <c r="H81" i="30" s="1"/>
  <c r="E82" i="30"/>
  <c r="H82" i="30" s="1"/>
  <c r="E83" i="30"/>
  <c r="H83" i="30" s="1"/>
  <c r="E84" i="30"/>
  <c r="H84" i="30" s="1"/>
  <c r="E85" i="30"/>
  <c r="H85" i="30" s="1"/>
  <c r="E86" i="30"/>
  <c r="H86" i="30" s="1"/>
  <c r="E87" i="30"/>
  <c r="H87" i="30" s="1"/>
  <c r="E88" i="30"/>
  <c r="H88" i="30" s="1"/>
  <c r="E89" i="30"/>
  <c r="H89" i="30" s="1"/>
  <c r="E57" i="30"/>
  <c r="H57" i="30" s="1"/>
  <c r="E58" i="30"/>
  <c r="H58" i="30" s="1"/>
  <c r="E59" i="30"/>
  <c r="H59" i="30" s="1"/>
  <c r="E60" i="30"/>
  <c r="H60" i="30" s="1"/>
  <c r="E61" i="30"/>
  <c r="H61" i="30" s="1"/>
  <c r="E62" i="30"/>
  <c r="H62" i="30" s="1"/>
  <c r="E63" i="30"/>
  <c r="H63" i="30" s="1"/>
  <c r="E64" i="30"/>
  <c r="H64" i="30" s="1"/>
  <c r="E65" i="30"/>
  <c r="H65" i="30" s="1"/>
  <c r="E66" i="30"/>
  <c r="H66" i="30" s="1"/>
  <c r="E67" i="30"/>
  <c r="H67" i="30" s="1"/>
  <c r="E68" i="30"/>
  <c r="H68" i="30" s="1"/>
  <c r="E38" i="30"/>
  <c r="H38" i="30" s="1"/>
  <c r="E39" i="30"/>
  <c r="H39" i="30" s="1"/>
  <c r="E40" i="30"/>
  <c r="H40" i="30" s="1"/>
  <c r="E41" i="30"/>
  <c r="H41" i="30" s="1"/>
  <c r="E42" i="30"/>
  <c r="H42" i="30" s="1"/>
  <c r="E43" i="30"/>
  <c r="H43" i="30" s="1"/>
  <c r="E44" i="30"/>
  <c r="H44" i="30" s="1"/>
  <c r="E45" i="30"/>
  <c r="H45" i="30" s="1"/>
  <c r="E46" i="30"/>
  <c r="H46" i="30" s="1"/>
  <c r="E47" i="30"/>
  <c r="H47" i="30" s="1"/>
  <c r="E48" i="30"/>
  <c r="H48" i="30" s="1"/>
  <c r="E49" i="30"/>
  <c r="H49" i="30" s="1"/>
  <c r="E19" i="30"/>
  <c r="H19" i="30" s="1"/>
  <c r="E20" i="30"/>
  <c r="H20" i="30" s="1"/>
  <c r="E21" i="30"/>
  <c r="H21" i="30" s="1"/>
  <c r="E22" i="30"/>
  <c r="H22" i="30" s="1"/>
  <c r="E23" i="30"/>
  <c r="H23" i="30" s="1"/>
  <c r="E24" i="30"/>
  <c r="H24" i="30" s="1"/>
  <c r="E25" i="30"/>
  <c r="H25" i="30" s="1"/>
  <c r="E26" i="30"/>
  <c r="H26" i="30" s="1"/>
  <c r="E27" i="30"/>
  <c r="H27" i="30" s="1"/>
  <c r="E28" i="30"/>
  <c r="H28" i="30" s="1"/>
  <c r="E29" i="30"/>
  <c r="H29" i="30" s="1"/>
  <c r="E30" i="30"/>
  <c r="H30" i="30" s="1"/>
  <c r="E426" i="30"/>
  <c r="H426" i="30" s="1"/>
  <c r="E427" i="30"/>
  <c r="H427" i="30" s="1"/>
  <c r="E428" i="30"/>
  <c r="H428" i="30" s="1"/>
  <c r="E429" i="30"/>
  <c r="H429" i="30" s="1"/>
  <c r="E430" i="30"/>
  <c r="H430" i="30" s="1"/>
  <c r="E431" i="30"/>
  <c r="H431" i="30" s="1"/>
  <c r="E432" i="30"/>
  <c r="H432" i="30" s="1"/>
  <c r="E433" i="30"/>
  <c r="H433" i="30" s="1"/>
  <c r="E434" i="30"/>
  <c r="H434" i="30" s="1"/>
  <c r="E436" i="30"/>
  <c r="E437" i="30"/>
  <c r="H437" i="30" s="1"/>
  <c r="K7" i="30"/>
  <c r="K7" i="16"/>
  <c r="K7" i="29"/>
  <c r="G8" i="9"/>
  <c r="K8" i="9" s="1"/>
  <c r="H71" i="9"/>
  <c r="K7" i="9"/>
  <c r="F51" i="52"/>
  <c r="I376" i="52"/>
  <c r="F376" i="52"/>
  <c r="C376" i="52"/>
  <c r="H375" i="52"/>
  <c r="H374" i="52"/>
  <c r="H373" i="52"/>
  <c r="H372" i="52"/>
  <c r="H371" i="52"/>
  <c r="H370" i="52"/>
  <c r="H369" i="52"/>
  <c r="I362" i="52"/>
  <c r="F362" i="52"/>
  <c r="C362" i="52"/>
  <c r="H361" i="52"/>
  <c r="H360" i="52"/>
  <c r="H359" i="52"/>
  <c r="H358" i="52"/>
  <c r="H357" i="52"/>
  <c r="H355" i="52"/>
  <c r="H354" i="52"/>
  <c r="H353" i="52"/>
  <c r="H352" i="52"/>
  <c r="H351" i="52"/>
  <c r="H350" i="52"/>
  <c r="H348" i="52"/>
  <c r="I341" i="52"/>
  <c r="F341" i="52"/>
  <c r="C341" i="52"/>
  <c r="H340" i="52"/>
  <c r="H339" i="52"/>
  <c r="H338" i="52"/>
  <c r="H337" i="52"/>
  <c r="E336" i="52"/>
  <c r="H336" i="52" s="1"/>
  <c r="E335" i="52"/>
  <c r="H335" i="52" s="1"/>
  <c r="E334" i="52"/>
  <c r="H334" i="52" s="1"/>
  <c r="E333" i="52"/>
  <c r="H333" i="52" s="1"/>
  <c r="E332" i="52"/>
  <c r="H332" i="52" s="1"/>
  <c r="E331" i="52"/>
  <c r="H331" i="52" s="1"/>
  <c r="E330" i="52"/>
  <c r="H330" i="52" s="1"/>
  <c r="E329" i="52"/>
  <c r="H329" i="52" s="1"/>
  <c r="I322" i="52"/>
  <c r="F322" i="52"/>
  <c r="C322" i="52"/>
  <c r="E321" i="52"/>
  <c r="H321" i="52" s="1"/>
  <c r="E320" i="52"/>
  <c r="H320" i="52" s="1"/>
  <c r="E319" i="52"/>
  <c r="H319" i="52" s="1"/>
  <c r="E318" i="52"/>
  <c r="H318" i="52" s="1"/>
  <c r="E317" i="52"/>
  <c r="H317" i="52" s="1"/>
  <c r="E316" i="52"/>
  <c r="H316" i="52" s="1"/>
  <c r="E315" i="52"/>
  <c r="H315" i="52" s="1"/>
  <c r="E314" i="52"/>
  <c r="H314" i="52" s="1"/>
  <c r="E313" i="52"/>
  <c r="H313" i="52" s="1"/>
  <c r="E312" i="52"/>
  <c r="H312" i="52" s="1"/>
  <c r="E311" i="52"/>
  <c r="H311" i="52" s="1"/>
  <c r="E310" i="52"/>
  <c r="H310" i="52" s="1"/>
  <c r="I303" i="52"/>
  <c r="F303" i="52"/>
  <c r="C303" i="52"/>
  <c r="E302" i="52"/>
  <c r="H302" i="52" s="1"/>
  <c r="E301" i="52"/>
  <c r="H301" i="52" s="1"/>
  <c r="E300" i="52"/>
  <c r="H300" i="52" s="1"/>
  <c r="E299" i="52"/>
  <c r="H299" i="52" s="1"/>
  <c r="E298" i="52"/>
  <c r="H298" i="52" s="1"/>
  <c r="E297" i="52"/>
  <c r="H297" i="52" s="1"/>
  <c r="E296" i="52"/>
  <c r="H296" i="52" s="1"/>
  <c r="E295" i="52"/>
  <c r="H295" i="52" s="1"/>
  <c r="E294" i="52"/>
  <c r="H294" i="52" s="1"/>
  <c r="E293" i="52"/>
  <c r="H293" i="52" s="1"/>
  <c r="E292" i="52"/>
  <c r="H292" i="52" s="1"/>
  <c r="E290" i="52"/>
  <c r="H290" i="52" s="1"/>
  <c r="I283" i="52"/>
  <c r="F283" i="52"/>
  <c r="C283" i="52"/>
  <c r="E282" i="52"/>
  <c r="H282" i="52" s="1"/>
  <c r="E281" i="52"/>
  <c r="H281" i="52" s="1"/>
  <c r="E280" i="52"/>
  <c r="H280" i="52" s="1"/>
  <c r="E279" i="52"/>
  <c r="H279" i="52" s="1"/>
  <c r="E278" i="52"/>
  <c r="H278" i="52" s="1"/>
  <c r="E277" i="52"/>
  <c r="H277" i="52" s="1"/>
  <c r="E276" i="52"/>
  <c r="H276" i="52" s="1"/>
  <c r="E275" i="52"/>
  <c r="H275" i="52" s="1"/>
  <c r="E274" i="52"/>
  <c r="H274" i="52" s="1"/>
  <c r="E273" i="52"/>
  <c r="H273" i="52" s="1"/>
  <c r="E271" i="52"/>
  <c r="H271" i="52" s="1"/>
  <c r="E270" i="52"/>
  <c r="H270" i="52" s="1"/>
  <c r="I263" i="52"/>
  <c r="F263" i="52"/>
  <c r="C263" i="52"/>
  <c r="E262" i="52"/>
  <c r="H262" i="52" s="1"/>
  <c r="E261" i="52"/>
  <c r="H261" i="52" s="1"/>
  <c r="E260" i="52"/>
  <c r="H260" i="52" s="1"/>
  <c r="E259" i="52"/>
  <c r="H259" i="52" s="1"/>
  <c r="E258" i="52"/>
  <c r="H258" i="52" s="1"/>
  <c r="E257" i="52"/>
  <c r="H257" i="52" s="1"/>
  <c r="E256" i="52"/>
  <c r="H256" i="52" s="1"/>
  <c r="E255" i="52"/>
  <c r="H255" i="52" s="1"/>
  <c r="E253" i="52"/>
  <c r="H253" i="52" s="1"/>
  <c r="E252" i="52"/>
  <c r="H252" i="52" s="1"/>
  <c r="E251" i="52"/>
  <c r="H251" i="52" s="1"/>
  <c r="E250" i="52"/>
  <c r="H250" i="52" s="1"/>
  <c r="I243" i="52"/>
  <c r="F243" i="52"/>
  <c r="C243" i="52"/>
  <c r="E242" i="52"/>
  <c r="H242" i="52" s="1"/>
  <c r="E241" i="52"/>
  <c r="H241" i="52" s="1"/>
  <c r="E240" i="52"/>
  <c r="H240" i="52" s="1"/>
  <c r="E239" i="52"/>
  <c r="H239" i="52" s="1"/>
  <c r="E238" i="52"/>
  <c r="H238" i="52" s="1"/>
  <c r="E237" i="52"/>
  <c r="H237" i="52" s="1"/>
  <c r="E236" i="52"/>
  <c r="H236" i="52" s="1"/>
  <c r="E235" i="52"/>
  <c r="H235" i="52" s="1"/>
  <c r="E234" i="52"/>
  <c r="H234" i="52" s="1"/>
  <c r="E233" i="52"/>
  <c r="H233" i="52" s="1"/>
  <c r="E232" i="52"/>
  <c r="H232" i="52" s="1"/>
  <c r="E231" i="52"/>
  <c r="H231" i="52" s="1"/>
  <c r="I224" i="52"/>
  <c r="F224" i="52"/>
  <c r="C224" i="52"/>
  <c r="E223" i="52"/>
  <c r="H223" i="52" s="1"/>
  <c r="E222" i="52"/>
  <c r="H222" i="52" s="1"/>
  <c r="E221" i="52"/>
  <c r="H221" i="52" s="1"/>
  <c r="E220" i="52"/>
  <c r="H220" i="52" s="1"/>
  <c r="E219" i="52"/>
  <c r="H219" i="52" s="1"/>
  <c r="E218" i="52"/>
  <c r="H218" i="52" s="1"/>
  <c r="E217" i="52"/>
  <c r="H217" i="52" s="1"/>
  <c r="E216" i="52"/>
  <c r="H216" i="52" s="1"/>
  <c r="E215" i="52"/>
  <c r="H215" i="52" s="1"/>
  <c r="E213" i="52"/>
  <c r="H213" i="52" s="1"/>
  <c r="E212" i="52"/>
  <c r="H212" i="52" s="1"/>
  <c r="E211" i="52"/>
  <c r="H211" i="52" s="1"/>
  <c r="I204" i="52"/>
  <c r="F204" i="52"/>
  <c r="C204" i="52"/>
  <c r="E203" i="52"/>
  <c r="H203" i="52" s="1"/>
  <c r="E202" i="52"/>
  <c r="H202" i="52" s="1"/>
  <c r="E201" i="52"/>
  <c r="H201" i="52" s="1"/>
  <c r="E200" i="52"/>
  <c r="H200" i="52" s="1"/>
  <c r="E199" i="52"/>
  <c r="H199" i="52" s="1"/>
  <c r="E198" i="52"/>
  <c r="H198" i="52" s="1"/>
  <c r="E197" i="52"/>
  <c r="H197" i="52" s="1"/>
  <c r="E196" i="52"/>
  <c r="H196" i="52" s="1"/>
  <c r="E195" i="52"/>
  <c r="H195" i="52" s="1"/>
  <c r="E194" i="52"/>
  <c r="H194" i="52" s="1"/>
  <c r="E193" i="52"/>
  <c r="H193" i="52" s="1"/>
  <c r="E192" i="52"/>
  <c r="H192" i="52" s="1"/>
  <c r="I186" i="52"/>
  <c r="F186" i="52"/>
  <c r="C186" i="52"/>
  <c r="E185" i="52"/>
  <c r="H185" i="52" s="1"/>
  <c r="E184" i="52"/>
  <c r="H184" i="52" s="1"/>
  <c r="E183" i="52"/>
  <c r="H183" i="52" s="1"/>
  <c r="E182" i="52"/>
  <c r="H182" i="52" s="1"/>
  <c r="E181" i="52"/>
  <c r="H181" i="52" s="1"/>
  <c r="E180" i="52"/>
  <c r="H180" i="52" s="1"/>
  <c r="E179" i="52"/>
  <c r="H179" i="52" s="1"/>
  <c r="E177" i="52"/>
  <c r="H177" i="52" s="1"/>
  <c r="E176" i="52"/>
  <c r="H176" i="52" s="1"/>
  <c r="E175" i="52"/>
  <c r="H175" i="52" s="1"/>
  <c r="E174" i="52"/>
  <c r="H174" i="52" s="1"/>
  <c r="E173" i="52"/>
  <c r="H173" i="52" s="1"/>
  <c r="I166" i="52"/>
  <c r="F166" i="52"/>
  <c r="C166" i="52"/>
  <c r="E165" i="52"/>
  <c r="H165" i="52" s="1"/>
  <c r="E164" i="52"/>
  <c r="H164" i="52" s="1"/>
  <c r="E163" i="52"/>
  <c r="H163" i="52" s="1"/>
  <c r="E162" i="52"/>
  <c r="H162" i="52" s="1"/>
  <c r="E161" i="52"/>
  <c r="H161" i="52" s="1"/>
  <c r="E160" i="52"/>
  <c r="H160" i="52" s="1"/>
  <c r="E159" i="52"/>
  <c r="H159" i="52" s="1"/>
  <c r="E158" i="52"/>
  <c r="H158" i="52" s="1"/>
  <c r="E157" i="52"/>
  <c r="H157" i="52" s="1"/>
  <c r="E156" i="52"/>
  <c r="H156" i="52" s="1"/>
  <c r="E155" i="52"/>
  <c r="H155" i="52" s="1"/>
  <c r="E154" i="52"/>
  <c r="H154" i="52" s="1"/>
  <c r="I148" i="52"/>
  <c r="F148" i="52"/>
  <c r="C148" i="52"/>
  <c r="E147" i="52"/>
  <c r="H147" i="52" s="1"/>
  <c r="E146" i="52"/>
  <c r="H146" i="52" s="1"/>
  <c r="E145" i="52"/>
  <c r="H145" i="52" s="1"/>
  <c r="E144" i="52"/>
  <c r="H144" i="52" s="1"/>
  <c r="E143" i="52"/>
  <c r="H143" i="52" s="1"/>
  <c r="E142" i="52"/>
  <c r="H142" i="52" s="1"/>
  <c r="E141" i="52"/>
  <c r="H141" i="52" s="1"/>
  <c r="E140" i="52"/>
  <c r="H140" i="52" s="1"/>
  <c r="E139" i="52"/>
  <c r="H139" i="52" s="1"/>
  <c r="E138" i="52"/>
  <c r="H138" i="52" s="1"/>
  <c r="E137" i="52"/>
  <c r="H137" i="52" s="1"/>
  <c r="E136" i="52"/>
  <c r="H136" i="52" s="1"/>
  <c r="I129" i="52"/>
  <c r="F129" i="52"/>
  <c r="C129" i="52"/>
  <c r="E128" i="52"/>
  <c r="H128" i="52" s="1"/>
  <c r="E127" i="52"/>
  <c r="H127" i="52" s="1"/>
  <c r="E126" i="52"/>
  <c r="H126" i="52" s="1"/>
  <c r="E125" i="52"/>
  <c r="H125" i="52" s="1"/>
  <c r="E124" i="52"/>
  <c r="H124" i="52" s="1"/>
  <c r="E123" i="52"/>
  <c r="H123" i="52" s="1"/>
  <c r="E122" i="52"/>
  <c r="H122" i="52" s="1"/>
  <c r="E121" i="52"/>
  <c r="H121" i="52" s="1"/>
  <c r="E120" i="52"/>
  <c r="H120" i="52" s="1"/>
  <c r="E119" i="52"/>
  <c r="H119" i="52" s="1"/>
  <c r="E118" i="52"/>
  <c r="H118" i="52" s="1"/>
  <c r="E117" i="52"/>
  <c r="H117" i="52" s="1"/>
  <c r="F110" i="52"/>
  <c r="C110" i="52"/>
  <c r="E109" i="52"/>
  <c r="H109" i="52" s="1"/>
  <c r="E108" i="52"/>
  <c r="H108" i="52" s="1"/>
  <c r="E107" i="52"/>
  <c r="H107" i="52" s="1"/>
  <c r="E106" i="52"/>
  <c r="H106" i="52" s="1"/>
  <c r="E105" i="52"/>
  <c r="H105" i="52" s="1"/>
  <c r="E104" i="52"/>
  <c r="H104" i="52" s="1"/>
  <c r="E103" i="52"/>
  <c r="H103" i="52" s="1"/>
  <c r="E102" i="52"/>
  <c r="H102" i="52" s="1"/>
  <c r="E101" i="52"/>
  <c r="H101" i="52" s="1"/>
  <c r="E100" i="52"/>
  <c r="H100" i="52" s="1"/>
  <c r="E99" i="52"/>
  <c r="H99" i="52" s="1"/>
  <c r="E98" i="52"/>
  <c r="H98" i="52" s="1"/>
  <c r="F91" i="52"/>
  <c r="C91" i="52"/>
  <c r="E90" i="52"/>
  <c r="H90" i="52" s="1"/>
  <c r="E89" i="52"/>
  <c r="H89" i="52" s="1"/>
  <c r="E88" i="52"/>
  <c r="H88" i="52" s="1"/>
  <c r="E87" i="52"/>
  <c r="H87" i="52" s="1"/>
  <c r="E86" i="52"/>
  <c r="H86" i="52" s="1"/>
  <c r="E85" i="52"/>
  <c r="H85" i="52" s="1"/>
  <c r="E84" i="52"/>
  <c r="H84" i="52" s="1"/>
  <c r="E83" i="52"/>
  <c r="H83" i="52" s="1"/>
  <c r="E82" i="52"/>
  <c r="H82" i="52" s="1"/>
  <c r="E81" i="52"/>
  <c r="H81" i="52" s="1"/>
  <c r="E80" i="52"/>
  <c r="H80" i="52" s="1"/>
  <c r="E79" i="52"/>
  <c r="H79" i="52" s="1"/>
  <c r="E78" i="52"/>
  <c r="F71" i="52"/>
  <c r="C71" i="52"/>
  <c r="E70" i="52"/>
  <c r="H70" i="52" s="1"/>
  <c r="E69" i="52"/>
  <c r="H69" i="52" s="1"/>
  <c r="E68" i="52"/>
  <c r="H68" i="52" s="1"/>
  <c r="E67" i="52"/>
  <c r="H67" i="52" s="1"/>
  <c r="E66" i="52"/>
  <c r="H66" i="52" s="1"/>
  <c r="E65" i="52"/>
  <c r="H65" i="52" s="1"/>
  <c r="E64" i="52"/>
  <c r="H64" i="52" s="1"/>
  <c r="E63" i="52"/>
  <c r="H63" i="52" s="1"/>
  <c r="E62" i="52"/>
  <c r="H62" i="52" s="1"/>
  <c r="E61" i="52"/>
  <c r="H61" i="52" s="1"/>
  <c r="E60" i="52"/>
  <c r="H60" i="52" s="1"/>
  <c r="E59" i="52"/>
  <c r="H59" i="52" s="1"/>
  <c r="E58" i="52"/>
  <c r="H58" i="52" s="1"/>
  <c r="C51" i="52"/>
  <c r="E50" i="52"/>
  <c r="H50" i="52" s="1"/>
  <c r="E49" i="52"/>
  <c r="H49" i="52" s="1"/>
  <c r="E48" i="52"/>
  <c r="H48" i="52" s="1"/>
  <c r="E47" i="52"/>
  <c r="H47" i="52" s="1"/>
  <c r="E46" i="52"/>
  <c r="H46" i="52" s="1"/>
  <c r="E45" i="52"/>
  <c r="H45" i="52" s="1"/>
  <c r="E44" i="52"/>
  <c r="H44" i="52" s="1"/>
  <c r="E43" i="52"/>
  <c r="H43" i="52" s="1"/>
  <c r="E42" i="52"/>
  <c r="H42" i="52" s="1"/>
  <c r="E41" i="52"/>
  <c r="H41" i="52" s="1"/>
  <c r="E40" i="52"/>
  <c r="H40" i="52" s="1"/>
  <c r="E39" i="52"/>
  <c r="H39" i="52" s="1"/>
  <c r="E38" i="52"/>
  <c r="H38" i="52" s="1"/>
  <c r="F31" i="52"/>
  <c r="C31" i="52"/>
  <c r="E30" i="52"/>
  <c r="H30" i="52" s="1"/>
  <c r="E29" i="52"/>
  <c r="H29" i="52" s="1"/>
  <c r="E28" i="52"/>
  <c r="H28" i="52" s="1"/>
  <c r="E27" i="52"/>
  <c r="H27" i="52" s="1"/>
  <c r="E26" i="52"/>
  <c r="H26" i="52" s="1"/>
  <c r="E25" i="52"/>
  <c r="H25" i="52" s="1"/>
  <c r="E24" i="52"/>
  <c r="H24" i="52" s="1"/>
  <c r="E23" i="52"/>
  <c r="H23" i="52" s="1"/>
  <c r="E22" i="52"/>
  <c r="H22" i="52" s="1"/>
  <c r="E21" i="52"/>
  <c r="H21" i="52" s="1"/>
  <c r="E20" i="52"/>
  <c r="H20" i="52" s="1"/>
  <c r="E19" i="52"/>
  <c r="H19" i="52" s="1"/>
  <c r="O18" i="52"/>
  <c r="I12" i="52"/>
  <c r="F12" i="52"/>
  <c r="C12" i="52"/>
  <c r="E11" i="52"/>
  <c r="H11" i="52" s="1"/>
  <c r="E10" i="52"/>
  <c r="H10" i="52" s="1"/>
  <c r="E9" i="52"/>
  <c r="H9" i="52" s="1"/>
  <c r="E8" i="52"/>
  <c r="H8" i="52" s="1"/>
  <c r="K7" i="52"/>
  <c r="E7" i="52"/>
  <c r="H7" i="52" s="1"/>
  <c r="F438" i="30"/>
  <c r="C438" i="30"/>
  <c r="F419" i="30"/>
  <c r="C419" i="30"/>
  <c r="F400" i="30"/>
  <c r="C400" i="30"/>
  <c r="F381" i="30"/>
  <c r="C381" i="30"/>
  <c r="F362" i="30"/>
  <c r="C362" i="30"/>
  <c r="F341" i="30"/>
  <c r="C341" i="30"/>
  <c r="E341" i="30"/>
  <c r="F322" i="30"/>
  <c r="C322" i="30"/>
  <c r="F303" i="30"/>
  <c r="C303" i="30"/>
  <c r="F283" i="30"/>
  <c r="C283" i="30"/>
  <c r="F263" i="30"/>
  <c r="C263" i="30"/>
  <c r="F243" i="30"/>
  <c r="C243" i="30"/>
  <c r="F224" i="30"/>
  <c r="C224" i="30"/>
  <c r="F205" i="30"/>
  <c r="C205" i="30"/>
  <c r="F186" i="30"/>
  <c r="C186" i="30"/>
  <c r="F166" i="30"/>
  <c r="C166" i="30"/>
  <c r="F147" i="30"/>
  <c r="C147" i="30"/>
  <c r="F128" i="30"/>
  <c r="C128" i="30"/>
  <c r="F109" i="30"/>
  <c r="C109" i="30"/>
  <c r="F90" i="30"/>
  <c r="C90" i="30"/>
  <c r="F50" i="30"/>
  <c r="C50" i="30"/>
  <c r="F31" i="30"/>
  <c r="C31" i="30"/>
  <c r="F12" i="30"/>
  <c r="C12" i="30"/>
  <c r="F319" i="29"/>
  <c r="C319" i="29"/>
  <c r="F432" i="29"/>
  <c r="C432" i="29"/>
  <c r="F414" i="29"/>
  <c r="C414" i="29"/>
  <c r="F395" i="29"/>
  <c r="C395" i="29"/>
  <c r="F376" i="29"/>
  <c r="C376" i="29"/>
  <c r="F357" i="29"/>
  <c r="C357" i="29"/>
  <c r="E357" i="29"/>
  <c r="F338" i="29"/>
  <c r="C338" i="29"/>
  <c r="F300" i="29"/>
  <c r="C300" i="29"/>
  <c r="F281" i="29"/>
  <c r="C281" i="29"/>
  <c r="F262" i="29"/>
  <c r="C262" i="29"/>
  <c r="E262" i="29"/>
  <c r="F243" i="29"/>
  <c r="C243" i="29"/>
  <c r="F224" i="29"/>
  <c r="C224" i="29"/>
  <c r="F205" i="29"/>
  <c r="C205" i="29"/>
  <c r="F186" i="29"/>
  <c r="C186" i="29"/>
  <c r="F167" i="29"/>
  <c r="C167" i="29"/>
  <c r="E167" i="29"/>
  <c r="F148" i="29"/>
  <c r="C148" i="29"/>
  <c r="F129" i="29"/>
  <c r="C129" i="29"/>
  <c r="E129" i="29"/>
  <c r="O112" i="29"/>
  <c r="N112" i="29"/>
  <c r="F110" i="29"/>
  <c r="C110" i="29"/>
  <c r="F91" i="29"/>
  <c r="C91" i="29"/>
  <c r="F31" i="29"/>
  <c r="C31" i="29"/>
  <c r="O18" i="29"/>
  <c r="F12" i="29"/>
  <c r="C12" i="29"/>
  <c r="F438" i="22"/>
  <c r="C438" i="22"/>
  <c r="F419" i="22"/>
  <c r="C419" i="22"/>
  <c r="F400" i="22"/>
  <c r="C400" i="22"/>
  <c r="F381" i="22"/>
  <c r="C381" i="22"/>
  <c r="F362" i="22"/>
  <c r="C362" i="22"/>
  <c r="F341" i="22"/>
  <c r="C341" i="22"/>
  <c r="F322" i="22"/>
  <c r="C322" i="22"/>
  <c r="F303" i="22"/>
  <c r="C303" i="22"/>
  <c r="F283" i="22"/>
  <c r="C283" i="22"/>
  <c r="F263" i="22"/>
  <c r="C263" i="22"/>
  <c r="F243" i="22"/>
  <c r="C243" i="22"/>
  <c r="F224" i="22"/>
  <c r="C224" i="22"/>
  <c r="F205" i="22"/>
  <c r="C205" i="22"/>
  <c r="F186" i="22"/>
  <c r="C186" i="22"/>
  <c r="F166" i="22"/>
  <c r="C166" i="22"/>
  <c r="F147" i="22"/>
  <c r="C147" i="22"/>
  <c r="F128" i="22"/>
  <c r="C128" i="22"/>
  <c r="N111" i="22"/>
  <c r="F109" i="22"/>
  <c r="C109" i="22"/>
  <c r="F90" i="22"/>
  <c r="C90" i="22"/>
  <c r="F50" i="22"/>
  <c r="C50" i="22"/>
  <c r="F31" i="22"/>
  <c r="C31" i="22"/>
  <c r="F12" i="22"/>
  <c r="C12" i="22"/>
  <c r="F438" i="16"/>
  <c r="C438" i="16"/>
  <c r="F419" i="16"/>
  <c r="C419" i="16"/>
  <c r="F400" i="16"/>
  <c r="C400" i="16"/>
  <c r="E400" i="16"/>
  <c r="F381" i="16"/>
  <c r="C381" i="16"/>
  <c r="E381" i="16"/>
  <c r="F362" i="16"/>
  <c r="C362" i="16"/>
  <c r="F342" i="16"/>
  <c r="C342" i="16"/>
  <c r="F323" i="16"/>
  <c r="C323" i="16"/>
  <c r="F304" i="16"/>
  <c r="C304" i="16"/>
  <c r="E304" i="16"/>
  <c r="F284" i="16"/>
  <c r="C284" i="16"/>
  <c r="F264" i="16"/>
  <c r="C264" i="16"/>
  <c r="F244" i="16"/>
  <c r="C244" i="16"/>
  <c r="F225" i="16"/>
  <c r="C225" i="16"/>
  <c r="E225" i="16"/>
  <c r="F205" i="16"/>
  <c r="C205" i="16"/>
  <c r="F186" i="16"/>
  <c r="C186" i="16"/>
  <c r="F167" i="16"/>
  <c r="C167" i="16"/>
  <c r="F148" i="16"/>
  <c r="C148" i="16"/>
  <c r="E148" i="16"/>
  <c r="F129" i="16"/>
  <c r="C129" i="16"/>
  <c r="O112" i="16"/>
  <c r="N112" i="16"/>
  <c r="F110" i="16"/>
  <c r="C110" i="16"/>
  <c r="F91" i="16"/>
  <c r="C91" i="16"/>
  <c r="E91" i="16"/>
  <c r="F31" i="16"/>
  <c r="C31" i="16"/>
  <c r="E31" i="16"/>
  <c r="O18" i="16"/>
  <c r="F12" i="16"/>
  <c r="C12" i="16"/>
  <c r="F438" i="14"/>
  <c r="C438" i="14"/>
  <c r="F419" i="14"/>
  <c r="C419" i="14"/>
  <c r="F400" i="14"/>
  <c r="C400" i="14"/>
  <c r="F381" i="14"/>
  <c r="C381" i="14"/>
  <c r="F362" i="14"/>
  <c r="C362" i="14"/>
  <c r="F342" i="14"/>
  <c r="C342" i="14"/>
  <c r="F323" i="14"/>
  <c r="C323" i="14"/>
  <c r="F304" i="14"/>
  <c r="C304" i="14"/>
  <c r="F284" i="14"/>
  <c r="C284" i="14"/>
  <c r="F264" i="14"/>
  <c r="C264" i="14"/>
  <c r="F244" i="14"/>
  <c r="C244" i="14"/>
  <c r="F225" i="14"/>
  <c r="C225" i="14"/>
  <c r="F205" i="14"/>
  <c r="C205" i="14"/>
  <c r="F186" i="14"/>
  <c r="C186" i="14"/>
  <c r="F167" i="14"/>
  <c r="C167" i="14"/>
  <c r="F148" i="14"/>
  <c r="C148" i="14"/>
  <c r="F129" i="14"/>
  <c r="C129" i="14"/>
  <c r="O112" i="14"/>
  <c r="N112" i="14"/>
  <c r="F110" i="14"/>
  <c r="C110" i="14"/>
  <c r="F91" i="14"/>
  <c r="C91" i="14"/>
  <c r="H71" i="14"/>
  <c r="F31" i="14"/>
  <c r="C31" i="14"/>
  <c r="O18" i="14"/>
  <c r="F12" i="14"/>
  <c r="C12" i="14"/>
  <c r="K7" i="14"/>
  <c r="I356" i="13"/>
  <c r="F356" i="13"/>
  <c r="C356" i="13"/>
  <c r="H355" i="13"/>
  <c r="H354" i="13"/>
  <c r="H353" i="13"/>
  <c r="H352" i="13"/>
  <c r="H351" i="13"/>
  <c r="H350" i="13"/>
  <c r="H349" i="13"/>
  <c r="H348" i="13"/>
  <c r="I341" i="13"/>
  <c r="F341" i="13"/>
  <c r="C341" i="13"/>
  <c r="E340" i="13"/>
  <c r="H340" i="13" s="1"/>
  <c r="E339" i="13"/>
  <c r="H339" i="13" s="1"/>
  <c r="E338" i="13"/>
  <c r="H338" i="13" s="1"/>
  <c r="E337" i="13"/>
  <c r="H337" i="13" s="1"/>
  <c r="E336" i="13"/>
  <c r="H336" i="13" s="1"/>
  <c r="E335" i="13"/>
  <c r="H335" i="13" s="1"/>
  <c r="E334" i="13"/>
  <c r="H334" i="13" s="1"/>
  <c r="E333" i="13"/>
  <c r="H333" i="13" s="1"/>
  <c r="E332" i="13"/>
  <c r="H332" i="13" s="1"/>
  <c r="E331" i="13"/>
  <c r="H331" i="13" s="1"/>
  <c r="E330" i="13"/>
  <c r="H330" i="13" s="1"/>
  <c r="E329" i="13"/>
  <c r="I322" i="13"/>
  <c r="F322" i="13"/>
  <c r="C322" i="13"/>
  <c r="H321" i="13"/>
  <c r="H320" i="13"/>
  <c r="H319" i="13"/>
  <c r="E318" i="13"/>
  <c r="H318" i="13" s="1"/>
  <c r="E317" i="13"/>
  <c r="H317" i="13" s="1"/>
  <c r="E316" i="13"/>
  <c r="H316" i="13" s="1"/>
  <c r="E315" i="13"/>
  <c r="H315" i="13" s="1"/>
  <c r="E314" i="13"/>
  <c r="H314" i="13" s="1"/>
  <c r="E313" i="13"/>
  <c r="H313" i="13" s="1"/>
  <c r="E312" i="13"/>
  <c r="H312" i="13" s="1"/>
  <c r="E311" i="13"/>
  <c r="H311" i="13" s="1"/>
  <c r="E310" i="13"/>
  <c r="H310" i="13" s="1"/>
  <c r="I303" i="13"/>
  <c r="F303" i="13"/>
  <c r="C303" i="13"/>
  <c r="E302" i="13"/>
  <c r="H302" i="13" s="1"/>
  <c r="E301" i="13"/>
  <c r="H301" i="13" s="1"/>
  <c r="E300" i="13"/>
  <c r="H300" i="13" s="1"/>
  <c r="E299" i="13"/>
  <c r="H299" i="13" s="1"/>
  <c r="E298" i="13"/>
  <c r="H298" i="13" s="1"/>
  <c r="E297" i="13"/>
  <c r="H297" i="13" s="1"/>
  <c r="E296" i="13"/>
  <c r="H296" i="13" s="1"/>
  <c r="E295" i="13"/>
  <c r="H295" i="13" s="1"/>
  <c r="E294" i="13"/>
  <c r="H294" i="13" s="1"/>
  <c r="E293" i="13"/>
  <c r="H293" i="13" s="1"/>
  <c r="E292" i="13"/>
  <c r="H292" i="13" s="1"/>
  <c r="E290" i="13"/>
  <c r="H290" i="13" s="1"/>
  <c r="I283" i="13"/>
  <c r="F283" i="13"/>
  <c r="C283" i="13"/>
  <c r="E282" i="13"/>
  <c r="H282" i="13" s="1"/>
  <c r="E281" i="13"/>
  <c r="H281" i="13" s="1"/>
  <c r="E280" i="13"/>
  <c r="H280" i="13" s="1"/>
  <c r="E279" i="13"/>
  <c r="H279" i="13" s="1"/>
  <c r="E278" i="13"/>
  <c r="H278" i="13" s="1"/>
  <c r="E277" i="13"/>
  <c r="H277" i="13" s="1"/>
  <c r="E276" i="13"/>
  <c r="H276" i="13" s="1"/>
  <c r="E275" i="13"/>
  <c r="H275" i="13" s="1"/>
  <c r="E274" i="13"/>
  <c r="H274" i="13" s="1"/>
  <c r="E273" i="13"/>
  <c r="H273" i="13" s="1"/>
  <c r="E271" i="13"/>
  <c r="H271" i="13" s="1"/>
  <c r="E270" i="13"/>
  <c r="H270" i="13" s="1"/>
  <c r="I263" i="13"/>
  <c r="F263" i="13"/>
  <c r="C263" i="13"/>
  <c r="E262" i="13"/>
  <c r="H262" i="13" s="1"/>
  <c r="E261" i="13"/>
  <c r="H261" i="13" s="1"/>
  <c r="E260" i="13"/>
  <c r="H260" i="13" s="1"/>
  <c r="E259" i="13"/>
  <c r="H259" i="13" s="1"/>
  <c r="E258" i="13"/>
  <c r="H258" i="13" s="1"/>
  <c r="E257" i="13"/>
  <c r="H257" i="13" s="1"/>
  <c r="E256" i="13"/>
  <c r="H256" i="13" s="1"/>
  <c r="E255" i="13"/>
  <c r="H255" i="13" s="1"/>
  <c r="E253" i="13"/>
  <c r="H253" i="13" s="1"/>
  <c r="E252" i="13"/>
  <c r="H252" i="13" s="1"/>
  <c r="E251" i="13"/>
  <c r="H251" i="13" s="1"/>
  <c r="E250" i="13"/>
  <c r="H250" i="13" s="1"/>
  <c r="I243" i="13"/>
  <c r="F243" i="13"/>
  <c r="C243" i="13"/>
  <c r="E242" i="13"/>
  <c r="H242" i="13" s="1"/>
  <c r="E241" i="13"/>
  <c r="H241" i="13" s="1"/>
  <c r="E240" i="13"/>
  <c r="H240" i="13" s="1"/>
  <c r="E239" i="13"/>
  <c r="H239" i="13" s="1"/>
  <c r="E238" i="13"/>
  <c r="H238" i="13" s="1"/>
  <c r="E237" i="13"/>
  <c r="H237" i="13" s="1"/>
  <c r="E236" i="13"/>
  <c r="H236" i="13" s="1"/>
  <c r="E235" i="13"/>
  <c r="H235" i="13" s="1"/>
  <c r="E234" i="13"/>
  <c r="H234" i="13" s="1"/>
  <c r="E233" i="13"/>
  <c r="H233" i="13" s="1"/>
  <c r="E232" i="13"/>
  <c r="E231" i="13"/>
  <c r="H231" i="13" s="1"/>
  <c r="I224" i="13"/>
  <c r="F224" i="13"/>
  <c r="C224" i="13"/>
  <c r="E223" i="13"/>
  <c r="H223" i="13" s="1"/>
  <c r="E222" i="13"/>
  <c r="H222" i="13" s="1"/>
  <c r="E221" i="13"/>
  <c r="H221" i="13" s="1"/>
  <c r="E220" i="13"/>
  <c r="H220" i="13" s="1"/>
  <c r="E219" i="13"/>
  <c r="H219" i="13" s="1"/>
  <c r="E218" i="13"/>
  <c r="H218" i="13" s="1"/>
  <c r="E217" i="13"/>
  <c r="H217" i="13" s="1"/>
  <c r="E216" i="13"/>
  <c r="H216" i="13" s="1"/>
  <c r="E215" i="13"/>
  <c r="H215" i="13" s="1"/>
  <c r="E214" i="13"/>
  <c r="H214" i="13" s="1"/>
  <c r="E213" i="13"/>
  <c r="H213" i="13" s="1"/>
  <c r="E212" i="13"/>
  <c r="H212" i="13" s="1"/>
  <c r="I205" i="13"/>
  <c r="F205" i="13"/>
  <c r="C205" i="13"/>
  <c r="E204" i="13"/>
  <c r="H204" i="13" s="1"/>
  <c r="E203" i="13"/>
  <c r="H203" i="13" s="1"/>
  <c r="E202" i="13"/>
  <c r="H202" i="13" s="1"/>
  <c r="E201" i="13"/>
  <c r="H201" i="13" s="1"/>
  <c r="E200" i="13"/>
  <c r="H200" i="13" s="1"/>
  <c r="E199" i="13"/>
  <c r="H199" i="13" s="1"/>
  <c r="E198" i="13"/>
  <c r="H198" i="13" s="1"/>
  <c r="E197" i="13"/>
  <c r="H197" i="13" s="1"/>
  <c r="E196" i="13"/>
  <c r="H196" i="13" s="1"/>
  <c r="E195" i="13"/>
  <c r="H195" i="13" s="1"/>
  <c r="E194" i="13"/>
  <c r="H194" i="13" s="1"/>
  <c r="E193" i="13"/>
  <c r="I186" i="13"/>
  <c r="F186" i="13"/>
  <c r="C186" i="13"/>
  <c r="E185" i="13"/>
  <c r="H185" i="13" s="1"/>
  <c r="E184" i="13"/>
  <c r="H184" i="13" s="1"/>
  <c r="E183" i="13"/>
  <c r="H183" i="13" s="1"/>
  <c r="E182" i="13"/>
  <c r="H182" i="13" s="1"/>
  <c r="E181" i="13"/>
  <c r="H181" i="13" s="1"/>
  <c r="E180" i="13"/>
  <c r="H180" i="13" s="1"/>
  <c r="E179" i="13"/>
  <c r="H179" i="13" s="1"/>
  <c r="E178" i="13"/>
  <c r="H178" i="13" s="1"/>
  <c r="E177" i="13"/>
  <c r="H177" i="13" s="1"/>
  <c r="E176" i="13"/>
  <c r="H176" i="13" s="1"/>
  <c r="E175" i="13"/>
  <c r="E174" i="13"/>
  <c r="H174" i="13" s="1"/>
  <c r="I167" i="13"/>
  <c r="F167" i="13"/>
  <c r="C167" i="13"/>
  <c r="E166" i="13"/>
  <c r="H166" i="13" s="1"/>
  <c r="E165" i="13"/>
  <c r="H165" i="13" s="1"/>
  <c r="E164" i="13"/>
  <c r="H164" i="13" s="1"/>
  <c r="E163" i="13"/>
  <c r="H163" i="13" s="1"/>
  <c r="E162" i="13"/>
  <c r="H162" i="13" s="1"/>
  <c r="E161" i="13"/>
  <c r="H161" i="13" s="1"/>
  <c r="E160" i="13"/>
  <c r="H160" i="13" s="1"/>
  <c r="E159" i="13"/>
  <c r="H159" i="13" s="1"/>
  <c r="E158" i="13"/>
  <c r="H158" i="13" s="1"/>
  <c r="E157" i="13"/>
  <c r="H157" i="13" s="1"/>
  <c r="E156" i="13"/>
  <c r="H156" i="13" s="1"/>
  <c r="E155" i="13"/>
  <c r="H155" i="13" s="1"/>
  <c r="I148" i="13"/>
  <c r="F148" i="13"/>
  <c r="C148" i="13"/>
  <c r="E147" i="13"/>
  <c r="H147" i="13" s="1"/>
  <c r="E146" i="13"/>
  <c r="H146" i="13" s="1"/>
  <c r="E145" i="13"/>
  <c r="H145" i="13" s="1"/>
  <c r="E144" i="13"/>
  <c r="H144" i="13" s="1"/>
  <c r="E143" i="13"/>
  <c r="H143" i="13" s="1"/>
  <c r="E142" i="13"/>
  <c r="H142" i="13" s="1"/>
  <c r="E141" i="13"/>
  <c r="H141" i="13" s="1"/>
  <c r="E140" i="13"/>
  <c r="H140" i="13" s="1"/>
  <c r="E139" i="13"/>
  <c r="H139" i="13" s="1"/>
  <c r="E138" i="13"/>
  <c r="H138" i="13" s="1"/>
  <c r="E137" i="13"/>
  <c r="H137" i="13" s="1"/>
  <c r="E136" i="13"/>
  <c r="I129" i="13"/>
  <c r="F129" i="13"/>
  <c r="C129" i="13"/>
  <c r="E128" i="13"/>
  <c r="H128" i="13" s="1"/>
  <c r="E127" i="13"/>
  <c r="H127" i="13" s="1"/>
  <c r="E126" i="13"/>
  <c r="H126" i="13" s="1"/>
  <c r="E125" i="13"/>
  <c r="H125" i="13" s="1"/>
  <c r="E124" i="13"/>
  <c r="H124" i="13" s="1"/>
  <c r="E123" i="13"/>
  <c r="H123" i="13" s="1"/>
  <c r="E122" i="13"/>
  <c r="H122" i="13" s="1"/>
  <c r="E121" i="13"/>
  <c r="H121" i="13" s="1"/>
  <c r="E120" i="13"/>
  <c r="H120" i="13" s="1"/>
  <c r="E119" i="13"/>
  <c r="H119" i="13" s="1"/>
  <c r="E118" i="13"/>
  <c r="H118" i="13" s="1"/>
  <c r="E117" i="13"/>
  <c r="F110" i="13"/>
  <c r="C110" i="13"/>
  <c r="E109" i="13"/>
  <c r="H109" i="13" s="1"/>
  <c r="E108" i="13"/>
  <c r="H108" i="13" s="1"/>
  <c r="E107" i="13"/>
  <c r="H107" i="13" s="1"/>
  <c r="E106" i="13"/>
  <c r="H106" i="13" s="1"/>
  <c r="E105" i="13"/>
  <c r="H105" i="13" s="1"/>
  <c r="E104" i="13"/>
  <c r="H104" i="13" s="1"/>
  <c r="E103" i="13"/>
  <c r="H103" i="13" s="1"/>
  <c r="E102" i="13"/>
  <c r="H102" i="13" s="1"/>
  <c r="E101" i="13"/>
  <c r="H101" i="13" s="1"/>
  <c r="E100" i="13"/>
  <c r="H100" i="13" s="1"/>
  <c r="E99" i="13"/>
  <c r="H99" i="13" s="1"/>
  <c r="E98" i="13"/>
  <c r="H98" i="13" s="1"/>
  <c r="F91" i="13"/>
  <c r="C91" i="13"/>
  <c r="E90" i="13"/>
  <c r="H90" i="13" s="1"/>
  <c r="E89" i="13"/>
  <c r="H89" i="13" s="1"/>
  <c r="E88" i="13"/>
  <c r="H88" i="13" s="1"/>
  <c r="E87" i="13"/>
  <c r="H87" i="13" s="1"/>
  <c r="E86" i="13"/>
  <c r="H86" i="13" s="1"/>
  <c r="E85" i="13"/>
  <c r="H85" i="13" s="1"/>
  <c r="E84" i="13"/>
  <c r="H84" i="13" s="1"/>
  <c r="E83" i="13"/>
  <c r="H83" i="13" s="1"/>
  <c r="E82" i="13"/>
  <c r="H82" i="13" s="1"/>
  <c r="E81" i="13"/>
  <c r="H81" i="13" s="1"/>
  <c r="E79" i="13"/>
  <c r="H79" i="13" s="1"/>
  <c r="E78" i="13"/>
  <c r="H78" i="13" s="1"/>
  <c r="F71" i="13"/>
  <c r="C71" i="13"/>
  <c r="E70" i="13"/>
  <c r="H70" i="13" s="1"/>
  <c r="E69" i="13"/>
  <c r="H69" i="13" s="1"/>
  <c r="E68" i="13"/>
  <c r="H68" i="13" s="1"/>
  <c r="E67" i="13"/>
  <c r="H67" i="13" s="1"/>
  <c r="E66" i="13"/>
  <c r="H66" i="13" s="1"/>
  <c r="E65" i="13"/>
  <c r="H65" i="13" s="1"/>
  <c r="E64" i="13"/>
  <c r="H64" i="13" s="1"/>
  <c r="E63" i="13"/>
  <c r="H63" i="13" s="1"/>
  <c r="E62" i="13"/>
  <c r="H62" i="13" s="1"/>
  <c r="E61" i="13"/>
  <c r="H61" i="13" s="1"/>
  <c r="E60" i="13"/>
  <c r="H60" i="13" s="1"/>
  <c r="E59" i="13"/>
  <c r="H59" i="13" s="1"/>
  <c r="E58" i="13"/>
  <c r="H58" i="13" s="1"/>
  <c r="F51" i="13"/>
  <c r="C51" i="13"/>
  <c r="E50" i="13"/>
  <c r="H50" i="13" s="1"/>
  <c r="E49" i="13"/>
  <c r="H49" i="13" s="1"/>
  <c r="E48" i="13"/>
  <c r="H48" i="13" s="1"/>
  <c r="E47" i="13"/>
  <c r="H47" i="13" s="1"/>
  <c r="E46" i="13"/>
  <c r="H46" i="13" s="1"/>
  <c r="E45" i="13"/>
  <c r="H45" i="13" s="1"/>
  <c r="E44" i="13"/>
  <c r="H44" i="13" s="1"/>
  <c r="E43" i="13"/>
  <c r="H43" i="13" s="1"/>
  <c r="E42" i="13"/>
  <c r="H42" i="13" s="1"/>
  <c r="E41" i="13"/>
  <c r="H41" i="13" s="1"/>
  <c r="E40" i="13"/>
  <c r="H40" i="13" s="1"/>
  <c r="E39" i="13"/>
  <c r="H39" i="13" s="1"/>
  <c r="E38" i="13"/>
  <c r="H38" i="13" s="1"/>
  <c r="F31" i="13"/>
  <c r="C31" i="13"/>
  <c r="E30" i="13"/>
  <c r="H30" i="13" s="1"/>
  <c r="E29" i="13"/>
  <c r="H29" i="13" s="1"/>
  <c r="E28" i="13"/>
  <c r="H28" i="13" s="1"/>
  <c r="E27" i="13"/>
  <c r="H27" i="13" s="1"/>
  <c r="E26" i="13"/>
  <c r="H26" i="13" s="1"/>
  <c r="E25" i="13"/>
  <c r="H25" i="13" s="1"/>
  <c r="E24" i="13"/>
  <c r="H24" i="13" s="1"/>
  <c r="E23" i="13"/>
  <c r="H23" i="13" s="1"/>
  <c r="E22" i="13"/>
  <c r="H22" i="13" s="1"/>
  <c r="E21" i="13"/>
  <c r="H21" i="13" s="1"/>
  <c r="E20" i="13"/>
  <c r="E19" i="13"/>
  <c r="H19" i="13" s="1"/>
  <c r="I12" i="13"/>
  <c r="F12" i="13"/>
  <c r="C12" i="13"/>
  <c r="E11" i="13"/>
  <c r="H11" i="13" s="1"/>
  <c r="E10" i="13"/>
  <c r="H10" i="13" s="1"/>
  <c r="E9" i="13"/>
  <c r="H9" i="13" s="1"/>
  <c r="E8" i="13"/>
  <c r="H8" i="13" s="1"/>
  <c r="K7" i="13"/>
  <c r="E7" i="13"/>
  <c r="H7" i="13" s="1"/>
  <c r="I322" i="12"/>
  <c r="F322" i="12"/>
  <c r="E321" i="12"/>
  <c r="H321" i="12"/>
  <c r="E320" i="12"/>
  <c r="H320" i="12" s="1"/>
  <c r="E319" i="12"/>
  <c r="H319" i="12" s="1"/>
  <c r="E318" i="12"/>
  <c r="H318" i="12" s="1"/>
  <c r="E317" i="12"/>
  <c r="H317" i="12" s="1"/>
  <c r="E316" i="12"/>
  <c r="H316" i="12" s="1"/>
  <c r="E315" i="12"/>
  <c r="H315" i="12" s="1"/>
  <c r="E314" i="12"/>
  <c r="H314" i="12" s="1"/>
  <c r="E313" i="12"/>
  <c r="H313" i="12" s="1"/>
  <c r="E312" i="12"/>
  <c r="H312" i="12" s="1"/>
  <c r="E311" i="12"/>
  <c r="H311" i="12" s="1"/>
  <c r="E310" i="12"/>
  <c r="H310" i="12" s="1"/>
  <c r="I303" i="12"/>
  <c r="F303" i="12"/>
  <c r="C303" i="12"/>
  <c r="E302" i="12"/>
  <c r="H302" i="12" s="1"/>
  <c r="E301" i="12"/>
  <c r="H301" i="12" s="1"/>
  <c r="E300" i="12"/>
  <c r="H300" i="12" s="1"/>
  <c r="E299" i="12"/>
  <c r="H299" i="12" s="1"/>
  <c r="E298" i="12"/>
  <c r="H298" i="12" s="1"/>
  <c r="E297" i="12"/>
  <c r="H297" i="12" s="1"/>
  <c r="E296" i="12"/>
  <c r="H296" i="12" s="1"/>
  <c r="E295" i="12"/>
  <c r="E294" i="12"/>
  <c r="H294" i="12" s="1"/>
  <c r="E293" i="12"/>
  <c r="H293" i="12" s="1"/>
  <c r="E292" i="12"/>
  <c r="H292" i="12" s="1"/>
  <c r="E290" i="12"/>
  <c r="I283" i="12"/>
  <c r="F283" i="12"/>
  <c r="C283" i="12"/>
  <c r="E282" i="12"/>
  <c r="H282" i="12" s="1"/>
  <c r="E281" i="12"/>
  <c r="H281" i="12" s="1"/>
  <c r="E280" i="12"/>
  <c r="H280" i="12" s="1"/>
  <c r="E279" i="12"/>
  <c r="H279" i="12" s="1"/>
  <c r="E278" i="12"/>
  <c r="H278" i="12" s="1"/>
  <c r="E277" i="12"/>
  <c r="H277" i="12" s="1"/>
  <c r="E276" i="12"/>
  <c r="H276" i="12" s="1"/>
  <c r="E275" i="12"/>
  <c r="H275" i="12" s="1"/>
  <c r="E274" i="12"/>
  <c r="H274" i="12" s="1"/>
  <c r="E273" i="12"/>
  <c r="H273" i="12" s="1"/>
  <c r="E271" i="12"/>
  <c r="H271" i="12" s="1"/>
  <c r="E270" i="12"/>
  <c r="H270" i="12" s="1"/>
  <c r="I263" i="12"/>
  <c r="F263" i="12"/>
  <c r="C263" i="12"/>
  <c r="E262" i="12"/>
  <c r="H262" i="12" s="1"/>
  <c r="E261" i="12"/>
  <c r="H261" i="12" s="1"/>
  <c r="E260" i="12"/>
  <c r="H260" i="12" s="1"/>
  <c r="E259" i="12"/>
  <c r="H259" i="12" s="1"/>
  <c r="E258" i="12"/>
  <c r="H258" i="12" s="1"/>
  <c r="E257" i="12"/>
  <c r="H257" i="12" s="1"/>
  <c r="E256" i="12"/>
  <c r="H256" i="12" s="1"/>
  <c r="E255" i="12"/>
  <c r="H255" i="12" s="1"/>
  <c r="E253" i="12"/>
  <c r="H253" i="12" s="1"/>
  <c r="E252" i="12"/>
  <c r="H252" i="12" s="1"/>
  <c r="E251" i="12"/>
  <c r="H251" i="12" s="1"/>
  <c r="E250" i="12"/>
  <c r="I243" i="12"/>
  <c r="F243" i="12"/>
  <c r="C243" i="12"/>
  <c r="E242" i="12"/>
  <c r="H242" i="12" s="1"/>
  <c r="E241" i="12"/>
  <c r="H241" i="12" s="1"/>
  <c r="E240" i="12"/>
  <c r="H240" i="12" s="1"/>
  <c r="E239" i="12"/>
  <c r="H239" i="12" s="1"/>
  <c r="E238" i="12"/>
  <c r="H238" i="12" s="1"/>
  <c r="E237" i="12"/>
  <c r="H237" i="12" s="1"/>
  <c r="E236" i="12"/>
  <c r="H236" i="12" s="1"/>
  <c r="E235" i="12"/>
  <c r="H235" i="12" s="1"/>
  <c r="E234" i="12"/>
  <c r="H234" i="12" s="1"/>
  <c r="E233" i="12"/>
  <c r="H233" i="12" s="1"/>
  <c r="E232" i="12"/>
  <c r="H232" i="12" s="1"/>
  <c r="E231" i="12"/>
  <c r="I224" i="12"/>
  <c r="F224" i="12"/>
  <c r="C224" i="12"/>
  <c r="E223" i="12"/>
  <c r="H223" i="12" s="1"/>
  <c r="E222" i="12"/>
  <c r="H222" i="12" s="1"/>
  <c r="E221" i="12"/>
  <c r="H221" i="12" s="1"/>
  <c r="E220" i="12"/>
  <c r="H220" i="12" s="1"/>
  <c r="E219" i="12"/>
  <c r="H219" i="12" s="1"/>
  <c r="E218" i="12"/>
  <c r="H218" i="12" s="1"/>
  <c r="E217" i="12"/>
  <c r="H217" i="12" s="1"/>
  <c r="E216" i="12"/>
  <c r="H216" i="12" s="1"/>
  <c r="E215" i="12"/>
  <c r="H215" i="12" s="1"/>
  <c r="E214" i="12"/>
  <c r="H214" i="12" s="1"/>
  <c r="E213" i="12"/>
  <c r="H213" i="12" s="1"/>
  <c r="E212" i="12"/>
  <c r="I205" i="12"/>
  <c r="F205" i="12"/>
  <c r="C205" i="12"/>
  <c r="E204" i="12"/>
  <c r="H204" i="12" s="1"/>
  <c r="E203" i="12"/>
  <c r="H203" i="12" s="1"/>
  <c r="E202" i="12"/>
  <c r="H202" i="12" s="1"/>
  <c r="E201" i="12"/>
  <c r="H201" i="12" s="1"/>
  <c r="E200" i="12"/>
  <c r="H200" i="12" s="1"/>
  <c r="E199" i="12"/>
  <c r="H199" i="12" s="1"/>
  <c r="E198" i="12"/>
  <c r="H198" i="12" s="1"/>
  <c r="E197" i="12"/>
  <c r="H197" i="12" s="1"/>
  <c r="E196" i="12"/>
  <c r="H196" i="12" s="1"/>
  <c r="E195" i="12"/>
  <c r="H195" i="12" s="1"/>
  <c r="E194" i="12"/>
  <c r="H194" i="12" s="1"/>
  <c r="E193" i="12"/>
  <c r="H193" i="12" s="1"/>
  <c r="I186" i="12"/>
  <c r="F186" i="12"/>
  <c r="C186" i="12"/>
  <c r="E185" i="12"/>
  <c r="H185" i="12" s="1"/>
  <c r="E184" i="12"/>
  <c r="H184" i="12" s="1"/>
  <c r="E183" i="12"/>
  <c r="H183" i="12" s="1"/>
  <c r="E182" i="12"/>
  <c r="H182" i="12" s="1"/>
  <c r="E181" i="12"/>
  <c r="H181" i="12" s="1"/>
  <c r="E180" i="12"/>
  <c r="H180" i="12" s="1"/>
  <c r="E179" i="12"/>
  <c r="H179" i="12" s="1"/>
  <c r="E178" i="12"/>
  <c r="H178" i="12" s="1"/>
  <c r="E177" i="12"/>
  <c r="H177" i="12" s="1"/>
  <c r="E176" i="12"/>
  <c r="H176" i="12" s="1"/>
  <c r="E175" i="12"/>
  <c r="H175" i="12" s="1"/>
  <c r="E174" i="12"/>
  <c r="H174" i="12" s="1"/>
  <c r="I167" i="12"/>
  <c r="F167" i="12"/>
  <c r="C167" i="12"/>
  <c r="E166" i="12"/>
  <c r="H166" i="12" s="1"/>
  <c r="E165" i="12"/>
  <c r="H165" i="12" s="1"/>
  <c r="E164" i="12"/>
  <c r="H164" i="12" s="1"/>
  <c r="E163" i="12"/>
  <c r="H163" i="12" s="1"/>
  <c r="E162" i="12"/>
  <c r="H162" i="12" s="1"/>
  <c r="E161" i="12"/>
  <c r="H161" i="12" s="1"/>
  <c r="E160" i="12"/>
  <c r="H160" i="12" s="1"/>
  <c r="E159" i="12"/>
  <c r="H159" i="12" s="1"/>
  <c r="E158" i="12"/>
  <c r="H158" i="12" s="1"/>
  <c r="E157" i="12"/>
  <c r="H157" i="12" s="1"/>
  <c r="E156" i="12"/>
  <c r="H156" i="12" s="1"/>
  <c r="E155" i="12"/>
  <c r="H155" i="12" s="1"/>
  <c r="I148" i="12"/>
  <c r="F148" i="12"/>
  <c r="C148" i="12"/>
  <c r="E147" i="12"/>
  <c r="H147" i="12" s="1"/>
  <c r="E146" i="12"/>
  <c r="H146" i="12" s="1"/>
  <c r="E145" i="12"/>
  <c r="H145" i="12" s="1"/>
  <c r="E144" i="12"/>
  <c r="H144" i="12" s="1"/>
  <c r="E143" i="12"/>
  <c r="H143" i="12" s="1"/>
  <c r="E142" i="12"/>
  <c r="H142" i="12" s="1"/>
  <c r="E141" i="12"/>
  <c r="H141" i="12" s="1"/>
  <c r="E140" i="12"/>
  <c r="H140" i="12" s="1"/>
  <c r="E139" i="12"/>
  <c r="H139" i="12" s="1"/>
  <c r="E138" i="12"/>
  <c r="H138" i="12" s="1"/>
  <c r="E137" i="12"/>
  <c r="H137" i="12" s="1"/>
  <c r="E136" i="12"/>
  <c r="H136" i="12" s="1"/>
  <c r="I129" i="12"/>
  <c r="F129" i="12"/>
  <c r="C129" i="12"/>
  <c r="E128" i="12"/>
  <c r="H128" i="12" s="1"/>
  <c r="E127" i="12"/>
  <c r="H127" i="12" s="1"/>
  <c r="E126" i="12"/>
  <c r="H126" i="12" s="1"/>
  <c r="E125" i="12"/>
  <c r="H125" i="12" s="1"/>
  <c r="E124" i="12"/>
  <c r="H124" i="12" s="1"/>
  <c r="E123" i="12"/>
  <c r="H123" i="12" s="1"/>
  <c r="E122" i="12"/>
  <c r="H122" i="12" s="1"/>
  <c r="E121" i="12"/>
  <c r="H121" i="12" s="1"/>
  <c r="E120" i="12"/>
  <c r="H120" i="12" s="1"/>
  <c r="E119" i="12"/>
  <c r="H119" i="12" s="1"/>
  <c r="E118" i="12"/>
  <c r="H118" i="12" s="1"/>
  <c r="E117" i="12"/>
  <c r="H117" i="12" s="1"/>
  <c r="O112" i="12"/>
  <c r="N112" i="12"/>
  <c r="F110" i="12"/>
  <c r="C110" i="12"/>
  <c r="E109" i="12"/>
  <c r="H109" i="12" s="1"/>
  <c r="E108" i="12"/>
  <c r="H108" i="12" s="1"/>
  <c r="E107" i="12"/>
  <c r="H107" i="12" s="1"/>
  <c r="E106" i="12"/>
  <c r="H106" i="12" s="1"/>
  <c r="E105" i="12"/>
  <c r="H105" i="12" s="1"/>
  <c r="E104" i="12"/>
  <c r="H104" i="12" s="1"/>
  <c r="E103" i="12"/>
  <c r="H103" i="12" s="1"/>
  <c r="E102" i="12"/>
  <c r="H102" i="12" s="1"/>
  <c r="E101" i="12"/>
  <c r="H101" i="12" s="1"/>
  <c r="E100" i="12"/>
  <c r="H100" i="12" s="1"/>
  <c r="E99" i="12"/>
  <c r="H99" i="12" s="1"/>
  <c r="E98" i="12"/>
  <c r="H98" i="12" s="1"/>
  <c r="F91" i="12"/>
  <c r="C91" i="12"/>
  <c r="E90" i="12"/>
  <c r="H90" i="12" s="1"/>
  <c r="E89" i="12"/>
  <c r="H89" i="12" s="1"/>
  <c r="E88" i="12"/>
  <c r="H88" i="12" s="1"/>
  <c r="E87" i="12"/>
  <c r="H87" i="12" s="1"/>
  <c r="E86" i="12"/>
  <c r="H86" i="12" s="1"/>
  <c r="E85" i="12"/>
  <c r="H85" i="12" s="1"/>
  <c r="E84" i="12"/>
  <c r="H84" i="12" s="1"/>
  <c r="E83" i="12"/>
  <c r="H83" i="12" s="1"/>
  <c r="E82" i="12"/>
  <c r="H82" i="12" s="1"/>
  <c r="E81" i="12"/>
  <c r="H81" i="12" s="1"/>
  <c r="E79" i="12"/>
  <c r="H79" i="12" s="1"/>
  <c r="E78" i="12"/>
  <c r="F71" i="12"/>
  <c r="C71" i="12"/>
  <c r="E70" i="12"/>
  <c r="H70" i="12" s="1"/>
  <c r="E69" i="12"/>
  <c r="H69" i="12" s="1"/>
  <c r="E68" i="12"/>
  <c r="H68" i="12" s="1"/>
  <c r="E67" i="12"/>
  <c r="H67" i="12" s="1"/>
  <c r="E66" i="12"/>
  <c r="H66" i="12" s="1"/>
  <c r="E65" i="12"/>
  <c r="H65" i="12" s="1"/>
  <c r="E64" i="12"/>
  <c r="H64" i="12" s="1"/>
  <c r="E63" i="12"/>
  <c r="H63" i="12" s="1"/>
  <c r="E62" i="12"/>
  <c r="H62" i="12" s="1"/>
  <c r="E61" i="12"/>
  <c r="H61" i="12" s="1"/>
  <c r="E60" i="12"/>
  <c r="H60" i="12" s="1"/>
  <c r="E59" i="12"/>
  <c r="E58" i="12"/>
  <c r="H58" i="12" s="1"/>
  <c r="F51" i="12"/>
  <c r="C51" i="12"/>
  <c r="E50" i="12"/>
  <c r="H50" i="12" s="1"/>
  <c r="E49" i="12"/>
  <c r="H49" i="12" s="1"/>
  <c r="E48" i="12"/>
  <c r="H48" i="12" s="1"/>
  <c r="E47" i="12"/>
  <c r="H47" i="12" s="1"/>
  <c r="E46" i="12"/>
  <c r="H46" i="12" s="1"/>
  <c r="E45" i="12"/>
  <c r="H45" i="12" s="1"/>
  <c r="E44" i="12"/>
  <c r="H44" i="12" s="1"/>
  <c r="E43" i="12"/>
  <c r="H43" i="12" s="1"/>
  <c r="E42" i="12"/>
  <c r="H42" i="12" s="1"/>
  <c r="E41" i="12"/>
  <c r="H41" i="12" s="1"/>
  <c r="E40" i="12"/>
  <c r="H40" i="12" s="1"/>
  <c r="E39" i="12"/>
  <c r="H39" i="12" s="1"/>
  <c r="E38" i="12"/>
  <c r="H38" i="12" s="1"/>
  <c r="F31" i="12"/>
  <c r="C31" i="12"/>
  <c r="E30" i="12"/>
  <c r="H30" i="12" s="1"/>
  <c r="E29" i="12"/>
  <c r="H29" i="12" s="1"/>
  <c r="E28" i="12"/>
  <c r="H28" i="12" s="1"/>
  <c r="E27" i="12"/>
  <c r="H27" i="12" s="1"/>
  <c r="E26" i="12"/>
  <c r="H26" i="12" s="1"/>
  <c r="E25" i="12"/>
  <c r="H25" i="12" s="1"/>
  <c r="E24" i="12"/>
  <c r="H24" i="12" s="1"/>
  <c r="E23" i="12"/>
  <c r="H23" i="12" s="1"/>
  <c r="E22" i="12"/>
  <c r="H22" i="12" s="1"/>
  <c r="E21" i="12"/>
  <c r="H21" i="12" s="1"/>
  <c r="E20" i="12"/>
  <c r="H20" i="12" s="1"/>
  <c r="E19" i="12"/>
  <c r="H19" i="12" s="1"/>
  <c r="O18" i="12"/>
  <c r="I12" i="12"/>
  <c r="F12" i="12"/>
  <c r="C12" i="12"/>
  <c r="E11" i="12"/>
  <c r="H11" i="12" s="1"/>
  <c r="E10" i="12"/>
  <c r="H10" i="12" s="1"/>
  <c r="E9" i="12"/>
  <c r="H9" i="12" s="1"/>
  <c r="E8" i="12"/>
  <c r="H8" i="12" s="1"/>
  <c r="K7" i="12"/>
  <c r="E7" i="12"/>
  <c r="H7" i="12" s="1"/>
  <c r="G8" i="12" s="1"/>
  <c r="K8" i="12" s="1"/>
  <c r="F438" i="6"/>
  <c r="C438" i="6"/>
  <c r="F419" i="6"/>
  <c r="C419" i="6"/>
  <c r="F400" i="6"/>
  <c r="C400" i="6"/>
  <c r="F438" i="7"/>
  <c r="C438" i="7"/>
  <c r="F419" i="7"/>
  <c r="C419" i="7"/>
  <c r="F400" i="7"/>
  <c r="C400" i="7"/>
  <c r="F436" i="8"/>
  <c r="C436" i="8"/>
  <c r="F417" i="8"/>
  <c r="C417" i="8"/>
  <c r="E417" i="8"/>
  <c r="F398" i="8"/>
  <c r="C398" i="8"/>
  <c r="E398" i="8"/>
  <c r="F437" i="9"/>
  <c r="C437" i="9"/>
  <c r="F418" i="9"/>
  <c r="C418" i="9"/>
  <c r="F399" i="9"/>
  <c r="C399" i="9"/>
  <c r="F380" i="9"/>
  <c r="C380" i="9"/>
  <c r="F361" i="9"/>
  <c r="C361" i="9"/>
  <c r="F341" i="9"/>
  <c r="C341" i="9"/>
  <c r="F322" i="9"/>
  <c r="C322" i="9"/>
  <c r="E322" i="9"/>
  <c r="F303" i="9"/>
  <c r="C303" i="9"/>
  <c r="E303" i="9"/>
  <c r="F283" i="9"/>
  <c r="C283" i="9"/>
  <c r="F263" i="9"/>
  <c r="C263" i="9"/>
  <c r="F243" i="9"/>
  <c r="C243" i="9"/>
  <c r="E243" i="9"/>
  <c r="F224" i="9"/>
  <c r="C224" i="9"/>
  <c r="E224" i="9"/>
  <c r="F205" i="9"/>
  <c r="C205" i="9"/>
  <c r="F186" i="9"/>
  <c r="C186" i="9"/>
  <c r="F167" i="9"/>
  <c r="C167" i="9"/>
  <c r="E167" i="9"/>
  <c r="F148" i="9"/>
  <c r="C148" i="9"/>
  <c r="E148" i="9"/>
  <c r="F129" i="9"/>
  <c r="C129" i="9"/>
  <c r="O112" i="9"/>
  <c r="N112" i="9"/>
  <c r="F110" i="9"/>
  <c r="C110" i="9"/>
  <c r="F91" i="9"/>
  <c r="C91" i="9"/>
  <c r="F31" i="9"/>
  <c r="C31" i="9"/>
  <c r="O18" i="9"/>
  <c r="F12" i="9"/>
  <c r="C12" i="9"/>
  <c r="F50" i="8"/>
  <c r="F379" i="8"/>
  <c r="C379" i="8"/>
  <c r="F360" i="8"/>
  <c r="C360" i="8"/>
  <c r="F340" i="8"/>
  <c r="C340" i="8"/>
  <c r="F321" i="8"/>
  <c r="C321" i="8"/>
  <c r="F302" i="8"/>
  <c r="C302" i="8"/>
  <c r="F282" i="8"/>
  <c r="C282" i="8"/>
  <c r="F262" i="8"/>
  <c r="C262" i="8"/>
  <c r="F242" i="8"/>
  <c r="C242" i="8"/>
  <c r="F223" i="8"/>
  <c r="C223" i="8"/>
  <c r="E223" i="8"/>
  <c r="F204" i="8"/>
  <c r="C204" i="8"/>
  <c r="F185" i="8"/>
  <c r="C185" i="8"/>
  <c r="F166" i="8"/>
  <c r="C166" i="8"/>
  <c r="F147" i="8"/>
  <c r="C147" i="8"/>
  <c r="E147" i="8"/>
  <c r="F128" i="8"/>
  <c r="C128" i="8"/>
  <c r="O111" i="8"/>
  <c r="N111" i="8"/>
  <c r="F109" i="8"/>
  <c r="C109" i="8"/>
  <c r="F90" i="8"/>
  <c r="C90" i="8"/>
  <c r="C50" i="8"/>
  <c r="F31" i="8"/>
  <c r="C31" i="8"/>
  <c r="O18" i="8"/>
  <c r="F12" i="8"/>
  <c r="C12" i="8"/>
  <c r="K7" i="8"/>
  <c r="F381" i="7"/>
  <c r="C381" i="7"/>
  <c r="F362" i="7"/>
  <c r="C362" i="7"/>
  <c r="E362" i="7"/>
  <c r="F342" i="7"/>
  <c r="C342" i="7"/>
  <c r="F323" i="7"/>
  <c r="C323" i="7"/>
  <c r="E323" i="7"/>
  <c r="F304" i="7"/>
  <c r="C304" i="7"/>
  <c r="E304" i="7"/>
  <c r="F284" i="7"/>
  <c r="C284" i="7"/>
  <c r="E284" i="7"/>
  <c r="F264" i="7"/>
  <c r="C264" i="7"/>
  <c r="E264" i="7"/>
  <c r="F244" i="7"/>
  <c r="C244" i="7"/>
  <c r="F225" i="7"/>
  <c r="C225" i="7"/>
  <c r="F205" i="7"/>
  <c r="C205" i="7"/>
  <c r="E205" i="7"/>
  <c r="F186" i="7"/>
  <c r="C186" i="7"/>
  <c r="E186" i="7"/>
  <c r="F167" i="7"/>
  <c r="C167" i="7"/>
  <c r="F148" i="7"/>
  <c r="C148" i="7"/>
  <c r="F129" i="7"/>
  <c r="C129" i="7"/>
  <c r="E129" i="7"/>
  <c r="O112" i="7"/>
  <c r="N112" i="7"/>
  <c r="F110" i="7"/>
  <c r="C110" i="7"/>
  <c r="F91" i="7"/>
  <c r="C91" i="7"/>
  <c r="F31" i="7"/>
  <c r="C31" i="7"/>
  <c r="O18" i="7"/>
  <c r="F12" i="7"/>
  <c r="C12" i="7"/>
  <c r="K7" i="7"/>
  <c r="F381" i="6"/>
  <c r="C381" i="6"/>
  <c r="E381" i="6"/>
  <c r="F362" i="6"/>
  <c r="C362" i="6"/>
  <c r="F342" i="6"/>
  <c r="C342" i="6"/>
  <c r="F323" i="6"/>
  <c r="C323" i="6"/>
  <c r="F304" i="6"/>
  <c r="C304" i="6"/>
  <c r="F284" i="6"/>
  <c r="C284" i="6"/>
  <c r="F264" i="6"/>
  <c r="C264" i="6"/>
  <c r="F244" i="6"/>
  <c r="C244" i="6"/>
  <c r="F225" i="6"/>
  <c r="C225" i="6"/>
  <c r="F205" i="6"/>
  <c r="C205" i="6"/>
  <c r="F186" i="6"/>
  <c r="C186" i="6"/>
  <c r="F167" i="6"/>
  <c r="C167" i="6"/>
  <c r="F148" i="6"/>
  <c r="C148" i="6"/>
  <c r="F129" i="6"/>
  <c r="C129" i="6"/>
  <c r="O112" i="6"/>
  <c r="N112" i="6"/>
  <c r="F110" i="6"/>
  <c r="C110" i="6"/>
  <c r="F91" i="6"/>
  <c r="C91" i="6"/>
  <c r="F31" i="6"/>
  <c r="C31" i="6"/>
  <c r="O18" i="6"/>
  <c r="F12" i="6"/>
  <c r="C12" i="6"/>
  <c r="K7" i="6"/>
  <c r="M112" i="1"/>
  <c r="E166" i="8"/>
  <c r="E302" i="8"/>
  <c r="E263" i="9"/>
  <c r="E225" i="7"/>
  <c r="E360" i="8"/>
  <c r="E31" i="9"/>
  <c r="H290" i="12"/>
  <c r="E264" i="16"/>
  <c r="E31" i="29"/>
  <c r="E110" i="29"/>
  <c r="E319" i="29"/>
  <c r="E338" i="29"/>
  <c r="E91" i="29"/>
  <c r="E166" i="30"/>
  <c r="E283" i="30"/>
  <c r="E432" i="29"/>
  <c r="E414" i="29"/>
  <c r="E395" i="29"/>
  <c r="E376" i="29"/>
  <c r="E281" i="29"/>
  <c r="E243" i="29"/>
  <c r="E205" i="29"/>
  <c r="E148" i="29"/>
  <c r="E186" i="29"/>
  <c r="E224" i="29"/>
  <c r="E300" i="29"/>
  <c r="E205" i="16"/>
  <c r="E186" i="16"/>
  <c r="E419" i="16"/>
  <c r="E362" i="16"/>
  <c r="E284" i="16"/>
  <c r="E342" i="16"/>
  <c r="E419" i="14"/>
  <c r="E323" i="14"/>
  <c r="E284" i="14"/>
  <c r="E110" i="9"/>
  <c r="E419" i="6"/>
  <c r="E400" i="6"/>
  <c r="E438" i="7"/>
  <c r="E419" i="7"/>
  <c r="E400" i="7"/>
  <c r="E381" i="7"/>
  <c r="E342" i="7"/>
  <c r="E436" i="8"/>
  <c r="E379" i="8"/>
  <c r="E437" i="9"/>
  <c r="E418" i="9"/>
  <c r="E399" i="9"/>
  <c r="E341" i="9"/>
  <c r="E380" i="9"/>
  <c r="E91" i="9"/>
  <c r="E205" i="9"/>
  <c r="E129" i="9"/>
  <c r="E283" i="9"/>
  <c r="E361" i="9"/>
  <c r="E186" i="9"/>
  <c r="E321" i="8"/>
  <c r="E282" i="8"/>
  <c r="E242" i="8"/>
  <c r="E204" i="8"/>
  <c r="E128" i="8"/>
  <c r="E31" i="8"/>
  <c r="E262" i="8"/>
  <c r="E340" i="8"/>
  <c r="E50" i="8"/>
  <c r="E109" i="8"/>
  <c r="E185" i="8"/>
  <c r="E90" i="8"/>
  <c r="E31" i="7"/>
  <c r="E167" i="7"/>
  <c r="E91" i="7"/>
  <c r="E148" i="7"/>
  <c r="E110" i="7"/>
  <c r="E244" i="7"/>
  <c r="E362" i="6"/>
  <c r="E110" i="6"/>
  <c r="E244" i="6"/>
  <c r="C457" i="22" l="1"/>
  <c r="E458" i="22" s="1"/>
  <c r="E205" i="22"/>
  <c r="E128" i="30"/>
  <c r="E400" i="30"/>
  <c r="E128" i="22"/>
  <c r="F457" i="16"/>
  <c r="C457" i="6"/>
  <c r="F457" i="7"/>
  <c r="C332" i="12"/>
  <c r="E333" i="12" s="1"/>
  <c r="F332" i="12"/>
  <c r="E455" i="8"/>
  <c r="J461" i="60"/>
  <c r="H454" i="60"/>
  <c r="H453" i="60"/>
  <c r="F462" i="60"/>
  <c r="F457" i="22"/>
  <c r="E400" i="22"/>
  <c r="E362" i="22"/>
  <c r="E50" i="22"/>
  <c r="E109" i="30"/>
  <c r="E224" i="30"/>
  <c r="E362" i="30"/>
  <c r="E419" i="30"/>
  <c r="E50" i="30"/>
  <c r="E186" i="30"/>
  <c r="E147" i="30"/>
  <c r="E243" i="30"/>
  <c r="E303" i="30"/>
  <c r="C457" i="30"/>
  <c r="E458" i="30" s="1"/>
  <c r="E31" i="30"/>
  <c r="E381" i="30"/>
  <c r="F457" i="30"/>
  <c r="E90" i="30"/>
  <c r="E205" i="30"/>
  <c r="E263" i="30"/>
  <c r="E322" i="30"/>
  <c r="C457" i="16"/>
  <c r="E458" i="16" s="1"/>
  <c r="H458" i="16" s="1"/>
  <c r="F457" i="14"/>
  <c r="C457" i="14"/>
  <c r="F456" i="9"/>
  <c r="C456" i="9"/>
  <c r="E456" i="9"/>
  <c r="F455" i="8"/>
  <c r="C455" i="8"/>
  <c r="C457" i="7"/>
  <c r="E457" i="7"/>
  <c r="F457" i="6"/>
  <c r="C386" i="52"/>
  <c r="E387" i="52" s="1"/>
  <c r="F386" i="52"/>
  <c r="F367" i="13"/>
  <c r="C367" i="13"/>
  <c r="E368" i="13" s="1"/>
  <c r="H368" i="13" s="1"/>
  <c r="H295" i="12"/>
  <c r="H303" i="12" s="1"/>
  <c r="E389" i="2"/>
  <c r="H12" i="1"/>
  <c r="E455" i="1"/>
  <c r="E341" i="52"/>
  <c r="E283" i="52"/>
  <c r="E51" i="52"/>
  <c r="H283" i="52"/>
  <c r="H362" i="52"/>
  <c r="E303" i="52"/>
  <c r="E263" i="52"/>
  <c r="H166" i="52"/>
  <c r="H341" i="52"/>
  <c r="E12" i="52"/>
  <c r="E148" i="52"/>
  <c r="E91" i="52"/>
  <c r="E376" i="52"/>
  <c r="E224" i="52"/>
  <c r="E129" i="52"/>
  <c r="E186" i="52"/>
  <c r="H186" i="52"/>
  <c r="H51" i="52"/>
  <c r="H204" i="52"/>
  <c r="H322" i="52"/>
  <c r="E362" i="52"/>
  <c r="E31" i="52"/>
  <c r="H78" i="52"/>
  <c r="H91" i="52" s="1"/>
  <c r="E71" i="52"/>
  <c r="E110" i="52"/>
  <c r="H376" i="52"/>
  <c r="E204" i="52"/>
  <c r="E243" i="52"/>
  <c r="E322" i="52"/>
  <c r="E166" i="52"/>
  <c r="E31" i="13"/>
  <c r="E12" i="13"/>
  <c r="E186" i="13"/>
  <c r="E129" i="13"/>
  <c r="E205" i="13"/>
  <c r="E322" i="13"/>
  <c r="E148" i="13"/>
  <c r="E341" i="13"/>
  <c r="H175" i="13"/>
  <c r="H186" i="13" s="1"/>
  <c r="E51" i="13"/>
  <c r="E243" i="13"/>
  <c r="H356" i="13"/>
  <c r="E110" i="13"/>
  <c r="H20" i="13"/>
  <c r="H31" i="13" s="1"/>
  <c r="H136" i="13"/>
  <c r="H148" i="13" s="1"/>
  <c r="E303" i="13"/>
  <c r="H329" i="13"/>
  <c r="H341" i="13" s="1"/>
  <c r="E167" i="13"/>
  <c r="E91" i="13"/>
  <c r="E356" i="13"/>
  <c r="H91" i="13"/>
  <c r="H193" i="13"/>
  <c r="H205" i="13" s="1"/>
  <c r="E263" i="13"/>
  <c r="E224" i="13"/>
  <c r="E71" i="13"/>
  <c r="E283" i="13"/>
  <c r="H232" i="13"/>
  <c r="H243" i="13" s="1"/>
  <c r="H117" i="13"/>
  <c r="H129" i="13" s="1"/>
  <c r="E243" i="12"/>
  <c r="E148" i="12"/>
  <c r="E110" i="12"/>
  <c r="E224" i="12"/>
  <c r="H231" i="12"/>
  <c r="H243" i="12" s="1"/>
  <c r="H212" i="12"/>
  <c r="E91" i="12"/>
  <c r="H78" i="12"/>
  <c r="H91" i="12" s="1"/>
  <c r="E12" i="12"/>
  <c r="E71" i="12"/>
  <c r="E186" i="12"/>
  <c r="E263" i="12"/>
  <c r="H167" i="12"/>
  <c r="H322" i="12"/>
  <c r="E129" i="12"/>
  <c r="E303" i="12"/>
  <c r="E322" i="12"/>
  <c r="E283" i="12"/>
  <c r="E51" i="12"/>
  <c r="E167" i="12"/>
  <c r="E205" i="12"/>
  <c r="H250" i="12"/>
  <c r="H263" i="12" s="1"/>
  <c r="H205" i="12"/>
  <c r="E31" i="12"/>
  <c r="H59" i="12"/>
  <c r="H71" i="12" s="1"/>
  <c r="H224" i="12"/>
  <c r="G9" i="12"/>
  <c r="H436" i="22"/>
  <c r="H436" i="30"/>
  <c r="H438" i="16"/>
  <c r="H437" i="9"/>
  <c r="H436" i="8"/>
  <c r="E458" i="7"/>
  <c r="H458" i="7" s="1"/>
  <c r="H436" i="1"/>
  <c r="H389" i="2"/>
  <c r="E458" i="14"/>
  <c r="E458" i="6"/>
  <c r="K8" i="1"/>
  <c r="G9" i="1"/>
  <c r="K9" i="1" s="1"/>
  <c r="H129" i="52"/>
  <c r="H303" i="52"/>
  <c r="H270" i="30"/>
  <c r="H283" i="30" s="1"/>
  <c r="H290" i="30"/>
  <c r="H303" i="30" s="1"/>
  <c r="H310" i="30"/>
  <c r="H322" i="30" s="1"/>
  <c r="H348" i="30"/>
  <c r="H362" i="30" s="1"/>
  <c r="E442" i="29"/>
  <c r="E457" i="9"/>
  <c r="H31" i="12"/>
  <c r="H283" i="13"/>
  <c r="H322" i="13"/>
  <c r="F442" i="29"/>
  <c r="H71" i="52"/>
  <c r="H110" i="52"/>
  <c r="C442" i="29"/>
  <c r="H31" i="52"/>
  <c r="H148" i="52"/>
  <c r="H224" i="52"/>
  <c r="H263" i="52"/>
  <c r="H390" i="2"/>
  <c r="H12" i="12"/>
  <c r="G8" i="13"/>
  <c r="H12" i="13"/>
  <c r="G8" i="52"/>
  <c r="H12" i="52"/>
  <c r="H283" i="12"/>
  <c r="H110" i="12"/>
  <c r="H129" i="12"/>
  <c r="H186" i="12"/>
  <c r="H70" i="8"/>
  <c r="H71" i="7"/>
  <c r="H51" i="7"/>
  <c r="H51" i="9"/>
  <c r="H51" i="16"/>
  <c r="H71" i="16"/>
  <c r="H283" i="22"/>
  <c r="H303" i="22"/>
  <c r="H70" i="30"/>
  <c r="E70" i="30"/>
  <c r="H243" i="52"/>
  <c r="H51" i="13"/>
  <c r="H167" i="13"/>
  <c r="H303" i="13"/>
  <c r="H71" i="29"/>
  <c r="H438" i="30"/>
  <c r="H341" i="30"/>
  <c r="H381" i="30"/>
  <c r="H400" i="30"/>
  <c r="H419" i="30"/>
  <c r="H322" i="22"/>
  <c r="H362" i="22"/>
  <c r="E263" i="22"/>
  <c r="E147" i="22"/>
  <c r="E186" i="22"/>
  <c r="E341" i="22"/>
  <c r="E243" i="22"/>
  <c r="E166" i="22"/>
  <c r="E109" i="22"/>
  <c r="E283" i="22"/>
  <c r="H70" i="22"/>
  <c r="E70" i="22"/>
  <c r="E31" i="22"/>
  <c r="E303" i="22"/>
  <c r="E381" i="22"/>
  <c r="E322" i="22"/>
  <c r="E419" i="22"/>
  <c r="E90" i="22"/>
  <c r="E224" i="22"/>
  <c r="E438" i="22"/>
  <c r="H341" i="22"/>
  <c r="H381" i="22"/>
  <c r="H400" i="22"/>
  <c r="H419" i="22"/>
  <c r="H51" i="29"/>
  <c r="H71" i="6"/>
  <c r="H51" i="6"/>
  <c r="E438" i="16"/>
  <c r="E129" i="16"/>
  <c r="E110" i="16"/>
  <c r="E167" i="16"/>
  <c r="E244" i="16"/>
  <c r="E323" i="16"/>
  <c r="H284" i="16"/>
  <c r="H304" i="16"/>
  <c r="H323" i="16"/>
  <c r="H342" i="16"/>
  <c r="H362" i="16"/>
  <c r="H381" i="16"/>
  <c r="H400" i="16"/>
  <c r="H419" i="16"/>
  <c r="E264" i="6"/>
  <c r="E284" i="6"/>
  <c r="E323" i="6"/>
  <c r="E438" i="6"/>
  <c r="H129" i="6"/>
  <c r="H148" i="6"/>
  <c r="H167" i="6"/>
  <c r="H205" i="6"/>
  <c r="H225" i="6"/>
  <c r="H244" i="6"/>
  <c r="E342" i="6"/>
  <c r="E167" i="6"/>
  <c r="E225" i="6"/>
  <c r="E148" i="6"/>
  <c r="E91" i="6"/>
  <c r="E31" i="6"/>
  <c r="E304" i="6"/>
  <c r="H264" i="6"/>
  <c r="H264" i="7"/>
  <c r="H262" i="8"/>
  <c r="H263" i="9"/>
  <c r="H262" i="29"/>
  <c r="E225" i="14"/>
  <c r="E362" i="14"/>
  <c r="E381" i="14"/>
  <c r="H91" i="14"/>
  <c r="H129" i="14"/>
  <c r="H148" i="14"/>
  <c r="H186" i="14"/>
  <c r="H205" i="14"/>
  <c r="H225" i="14"/>
  <c r="H244" i="14"/>
  <c r="H264" i="14"/>
  <c r="E129" i="14"/>
  <c r="E304" i="14"/>
  <c r="E148" i="14"/>
  <c r="E186" i="14"/>
  <c r="E342" i="14"/>
  <c r="E400" i="14"/>
  <c r="E438" i="14"/>
  <c r="H264" i="16"/>
  <c r="E438" i="30"/>
  <c r="H263" i="30"/>
  <c r="H263" i="22"/>
  <c r="E186" i="6"/>
  <c r="H244" i="7"/>
  <c r="H225" i="7"/>
  <c r="H242" i="8"/>
  <c r="H223" i="8"/>
  <c r="H243" i="9"/>
  <c r="H224" i="9"/>
  <c r="H224" i="29"/>
  <c r="H243" i="29"/>
  <c r="H225" i="16"/>
  <c r="H244" i="16"/>
  <c r="H224" i="30"/>
  <c r="H243" i="30"/>
  <c r="H224" i="22"/>
  <c r="H243" i="22"/>
  <c r="H186" i="22"/>
  <c r="H205" i="22"/>
  <c r="H186" i="30"/>
  <c r="H205" i="30"/>
  <c r="H91" i="16"/>
  <c r="H110" i="16"/>
  <c r="H129" i="16"/>
  <c r="H148" i="16"/>
  <c r="H167" i="16"/>
  <c r="H186" i="16"/>
  <c r="H205" i="16"/>
  <c r="E110" i="14"/>
  <c r="H110" i="14"/>
  <c r="E167" i="14"/>
  <c r="H167" i="14"/>
  <c r="H91" i="29"/>
  <c r="H110" i="29"/>
  <c r="H129" i="29"/>
  <c r="H148" i="29"/>
  <c r="H167" i="29"/>
  <c r="H186" i="29"/>
  <c r="H205" i="29"/>
  <c r="H205" i="9"/>
  <c r="H186" i="9"/>
  <c r="H167" i="9"/>
  <c r="H148" i="9"/>
  <c r="H129" i="9"/>
  <c r="H110" i="9"/>
  <c r="H91" i="9"/>
  <c r="H204" i="8"/>
  <c r="H185" i="8"/>
  <c r="H166" i="8"/>
  <c r="H147" i="8"/>
  <c r="H128" i="8"/>
  <c r="H109" i="8"/>
  <c r="H90" i="8"/>
  <c r="H205" i="7"/>
  <c r="H186" i="7"/>
  <c r="H167" i="7"/>
  <c r="H148" i="7"/>
  <c r="H129" i="7"/>
  <c r="H110" i="7"/>
  <c r="H91" i="7"/>
  <c r="H31" i="6"/>
  <c r="H91" i="6"/>
  <c r="H110" i="6"/>
  <c r="E129" i="6"/>
  <c r="H186" i="6"/>
  <c r="E205" i="6"/>
  <c r="H147" i="30"/>
  <c r="H166" i="30"/>
  <c r="H147" i="22"/>
  <c r="H166" i="22"/>
  <c r="H90" i="22"/>
  <c r="H109" i="22"/>
  <c r="H128" i="22"/>
  <c r="H90" i="30"/>
  <c r="H109" i="30"/>
  <c r="H128" i="30"/>
  <c r="H31" i="14"/>
  <c r="H50" i="22"/>
  <c r="H50" i="30"/>
  <c r="E31" i="14"/>
  <c r="E91" i="14"/>
  <c r="E205" i="14"/>
  <c r="E244" i="14"/>
  <c r="E264" i="14"/>
  <c r="H50" i="8"/>
  <c r="H12" i="22"/>
  <c r="H31" i="22"/>
  <c r="H31" i="30"/>
  <c r="H31" i="16"/>
  <c r="H31" i="29"/>
  <c r="H31" i="9"/>
  <c r="H12" i="9"/>
  <c r="H31" i="8"/>
  <c r="H31" i="7"/>
  <c r="G8" i="14"/>
  <c r="H12" i="14"/>
  <c r="H51" i="12"/>
  <c r="H148" i="12"/>
  <c r="H71" i="13"/>
  <c r="H224" i="13"/>
  <c r="H263" i="13"/>
  <c r="H12" i="8"/>
  <c r="G8" i="8"/>
  <c r="H12" i="7"/>
  <c r="G8" i="7"/>
  <c r="H12" i="16"/>
  <c r="G8" i="16"/>
  <c r="G9" i="9"/>
  <c r="H12" i="29"/>
  <c r="G8" i="29"/>
  <c r="H12" i="30"/>
  <c r="G8" i="30"/>
  <c r="G9" i="22"/>
  <c r="K8" i="22"/>
  <c r="G9" i="2"/>
  <c r="K9" i="2" s="1"/>
  <c r="E457" i="6" l="1"/>
  <c r="E332" i="12"/>
  <c r="H387" i="52"/>
  <c r="H333" i="12"/>
  <c r="E457" i="14"/>
  <c r="E457" i="16"/>
  <c r="E460" i="16" s="1"/>
  <c r="H332" i="12"/>
  <c r="E457" i="22"/>
  <c r="E460" i="22" s="1"/>
  <c r="H457" i="30"/>
  <c r="E457" i="30"/>
  <c r="E460" i="30" s="1"/>
  <c r="H457" i="16"/>
  <c r="H459" i="16" s="1"/>
  <c r="H457" i="14"/>
  <c r="H456" i="9"/>
  <c r="H455" i="8"/>
  <c r="H457" i="7"/>
  <c r="H459" i="7" s="1"/>
  <c r="E386" i="52"/>
  <c r="H386" i="52"/>
  <c r="E367" i="13"/>
  <c r="E369" i="13" s="1"/>
  <c r="E334" i="12"/>
  <c r="E335" i="12"/>
  <c r="H455" i="1"/>
  <c r="G10" i="1"/>
  <c r="K10" i="1" s="1"/>
  <c r="K9" i="12"/>
  <c r="G10" i="12"/>
  <c r="H438" i="22"/>
  <c r="H457" i="22" s="1"/>
  <c r="E459" i="16"/>
  <c r="E460" i="14"/>
  <c r="H458" i="14"/>
  <c r="E459" i="6"/>
  <c r="H458" i="22"/>
  <c r="H458" i="30"/>
  <c r="H458" i="6"/>
  <c r="H391" i="2"/>
  <c r="H442" i="29"/>
  <c r="H457" i="9"/>
  <c r="E459" i="9"/>
  <c r="E458" i="9"/>
  <c r="E460" i="7"/>
  <c r="E459" i="7"/>
  <c r="E392" i="2"/>
  <c r="E391" i="2"/>
  <c r="H392" i="2"/>
  <c r="K8" i="52"/>
  <c r="G9" i="52"/>
  <c r="G9" i="13"/>
  <c r="K8" i="13"/>
  <c r="H12" i="6"/>
  <c r="H457" i="6" s="1"/>
  <c r="G8" i="6"/>
  <c r="K9" i="22"/>
  <c r="G10" i="22"/>
  <c r="G9" i="29"/>
  <c r="K8" i="29"/>
  <c r="G10" i="9"/>
  <c r="K9" i="9"/>
  <c r="G9" i="16"/>
  <c r="K8" i="16"/>
  <c r="G9" i="8"/>
  <c r="K8" i="8"/>
  <c r="G9" i="30"/>
  <c r="K8" i="30"/>
  <c r="G9" i="7"/>
  <c r="K8" i="7"/>
  <c r="G9" i="14"/>
  <c r="K8" i="14"/>
  <c r="G10" i="2"/>
  <c r="K10" i="2" s="1"/>
  <c r="E459" i="30" l="1"/>
  <c r="H460" i="14"/>
  <c r="E370" i="13"/>
  <c r="G11" i="1"/>
  <c r="K11" i="1" s="1"/>
  <c r="K12" i="1" s="1"/>
  <c r="E459" i="22"/>
  <c r="H459" i="22"/>
  <c r="H460" i="7"/>
  <c r="E388" i="52"/>
  <c r="E389" i="52"/>
  <c r="K10" i="12"/>
  <c r="G11" i="12"/>
  <c r="K11" i="12" s="1"/>
  <c r="E459" i="14"/>
  <c r="H459" i="14"/>
  <c r="E460" i="6"/>
  <c r="H460" i="16"/>
  <c r="H458" i="9"/>
  <c r="H459" i="9"/>
  <c r="H459" i="30"/>
  <c r="H460" i="30"/>
  <c r="H460" i="6"/>
  <c r="H459" i="6"/>
  <c r="H460" i="22"/>
  <c r="G10" i="13"/>
  <c r="K9" i="13"/>
  <c r="G10" i="52"/>
  <c r="K9" i="52"/>
  <c r="K8" i="6"/>
  <c r="G9" i="6"/>
  <c r="G12" i="1"/>
  <c r="G10" i="14"/>
  <c r="K9" i="14"/>
  <c r="G10" i="7"/>
  <c r="K9" i="7"/>
  <c r="G10" i="30"/>
  <c r="K9" i="30"/>
  <c r="G10" i="8"/>
  <c r="K9" i="8"/>
  <c r="G10" i="29"/>
  <c r="K9" i="29"/>
  <c r="G11" i="22"/>
  <c r="K10" i="22"/>
  <c r="K9" i="16"/>
  <c r="G10" i="16"/>
  <c r="G11" i="9"/>
  <c r="K10" i="9"/>
  <c r="G11" i="2"/>
  <c r="K11" i="2" s="1"/>
  <c r="K12" i="2" s="1"/>
  <c r="K12" i="12" l="1"/>
  <c r="J14" i="12" s="1"/>
  <c r="G12" i="12"/>
  <c r="C14" i="12" s="1"/>
  <c r="K10" i="13"/>
  <c r="G11" i="13"/>
  <c r="K11" i="13" s="1"/>
  <c r="G11" i="52"/>
  <c r="K11" i="52" s="1"/>
  <c r="K10" i="52"/>
  <c r="K9" i="6"/>
  <c r="G10" i="6"/>
  <c r="C14" i="1"/>
  <c r="G11" i="16"/>
  <c r="K11" i="16" s="1"/>
  <c r="K10" i="16"/>
  <c r="G11" i="30"/>
  <c r="K10" i="30"/>
  <c r="G11" i="7"/>
  <c r="K10" i="7"/>
  <c r="K11" i="9"/>
  <c r="K12" i="9" s="1"/>
  <c r="G12" i="9"/>
  <c r="C14" i="9" s="1"/>
  <c r="K11" i="22"/>
  <c r="K12" i="22" s="1"/>
  <c r="G12" i="22"/>
  <c r="C14" i="22" s="1"/>
  <c r="G11" i="29"/>
  <c r="K11" i="29" s="1"/>
  <c r="K10" i="29"/>
  <c r="G11" i="8"/>
  <c r="K10" i="8"/>
  <c r="G11" i="14"/>
  <c r="K11" i="14" s="1"/>
  <c r="K10" i="14"/>
  <c r="G12" i="2"/>
  <c r="G14" i="12" l="1"/>
  <c r="I14" i="12"/>
  <c r="G19" i="12"/>
  <c r="G20" i="12" s="1"/>
  <c r="K20" i="12" s="1"/>
  <c r="J14" i="22"/>
  <c r="G12" i="14"/>
  <c r="C14" i="14" s="1"/>
  <c r="C14" i="2"/>
  <c r="G14" i="2" s="1"/>
  <c r="G21" i="12"/>
  <c r="K21" i="12" s="1"/>
  <c r="K19" i="12"/>
  <c r="G14" i="1"/>
  <c r="I14" i="1"/>
  <c r="J14" i="1"/>
  <c r="G14" i="22"/>
  <c r="I14" i="22" s="1"/>
  <c r="G14" i="9"/>
  <c r="I14" i="9"/>
  <c r="J14" i="9"/>
  <c r="G14" i="14"/>
  <c r="I14" i="14"/>
  <c r="G12" i="52"/>
  <c r="C14" i="52" s="1"/>
  <c r="G14" i="52" s="1"/>
  <c r="K12" i="52"/>
  <c r="G12" i="13"/>
  <c r="C14" i="13" s="1"/>
  <c r="G14" i="13" s="1"/>
  <c r="K12" i="13"/>
  <c r="G12" i="29"/>
  <c r="C14" i="29" s="1"/>
  <c r="G12" i="16"/>
  <c r="C14" i="16" s="1"/>
  <c r="K10" i="6"/>
  <c r="G11" i="6"/>
  <c r="K11" i="6" s="1"/>
  <c r="K12" i="29"/>
  <c r="K11" i="7"/>
  <c r="K12" i="7" s="1"/>
  <c r="G12" i="7"/>
  <c r="C14" i="7" s="1"/>
  <c r="K11" i="30"/>
  <c r="K12" i="30" s="1"/>
  <c r="G12" i="30"/>
  <c r="C14" i="30" s="1"/>
  <c r="K12" i="14"/>
  <c r="K12" i="16"/>
  <c r="K11" i="8"/>
  <c r="K12" i="8" s="1"/>
  <c r="G12" i="8"/>
  <c r="C14" i="8" s="1"/>
  <c r="I14" i="13" l="1"/>
  <c r="G19" i="13"/>
  <c r="I14" i="52"/>
  <c r="I15" i="12"/>
  <c r="J14" i="13"/>
  <c r="J14" i="2"/>
  <c r="G19" i="52"/>
  <c r="K19" i="52" s="1"/>
  <c r="J14" i="52"/>
  <c r="I14" i="2"/>
  <c r="G22" i="12"/>
  <c r="K22" i="12" s="1"/>
  <c r="G19" i="1"/>
  <c r="K19" i="1" s="1"/>
  <c r="G19" i="14"/>
  <c r="I15" i="14" s="1"/>
  <c r="J14" i="14"/>
  <c r="G19" i="9"/>
  <c r="K19" i="9" s="1"/>
  <c r="G19" i="22"/>
  <c r="K19" i="22" s="1"/>
  <c r="G14" i="30"/>
  <c r="J14" i="30"/>
  <c r="G14" i="29"/>
  <c r="G19" i="29" s="1"/>
  <c r="I14" i="29"/>
  <c r="J14" i="29"/>
  <c r="G14" i="8"/>
  <c r="I14" i="8"/>
  <c r="G14" i="16"/>
  <c r="J14" i="16"/>
  <c r="I14" i="16"/>
  <c r="K19" i="14"/>
  <c r="G14" i="7"/>
  <c r="J14" i="7"/>
  <c r="I14" i="7"/>
  <c r="G19" i="2"/>
  <c r="G20" i="2" s="1"/>
  <c r="G21" i="2" s="1"/>
  <c r="G22" i="2" s="1"/>
  <c r="G23" i="2" s="1"/>
  <c r="G24" i="2" s="1"/>
  <c r="G20" i="52"/>
  <c r="K12" i="6"/>
  <c r="G12" i="6"/>
  <c r="C14" i="6" s="1"/>
  <c r="G19" i="30"/>
  <c r="G20" i="30" s="1"/>
  <c r="G23" i="12" l="1"/>
  <c r="G24" i="12" s="1"/>
  <c r="I14" i="30"/>
  <c r="G20" i="14"/>
  <c r="G19" i="8"/>
  <c r="K19" i="8" s="1"/>
  <c r="I15" i="1"/>
  <c r="G20" i="1"/>
  <c r="K20" i="1" s="1"/>
  <c r="I15" i="22"/>
  <c r="G19" i="16"/>
  <c r="G20" i="16" s="1"/>
  <c r="K20" i="16" s="1"/>
  <c r="I15" i="9"/>
  <c r="G20" i="9"/>
  <c r="G19" i="7"/>
  <c r="K19" i="7" s="1"/>
  <c r="G20" i="22"/>
  <c r="I15" i="30"/>
  <c r="G20" i="29"/>
  <c r="K19" i="29"/>
  <c r="I15" i="29"/>
  <c r="G14" i="6"/>
  <c r="I14" i="6"/>
  <c r="J14" i="6"/>
  <c r="I15" i="2"/>
  <c r="K19" i="2"/>
  <c r="K23" i="12"/>
  <c r="G21" i="52"/>
  <c r="K20" i="52"/>
  <c r="K20" i="2"/>
  <c r="K19" i="30"/>
  <c r="G21" i="30"/>
  <c r="K20" i="30"/>
  <c r="I15" i="8" l="1"/>
  <c r="G21" i="16"/>
  <c r="K20" i="14"/>
  <c r="G21" i="14"/>
  <c r="G20" i="8"/>
  <c r="G21" i="1"/>
  <c r="K21" i="1" s="1"/>
  <c r="G20" i="7"/>
  <c r="G21" i="7" s="1"/>
  <c r="G19" i="6"/>
  <c r="G20" i="6" s="1"/>
  <c r="K19" i="16"/>
  <c r="I15" i="16"/>
  <c r="K20" i="9"/>
  <c r="G21" i="9"/>
  <c r="I15" i="7"/>
  <c r="G21" i="22"/>
  <c r="K20" i="22"/>
  <c r="K20" i="29"/>
  <c r="G21" i="29"/>
  <c r="I15" i="6"/>
  <c r="G22" i="52"/>
  <c r="K21" i="52"/>
  <c r="G25" i="12"/>
  <c r="K24" i="12"/>
  <c r="K21" i="2"/>
  <c r="K19" i="6"/>
  <c r="G22" i="30"/>
  <c r="K21" i="30"/>
  <c r="K21" i="16" l="1"/>
  <c r="G22" i="16"/>
  <c r="G22" i="14"/>
  <c r="K21" i="14"/>
  <c r="K20" i="8"/>
  <c r="G21" i="8"/>
  <c r="G22" i="1"/>
  <c r="K22" i="1" s="1"/>
  <c r="K20" i="7"/>
  <c r="K21" i="9"/>
  <c r="G22" i="9"/>
  <c r="K21" i="22"/>
  <c r="G22" i="22"/>
  <c r="K21" i="29"/>
  <c r="G22" i="29"/>
  <c r="G26" i="12"/>
  <c r="K25" i="12"/>
  <c r="K22" i="52"/>
  <c r="G23" i="52"/>
  <c r="K22" i="2"/>
  <c r="G21" i="6"/>
  <c r="K20" i="6"/>
  <c r="K22" i="30"/>
  <c r="G23" i="30"/>
  <c r="G22" i="7"/>
  <c r="K21" i="7"/>
  <c r="G23" i="16" l="1"/>
  <c r="K22" i="16"/>
  <c r="K22" i="14"/>
  <c r="G23" i="14"/>
  <c r="G22" i="8"/>
  <c r="K21" i="8"/>
  <c r="G23" i="1"/>
  <c r="K23" i="1" s="1"/>
  <c r="K22" i="9"/>
  <c r="G23" i="9"/>
  <c r="K22" i="22"/>
  <c r="G23" i="22"/>
  <c r="G23" i="29"/>
  <c r="K22" i="29"/>
  <c r="K26" i="12"/>
  <c r="G27" i="12"/>
  <c r="G24" i="52"/>
  <c r="K23" i="52"/>
  <c r="K23" i="2"/>
  <c r="K21" i="6"/>
  <c r="G22" i="6"/>
  <c r="K23" i="30"/>
  <c r="G24" i="30"/>
  <c r="K22" i="7"/>
  <c r="G23" i="7"/>
  <c r="G24" i="16" l="1"/>
  <c r="K23" i="16"/>
  <c r="G24" i="14"/>
  <c r="K23" i="14"/>
  <c r="K22" i="8"/>
  <c r="G23" i="8"/>
  <c r="G24" i="1"/>
  <c r="K24" i="1" s="1"/>
  <c r="K23" i="9"/>
  <c r="G24" i="9"/>
  <c r="G24" i="22"/>
  <c r="K23" i="22"/>
  <c r="K23" i="29"/>
  <c r="G24" i="29"/>
  <c r="G25" i="52"/>
  <c r="K24" i="52"/>
  <c r="K27" i="12"/>
  <c r="G28" i="12"/>
  <c r="G25" i="2"/>
  <c r="K24" i="2"/>
  <c r="K22" i="6"/>
  <c r="G23" i="6"/>
  <c r="G25" i="30"/>
  <c r="K24" i="30"/>
  <c r="K23" i="7"/>
  <c r="G24" i="7"/>
  <c r="K24" i="16" l="1"/>
  <c r="G25" i="16"/>
  <c r="K24" i="14"/>
  <c r="G25" i="14"/>
  <c r="K23" i="8"/>
  <c r="G24" i="8"/>
  <c r="G25" i="1"/>
  <c r="K25" i="1" s="1"/>
  <c r="K24" i="9"/>
  <c r="G25" i="9"/>
  <c r="K24" i="22"/>
  <c r="G25" i="22"/>
  <c r="G25" i="29"/>
  <c r="K24" i="29"/>
  <c r="K25" i="52"/>
  <c r="G26" i="52"/>
  <c r="G29" i="12"/>
  <c r="K28" i="12"/>
  <c r="G26" i="2"/>
  <c r="K25" i="2"/>
  <c r="G24" i="6"/>
  <c r="K23" i="6"/>
  <c r="K25" i="30"/>
  <c r="G26" i="30"/>
  <c r="K24" i="7"/>
  <c r="G25" i="7"/>
  <c r="K25" i="16" l="1"/>
  <c r="G26" i="16"/>
  <c r="K25" i="14"/>
  <c r="G26" i="14"/>
  <c r="K24" i="8"/>
  <c r="G25" i="8"/>
  <c r="G26" i="1"/>
  <c r="K26" i="1" s="1"/>
  <c r="G26" i="9"/>
  <c r="K25" i="9"/>
  <c r="K25" i="22"/>
  <c r="G26" i="22"/>
  <c r="G26" i="29"/>
  <c r="K25" i="29"/>
  <c r="G30" i="12"/>
  <c r="K29" i="12"/>
  <c r="K26" i="52"/>
  <c r="G27" i="52"/>
  <c r="G27" i="2"/>
  <c r="K26" i="2"/>
  <c r="K24" i="6"/>
  <c r="G25" i="6"/>
  <c r="K26" i="30"/>
  <c r="G27" i="30"/>
  <c r="G26" i="7"/>
  <c r="K25" i="7"/>
  <c r="K26" i="16" l="1"/>
  <c r="G27" i="16"/>
  <c r="G27" i="14"/>
  <c r="K26" i="14"/>
  <c r="G26" i="8"/>
  <c r="K25" i="8"/>
  <c r="G27" i="1"/>
  <c r="K27" i="1" s="1"/>
  <c r="G27" i="9"/>
  <c r="K26" i="9"/>
  <c r="G27" i="22"/>
  <c r="K26" i="22"/>
  <c r="G27" i="29"/>
  <c r="K26" i="29"/>
  <c r="K27" i="52"/>
  <c r="G28" i="52"/>
  <c r="G31" i="12"/>
  <c r="K30" i="12"/>
  <c r="K31" i="12" s="1"/>
  <c r="K27" i="2"/>
  <c r="G28" i="2"/>
  <c r="G26" i="6"/>
  <c r="K25" i="6"/>
  <c r="G28" i="30"/>
  <c r="K27" i="30"/>
  <c r="K26" i="7"/>
  <c r="G27" i="7"/>
  <c r="G28" i="16" l="1"/>
  <c r="K27" i="16"/>
  <c r="G28" i="14"/>
  <c r="K27" i="14"/>
  <c r="K26" i="8"/>
  <c r="G27" i="8"/>
  <c r="G28" i="1"/>
  <c r="K28" i="1" s="1"/>
  <c r="C33" i="12"/>
  <c r="G33" i="12" s="1"/>
  <c r="G28" i="9"/>
  <c r="K27" i="9"/>
  <c r="K27" i="22"/>
  <c r="G28" i="22"/>
  <c r="K27" i="29"/>
  <c r="G28" i="29"/>
  <c r="K28" i="52"/>
  <c r="G29" i="52"/>
  <c r="G29" i="2"/>
  <c r="K28" i="2"/>
  <c r="G27" i="6"/>
  <c r="K26" i="6"/>
  <c r="K28" i="30"/>
  <c r="G29" i="30"/>
  <c r="G28" i="7"/>
  <c r="K27" i="7"/>
  <c r="I33" i="12" l="1"/>
  <c r="I34" i="12" s="1"/>
  <c r="G38" i="12"/>
  <c r="J33" i="12"/>
  <c r="K28" i="16"/>
  <c r="G29" i="16"/>
  <c r="K28" i="14"/>
  <c r="G29" i="14"/>
  <c r="G28" i="8"/>
  <c r="K27" i="8"/>
  <c r="G29" i="1"/>
  <c r="K29" i="1" s="1"/>
  <c r="K38" i="12"/>
  <c r="G39" i="12"/>
  <c r="G29" i="9"/>
  <c r="K28" i="9"/>
  <c r="K28" i="22"/>
  <c r="G29" i="22"/>
  <c r="K28" i="29"/>
  <c r="G29" i="29"/>
  <c r="G30" i="52"/>
  <c r="K30" i="52" s="1"/>
  <c r="K29" i="52"/>
  <c r="K29" i="2"/>
  <c r="G30" i="2"/>
  <c r="K27" i="6"/>
  <c r="G28" i="6"/>
  <c r="G30" i="30"/>
  <c r="K30" i="30" s="1"/>
  <c r="K29" i="30"/>
  <c r="G29" i="7"/>
  <c r="K28" i="7"/>
  <c r="G31" i="30" l="1"/>
  <c r="C33" i="30" s="1"/>
  <c r="G30" i="16"/>
  <c r="K30" i="16" s="1"/>
  <c r="K29" i="16"/>
  <c r="K31" i="16" s="1"/>
  <c r="K29" i="14"/>
  <c r="G30" i="14"/>
  <c r="G29" i="8"/>
  <c r="K28" i="8"/>
  <c r="G30" i="1"/>
  <c r="K30" i="1" s="1"/>
  <c r="K31" i="1" s="1"/>
  <c r="G31" i="52"/>
  <c r="C33" i="52" s="1"/>
  <c r="G33" i="52" s="1"/>
  <c r="G40" i="12"/>
  <c r="K39" i="12"/>
  <c r="K29" i="9"/>
  <c r="G30" i="9"/>
  <c r="G30" i="22"/>
  <c r="K29" i="22"/>
  <c r="G30" i="29"/>
  <c r="K29" i="29"/>
  <c r="K31" i="52"/>
  <c r="J33" i="52" s="1"/>
  <c r="K30" i="2"/>
  <c r="K31" i="2" s="1"/>
  <c r="G31" i="2"/>
  <c r="C33" i="2" s="1"/>
  <c r="G29" i="6"/>
  <c r="K28" i="6"/>
  <c r="K31" i="30"/>
  <c r="G30" i="7"/>
  <c r="K30" i="7" s="1"/>
  <c r="K29" i="7"/>
  <c r="G31" i="1" l="1"/>
  <c r="G38" i="52"/>
  <c r="I33" i="52"/>
  <c r="G31" i="16"/>
  <c r="C33" i="16" s="1"/>
  <c r="J33" i="16" s="1"/>
  <c r="K30" i="14"/>
  <c r="K31" i="14" s="1"/>
  <c r="G31" i="14"/>
  <c r="C33" i="14" s="1"/>
  <c r="K29" i="8"/>
  <c r="G30" i="8"/>
  <c r="G39" i="52"/>
  <c r="G40" i="52" s="1"/>
  <c r="C33" i="1"/>
  <c r="G33" i="14"/>
  <c r="K40" i="12"/>
  <c r="G41" i="12"/>
  <c r="G33" i="16"/>
  <c r="I33" i="16" s="1"/>
  <c r="K30" i="9"/>
  <c r="K31" i="9" s="1"/>
  <c r="G31" i="9"/>
  <c r="C33" i="9" s="1"/>
  <c r="K30" i="22"/>
  <c r="K31" i="22" s="1"/>
  <c r="G31" i="22"/>
  <c r="K30" i="29"/>
  <c r="K31" i="29" s="1"/>
  <c r="G31" i="29"/>
  <c r="J33" i="14"/>
  <c r="J33" i="2"/>
  <c r="G33" i="2"/>
  <c r="G38" i="2" s="1"/>
  <c r="G31" i="7"/>
  <c r="C33" i="7" s="1"/>
  <c r="G30" i="6"/>
  <c r="K29" i="6"/>
  <c r="K31" i="7"/>
  <c r="G33" i="30"/>
  <c r="I34" i="52" l="1"/>
  <c r="C33" i="22"/>
  <c r="G33" i="22" s="1"/>
  <c r="I33" i="22" s="1"/>
  <c r="G38" i="16"/>
  <c r="K38" i="16" s="1"/>
  <c r="I33" i="14"/>
  <c r="G38" i="14"/>
  <c r="K38" i="14" s="1"/>
  <c r="K30" i="8"/>
  <c r="K31" i="8" s="1"/>
  <c r="G31" i="8"/>
  <c r="C33" i="8" s="1"/>
  <c r="G33" i="8" s="1"/>
  <c r="K39" i="52"/>
  <c r="K38" i="52"/>
  <c r="C33" i="29"/>
  <c r="G33" i="29" s="1"/>
  <c r="G38" i="29" s="1"/>
  <c r="I33" i="2"/>
  <c r="I34" i="2" s="1"/>
  <c r="G33" i="1"/>
  <c r="J33" i="1"/>
  <c r="G42" i="12"/>
  <c r="K41" i="12"/>
  <c r="J33" i="30"/>
  <c r="J33" i="9"/>
  <c r="G33" i="9"/>
  <c r="G33" i="7"/>
  <c r="I33" i="30"/>
  <c r="J33" i="7"/>
  <c r="G39" i="16"/>
  <c r="K39" i="16" s="1"/>
  <c r="K40" i="52"/>
  <c r="G41" i="52"/>
  <c r="K38" i="2"/>
  <c r="G39" i="2"/>
  <c r="G38" i="30"/>
  <c r="K38" i="30" s="1"/>
  <c r="K30" i="6"/>
  <c r="K31" i="6" s="1"/>
  <c r="G31" i="6"/>
  <c r="C33" i="6" s="1"/>
  <c r="K38" i="29" l="1"/>
  <c r="G39" i="29"/>
  <c r="K39" i="29" s="1"/>
  <c r="I34" i="16"/>
  <c r="J33" i="29"/>
  <c r="J33" i="22"/>
  <c r="J33" i="8"/>
  <c r="G38" i="22"/>
  <c r="G39" i="22" s="1"/>
  <c r="G40" i="22" s="1"/>
  <c r="G41" i="22" s="1"/>
  <c r="I34" i="14"/>
  <c r="G39" i="14"/>
  <c r="I33" i="8"/>
  <c r="I33" i="7"/>
  <c r="I33" i="29"/>
  <c r="I34" i="29" s="1"/>
  <c r="I33" i="1"/>
  <c r="G38" i="1"/>
  <c r="I34" i="22"/>
  <c r="G43" i="12"/>
  <c r="K42" i="12"/>
  <c r="I34" i="30"/>
  <c r="G38" i="9"/>
  <c r="I33" i="9"/>
  <c r="G38" i="8"/>
  <c r="G39" i="8" s="1"/>
  <c r="K39" i="8" s="1"/>
  <c r="G38" i="7"/>
  <c r="K38" i="7" s="1"/>
  <c r="K39" i="22"/>
  <c r="G39" i="30"/>
  <c r="G40" i="30" s="1"/>
  <c r="G40" i="29"/>
  <c r="G41" i="29" s="1"/>
  <c r="G33" i="6"/>
  <c r="J33" i="6"/>
  <c r="G42" i="52"/>
  <c r="K41" i="52"/>
  <c r="G40" i="16"/>
  <c r="K40" i="16" s="1"/>
  <c r="G40" i="2"/>
  <c r="K39" i="2"/>
  <c r="K40" i="22"/>
  <c r="G40" i="8" l="1"/>
  <c r="I34" i="8"/>
  <c r="K38" i="22"/>
  <c r="G41" i="16"/>
  <c r="K39" i="14"/>
  <c r="G40" i="14"/>
  <c r="I34" i="1"/>
  <c r="K38" i="1"/>
  <c r="G39" i="1"/>
  <c r="K43" i="12"/>
  <c r="G44" i="12"/>
  <c r="K40" i="29"/>
  <c r="I34" i="9"/>
  <c r="G39" i="9"/>
  <c r="K38" i="9"/>
  <c r="K38" i="8"/>
  <c r="I34" i="7"/>
  <c r="G39" i="7"/>
  <c r="K39" i="30"/>
  <c r="I33" i="6"/>
  <c r="G38" i="6"/>
  <c r="G39" i="6" s="1"/>
  <c r="G43" i="52"/>
  <c r="K42" i="52"/>
  <c r="G41" i="2"/>
  <c r="K40" i="2"/>
  <c r="G42" i="22"/>
  <c r="K41" i="22"/>
  <c r="K40" i="30"/>
  <c r="G41" i="30"/>
  <c r="K41" i="16"/>
  <c r="G42" i="16"/>
  <c r="G42" i="29"/>
  <c r="K41" i="29"/>
  <c r="K40" i="8"/>
  <c r="G41" i="8"/>
  <c r="G41" i="14" l="1"/>
  <c r="K40" i="14"/>
  <c r="G40" i="1"/>
  <c r="K39" i="1"/>
  <c r="K44" i="12"/>
  <c r="G45" i="12"/>
  <c r="K39" i="9"/>
  <c r="G40" i="9"/>
  <c r="G40" i="7"/>
  <c r="K39" i="7"/>
  <c r="K38" i="6"/>
  <c r="I34" i="6"/>
  <c r="G44" i="52"/>
  <c r="K43" i="52"/>
  <c r="G42" i="2"/>
  <c r="K41" i="2"/>
  <c r="G40" i="6"/>
  <c r="K39" i="6"/>
  <c r="G43" i="22"/>
  <c r="K42" i="22"/>
  <c r="K41" i="30"/>
  <c r="G42" i="30"/>
  <c r="G43" i="16"/>
  <c r="K42" i="16"/>
  <c r="G43" i="29"/>
  <c r="K42" i="29"/>
  <c r="K41" i="8"/>
  <c r="G42" i="8"/>
  <c r="K41" i="14" l="1"/>
  <c r="G42" i="14"/>
  <c r="K40" i="1"/>
  <c r="G41" i="1"/>
  <c r="G46" i="12"/>
  <c r="K45" i="12"/>
  <c r="K40" i="9"/>
  <c r="G41" i="9"/>
  <c r="G41" i="7"/>
  <c r="K40" i="7"/>
  <c r="K44" i="52"/>
  <c r="G45" i="52"/>
  <c r="G43" i="2"/>
  <c r="K42" i="2"/>
  <c r="G41" i="6"/>
  <c r="K40" i="6"/>
  <c r="G44" i="22"/>
  <c r="K43" i="22"/>
  <c r="K42" i="30"/>
  <c r="G43" i="30"/>
  <c r="K43" i="16"/>
  <c r="G44" i="16"/>
  <c r="K43" i="29"/>
  <c r="G44" i="29"/>
  <c r="G43" i="8"/>
  <c r="K42" i="8"/>
  <c r="G43" i="14" l="1"/>
  <c r="K42" i="14"/>
  <c r="K41" i="1"/>
  <c r="G42" i="1"/>
  <c r="K46" i="12"/>
  <c r="G47" i="12"/>
  <c r="G42" i="9"/>
  <c r="K41" i="9"/>
  <c r="G42" i="7"/>
  <c r="K41" i="7"/>
  <c r="G46" i="52"/>
  <c r="K45" i="52"/>
  <c r="G44" i="2"/>
  <c r="K43" i="2"/>
  <c r="G42" i="6"/>
  <c r="K41" i="6"/>
  <c r="G45" i="22"/>
  <c r="K44" i="22"/>
  <c r="G44" i="30"/>
  <c r="K43" i="30"/>
  <c r="G45" i="16"/>
  <c r="K44" i="16"/>
  <c r="K44" i="29"/>
  <c r="G45" i="29"/>
  <c r="K43" i="8"/>
  <c r="G44" i="8"/>
  <c r="G44" i="14" l="1"/>
  <c r="K43" i="14"/>
  <c r="G43" i="1"/>
  <c r="K42" i="1"/>
  <c r="K47" i="12"/>
  <c r="G48" i="12"/>
  <c r="K42" i="9"/>
  <c r="G43" i="9"/>
  <c r="K42" i="7"/>
  <c r="G43" i="7"/>
  <c r="G47" i="52"/>
  <c r="K46" i="52"/>
  <c r="G45" i="2"/>
  <c r="K44" i="2"/>
  <c r="K42" i="6"/>
  <c r="G43" i="6"/>
  <c r="G46" i="22"/>
  <c r="K45" i="22"/>
  <c r="K44" i="30"/>
  <c r="G45" i="30"/>
  <c r="G46" i="16"/>
  <c r="K45" i="16"/>
  <c r="G46" i="29"/>
  <c r="K45" i="29"/>
  <c r="K44" i="8"/>
  <c r="G45" i="8"/>
  <c r="G45" i="14" l="1"/>
  <c r="K44" i="14"/>
  <c r="G44" i="1"/>
  <c r="K43" i="1"/>
  <c r="G49" i="12"/>
  <c r="K48" i="12"/>
  <c r="K43" i="9"/>
  <c r="G44" i="9"/>
  <c r="K43" i="7"/>
  <c r="G44" i="7"/>
  <c r="G48" i="52"/>
  <c r="K47" i="52"/>
  <c r="G46" i="2"/>
  <c r="K45" i="2"/>
  <c r="G44" i="6"/>
  <c r="K43" i="6"/>
  <c r="K46" i="22"/>
  <c r="G47" i="22"/>
  <c r="G46" i="30"/>
  <c r="K45" i="30"/>
  <c r="G47" i="16"/>
  <c r="K46" i="16"/>
  <c r="G47" i="29"/>
  <c r="K46" i="29"/>
  <c r="K45" i="8"/>
  <c r="G46" i="8"/>
  <c r="G46" i="14" l="1"/>
  <c r="K45" i="14"/>
  <c r="K44" i="1"/>
  <c r="G45" i="1"/>
  <c r="K49" i="12"/>
  <c r="G50" i="12"/>
  <c r="G45" i="9"/>
  <c r="K44" i="9"/>
  <c r="G45" i="7"/>
  <c r="K44" i="7"/>
  <c r="G49" i="52"/>
  <c r="K48" i="52"/>
  <c r="K46" i="2"/>
  <c r="G47" i="2"/>
  <c r="K44" i="6"/>
  <c r="G45" i="6"/>
  <c r="G48" i="22"/>
  <c r="K47" i="22"/>
  <c r="K46" i="30"/>
  <c r="G47" i="30"/>
  <c r="K47" i="16"/>
  <c r="G48" i="16"/>
  <c r="K47" i="29"/>
  <c r="G48" i="29"/>
  <c r="G47" i="8"/>
  <c r="K46" i="8"/>
  <c r="K46" i="14" l="1"/>
  <c r="G47" i="14"/>
  <c r="G46" i="1"/>
  <c r="K45" i="1"/>
  <c r="G51" i="12"/>
  <c r="K50" i="12"/>
  <c r="K51" i="12" s="1"/>
  <c r="G46" i="9"/>
  <c r="K45" i="9"/>
  <c r="G46" i="7"/>
  <c r="K45" i="7"/>
  <c r="K49" i="52"/>
  <c r="G50" i="52"/>
  <c r="K50" i="52" s="1"/>
  <c r="G48" i="2"/>
  <c r="K47" i="2"/>
  <c r="K45" i="6"/>
  <c r="G46" i="6"/>
  <c r="K48" i="22"/>
  <c r="G49" i="22"/>
  <c r="K47" i="30"/>
  <c r="G48" i="30"/>
  <c r="G49" i="16"/>
  <c r="G50" i="16" s="1"/>
  <c r="K48" i="16"/>
  <c r="G49" i="29"/>
  <c r="G50" i="29" s="1"/>
  <c r="K48" i="29"/>
  <c r="K47" i="8"/>
  <c r="G48" i="8"/>
  <c r="K47" i="14" l="1"/>
  <c r="G48" i="14"/>
  <c r="K46" i="1"/>
  <c r="G47" i="1"/>
  <c r="C53" i="12"/>
  <c r="G53" i="12" s="1"/>
  <c r="G51" i="52"/>
  <c r="C53" i="52" s="1"/>
  <c r="G53" i="52" s="1"/>
  <c r="K46" i="9"/>
  <c r="G47" i="9"/>
  <c r="K46" i="7"/>
  <c r="G47" i="7"/>
  <c r="K50" i="16"/>
  <c r="G51" i="16"/>
  <c r="K51" i="52"/>
  <c r="K50" i="29"/>
  <c r="G51" i="29"/>
  <c r="C53" i="29" s="1"/>
  <c r="K48" i="2"/>
  <c r="G49" i="2"/>
  <c r="G50" i="2" s="1"/>
  <c r="G47" i="6"/>
  <c r="K46" i="6"/>
  <c r="K49" i="22"/>
  <c r="K50" i="22" s="1"/>
  <c r="G50" i="22"/>
  <c r="C52" i="22" s="1"/>
  <c r="K48" i="30"/>
  <c r="G49" i="30"/>
  <c r="K49" i="16"/>
  <c r="K49" i="29"/>
  <c r="K48" i="8"/>
  <c r="G49" i="8"/>
  <c r="G58" i="52" l="1"/>
  <c r="I53" i="52"/>
  <c r="I54" i="52" s="1"/>
  <c r="J53" i="52"/>
  <c r="G58" i="12"/>
  <c r="I54" i="12" s="1"/>
  <c r="I53" i="12"/>
  <c r="K51" i="16"/>
  <c r="J53" i="12"/>
  <c r="G49" i="14"/>
  <c r="K48" i="14"/>
  <c r="K58" i="52"/>
  <c r="G48" i="1"/>
  <c r="K47" i="1"/>
  <c r="K58" i="12"/>
  <c r="G48" i="9"/>
  <c r="K47" i="9"/>
  <c r="K47" i="7"/>
  <c r="G48" i="7"/>
  <c r="K51" i="29"/>
  <c r="K50" i="2"/>
  <c r="G51" i="2"/>
  <c r="C53" i="2" s="1"/>
  <c r="K49" i="2"/>
  <c r="G48" i="6"/>
  <c r="K47" i="6"/>
  <c r="K49" i="30"/>
  <c r="K50" i="30" s="1"/>
  <c r="G50" i="30"/>
  <c r="C52" i="30" s="1"/>
  <c r="K49" i="8"/>
  <c r="K50" i="8" s="1"/>
  <c r="G50" i="8"/>
  <c r="C52" i="8" s="1"/>
  <c r="J52" i="30" l="1"/>
  <c r="G59" i="12"/>
  <c r="G59" i="52"/>
  <c r="G60" i="52" s="1"/>
  <c r="G50" i="14"/>
  <c r="K49" i="14"/>
  <c r="G49" i="1"/>
  <c r="K48" i="1"/>
  <c r="K59" i="12"/>
  <c r="G60" i="12"/>
  <c r="K48" i="9"/>
  <c r="G49" i="9"/>
  <c r="K48" i="7"/>
  <c r="G49" i="7"/>
  <c r="K51" i="2"/>
  <c r="K48" i="6"/>
  <c r="G49" i="6"/>
  <c r="G50" i="6" s="1"/>
  <c r="C53" i="16"/>
  <c r="J53" i="29"/>
  <c r="J52" i="22"/>
  <c r="K59" i="52" l="1"/>
  <c r="K50" i="14"/>
  <c r="G51" i="14"/>
  <c r="C53" i="14" s="1"/>
  <c r="G53" i="14" s="1"/>
  <c r="K51" i="14"/>
  <c r="G50" i="1"/>
  <c r="K49" i="1"/>
  <c r="J53" i="16"/>
  <c r="G61" i="52"/>
  <c r="K60" i="52"/>
  <c r="G61" i="12"/>
  <c r="K60" i="12"/>
  <c r="G50" i="9"/>
  <c r="K50" i="9" s="1"/>
  <c r="K49" i="9"/>
  <c r="G50" i="7"/>
  <c r="K50" i="7" s="1"/>
  <c r="K49" i="7"/>
  <c r="K50" i="6"/>
  <c r="G51" i="6"/>
  <c r="C53" i="6" s="1"/>
  <c r="K49" i="6"/>
  <c r="G52" i="22"/>
  <c r="G53" i="16"/>
  <c r="G53" i="29"/>
  <c r="J53" i="8"/>
  <c r="K51" i="9" l="1"/>
  <c r="J53" i="14"/>
  <c r="K50" i="1"/>
  <c r="K51" i="1" s="1"/>
  <c r="G51" i="1"/>
  <c r="C53" i="1" s="1"/>
  <c r="G51" i="9"/>
  <c r="C53" i="9" s="1"/>
  <c r="K51" i="7"/>
  <c r="I52" i="22"/>
  <c r="G62" i="52"/>
  <c r="K61" i="52"/>
  <c r="G62" i="12"/>
  <c r="K61" i="12"/>
  <c r="G51" i="7"/>
  <c r="C53" i="7" s="1"/>
  <c r="I52" i="29"/>
  <c r="I53" i="16"/>
  <c r="I53" i="14"/>
  <c r="G53" i="2"/>
  <c r="J53" i="2"/>
  <c r="K51" i="6"/>
  <c r="G58" i="16"/>
  <c r="G58" i="14"/>
  <c r="G58" i="29"/>
  <c r="G57" i="22"/>
  <c r="G58" i="22" s="1"/>
  <c r="G52" i="30"/>
  <c r="G52" i="8"/>
  <c r="G53" i="1" l="1"/>
  <c r="J53" i="1"/>
  <c r="I53" i="22"/>
  <c r="I52" i="8"/>
  <c r="K62" i="12"/>
  <c r="G63" i="12"/>
  <c r="I52" i="30"/>
  <c r="K62" i="52"/>
  <c r="G63" i="52"/>
  <c r="I53" i="29"/>
  <c r="J53" i="9"/>
  <c r="G53" i="9"/>
  <c r="I54" i="16"/>
  <c r="I54" i="14"/>
  <c r="G53" i="6"/>
  <c r="J53" i="6"/>
  <c r="I53" i="2"/>
  <c r="G58" i="2"/>
  <c r="G59" i="2" s="1"/>
  <c r="K58" i="14"/>
  <c r="G59" i="16"/>
  <c r="K59" i="16" s="1"/>
  <c r="K57" i="22"/>
  <c r="K58" i="29"/>
  <c r="G59" i="29"/>
  <c r="K59" i="29" s="1"/>
  <c r="G59" i="14"/>
  <c r="K59" i="14" s="1"/>
  <c r="K58" i="16"/>
  <c r="G57" i="8"/>
  <c r="G57" i="30"/>
  <c r="G58" i="30" s="1"/>
  <c r="K58" i="22"/>
  <c r="G59" i="22"/>
  <c r="G60" i="16"/>
  <c r="G58" i="1" l="1"/>
  <c r="I53" i="1"/>
  <c r="I54" i="2"/>
  <c r="K63" i="52"/>
  <c r="G64" i="52"/>
  <c r="G64" i="12"/>
  <c r="K63" i="12"/>
  <c r="I53" i="30"/>
  <c r="I53" i="9"/>
  <c r="G58" i="9"/>
  <c r="I53" i="8"/>
  <c r="J53" i="7"/>
  <c r="G53" i="7"/>
  <c r="K58" i="2"/>
  <c r="G60" i="29"/>
  <c r="G61" i="29" s="1"/>
  <c r="I53" i="6"/>
  <c r="G58" i="6"/>
  <c r="K58" i="6" s="1"/>
  <c r="K57" i="8"/>
  <c r="K57" i="30"/>
  <c r="G60" i="14"/>
  <c r="K60" i="14" s="1"/>
  <c r="G58" i="8"/>
  <c r="K58" i="8" s="1"/>
  <c r="G60" i="2"/>
  <c r="K59" i="2"/>
  <c r="K59" i="22"/>
  <c r="G60" i="22"/>
  <c r="G59" i="30"/>
  <c r="K58" i="30"/>
  <c r="K60" i="16"/>
  <c r="G61" i="16"/>
  <c r="I54" i="9" l="1"/>
  <c r="G59" i="6"/>
  <c r="K59" i="6" s="1"/>
  <c r="I54" i="1"/>
  <c r="K58" i="1"/>
  <c r="G59" i="1"/>
  <c r="G65" i="12"/>
  <c r="K64" i="12"/>
  <c r="G65" i="52"/>
  <c r="K64" i="52"/>
  <c r="G59" i="9"/>
  <c r="K58" i="9"/>
  <c r="I53" i="7"/>
  <c r="G58" i="7"/>
  <c r="K60" i="29"/>
  <c r="I54" i="6"/>
  <c r="G59" i="8"/>
  <c r="G60" i="8" s="1"/>
  <c r="G61" i="14"/>
  <c r="G62" i="14" s="1"/>
  <c r="G61" i="2"/>
  <c r="K60" i="2"/>
  <c r="K60" i="22"/>
  <c r="G61" i="22"/>
  <c r="K59" i="30"/>
  <c r="G60" i="30"/>
  <c r="K61" i="16"/>
  <c r="G62" i="16"/>
  <c r="G62" i="29"/>
  <c r="K61" i="29"/>
  <c r="G60" i="6"/>
  <c r="K59" i="1" l="1"/>
  <c r="G60" i="1"/>
  <c r="K65" i="52"/>
  <c r="G66" i="52"/>
  <c r="G66" i="12"/>
  <c r="K65" i="12"/>
  <c r="I54" i="7"/>
  <c r="G60" i="9"/>
  <c r="K59" i="9"/>
  <c r="K58" i="7"/>
  <c r="G59" i="7"/>
  <c r="K59" i="8"/>
  <c r="K61" i="14"/>
  <c r="K61" i="2"/>
  <c r="G62" i="2"/>
  <c r="G62" i="22"/>
  <c r="K61" i="22"/>
  <c r="K60" i="30"/>
  <c r="G61" i="30"/>
  <c r="G63" i="16"/>
  <c r="K62" i="16"/>
  <c r="G63" i="14"/>
  <c r="K62" i="14"/>
  <c r="K62" i="29"/>
  <c r="G63" i="29"/>
  <c r="K60" i="8"/>
  <c r="G61" i="8"/>
  <c r="G61" i="6"/>
  <c r="K60" i="6"/>
  <c r="G61" i="1" l="1"/>
  <c r="K60" i="1"/>
  <c r="G67" i="12"/>
  <c r="K66" i="12"/>
  <c r="K66" i="52"/>
  <c r="G67" i="52"/>
  <c r="K60" i="9"/>
  <c r="G61" i="9"/>
  <c r="K59" i="7"/>
  <c r="G60" i="7"/>
  <c r="K62" i="2"/>
  <c r="G63" i="2"/>
  <c r="G63" i="22"/>
  <c r="K62" i="22"/>
  <c r="G62" i="30"/>
  <c r="K61" i="30"/>
  <c r="K63" i="16"/>
  <c r="G64" i="16"/>
  <c r="G64" i="14"/>
  <c r="K63" i="14"/>
  <c r="K63" i="29"/>
  <c r="G64" i="29"/>
  <c r="G62" i="8"/>
  <c r="K61" i="8"/>
  <c r="G62" i="6"/>
  <c r="K61" i="6"/>
  <c r="K61" i="1" l="1"/>
  <c r="G62" i="1"/>
  <c r="G68" i="12"/>
  <c r="K67" i="12"/>
  <c r="K67" i="52"/>
  <c r="G68" i="52"/>
  <c r="G62" i="9"/>
  <c r="K61" i="9"/>
  <c r="G61" i="7"/>
  <c r="K60" i="7"/>
  <c r="G64" i="2"/>
  <c r="K63" i="2"/>
  <c r="K63" i="22"/>
  <c r="G64" i="22"/>
  <c r="G63" i="30"/>
  <c r="K62" i="30"/>
  <c r="K64" i="16"/>
  <c r="G65" i="16"/>
  <c r="K64" i="14"/>
  <c r="G65" i="14"/>
  <c r="G65" i="29"/>
  <c r="K64" i="29"/>
  <c r="K62" i="8"/>
  <c r="G63" i="8"/>
  <c r="K62" i="6"/>
  <c r="G63" i="6"/>
  <c r="G63" i="1" l="1"/>
  <c r="K62" i="1"/>
  <c r="K68" i="12"/>
  <c r="G69" i="12"/>
  <c r="K68" i="52"/>
  <c r="G69" i="52"/>
  <c r="K62" i="9"/>
  <c r="G63" i="9"/>
  <c r="K61" i="7"/>
  <c r="G62" i="7"/>
  <c r="G65" i="2"/>
  <c r="K64" i="2"/>
  <c r="G65" i="22"/>
  <c r="K64" i="22"/>
  <c r="G64" i="30"/>
  <c r="K63" i="30"/>
  <c r="G66" i="16"/>
  <c r="K65" i="16"/>
  <c r="G66" i="14"/>
  <c r="K65" i="14"/>
  <c r="K65" i="29"/>
  <c r="G66" i="29"/>
  <c r="G64" i="8"/>
  <c r="K63" i="8"/>
  <c r="K63" i="6"/>
  <c r="G64" i="6"/>
  <c r="K63" i="1" l="1"/>
  <c r="G64" i="1"/>
  <c r="K69" i="52"/>
  <c r="G70" i="52"/>
  <c r="G70" i="12"/>
  <c r="K69" i="12"/>
  <c r="G64" i="9"/>
  <c r="K63" i="9"/>
  <c r="G63" i="7"/>
  <c r="K62" i="7"/>
  <c r="K65" i="2"/>
  <c r="G66" i="2"/>
  <c r="G66" i="22"/>
  <c r="K65" i="22"/>
  <c r="K64" i="30"/>
  <c r="G65" i="30"/>
  <c r="G67" i="16"/>
  <c r="K66" i="16"/>
  <c r="G67" i="14"/>
  <c r="K66" i="14"/>
  <c r="K66" i="29"/>
  <c r="G67" i="29"/>
  <c r="G65" i="8"/>
  <c r="K64" i="8"/>
  <c r="G65" i="6"/>
  <c r="K64" i="6"/>
  <c r="G65" i="1" l="1"/>
  <c r="K64" i="1"/>
  <c r="G71" i="12"/>
  <c r="K70" i="12"/>
  <c r="K71" i="12" s="1"/>
  <c r="K70" i="52"/>
  <c r="K71" i="52" s="1"/>
  <c r="G71" i="52"/>
  <c r="C73" i="52" s="1"/>
  <c r="G73" i="52" s="1"/>
  <c r="G65" i="9"/>
  <c r="K64" i="9"/>
  <c r="K63" i="7"/>
  <c r="G64" i="7"/>
  <c r="G67" i="2"/>
  <c r="K66" i="2"/>
  <c r="K66" i="22"/>
  <c r="G67" i="22"/>
  <c r="K65" i="30"/>
  <c r="G66" i="30"/>
  <c r="K67" i="16"/>
  <c r="G68" i="16"/>
  <c r="K67" i="14"/>
  <c r="G68" i="14"/>
  <c r="G68" i="29"/>
  <c r="K67" i="29"/>
  <c r="G66" i="8"/>
  <c r="K65" i="8"/>
  <c r="K65" i="6"/>
  <c r="G66" i="6"/>
  <c r="I73" i="52" l="1"/>
  <c r="G78" i="52"/>
  <c r="J73" i="52"/>
  <c r="K78" i="52"/>
  <c r="K65" i="1"/>
  <c r="G66" i="1"/>
  <c r="C73" i="12"/>
  <c r="G73" i="12" s="1"/>
  <c r="K65" i="9"/>
  <c r="G66" i="9"/>
  <c r="K64" i="7"/>
  <c r="G65" i="7"/>
  <c r="K67" i="2"/>
  <c r="G68" i="2"/>
  <c r="G68" i="22"/>
  <c r="G69" i="22" s="1"/>
  <c r="K67" i="22"/>
  <c r="K66" i="30"/>
  <c r="G67" i="30"/>
  <c r="G69" i="16"/>
  <c r="G70" i="16" s="1"/>
  <c r="K68" i="16"/>
  <c r="G69" i="14"/>
  <c r="G70" i="14" s="1"/>
  <c r="K68" i="14"/>
  <c r="K68" i="29"/>
  <c r="G69" i="29"/>
  <c r="G70" i="29" s="1"/>
  <c r="K66" i="8"/>
  <c r="G67" i="8"/>
  <c r="K66" i="6"/>
  <c r="G67" i="6"/>
  <c r="G78" i="12" l="1"/>
  <c r="I73" i="12"/>
  <c r="I74" i="12" s="1"/>
  <c r="I74" i="52"/>
  <c r="J73" i="12"/>
  <c r="K78" i="12"/>
  <c r="G79" i="52"/>
  <c r="K79" i="52" s="1"/>
  <c r="G67" i="1"/>
  <c r="K66" i="1"/>
  <c r="G79" i="12"/>
  <c r="G80" i="12" s="1"/>
  <c r="K66" i="9"/>
  <c r="G67" i="9"/>
  <c r="K65" i="7"/>
  <c r="G66" i="7"/>
  <c r="K70" i="14"/>
  <c r="G71" i="14"/>
  <c r="C73" i="14" s="1"/>
  <c r="K70" i="16"/>
  <c r="G71" i="16"/>
  <c r="K69" i="22"/>
  <c r="G70" i="22"/>
  <c r="C72" i="22" s="1"/>
  <c r="K70" i="29"/>
  <c r="G71" i="29"/>
  <c r="C73" i="29" s="1"/>
  <c r="G69" i="2"/>
  <c r="G70" i="2" s="1"/>
  <c r="K68" i="2"/>
  <c r="K68" i="22"/>
  <c r="G68" i="30"/>
  <c r="G69" i="30" s="1"/>
  <c r="K67" i="30"/>
  <c r="K69" i="16"/>
  <c r="C73" i="16"/>
  <c r="K69" i="14"/>
  <c r="K69" i="29"/>
  <c r="G68" i="8"/>
  <c r="G69" i="8" s="1"/>
  <c r="K67" i="8"/>
  <c r="G68" i="6"/>
  <c r="K67" i="6"/>
  <c r="G80" i="52" l="1"/>
  <c r="G81" i="52" s="1"/>
  <c r="K81" i="52" s="1"/>
  <c r="G81" i="12"/>
  <c r="K80" i="12"/>
  <c r="G68" i="1"/>
  <c r="K67" i="1"/>
  <c r="K79" i="12"/>
  <c r="G68" i="9"/>
  <c r="K67" i="9"/>
  <c r="G67" i="7"/>
  <c r="K66" i="7"/>
  <c r="K71" i="16"/>
  <c r="K71" i="14"/>
  <c r="K69" i="8"/>
  <c r="G70" i="8"/>
  <c r="C72" i="8" s="1"/>
  <c r="K69" i="30"/>
  <c r="G70" i="30"/>
  <c r="C72" i="30" s="1"/>
  <c r="K70" i="2"/>
  <c r="G71" i="2"/>
  <c r="C73" i="2" s="1"/>
  <c r="K71" i="29"/>
  <c r="J73" i="29" s="1"/>
  <c r="K70" i="22"/>
  <c r="J72" i="22" s="1"/>
  <c r="K69" i="2"/>
  <c r="K68" i="30"/>
  <c r="K68" i="8"/>
  <c r="K68" i="6"/>
  <c r="G69" i="6"/>
  <c r="G70" i="6" s="1"/>
  <c r="G72" i="22"/>
  <c r="G73" i="16"/>
  <c r="G73" i="14"/>
  <c r="G73" i="29"/>
  <c r="G82" i="52" l="1"/>
  <c r="K82" i="52" s="1"/>
  <c r="K80" i="52"/>
  <c r="K68" i="1"/>
  <c r="G69" i="1"/>
  <c r="I72" i="22"/>
  <c r="J73" i="16"/>
  <c r="J73" i="14"/>
  <c r="G82" i="12"/>
  <c r="K81" i="12"/>
  <c r="K68" i="9"/>
  <c r="G69" i="9"/>
  <c r="K67" i="7"/>
  <c r="G68" i="7"/>
  <c r="I72" i="29"/>
  <c r="I73" i="16"/>
  <c r="I73" i="14"/>
  <c r="K71" i="2"/>
  <c r="K70" i="30"/>
  <c r="J72" i="30" s="1"/>
  <c r="K70" i="8"/>
  <c r="K70" i="6"/>
  <c r="G71" i="6"/>
  <c r="G78" i="16"/>
  <c r="G79" i="16" s="1"/>
  <c r="G78" i="14"/>
  <c r="G79" i="14" s="1"/>
  <c r="G78" i="29"/>
  <c r="G79" i="29" s="1"/>
  <c r="G77" i="22"/>
  <c r="G78" i="22" s="1"/>
  <c r="K69" i="6"/>
  <c r="G72" i="30"/>
  <c r="G72" i="8"/>
  <c r="G83" i="52" l="1"/>
  <c r="K83" i="52" s="1"/>
  <c r="I72" i="30"/>
  <c r="K79" i="29"/>
  <c r="G80" i="29"/>
  <c r="G70" i="1"/>
  <c r="K69" i="1"/>
  <c r="C73" i="6"/>
  <c r="I73" i="22"/>
  <c r="I72" i="8"/>
  <c r="K82" i="12"/>
  <c r="G83" i="12"/>
  <c r="I73" i="29"/>
  <c r="G70" i="9"/>
  <c r="K69" i="9"/>
  <c r="K68" i="7"/>
  <c r="G69" i="7"/>
  <c r="K71" i="6"/>
  <c r="I74" i="16"/>
  <c r="I74" i="14"/>
  <c r="J73" i="2"/>
  <c r="K78" i="22"/>
  <c r="G79" i="22"/>
  <c r="G80" i="16"/>
  <c r="K79" i="16"/>
  <c r="K79" i="14"/>
  <c r="G80" i="14"/>
  <c r="K78" i="16"/>
  <c r="K78" i="14"/>
  <c r="K78" i="29"/>
  <c r="G77" i="8"/>
  <c r="G78" i="8" s="1"/>
  <c r="G79" i="8" s="1"/>
  <c r="K77" i="22"/>
  <c r="G77" i="30"/>
  <c r="G78" i="30" s="1"/>
  <c r="G79" i="30" s="1"/>
  <c r="G84" i="52" l="1"/>
  <c r="K84" i="52" s="1"/>
  <c r="G73" i="6"/>
  <c r="K70" i="1"/>
  <c r="K71" i="1" s="1"/>
  <c r="G71" i="1"/>
  <c r="C73" i="1" s="1"/>
  <c r="I73" i="8"/>
  <c r="G84" i="12"/>
  <c r="K83" i="12"/>
  <c r="I73" i="30"/>
  <c r="K70" i="9"/>
  <c r="K71" i="9" s="1"/>
  <c r="G71" i="9"/>
  <c r="C73" i="9" s="1"/>
  <c r="G70" i="7"/>
  <c r="K70" i="7" s="1"/>
  <c r="K69" i="7"/>
  <c r="J73" i="6"/>
  <c r="K78" i="30"/>
  <c r="K78" i="8"/>
  <c r="I73" i="6"/>
  <c r="K80" i="16"/>
  <c r="G81" i="16"/>
  <c r="G81" i="14"/>
  <c r="K80" i="14"/>
  <c r="G81" i="29"/>
  <c r="K80" i="29"/>
  <c r="K77" i="8"/>
  <c r="G80" i="22"/>
  <c r="K79" i="22"/>
  <c r="K77" i="30"/>
  <c r="G85" i="52"/>
  <c r="G78" i="6" l="1"/>
  <c r="G79" i="6" s="1"/>
  <c r="G80" i="6" s="1"/>
  <c r="G81" i="6" s="1"/>
  <c r="G73" i="1"/>
  <c r="J73" i="1"/>
  <c r="K71" i="7"/>
  <c r="G85" i="12"/>
  <c r="K84" i="12"/>
  <c r="J73" i="9"/>
  <c r="G73" i="9"/>
  <c r="G71" i="7"/>
  <c r="G82" i="16"/>
  <c r="K81" i="16"/>
  <c r="G82" i="14"/>
  <c r="K81" i="14"/>
  <c r="K81" i="29"/>
  <c r="G82" i="29"/>
  <c r="K79" i="8"/>
  <c r="G80" i="8"/>
  <c r="G81" i="22"/>
  <c r="K80" i="22"/>
  <c r="K79" i="30"/>
  <c r="G80" i="30"/>
  <c r="G86" i="52"/>
  <c r="K85" i="52"/>
  <c r="K80" i="6" l="1"/>
  <c r="K79" i="6"/>
  <c r="K78" i="6"/>
  <c r="I74" i="6"/>
  <c r="I73" i="1"/>
  <c r="G78" i="1"/>
  <c r="G79" i="1" s="1"/>
  <c r="C73" i="7"/>
  <c r="K85" i="12"/>
  <c r="G86" i="12"/>
  <c r="I73" i="9"/>
  <c r="G78" i="9"/>
  <c r="G83" i="16"/>
  <c r="K82" i="16"/>
  <c r="G83" i="14"/>
  <c r="K82" i="14"/>
  <c r="K82" i="29"/>
  <c r="G83" i="29"/>
  <c r="K80" i="8"/>
  <c r="G81" i="8"/>
  <c r="G82" i="6"/>
  <c r="K81" i="6"/>
  <c r="G82" i="22"/>
  <c r="K82" i="22" s="1"/>
  <c r="K81" i="22"/>
  <c r="K80" i="30"/>
  <c r="G81" i="30"/>
  <c r="G87" i="52"/>
  <c r="K86" i="52"/>
  <c r="I74" i="1" l="1"/>
  <c r="I74" i="9"/>
  <c r="G73" i="7"/>
  <c r="K79" i="1"/>
  <c r="G80" i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K78" i="1"/>
  <c r="J73" i="7"/>
  <c r="K86" i="12"/>
  <c r="G87" i="12"/>
  <c r="G79" i="9"/>
  <c r="K78" i="9"/>
  <c r="G84" i="16"/>
  <c r="K83" i="16"/>
  <c r="G84" i="14"/>
  <c r="K83" i="14"/>
  <c r="K83" i="29"/>
  <c r="G84" i="29"/>
  <c r="K81" i="8"/>
  <c r="G82" i="8"/>
  <c r="G83" i="6"/>
  <c r="K82" i="6"/>
  <c r="G83" i="22"/>
  <c r="G82" i="30"/>
  <c r="K81" i="30"/>
  <c r="K87" i="52"/>
  <c r="G88" i="52"/>
  <c r="G78" i="7" l="1"/>
  <c r="K78" i="7" s="1"/>
  <c r="I73" i="7"/>
  <c r="I74" i="7" s="1"/>
  <c r="K80" i="1"/>
  <c r="G79" i="7"/>
  <c r="G80" i="7" s="1"/>
  <c r="G88" i="12"/>
  <c r="K87" i="12"/>
  <c r="K79" i="9"/>
  <c r="G80" i="9"/>
  <c r="K84" i="16"/>
  <c r="G85" i="16"/>
  <c r="K84" i="14"/>
  <c r="G85" i="14"/>
  <c r="G85" i="29"/>
  <c r="K84" i="29"/>
  <c r="G83" i="8"/>
  <c r="K82" i="8"/>
  <c r="G84" i="6"/>
  <c r="K83" i="6"/>
  <c r="G84" i="22"/>
  <c r="K83" i="22"/>
  <c r="K82" i="30"/>
  <c r="G83" i="30"/>
  <c r="K88" i="52"/>
  <c r="G89" i="52"/>
  <c r="K79" i="7" l="1"/>
  <c r="K88" i="12"/>
  <c r="G89" i="12"/>
  <c r="G81" i="9"/>
  <c r="K80" i="9"/>
  <c r="K80" i="7"/>
  <c r="G81" i="7"/>
  <c r="G86" i="16"/>
  <c r="K85" i="16"/>
  <c r="G86" i="14"/>
  <c r="K85" i="14"/>
  <c r="G86" i="29"/>
  <c r="K85" i="29"/>
  <c r="G84" i="8"/>
  <c r="K83" i="8"/>
  <c r="G85" i="6"/>
  <c r="K84" i="6"/>
  <c r="K84" i="22"/>
  <c r="G85" i="22"/>
  <c r="G84" i="30"/>
  <c r="K83" i="30"/>
  <c r="K89" i="52"/>
  <c r="G90" i="52"/>
  <c r="K81" i="1" l="1"/>
  <c r="G90" i="12"/>
  <c r="K89" i="12"/>
  <c r="G82" i="9"/>
  <c r="K81" i="9"/>
  <c r="G82" i="7"/>
  <c r="K81" i="7"/>
  <c r="K86" i="16"/>
  <c r="G87" i="16"/>
  <c r="K86" i="14"/>
  <c r="G87" i="14"/>
  <c r="K86" i="29"/>
  <c r="G87" i="29"/>
  <c r="K84" i="8"/>
  <c r="G85" i="8"/>
  <c r="G86" i="6"/>
  <c r="K85" i="6"/>
  <c r="G86" i="22"/>
  <c r="K85" i="22"/>
  <c r="G85" i="30"/>
  <c r="K84" i="30"/>
  <c r="K90" i="52"/>
  <c r="K91" i="52" s="1"/>
  <c r="J93" i="52" s="1"/>
  <c r="G91" i="52"/>
  <c r="C93" i="52" s="1"/>
  <c r="G93" i="52" s="1"/>
  <c r="I93" i="52" l="1"/>
  <c r="G98" i="52"/>
  <c r="K82" i="1"/>
  <c r="K90" i="12"/>
  <c r="G83" i="9"/>
  <c r="K82" i="9"/>
  <c r="K82" i="7"/>
  <c r="G83" i="7"/>
  <c r="K87" i="16"/>
  <c r="G88" i="16"/>
  <c r="G88" i="14"/>
  <c r="K87" i="14"/>
  <c r="K87" i="29"/>
  <c r="G88" i="29"/>
  <c r="K85" i="8"/>
  <c r="G86" i="8"/>
  <c r="G87" i="6"/>
  <c r="K86" i="6"/>
  <c r="K86" i="22"/>
  <c r="G87" i="22"/>
  <c r="K85" i="30"/>
  <c r="G86" i="30"/>
  <c r="I94" i="52" l="1"/>
  <c r="K83" i="1"/>
  <c r="G91" i="12"/>
  <c r="K91" i="12"/>
  <c r="G84" i="9"/>
  <c r="K83" i="9"/>
  <c r="K83" i="7"/>
  <c r="G84" i="7"/>
  <c r="G89" i="16"/>
  <c r="K88" i="16"/>
  <c r="G89" i="14"/>
  <c r="K88" i="14"/>
  <c r="G89" i="29"/>
  <c r="K88" i="29"/>
  <c r="K86" i="8"/>
  <c r="G87" i="8"/>
  <c r="K87" i="6"/>
  <c r="G88" i="6"/>
  <c r="K87" i="22"/>
  <c r="G88" i="22"/>
  <c r="G87" i="30"/>
  <c r="K86" i="30"/>
  <c r="G99" i="52"/>
  <c r="K98" i="52"/>
  <c r="K84" i="1" l="1"/>
  <c r="C93" i="12"/>
  <c r="G93" i="12" s="1"/>
  <c r="K84" i="9"/>
  <c r="G85" i="9"/>
  <c r="K84" i="7"/>
  <c r="G85" i="7"/>
  <c r="G90" i="16"/>
  <c r="K89" i="16"/>
  <c r="K89" i="14"/>
  <c r="G90" i="14"/>
  <c r="K89" i="29"/>
  <c r="G90" i="29"/>
  <c r="G88" i="8"/>
  <c r="K87" i="8"/>
  <c r="G89" i="6"/>
  <c r="K88" i="6"/>
  <c r="G89" i="22"/>
  <c r="K88" i="22"/>
  <c r="G88" i="30"/>
  <c r="K87" i="30"/>
  <c r="G100" i="52"/>
  <c r="K99" i="52"/>
  <c r="I93" i="12" l="1"/>
  <c r="G98" i="12"/>
  <c r="J93" i="12"/>
  <c r="K98" i="12"/>
  <c r="K85" i="1"/>
  <c r="G99" i="12"/>
  <c r="G86" i="9"/>
  <c r="K85" i="9"/>
  <c r="G86" i="7"/>
  <c r="K85" i="7"/>
  <c r="K90" i="16"/>
  <c r="K91" i="16" s="1"/>
  <c r="G91" i="16"/>
  <c r="C93" i="16" s="1"/>
  <c r="K90" i="14"/>
  <c r="K91" i="14" s="1"/>
  <c r="G91" i="14"/>
  <c r="C93" i="14" s="1"/>
  <c r="K90" i="29"/>
  <c r="K91" i="29" s="1"/>
  <c r="G91" i="29"/>
  <c r="G89" i="8"/>
  <c r="K88" i="8"/>
  <c r="K89" i="6"/>
  <c r="G90" i="6"/>
  <c r="K89" i="22"/>
  <c r="K90" i="22" s="1"/>
  <c r="G90" i="22"/>
  <c r="K88" i="30"/>
  <c r="G89" i="30"/>
  <c r="G101" i="52"/>
  <c r="K100" i="52"/>
  <c r="I94" i="12" l="1"/>
  <c r="K86" i="1"/>
  <c r="C92" i="22"/>
  <c r="G92" i="22" s="1"/>
  <c r="C93" i="29"/>
  <c r="G93" i="29" s="1"/>
  <c r="G93" i="14"/>
  <c r="G93" i="16"/>
  <c r="I93" i="16" s="1"/>
  <c r="K99" i="12"/>
  <c r="G100" i="12"/>
  <c r="J93" i="14"/>
  <c r="K86" i="9"/>
  <c r="G87" i="9"/>
  <c r="G87" i="7"/>
  <c r="K86" i="7"/>
  <c r="J93" i="29"/>
  <c r="J93" i="16"/>
  <c r="I93" i="14"/>
  <c r="G98" i="14"/>
  <c r="K89" i="8"/>
  <c r="K90" i="8" s="1"/>
  <c r="G90" i="8"/>
  <c r="K90" i="6"/>
  <c r="K91" i="6" s="1"/>
  <c r="G91" i="6"/>
  <c r="C93" i="6" s="1"/>
  <c r="K89" i="30"/>
  <c r="K90" i="30" s="1"/>
  <c r="G90" i="30"/>
  <c r="G102" i="52"/>
  <c r="K101" i="52"/>
  <c r="G98" i="16" l="1"/>
  <c r="I94" i="16" s="1"/>
  <c r="C92" i="8"/>
  <c r="G92" i="8" s="1"/>
  <c r="K87" i="1"/>
  <c r="C92" i="30"/>
  <c r="J92" i="30" s="1"/>
  <c r="J92" i="22"/>
  <c r="G97" i="22"/>
  <c r="G98" i="22" s="1"/>
  <c r="I92" i="22"/>
  <c r="I92" i="29"/>
  <c r="G98" i="29"/>
  <c r="K98" i="29" s="1"/>
  <c r="G101" i="12"/>
  <c r="K100" i="12"/>
  <c r="K87" i="9"/>
  <c r="G88" i="9"/>
  <c r="G88" i="7"/>
  <c r="K87" i="7"/>
  <c r="I94" i="14"/>
  <c r="G93" i="6"/>
  <c r="G99" i="16"/>
  <c r="K98" i="14"/>
  <c r="G99" i="14"/>
  <c r="G99" i="29"/>
  <c r="K97" i="22"/>
  <c r="G103" i="52"/>
  <c r="K102" i="52"/>
  <c r="K98" i="16" l="1"/>
  <c r="I93" i="29"/>
  <c r="I93" i="22"/>
  <c r="G92" i="30"/>
  <c r="I92" i="30" s="1"/>
  <c r="I93" i="30" s="1"/>
  <c r="G97" i="30"/>
  <c r="K97" i="30" s="1"/>
  <c r="I92" i="8"/>
  <c r="G97" i="8"/>
  <c r="G98" i="8" s="1"/>
  <c r="K88" i="1"/>
  <c r="G102" i="12"/>
  <c r="K101" i="12"/>
  <c r="G89" i="9"/>
  <c r="K88" i="9"/>
  <c r="K88" i="7"/>
  <c r="G89" i="7"/>
  <c r="G98" i="6"/>
  <c r="I93" i="6"/>
  <c r="K99" i="16"/>
  <c r="G100" i="16"/>
  <c r="G100" i="14"/>
  <c r="K99" i="14"/>
  <c r="G100" i="29"/>
  <c r="K99" i="29"/>
  <c r="G99" i="22"/>
  <c r="K98" i="22"/>
  <c r="G104" i="52"/>
  <c r="K103" i="52"/>
  <c r="I94" i="6" l="1"/>
  <c r="G98" i="30"/>
  <c r="K97" i="8"/>
  <c r="I93" i="8"/>
  <c r="K90" i="1"/>
  <c r="K89" i="1"/>
  <c r="K98" i="6"/>
  <c r="G103" i="12"/>
  <c r="K102" i="12"/>
  <c r="K89" i="9"/>
  <c r="G90" i="9"/>
  <c r="G90" i="7"/>
  <c r="K90" i="7" s="1"/>
  <c r="K89" i="7"/>
  <c r="G99" i="6"/>
  <c r="G100" i="6" s="1"/>
  <c r="G101" i="16"/>
  <c r="K100" i="16"/>
  <c r="K100" i="14"/>
  <c r="G101" i="14"/>
  <c r="K100" i="29"/>
  <c r="G101" i="29"/>
  <c r="K98" i="8"/>
  <c r="G99" i="8"/>
  <c r="G100" i="22"/>
  <c r="K99" i="22"/>
  <c r="K98" i="30"/>
  <c r="G99" i="30"/>
  <c r="G105" i="52"/>
  <c r="K104" i="52"/>
  <c r="K91" i="1" l="1"/>
  <c r="K91" i="7"/>
  <c r="G91" i="1"/>
  <c r="C93" i="1" s="1"/>
  <c r="J93" i="1" s="1"/>
  <c r="K103" i="12"/>
  <c r="G104" i="12"/>
  <c r="K90" i="9"/>
  <c r="K91" i="9" s="1"/>
  <c r="G91" i="9"/>
  <c r="C93" i="9" s="1"/>
  <c r="G91" i="7"/>
  <c r="K99" i="6"/>
  <c r="G102" i="16"/>
  <c r="K101" i="16"/>
  <c r="G102" i="14"/>
  <c r="K101" i="14"/>
  <c r="K101" i="29"/>
  <c r="G102" i="29"/>
  <c r="K99" i="8"/>
  <c r="G100" i="8"/>
  <c r="G101" i="6"/>
  <c r="K100" i="6"/>
  <c r="K100" i="22"/>
  <c r="G101" i="22"/>
  <c r="G100" i="30"/>
  <c r="K100" i="30" s="1"/>
  <c r="K99" i="30"/>
  <c r="K105" i="52"/>
  <c r="G106" i="52"/>
  <c r="K100" i="8" l="1"/>
  <c r="G93" i="1"/>
  <c r="C93" i="7"/>
  <c r="K104" i="12"/>
  <c r="G105" i="12"/>
  <c r="G93" i="9"/>
  <c r="J93" i="9"/>
  <c r="G103" i="16"/>
  <c r="K102" i="16"/>
  <c r="G103" i="14"/>
  <c r="K102" i="14"/>
  <c r="G103" i="29"/>
  <c r="K102" i="29"/>
  <c r="G101" i="8"/>
  <c r="K101" i="8" s="1"/>
  <c r="G102" i="6"/>
  <c r="K101" i="6"/>
  <c r="K101" i="22"/>
  <c r="G102" i="22"/>
  <c r="G101" i="30"/>
  <c r="K106" i="52"/>
  <c r="G107" i="52"/>
  <c r="G98" i="1" l="1"/>
  <c r="I93" i="1"/>
  <c r="K101" i="30"/>
  <c r="G93" i="7"/>
  <c r="G106" i="12"/>
  <c r="K105" i="12"/>
  <c r="I93" i="9"/>
  <c r="G98" i="9"/>
  <c r="K103" i="16"/>
  <c r="G104" i="16"/>
  <c r="K103" i="14"/>
  <c r="G104" i="14"/>
  <c r="K103" i="29"/>
  <c r="G104" i="29"/>
  <c r="G102" i="8"/>
  <c r="G103" i="6"/>
  <c r="K102" i="6"/>
  <c r="G103" i="22"/>
  <c r="K102" i="22"/>
  <c r="G102" i="30"/>
  <c r="K102" i="30" s="1"/>
  <c r="K107" i="52"/>
  <c r="G108" i="52"/>
  <c r="K102" i="8" l="1"/>
  <c r="G98" i="7"/>
  <c r="G99" i="7" s="1"/>
  <c r="K98" i="1"/>
  <c r="G99" i="1"/>
  <c r="I94" i="1"/>
  <c r="I93" i="7"/>
  <c r="I94" i="7" s="1"/>
  <c r="K106" i="12"/>
  <c r="G107" i="12"/>
  <c r="I94" i="9"/>
  <c r="G99" i="9"/>
  <c r="K98" i="9"/>
  <c r="K98" i="7"/>
  <c r="G105" i="16"/>
  <c r="K104" i="16"/>
  <c r="G105" i="14"/>
  <c r="K104" i="14"/>
  <c r="G105" i="29"/>
  <c r="K104" i="29"/>
  <c r="G103" i="8"/>
  <c r="K103" i="8" s="1"/>
  <c r="G104" i="6"/>
  <c r="K103" i="6"/>
  <c r="K103" i="22"/>
  <c r="G104" i="22"/>
  <c r="G103" i="30"/>
  <c r="K103" i="30" s="1"/>
  <c r="K108" i="52"/>
  <c r="G109" i="52"/>
  <c r="C112" i="52" s="1"/>
  <c r="G112" i="52" s="1"/>
  <c r="I112" i="52" l="1"/>
  <c r="I113" i="52" s="1"/>
  <c r="G117" i="52"/>
  <c r="G100" i="1"/>
  <c r="K99" i="1"/>
  <c r="K107" i="12"/>
  <c r="G108" i="12"/>
  <c r="G100" i="9"/>
  <c r="K99" i="9"/>
  <c r="K99" i="7"/>
  <c r="G100" i="7"/>
  <c r="K105" i="16"/>
  <c r="G106" i="16"/>
  <c r="K105" i="14"/>
  <c r="G106" i="14"/>
  <c r="K105" i="29"/>
  <c r="G106" i="29"/>
  <c r="G104" i="8"/>
  <c r="K104" i="8" s="1"/>
  <c r="G105" i="6"/>
  <c r="K104" i="6"/>
  <c r="G105" i="22"/>
  <c r="K104" i="22"/>
  <c r="G104" i="30"/>
  <c r="K109" i="52"/>
  <c r="K110" i="52" s="1"/>
  <c r="J112" i="52" s="1"/>
  <c r="G110" i="52"/>
  <c r="G101" i="1" l="1"/>
  <c r="K100" i="1"/>
  <c r="K104" i="30"/>
  <c r="G109" i="12"/>
  <c r="K108" i="12"/>
  <c r="K100" i="9"/>
  <c r="G101" i="9"/>
  <c r="G101" i="7"/>
  <c r="K100" i="7"/>
  <c r="K106" i="16"/>
  <c r="G107" i="16"/>
  <c r="G107" i="14"/>
  <c r="K106" i="14"/>
  <c r="K106" i="29"/>
  <c r="G107" i="29"/>
  <c r="G105" i="8"/>
  <c r="K105" i="8" s="1"/>
  <c r="G106" i="6"/>
  <c r="K105" i="6"/>
  <c r="K105" i="22"/>
  <c r="G106" i="22"/>
  <c r="G105" i="30"/>
  <c r="K105" i="30" s="1"/>
  <c r="G118" i="52"/>
  <c r="K117" i="52"/>
  <c r="K101" i="1" l="1"/>
  <c r="G102" i="1"/>
  <c r="G110" i="12"/>
  <c r="K109" i="12"/>
  <c r="K110" i="12" s="1"/>
  <c r="C112" i="12"/>
  <c r="G112" i="12" s="1"/>
  <c r="G102" i="9"/>
  <c r="K101" i="9"/>
  <c r="K101" i="7"/>
  <c r="G102" i="7"/>
  <c r="K107" i="16"/>
  <c r="G108" i="16"/>
  <c r="G108" i="14"/>
  <c r="K107" i="14"/>
  <c r="K107" i="29"/>
  <c r="G108" i="29"/>
  <c r="G106" i="8"/>
  <c r="K106" i="6"/>
  <c r="G107" i="6"/>
  <c r="K106" i="22"/>
  <c r="G107" i="22"/>
  <c r="G106" i="30"/>
  <c r="K106" i="30" s="1"/>
  <c r="K118" i="52"/>
  <c r="G119" i="52"/>
  <c r="I111" i="12" l="1"/>
  <c r="I112" i="12" s="1"/>
  <c r="G117" i="12"/>
  <c r="J112" i="12"/>
  <c r="G118" i="12"/>
  <c r="K118" i="12" s="1"/>
  <c r="K106" i="8"/>
  <c r="K102" i="1"/>
  <c r="G103" i="1"/>
  <c r="G103" i="9"/>
  <c r="K102" i="9"/>
  <c r="K102" i="7"/>
  <c r="G103" i="7"/>
  <c r="K108" i="16"/>
  <c r="G109" i="16"/>
  <c r="K108" i="14"/>
  <c r="G109" i="14"/>
  <c r="C112" i="14" s="1"/>
  <c r="G109" i="29"/>
  <c r="C112" i="29" s="1"/>
  <c r="K108" i="29"/>
  <c r="G107" i="8"/>
  <c r="K107" i="8" s="1"/>
  <c r="G108" i="6"/>
  <c r="K107" i="6"/>
  <c r="G108" i="22"/>
  <c r="C111" i="22" s="1"/>
  <c r="K107" i="22"/>
  <c r="G107" i="30"/>
  <c r="K119" i="52"/>
  <c r="G120" i="52"/>
  <c r="G119" i="12" l="1"/>
  <c r="G120" i="12" s="1"/>
  <c r="K117" i="12"/>
  <c r="K103" i="1"/>
  <c r="G104" i="1"/>
  <c r="K107" i="30"/>
  <c r="G111" i="22"/>
  <c r="G116" i="22" s="1"/>
  <c r="K116" i="22" s="1"/>
  <c r="G112" i="29"/>
  <c r="I111" i="29" s="1"/>
  <c r="I111" i="22"/>
  <c r="K103" i="9"/>
  <c r="G104" i="9"/>
  <c r="K103" i="7"/>
  <c r="G104" i="7"/>
  <c r="K109" i="16"/>
  <c r="K110" i="16" s="1"/>
  <c r="G110" i="16"/>
  <c r="C112" i="16"/>
  <c r="K109" i="14"/>
  <c r="K110" i="14" s="1"/>
  <c r="G110" i="14"/>
  <c r="K109" i="29"/>
  <c r="K110" i="29" s="1"/>
  <c r="J112" i="29" s="1"/>
  <c r="G110" i="29"/>
  <c r="G108" i="8"/>
  <c r="K108" i="8" s="1"/>
  <c r="K108" i="6"/>
  <c r="G109" i="6"/>
  <c r="K108" i="22"/>
  <c r="K109" i="22" s="1"/>
  <c r="J111" i="22" s="1"/>
  <c r="G109" i="22"/>
  <c r="G108" i="30"/>
  <c r="K108" i="30" s="1"/>
  <c r="K120" i="52"/>
  <c r="G121" i="52"/>
  <c r="G117" i="29" l="1"/>
  <c r="K119" i="12"/>
  <c r="C111" i="8"/>
  <c r="G111" i="8" s="1"/>
  <c r="K104" i="1"/>
  <c r="G105" i="1"/>
  <c r="C112" i="6"/>
  <c r="C111" i="30"/>
  <c r="G111" i="30" s="1"/>
  <c r="I112" i="22"/>
  <c r="G112" i="14"/>
  <c r="I112" i="14" s="1"/>
  <c r="J112" i="14"/>
  <c r="G112" i="16"/>
  <c r="G105" i="9"/>
  <c r="K104" i="9"/>
  <c r="K104" i="7"/>
  <c r="G105" i="7"/>
  <c r="I112" i="29"/>
  <c r="J112" i="16"/>
  <c r="G117" i="22"/>
  <c r="K117" i="22" s="1"/>
  <c r="G118" i="29"/>
  <c r="K117" i="29"/>
  <c r="K109" i="8"/>
  <c r="G109" i="8"/>
  <c r="K109" i="6"/>
  <c r="K110" i="6" s="1"/>
  <c r="G110" i="6"/>
  <c r="K109" i="30"/>
  <c r="G109" i="30"/>
  <c r="G121" i="12"/>
  <c r="K120" i="12"/>
  <c r="K121" i="52"/>
  <c r="G122" i="52"/>
  <c r="G117" i="14" l="1"/>
  <c r="G118" i="14" s="1"/>
  <c r="I112" i="16"/>
  <c r="G117" i="16"/>
  <c r="G118" i="16" s="1"/>
  <c r="K105" i="1"/>
  <c r="G106" i="1"/>
  <c r="J111" i="30"/>
  <c r="I111" i="8"/>
  <c r="G106" i="9"/>
  <c r="K105" i="9"/>
  <c r="K105" i="7"/>
  <c r="G106" i="7"/>
  <c r="I111" i="30"/>
  <c r="I113" i="14"/>
  <c r="J112" i="6"/>
  <c r="G112" i="6"/>
  <c r="G118" i="22"/>
  <c r="G119" i="22" s="1"/>
  <c r="K117" i="16"/>
  <c r="K117" i="14"/>
  <c r="K118" i="29"/>
  <c r="G119" i="29"/>
  <c r="G116" i="8"/>
  <c r="G116" i="30"/>
  <c r="G117" i="30" s="1"/>
  <c r="G123" i="52"/>
  <c r="K122" i="52"/>
  <c r="G122" i="12"/>
  <c r="K121" i="12"/>
  <c r="I113" i="16" l="1"/>
  <c r="K106" i="1"/>
  <c r="G107" i="1"/>
  <c r="G117" i="6"/>
  <c r="K117" i="6" s="1"/>
  <c r="I112" i="8"/>
  <c r="G107" i="9"/>
  <c r="K106" i="9"/>
  <c r="G107" i="7"/>
  <c r="K106" i="7"/>
  <c r="I112" i="30"/>
  <c r="I112" i="6"/>
  <c r="K118" i="22"/>
  <c r="K116" i="30"/>
  <c r="G119" i="16"/>
  <c r="K118" i="16"/>
  <c r="K118" i="14"/>
  <c r="G119" i="14"/>
  <c r="G120" i="29"/>
  <c r="K119" i="29"/>
  <c r="G117" i="8"/>
  <c r="K116" i="8"/>
  <c r="G118" i="6"/>
  <c r="G120" i="22"/>
  <c r="K119" i="22"/>
  <c r="G118" i="30"/>
  <c r="K117" i="30"/>
  <c r="G124" i="52"/>
  <c r="K123" i="52"/>
  <c r="G123" i="12"/>
  <c r="K122" i="12"/>
  <c r="I113" i="6" l="1"/>
  <c r="K107" i="1"/>
  <c r="G108" i="1"/>
  <c r="G108" i="9"/>
  <c r="K107" i="9"/>
  <c r="K107" i="7"/>
  <c r="G108" i="7"/>
  <c r="K119" i="16"/>
  <c r="G120" i="16"/>
  <c r="G120" i="14"/>
  <c r="K119" i="14"/>
  <c r="G121" i="29"/>
  <c r="K120" i="29"/>
  <c r="G118" i="8"/>
  <c r="K117" i="8"/>
  <c r="G119" i="6"/>
  <c r="K118" i="6"/>
  <c r="K120" i="22"/>
  <c r="G121" i="22"/>
  <c r="K118" i="30"/>
  <c r="G119" i="30"/>
  <c r="G124" i="12"/>
  <c r="K123" i="12"/>
  <c r="G125" i="52"/>
  <c r="K124" i="52"/>
  <c r="K108" i="1" l="1"/>
  <c r="G109" i="1"/>
  <c r="G110" i="1" s="1"/>
  <c r="K108" i="9"/>
  <c r="G109" i="9"/>
  <c r="K108" i="7"/>
  <c r="G109" i="7"/>
  <c r="C112" i="7" s="1"/>
  <c r="K120" i="16"/>
  <c r="G121" i="16"/>
  <c r="K120" i="14"/>
  <c r="G121" i="14"/>
  <c r="K121" i="29"/>
  <c r="G122" i="29"/>
  <c r="G119" i="8"/>
  <c r="K118" i="8"/>
  <c r="K119" i="6"/>
  <c r="G120" i="6"/>
  <c r="K121" i="22"/>
  <c r="G122" i="22"/>
  <c r="G120" i="30"/>
  <c r="K119" i="30"/>
  <c r="G126" i="52"/>
  <c r="K125" i="52"/>
  <c r="G125" i="12"/>
  <c r="K124" i="12"/>
  <c r="K109" i="1" l="1"/>
  <c r="K110" i="1" s="1"/>
  <c r="C112" i="1"/>
  <c r="G110" i="9"/>
  <c r="C112" i="9"/>
  <c r="K109" i="9"/>
  <c r="K110" i="9" s="1"/>
  <c r="K109" i="7"/>
  <c r="K110" i="7" s="1"/>
  <c r="G110" i="7"/>
  <c r="K121" i="16"/>
  <c r="G122" i="16"/>
  <c r="G122" i="14"/>
  <c r="K121" i="14"/>
  <c r="G123" i="29"/>
  <c r="K122" i="29"/>
  <c r="G120" i="8"/>
  <c r="K119" i="8"/>
  <c r="K120" i="6"/>
  <c r="G121" i="6"/>
  <c r="G123" i="22"/>
  <c r="K122" i="22"/>
  <c r="K120" i="30"/>
  <c r="G121" i="30"/>
  <c r="G126" i="12"/>
  <c r="K125" i="12"/>
  <c r="G127" i="52"/>
  <c r="K126" i="52"/>
  <c r="G112" i="1" l="1"/>
  <c r="J112" i="1"/>
  <c r="G112" i="9"/>
  <c r="J112" i="9"/>
  <c r="G112" i="7"/>
  <c r="J112" i="7"/>
  <c r="G123" i="16"/>
  <c r="K122" i="16"/>
  <c r="G123" i="14"/>
  <c r="K122" i="14"/>
  <c r="K123" i="29"/>
  <c r="G124" i="29"/>
  <c r="K120" i="8"/>
  <c r="G121" i="8"/>
  <c r="K121" i="6"/>
  <c r="G122" i="6"/>
  <c r="K123" i="22"/>
  <c r="G124" i="22"/>
  <c r="K121" i="30"/>
  <c r="G122" i="30"/>
  <c r="G128" i="52"/>
  <c r="K127" i="52"/>
  <c r="G127" i="12"/>
  <c r="K126" i="12"/>
  <c r="G117" i="1" l="1"/>
  <c r="I112" i="1"/>
  <c r="G117" i="9"/>
  <c r="I112" i="9"/>
  <c r="G117" i="7"/>
  <c r="I112" i="7"/>
  <c r="K123" i="16"/>
  <c r="G124" i="16"/>
  <c r="K123" i="14"/>
  <c r="G124" i="14"/>
  <c r="G125" i="29"/>
  <c r="K124" i="29"/>
  <c r="K121" i="8"/>
  <c r="G122" i="8"/>
  <c r="K122" i="6"/>
  <c r="G123" i="6"/>
  <c r="G125" i="22"/>
  <c r="K124" i="22"/>
  <c r="G123" i="30"/>
  <c r="K122" i="30"/>
  <c r="K128" i="52"/>
  <c r="K129" i="52" s="1"/>
  <c r="G129" i="52"/>
  <c r="C131" i="52" s="1"/>
  <c r="G131" i="52" s="1"/>
  <c r="K127" i="12"/>
  <c r="G128" i="12"/>
  <c r="G136" i="52" l="1"/>
  <c r="I131" i="52"/>
  <c r="I132" i="52" s="1"/>
  <c r="J131" i="52"/>
  <c r="I113" i="1"/>
  <c r="G118" i="1"/>
  <c r="K117" i="1"/>
  <c r="G118" i="9"/>
  <c r="K117" i="9"/>
  <c r="I113" i="9"/>
  <c r="I113" i="7"/>
  <c r="G118" i="7"/>
  <c r="K117" i="7"/>
  <c r="G125" i="16"/>
  <c r="K124" i="16"/>
  <c r="G125" i="14"/>
  <c r="K124" i="14"/>
  <c r="G126" i="29"/>
  <c r="K125" i="29"/>
  <c r="G123" i="8"/>
  <c r="K122" i="8"/>
  <c r="K123" i="6"/>
  <c r="G124" i="6"/>
  <c r="K125" i="22"/>
  <c r="G126" i="22"/>
  <c r="G124" i="30"/>
  <c r="K123" i="30"/>
  <c r="K128" i="12"/>
  <c r="K129" i="12" s="1"/>
  <c r="G129" i="12"/>
  <c r="K118" i="1" l="1"/>
  <c r="G119" i="1"/>
  <c r="C131" i="12"/>
  <c r="G131" i="12" s="1"/>
  <c r="K118" i="9"/>
  <c r="G119" i="9"/>
  <c r="K118" i="7"/>
  <c r="G119" i="7"/>
  <c r="G126" i="16"/>
  <c r="K125" i="16"/>
  <c r="K125" i="14"/>
  <c r="G126" i="14"/>
  <c r="G127" i="29"/>
  <c r="K126" i="29"/>
  <c r="G124" i="8"/>
  <c r="K123" i="8"/>
  <c r="G125" i="6"/>
  <c r="K124" i="6"/>
  <c r="K126" i="22"/>
  <c r="G127" i="22"/>
  <c r="G125" i="30"/>
  <c r="K124" i="30"/>
  <c r="G137" i="52"/>
  <c r="K136" i="52"/>
  <c r="G136" i="12" l="1"/>
  <c r="G137" i="12" s="1"/>
  <c r="I131" i="12"/>
  <c r="J131" i="12"/>
  <c r="K119" i="1"/>
  <c r="G120" i="1"/>
  <c r="K119" i="9"/>
  <c r="G120" i="9"/>
  <c r="K119" i="7"/>
  <c r="G120" i="7"/>
  <c r="K126" i="16"/>
  <c r="G127" i="16"/>
  <c r="G127" i="14"/>
  <c r="K126" i="14"/>
  <c r="G128" i="29"/>
  <c r="K127" i="29"/>
  <c r="G125" i="8"/>
  <c r="K124" i="8"/>
  <c r="G126" i="6"/>
  <c r="K125" i="6"/>
  <c r="K127" i="22"/>
  <c r="K128" i="22" s="1"/>
  <c r="G128" i="22"/>
  <c r="C130" i="22" s="1"/>
  <c r="G130" i="22" s="1"/>
  <c r="G126" i="30"/>
  <c r="K125" i="30"/>
  <c r="G138" i="52"/>
  <c r="K137" i="52"/>
  <c r="I132" i="12" l="1"/>
  <c r="K136" i="12"/>
  <c r="K120" i="1"/>
  <c r="G121" i="1"/>
  <c r="J130" i="22"/>
  <c r="I130" i="22"/>
  <c r="G121" i="9"/>
  <c r="K120" i="9"/>
  <c r="G121" i="7"/>
  <c r="K120" i="7"/>
  <c r="G128" i="16"/>
  <c r="K127" i="16"/>
  <c r="G128" i="14"/>
  <c r="K127" i="14"/>
  <c r="K128" i="29"/>
  <c r="K129" i="29" s="1"/>
  <c r="G129" i="29"/>
  <c r="C131" i="29" s="1"/>
  <c r="G131" i="29" s="1"/>
  <c r="K125" i="8"/>
  <c r="G126" i="8"/>
  <c r="K126" i="6"/>
  <c r="G127" i="6"/>
  <c r="G135" i="22"/>
  <c r="G127" i="30"/>
  <c r="K126" i="30"/>
  <c r="K137" i="12"/>
  <c r="G138" i="12"/>
  <c r="K138" i="52"/>
  <c r="G139" i="52"/>
  <c r="K121" i="1" l="1"/>
  <c r="G122" i="1"/>
  <c r="I131" i="22"/>
  <c r="K121" i="9"/>
  <c r="G122" i="9"/>
  <c r="K121" i="7"/>
  <c r="G122" i="7"/>
  <c r="I130" i="29"/>
  <c r="J131" i="29"/>
  <c r="K128" i="16"/>
  <c r="K129" i="16" s="1"/>
  <c r="G129" i="16"/>
  <c r="C131" i="16" s="1"/>
  <c r="K128" i="14"/>
  <c r="K129" i="14" s="1"/>
  <c r="G129" i="14"/>
  <c r="C131" i="14" s="1"/>
  <c r="G136" i="29"/>
  <c r="K126" i="8"/>
  <c r="G127" i="8"/>
  <c r="G128" i="6"/>
  <c r="K127" i="6"/>
  <c r="K135" i="22"/>
  <c r="G136" i="22"/>
  <c r="K127" i="30"/>
  <c r="K128" i="30" s="1"/>
  <c r="G128" i="30"/>
  <c r="C130" i="30" s="1"/>
  <c r="G139" i="12"/>
  <c r="K138" i="12"/>
  <c r="G140" i="52"/>
  <c r="K139" i="52"/>
  <c r="J130" i="30" l="1"/>
  <c r="G123" i="1"/>
  <c r="K122" i="1"/>
  <c r="J131" i="16"/>
  <c r="G131" i="14"/>
  <c r="I131" i="14" s="1"/>
  <c r="G131" i="16"/>
  <c r="I131" i="16" s="1"/>
  <c r="G123" i="9"/>
  <c r="K122" i="9"/>
  <c r="G123" i="7"/>
  <c r="K122" i="7"/>
  <c r="G130" i="30"/>
  <c r="I131" i="29"/>
  <c r="J131" i="14"/>
  <c r="G137" i="29"/>
  <c r="K136" i="29"/>
  <c r="K127" i="8"/>
  <c r="K128" i="8" s="1"/>
  <c r="G128" i="8"/>
  <c r="C130" i="8" s="1"/>
  <c r="K128" i="6"/>
  <c r="K129" i="6" s="1"/>
  <c r="G129" i="6"/>
  <c r="C131" i="6" s="1"/>
  <c r="K136" i="22"/>
  <c r="G137" i="22"/>
  <c r="G141" i="52"/>
  <c r="K140" i="52"/>
  <c r="G140" i="12"/>
  <c r="K139" i="12"/>
  <c r="G136" i="16" l="1"/>
  <c r="K136" i="16" s="1"/>
  <c r="G136" i="14"/>
  <c r="I132" i="14" s="1"/>
  <c r="K123" i="1"/>
  <c r="G124" i="1"/>
  <c r="K123" i="9"/>
  <c r="G124" i="9"/>
  <c r="G130" i="8"/>
  <c r="G124" i="7"/>
  <c r="K123" i="7"/>
  <c r="I130" i="30"/>
  <c r="G135" i="30"/>
  <c r="G136" i="30" s="1"/>
  <c r="J131" i="6"/>
  <c r="G131" i="6"/>
  <c r="G138" i="29"/>
  <c r="K137" i="29"/>
  <c r="K135" i="30"/>
  <c r="G138" i="22"/>
  <c r="K137" i="22"/>
  <c r="K140" i="12"/>
  <c r="G141" i="12"/>
  <c r="G142" i="52"/>
  <c r="K141" i="52"/>
  <c r="K136" i="14" l="1"/>
  <c r="I132" i="16"/>
  <c r="G137" i="16"/>
  <c r="K137" i="16" s="1"/>
  <c r="G137" i="14"/>
  <c r="G138" i="14" s="1"/>
  <c r="G125" i="1"/>
  <c r="K124" i="1"/>
  <c r="G136" i="6"/>
  <c r="G137" i="6" s="1"/>
  <c r="I130" i="8"/>
  <c r="G125" i="9"/>
  <c r="K124" i="9"/>
  <c r="G135" i="8"/>
  <c r="G136" i="8" s="1"/>
  <c r="K124" i="7"/>
  <c r="G125" i="7"/>
  <c r="I131" i="30"/>
  <c r="I131" i="6"/>
  <c r="I132" i="6" s="1"/>
  <c r="K137" i="14"/>
  <c r="G139" i="29"/>
  <c r="K138" i="29"/>
  <c r="K136" i="6"/>
  <c r="G137" i="30"/>
  <c r="K136" i="30"/>
  <c r="K138" i="22"/>
  <c r="G139" i="22"/>
  <c r="G143" i="52"/>
  <c r="K142" i="52"/>
  <c r="K141" i="12"/>
  <c r="G142" i="12"/>
  <c r="G138" i="16" l="1"/>
  <c r="G139" i="16" s="1"/>
  <c r="K125" i="1"/>
  <c r="G126" i="1"/>
  <c r="I131" i="8"/>
  <c r="G126" i="9"/>
  <c r="K125" i="9"/>
  <c r="K135" i="8"/>
  <c r="G126" i="7"/>
  <c r="K125" i="7"/>
  <c r="G139" i="14"/>
  <c r="K138" i="14"/>
  <c r="K139" i="29"/>
  <c r="G140" i="29"/>
  <c r="G137" i="8"/>
  <c r="K136" i="8"/>
  <c r="K137" i="6"/>
  <c r="G138" i="6"/>
  <c r="G138" i="30"/>
  <c r="K137" i="30"/>
  <c r="G140" i="22"/>
  <c r="K139" i="22"/>
  <c r="K142" i="12"/>
  <c r="G143" i="12"/>
  <c r="K143" i="52"/>
  <c r="G144" i="52"/>
  <c r="K138" i="16" l="1"/>
  <c r="K126" i="1"/>
  <c r="G127" i="1"/>
  <c r="G127" i="9"/>
  <c r="K126" i="9"/>
  <c r="K126" i="7"/>
  <c r="G127" i="7"/>
  <c r="G140" i="16"/>
  <c r="K139" i="16"/>
  <c r="K139" i="14"/>
  <c r="G140" i="14"/>
  <c r="K140" i="29"/>
  <c r="G141" i="29"/>
  <c r="K137" i="8"/>
  <c r="G138" i="8"/>
  <c r="K138" i="6"/>
  <c r="G139" i="6"/>
  <c r="K138" i="30"/>
  <c r="G139" i="30"/>
  <c r="K140" i="22"/>
  <c r="G141" i="22"/>
  <c r="G144" i="12"/>
  <c r="K143" i="12"/>
  <c r="G145" i="52"/>
  <c r="K144" i="52"/>
  <c r="G128" i="1" l="1"/>
  <c r="K128" i="1" s="1"/>
  <c r="K127" i="1"/>
  <c r="K127" i="9"/>
  <c r="G128" i="9"/>
  <c r="K128" i="9" s="1"/>
  <c r="K127" i="7"/>
  <c r="G128" i="7"/>
  <c r="G141" i="16"/>
  <c r="K140" i="16"/>
  <c r="K140" i="14"/>
  <c r="G141" i="14"/>
  <c r="G142" i="29"/>
  <c r="K141" i="29"/>
  <c r="K138" i="8"/>
  <c r="G139" i="8"/>
  <c r="G140" i="6"/>
  <c r="K139" i="6"/>
  <c r="K139" i="30"/>
  <c r="G140" i="30"/>
  <c r="G142" i="22"/>
  <c r="K141" i="22"/>
  <c r="K145" i="52"/>
  <c r="G146" i="52"/>
  <c r="G145" i="12"/>
  <c r="K144" i="12"/>
  <c r="K129" i="1" l="1"/>
  <c r="G129" i="1"/>
  <c r="C131" i="1" s="1"/>
  <c r="G129" i="9"/>
  <c r="C131" i="9" s="1"/>
  <c r="G131" i="9" s="1"/>
  <c r="K129" i="9"/>
  <c r="K128" i="7"/>
  <c r="K129" i="7" s="1"/>
  <c r="G129" i="7"/>
  <c r="C131" i="7" s="1"/>
  <c r="G142" i="16"/>
  <c r="K141" i="16"/>
  <c r="G142" i="14"/>
  <c r="K141" i="14"/>
  <c r="K142" i="29"/>
  <c r="G143" i="29"/>
  <c r="K139" i="8"/>
  <c r="G140" i="8"/>
  <c r="G141" i="6"/>
  <c r="K140" i="6"/>
  <c r="G141" i="30"/>
  <c r="K140" i="30"/>
  <c r="K142" i="22"/>
  <c r="G143" i="22"/>
  <c r="K145" i="12"/>
  <c r="G146" i="12"/>
  <c r="G147" i="52"/>
  <c r="K146" i="52"/>
  <c r="J131" i="1" l="1"/>
  <c r="G131" i="1"/>
  <c r="J131" i="9"/>
  <c r="I131" i="9"/>
  <c r="G136" i="9"/>
  <c r="J131" i="7"/>
  <c r="G131" i="7"/>
  <c r="K142" i="16"/>
  <c r="G143" i="16"/>
  <c r="K142" i="14"/>
  <c r="G143" i="14"/>
  <c r="G144" i="29"/>
  <c r="K143" i="29"/>
  <c r="G141" i="8"/>
  <c r="K140" i="8"/>
  <c r="G142" i="6"/>
  <c r="K141" i="6"/>
  <c r="K141" i="30"/>
  <c r="G142" i="30"/>
  <c r="G144" i="22"/>
  <c r="K143" i="22"/>
  <c r="K147" i="52"/>
  <c r="K146" i="12"/>
  <c r="G147" i="12"/>
  <c r="I131" i="1" l="1"/>
  <c r="G136" i="1"/>
  <c r="I132" i="9"/>
  <c r="K136" i="9"/>
  <c r="G137" i="9"/>
  <c r="I131" i="7"/>
  <c r="G136" i="7"/>
  <c r="G144" i="16"/>
  <c r="K143" i="16"/>
  <c r="G144" i="14"/>
  <c r="K143" i="14"/>
  <c r="K144" i="29"/>
  <c r="G145" i="29"/>
  <c r="G142" i="8"/>
  <c r="K141" i="8"/>
  <c r="K142" i="6"/>
  <c r="G143" i="6"/>
  <c r="G143" i="30"/>
  <c r="K142" i="30"/>
  <c r="G145" i="22"/>
  <c r="K144" i="22"/>
  <c r="K147" i="12"/>
  <c r="K148" i="12" s="1"/>
  <c r="G148" i="12"/>
  <c r="K148" i="52"/>
  <c r="G148" i="52"/>
  <c r="C149" i="52" s="1"/>
  <c r="G149" i="52" s="1"/>
  <c r="I132" i="1" l="1"/>
  <c r="I149" i="52"/>
  <c r="G154" i="52"/>
  <c r="J149" i="52"/>
  <c r="K136" i="1"/>
  <c r="G137" i="1"/>
  <c r="C150" i="12"/>
  <c r="G150" i="12" s="1"/>
  <c r="K137" i="9"/>
  <c r="G138" i="9"/>
  <c r="I132" i="7"/>
  <c r="G137" i="7"/>
  <c r="K136" i="7"/>
  <c r="K144" i="16"/>
  <c r="G145" i="16"/>
  <c r="K144" i="14"/>
  <c r="G145" i="14"/>
  <c r="K145" i="29"/>
  <c r="G146" i="29"/>
  <c r="K142" i="8"/>
  <c r="G143" i="8"/>
  <c r="G144" i="6"/>
  <c r="K143" i="6"/>
  <c r="K143" i="30"/>
  <c r="G144" i="30"/>
  <c r="G146" i="22"/>
  <c r="K145" i="22"/>
  <c r="I150" i="52" l="1"/>
  <c r="G155" i="12"/>
  <c r="I150" i="12"/>
  <c r="I151" i="12" s="1"/>
  <c r="J150" i="12"/>
  <c r="G156" i="12"/>
  <c r="K137" i="1"/>
  <c r="G138" i="1"/>
  <c r="G139" i="9"/>
  <c r="K138" i="9"/>
  <c r="G138" i="7"/>
  <c r="K137" i="7"/>
  <c r="K145" i="16"/>
  <c r="G146" i="16"/>
  <c r="K145" i="14"/>
  <c r="G146" i="14"/>
  <c r="K146" i="29"/>
  <c r="G147" i="29"/>
  <c r="G144" i="8"/>
  <c r="K143" i="8"/>
  <c r="G145" i="6"/>
  <c r="K144" i="6"/>
  <c r="G145" i="30"/>
  <c r="K144" i="30"/>
  <c r="K146" i="22"/>
  <c r="K147" i="22" s="1"/>
  <c r="G147" i="22"/>
  <c r="C149" i="22" s="1"/>
  <c r="G149" i="22" s="1"/>
  <c r="K154" i="52"/>
  <c r="G155" i="52"/>
  <c r="K155" i="12" l="1"/>
  <c r="G139" i="1"/>
  <c r="K138" i="1"/>
  <c r="I149" i="22"/>
  <c r="J149" i="22"/>
  <c r="G140" i="9"/>
  <c r="K139" i="9"/>
  <c r="K138" i="7"/>
  <c r="G139" i="7"/>
  <c r="G154" i="22"/>
  <c r="G155" i="22" s="1"/>
  <c r="K146" i="16"/>
  <c r="G147" i="16"/>
  <c r="K146" i="14"/>
  <c r="G147" i="14"/>
  <c r="K147" i="29"/>
  <c r="K148" i="29" s="1"/>
  <c r="G148" i="29"/>
  <c r="C150" i="29" s="1"/>
  <c r="G150" i="29" s="1"/>
  <c r="K144" i="8"/>
  <c r="G145" i="8"/>
  <c r="K145" i="6"/>
  <c r="G146" i="6"/>
  <c r="K145" i="30"/>
  <c r="G146" i="30"/>
  <c r="K156" i="12"/>
  <c r="G157" i="12"/>
  <c r="G156" i="52"/>
  <c r="K155" i="52"/>
  <c r="G140" i="1" l="1"/>
  <c r="K139" i="1"/>
  <c r="I150" i="22"/>
  <c r="G141" i="9"/>
  <c r="K140" i="9"/>
  <c r="G140" i="7"/>
  <c r="K139" i="7"/>
  <c r="I149" i="29"/>
  <c r="J150" i="29"/>
  <c r="K154" i="22"/>
  <c r="K147" i="16"/>
  <c r="K148" i="16" s="1"/>
  <c r="G148" i="16"/>
  <c r="C150" i="16" s="1"/>
  <c r="K147" i="14"/>
  <c r="K148" i="14" s="1"/>
  <c r="G148" i="14"/>
  <c r="C150" i="14" s="1"/>
  <c r="G155" i="29"/>
  <c r="G146" i="8"/>
  <c r="K145" i="8"/>
  <c r="G147" i="6"/>
  <c r="K146" i="6"/>
  <c r="K146" i="30"/>
  <c r="K147" i="30" s="1"/>
  <c r="G147" i="30"/>
  <c r="C149" i="30" s="1"/>
  <c r="G156" i="22"/>
  <c r="K155" i="22"/>
  <c r="G157" i="52"/>
  <c r="K156" i="52"/>
  <c r="K157" i="12"/>
  <c r="G158" i="12"/>
  <c r="J149" i="30" l="1"/>
  <c r="G141" i="1"/>
  <c r="K140" i="1"/>
  <c r="G150" i="14"/>
  <c r="G150" i="16"/>
  <c r="J150" i="14"/>
  <c r="K141" i="9"/>
  <c r="G142" i="9"/>
  <c r="K140" i="7"/>
  <c r="G141" i="7"/>
  <c r="I150" i="29"/>
  <c r="J150" i="16"/>
  <c r="I150" i="14"/>
  <c r="G155" i="14"/>
  <c r="G156" i="29"/>
  <c r="K155" i="29"/>
  <c r="K146" i="8"/>
  <c r="K147" i="8" s="1"/>
  <c r="G147" i="8"/>
  <c r="C149" i="8" s="1"/>
  <c r="K147" i="6"/>
  <c r="K148" i="6" s="1"/>
  <c r="G148" i="6"/>
  <c r="C150" i="6" s="1"/>
  <c r="G157" i="22"/>
  <c r="K156" i="22"/>
  <c r="G149" i="30"/>
  <c r="G159" i="12"/>
  <c r="K158" i="12"/>
  <c r="K157" i="52"/>
  <c r="G158" i="52"/>
  <c r="I150" i="16" l="1"/>
  <c r="K141" i="1"/>
  <c r="G142" i="1"/>
  <c r="G155" i="16"/>
  <c r="G143" i="9"/>
  <c r="K142" i="9"/>
  <c r="K141" i="7"/>
  <c r="G142" i="7"/>
  <c r="I149" i="30"/>
  <c r="I151" i="14"/>
  <c r="G150" i="6"/>
  <c r="J150" i="6"/>
  <c r="G154" i="30"/>
  <c r="G155" i="30" s="1"/>
  <c r="G156" i="16"/>
  <c r="K155" i="16"/>
  <c r="K155" i="14"/>
  <c r="G156" i="14"/>
  <c r="K156" i="29"/>
  <c r="G157" i="29"/>
  <c r="K157" i="22"/>
  <c r="G158" i="22"/>
  <c r="K158" i="52"/>
  <c r="G159" i="52"/>
  <c r="G160" i="12"/>
  <c r="K159" i="12"/>
  <c r="I151" i="16" l="1"/>
  <c r="G143" i="1"/>
  <c r="K142" i="1"/>
  <c r="K143" i="9"/>
  <c r="G144" i="9"/>
  <c r="K142" i="7"/>
  <c r="G143" i="7"/>
  <c r="I150" i="30"/>
  <c r="I150" i="6"/>
  <c r="G155" i="6"/>
  <c r="K155" i="6" s="1"/>
  <c r="K154" i="30"/>
  <c r="G157" i="16"/>
  <c r="K156" i="16"/>
  <c r="K156" i="14"/>
  <c r="G157" i="14"/>
  <c r="G158" i="29"/>
  <c r="K157" i="29"/>
  <c r="G156" i="30"/>
  <c r="K155" i="30"/>
  <c r="G159" i="22"/>
  <c r="K158" i="22"/>
  <c r="G160" i="52"/>
  <c r="K159" i="52"/>
  <c r="G161" i="12"/>
  <c r="K160" i="12"/>
  <c r="K143" i="1" l="1"/>
  <c r="G144" i="1"/>
  <c r="K144" i="9"/>
  <c r="G145" i="9"/>
  <c r="K143" i="7"/>
  <c r="G144" i="7"/>
  <c r="G156" i="6"/>
  <c r="G157" i="6" s="1"/>
  <c r="I151" i="6"/>
  <c r="K157" i="16"/>
  <c r="G158" i="16"/>
  <c r="G158" i="14"/>
  <c r="K157" i="14"/>
  <c r="K158" i="29"/>
  <c r="G159" i="29"/>
  <c r="G157" i="30"/>
  <c r="K156" i="30"/>
  <c r="K159" i="22"/>
  <c r="G160" i="22"/>
  <c r="G162" i="12"/>
  <c r="K161" i="12"/>
  <c r="K160" i="52"/>
  <c r="G161" i="52"/>
  <c r="G145" i="1" l="1"/>
  <c r="K144" i="1"/>
  <c r="K145" i="9"/>
  <c r="G146" i="9"/>
  <c r="G145" i="7"/>
  <c r="K144" i="7"/>
  <c r="K156" i="6"/>
  <c r="G159" i="16"/>
  <c r="K158" i="16"/>
  <c r="K158" i="14"/>
  <c r="G159" i="14"/>
  <c r="K159" i="29"/>
  <c r="G160" i="29"/>
  <c r="K157" i="6"/>
  <c r="G158" i="6"/>
  <c r="K157" i="30"/>
  <c r="G158" i="30"/>
  <c r="G161" i="22"/>
  <c r="K160" i="22"/>
  <c r="G162" i="52"/>
  <c r="K161" i="52"/>
  <c r="G163" i="12"/>
  <c r="K162" i="12"/>
  <c r="G146" i="1" l="1"/>
  <c r="K145" i="1"/>
  <c r="K146" i="9"/>
  <c r="G147" i="9"/>
  <c r="K145" i="7"/>
  <c r="G146" i="7"/>
  <c r="G160" i="16"/>
  <c r="K159" i="16"/>
  <c r="G160" i="14"/>
  <c r="K159" i="14"/>
  <c r="K160" i="29"/>
  <c r="G161" i="29"/>
  <c r="G159" i="6"/>
  <c r="K158" i="6"/>
  <c r="G159" i="30"/>
  <c r="K158" i="30"/>
  <c r="K161" i="22"/>
  <c r="G162" i="22"/>
  <c r="G164" i="12"/>
  <c r="K163" i="12"/>
  <c r="K162" i="52"/>
  <c r="G163" i="52"/>
  <c r="K146" i="1" l="1"/>
  <c r="G147" i="1"/>
  <c r="K147" i="1" s="1"/>
  <c r="K147" i="9"/>
  <c r="K148" i="9" s="1"/>
  <c r="G148" i="9"/>
  <c r="C150" i="9" s="1"/>
  <c r="G147" i="7"/>
  <c r="K146" i="7"/>
  <c r="K160" i="16"/>
  <c r="G161" i="16"/>
  <c r="G161" i="14"/>
  <c r="K160" i="14"/>
  <c r="K161" i="29"/>
  <c r="G162" i="29"/>
  <c r="G160" i="6"/>
  <c r="K159" i="6"/>
  <c r="G160" i="30"/>
  <c r="K159" i="30"/>
  <c r="G163" i="22"/>
  <c r="K162" i="22"/>
  <c r="G164" i="52"/>
  <c r="K163" i="52"/>
  <c r="G165" i="12"/>
  <c r="K164" i="12"/>
  <c r="G148" i="1" l="1"/>
  <c r="C150" i="1" s="1"/>
  <c r="G150" i="1" s="1"/>
  <c r="K148" i="1"/>
  <c r="J150" i="9"/>
  <c r="G150" i="9"/>
  <c r="K147" i="7"/>
  <c r="K148" i="7" s="1"/>
  <c r="G148" i="7"/>
  <c r="C150" i="7" s="1"/>
  <c r="K161" i="16"/>
  <c r="G162" i="16"/>
  <c r="G162" i="14"/>
  <c r="K161" i="14"/>
  <c r="G163" i="29"/>
  <c r="K162" i="29"/>
  <c r="K160" i="6"/>
  <c r="G161" i="6"/>
  <c r="K160" i="30"/>
  <c r="G161" i="30"/>
  <c r="G164" i="22"/>
  <c r="K163" i="22"/>
  <c r="G166" i="12"/>
  <c r="K165" i="12"/>
  <c r="K164" i="52"/>
  <c r="G165" i="52"/>
  <c r="J150" i="1" l="1"/>
  <c r="G155" i="1"/>
  <c r="I150" i="1"/>
  <c r="G155" i="9"/>
  <c r="I150" i="9"/>
  <c r="J150" i="7"/>
  <c r="G150" i="7"/>
  <c r="K162" i="16"/>
  <c r="G163" i="16"/>
  <c r="K162" i="14"/>
  <c r="G163" i="14"/>
  <c r="G164" i="29"/>
  <c r="K163" i="29"/>
  <c r="G162" i="6"/>
  <c r="K161" i="6"/>
  <c r="G162" i="30"/>
  <c r="K161" i="30"/>
  <c r="K164" i="22"/>
  <c r="G165" i="22"/>
  <c r="K165" i="52"/>
  <c r="K166" i="52" s="1"/>
  <c r="G166" i="52"/>
  <c r="C168" i="52" s="1"/>
  <c r="G168" i="52" s="1"/>
  <c r="K166" i="12"/>
  <c r="K167" i="12" s="1"/>
  <c r="G167" i="12"/>
  <c r="I168" i="52" l="1"/>
  <c r="G173" i="52"/>
  <c r="J168" i="52"/>
  <c r="K155" i="1"/>
  <c r="G156" i="1"/>
  <c r="I151" i="1"/>
  <c r="C169" i="12"/>
  <c r="G169" i="12" s="1"/>
  <c r="G156" i="9"/>
  <c r="K155" i="9"/>
  <c r="I151" i="9"/>
  <c r="I150" i="7"/>
  <c r="G155" i="7"/>
  <c r="G164" i="16"/>
  <c r="K163" i="16"/>
  <c r="K163" i="14"/>
  <c r="G164" i="14"/>
  <c r="K164" i="29"/>
  <c r="G165" i="29"/>
  <c r="K162" i="6"/>
  <c r="G163" i="6"/>
  <c r="K162" i="30"/>
  <c r="G163" i="30"/>
  <c r="K165" i="22"/>
  <c r="K166" i="22" s="1"/>
  <c r="G166" i="22"/>
  <c r="C168" i="22" s="1"/>
  <c r="G168" i="22" s="1"/>
  <c r="I168" i="12" l="1"/>
  <c r="G174" i="12"/>
  <c r="I169" i="52"/>
  <c r="J169" i="12"/>
  <c r="G175" i="12"/>
  <c r="J168" i="22"/>
  <c r="K156" i="1"/>
  <c r="G157" i="1"/>
  <c r="I168" i="22"/>
  <c r="I151" i="7"/>
  <c r="K156" i="9"/>
  <c r="G157" i="9"/>
  <c r="G156" i="7"/>
  <c r="K155" i="7"/>
  <c r="G173" i="22"/>
  <c r="K164" i="16"/>
  <c r="G165" i="16"/>
  <c r="G165" i="14"/>
  <c r="K164" i="14"/>
  <c r="K165" i="29"/>
  <c r="G166" i="29"/>
  <c r="K163" i="6"/>
  <c r="G164" i="6"/>
  <c r="G164" i="30"/>
  <c r="K163" i="30"/>
  <c r="K174" i="12"/>
  <c r="G174" i="52"/>
  <c r="K173" i="52"/>
  <c r="I169" i="12" l="1"/>
  <c r="K157" i="1"/>
  <c r="G158" i="1"/>
  <c r="I169" i="22"/>
  <c r="K157" i="9"/>
  <c r="G158" i="9"/>
  <c r="K156" i="7"/>
  <c r="G157" i="7"/>
  <c r="G174" i="22"/>
  <c r="G175" i="22" s="1"/>
  <c r="K173" i="22"/>
  <c r="G166" i="16"/>
  <c r="K165" i="16"/>
  <c r="K165" i="14"/>
  <c r="G166" i="14"/>
  <c r="K166" i="29"/>
  <c r="K167" i="29" s="1"/>
  <c r="G167" i="29"/>
  <c r="C169" i="29" s="1"/>
  <c r="G169" i="29" s="1"/>
  <c r="G165" i="6"/>
  <c r="K164" i="6"/>
  <c r="K164" i="30"/>
  <c r="G165" i="30"/>
  <c r="K174" i="52"/>
  <c r="G175" i="52"/>
  <c r="G176" i="12"/>
  <c r="K175" i="12"/>
  <c r="G159" i="1" l="1"/>
  <c r="K158" i="1"/>
  <c r="G159" i="9"/>
  <c r="K158" i="9"/>
  <c r="K157" i="7"/>
  <c r="G158" i="7"/>
  <c r="I168" i="29"/>
  <c r="J169" i="29"/>
  <c r="G176" i="22"/>
  <c r="K175" i="22"/>
  <c r="K174" i="22"/>
  <c r="K166" i="16"/>
  <c r="K167" i="16" s="1"/>
  <c r="G167" i="16"/>
  <c r="C169" i="16" s="1"/>
  <c r="K166" i="14"/>
  <c r="K167" i="14" s="1"/>
  <c r="G167" i="14"/>
  <c r="C169" i="14" s="1"/>
  <c r="G174" i="29"/>
  <c r="G166" i="6"/>
  <c r="K165" i="6"/>
  <c r="K165" i="30"/>
  <c r="K166" i="30" s="1"/>
  <c r="G166" i="30"/>
  <c r="C168" i="30" s="1"/>
  <c r="K175" i="52"/>
  <c r="G176" i="52"/>
  <c r="K176" i="12"/>
  <c r="G177" i="12"/>
  <c r="J168" i="30" l="1"/>
  <c r="G160" i="1"/>
  <c r="K159" i="1"/>
  <c r="G169" i="16"/>
  <c r="J169" i="16"/>
  <c r="G169" i="14"/>
  <c r="K159" i="9"/>
  <c r="G160" i="9"/>
  <c r="G159" i="7"/>
  <c r="K158" i="7"/>
  <c r="G168" i="30"/>
  <c r="I169" i="29"/>
  <c r="J169" i="14"/>
  <c r="K176" i="22"/>
  <c r="G177" i="22"/>
  <c r="G175" i="29"/>
  <c r="K174" i="29"/>
  <c r="K166" i="6"/>
  <c r="K167" i="6" s="1"/>
  <c r="G167" i="6"/>
  <c r="C169" i="6" s="1"/>
  <c r="G177" i="52"/>
  <c r="G178" i="52" s="1"/>
  <c r="K176" i="52"/>
  <c r="K177" i="12"/>
  <c r="G178" i="12"/>
  <c r="I169" i="16" l="1"/>
  <c r="I169" i="14"/>
  <c r="G179" i="52"/>
  <c r="K178" i="52"/>
  <c r="G161" i="1"/>
  <c r="K160" i="1"/>
  <c r="G174" i="16"/>
  <c r="G174" i="14"/>
  <c r="G175" i="14" s="1"/>
  <c r="G161" i="9"/>
  <c r="K160" i="9"/>
  <c r="G160" i="7"/>
  <c r="K159" i="7"/>
  <c r="I168" i="30"/>
  <c r="G173" i="30"/>
  <c r="G174" i="30" s="1"/>
  <c r="G169" i="6"/>
  <c r="J169" i="6"/>
  <c r="G178" i="22"/>
  <c r="K177" i="22"/>
  <c r="K175" i="29"/>
  <c r="G176" i="29"/>
  <c r="K177" i="52"/>
  <c r="K178" i="12"/>
  <c r="G179" i="12"/>
  <c r="K174" i="14" l="1"/>
  <c r="I170" i="16"/>
  <c r="I170" i="14"/>
  <c r="K161" i="1"/>
  <c r="G162" i="1"/>
  <c r="I169" i="30"/>
  <c r="G175" i="16"/>
  <c r="K175" i="16" s="1"/>
  <c r="K174" i="16"/>
  <c r="G162" i="9"/>
  <c r="K161" i="9"/>
  <c r="K160" i="7"/>
  <c r="G161" i="7"/>
  <c r="K173" i="30"/>
  <c r="G175" i="30"/>
  <c r="G176" i="30" s="1"/>
  <c r="I169" i="6"/>
  <c r="G174" i="6"/>
  <c r="K174" i="6" s="1"/>
  <c r="G179" i="22"/>
  <c r="K178" i="22"/>
  <c r="K174" i="30"/>
  <c r="K175" i="14"/>
  <c r="G176" i="14"/>
  <c r="K176" i="29"/>
  <c r="G177" i="29"/>
  <c r="G180" i="52"/>
  <c r="K179" i="52"/>
  <c r="K179" i="12"/>
  <c r="G180" i="12"/>
  <c r="G176" i="16" l="1"/>
  <c r="K176" i="16" s="1"/>
  <c r="G163" i="1"/>
  <c r="K162" i="1"/>
  <c r="K175" i="30"/>
  <c r="K162" i="9"/>
  <c r="G163" i="9"/>
  <c r="G162" i="7"/>
  <c r="K161" i="7"/>
  <c r="G175" i="6"/>
  <c r="G176" i="6" s="1"/>
  <c r="I170" i="6"/>
  <c r="K179" i="22"/>
  <c r="G180" i="22"/>
  <c r="K176" i="30"/>
  <c r="G177" i="30"/>
  <c r="G177" i="14"/>
  <c r="K176" i="14"/>
  <c r="G178" i="29"/>
  <c r="K177" i="29"/>
  <c r="G181" i="52"/>
  <c r="K180" i="52"/>
  <c r="K180" i="12"/>
  <c r="G181" i="12"/>
  <c r="G177" i="16" l="1"/>
  <c r="G178" i="16" s="1"/>
  <c r="K163" i="1"/>
  <c r="G164" i="1"/>
  <c r="K163" i="9"/>
  <c r="G164" i="9"/>
  <c r="K162" i="7"/>
  <c r="G163" i="7"/>
  <c r="K175" i="6"/>
  <c r="G181" i="22"/>
  <c r="K180" i="22"/>
  <c r="K177" i="30"/>
  <c r="G178" i="30"/>
  <c r="G178" i="14"/>
  <c r="K177" i="14"/>
  <c r="G179" i="29"/>
  <c r="K178" i="29"/>
  <c r="G177" i="6"/>
  <c r="K176" i="6"/>
  <c r="K181" i="12"/>
  <c r="G182" i="12"/>
  <c r="G182" i="52"/>
  <c r="K181" i="52"/>
  <c r="K177" i="16" l="1"/>
  <c r="G165" i="1"/>
  <c r="K164" i="1"/>
  <c r="K164" i="9"/>
  <c r="G165" i="9"/>
  <c r="K163" i="7"/>
  <c r="G164" i="7"/>
  <c r="K181" i="22"/>
  <c r="G182" i="22"/>
  <c r="G179" i="30"/>
  <c r="K178" i="30"/>
  <c r="G179" i="16"/>
  <c r="K178" i="16"/>
  <c r="G179" i="14"/>
  <c r="K178" i="14"/>
  <c r="G180" i="29"/>
  <c r="K179" i="29"/>
  <c r="K177" i="6"/>
  <c r="G178" i="6"/>
  <c r="K182" i="12"/>
  <c r="G183" i="12"/>
  <c r="G183" i="52"/>
  <c r="K182" i="52"/>
  <c r="G166" i="1" l="1"/>
  <c r="K166" i="1" s="1"/>
  <c r="K165" i="1"/>
  <c r="G166" i="9"/>
  <c r="K166" i="9" s="1"/>
  <c r="K165" i="9"/>
  <c r="G165" i="7"/>
  <c r="K164" i="7"/>
  <c r="G183" i="22"/>
  <c r="K182" i="22"/>
  <c r="K179" i="30"/>
  <c r="G180" i="30"/>
  <c r="G180" i="16"/>
  <c r="K179" i="16"/>
  <c r="K179" i="14"/>
  <c r="G180" i="14"/>
  <c r="G181" i="29"/>
  <c r="K180" i="29"/>
  <c r="G179" i="6"/>
  <c r="K178" i="6"/>
  <c r="G184" i="52"/>
  <c r="K183" i="52"/>
  <c r="G184" i="12"/>
  <c r="K183" i="12"/>
  <c r="G167" i="1" l="1"/>
  <c r="C169" i="1" s="1"/>
  <c r="K167" i="1"/>
  <c r="K167" i="9"/>
  <c r="G167" i="9"/>
  <c r="C169" i="9" s="1"/>
  <c r="G166" i="7"/>
  <c r="K165" i="7"/>
  <c r="K183" i="22"/>
  <c r="G184" i="22"/>
  <c r="G181" i="30"/>
  <c r="K180" i="30"/>
  <c r="G181" i="16"/>
  <c r="K180" i="16"/>
  <c r="K180" i="14"/>
  <c r="G181" i="14"/>
  <c r="K181" i="29"/>
  <c r="G182" i="29"/>
  <c r="K179" i="6"/>
  <c r="G180" i="6"/>
  <c r="K184" i="52"/>
  <c r="G185" i="52"/>
  <c r="G185" i="12"/>
  <c r="K184" i="12"/>
  <c r="J169" i="1" l="1"/>
  <c r="J169" i="9"/>
  <c r="G169" i="9"/>
  <c r="K166" i="7"/>
  <c r="K167" i="7" s="1"/>
  <c r="G167" i="7"/>
  <c r="C169" i="7" s="1"/>
  <c r="G185" i="22"/>
  <c r="K184" i="22"/>
  <c r="K181" i="30"/>
  <c r="G182" i="30"/>
  <c r="K181" i="16"/>
  <c r="G182" i="16"/>
  <c r="K181" i="14"/>
  <c r="G182" i="14"/>
  <c r="G183" i="29"/>
  <c r="K182" i="29"/>
  <c r="G181" i="6"/>
  <c r="K180" i="6"/>
  <c r="K185" i="12"/>
  <c r="K186" i="12" s="1"/>
  <c r="G186" i="12"/>
  <c r="K185" i="52"/>
  <c r="C188" i="12" l="1"/>
  <c r="G188" i="12" s="1"/>
  <c r="I169" i="9"/>
  <c r="G174" i="9"/>
  <c r="G169" i="7"/>
  <c r="J169" i="7"/>
  <c r="K185" i="22"/>
  <c r="K186" i="22" s="1"/>
  <c r="G186" i="22"/>
  <c r="C188" i="22" s="1"/>
  <c r="G188" i="22" s="1"/>
  <c r="G183" i="30"/>
  <c r="K182" i="30"/>
  <c r="K182" i="16"/>
  <c r="G183" i="16"/>
  <c r="G183" i="14"/>
  <c r="K182" i="14"/>
  <c r="G184" i="29"/>
  <c r="K183" i="29"/>
  <c r="G182" i="6"/>
  <c r="K181" i="6"/>
  <c r="K186" i="52"/>
  <c r="G186" i="52"/>
  <c r="C187" i="52" s="1"/>
  <c r="G187" i="52" s="1"/>
  <c r="G192" i="52" l="1"/>
  <c r="I187" i="52"/>
  <c r="I188" i="52" s="1"/>
  <c r="I188" i="12"/>
  <c r="G193" i="12"/>
  <c r="K193" i="12" s="1"/>
  <c r="J187" i="52"/>
  <c r="J188" i="12"/>
  <c r="G194" i="12"/>
  <c r="J187" i="22"/>
  <c r="G193" i="22"/>
  <c r="I188" i="22"/>
  <c r="I170" i="9"/>
  <c r="G175" i="9"/>
  <c r="K174" i="9"/>
  <c r="G174" i="7"/>
  <c r="I169" i="7"/>
  <c r="K183" i="30"/>
  <c r="G184" i="30"/>
  <c r="G184" i="16"/>
  <c r="K183" i="16"/>
  <c r="G184" i="14"/>
  <c r="K183" i="14"/>
  <c r="K184" i="29"/>
  <c r="G185" i="29"/>
  <c r="K182" i="6"/>
  <c r="G183" i="6"/>
  <c r="I189" i="12" l="1"/>
  <c r="I189" i="22"/>
  <c r="K193" i="22"/>
  <c r="G194" i="22"/>
  <c r="K175" i="9"/>
  <c r="G176" i="9"/>
  <c r="I170" i="7"/>
  <c r="K174" i="7"/>
  <c r="G175" i="7"/>
  <c r="G185" i="30"/>
  <c r="K184" i="30"/>
  <c r="G185" i="16"/>
  <c r="K184" i="16"/>
  <c r="K184" i="14"/>
  <c r="G185" i="14"/>
  <c r="K185" i="29"/>
  <c r="K186" i="29" s="1"/>
  <c r="G186" i="29"/>
  <c r="C188" i="29" s="1"/>
  <c r="G188" i="29" s="1"/>
  <c r="K183" i="6"/>
  <c r="G184" i="6"/>
  <c r="K192" i="52"/>
  <c r="G193" i="52"/>
  <c r="G195" i="12"/>
  <c r="K194" i="12"/>
  <c r="K194" i="22" l="1"/>
  <c r="G195" i="22"/>
  <c r="K176" i="9"/>
  <c r="G177" i="9"/>
  <c r="G176" i="7"/>
  <c r="K175" i="7"/>
  <c r="I187" i="29"/>
  <c r="J188" i="29"/>
  <c r="G193" i="29"/>
  <c r="G194" i="29" s="1"/>
  <c r="K185" i="30"/>
  <c r="K186" i="30" s="1"/>
  <c r="G186" i="30"/>
  <c r="K185" i="16"/>
  <c r="K186" i="16" s="1"/>
  <c r="G186" i="16"/>
  <c r="C188" i="16" s="1"/>
  <c r="K185" i="14"/>
  <c r="K186" i="14" s="1"/>
  <c r="G186" i="14"/>
  <c r="C188" i="14" s="1"/>
  <c r="G185" i="6"/>
  <c r="K184" i="6"/>
  <c r="G196" i="12"/>
  <c r="K195" i="12"/>
  <c r="K193" i="52"/>
  <c r="G194" i="52"/>
  <c r="G196" i="22" l="1"/>
  <c r="K195" i="22"/>
  <c r="G188" i="14"/>
  <c r="G188" i="16"/>
  <c r="J188" i="16"/>
  <c r="I188" i="29"/>
  <c r="K177" i="9"/>
  <c r="G178" i="9"/>
  <c r="K176" i="7"/>
  <c r="G177" i="7"/>
  <c r="C188" i="30"/>
  <c r="G188" i="30" s="1"/>
  <c r="I188" i="16"/>
  <c r="J188" i="14"/>
  <c r="K193" i="29"/>
  <c r="K194" i="29"/>
  <c r="G195" i="29"/>
  <c r="K185" i="6"/>
  <c r="K186" i="6" s="1"/>
  <c r="G186" i="6"/>
  <c r="C188" i="6" s="1"/>
  <c r="K194" i="52"/>
  <c r="G195" i="52"/>
  <c r="G197" i="12"/>
  <c r="K196" i="12"/>
  <c r="K196" i="22" l="1"/>
  <c r="G197" i="22"/>
  <c r="G193" i="16"/>
  <c r="G194" i="16" s="1"/>
  <c r="K194" i="16" s="1"/>
  <c r="I188" i="14"/>
  <c r="G193" i="14"/>
  <c r="G194" i="14" s="1"/>
  <c r="K194" i="14" s="1"/>
  <c r="J187" i="30"/>
  <c r="G179" i="9"/>
  <c r="K178" i="9"/>
  <c r="K177" i="7"/>
  <c r="G178" i="7"/>
  <c r="I188" i="30"/>
  <c r="G193" i="30"/>
  <c r="K193" i="30" s="1"/>
  <c r="G188" i="6"/>
  <c r="J188" i="6"/>
  <c r="G195" i="16"/>
  <c r="K195" i="29"/>
  <c r="G196" i="29"/>
  <c r="K195" i="52"/>
  <c r="G196" i="52"/>
  <c r="G198" i="12"/>
  <c r="K197" i="12"/>
  <c r="K193" i="16" l="1"/>
  <c r="K197" i="22"/>
  <c r="G198" i="22"/>
  <c r="I189" i="16"/>
  <c r="I189" i="14"/>
  <c r="G195" i="14"/>
  <c r="K195" i="14" s="1"/>
  <c r="K193" i="14"/>
  <c r="G194" i="30"/>
  <c r="G195" i="30" s="1"/>
  <c r="K179" i="9"/>
  <c r="G180" i="9"/>
  <c r="K178" i="7"/>
  <c r="G179" i="7"/>
  <c r="I189" i="30"/>
  <c r="I188" i="6"/>
  <c r="G193" i="6"/>
  <c r="G194" i="6" s="1"/>
  <c r="K194" i="6" s="1"/>
  <c r="K195" i="16"/>
  <c r="G196" i="16"/>
  <c r="G196" i="14"/>
  <c r="G197" i="29"/>
  <c r="K196" i="29"/>
  <c r="G199" i="12"/>
  <c r="K198" i="12"/>
  <c r="K196" i="52"/>
  <c r="G197" i="52"/>
  <c r="G199" i="22" l="1"/>
  <c r="K198" i="22"/>
  <c r="K194" i="30"/>
  <c r="K180" i="9"/>
  <c r="G181" i="9"/>
  <c r="G180" i="7"/>
  <c r="K179" i="7"/>
  <c r="G195" i="6"/>
  <c r="G196" i="6" s="1"/>
  <c r="I189" i="6"/>
  <c r="K193" i="6"/>
  <c r="G196" i="30"/>
  <c r="K195" i="30"/>
  <c r="G197" i="16"/>
  <c r="K196" i="16"/>
  <c r="G197" i="14"/>
  <c r="K196" i="14"/>
  <c r="K197" i="29"/>
  <c r="G198" i="29"/>
  <c r="K197" i="52"/>
  <c r="G198" i="52"/>
  <c r="G200" i="12"/>
  <c r="K199" i="12"/>
  <c r="K199" i="22" l="1"/>
  <c r="G200" i="22"/>
  <c r="G182" i="9"/>
  <c r="K181" i="9"/>
  <c r="K180" i="7"/>
  <c r="G181" i="7"/>
  <c r="K195" i="6"/>
  <c r="G197" i="30"/>
  <c r="K196" i="30"/>
  <c r="K197" i="16"/>
  <c r="G198" i="16"/>
  <c r="K197" i="14"/>
  <c r="G198" i="14"/>
  <c r="K198" i="29"/>
  <c r="G199" i="29"/>
  <c r="G197" i="6"/>
  <c r="K196" i="6"/>
  <c r="G201" i="12"/>
  <c r="K200" i="12"/>
  <c r="K198" i="52"/>
  <c r="G199" i="52"/>
  <c r="K200" i="22" l="1"/>
  <c r="G201" i="22"/>
  <c r="G183" i="9"/>
  <c r="K182" i="9"/>
  <c r="G182" i="7"/>
  <c r="K181" i="7"/>
  <c r="K197" i="30"/>
  <c r="G198" i="30"/>
  <c r="G199" i="16"/>
  <c r="K198" i="16"/>
  <c r="G199" i="14"/>
  <c r="K198" i="14"/>
  <c r="K199" i="29"/>
  <c r="G200" i="29"/>
  <c r="K197" i="6"/>
  <c r="G198" i="6"/>
  <c r="K199" i="52"/>
  <c r="G200" i="52"/>
  <c r="G202" i="12"/>
  <c r="K201" i="12"/>
  <c r="G202" i="22" l="1"/>
  <c r="K201" i="22"/>
  <c r="G184" i="9"/>
  <c r="K183" i="9"/>
  <c r="K182" i="7"/>
  <c r="G183" i="7"/>
  <c r="G199" i="30"/>
  <c r="K198" i="30"/>
  <c r="K199" i="16"/>
  <c r="G200" i="16"/>
  <c r="K199" i="14"/>
  <c r="G200" i="14"/>
  <c r="G201" i="29"/>
  <c r="K200" i="29"/>
  <c r="K198" i="6"/>
  <c r="G199" i="6"/>
  <c r="G203" i="12"/>
  <c r="K202" i="12"/>
  <c r="K200" i="52"/>
  <c r="G201" i="52"/>
  <c r="K202" i="22" l="1"/>
  <c r="G203" i="22"/>
  <c r="G185" i="9"/>
  <c r="K184" i="9"/>
  <c r="K183" i="7"/>
  <c r="G184" i="7"/>
  <c r="K199" i="30"/>
  <c r="G200" i="30"/>
  <c r="G201" i="16"/>
  <c r="K200" i="16"/>
  <c r="G201" i="14"/>
  <c r="K200" i="14"/>
  <c r="K201" i="29"/>
  <c r="G202" i="29"/>
  <c r="G200" i="6"/>
  <c r="K199" i="6"/>
  <c r="K201" i="52"/>
  <c r="G202" i="52"/>
  <c r="G204" i="12"/>
  <c r="K203" i="12"/>
  <c r="K203" i="22" l="1"/>
  <c r="G204" i="22"/>
  <c r="K185" i="9"/>
  <c r="K186" i="9" s="1"/>
  <c r="G186" i="9"/>
  <c r="C188" i="9" s="1"/>
  <c r="K184" i="7"/>
  <c r="G185" i="7"/>
  <c r="K200" i="30"/>
  <c r="G201" i="30"/>
  <c r="K201" i="16"/>
  <c r="G202" i="16"/>
  <c r="K201" i="14"/>
  <c r="G202" i="14"/>
  <c r="G203" i="29"/>
  <c r="K202" i="29"/>
  <c r="K200" i="6"/>
  <c r="G201" i="6"/>
  <c r="K204" i="12"/>
  <c r="K205" i="12" s="1"/>
  <c r="G205" i="12"/>
  <c r="G203" i="52"/>
  <c r="K202" i="52"/>
  <c r="K204" i="22" l="1"/>
  <c r="K205" i="22" s="1"/>
  <c r="G205" i="22"/>
  <c r="C207" i="22" s="1"/>
  <c r="C207" i="12"/>
  <c r="G207" i="12" s="1"/>
  <c r="G188" i="9"/>
  <c r="J188" i="9"/>
  <c r="K185" i="7"/>
  <c r="K186" i="7" s="1"/>
  <c r="G186" i="7"/>
  <c r="C188" i="7" s="1"/>
  <c r="K201" i="30"/>
  <c r="G202" i="30"/>
  <c r="G203" i="16"/>
  <c r="K202" i="16"/>
  <c r="G203" i="14"/>
  <c r="K202" i="14"/>
  <c r="K203" i="29"/>
  <c r="G204" i="29"/>
  <c r="K201" i="6"/>
  <c r="G202" i="6"/>
  <c r="K203" i="52"/>
  <c r="K204" i="52" s="1"/>
  <c r="G204" i="52"/>
  <c r="C206" i="52" s="1"/>
  <c r="G206" i="52" s="1"/>
  <c r="G211" i="52" l="1"/>
  <c r="I206" i="52"/>
  <c r="I207" i="52" s="1"/>
  <c r="I207" i="12"/>
  <c r="G212" i="12"/>
  <c r="J206" i="52"/>
  <c r="J207" i="12"/>
  <c r="K212" i="12"/>
  <c r="J206" i="22"/>
  <c r="G207" i="22"/>
  <c r="I188" i="9"/>
  <c r="G193" i="9"/>
  <c r="G188" i="7"/>
  <c r="J188" i="7"/>
  <c r="G203" i="30"/>
  <c r="K202" i="30"/>
  <c r="K203" i="16"/>
  <c r="G204" i="16"/>
  <c r="K203" i="14"/>
  <c r="G204" i="14"/>
  <c r="K204" i="29"/>
  <c r="K205" i="29" s="1"/>
  <c r="G205" i="29"/>
  <c r="C207" i="29" s="1"/>
  <c r="G207" i="29" s="1"/>
  <c r="K202" i="6"/>
  <c r="G203" i="6"/>
  <c r="I208" i="12" l="1"/>
  <c r="G213" i="12"/>
  <c r="G214" i="12" s="1"/>
  <c r="G212" i="22"/>
  <c r="I207" i="22"/>
  <c r="I189" i="9"/>
  <c r="G194" i="9"/>
  <c r="K193" i="9"/>
  <c r="G193" i="7"/>
  <c r="I188" i="7"/>
  <c r="K203" i="30"/>
  <c r="G204" i="30"/>
  <c r="I206" i="29"/>
  <c r="J207" i="29"/>
  <c r="G212" i="29"/>
  <c r="K204" i="16"/>
  <c r="K205" i="16" s="1"/>
  <c r="G205" i="16"/>
  <c r="C207" i="16" s="1"/>
  <c r="K204" i="14"/>
  <c r="K205" i="14" s="1"/>
  <c r="G205" i="14"/>
  <c r="C207" i="14" s="1"/>
  <c r="K203" i="6"/>
  <c r="G204" i="6"/>
  <c r="G212" i="52"/>
  <c r="K211" i="52"/>
  <c r="I208" i="22" l="1"/>
  <c r="K213" i="12"/>
  <c r="K212" i="22"/>
  <c r="G213" i="22"/>
  <c r="J207" i="14"/>
  <c r="G207" i="14"/>
  <c r="G207" i="16"/>
  <c r="I207" i="29"/>
  <c r="G195" i="9"/>
  <c r="K194" i="9"/>
  <c r="G194" i="7"/>
  <c r="K193" i="7"/>
  <c r="I189" i="7"/>
  <c r="K204" i="30"/>
  <c r="K205" i="30" s="1"/>
  <c r="G205" i="30"/>
  <c r="C207" i="30" s="1"/>
  <c r="J207" i="16"/>
  <c r="G213" i="29"/>
  <c r="K212" i="29"/>
  <c r="K204" i="6"/>
  <c r="K205" i="6" s="1"/>
  <c r="G205" i="6"/>
  <c r="C207" i="6" s="1"/>
  <c r="K214" i="12"/>
  <c r="G215" i="12"/>
  <c r="K212" i="52"/>
  <c r="G213" i="52"/>
  <c r="G214" i="52" s="1"/>
  <c r="G214" i="22" l="1"/>
  <c r="K213" i="22"/>
  <c r="I207" i="16"/>
  <c r="I207" i="14"/>
  <c r="G215" i="52"/>
  <c r="K214" i="52"/>
  <c r="G212" i="16"/>
  <c r="G213" i="16" s="1"/>
  <c r="G214" i="16" s="1"/>
  <c r="G212" i="14"/>
  <c r="I208" i="14" s="1"/>
  <c r="K195" i="9"/>
  <c r="G196" i="9"/>
  <c r="G195" i="7"/>
  <c r="K194" i="7"/>
  <c r="J206" i="30"/>
  <c r="G207" i="30"/>
  <c r="J207" i="6"/>
  <c r="G207" i="6"/>
  <c r="K213" i="29"/>
  <c r="G214" i="29"/>
  <c r="K213" i="52"/>
  <c r="G216" i="12"/>
  <c r="K215" i="12"/>
  <c r="K214" i="22" l="1"/>
  <c r="G215" i="22"/>
  <c r="I208" i="16"/>
  <c r="K212" i="14"/>
  <c r="G213" i="14"/>
  <c r="G214" i="14" s="1"/>
  <c r="G215" i="14" s="1"/>
  <c r="K212" i="16"/>
  <c r="G197" i="9"/>
  <c r="K196" i="9"/>
  <c r="K195" i="7"/>
  <c r="G196" i="7"/>
  <c r="G212" i="6"/>
  <c r="K212" i="6" s="1"/>
  <c r="I207" i="30"/>
  <c r="G212" i="30"/>
  <c r="I207" i="6"/>
  <c r="K214" i="16"/>
  <c r="G215" i="16"/>
  <c r="K214" i="29"/>
  <c r="G215" i="29"/>
  <c r="K213" i="16"/>
  <c r="K215" i="52"/>
  <c r="G216" i="52"/>
  <c r="G217" i="12"/>
  <c r="K216" i="12"/>
  <c r="G216" i="22" l="1"/>
  <c r="K215" i="22"/>
  <c r="K214" i="14"/>
  <c r="K213" i="14"/>
  <c r="I208" i="30"/>
  <c r="K197" i="9"/>
  <c r="G198" i="9"/>
  <c r="K196" i="7"/>
  <c r="G197" i="7"/>
  <c r="G213" i="6"/>
  <c r="G214" i="6" s="1"/>
  <c r="G215" i="6" s="1"/>
  <c r="I208" i="6"/>
  <c r="K212" i="30"/>
  <c r="G213" i="30"/>
  <c r="G216" i="29"/>
  <c r="K215" i="29"/>
  <c r="K215" i="14"/>
  <c r="G216" i="14"/>
  <c r="K215" i="16"/>
  <c r="G216" i="16"/>
  <c r="G218" i="12"/>
  <c r="K217" i="12"/>
  <c r="K216" i="52"/>
  <c r="G217" i="52"/>
  <c r="G217" i="22" l="1"/>
  <c r="K216" i="22"/>
  <c r="G199" i="9"/>
  <c r="K198" i="9"/>
  <c r="K197" i="7"/>
  <c r="G198" i="7"/>
  <c r="K214" i="6"/>
  <c r="K213" i="6"/>
  <c r="G214" i="30"/>
  <c r="K213" i="30"/>
  <c r="K215" i="6"/>
  <c r="G216" i="6"/>
  <c r="K216" i="29"/>
  <c r="G217" i="29"/>
  <c r="G217" i="14"/>
  <c r="K216" i="14"/>
  <c r="G217" i="16"/>
  <c r="K216" i="16"/>
  <c r="G218" i="52"/>
  <c r="K217" i="52"/>
  <c r="G219" i="12"/>
  <c r="K218" i="12"/>
  <c r="G218" i="22" l="1"/>
  <c r="K217" i="22"/>
  <c r="G200" i="9"/>
  <c r="K199" i="9"/>
  <c r="K198" i="7"/>
  <c r="G199" i="7"/>
  <c r="K214" i="30"/>
  <c r="G215" i="30"/>
  <c r="G217" i="6"/>
  <c r="K216" i="6"/>
  <c r="G218" i="29"/>
  <c r="K217" i="29"/>
  <c r="K217" i="14"/>
  <c r="G218" i="14"/>
  <c r="K217" i="16"/>
  <c r="G218" i="16"/>
  <c r="G220" i="12"/>
  <c r="K219" i="12"/>
  <c r="G219" i="52"/>
  <c r="K218" i="52"/>
  <c r="K218" i="22" l="1"/>
  <c r="G219" i="22"/>
  <c r="K200" i="9"/>
  <c r="G201" i="9"/>
  <c r="K199" i="7"/>
  <c r="G200" i="7"/>
  <c r="K215" i="30"/>
  <c r="G216" i="30"/>
  <c r="K217" i="6"/>
  <c r="G218" i="6"/>
  <c r="K218" i="29"/>
  <c r="G219" i="29"/>
  <c r="G219" i="14"/>
  <c r="K218" i="14"/>
  <c r="G219" i="16"/>
  <c r="K218" i="16"/>
  <c r="G220" i="52"/>
  <c r="K219" i="52"/>
  <c r="G221" i="12"/>
  <c r="K220" i="12"/>
  <c r="G220" i="22" l="1"/>
  <c r="K219" i="22"/>
  <c r="G202" i="9"/>
  <c r="K201" i="9"/>
  <c r="K200" i="7"/>
  <c r="G201" i="7"/>
  <c r="G217" i="30"/>
  <c r="K216" i="30"/>
  <c r="G219" i="6"/>
  <c r="K218" i="6"/>
  <c r="G220" i="29"/>
  <c r="K219" i="29"/>
  <c r="K219" i="14"/>
  <c r="G220" i="14"/>
  <c r="K219" i="16"/>
  <c r="G220" i="16"/>
  <c r="G222" i="12"/>
  <c r="K221" i="12"/>
  <c r="K220" i="52"/>
  <c r="G221" i="52"/>
  <c r="G221" i="22" l="1"/>
  <c r="K220" i="22"/>
  <c r="K202" i="9"/>
  <c r="G203" i="9"/>
  <c r="K201" i="7"/>
  <c r="G202" i="7"/>
  <c r="K217" i="30"/>
  <c r="G218" i="30"/>
  <c r="K219" i="6"/>
  <c r="G220" i="6"/>
  <c r="K220" i="29"/>
  <c r="G221" i="29"/>
  <c r="G221" i="14"/>
  <c r="K220" i="14"/>
  <c r="G221" i="16"/>
  <c r="K220" i="16"/>
  <c r="K221" i="52"/>
  <c r="G222" i="52"/>
  <c r="G223" i="12"/>
  <c r="K222" i="12"/>
  <c r="K221" i="22" l="1"/>
  <c r="G222" i="22"/>
  <c r="G204" i="9"/>
  <c r="K203" i="9"/>
  <c r="K202" i="7"/>
  <c r="G203" i="7"/>
  <c r="G219" i="30"/>
  <c r="K218" i="30"/>
  <c r="G221" i="6"/>
  <c r="K220" i="6"/>
  <c r="G222" i="29"/>
  <c r="K221" i="29"/>
  <c r="K221" i="14"/>
  <c r="G222" i="14"/>
  <c r="K221" i="16"/>
  <c r="G222" i="16"/>
  <c r="K223" i="12"/>
  <c r="K224" i="12" s="1"/>
  <c r="G224" i="12"/>
  <c r="G223" i="52"/>
  <c r="K222" i="52"/>
  <c r="G223" i="22" l="1"/>
  <c r="K222" i="22"/>
  <c r="C226" i="12"/>
  <c r="G226" i="12" s="1"/>
  <c r="K204" i="9"/>
  <c r="K205" i="9" s="1"/>
  <c r="G205" i="9"/>
  <c r="C207" i="9" s="1"/>
  <c r="G204" i="7"/>
  <c r="K203" i="7"/>
  <c r="K219" i="30"/>
  <c r="G220" i="30"/>
  <c r="K221" i="6"/>
  <c r="G222" i="6"/>
  <c r="K222" i="29"/>
  <c r="G223" i="29"/>
  <c r="G223" i="14"/>
  <c r="K222" i="14"/>
  <c r="G223" i="16"/>
  <c r="K222" i="16"/>
  <c r="K223" i="52"/>
  <c r="I226" i="12" l="1"/>
  <c r="G231" i="12"/>
  <c r="K231" i="12"/>
  <c r="J226" i="12"/>
  <c r="K223" i="22"/>
  <c r="K224" i="22" s="1"/>
  <c r="G224" i="22"/>
  <c r="C226" i="22" s="1"/>
  <c r="G226" i="22" s="1"/>
  <c r="J207" i="9"/>
  <c r="G207" i="9"/>
  <c r="K204" i="7"/>
  <c r="K205" i="7" s="1"/>
  <c r="G205" i="7"/>
  <c r="C207" i="7" s="1"/>
  <c r="G221" i="30"/>
  <c r="K220" i="30"/>
  <c r="G223" i="6"/>
  <c r="K222" i="6"/>
  <c r="K223" i="29"/>
  <c r="G224" i="29"/>
  <c r="C226" i="29" s="1"/>
  <c r="K223" i="14"/>
  <c r="G224" i="14"/>
  <c r="K223" i="16"/>
  <c r="G224" i="16"/>
  <c r="K224" i="52"/>
  <c r="G224" i="52"/>
  <c r="C226" i="52" s="1"/>
  <c r="G226" i="52" s="1"/>
  <c r="J226" i="22" l="1"/>
  <c r="I226" i="52"/>
  <c r="G231" i="52"/>
  <c r="I227" i="12"/>
  <c r="G232" i="12"/>
  <c r="K232" i="12" s="1"/>
  <c r="J226" i="52"/>
  <c r="G231" i="22"/>
  <c r="I226" i="22"/>
  <c r="I207" i="9"/>
  <c r="G212" i="9"/>
  <c r="J207" i="7"/>
  <c r="G207" i="7"/>
  <c r="K221" i="30"/>
  <c r="G222" i="30"/>
  <c r="G226" i="29"/>
  <c r="K224" i="29"/>
  <c r="K223" i="6"/>
  <c r="G224" i="6"/>
  <c r="K224" i="14"/>
  <c r="K225" i="14" s="1"/>
  <c r="G225" i="14"/>
  <c r="C227" i="14" s="1"/>
  <c r="K224" i="16"/>
  <c r="K225" i="16" s="1"/>
  <c r="G225" i="16"/>
  <c r="C227" i="16" s="1"/>
  <c r="I227" i="52" l="1"/>
  <c r="I227" i="22"/>
  <c r="G233" i="12"/>
  <c r="G234" i="12" s="1"/>
  <c r="G232" i="22"/>
  <c r="K231" i="22"/>
  <c r="G227" i="16"/>
  <c r="G227" i="14"/>
  <c r="J227" i="14"/>
  <c r="G231" i="29"/>
  <c r="G232" i="29" s="1"/>
  <c r="G233" i="29" s="1"/>
  <c r="I225" i="29"/>
  <c r="I208" i="9"/>
  <c r="G213" i="9"/>
  <c r="K212" i="9"/>
  <c r="I207" i="7"/>
  <c r="G212" i="7"/>
  <c r="G223" i="30"/>
  <c r="K223" i="30" s="1"/>
  <c r="K222" i="30"/>
  <c r="J225" i="29"/>
  <c r="J227" i="16"/>
  <c r="I227" i="14"/>
  <c r="G232" i="14"/>
  <c r="K232" i="14" s="1"/>
  <c r="K224" i="6"/>
  <c r="G225" i="6"/>
  <c r="G232" i="52"/>
  <c r="K231" i="52"/>
  <c r="K233" i="12" l="1"/>
  <c r="K232" i="22"/>
  <c r="G233" i="22"/>
  <c r="I227" i="16"/>
  <c r="G232" i="16"/>
  <c r="K232" i="16" s="1"/>
  <c r="K232" i="29"/>
  <c r="K231" i="29"/>
  <c r="I226" i="29"/>
  <c r="G214" i="9"/>
  <c r="K213" i="9"/>
  <c r="I208" i="7"/>
  <c r="G213" i="7"/>
  <c r="K212" i="7"/>
  <c r="C227" i="6"/>
  <c r="K224" i="30"/>
  <c r="G224" i="30"/>
  <c r="I228" i="14"/>
  <c r="K225" i="6"/>
  <c r="G233" i="14"/>
  <c r="G234" i="14" s="1"/>
  <c r="K233" i="29"/>
  <c r="G234" i="29"/>
  <c r="G233" i="52"/>
  <c r="K232" i="52"/>
  <c r="K234" i="12"/>
  <c r="G235" i="12"/>
  <c r="I228" i="16" l="1"/>
  <c r="K233" i="22"/>
  <c r="G234" i="22"/>
  <c r="G227" i="6"/>
  <c r="G233" i="16"/>
  <c r="K233" i="16" s="1"/>
  <c r="G215" i="9"/>
  <c r="K214" i="9"/>
  <c r="G214" i="7"/>
  <c r="K213" i="7"/>
  <c r="J227" i="6"/>
  <c r="C226" i="30"/>
  <c r="G226" i="30" s="1"/>
  <c r="K233" i="14"/>
  <c r="G234" i="16"/>
  <c r="G235" i="16" s="1"/>
  <c r="G235" i="29"/>
  <c r="K234" i="29"/>
  <c r="K234" i="14"/>
  <c r="G235" i="14"/>
  <c r="K235" i="12"/>
  <c r="G236" i="12"/>
  <c r="G234" i="52"/>
  <c r="K233" i="52"/>
  <c r="K234" i="22" l="1"/>
  <c r="G235" i="22"/>
  <c r="J226" i="30"/>
  <c r="I227" i="6"/>
  <c r="G232" i="6"/>
  <c r="K232" i="6" s="1"/>
  <c r="G216" i="9"/>
  <c r="K215" i="9"/>
  <c r="K214" i="7"/>
  <c r="G215" i="7"/>
  <c r="G233" i="6"/>
  <c r="K233" i="6" s="1"/>
  <c r="G231" i="30"/>
  <c r="I226" i="30"/>
  <c r="K234" i="16"/>
  <c r="K235" i="29"/>
  <c r="G236" i="29"/>
  <c r="G236" i="14"/>
  <c r="K235" i="14"/>
  <c r="G236" i="16"/>
  <c r="K235" i="16"/>
  <c r="G235" i="52"/>
  <c r="K234" i="52"/>
  <c r="K236" i="12"/>
  <c r="G237" i="12"/>
  <c r="I228" i="6" l="1"/>
  <c r="G236" i="22"/>
  <c r="K235" i="22"/>
  <c r="G217" i="9"/>
  <c r="K216" i="9"/>
  <c r="G216" i="7"/>
  <c r="K215" i="7"/>
  <c r="G234" i="6"/>
  <c r="G235" i="6" s="1"/>
  <c r="G236" i="6" s="1"/>
  <c r="K231" i="30"/>
  <c r="G232" i="30"/>
  <c r="I227" i="30"/>
  <c r="G237" i="29"/>
  <c r="K236" i="29"/>
  <c r="K236" i="14"/>
  <c r="G237" i="14"/>
  <c r="K236" i="16"/>
  <c r="G237" i="16"/>
  <c r="K237" i="12"/>
  <c r="G238" i="12"/>
  <c r="G236" i="52"/>
  <c r="K235" i="52"/>
  <c r="K236" i="22" l="1"/>
  <c r="G237" i="22"/>
  <c r="K217" i="9"/>
  <c r="G218" i="9"/>
  <c r="G217" i="7"/>
  <c r="K216" i="7"/>
  <c r="K234" i="6"/>
  <c r="K235" i="6"/>
  <c r="G233" i="30"/>
  <c r="K232" i="30"/>
  <c r="K236" i="6"/>
  <c r="G237" i="6"/>
  <c r="K237" i="29"/>
  <c r="G238" i="29"/>
  <c r="G238" i="14"/>
  <c r="K237" i="14"/>
  <c r="G238" i="16"/>
  <c r="K237" i="16"/>
  <c r="G237" i="52"/>
  <c r="K236" i="52"/>
  <c r="K238" i="12"/>
  <c r="G239" i="12"/>
  <c r="K237" i="22" l="1"/>
  <c r="G238" i="22"/>
  <c r="K218" i="9"/>
  <c r="G219" i="9"/>
  <c r="G218" i="7"/>
  <c r="K217" i="7"/>
  <c r="G234" i="30"/>
  <c r="K233" i="30"/>
  <c r="G238" i="6"/>
  <c r="K237" i="6"/>
  <c r="G239" i="29"/>
  <c r="K238" i="29"/>
  <c r="K238" i="14"/>
  <c r="G239" i="14"/>
  <c r="K238" i="16"/>
  <c r="G239" i="16"/>
  <c r="K239" i="12"/>
  <c r="G240" i="12"/>
  <c r="G238" i="52"/>
  <c r="K237" i="52"/>
  <c r="K238" i="22" l="1"/>
  <c r="G239" i="22"/>
  <c r="G220" i="9"/>
  <c r="K219" i="9"/>
  <c r="K218" i="7"/>
  <c r="G219" i="7"/>
  <c r="G235" i="30"/>
  <c r="K234" i="30"/>
  <c r="K238" i="6"/>
  <c r="G239" i="6"/>
  <c r="K239" i="29"/>
  <c r="G240" i="29"/>
  <c r="G240" i="14"/>
  <c r="K239" i="14"/>
  <c r="G240" i="16"/>
  <c r="K239" i="16"/>
  <c r="G239" i="52"/>
  <c r="K238" i="52"/>
  <c r="K240" i="12"/>
  <c r="G241" i="12"/>
  <c r="G240" i="22" l="1"/>
  <c r="K239" i="22"/>
  <c r="G221" i="9"/>
  <c r="K220" i="9"/>
  <c r="G220" i="7"/>
  <c r="K219" i="7"/>
  <c r="G236" i="30"/>
  <c r="K235" i="30"/>
  <c r="G240" i="6"/>
  <c r="K239" i="6"/>
  <c r="G241" i="29"/>
  <c r="K240" i="29"/>
  <c r="K240" i="14"/>
  <c r="G241" i="14"/>
  <c r="K240" i="16"/>
  <c r="G241" i="16"/>
  <c r="K241" i="12"/>
  <c r="G242" i="12"/>
  <c r="G240" i="52"/>
  <c r="K239" i="52"/>
  <c r="G241" i="22" l="1"/>
  <c r="K240" i="22"/>
  <c r="K221" i="9"/>
  <c r="G222" i="9"/>
  <c r="G221" i="7"/>
  <c r="K220" i="7"/>
  <c r="K236" i="30"/>
  <c r="G237" i="30"/>
  <c r="K240" i="6"/>
  <c r="G241" i="6"/>
  <c r="K241" i="29"/>
  <c r="G242" i="29"/>
  <c r="G242" i="14"/>
  <c r="K241" i="14"/>
  <c r="G242" i="16"/>
  <c r="K241" i="16"/>
  <c r="K240" i="52"/>
  <c r="G241" i="52"/>
  <c r="K242" i="12"/>
  <c r="K243" i="12" s="1"/>
  <c r="G243" i="12"/>
  <c r="G242" i="22" l="1"/>
  <c r="K242" i="22" s="1"/>
  <c r="K241" i="22"/>
  <c r="G243" i="22"/>
  <c r="C245" i="22" s="1"/>
  <c r="G245" i="22" s="1"/>
  <c r="C245" i="12"/>
  <c r="G245" i="12" s="1"/>
  <c r="G223" i="9"/>
  <c r="K222" i="9"/>
  <c r="G222" i="7"/>
  <c r="K221" i="7"/>
  <c r="G238" i="30"/>
  <c r="K237" i="30"/>
  <c r="G242" i="6"/>
  <c r="K241" i="6"/>
  <c r="K242" i="29"/>
  <c r="K243" i="29" s="1"/>
  <c r="G243" i="29"/>
  <c r="C245" i="29" s="1"/>
  <c r="K242" i="14"/>
  <c r="G243" i="14"/>
  <c r="K242" i="16"/>
  <c r="G243" i="16"/>
  <c r="K241" i="52"/>
  <c r="G242" i="52"/>
  <c r="I245" i="12" l="1"/>
  <c r="G250" i="12"/>
  <c r="K250" i="12" s="1"/>
  <c r="K243" i="22"/>
  <c r="J245" i="22" s="1"/>
  <c r="J245" i="12"/>
  <c r="G250" i="22"/>
  <c r="I245" i="22"/>
  <c r="K223" i="9"/>
  <c r="K224" i="9" s="1"/>
  <c r="G224" i="9"/>
  <c r="C226" i="9" s="1"/>
  <c r="G226" i="9" s="1"/>
  <c r="G223" i="7"/>
  <c r="K222" i="7"/>
  <c r="K238" i="30"/>
  <c r="G239" i="30"/>
  <c r="K242" i="6"/>
  <c r="G243" i="6"/>
  <c r="K243" i="14"/>
  <c r="K244" i="14" s="1"/>
  <c r="G244" i="14"/>
  <c r="C246" i="14" s="1"/>
  <c r="K243" i="16"/>
  <c r="K244" i="16" s="1"/>
  <c r="G244" i="16"/>
  <c r="C246" i="16" s="1"/>
  <c r="K242" i="52"/>
  <c r="K243" i="52" s="1"/>
  <c r="G243" i="52"/>
  <c r="C245" i="52" s="1"/>
  <c r="G245" i="52" s="1"/>
  <c r="I245" i="52" l="1"/>
  <c r="G250" i="52"/>
  <c r="I246" i="12"/>
  <c r="G251" i="12"/>
  <c r="G252" i="12" s="1"/>
  <c r="J245" i="52"/>
  <c r="G251" i="22"/>
  <c r="K250" i="22"/>
  <c r="I246" i="22"/>
  <c r="J246" i="16"/>
  <c r="J246" i="14"/>
  <c r="G246" i="16"/>
  <c r="I246" i="16" s="1"/>
  <c r="G246" i="14"/>
  <c r="J245" i="29"/>
  <c r="G245" i="29"/>
  <c r="I226" i="9"/>
  <c r="G231" i="9"/>
  <c r="G224" i="7"/>
  <c r="K223" i="7"/>
  <c r="K239" i="30"/>
  <c r="G240" i="30"/>
  <c r="K243" i="6"/>
  <c r="G244" i="6"/>
  <c r="I246" i="52" l="1"/>
  <c r="K251" i="12"/>
  <c r="K251" i="22"/>
  <c r="G252" i="22"/>
  <c r="G251" i="16"/>
  <c r="G252" i="16" s="1"/>
  <c r="G253" i="16" s="1"/>
  <c r="G254" i="16" s="1"/>
  <c r="I246" i="14"/>
  <c r="G251" i="14"/>
  <c r="K251" i="14" s="1"/>
  <c r="G250" i="29"/>
  <c r="I245" i="29"/>
  <c r="I227" i="9"/>
  <c r="G232" i="9"/>
  <c r="K231" i="9"/>
  <c r="K224" i="7"/>
  <c r="K225" i="7" s="1"/>
  <c r="G225" i="7"/>
  <c r="C227" i="7" s="1"/>
  <c r="C246" i="6"/>
  <c r="K240" i="30"/>
  <c r="G241" i="30"/>
  <c r="K244" i="6"/>
  <c r="G253" i="12"/>
  <c r="G254" i="12" s="1"/>
  <c r="K252" i="12"/>
  <c r="K250" i="52"/>
  <c r="G251" i="52"/>
  <c r="G253" i="22" l="1"/>
  <c r="K252" i="22"/>
  <c r="K252" i="16"/>
  <c r="K251" i="16"/>
  <c r="I247" i="16"/>
  <c r="G246" i="6"/>
  <c r="I246" i="6" s="1"/>
  <c r="G255" i="12"/>
  <c r="K254" i="12"/>
  <c r="G252" i="14"/>
  <c r="G253" i="14" s="1"/>
  <c r="G254" i="14" s="1"/>
  <c r="K254" i="14" s="1"/>
  <c r="I247" i="14"/>
  <c r="K250" i="29"/>
  <c r="G251" i="29"/>
  <c r="I246" i="29" s="1"/>
  <c r="K232" i="9"/>
  <c r="G233" i="9"/>
  <c r="J227" i="7"/>
  <c r="G227" i="7"/>
  <c r="J246" i="6"/>
  <c r="K241" i="30"/>
  <c r="G242" i="30"/>
  <c r="K242" i="30" s="1"/>
  <c r="K254" i="16"/>
  <c r="G255" i="16"/>
  <c r="G255" i="14"/>
  <c r="K252" i="14"/>
  <c r="K253" i="14"/>
  <c r="K253" i="16"/>
  <c r="K253" i="12"/>
  <c r="G252" i="52"/>
  <c r="K251" i="52"/>
  <c r="G251" i="6" l="1"/>
  <c r="G252" i="6" s="1"/>
  <c r="G253" i="6" s="1"/>
  <c r="G254" i="6" s="1"/>
  <c r="G254" i="22"/>
  <c r="K253" i="22"/>
  <c r="K251" i="29"/>
  <c r="G252" i="29"/>
  <c r="K233" i="9"/>
  <c r="G234" i="9"/>
  <c r="I227" i="7"/>
  <c r="G232" i="7"/>
  <c r="K252" i="6"/>
  <c r="K251" i="6"/>
  <c r="K243" i="30"/>
  <c r="G243" i="30"/>
  <c r="K254" i="6"/>
  <c r="G255" i="6"/>
  <c r="K253" i="6"/>
  <c r="K255" i="14"/>
  <c r="G256" i="14"/>
  <c r="G256" i="16"/>
  <c r="K255" i="16"/>
  <c r="K255" i="12"/>
  <c r="G256" i="12"/>
  <c r="G253" i="52"/>
  <c r="G254" i="52" s="1"/>
  <c r="K252" i="52"/>
  <c r="I247" i="6" l="1"/>
  <c r="G255" i="22"/>
  <c r="K254" i="22"/>
  <c r="G255" i="52"/>
  <c r="K254" i="52"/>
  <c r="I228" i="7"/>
  <c r="K252" i="29"/>
  <c r="G253" i="29"/>
  <c r="K234" i="9"/>
  <c r="G235" i="9"/>
  <c r="G233" i="7"/>
  <c r="K232" i="7"/>
  <c r="C245" i="30"/>
  <c r="G245" i="30" s="1"/>
  <c r="K255" i="6"/>
  <c r="G256" i="6"/>
  <c r="G257" i="14"/>
  <c r="K256" i="14"/>
  <c r="G257" i="16"/>
  <c r="K256" i="16"/>
  <c r="K256" i="12"/>
  <c r="G257" i="12"/>
  <c r="K253" i="52"/>
  <c r="K255" i="22" l="1"/>
  <c r="G256" i="22"/>
  <c r="J245" i="30"/>
  <c r="G254" i="29"/>
  <c r="K253" i="29"/>
  <c r="G236" i="9"/>
  <c r="K235" i="9"/>
  <c r="G234" i="7"/>
  <c r="K233" i="7"/>
  <c r="G250" i="30"/>
  <c r="I245" i="30"/>
  <c r="K256" i="6"/>
  <c r="G257" i="6"/>
  <c r="K257" i="14"/>
  <c r="G258" i="14"/>
  <c r="K257" i="16"/>
  <c r="G258" i="16"/>
  <c r="G256" i="52"/>
  <c r="K255" i="52"/>
  <c r="K257" i="12"/>
  <c r="G258" i="12"/>
  <c r="G257" i="22" l="1"/>
  <c r="K256" i="22"/>
  <c r="K254" i="29"/>
  <c r="G255" i="29"/>
  <c r="K236" i="9"/>
  <c r="G237" i="9"/>
  <c r="G235" i="7"/>
  <c r="K234" i="7"/>
  <c r="G251" i="30"/>
  <c r="K250" i="30"/>
  <c r="I246" i="30"/>
  <c r="G258" i="6"/>
  <c r="K257" i="6"/>
  <c r="G259" i="14"/>
  <c r="K258" i="14"/>
  <c r="G259" i="16"/>
  <c r="K258" i="16"/>
  <c r="G257" i="52"/>
  <c r="K256" i="52"/>
  <c r="K258" i="12"/>
  <c r="G259" i="12"/>
  <c r="G258" i="22" l="1"/>
  <c r="K257" i="22"/>
  <c r="K255" i="29"/>
  <c r="G256" i="29"/>
  <c r="K237" i="9"/>
  <c r="G238" i="9"/>
  <c r="K235" i="7"/>
  <c r="G236" i="7"/>
  <c r="G252" i="30"/>
  <c r="K251" i="30"/>
  <c r="K258" i="6"/>
  <c r="G259" i="6"/>
  <c r="G260" i="14"/>
  <c r="K259" i="14"/>
  <c r="G260" i="16"/>
  <c r="K259" i="16"/>
  <c r="K259" i="12"/>
  <c r="G260" i="12"/>
  <c r="G258" i="52"/>
  <c r="K257" i="52"/>
  <c r="G259" i="22" l="1"/>
  <c r="K258" i="22"/>
  <c r="G257" i="29"/>
  <c r="K256" i="29"/>
  <c r="K238" i="9"/>
  <c r="G239" i="9"/>
  <c r="G237" i="7"/>
  <c r="K236" i="7"/>
  <c r="G253" i="30"/>
  <c r="K252" i="30"/>
  <c r="G260" i="6"/>
  <c r="K259" i="6"/>
  <c r="K260" i="14"/>
  <c r="G261" i="14"/>
  <c r="K260" i="16"/>
  <c r="G261" i="16"/>
  <c r="G259" i="52"/>
  <c r="K258" i="52"/>
  <c r="K260" i="12"/>
  <c r="G261" i="12"/>
  <c r="K259" i="22" l="1"/>
  <c r="G260" i="22"/>
  <c r="K257" i="29"/>
  <c r="G258" i="29"/>
  <c r="K239" i="9"/>
  <c r="G240" i="9"/>
  <c r="K237" i="7"/>
  <c r="G238" i="7"/>
  <c r="G254" i="30"/>
  <c r="K253" i="30"/>
  <c r="G261" i="6"/>
  <c r="K260" i="6"/>
  <c r="G262" i="14"/>
  <c r="K261" i="14"/>
  <c r="G262" i="16"/>
  <c r="K261" i="16"/>
  <c r="K261" i="12"/>
  <c r="G262" i="12"/>
  <c r="G260" i="52"/>
  <c r="K259" i="52"/>
  <c r="G261" i="22" l="1"/>
  <c r="K260" i="22"/>
  <c r="G259" i="29"/>
  <c r="K258" i="29"/>
  <c r="K240" i="9"/>
  <c r="G241" i="9"/>
  <c r="G239" i="7"/>
  <c r="K238" i="7"/>
  <c r="G255" i="30"/>
  <c r="K254" i="30"/>
  <c r="K261" i="6"/>
  <c r="G262" i="6"/>
  <c r="K262" i="14"/>
  <c r="G263" i="14"/>
  <c r="K262" i="16"/>
  <c r="G263" i="16"/>
  <c r="G261" i="52"/>
  <c r="K260" i="52"/>
  <c r="K262" i="12"/>
  <c r="K261" i="22" l="1"/>
  <c r="G262" i="22"/>
  <c r="K262" i="22" s="1"/>
  <c r="K259" i="29"/>
  <c r="G260" i="29"/>
  <c r="G242" i="9"/>
  <c r="K241" i="9"/>
  <c r="K239" i="7"/>
  <c r="G240" i="7"/>
  <c r="K255" i="30"/>
  <c r="G256" i="30"/>
  <c r="G263" i="6"/>
  <c r="K262" i="6"/>
  <c r="K263" i="14"/>
  <c r="K264" i="14" s="1"/>
  <c r="G264" i="14"/>
  <c r="C266" i="14" s="1"/>
  <c r="K263" i="16"/>
  <c r="K264" i="16" s="1"/>
  <c r="G264" i="16"/>
  <c r="C266" i="16" s="1"/>
  <c r="K263" i="12"/>
  <c r="G263" i="12"/>
  <c r="G262" i="52"/>
  <c r="K261" i="52"/>
  <c r="G263" i="22" l="1"/>
  <c r="C265" i="22" s="1"/>
  <c r="G265" i="22" s="1"/>
  <c r="K263" i="22"/>
  <c r="I265" i="22"/>
  <c r="G270" i="22"/>
  <c r="C265" i="12"/>
  <c r="G265" i="12" s="1"/>
  <c r="J266" i="14"/>
  <c r="K260" i="29"/>
  <c r="G261" i="29"/>
  <c r="K242" i="9"/>
  <c r="K243" i="9" s="1"/>
  <c r="G243" i="9"/>
  <c r="C245" i="9" s="1"/>
  <c r="G245" i="9" s="1"/>
  <c r="G241" i="7"/>
  <c r="K240" i="7"/>
  <c r="G257" i="30"/>
  <c r="K256" i="30"/>
  <c r="J266" i="16"/>
  <c r="K263" i="6"/>
  <c r="K264" i="6" s="1"/>
  <c r="G264" i="6"/>
  <c r="G266" i="16"/>
  <c r="G266" i="14"/>
  <c r="K262" i="52"/>
  <c r="J265" i="22" l="1"/>
  <c r="I265" i="12"/>
  <c r="G270" i="12"/>
  <c r="G271" i="12" s="1"/>
  <c r="G272" i="12" s="1"/>
  <c r="I266" i="22"/>
  <c r="J265" i="12"/>
  <c r="G271" i="22"/>
  <c r="K270" i="22"/>
  <c r="C266" i="6"/>
  <c r="K261" i="29"/>
  <c r="K262" i="29" s="1"/>
  <c r="G262" i="29"/>
  <c r="C264" i="29" s="1"/>
  <c r="G264" i="29" s="1"/>
  <c r="G250" i="9"/>
  <c r="I245" i="9"/>
  <c r="G242" i="7"/>
  <c r="K241" i="7"/>
  <c r="G258" i="30"/>
  <c r="K257" i="30"/>
  <c r="I266" i="16"/>
  <c r="I266" i="14"/>
  <c r="G271" i="14"/>
  <c r="G271" i="16"/>
  <c r="K263" i="52"/>
  <c r="G263" i="52"/>
  <c r="C265" i="52" s="1"/>
  <c r="G265" i="52" s="1"/>
  <c r="I266" i="12" l="1"/>
  <c r="I265" i="52"/>
  <c r="G270" i="52"/>
  <c r="K270" i="12"/>
  <c r="J265" i="52"/>
  <c r="G272" i="22"/>
  <c r="K271" i="22"/>
  <c r="J266" i="6"/>
  <c r="G273" i="12"/>
  <c r="K272" i="12"/>
  <c r="G269" i="29"/>
  <c r="I264" i="29"/>
  <c r="G251" i="9"/>
  <c r="K250" i="9"/>
  <c r="I246" i="9"/>
  <c r="K242" i="7"/>
  <c r="G243" i="7"/>
  <c r="K258" i="30"/>
  <c r="G259" i="30"/>
  <c r="I267" i="16"/>
  <c r="I267" i="14"/>
  <c r="G266" i="6"/>
  <c r="G272" i="14"/>
  <c r="G273" i="14" s="1"/>
  <c r="K271" i="14"/>
  <c r="G272" i="16"/>
  <c r="G273" i="16" s="1"/>
  <c r="K271" i="16"/>
  <c r="K271" i="12"/>
  <c r="I266" i="52" l="1"/>
  <c r="K272" i="22"/>
  <c r="G273" i="22"/>
  <c r="G271" i="6"/>
  <c r="K271" i="6" s="1"/>
  <c r="K269" i="29"/>
  <c r="G270" i="29"/>
  <c r="I265" i="29"/>
  <c r="G252" i="9"/>
  <c r="K251" i="9"/>
  <c r="K243" i="7"/>
  <c r="K244" i="7" s="1"/>
  <c r="G244" i="7"/>
  <c r="C246" i="7" s="1"/>
  <c r="I266" i="6"/>
  <c r="I267" i="6" s="1"/>
  <c r="G260" i="30"/>
  <c r="K259" i="30"/>
  <c r="K273" i="16"/>
  <c r="G274" i="16"/>
  <c r="G274" i="14"/>
  <c r="G275" i="14" s="1"/>
  <c r="G276" i="14" s="1"/>
  <c r="G277" i="14" s="1"/>
  <c r="G278" i="14" s="1"/>
  <c r="G279" i="14" s="1"/>
  <c r="G280" i="14" s="1"/>
  <c r="G281" i="14" s="1"/>
  <c r="G282" i="14" s="1"/>
  <c r="G283" i="14" s="1"/>
  <c r="K273" i="14"/>
  <c r="K272" i="14"/>
  <c r="G272" i="6"/>
  <c r="G273" i="6" s="1"/>
  <c r="K272" i="16"/>
  <c r="K270" i="52"/>
  <c r="G271" i="52"/>
  <c r="G272" i="52" s="1"/>
  <c r="G274" i="12"/>
  <c r="K273" i="12"/>
  <c r="G274" i="22" l="1"/>
  <c r="K273" i="22"/>
  <c r="G273" i="52"/>
  <c r="K272" i="52"/>
  <c r="K270" i="29"/>
  <c r="G271" i="29"/>
  <c r="G253" i="9"/>
  <c r="K252" i="9"/>
  <c r="J246" i="7"/>
  <c r="G246" i="7"/>
  <c r="K260" i="30"/>
  <c r="G261" i="30"/>
  <c r="K273" i="6"/>
  <c r="G274" i="6"/>
  <c r="G275" i="6" s="1"/>
  <c r="G276" i="6" s="1"/>
  <c r="G277" i="6" s="1"/>
  <c r="G278" i="6" s="1"/>
  <c r="G279" i="6" s="1"/>
  <c r="G280" i="6" s="1"/>
  <c r="G281" i="6" s="1"/>
  <c r="K274" i="14"/>
  <c r="K272" i="6"/>
  <c r="K274" i="16"/>
  <c r="G275" i="16"/>
  <c r="G275" i="12"/>
  <c r="K274" i="12"/>
  <c r="K271" i="52"/>
  <c r="K274" i="22" l="1"/>
  <c r="G275" i="22"/>
  <c r="G282" i="6"/>
  <c r="G283" i="6" s="1"/>
  <c r="G272" i="29"/>
  <c r="K271" i="29"/>
  <c r="K253" i="9"/>
  <c r="G254" i="9"/>
  <c r="I246" i="7"/>
  <c r="G251" i="7"/>
  <c r="G262" i="30"/>
  <c r="K262" i="30" s="1"/>
  <c r="K261" i="30"/>
  <c r="K275" i="14"/>
  <c r="K274" i="6"/>
  <c r="K275" i="16"/>
  <c r="G276" i="16"/>
  <c r="G276" i="12"/>
  <c r="K275" i="12"/>
  <c r="K273" i="52"/>
  <c r="G274" i="52"/>
  <c r="G276" i="22" l="1"/>
  <c r="K275" i="22"/>
  <c r="I247" i="7"/>
  <c r="K272" i="29"/>
  <c r="G273" i="29"/>
  <c r="K254" i="9"/>
  <c r="G255" i="9"/>
  <c r="G252" i="7"/>
  <c r="K251" i="7"/>
  <c r="K263" i="30"/>
  <c r="G263" i="30"/>
  <c r="K276" i="14"/>
  <c r="K275" i="6"/>
  <c r="G277" i="16"/>
  <c r="K276" i="16"/>
  <c r="K274" i="52"/>
  <c r="G275" i="52"/>
  <c r="G277" i="12"/>
  <c r="K276" i="12"/>
  <c r="G277" i="22" l="1"/>
  <c r="K276" i="22"/>
  <c r="G274" i="29"/>
  <c r="K273" i="29"/>
  <c r="G256" i="9"/>
  <c r="K255" i="9"/>
  <c r="K252" i="7"/>
  <c r="G253" i="7"/>
  <c r="C265" i="30"/>
  <c r="G265" i="30" s="1"/>
  <c r="K277" i="14"/>
  <c r="K276" i="6"/>
  <c r="G278" i="16"/>
  <c r="K277" i="16"/>
  <c r="G278" i="12"/>
  <c r="K277" i="12"/>
  <c r="K275" i="52"/>
  <c r="G276" i="52"/>
  <c r="K277" i="22" l="1"/>
  <c r="G278" i="22"/>
  <c r="J265" i="30"/>
  <c r="K274" i="29"/>
  <c r="G275" i="29"/>
  <c r="K256" i="9"/>
  <c r="G257" i="9"/>
  <c r="G254" i="7"/>
  <c r="K253" i="7"/>
  <c r="G270" i="30"/>
  <c r="I265" i="30"/>
  <c r="K278" i="14"/>
  <c r="K277" i="6"/>
  <c r="K278" i="16"/>
  <c r="G279" i="16"/>
  <c r="G279" i="12"/>
  <c r="K278" i="12"/>
  <c r="K276" i="52"/>
  <c r="G277" i="52"/>
  <c r="K278" i="22" l="1"/>
  <c r="G279" i="22"/>
  <c r="G276" i="29"/>
  <c r="K275" i="29"/>
  <c r="K257" i="9"/>
  <c r="G258" i="9"/>
  <c r="G255" i="7"/>
  <c r="K254" i="7"/>
  <c r="K270" i="30"/>
  <c r="G271" i="30"/>
  <c r="I266" i="30"/>
  <c r="K279" i="14"/>
  <c r="K278" i="6"/>
  <c r="G280" i="16"/>
  <c r="K279" i="16"/>
  <c r="K277" i="52"/>
  <c r="G278" i="52"/>
  <c r="G280" i="12"/>
  <c r="K279" i="12"/>
  <c r="K279" i="22" l="1"/>
  <c r="G280" i="22"/>
  <c r="G277" i="29"/>
  <c r="K276" i="29"/>
  <c r="G259" i="9"/>
  <c r="K258" i="9"/>
  <c r="G256" i="7"/>
  <c r="K255" i="7"/>
  <c r="K271" i="30"/>
  <c r="G272" i="30"/>
  <c r="K280" i="14"/>
  <c r="K279" i="6"/>
  <c r="G281" i="16"/>
  <c r="K280" i="16"/>
  <c r="G281" i="12"/>
  <c r="K280" i="12"/>
  <c r="K278" i="52"/>
  <c r="G279" i="52"/>
  <c r="K280" i="22" l="1"/>
  <c r="G281" i="22"/>
  <c r="K277" i="29"/>
  <c r="G278" i="29"/>
  <c r="G260" i="9"/>
  <c r="K259" i="9"/>
  <c r="G257" i="7"/>
  <c r="K256" i="7"/>
  <c r="K272" i="30"/>
  <c r="G273" i="30"/>
  <c r="K281" i="14"/>
  <c r="K280" i="6"/>
  <c r="K281" i="16"/>
  <c r="G282" i="16"/>
  <c r="K279" i="52"/>
  <c r="G280" i="52"/>
  <c r="G282" i="12"/>
  <c r="K281" i="12"/>
  <c r="G282" i="22" l="1"/>
  <c r="K281" i="22"/>
  <c r="K278" i="29"/>
  <c r="G279" i="29"/>
  <c r="K260" i="9"/>
  <c r="G261" i="9"/>
  <c r="G258" i="7"/>
  <c r="K257" i="7"/>
  <c r="K273" i="30"/>
  <c r="G274" i="30"/>
  <c r="K282" i="14"/>
  <c r="K281" i="6"/>
  <c r="K282" i="16"/>
  <c r="G283" i="16"/>
  <c r="K282" i="12"/>
  <c r="G281" i="52"/>
  <c r="K280" i="52"/>
  <c r="K282" i="22" l="1"/>
  <c r="K283" i="22" s="1"/>
  <c r="G283" i="22"/>
  <c r="C285" i="22" s="1"/>
  <c r="G285" i="22" s="1"/>
  <c r="K279" i="29"/>
  <c r="G280" i="29"/>
  <c r="K261" i="9"/>
  <c r="G262" i="9"/>
  <c r="G259" i="7"/>
  <c r="K258" i="7"/>
  <c r="G275" i="30"/>
  <c r="K274" i="30"/>
  <c r="K283" i="14"/>
  <c r="K284" i="14" s="1"/>
  <c r="G284" i="14"/>
  <c r="C286" i="14" s="1"/>
  <c r="K282" i="6"/>
  <c r="K283" i="16"/>
  <c r="K284" i="16" s="1"/>
  <c r="G284" i="16"/>
  <c r="C286" i="16" s="1"/>
  <c r="K281" i="52"/>
  <c r="G282" i="52"/>
  <c r="K283" i="12"/>
  <c r="G283" i="12"/>
  <c r="J285" i="22" l="1"/>
  <c r="I285" i="22"/>
  <c r="G290" i="22"/>
  <c r="J286" i="16"/>
  <c r="G286" i="14"/>
  <c r="G286" i="16"/>
  <c r="C285" i="12"/>
  <c r="G285" i="12" s="1"/>
  <c r="K280" i="29"/>
  <c r="K281" i="29" s="1"/>
  <c r="G281" i="29"/>
  <c r="C283" i="29" s="1"/>
  <c r="E443" i="29" s="1"/>
  <c r="K262" i="9"/>
  <c r="K263" i="9" s="1"/>
  <c r="G263" i="9"/>
  <c r="C265" i="9" s="1"/>
  <c r="G265" i="9" s="1"/>
  <c r="G260" i="7"/>
  <c r="K259" i="7"/>
  <c r="G276" i="30"/>
  <c r="K275" i="30"/>
  <c r="I286" i="16"/>
  <c r="J286" i="14"/>
  <c r="K283" i="6"/>
  <c r="K284" i="6" s="1"/>
  <c r="G284" i="6"/>
  <c r="K282" i="52"/>
  <c r="G290" i="12" l="1"/>
  <c r="I285" i="12"/>
  <c r="I286" i="12" s="1"/>
  <c r="G291" i="12"/>
  <c r="K291" i="12" s="1"/>
  <c r="J285" i="12"/>
  <c r="I286" i="22"/>
  <c r="G291" i="22"/>
  <c r="K290" i="22"/>
  <c r="G291" i="16"/>
  <c r="G292" i="16" s="1"/>
  <c r="G293" i="16" s="1"/>
  <c r="I286" i="14"/>
  <c r="C286" i="6"/>
  <c r="G291" i="14"/>
  <c r="G292" i="14" s="1"/>
  <c r="K292" i="14" s="1"/>
  <c r="G283" i="29"/>
  <c r="G288" i="29" s="1"/>
  <c r="G289" i="29" s="1"/>
  <c r="K289" i="29" s="1"/>
  <c r="H443" i="29"/>
  <c r="E444" i="29"/>
  <c r="E445" i="29"/>
  <c r="G270" i="9"/>
  <c r="I265" i="9"/>
  <c r="K260" i="7"/>
  <c r="G261" i="7"/>
  <c r="K276" i="30"/>
  <c r="G277" i="30"/>
  <c r="K283" i="52"/>
  <c r="G283" i="52"/>
  <c r="C285" i="52" s="1"/>
  <c r="G285" i="52" s="1"/>
  <c r="I285" i="52" l="1"/>
  <c r="G290" i="52"/>
  <c r="G291" i="52" s="1"/>
  <c r="G292" i="12"/>
  <c r="K292" i="12" s="1"/>
  <c r="K290" i="12"/>
  <c r="K291" i="22"/>
  <c r="G292" i="22"/>
  <c r="K292" i="16"/>
  <c r="I287" i="16"/>
  <c r="K291" i="16"/>
  <c r="J286" i="6"/>
  <c r="J285" i="52"/>
  <c r="K291" i="14"/>
  <c r="G293" i="14"/>
  <c r="G294" i="14" s="1"/>
  <c r="G295" i="14" s="1"/>
  <c r="G296" i="14" s="1"/>
  <c r="G297" i="14" s="1"/>
  <c r="G298" i="14" s="1"/>
  <c r="G299" i="14" s="1"/>
  <c r="G300" i="14" s="1"/>
  <c r="G301" i="14" s="1"/>
  <c r="G302" i="14" s="1"/>
  <c r="G303" i="14" s="1"/>
  <c r="I287" i="14"/>
  <c r="K288" i="29"/>
  <c r="I283" i="29"/>
  <c r="I284" i="29" s="1"/>
  <c r="G290" i="29"/>
  <c r="G291" i="29" s="1"/>
  <c r="H444" i="29"/>
  <c r="H445" i="29"/>
  <c r="I266" i="9"/>
  <c r="K270" i="9"/>
  <c r="G271" i="9"/>
  <c r="G262" i="7"/>
  <c r="K261" i="7"/>
  <c r="G278" i="30"/>
  <c r="K277" i="30"/>
  <c r="G286" i="6"/>
  <c r="G294" i="16"/>
  <c r="K293" i="16"/>
  <c r="I286" i="52" l="1"/>
  <c r="G293" i="12"/>
  <c r="K293" i="12" s="1"/>
  <c r="G293" i="22"/>
  <c r="K292" i="22"/>
  <c r="G292" i="52"/>
  <c r="K291" i="52"/>
  <c r="K290" i="29"/>
  <c r="K293" i="14"/>
  <c r="G272" i="9"/>
  <c r="K271" i="9"/>
  <c r="G263" i="7"/>
  <c r="K262" i="7"/>
  <c r="G291" i="6"/>
  <c r="G292" i="6" s="1"/>
  <c r="K292" i="6" s="1"/>
  <c r="I286" i="6"/>
  <c r="G279" i="30"/>
  <c r="K278" i="30"/>
  <c r="K294" i="14"/>
  <c r="G292" i="29"/>
  <c r="K291" i="29"/>
  <c r="G295" i="16"/>
  <c r="K294" i="16"/>
  <c r="K290" i="52"/>
  <c r="G294" i="12" l="1"/>
  <c r="G295" i="12" s="1"/>
  <c r="G294" i="22"/>
  <c r="K293" i="22"/>
  <c r="K272" i="9"/>
  <c r="G273" i="9"/>
  <c r="K263" i="7"/>
  <c r="K264" i="7" s="1"/>
  <c r="G264" i="7"/>
  <c r="C266" i="7" s="1"/>
  <c r="G293" i="6"/>
  <c r="G294" i="6" s="1"/>
  <c r="G295" i="6" s="1"/>
  <c r="G296" i="6" s="1"/>
  <c r="G297" i="6" s="1"/>
  <c r="G298" i="6" s="1"/>
  <c r="G299" i="6" s="1"/>
  <c r="G300" i="6" s="1"/>
  <c r="G301" i="6" s="1"/>
  <c r="I287" i="6"/>
  <c r="K291" i="6"/>
  <c r="K279" i="30"/>
  <c r="G280" i="30"/>
  <c r="K295" i="14"/>
  <c r="K292" i="29"/>
  <c r="G293" i="29"/>
  <c r="K295" i="16"/>
  <c r="G296" i="16"/>
  <c r="K292" i="52"/>
  <c r="G293" i="52"/>
  <c r="K294" i="12" l="1"/>
  <c r="G295" i="22"/>
  <c r="K294" i="22"/>
  <c r="G302" i="6"/>
  <c r="G303" i="6" s="1"/>
  <c r="G274" i="9"/>
  <c r="K273" i="9"/>
  <c r="J266" i="7"/>
  <c r="G266" i="7"/>
  <c r="K293" i="6"/>
  <c r="K294" i="6"/>
  <c r="G281" i="30"/>
  <c r="K280" i="30"/>
  <c r="K296" i="14"/>
  <c r="G294" i="29"/>
  <c r="K293" i="29"/>
  <c r="K295" i="6"/>
  <c r="K296" i="16"/>
  <c r="G297" i="16"/>
  <c r="G296" i="12"/>
  <c r="K295" i="12"/>
  <c r="K293" i="52"/>
  <c r="G294" i="52"/>
  <c r="K295" i="22" l="1"/>
  <c r="G296" i="22"/>
  <c r="G275" i="9"/>
  <c r="K274" i="9"/>
  <c r="G271" i="7"/>
  <c r="I266" i="7"/>
  <c r="K281" i="30"/>
  <c r="G282" i="30"/>
  <c r="K282" i="30" s="1"/>
  <c r="K297" i="14"/>
  <c r="K294" i="29"/>
  <c r="G295" i="29"/>
  <c r="K296" i="6"/>
  <c r="G298" i="16"/>
  <c r="K297" i="16"/>
  <c r="G295" i="52"/>
  <c r="K294" i="52"/>
  <c r="G297" i="12"/>
  <c r="K296" i="12"/>
  <c r="K296" i="22" l="1"/>
  <c r="G297" i="22"/>
  <c r="G283" i="30"/>
  <c r="C285" i="30" s="1"/>
  <c r="G285" i="30" s="1"/>
  <c r="G276" i="9"/>
  <c r="K275" i="9"/>
  <c r="I267" i="7"/>
  <c r="K271" i="7"/>
  <c r="G272" i="7"/>
  <c r="K283" i="30"/>
  <c r="K298" i="14"/>
  <c r="K295" i="29"/>
  <c r="G296" i="29"/>
  <c r="K297" i="6"/>
  <c r="K298" i="16"/>
  <c r="G299" i="16"/>
  <c r="G298" i="12"/>
  <c r="K297" i="12"/>
  <c r="G296" i="52"/>
  <c r="K295" i="52"/>
  <c r="G298" i="22" l="1"/>
  <c r="K297" i="22"/>
  <c r="J285" i="30"/>
  <c r="G277" i="9"/>
  <c r="K276" i="9"/>
  <c r="G273" i="7"/>
  <c r="K272" i="7"/>
  <c r="I285" i="30"/>
  <c r="G290" i="30"/>
  <c r="K299" i="14"/>
  <c r="K296" i="29"/>
  <c r="G297" i="29"/>
  <c r="K298" i="6"/>
  <c r="G300" i="16"/>
  <c r="K299" i="16"/>
  <c r="K298" i="12"/>
  <c r="G299" i="12"/>
  <c r="K296" i="52"/>
  <c r="G297" i="52"/>
  <c r="K298" i="22" l="1"/>
  <c r="G299" i="22"/>
  <c r="I286" i="30"/>
  <c r="G278" i="9"/>
  <c r="K277" i="9"/>
  <c r="G274" i="7"/>
  <c r="K273" i="7"/>
  <c r="K290" i="30"/>
  <c r="G291" i="30"/>
  <c r="K300" i="14"/>
  <c r="G298" i="29"/>
  <c r="K297" i="29"/>
  <c r="K299" i="6"/>
  <c r="K300" i="16"/>
  <c r="G301" i="16"/>
  <c r="K297" i="52"/>
  <c r="G298" i="52"/>
  <c r="G300" i="12"/>
  <c r="K299" i="12"/>
  <c r="K299" i="22" l="1"/>
  <c r="G300" i="22"/>
  <c r="G279" i="9"/>
  <c r="K278" i="9"/>
  <c r="G275" i="7"/>
  <c r="K274" i="7"/>
  <c r="K291" i="30"/>
  <c r="G292" i="30"/>
  <c r="K301" i="14"/>
  <c r="K298" i="29"/>
  <c r="G299" i="29"/>
  <c r="K300" i="6"/>
  <c r="G302" i="16"/>
  <c r="K301" i="16"/>
  <c r="K298" i="52"/>
  <c r="G299" i="52"/>
  <c r="G301" i="12"/>
  <c r="K300" i="12"/>
  <c r="K300" i="22" l="1"/>
  <c r="G301" i="22"/>
  <c r="G280" i="9"/>
  <c r="K279" i="9"/>
  <c r="G276" i="7"/>
  <c r="K275" i="7"/>
  <c r="G293" i="30"/>
  <c r="K292" i="30"/>
  <c r="K302" i="14"/>
  <c r="K299" i="29"/>
  <c r="K300" i="29" s="1"/>
  <c r="G300" i="29"/>
  <c r="C302" i="29" s="1"/>
  <c r="K301" i="6"/>
  <c r="K302" i="16"/>
  <c r="G303" i="16"/>
  <c r="K301" i="12"/>
  <c r="G302" i="12"/>
  <c r="K299" i="52"/>
  <c r="G300" i="52"/>
  <c r="G302" i="22" l="1"/>
  <c r="K302" i="22" s="1"/>
  <c r="K301" i="22"/>
  <c r="G281" i="9"/>
  <c r="K280" i="9"/>
  <c r="G277" i="7"/>
  <c r="K276" i="7"/>
  <c r="G294" i="30"/>
  <c r="K293" i="30"/>
  <c r="G302" i="29"/>
  <c r="J302" i="29"/>
  <c r="K303" i="14"/>
  <c r="K304" i="14" s="1"/>
  <c r="G304" i="14"/>
  <c r="C306" i="14" s="1"/>
  <c r="K302" i="6"/>
  <c r="K303" i="16"/>
  <c r="K304" i="16" s="1"/>
  <c r="G304" i="16"/>
  <c r="C306" i="16" s="1"/>
  <c r="K300" i="52"/>
  <c r="G301" i="52"/>
  <c r="K302" i="12"/>
  <c r="K303" i="22" l="1"/>
  <c r="G303" i="22"/>
  <c r="C305" i="22" s="1"/>
  <c r="G305" i="22" s="1"/>
  <c r="G306" i="16"/>
  <c r="G306" i="14"/>
  <c r="G282" i="9"/>
  <c r="K281" i="9"/>
  <c r="G278" i="7"/>
  <c r="K277" i="7"/>
  <c r="G295" i="30"/>
  <c r="K294" i="30"/>
  <c r="G307" i="29"/>
  <c r="K307" i="29" s="1"/>
  <c r="I302" i="29"/>
  <c r="J306" i="16"/>
  <c r="I306" i="16"/>
  <c r="J306" i="14"/>
  <c r="K303" i="6"/>
  <c r="K304" i="6" s="1"/>
  <c r="G304" i="6"/>
  <c r="G302" i="52"/>
  <c r="K301" i="52"/>
  <c r="K303" i="12"/>
  <c r="G303" i="12"/>
  <c r="J305" i="22" l="1"/>
  <c r="I305" i="22"/>
  <c r="G310" i="22"/>
  <c r="G311" i="16"/>
  <c r="G311" i="14"/>
  <c r="G312" i="14" s="1"/>
  <c r="C306" i="6"/>
  <c r="I306" i="14"/>
  <c r="I307" i="14" s="1"/>
  <c r="C305" i="12"/>
  <c r="G305" i="12" s="1"/>
  <c r="I303" i="29"/>
  <c r="K282" i="9"/>
  <c r="K283" i="9" s="1"/>
  <c r="G283" i="9"/>
  <c r="C285" i="9" s="1"/>
  <c r="G285" i="9" s="1"/>
  <c r="G279" i="7"/>
  <c r="K278" i="7"/>
  <c r="G296" i="30"/>
  <c r="K295" i="30"/>
  <c r="G308" i="29"/>
  <c r="G309" i="29" s="1"/>
  <c r="G313" i="14"/>
  <c r="G314" i="14" s="1"/>
  <c r="G315" i="14" s="1"/>
  <c r="G316" i="14" s="1"/>
  <c r="G317" i="14" s="1"/>
  <c r="G318" i="14" s="1"/>
  <c r="G319" i="14" s="1"/>
  <c r="G320" i="14" s="1"/>
  <c r="G321" i="14" s="1"/>
  <c r="G322" i="14" s="1"/>
  <c r="K302" i="52"/>
  <c r="K311" i="14" l="1"/>
  <c r="I305" i="12"/>
  <c r="G310" i="12"/>
  <c r="K310" i="22"/>
  <c r="G311" i="22"/>
  <c r="J305" i="12"/>
  <c r="K310" i="12"/>
  <c r="K311" i="16"/>
  <c r="G312" i="16"/>
  <c r="K312" i="16" s="1"/>
  <c r="I306" i="22"/>
  <c r="I307" i="16"/>
  <c r="J306" i="6"/>
  <c r="K308" i="29"/>
  <c r="G290" i="9"/>
  <c r="I285" i="9"/>
  <c r="G280" i="7"/>
  <c r="K279" i="7"/>
  <c r="K296" i="30"/>
  <c r="G297" i="30"/>
  <c r="G306" i="6"/>
  <c r="K312" i="14"/>
  <c r="K309" i="29"/>
  <c r="G310" i="29"/>
  <c r="G313" i="16"/>
  <c r="K303" i="52"/>
  <c r="G303" i="52"/>
  <c r="C305" i="52" s="1"/>
  <c r="G305" i="52" s="1"/>
  <c r="I306" i="12" l="1"/>
  <c r="G310" i="52"/>
  <c r="I305" i="52"/>
  <c r="G311" i="12"/>
  <c r="G312" i="12" s="1"/>
  <c r="K311" i="22"/>
  <c r="G312" i="22"/>
  <c r="J305" i="52"/>
  <c r="I286" i="9"/>
  <c r="G291" i="9"/>
  <c r="K290" i="9"/>
  <c r="G281" i="7"/>
  <c r="K280" i="7"/>
  <c r="G311" i="6"/>
  <c r="G312" i="6" s="1"/>
  <c r="I306" i="6"/>
  <c r="G298" i="30"/>
  <c r="K297" i="30"/>
  <c r="K313" i="14"/>
  <c r="G311" i="29"/>
  <c r="K310" i="29"/>
  <c r="K313" i="16"/>
  <c r="G314" i="16"/>
  <c r="I306" i="52" l="1"/>
  <c r="K311" i="12"/>
  <c r="G313" i="22"/>
  <c r="K312" i="22"/>
  <c r="K291" i="9"/>
  <c r="G292" i="9"/>
  <c r="G282" i="7"/>
  <c r="K281" i="7"/>
  <c r="G313" i="6"/>
  <c r="G314" i="6" s="1"/>
  <c r="G315" i="6" s="1"/>
  <c r="G316" i="6" s="1"/>
  <c r="G317" i="6" s="1"/>
  <c r="G318" i="6" s="1"/>
  <c r="G319" i="6" s="1"/>
  <c r="G320" i="6" s="1"/>
  <c r="I307" i="6"/>
  <c r="K311" i="6"/>
  <c r="G299" i="30"/>
  <c r="K298" i="30"/>
  <c r="K314" i="14"/>
  <c r="K311" i="29"/>
  <c r="G312" i="29"/>
  <c r="G315" i="16"/>
  <c r="K314" i="16"/>
  <c r="K312" i="12"/>
  <c r="G313" i="12"/>
  <c r="G311" i="52"/>
  <c r="K310" i="52"/>
  <c r="K313" i="22" l="1"/>
  <c r="G314" i="22"/>
  <c r="G321" i="6"/>
  <c r="G322" i="6" s="1"/>
  <c r="G293" i="9"/>
  <c r="K292" i="9"/>
  <c r="G283" i="7"/>
  <c r="K282" i="7"/>
  <c r="K313" i="6"/>
  <c r="K312" i="6"/>
  <c r="G300" i="30"/>
  <c r="K299" i="30"/>
  <c r="K315" i="14"/>
  <c r="G313" i="29"/>
  <c r="K312" i="29"/>
  <c r="K314" i="6"/>
  <c r="K315" i="16"/>
  <c r="G316" i="16"/>
  <c r="G312" i="52"/>
  <c r="K311" i="52"/>
  <c r="K313" i="12"/>
  <c r="G314" i="12"/>
  <c r="K314" i="22" l="1"/>
  <c r="G315" i="22"/>
  <c r="G294" i="9"/>
  <c r="K293" i="9"/>
  <c r="K283" i="7"/>
  <c r="K284" i="7" s="1"/>
  <c r="G284" i="7"/>
  <c r="C286" i="7" s="1"/>
  <c r="G301" i="30"/>
  <c r="K300" i="30"/>
  <c r="K316" i="14"/>
  <c r="G314" i="29"/>
  <c r="K313" i="29"/>
  <c r="K315" i="6"/>
  <c r="K316" i="16"/>
  <c r="G317" i="16"/>
  <c r="K314" i="12"/>
  <c r="G315" i="12"/>
  <c r="G313" i="52"/>
  <c r="K312" i="52"/>
  <c r="K315" i="22" l="1"/>
  <c r="G316" i="22"/>
  <c r="G295" i="9"/>
  <c r="K294" i="9"/>
  <c r="G286" i="7"/>
  <c r="J286" i="7"/>
  <c r="G302" i="30"/>
  <c r="K302" i="30" s="1"/>
  <c r="K301" i="30"/>
  <c r="K317" i="14"/>
  <c r="G315" i="29"/>
  <c r="K314" i="29"/>
  <c r="K316" i="6"/>
  <c r="G318" i="16"/>
  <c r="K317" i="16"/>
  <c r="K315" i="12"/>
  <c r="G316" i="12"/>
  <c r="G314" i="52"/>
  <c r="K313" i="52"/>
  <c r="G317" i="22" l="1"/>
  <c r="K316" i="22"/>
  <c r="K303" i="30"/>
  <c r="G296" i="9"/>
  <c r="K295" i="9"/>
  <c r="G291" i="7"/>
  <c r="I286" i="7"/>
  <c r="G303" i="30"/>
  <c r="K318" i="14"/>
  <c r="K315" i="29"/>
  <c r="G316" i="29"/>
  <c r="K317" i="6"/>
  <c r="G319" i="16"/>
  <c r="K318" i="16"/>
  <c r="G315" i="52"/>
  <c r="K314" i="52"/>
  <c r="K316" i="12"/>
  <c r="G317" i="12"/>
  <c r="G318" i="22" l="1"/>
  <c r="K317" i="22"/>
  <c r="G297" i="9"/>
  <c r="K296" i="9"/>
  <c r="I287" i="7"/>
  <c r="G292" i="7"/>
  <c r="K291" i="7"/>
  <c r="C305" i="30"/>
  <c r="G305" i="30" s="1"/>
  <c r="K319" i="14"/>
  <c r="G317" i="29"/>
  <c r="K316" i="29"/>
  <c r="K318" i="6"/>
  <c r="K319" i="16"/>
  <c r="G320" i="16"/>
  <c r="G318" i="12"/>
  <c r="K317" i="12"/>
  <c r="K315" i="52"/>
  <c r="G316" i="52"/>
  <c r="G319" i="22" l="1"/>
  <c r="K318" i="22"/>
  <c r="J305" i="30"/>
  <c r="G298" i="9"/>
  <c r="K297" i="9"/>
  <c r="G293" i="7"/>
  <c r="K292" i="7"/>
  <c r="G310" i="30"/>
  <c r="G311" i="30" s="1"/>
  <c r="I305" i="30"/>
  <c r="K320" i="14"/>
  <c r="K317" i="29"/>
  <c r="G318" i="29"/>
  <c r="K319" i="6"/>
  <c r="G321" i="16"/>
  <c r="K320" i="16"/>
  <c r="K316" i="52"/>
  <c r="G317" i="52"/>
  <c r="G319" i="12"/>
  <c r="K318" i="12"/>
  <c r="K319" i="22" l="1"/>
  <c r="G320" i="22"/>
  <c r="I306" i="30"/>
  <c r="G299" i="9"/>
  <c r="K298" i="9"/>
  <c r="G294" i="7"/>
  <c r="K293" i="7"/>
  <c r="K310" i="30"/>
  <c r="K321" i="14"/>
  <c r="K318" i="29"/>
  <c r="K319" i="29" s="1"/>
  <c r="G319" i="29"/>
  <c r="C321" i="29" s="1"/>
  <c r="K320" i="6"/>
  <c r="K321" i="16"/>
  <c r="G322" i="16"/>
  <c r="G318" i="52"/>
  <c r="K317" i="52"/>
  <c r="K319" i="12"/>
  <c r="G320" i="12"/>
  <c r="K320" i="22" l="1"/>
  <c r="G321" i="22"/>
  <c r="K321" i="22" s="1"/>
  <c r="K322" i="22" s="1"/>
  <c r="J321" i="29"/>
  <c r="G300" i="9"/>
  <c r="K299" i="9"/>
  <c r="G295" i="7"/>
  <c r="K294" i="7"/>
  <c r="G321" i="29"/>
  <c r="I321" i="29" s="1"/>
  <c r="K322" i="14"/>
  <c r="K323" i="14" s="1"/>
  <c r="G323" i="14"/>
  <c r="C325" i="14" s="1"/>
  <c r="K321" i="6"/>
  <c r="K322" i="16"/>
  <c r="K323" i="16" s="1"/>
  <c r="G323" i="16"/>
  <c r="C325" i="16" s="1"/>
  <c r="G319" i="52"/>
  <c r="K318" i="52"/>
  <c r="K320" i="12"/>
  <c r="G321" i="12"/>
  <c r="G322" i="22" l="1"/>
  <c r="C324" i="22" s="1"/>
  <c r="G324" i="22" s="1"/>
  <c r="G325" i="16"/>
  <c r="J325" i="14"/>
  <c r="G325" i="14"/>
  <c r="G301" i="9"/>
  <c r="K300" i="9"/>
  <c r="G296" i="7"/>
  <c r="K295" i="7"/>
  <c r="K311" i="30"/>
  <c r="G312" i="30"/>
  <c r="G326" i="29"/>
  <c r="G327" i="29" s="1"/>
  <c r="I322" i="29" s="1"/>
  <c r="J325" i="16"/>
  <c r="I325" i="16"/>
  <c r="G330" i="14"/>
  <c r="K322" i="6"/>
  <c r="K323" i="6" s="1"/>
  <c r="G323" i="6"/>
  <c r="K321" i="12"/>
  <c r="K322" i="12" s="1"/>
  <c r="G322" i="12"/>
  <c r="G320" i="52"/>
  <c r="K319" i="52"/>
  <c r="J324" i="22" l="1"/>
  <c r="K332" i="12"/>
  <c r="I324" i="22"/>
  <c r="G329" i="22"/>
  <c r="G330" i="16"/>
  <c r="G331" i="16" s="1"/>
  <c r="I325" i="14"/>
  <c r="I326" i="14" s="1"/>
  <c r="C325" i="6"/>
  <c r="C324" i="12"/>
  <c r="J324" i="12" s="1"/>
  <c r="K326" i="29"/>
  <c r="G302" i="9"/>
  <c r="K301" i="9"/>
  <c r="G297" i="7"/>
  <c r="K296" i="7"/>
  <c r="K312" i="30"/>
  <c r="G313" i="30"/>
  <c r="G331" i="14"/>
  <c r="K330" i="14"/>
  <c r="K327" i="29"/>
  <c r="G328" i="29"/>
  <c r="G321" i="52"/>
  <c r="K320" i="52"/>
  <c r="I325" i="22" l="1"/>
  <c r="G330" i="22"/>
  <c r="K329" i="22"/>
  <c r="G324" i="12"/>
  <c r="I324" i="12" s="1"/>
  <c r="C337" i="12"/>
  <c r="K330" i="16"/>
  <c r="I326" i="16"/>
  <c r="J325" i="6"/>
  <c r="K302" i="9"/>
  <c r="K303" i="9" s="1"/>
  <c r="G303" i="9"/>
  <c r="C305" i="9" s="1"/>
  <c r="G305" i="9" s="1"/>
  <c r="G298" i="7"/>
  <c r="K297" i="7"/>
  <c r="K313" i="30"/>
  <c r="G314" i="30"/>
  <c r="G325" i="6"/>
  <c r="K331" i="14"/>
  <c r="G332" i="14"/>
  <c r="K328" i="29"/>
  <c r="G329" i="29"/>
  <c r="G332" i="16"/>
  <c r="K331" i="16"/>
  <c r="K321" i="52"/>
  <c r="K322" i="52" s="1"/>
  <c r="G322" i="52"/>
  <c r="C324" i="52" s="1"/>
  <c r="G324" i="52" s="1"/>
  <c r="G329" i="52" l="1"/>
  <c r="I324" i="52"/>
  <c r="I325" i="52" s="1"/>
  <c r="C326" i="12"/>
  <c r="G328" i="12"/>
  <c r="F337" i="12" s="1"/>
  <c r="K330" i="22"/>
  <c r="G331" i="22"/>
  <c r="J337" i="12"/>
  <c r="J336" i="12"/>
  <c r="I305" i="9"/>
  <c r="G310" i="9"/>
  <c r="G311" i="9" s="1"/>
  <c r="G299" i="7"/>
  <c r="K298" i="7"/>
  <c r="I325" i="6"/>
  <c r="K314" i="30"/>
  <c r="G315" i="30"/>
  <c r="G330" i="6"/>
  <c r="K332" i="14"/>
  <c r="G333" i="14"/>
  <c r="G330" i="29"/>
  <c r="K329" i="29"/>
  <c r="K332" i="16"/>
  <c r="G333" i="16"/>
  <c r="I325" i="12" l="1"/>
  <c r="K331" i="22"/>
  <c r="G332" i="22"/>
  <c r="H328" i="12"/>
  <c r="H329" i="12"/>
  <c r="I306" i="9"/>
  <c r="K310" i="9"/>
  <c r="G300" i="7"/>
  <c r="K299" i="7"/>
  <c r="I326" i="6"/>
  <c r="K315" i="30"/>
  <c r="G316" i="30"/>
  <c r="K330" i="6"/>
  <c r="G331" i="6"/>
  <c r="G334" i="14"/>
  <c r="K333" i="14"/>
  <c r="K330" i="29"/>
  <c r="G331" i="29"/>
  <c r="G334" i="16"/>
  <c r="K333" i="16"/>
  <c r="G330" i="52"/>
  <c r="K329" i="52"/>
  <c r="G333" i="22" l="1"/>
  <c r="K332" i="22"/>
  <c r="G301" i="7"/>
  <c r="K300" i="7"/>
  <c r="K316" i="30"/>
  <c r="G317" i="30"/>
  <c r="K331" i="6"/>
  <c r="G332" i="6"/>
  <c r="K334" i="14"/>
  <c r="G335" i="14"/>
  <c r="G332" i="29"/>
  <c r="K331" i="29"/>
  <c r="K334" i="16"/>
  <c r="G335" i="16"/>
  <c r="G331" i="52"/>
  <c r="K330" i="52"/>
  <c r="K333" i="22" l="1"/>
  <c r="G334" i="22"/>
  <c r="G312" i="9"/>
  <c r="K311" i="9"/>
  <c r="G302" i="7"/>
  <c r="K301" i="7"/>
  <c r="K317" i="30"/>
  <c r="G318" i="30"/>
  <c r="G333" i="6"/>
  <c r="K332" i="6"/>
  <c r="G336" i="14"/>
  <c r="K335" i="14"/>
  <c r="K332" i="29"/>
  <c r="G333" i="29"/>
  <c r="K335" i="16"/>
  <c r="G336" i="16"/>
  <c r="G332" i="52"/>
  <c r="K331" i="52"/>
  <c r="K334" i="22" l="1"/>
  <c r="G335" i="22"/>
  <c r="G313" i="9"/>
  <c r="K312" i="9"/>
  <c r="G303" i="7"/>
  <c r="K302" i="7"/>
  <c r="K318" i="30"/>
  <c r="G319" i="30"/>
  <c r="G334" i="6"/>
  <c r="K333" i="6"/>
  <c r="K336" i="14"/>
  <c r="G337" i="14"/>
  <c r="K333" i="29"/>
  <c r="G334" i="29"/>
  <c r="G337" i="16"/>
  <c r="K336" i="16"/>
  <c r="K332" i="52"/>
  <c r="G333" i="52"/>
  <c r="G336" i="22" l="1"/>
  <c r="K335" i="22"/>
  <c r="G314" i="9"/>
  <c r="K313" i="9"/>
  <c r="K303" i="7"/>
  <c r="K304" i="7" s="1"/>
  <c r="G304" i="7"/>
  <c r="C306" i="7" s="1"/>
  <c r="K319" i="30"/>
  <c r="G320" i="30"/>
  <c r="G335" i="6"/>
  <c r="K334" i="6"/>
  <c r="K337" i="14"/>
  <c r="G338" i="14"/>
  <c r="K334" i="29"/>
  <c r="G335" i="29"/>
  <c r="G338" i="16"/>
  <c r="K337" i="16"/>
  <c r="K333" i="52"/>
  <c r="G334" i="52"/>
  <c r="K336" i="22" l="1"/>
  <c r="G337" i="22"/>
  <c r="G315" i="9"/>
  <c r="K314" i="9"/>
  <c r="J306" i="7"/>
  <c r="G306" i="7"/>
  <c r="G321" i="30"/>
  <c r="K321" i="30" s="1"/>
  <c r="K320" i="30"/>
  <c r="G336" i="6"/>
  <c r="K335" i="6"/>
  <c r="K338" i="14"/>
  <c r="G339" i="14"/>
  <c r="G336" i="29"/>
  <c r="K335" i="29"/>
  <c r="K338" i="16"/>
  <c r="G339" i="16"/>
  <c r="G335" i="52"/>
  <c r="K334" i="52"/>
  <c r="K337" i="22" l="1"/>
  <c r="G338" i="22"/>
  <c r="K322" i="30"/>
  <c r="G316" i="9"/>
  <c r="K315" i="9"/>
  <c r="I306" i="7"/>
  <c r="G311" i="7"/>
  <c r="G312" i="7" s="1"/>
  <c r="G322" i="30"/>
  <c r="K336" i="6"/>
  <c r="G337" i="6"/>
  <c r="G340" i="14"/>
  <c r="K339" i="14"/>
  <c r="K336" i="29"/>
  <c r="G337" i="29"/>
  <c r="G340" i="16"/>
  <c r="K339" i="16"/>
  <c r="G336" i="52"/>
  <c r="K335" i="52"/>
  <c r="K338" i="22" l="1"/>
  <c r="G339" i="22"/>
  <c r="I307" i="7"/>
  <c r="G317" i="9"/>
  <c r="K316" i="9"/>
  <c r="K311" i="7"/>
  <c r="C324" i="30"/>
  <c r="G324" i="30" s="1"/>
  <c r="K337" i="6"/>
  <c r="G338" i="6"/>
  <c r="K340" i="14"/>
  <c r="G341" i="14"/>
  <c r="K337" i="29"/>
  <c r="G338" i="29"/>
  <c r="K340" i="16"/>
  <c r="G341" i="16"/>
  <c r="G337" i="52"/>
  <c r="K336" i="52"/>
  <c r="K339" i="22" l="1"/>
  <c r="G340" i="22"/>
  <c r="K340" i="22" s="1"/>
  <c r="K341" i="22" s="1"/>
  <c r="J324" i="30"/>
  <c r="G318" i="9"/>
  <c r="K317" i="9"/>
  <c r="G329" i="30"/>
  <c r="I324" i="30"/>
  <c r="K338" i="29"/>
  <c r="K338" i="6"/>
  <c r="G339" i="6"/>
  <c r="K341" i="14"/>
  <c r="K342" i="14" s="1"/>
  <c r="G342" i="14"/>
  <c r="C344" i="14" s="1"/>
  <c r="K341" i="16"/>
  <c r="K342" i="16" s="1"/>
  <c r="G342" i="16"/>
  <c r="C344" i="16" s="1"/>
  <c r="G338" i="52"/>
  <c r="K337" i="52"/>
  <c r="G341" i="22" l="1"/>
  <c r="C343" i="22" s="1"/>
  <c r="G343" i="22" s="1"/>
  <c r="G348" i="22"/>
  <c r="I343" i="22"/>
  <c r="I325" i="30"/>
  <c r="G344" i="14"/>
  <c r="J344" i="16"/>
  <c r="J344" i="14"/>
  <c r="G344" i="16"/>
  <c r="G319" i="9"/>
  <c r="K318" i="9"/>
  <c r="G313" i="7"/>
  <c r="K312" i="7"/>
  <c r="K329" i="30"/>
  <c r="G330" i="30"/>
  <c r="I344" i="16"/>
  <c r="I344" i="14"/>
  <c r="K339" i="6"/>
  <c r="G340" i="6"/>
  <c r="K338" i="52"/>
  <c r="G339" i="52"/>
  <c r="I344" i="22" l="1"/>
  <c r="G349" i="22"/>
  <c r="K348" i="22"/>
  <c r="G349" i="16"/>
  <c r="G350" i="16" s="1"/>
  <c r="K350" i="16" s="1"/>
  <c r="G349" i="14"/>
  <c r="G350" i="14" s="1"/>
  <c r="K350" i="14" s="1"/>
  <c r="G320" i="9"/>
  <c r="K319" i="9"/>
  <c r="G314" i="7"/>
  <c r="K313" i="7"/>
  <c r="K330" i="30"/>
  <c r="G331" i="30"/>
  <c r="G341" i="6"/>
  <c r="K341" i="6" s="1"/>
  <c r="K340" i="6"/>
  <c r="K339" i="52"/>
  <c r="G340" i="52"/>
  <c r="I345" i="14" l="1"/>
  <c r="G351" i="14"/>
  <c r="K349" i="16"/>
  <c r="G351" i="16"/>
  <c r="G350" i="22"/>
  <c r="K349" i="22"/>
  <c r="I345" i="16"/>
  <c r="K349" i="14"/>
  <c r="G321" i="9"/>
  <c r="K320" i="9"/>
  <c r="G315" i="7"/>
  <c r="K314" i="7"/>
  <c r="K342" i="6"/>
  <c r="K331" i="30"/>
  <c r="G332" i="30"/>
  <c r="G342" i="6"/>
  <c r="G352" i="14"/>
  <c r="K351" i="14"/>
  <c r="G352" i="16"/>
  <c r="K351" i="16"/>
  <c r="K340" i="52"/>
  <c r="K341" i="52" s="1"/>
  <c r="G341" i="52"/>
  <c r="C343" i="52" s="1"/>
  <c r="G343" i="52" s="1"/>
  <c r="I343" i="52" l="1"/>
  <c r="G348" i="52"/>
  <c r="G351" i="22"/>
  <c r="K350" i="22"/>
  <c r="J343" i="52"/>
  <c r="C344" i="6"/>
  <c r="K321" i="9"/>
  <c r="K322" i="9" s="1"/>
  <c r="G322" i="9"/>
  <c r="C324" i="9" s="1"/>
  <c r="G324" i="9" s="1"/>
  <c r="G316" i="7"/>
  <c r="K315" i="7"/>
  <c r="K332" i="30"/>
  <c r="G333" i="30"/>
  <c r="K352" i="14"/>
  <c r="G353" i="14"/>
  <c r="K352" i="16"/>
  <c r="G353" i="16"/>
  <c r="G349" i="52"/>
  <c r="I344" i="52" l="1"/>
  <c r="G352" i="22"/>
  <c r="K351" i="22"/>
  <c r="G344" i="6"/>
  <c r="I344" i="6" s="1"/>
  <c r="J344" i="6"/>
  <c r="G350" i="52"/>
  <c r="K349" i="52"/>
  <c r="I324" i="9"/>
  <c r="G329" i="9"/>
  <c r="G317" i="7"/>
  <c r="K316" i="7"/>
  <c r="G349" i="6"/>
  <c r="K349" i="6" s="1"/>
  <c r="G334" i="30"/>
  <c r="K333" i="30"/>
  <c r="G354" i="14"/>
  <c r="K353" i="14"/>
  <c r="G354" i="16"/>
  <c r="K353" i="16"/>
  <c r="K348" i="52"/>
  <c r="G353" i="22" l="1"/>
  <c r="K352" i="22"/>
  <c r="I325" i="9"/>
  <c r="K329" i="9"/>
  <c r="G330" i="9"/>
  <c r="G318" i="7"/>
  <c r="K317" i="7"/>
  <c r="G350" i="6"/>
  <c r="K350" i="6" s="1"/>
  <c r="I345" i="6"/>
  <c r="G335" i="30"/>
  <c r="K334" i="30"/>
  <c r="K354" i="14"/>
  <c r="G355" i="14"/>
  <c r="K354" i="16"/>
  <c r="G355" i="16"/>
  <c r="G351" i="52"/>
  <c r="K350" i="52"/>
  <c r="K353" i="22" l="1"/>
  <c r="G354" i="22"/>
  <c r="G331" i="9"/>
  <c r="K330" i="9"/>
  <c r="G319" i="7"/>
  <c r="K318" i="7"/>
  <c r="G351" i="6"/>
  <c r="K351" i="6" s="1"/>
  <c r="G336" i="30"/>
  <c r="K335" i="30"/>
  <c r="G356" i="14"/>
  <c r="K355" i="14"/>
  <c r="K355" i="16"/>
  <c r="G356" i="16"/>
  <c r="K351" i="52"/>
  <c r="G352" i="52"/>
  <c r="G355" i="22" l="1"/>
  <c r="K354" i="22"/>
  <c r="K331" i="9"/>
  <c r="G332" i="9"/>
  <c r="G320" i="7"/>
  <c r="K319" i="7"/>
  <c r="G352" i="6"/>
  <c r="G353" i="6" s="1"/>
  <c r="K336" i="30"/>
  <c r="G337" i="30"/>
  <c r="K356" i="14"/>
  <c r="G357" i="14"/>
  <c r="G357" i="16"/>
  <c r="K356" i="16"/>
  <c r="G353" i="52"/>
  <c r="K352" i="52"/>
  <c r="G356" i="22" l="1"/>
  <c r="K355" i="22"/>
  <c r="K332" i="9"/>
  <c r="G333" i="9"/>
  <c r="G321" i="7"/>
  <c r="K320" i="7"/>
  <c r="K352" i="6"/>
  <c r="K337" i="30"/>
  <c r="G338" i="30"/>
  <c r="G354" i="6"/>
  <c r="K353" i="6"/>
  <c r="K357" i="14"/>
  <c r="G358" i="14"/>
  <c r="G358" i="16"/>
  <c r="K357" i="16"/>
  <c r="G354" i="52"/>
  <c r="K353" i="52"/>
  <c r="K356" i="22" l="1"/>
  <c r="G357" i="22"/>
  <c r="G334" i="9"/>
  <c r="K333" i="9"/>
  <c r="G322" i="7"/>
  <c r="K321" i="7"/>
  <c r="G339" i="30"/>
  <c r="K338" i="30"/>
  <c r="K354" i="6"/>
  <c r="G355" i="6"/>
  <c r="K358" i="14"/>
  <c r="G359" i="14"/>
  <c r="K358" i="16"/>
  <c r="G359" i="16"/>
  <c r="K354" i="52"/>
  <c r="G355" i="52"/>
  <c r="G356" i="52" s="1"/>
  <c r="K357" i="22" l="1"/>
  <c r="G358" i="22"/>
  <c r="G357" i="52"/>
  <c r="K356" i="52"/>
  <c r="K334" i="9"/>
  <c r="G335" i="9"/>
  <c r="K322" i="7"/>
  <c r="K323" i="7" s="1"/>
  <c r="G323" i="7"/>
  <c r="C325" i="7" s="1"/>
  <c r="K339" i="30"/>
  <c r="G340" i="30"/>
  <c r="K355" i="6"/>
  <c r="G356" i="6"/>
  <c r="G360" i="14"/>
  <c r="K359" i="14"/>
  <c r="G360" i="16"/>
  <c r="K359" i="16"/>
  <c r="K355" i="52"/>
  <c r="G359" i="22" l="1"/>
  <c r="K358" i="22"/>
  <c r="G336" i="9"/>
  <c r="K335" i="9"/>
  <c r="J325" i="7"/>
  <c r="G325" i="7"/>
  <c r="K340" i="30"/>
  <c r="K341" i="30" s="1"/>
  <c r="G341" i="30"/>
  <c r="K356" i="6"/>
  <c r="G357" i="6"/>
  <c r="K360" i="14"/>
  <c r="G361" i="14"/>
  <c r="K360" i="16"/>
  <c r="G361" i="16"/>
  <c r="K357" i="52"/>
  <c r="G358" i="52"/>
  <c r="G360" i="22" l="1"/>
  <c r="K359" i="22"/>
  <c r="G337" i="9"/>
  <c r="K336" i="9"/>
  <c r="I325" i="7"/>
  <c r="G330" i="7"/>
  <c r="C343" i="30"/>
  <c r="G343" i="30" s="1"/>
  <c r="G358" i="6"/>
  <c r="K357" i="6"/>
  <c r="K361" i="14"/>
  <c r="K362" i="14" s="1"/>
  <c r="G362" i="14"/>
  <c r="C364" i="14" s="1"/>
  <c r="K361" i="16"/>
  <c r="K362" i="16" s="1"/>
  <c r="G362" i="16"/>
  <c r="C364" i="16" s="1"/>
  <c r="G359" i="52"/>
  <c r="K358" i="52"/>
  <c r="K360" i="22" l="1"/>
  <c r="G361" i="22"/>
  <c r="I326" i="7"/>
  <c r="G364" i="16"/>
  <c r="G364" i="14"/>
  <c r="J364" i="16"/>
  <c r="J364" i="14"/>
  <c r="G338" i="9"/>
  <c r="K337" i="9"/>
  <c r="G331" i="7"/>
  <c r="K330" i="7"/>
  <c r="G348" i="30"/>
  <c r="I343" i="30"/>
  <c r="I364" i="16"/>
  <c r="I364" i="14"/>
  <c r="K358" i="6"/>
  <c r="G359" i="6"/>
  <c r="G360" i="52"/>
  <c r="K359" i="52"/>
  <c r="K361" i="22" l="1"/>
  <c r="K362" i="22" s="1"/>
  <c r="G362" i="22"/>
  <c r="C364" i="22" s="1"/>
  <c r="G364" i="22" s="1"/>
  <c r="G369" i="16"/>
  <c r="I365" i="16" s="1"/>
  <c r="G369" i="14"/>
  <c r="I365" i="14" s="1"/>
  <c r="I344" i="30"/>
  <c r="G339" i="9"/>
  <c r="K338" i="9"/>
  <c r="G332" i="7"/>
  <c r="K331" i="7"/>
  <c r="K348" i="30"/>
  <c r="G349" i="30"/>
  <c r="G360" i="6"/>
  <c r="K359" i="6"/>
  <c r="G361" i="52"/>
  <c r="K360" i="52"/>
  <c r="K369" i="14" l="1"/>
  <c r="J364" i="22"/>
  <c r="I364" i="22"/>
  <c r="G369" i="22"/>
  <c r="K369" i="16"/>
  <c r="G370" i="16"/>
  <c r="G371" i="16" s="1"/>
  <c r="G370" i="14"/>
  <c r="G371" i="14" s="1"/>
  <c r="G340" i="9"/>
  <c r="K339" i="9"/>
  <c r="G333" i="7"/>
  <c r="K332" i="7"/>
  <c r="K349" i="30"/>
  <c r="G350" i="30"/>
  <c r="K360" i="6"/>
  <c r="G361" i="6"/>
  <c r="K361" i="6" s="1"/>
  <c r="K361" i="52"/>
  <c r="K370" i="14" l="1"/>
  <c r="I365" i="22"/>
  <c r="K369" i="22"/>
  <c r="G370" i="22"/>
  <c r="K370" i="16"/>
  <c r="K340" i="9"/>
  <c r="K341" i="9" s="1"/>
  <c r="G341" i="9"/>
  <c r="C343" i="9" s="1"/>
  <c r="G343" i="9" s="1"/>
  <c r="K333" i="7"/>
  <c r="G334" i="7"/>
  <c r="K350" i="30"/>
  <c r="G351" i="30"/>
  <c r="K362" i="6"/>
  <c r="G362" i="6"/>
  <c r="K371" i="14"/>
  <c r="G372" i="14"/>
  <c r="K371" i="16"/>
  <c r="G372" i="16"/>
  <c r="K362" i="52"/>
  <c r="G362" i="52"/>
  <c r="C364" i="52" s="1"/>
  <c r="G364" i="52" s="1"/>
  <c r="G369" i="52" l="1"/>
  <c r="I364" i="52"/>
  <c r="I365" i="52" s="1"/>
  <c r="J364" i="52"/>
  <c r="K370" i="22"/>
  <c r="G371" i="22"/>
  <c r="C364" i="6"/>
  <c r="I343" i="9"/>
  <c r="G348" i="9"/>
  <c r="K334" i="7"/>
  <c r="G335" i="7"/>
  <c r="K351" i="30"/>
  <c r="G352" i="30"/>
  <c r="G373" i="14"/>
  <c r="K372" i="14"/>
  <c r="G373" i="16"/>
  <c r="K372" i="16"/>
  <c r="G372" i="22" l="1"/>
  <c r="K371" i="22"/>
  <c r="J364" i="6"/>
  <c r="I344" i="9"/>
  <c r="G349" i="9"/>
  <c r="K348" i="9"/>
  <c r="G336" i="7"/>
  <c r="K335" i="7"/>
  <c r="K352" i="30"/>
  <c r="G353" i="30"/>
  <c r="G364" i="6"/>
  <c r="K373" i="14"/>
  <c r="G374" i="14"/>
  <c r="K373" i="16"/>
  <c r="G374" i="16"/>
  <c r="G370" i="52"/>
  <c r="K369" i="52"/>
  <c r="K372" i="22" l="1"/>
  <c r="G373" i="22"/>
  <c r="G350" i="9"/>
  <c r="K349" i="9"/>
  <c r="K336" i="7"/>
  <c r="G337" i="7"/>
  <c r="G369" i="6"/>
  <c r="G370" i="6" s="1"/>
  <c r="I364" i="6"/>
  <c r="G354" i="30"/>
  <c r="K353" i="30"/>
  <c r="G375" i="14"/>
  <c r="K374" i="14"/>
  <c r="G375" i="16"/>
  <c r="K374" i="16"/>
  <c r="G371" i="52"/>
  <c r="K370" i="52"/>
  <c r="G374" i="22" l="1"/>
  <c r="K373" i="22"/>
  <c r="K350" i="9"/>
  <c r="G351" i="9"/>
  <c r="G338" i="7"/>
  <c r="K337" i="7"/>
  <c r="I365" i="6"/>
  <c r="K369" i="6"/>
  <c r="G355" i="30"/>
  <c r="K354" i="30"/>
  <c r="G371" i="6"/>
  <c r="K370" i="6"/>
  <c r="G376" i="14"/>
  <c r="K375" i="14"/>
  <c r="G376" i="16"/>
  <c r="K375" i="16"/>
  <c r="G372" i="52"/>
  <c r="K371" i="52"/>
  <c r="G375" i="22" l="1"/>
  <c r="K374" i="22"/>
  <c r="K355" i="30"/>
  <c r="G356" i="30"/>
  <c r="K356" i="30" s="1"/>
  <c r="G352" i="9"/>
  <c r="K351" i="9"/>
  <c r="G339" i="7"/>
  <c r="K338" i="7"/>
  <c r="G372" i="6"/>
  <c r="K371" i="6"/>
  <c r="G377" i="14"/>
  <c r="K376" i="14"/>
  <c r="K376" i="16"/>
  <c r="G377" i="16"/>
  <c r="K372" i="52"/>
  <c r="G373" i="52"/>
  <c r="K375" i="22" l="1"/>
  <c r="G376" i="22"/>
  <c r="G357" i="30"/>
  <c r="K357" i="30" s="1"/>
  <c r="G353" i="9"/>
  <c r="K352" i="9"/>
  <c r="K339" i="7"/>
  <c r="G340" i="7"/>
  <c r="G373" i="6"/>
  <c r="K372" i="6"/>
  <c r="K377" i="14"/>
  <c r="G378" i="14"/>
  <c r="K377" i="16"/>
  <c r="G378" i="16"/>
  <c r="K373" i="52"/>
  <c r="G374" i="52"/>
  <c r="K376" i="22" l="1"/>
  <c r="G377" i="22"/>
  <c r="G358" i="30"/>
  <c r="K358" i="30" s="1"/>
  <c r="G354" i="9"/>
  <c r="K353" i="9"/>
  <c r="K340" i="7"/>
  <c r="G341" i="7"/>
  <c r="G374" i="6"/>
  <c r="K373" i="6"/>
  <c r="G379" i="14"/>
  <c r="K378" i="14"/>
  <c r="G379" i="16"/>
  <c r="K378" i="16"/>
  <c r="G375" i="52"/>
  <c r="K374" i="52"/>
  <c r="K377" i="22" l="1"/>
  <c r="G378" i="22"/>
  <c r="G359" i="30"/>
  <c r="G360" i="30" s="1"/>
  <c r="G355" i="9"/>
  <c r="K354" i="9"/>
  <c r="K341" i="7"/>
  <c r="K342" i="7" s="1"/>
  <c r="G342" i="7"/>
  <c r="C344" i="7" s="1"/>
  <c r="K374" i="6"/>
  <c r="G375" i="6"/>
  <c r="K379" i="14"/>
  <c r="G380" i="14"/>
  <c r="K379" i="16"/>
  <c r="G380" i="16"/>
  <c r="K375" i="52"/>
  <c r="G379" i="22" l="1"/>
  <c r="K378" i="22"/>
  <c r="K359" i="30"/>
  <c r="G356" i="9"/>
  <c r="K355" i="9"/>
  <c r="G344" i="7"/>
  <c r="J344" i="7"/>
  <c r="G361" i="30"/>
  <c r="K360" i="30"/>
  <c r="K375" i="6"/>
  <c r="G376" i="6"/>
  <c r="K380" i="14"/>
  <c r="K381" i="14" s="1"/>
  <c r="G381" i="14"/>
  <c r="C383" i="14" s="1"/>
  <c r="K380" i="16"/>
  <c r="K381" i="16" s="1"/>
  <c r="G381" i="16"/>
  <c r="C383" i="16" s="1"/>
  <c r="K379" i="22" l="1"/>
  <c r="G380" i="22"/>
  <c r="G383" i="16"/>
  <c r="J383" i="16"/>
  <c r="G383" i="14"/>
  <c r="G357" i="9"/>
  <c r="K356" i="9"/>
  <c r="I344" i="7"/>
  <c r="G349" i="7"/>
  <c r="K361" i="30"/>
  <c r="K362" i="30" s="1"/>
  <c r="G362" i="30"/>
  <c r="C364" i="30" s="1"/>
  <c r="G364" i="30" s="1"/>
  <c r="J383" i="14"/>
  <c r="K376" i="6"/>
  <c r="G377" i="6"/>
  <c r="K380" i="22" l="1"/>
  <c r="K381" i="22" s="1"/>
  <c r="G381" i="22"/>
  <c r="C383" i="22" s="1"/>
  <c r="G383" i="22" s="1"/>
  <c r="G388" i="16"/>
  <c r="K388" i="16" s="1"/>
  <c r="I383" i="14"/>
  <c r="I383" i="16"/>
  <c r="G388" i="14"/>
  <c r="G389" i="14" s="1"/>
  <c r="I345" i="7"/>
  <c r="J364" i="30"/>
  <c r="G358" i="9"/>
  <c r="K357" i="9"/>
  <c r="G350" i="7"/>
  <c r="K349" i="7"/>
  <c r="I364" i="30"/>
  <c r="G369" i="30"/>
  <c r="K377" i="6"/>
  <c r="G378" i="6"/>
  <c r="J383" i="22" l="1"/>
  <c r="G388" i="22"/>
  <c r="I383" i="22"/>
  <c r="G389" i="16"/>
  <c r="K389" i="16" s="1"/>
  <c r="I384" i="16"/>
  <c r="K388" i="14"/>
  <c r="I384" i="14"/>
  <c r="K358" i="9"/>
  <c r="G359" i="9"/>
  <c r="G351" i="7"/>
  <c r="K350" i="7"/>
  <c r="I365" i="30"/>
  <c r="G370" i="30"/>
  <c r="K369" i="30"/>
  <c r="G379" i="6"/>
  <c r="K378" i="6"/>
  <c r="G390" i="14"/>
  <c r="K389" i="14"/>
  <c r="I384" i="22" l="1"/>
  <c r="G389" i="22"/>
  <c r="K388" i="22"/>
  <c r="G390" i="16"/>
  <c r="G391" i="16" s="1"/>
  <c r="G360" i="9"/>
  <c r="K359" i="9"/>
  <c r="G352" i="7"/>
  <c r="K351" i="7"/>
  <c r="G371" i="30"/>
  <c r="K370" i="30"/>
  <c r="K379" i="6"/>
  <c r="G380" i="6"/>
  <c r="K390" i="14"/>
  <c r="G391" i="14"/>
  <c r="K389" i="22" l="1"/>
  <c r="G390" i="22"/>
  <c r="K390" i="16"/>
  <c r="K360" i="9"/>
  <c r="K361" i="9" s="1"/>
  <c r="G361" i="9"/>
  <c r="C363" i="9" s="1"/>
  <c r="G363" i="9" s="1"/>
  <c r="G353" i="7"/>
  <c r="K352" i="7"/>
  <c r="G372" i="30"/>
  <c r="K371" i="30"/>
  <c r="K380" i="6"/>
  <c r="K381" i="6" s="1"/>
  <c r="G381" i="6"/>
  <c r="G392" i="14"/>
  <c r="K391" i="14"/>
  <c r="G392" i="16"/>
  <c r="K391" i="16"/>
  <c r="K376" i="52"/>
  <c r="G376" i="52"/>
  <c r="C378" i="52" s="1"/>
  <c r="G391" i="22" l="1"/>
  <c r="K390" i="22"/>
  <c r="G378" i="52"/>
  <c r="I378" i="52" s="1"/>
  <c r="C391" i="52"/>
  <c r="J378" i="52"/>
  <c r="K386" i="52"/>
  <c r="C383" i="6"/>
  <c r="G368" i="9"/>
  <c r="I363" i="9"/>
  <c r="K353" i="7"/>
  <c r="G354" i="7"/>
  <c r="K372" i="30"/>
  <c r="G373" i="30"/>
  <c r="K392" i="14"/>
  <c r="G393" i="14"/>
  <c r="K392" i="16"/>
  <c r="G393" i="16"/>
  <c r="K391" i="22" l="1"/>
  <c r="G392" i="22"/>
  <c r="J383" i="6"/>
  <c r="J390" i="52"/>
  <c r="J391" i="52"/>
  <c r="C380" i="52"/>
  <c r="G382" i="52"/>
  <c r="F391" i="52" s="1"/>
  <c r="I364" i="9"/>
  <c r="K368" i="9"/>
  <c r="G369" i="9"/>
  <c r="G355" i="7"/>
  <c r="K354" i="7"/>
  <c r="G374" i="30"/>
  <c r="K373" i="30"/>
  <c r="G383" i="6"/>
  <c r="G394" i="14"/>
  <c r="K393" i="14"/>
  <c r="K393" i="16"/>
  <c r="G394" i="16"/>
  <c r="I379" i="52" l="1"/>
  <c r="K392" i="22"/>
  <c r="G393" i="22"/>
  <c r="H383" i="52"/>
  <c r="H382" i="52"/>
  <c r="G370" i="9"/>
  <c r="K369" i="9"/>
  <c r="K355" i="7"/>
  <c r="G356" i="7"/>
  <c r="G388" i="6"/>
  <c r="K388" i="6" s="1"/>
  <c r="I383" i="6"/>
  <c r="G375" i="30"/>
  <c r="K374" i="30"/>
  <c r="G395" i="14"/>
  <c r="K394" i="14"/>
  <c r="G395" i="16"/>
  <c r="K394" i="16"/>
  <c r="K393" i="22" l="1"/>
  <c r="G394" i="22"/>
  <c r="G371" i="9"/>
  <c r="K370" i="9"/>
  <c r="K356" i="7"/>
  <c r="G357" i="7"/>
  <c r="G389" i="6"/>
  <c r="K389" i="6" s="1"/>
  <c r="I384" i="6"/>
  <c r="K375" i="30"/>
  <c r="G376" i="30"/>
  <c r="G396" i="14"/>
  <c r="K395" i="14"/>
  <c r="G396" i="16"/>
  <c r="K395" i="16"/>
  <c r="K394" i="22" l="1"/>
  <c r="G395" i="22"/>
  <c r="K371" i="9"/>
  <c r="G372" i="9"/>
  <c r="G358" i="7"/>
  <c r="K357" i="7"/>
  <c r="G390" i="6"/>
  <c r="K390" i="6" s="1"/>
  <c r="K376" i="30"/>
  <c r="G377" i="30"/>
  <c r="K396" i="14"/>
  <c r="G397" i="14"/>
  <c r="K396" i="16"/>
  <c r="G397" i="16"/>
  <c r="K395" i="22" l="1"/>
  <c r="G396" i="22"/>
  <c r="G373" i="9"/>
  <c r="K372" i="9"/>
  <c r="K358" i="7"/>
  <c r="G359" i="7"/>
  <c r="G391" i="6"/>
  <c r="K391" i="6" s="1"/>
  <c r="K377" i="30"/>
  <c r="G378" i="30"/>
  <c r="G398" i="14"/>
  <c r="K397" i="14"/>
  <c r="G398" i="16"/>
  <c r="K397" i="16"/>
  <c r="K396" i="22" l="1"/>
  <c r="G397" i="22"/>
  <c r="K373" i="9"/>
  <c r="G374" i="9"/>
  <c r="K359" i="7"/>
  <c r="G360" i="7"/>
  <c r="G392" i="6"/>
  <c r="G393" i="6" s="1"/>
  <c r="K378" i="30"/>
  <c r="G379" i="30"/>
  <c r="K398" i="14"/>
  <c r="G399" i="14"/>
  <c r="K398" i="16"/>
  <c r="G399" i="16"/>
  <c r="K397" i="22" l="1"/>
  <c r="G398" i="22"/>
  <c r="G375" i="9"/>
  <c r="K374" i="9"/>
  <c r="K360" i="7"/>
  <c r="G361" i="7"/>
  <c r="K392" i="6"/>
  <c r="K379" i="30"/>
  <c r="G380" i="30"/>
  <c r="G394" i="6"/>
  <c r="K393" i="6"/>
  <c r="K399" i="14"/>
  <c r="K400" i="14" s="1"/>
  <c r="G400" i="14"/>
  <c r="C402" i="14" s="1"/>
  <c r="K399" i="16"/>
  <c r="K400" i="16" s="1"/>
  <c r="G400" i="16"/>
  <c r="C402" i="16" s="1"/>
  <c r="K398" i="22" l="1"/>
  <c r="G399" i="22"/>
  <c r="G402" i="16"/>
  <c r="G402" i="14"/>
  <c r="J402" i="16"/>
  <c r="J402" i="14"/>
  <c r="G376" i="9"/>
  <c r="K375" i="9"/>
  <c r="K361" i="7"/>
  <c r="K362" i="7" s="1"/>
  <c r="G362" i="7"/>
  <c r="C364" i="7" s="1"/>
  <c r="K380" i="30"/>
  <c r="K381" i="30" s="1"/>
  <c r="G381" i="30"/>
  <c r="C383" i="30" s="1"/>
  <c r="G383" i="30" s="1"/>
  <c r="I402" i="16"/>
  <c r="I402" i="14"/>
  <c r="K394" i="6"/>
  <c r="G395" i="6"/>
  <c r="K399" i="22" l="1"/>
  <c r="K400" i="22" s="1"/>
  <c r="G400" i="22"/>
  <c r="C402" i="22" s="1"/>
  <c r="G402" i="22" s="1"/>
  <c r="G407" i="16"/>
  <c r="K407" i="16" s="1"/>
  <c r="G407" i="14"/>
  <c r="I403" i="14" s="1"/>
  <c r="J383" i="30"/>
  <c r="G377" i="9"/>
  <c r="K376" i="9"/>
  <c r="J364" i="7"/>
  <c r="G364" i="7"/>
  <c r="G388" i="30"/>
  <c r="I383" i="30"/>
  <c r="G396" i="6"/>
  <c r="K395" i="6"/>
  <c r="J402" i="22" l="1"/>
  <c r="G407" i="22"/>
  <c r="I402" i="22"/>
  <c r="I384" i="30"/>
  <c r="G408" i="16"/>
  <c r="K408" i="16" s="1"/>
  <c r="I403" i="16"/>
  <c r="G408" i="14"/>
  <c r="K408" i="14" s="1"/>
  <c r="K407" i="14"/>
  <c r="K377" i="9"/>
  <c r="G378" i="9"/>
  <c r="I364" i="7"/>
  <c r="G369" i="7"/>
  <c r="G389" i="30"/>
  <c r="K388" i="30"/>
  <c r="G397" i="6"/>
  <c r="K396" i="6"/>
  <c r="I403" i="22" l="1"/>
  <c r="G408" i="22"/>
  <c r="K407" i="22"/>
  <c r="G409" i="16"/>
  <c r="G410" i="16" s="1"/>
  <c r="G409" i="14"/>
  <c r="K409" i="14" s="1"/>
  <c r="I365" i="7"/>
  <c r="K378" i="9"/>
  <c r="G379" i="9"/>
  <c r="G370" i="7"/>
  <c r="K369" i="7"/>
  <c r="K389" i="30"/>
  <c r="G390" i="30"/>
  <c r="G398" i="6"/>
  <c r="K397" i="6"/>
  <c r="G410" i="14"/>
  <c r="G409" i="22" l="1"/>
  <c r="K408" i="22"/>
  <c r="K409" i="16"/>
  <c r="K379" i="9"/>
  <c r="K380" i="9" s="1"/>
  <c r="G380" i="9"/>
  <c r="C382" i="9" s="1"/>
  <c r="G382" i="9" s="1"/>
  <c r="K370" i="7"/>
  <c r="G371" i="7"/>
  <c r="G391" i="30"/>
  <c r="K390" i="30"/>
  <c r="K398" i="6"/>
  <c r="G399" i="6"/>
  <c r="K399" i="6" s="1"/>
  <c r="G411" i="14"/>
  <c r="K410" i="14"/>
  <c r="G411" i="16"/>
  <c r="K410" i="16"/>
  <c r="G410" i="22" l="1"/>
  <c r="K409" i="22"/>
  <c r="G387" i="9"/>
  <c r="I382" i="9"/>
  <c r="K371" i="7"/>
  <c r="G372" i="7"/>
  <c r="K391" i="30"/>
  <c r="G392" i="30"/>
  <c r="K400" i="6"/>
  <c r="G400" i="6"/>
  <c r="K411" i="14"/>
  <c r="G412" i="14"/>
  <c r="K411" i="16"/>
  <c r="G412" i="16"/>
  <c r="G411" i="22" l="1"/>
  <c r="K410" i="22"/>
  <c r="C402" i="6"/>
  <c r="I383" i="9"/>
  <c r="K387" i="9"/>
  <c r="G388" i="9"/>
  <c r="K372" i="7"/>
  <c r="G373" i="7"/>
  <c r="K392" i="30"/>
  <c r="G393" i="30"/>
  <c r="G413" i="14"/>
  <c r="K412" i="14"/>
  <c r="G413" i="16"/>
  <c r="K412" i="16"/>
  <c r="K411" i="22" l="1"/>
  <c r="G412" i="22"/>
  <c r="G402" i="6"/>
  <c r="J402" i="6"/>
  <c r="K388" i="9"/>
  <c r="G389" i="9"/>
  <c r="G374" i="7"/>
  <c r="K373" i="7"/>
  <c r="K393" i="30"/>
  <c r="G394" i="30"/>
  <c r="G414" i="14"/>
  <c r="K413" i="14"/>
  <c r="G414" i="16"/>
  <c r="K413" i="16"/>
  <c r="K412" i="22" l="1"/>
  <c r="G413" i="22"/>
  <c r="I402" i="6"/>
  <c r="K389" i="9"/>
  <c r="G390" i="9"/>
  <c r="G375" i="7"/>
  <c r="K374" i="7"/>
  <c r="K394" i="30"/>
  <c r="G395" i="30"/>
  <c r="G407" i="6"/>
  <c r="G415" i="14"/>
  <c r="K414" i="14"/>
  <c r="K414" i="16"/>
  <c r="G415" i="16"/>
  <c r="G414" i="22" l="1"/>
  <c r="K413" i="22"/>
  <c r="I403" i="6"/>
  <c r="K390" i="9"/>
  <c r="G391" i="9"/>
  <c r="G376" i="7"/>
  <c r="K375" i="7"/>
  <c r="G396" i="30"/>
  <c r="K395" i="30"/>
  <c r="G408" i="6"/>
  <c r="K407" i="6"/>
  <c r="K415" i="14"/>
  <c r="G416" i="14"/>
  <c r="K415" i="16"/>
  <c r="G416" i="16"/>
  <c r="G415" i="22" l="1"/>
  <c r="K414" i="22"/>
  <c r="G392" i="9"/>
  <c r="K391" i="9"/>
  <c r="K376" i="7"/>
  <c r="G377" i="7"/>
  <c r="K396" i="30"/>
  <c r="G397" i="30"/>
  <c r="G409" i="6"/>
  <c r="K408" i="6"/>
  <c r="G417" i="14"/>
  <c r="K416" i="14"/>
  <c r="G417" i="16"/>
  <c r="K416" i="16"/>
  <c r="G416" i="22" l="1"/>
  <c r="K415" i="22"/>
  <c r="G393" i="9"/>
  <c r="K392" i="9"/>
  <c r="G378" i="7"/>
  <c r="K377" i="7"/>
  <c r="K397" i="30"/>
  <c r="G398" i="30"/>
  <c r="K409" i="6"/>
  <c r="G410" i="6"/>
  <c r="K417" i="14"/>
  <c r="G418" i="14"/>
  <c r="K417" i="16"/>
  <c r="G418" i="16"/>
  <c r="K416" i="22" l="1"/>
  <c r="G417" i="22"/>
  <c r="K393" i="9"/>
  <c r="G394" i="9"/>
  <c r="K378" i="7"/>
  <c r="G379" i="7"/>
  <c r="G399" i="30"/>
  <c r="K398" i="30"/>
  <c r="G411" i="6"/>
  <c r="K410" i="6"/>
  <c r="K418" i="14"/>
  <c r="K419" i="14" s="1"/>
  <c r="G419" i="14"/>
  <c r="C421" i="14" s="1"/>
  <c r="K418" i="16"/>
  <c r="K419" i="16" s="1"/>
  <c r="G419" i="16"/>
  <c r="C421" i="16" s="1"/>
  <c r="G418" i="22" l="1"/>
  <c r="K418" i="22" s="1"/>
  <c r="K417" i="22"/>
  <c r="J421" i="16"/>
  <c r="J421" i="14"/>
  <c r="G421" i="16"/>
  <c r="G421" i="14"/>
  <c r="K394" i="9"/>
  <c r="G395" i="9"/>
  <c r="K379" i="7"/>
  <c r="G380" i="7"/>
  <c r="K399" i="30"/>
  <c r="K400" i="30" s="1"/>
  <c r="G400" i="30"/>
  <c r="C402" i="30" s="1"/>
  <c r="G402" i="30" s="1"/>
  <c r="G412" i="6"/>
  <c r="K411" i="6"/>
  <c r="K419" i="22" l="1"/>
  <c r="G419" i="22"/>
  <c r="C421" i="22" s="1"/>
  <c r="G421" i="22" s="1"/>
  <c r="G426" i="16"/>
  <c r="K426" i="16" s="1"/>
  <c r="I421" i="14"/>
  <c r="G426" i="14"/>
  <c r="K426" i="14" s="1"/>
  <c r="I421" i="16"/>
  <c r="J402" i="30"/>
  <c r="G396" i="9"/>
  <c r="K395" i="9"/>
  <c r="K380" i="7"/>
  <c r="K381" i="7" s="1"/>
  <c r="G381" i="7"/>
  <c r="C383" i="7" s="1"/>
  <c r="G407" i="30"/>
  <c r="I402" i="30"/>
  <c r="G413" i="6"/>
  <c r="K412" i="6"/>
  <c r="I422" i="16" l="1"/>
  <c r="J421" i="22"/>
  <c r="G426" i="22"/>
  <c r="I421" i="22"/>
  <c r="I422" i="22" s="1"/>
  <c r="G427" i="16"/>
  <c r="G428" i="16" s="1"/>
  <c r="G429" i="16" s="1"/>
  <c r="G427" i="14"/>
  <c r="I422" i="14"/>
  <c r="G397" i="9"/>
  <c r="K396" i="9"/>
  <c r="J383" i="7"/>
  <c r="G383" i="7"/>
  <c r="K407" i="30"/>
  <c r="G408" i="30"/>
  <c r="I403" i="30"/>
  <c r="K413" i="6"/>
  <c r="G414" i="6"/>
  <c r="G427" i="22" l="1"/>
  <c r="K426" i="22"/>
  <c r="K428" i="16"/>
  <c r="K427" i="16"/>
  <c r="G428" i="14"/>
  <c r="K427" i="14"/>
  <c r="G398" i="9"/>
  <c r="K397" i="9"/>
  <c r="I383" i="7"/>
  <c r="G388" i="7"/>
  <c r="K408" i="30"/>
  <c r="G409" i="30"/>
  <c r="K414" i="6"/>
  <c r="G415" i="6"/>
  <c r="G430" i="16"/>
  <c r="K429" i="16"/>
  <c r="G428" i="22" l="1"/>
  <c r="K427" i="22"/>
  <c r="K428" i="14"/>
  <c r="G429" i="14"/>
  <c r="I384" i="7"/>
  <c r="K398" i="9"/>
  <c r="K399" i="9" s="1"/>
  <c r="G399" i="9"/>
  <c r="C401" i="9" s="1"/>
  <c r="G401" i="9" s="1"/>
  <c r="G389" i="7"/>
  <c r="K388" i="7"/>
  <c r="K409" i="30"/>
  <c r="G410" i="30"/>
  <c r="G416" i="6"/>
  <c r="K415" i="6"/>
  <c r="K430" i="16"/>
  <c r="G431" i="16"/>
  <c r="K428" i="22" l="1"/>
  <c r="G429" i="22"/>
  <c r="K429" i="14"/>
  <c r="G430" i="14"/>
  <c r="I401" i="9"/>
  <c r="G406" i="9"/>
  <c r="K389" i="7"/>
  <c r="G390" i="7"/>
  <c r="G411" i="30"/>
  <c r="K410" i="30"/>
  <c r="K416" i="6"/>
  <c r="G417" i="6"/>
  <c r="G432" i="16"/>
  <c r="K431" i="16"/>
  <c r="K429" i="22" l="1"/>
  <c r="G430" i="22"/>
  <c r="K430" i="14"/>
  <c r="G431" i="14"/>
  <c r="I402" i="9"/>
  <c r="K406" i="9"/>
  <c r="G407" i="9"/>
  <c r="G391" i="7"/>
  <c r="K390" i="7"/>
  <c r="G412" i="30"/>
  <c r="K411" i="30"/>
  <c r="G418" i="6"/>
  <c r="K417" i="6"/>
  <c r="K432" i="16"/>
  <c r="G433" i="16"/>
  <c r="K430" i="22" l="1"/>
  <c r="G431" i="22"/>
  <c r="K431" i="14"/>
  <c r="G432" i="14"/>
  <c r="K407" i="9"/>
  <c r="G408" i="9"/>
  <c r="K391" i="7"/>
  <c r="G392" i="7"/>
  <c r="K412" i="30"/>
  <c r="G413" i="30"/>
  <c r="K418" i="6"/>
  <c r="K419" i="6" s="1"/>
  <c r="G419" i="6"/>
  <c r="G434" i="16"/>
  <c r="G435" i="16" s="1"/>
  <c r="K433" i="16"/>
  <c r="G432" i="22" l="1"/>
  <c r="K431" i="22"/>
  <c r="K435" i="16"/>
  <c r="G436" i="16"/>
  <c r="G437" i="16" s="1"/>
  <c r="C421" i="6"/>
  <c r="J421" i="6" s="1"/>
  <c r="K432" i="14"/>
  <c r="G433" i="14"/>
  <c r="K408" i="9"/>
  <c r="G409" i="9"/>
  <c r="G393" i="7"/>
  <c r="K392" i="7"/>
  <c r="G414" i="30"/>
  <c r="K413" i="30"/>
  <c r="K434" i="16"/>
  <c r="G433" i="22" l="1"/>
  <c r="K432" i="22"/>
  <c r="K433" i="14"/>
  <c r="G434" i="14"/>
  <c r="G435" i="14" s="1"/>
  <c r="K409" i="9"/>
  <c r="G410" i="9"/>
  <c r="K393" i="7"/>
  <c r="G394" i="7"/>
  <c r="G415" i="30"/>
  <c r="K414" i="30"/>
  <c r="G421" i="6"/>
  <c r="K433" i="22" l="1"/>
  <c r="G434" i="22"/>
  <c r="K435" i="14"/>
  <c r="G436" i="14"/>
  <c r="G437" i="14" s="1"/>
  <c r="K434" i="14"/>
  <c r="G411" i="9"/>
  <c r="K410" i="9"/>
  <c r="G395" i="7"/>
  <c r="K394" i="7"/>
  <c r="I421" i="6"/>
  <c r="K415" i="30"/>
  <c r="G416" i="30"/>
  <c r="G426" i="6"/>
  <c r="K436" i="16"/>
  <c r="G435" i="22" l="1"/>
  <c r="K434" i="22"/>
  <c r="K411" i="9"/>
  <c r="G412" i="9"/>
  <c r="K395" i="7"/>
  <c r="G396" i="7"/>
  <c r="I422" i="6"/>
  <c r="K416" i="30"/>
  <c r="G417" i="30"/>
  <c r="G427" i="6"/>
  <c r="K426" i="6"/>
  <c r="K437" i="16"/>
  <c r="K438" i="16" s="1"/>
  <c r="G438" i="16"/>
  <c r="G436" i="22" l="1"/>
  <c r="K435" i="22"/>
  <c r="C440" i="16"/>
  <c r="K436" i="14"/>
  <c r="K412" i="9"/>
  <c r="G413" i="9"/>
  <c r="G397" i="7"/>
  <c r="K396" i="7"/>
  <c r="G418" i="30"/>
  <c r="K417" i="30"/>
  <c r="K427" i="6"/>
  <c r="G428" i="6"/>
  <c r="G437" i="22" l="1"/>
  <c r="K437" i="22" s="1"/>
  <c r="K436" i="22"/>
  <c r="G438" i="22"/>
  <c r="C440" i="22" s="1"/>
  <c r="G440" i="22" s="1"/>
  <c r="J440" i="16"/>
  <c r="G440" i="16"/>
  <c r="K437" i="14"/>
  <c r="K438" i="14" s="1"/>
  <c r="G438" i="14"/>
  <c r="K413" i="9"/>
  <c r="G414" i="9"/>
  <c r="K397" i="7"/>
  <c r="G398" i="7"/>
  <c r="K418" i="30"/>
  <c r="K419" i="30" s="1"/>
  <c r="G419" i="30"/>
  <c r="C421" i="30" s="1"/>
  <c r="G421" i="30" s="1"/>
  <c r="G429" i="6"/>
  <c r="K428" i="6"/>
  <c r="G73" i="2"/>
  <c r="I440" i="22" l="1"/>
  <c r="G445" i="22"/>
  <c r="K438" i="22"/>
  <c r="J440" i="22" s="1"/>
  <c r="G78" i="2"/>
  <c r="G79" i="2" s="1"/>
  <c r="G80" i="2" s="1"/>
  <c r="G445" i="16"/>
  <c r="I440" i="16"/>
  <c r="I441" i="16" s="1"/>
  <c r="C440" i="14"/>
  <c r="J421" i="30"/>
  <c r="G415" i="9"/>
  <c r="K414" i="9"/>
  <c r="G399" i="7"/>
  <c r="K398" i="7"/>
  <c r="G426" i="30"/>
  <c r="I421" i="30"/>
  <c r="G430" i="6"/>
  <c r="K429" i="6"/>
  <c r="I73" i="2"/>
  <c r="I74" i="2" s="1"/>
  <c r="K79" i="2"/>
  <c r="I441" i="22" l="1"/>
  <c r="G446" i="22"/>
  <c r="K446" i="22" s="1"/>
  <c r="K445" i="22"/>
  <c r="K445" i="16"/>
  <c r="K78" i="2"/>
  <c r="G446" i="16"/>
  <c r="K446" i="16" s="1"/>
  <c r="J440" i="14"/>
  <c r="G440" i="14"/>
  <c r="G416" i="9"/>
  <c r="K415" i="9"/>
  <c r="K399" i="7"/>
  <c r="K400" i="7" s="1"/>
  <c r="G400" i="7"/>
  <c r="C402" i="7" s="1"/>
  <c r="K426" i="30"/>
  <c r="G427" i="30"/>
  <c r="I422" i="30"/>
  <c r="K430" i="6"/>
  <c r="G431" i="6"/>
  <c r="G81" i="2"/>
  <c r="K80" i="2"/>
  <c r="K447" i="22" l="1"/>
  <c r="G447" i="22"/>
  <c r="C449" i="22" s="1"/>
  <c r="G449" i="22" s="1"/>
  <c r="K457" i="22"/>
  <c r="J449" i="22"/>
  <c r="G447" i="16"/>
  <c r="C449" i="16" s="1"/>
  <c r="G445" i="14"/>
  <c r="K447" i="16"/>
  <c r="K457" i="16" s="1"/>
  <c r="I440" i="14"/>
  <c r="G417" i="9"/>
  <c r="K416" i="9"/>
  <c r="G402" i="7"/>
  <c r="J402" i="7"/>
  <c r="G428" i="30"/>
  <c r="K427" i="30"/>
  <c r="G432" i="6"/>
  <c r="K431" i="6"/>
  <c r="K81" i="2"/>
  <c r="G82" i="2"/>
  <c r="C462" i="22" l="1"/>
  <c r="I441" i="14"/>
  <c r="C451" i="22"/>
  <c r="G453" i="22"/>
  <c r="F462" i="22" s="1"/>
  <c r="I449" i="22"/>
  <c r="J461" i="22"/>
  <c r="J462" i="22"/>
  <c r="G449" i="16"/>
  <c r="C462" i="16"/>
  <c r="K445" i="14"/>
  <c r="G446" i="14"/>
  <c r="K446" i="14" s="1"/>
  <c r="J449" i="16"/>
  <c r="K417" i="9"/>
  <c r="K418" i="9" s="1"/>
  <c r="G418" i="9"/>
  <c r="C420" i="9" s="1"/>
  <c r="G420" i="9" s="1"/>
  <c r="G407" i="7"/>
  <c r="I402" i="7"/>
  <c r="K428" i="30"/>
  <c r="G429" i="30"/>
  <c r="K432" i="6"/>
  <c r="G433" i="6"/>
  <c r="G83" i="2"/>
  <c r="K82" i="2"/>
  <c r="G447" i="14" l="1"/>
  <c r="C449" i="14" s="1"/>
  <c r="I450" i="22"/>
  <c r="H454" i="22"/>
  <c r="H453" i="22"/>
  <c r="K447" i="14"/>
  <c r="K457" i="14" s="1"/>
  <c r="C451" i="16"/>
  <c r="I449" i="16"/>
  <c r="G453" i="16"/>
  <c r="F462" i="16" s="1"/>
  <c r="J461" i="16"/>
  <c r="J462" i="16"/>
  <c r="G449" i="14"/>
  <c r="C462" i="14"/>
  <c r="J449" i="14"/>
  <c r="I420" i="9"/>
  <c r="G425" i="9"/>
  <c r="G408" i="7"/>
  <c r="K407" i="7"/>
  <c r="I403" i="7"/>
  <c r="G430" i="30"/>
  <c r="K429" i="30"/>
  <c r="K433" i="6"/>
  <c r="G434" i="6"/>
  <c r="G84" i="2"/>
  <c r="K83" i="2"/>
  <c r="I450" i="16" l="1"/>
  <c r="H453" i="16"/>
  <c r="H454" i="16"/>
  <c r="J462" i="14"/>
  <c r="J461" i="14"/>
  <c r="C451" i="14"/>
  <c r="G453" i="14"/>
  <c r="F462" i="14" s="1"/>
  <c r="I449" i="14"/>
  <c r="G435" i="6"/>
  <c r="G436" i="6" s="1"/>
  <c r="G437" i="6" s="1"/>
  <c r="I421" i="9"/>
  <c r="G426" i="9"/>
  <c r="K425" i="9"/>
  <c r="G409" i="7"/>
  <c r="K408" i="7"/>
  <c r="K430" i="30"/>
  <c r="G431" i="30"/>
  <c r="K434" i="6"/>
  <c r="K84" i="2"/>
  <c r="G85" i="2"/>
  <c r="I450" i="14" l="1"/>
  <c r="H454" i="14"/>
  <c r="H453" i="14"/>
  <c r="K435" i="6"/>
  <c r="G427" i="9"/>
  <c r="K426" i="9"/>
  <c r="G410" i="7"/>
  <c r="K409" i="7"/>
  <c r="G432" i="30"/>
  <c r="K431" i="30"/>
  <c r="G86" i="2"/>
  <c r="K85" i="2"/>
  <c r="K427" i="9" l="1"/>
  <c r="G428" i="9"/>
  <c r="G411" i="7"/>
  <c r="K410" i="7"/>
  <c r="G433" i="30"/>
  <c r="K432" i="30"/>
  <c r="K436" i="6"/>
  <c r="K86" i="2"/>
  <c r="G87" i="2"/>
  <c r="K428" i="9" l="1"/>
  <c r="G429" i="9"/>
  <c r="G412" i="7"/>
  <c r="K411" i="7"/>
  <c r="G434" i="30"/>
  <c r="G435" i="30" s="1"/>
  <c r="K433" i="30"/>
  <c r="K437" i="6"/>
  <c r="K438" i="6" s="1"/>
  <c r="G438" i="6"/>
  <c r="K87" i="2"/>
  <c r="G88" i="2"/>
  <c r="K435" i="30" l="1"/>
  <c r="G436" i="30"/>
  <c r="G437" i="30" s="1"/>
  <c r="G430" i="9"/>
  <c r="K429" i="9"/>
  <c r="K412" i="7"/>
  <c r="G413" i="7"/>
  <c r="C440" i="6"/>
  <c r="K434" i="30"/>
  <c r="G89" i="2"/>
  <c r="K88" i="2"/>
  <c r="K430" i="9" l="1"/>
  <c r="G431" i="9"/>
  <c r="K413" i="7"/>
  <c r="G414" i="7"/>
  <c r="J440" i="6"/>
  <c r="G440" i="6"/>
  <c r="K89" i="2"/>
  <c r="G90" i="2"/>
  <c r="G445" i="6" l="1"/>
  <c r="K431" i="9"/>
  <c r="G432" i="9"/>
  <c r="E456" i="8"/>
  <c r="H456" i="8" s="1"/>
  <c r="G415" i="7"/>
  <c r="K414" i="7"/>
  <c r="I440" i="6"/>
  <c r="I441" i="6" s="1"/>
  <c r="K436" i="30"/>
  <c r="K90" i="2"/>
  <c r="K91" i="2" s="1"/>
  <c r="G91" i="2"/>
  <c r="C93" i="2" s="1"/>
  <c r="K445" i="6" l="1"/>
  <c r="G446" i="6"/>
  <c r="K446" i="6" s="1"/>
  <c r="G433" i="9"/>
  <c r="G434" i="9" s="1"/>
  <c r="K432" i="9"/>
  <c r="E457" i="8"/>
  <c r="E458" i="8"/>
  <c r="K415" i="7"/>
  <c r="G416" i="7"/>
  <c r="K437" i="30"/>
  <c r="K438" i="30" s="1"/>
  <c r="G438" i="30"/>
  <c r="J93" i="2"/>
  <c r="G93" i="2"/>
  <c r="K447" i="6" l="1"/>
  <c r="K434" i="9"/>
  <c r="G435" i="9"/>
  <c r="G436" i="9" s="1"/>
  <c r="K457" i="6"/>
  <c r="G447" i="6"/>
  <c r="C449" i="6" s="1"/>
  <c r="J449" i="6" s="1"/>
  <c r="G98" i="2"/>
  <c r="G99" i="2" s="1"/>
  <c r="C440" i="30"/>
  <c r="K433" i="9"/>
  <c r="H458" i="8"/>
  <c r="H457" i="8"/>
  <c r="K416" i="7"/>
  <c r="G417" i="7"/>
  <c r="I93" i="2"/>
  <c r="K98" i="2"/>
  <c r="I94" i="2" l="1"/>
  <c r="G449" i="6"/>
  <c r="C462" i="6"/>
  <c r="G440" i="30"/>
  <c r="J440" i="30"/>
  <c r="G418" i="7"/>
  <c r="K417" i="7"/>
  <c r="I440" i="30"/>
  <c r="K99" i="2"/>
  <c r="G100" i="2"/>
  <c r="J462" i="6" l="1"/>
  <c r="J461" i="6"/>
  <c r="G445" i="30"/>
  <c r="I441" i="30" s="1"/>
  <c r="C451" i="6"/>
  <c r="I449" i="6"/>
  <c r="G453" i="6"/>
  <c r="F462" i="6" s="1"/>
  <c r="K435" i="9"/>
  <c r="K418" i="7"/>
  <c r="K419" i="7" s="1"/>
  <c r="G419" i="7"/>
  <c r="C421" i="7" s="1"/>
  <c r="K100" i="2"/>
  <c r="G101" i="2"/>
  <c r="I450" i="6" l="1"/>
  <c r="K445" i="30"/>
  <c r="G446" i="30"/>
  <c r="K446" i="30" s="1"/>
  <c r="H453" i="6"/>
  <c r="H454" i="6"/>
  <c r="K436" i="9"/>
  <c r="K437" i="9" s="1"/>
  <c r="G437" i="9"/>
  <c r="C439" i="9" s="1"/>
  <c r="G421" i="7"/>
  <c r="J421" i="7"/>
  <c r="K101" i="2"/>
  <c r="G102" i="2"/>
  <c r="K447" i="30" l="1"/>
  <c r="G447" i="30"/>
  <c r="C449" i="30" s="1"/>
  <c r="K457" i="30"/>
  <c r="J440" i="9"/>
  <c r="G439" i="9"/>
  <c r="I421" i="7"/>
  <c r="G426" i="7"/>
  <c r="K102" i="2"/>
  <c r="G103" i="2"/>
  <c r="G449" i="30" l="1"/>
  <c r="C462" i="30"/>
  <c r="J449" i="30"/>
  <c r="I439" i="9"/>
  <c r="G444" i="9"/>
  <c r="I422" i="7"/>
  <c r="G427" i="7"/>
  <c r="K426" i="7"/>
  <c r="G104" i="2"/>
  <c r="K103" i="2"/>
  <c r="J461" i="30" l="1"/>
  <c r="J462" i="30"/>
  <c r="G453" i="30"/>
  <c r="F462" i="30" s="1"/>
  <c r="C451" i="30"/>
  <c r="I449" i="30"/>
  <c r="I450" i="30" s="1"/>
  <c r="K444" i="9"/>
  <c r="G445" i="9"/>
  <c r="K445" i="9" s="1"/>
  <c r="G428" i="7"/>
  <c r="K427" i="7"/>
  <c r="G105" i="2"/>
  <c r="K104" i="2"/>
  <c r="G446" i="9" l="1"/>
  <c r="C448" i="9" s="1"/>
  <c r="K446" i="9"/>
  <c r="J448" i="9" s="1"/>
  <c r="H454" i="30"/>
  <c r="H453" i="30"/>
  <c r="K456" i="9"/>
  <c r="G448" i="9"/>
  <c r="C461" i="9"/>
  <c r="J460" i="9" s="1"/>
  <c r="G429" i="7"/>
  <c r="K428" i="7"/>
  <c r="K105" i="2"/>
  <c r="G106" i="2"/>
  <c r="C450" i="9" l="1"/>
  <c r="G452" i="9"/>
  <c r="F461" i="9" s="1"/>
  <c r="I448" i="9"/>
  <c r="J461" i="9"/>
  <c r="K429" i="7"/>
  <c r="G430" i="7"/>
  <c r="K106" i="2"/>
  <c r="G107" i="2"/>
  <c r="H452" i="9" l="1"/>
  <c r="H453" i="9"/>
  <c r="G431" i="7"/>
  <c r="K430" i="7"/>
  <c r="G108" i="2"/>
  <c r="K107" i="2"/>
  <c r="K431" i="7" l="1"/>
  <c r="G432" i="7"/>
  <c r="K108" i="2"/>
  <c r="G109" i="2"/>
  <c r="C112" i="2" s="1"/>
  <c r="G433" i="7" l="1"/>
  <c r="K432" i="7"/>
  <c r="G112" i="2"/>
  <c r="K109" i="2"/>
  <c r="K110" i="2" s="1"/>
  <c r="G110" i="2"/>
  <c r="K433" i="7" l="1"/>
  <c r="G434" i="7"/>
  <c r="G435" i="7" s="1"/>
  <c r="J112" i="2"/>
  <c r="G117" i="2"/>
  <c r="G118" i="2" s="1"/>
  <c r="I112" i="2"/>
  <c r="K435" i="7" l="1"/>
  <c r="G436" i="7"/>
  <c r="K434" i="7"/>
  <c r="I113" i="2"/>
  <c r="K117" i="2"/>
  <c r="G119" i="2"/>
  <c r="K118" i="2"/>
  <c r="G120" i="2" l="1"/>
  <c r="K119" i="2"/>
  <c r="K436" i="7" l="1"/>
  <c r="G437" i="7"/>
  <c r="G121" i="2"/>
  <c r="K120" i="2"/>
  <c r="K437" i="7" l="1"/>
  <c r="K438" i="7" s="1"/>
  <c r="G438" i="7"/>
  <c r="C440" i="7" s="1"/>
  <c r="G122" i="2"/>
  <c r="K121" i="2"/>
  <c r="G440" i="7" l="1"/>
  <c r="J440" i="7"/>
  <c r="G123" i="2"/>
  <c r="K122" i="2"/>
  <c r="G445" i="7" l="1"/>
  <c r="I440" i="7"/>
  <c r="K123" i="2"/>
  <c r="G124" i="2"/>
  <c r="K445" i="7" l="1"/>
  <c r="G446" i="7"/>
  <c r="K446" i="7" s="1"/>
  <c r="G125" i="2"/>
  <c r="K124" i="2"/>
  <c r="K447" i="7" l="1"/>
  <c r="G447" i="7"/>
  <c r="C449" i="7" s="1"/>
  <c r="G449" i="7" s="1"/>
  <c r="K125" i="2"/>
  <c r="G126" i="2"/>
  <c r="J449" i="7" l="1"/>
  <c r="C462" i="7"/>
  <c r="K457" i="7"/>
  <c r="C451" i="7"/>
  <c r="I449" i="7"/>
  <c r="G453" i="7"/>
  <c r="K126" i="2"/>
  <c r="G127" i="2"/>
  <c r="J462" i="7" l="1"/>
  <c r="J461" i="7"/>
  <c r="H453" i="7"/>
  <c r="H454" i="7"/>
  <c r="G128" i="2"/>
  <c r="K127" i="2"/>
  <c r="K128" i="2" l="1"/>
  <c r="K129" i="2" s="1"/>
  <c r="G129" i="2"/>
  <c r="C131" i="2" s="1"/>
  <c r="G131" i="2" l="1"/>
  <c r="J131" i="2"/>
  <c r="G136" i="2" l="1"/>
  <c r="I131" i="2"/>
  <c r="K136" i="2"/>
  <c r="I132" i="2" l="1"/>
  <c r="G137" i="2"/>
  <c r="K137" i="2" s="1"/>
  <c r="G138" i="2" l="1"/>
  <c r="G139" i="2" s="1"/>
  <c r="K138" i="2" l="1"/>
  <c r="G140" i="2"/>
  <c r="K139" i="2"/>
  <c r="G141" i="2" l="1"/>
  <c r="K140" i="2"/>
  <c r="K141" i="2" l="1"/>
  <c r="G142" i="2"/>
  <c r="G143" i="2" l="1"/>
  <c r="K142" i="2"/>
  <c r="G144" i="2" l="1"/>
  <c r="K143" i="2"/>
  <c r="K144" i="2" l="1"/>
  <c r="G145" i="2"/>
  <c r="K145" i="2" l="1"/>
  <c r="G146" i="2"/>
  <c r="G147" i="2" l="1"/>
  <c r="K146" i="2"/>
  <c r="K147" i="2" l="1"/>
  <c r="K148" i="2" s="1"/>
  <c r="G148" i="2"/>
  <c r="C150" i="2" s="1"/>
  <c r="J150" i="2" l="1"/>
  <c r="G150" i="2"/>
  <c r="G155" i="2" l="1"/>
  <c r="G156" i="2" s="1"/>
  <c r="I150" i="2"/>
  <c r="I151" i="2" l="1"/>
  <c r="K155" i="2"/>
  <c r="K156" i="2"/>
  <c r="G157" i="2"/>
  <c r="K157" i="2" l="1"/>
  <c r="G158" i="2"/>
  <c r="G159" i="2" l="1"/>
  <c r="K158" i="2"/>
  <c r="K159" i="2" l="1"/>
  <c r="G160" i="2"/>
  <c r="G161" i="2" l="1"/>
  <c r="K160" i="2"/>
  <c r="K161" i="2" l="1"/>
  <c r="G162" i="2"/>
  <c r="G163" i="2" l="1"/>
  <c r="K162" i="2"/>
  <c r="K163" i="2" l="1"/>
  <c r="G164" i="2"/>
  <c r="K164" i="2" l="1"/>
  <c r="G165" i="2"/>
  <c r="K165" i="2" l="1"/>
  <c r="G166" i="2"/>
  <c r="K166" i="2" l="1"/>
  <c r="K167" i="2" s="1"/>
  <c r="G167" i="2"/>
  <c r="C169" i="2" s="1"/>
  <c r="G169" i="2" l="1"/>
  <c r="J169" i="2"/>
  <c r="G174" i="2" l="1"/>
  <c r="K174" i="2" s="1"/>
  <c r="I169" i="2"/>
  <c r="I170" i="2" l="1"/>
  <c r="G175" i="2"/>
  <c r="G176" i="2" s="1"/>
  <c r="K175" i="2" l="1"/>
  <c r="K176" i="2"/>
  <c r="G177" i="2"/>
  <c r="K177" i="2" l="1"/>
  <c r="G178" i="2"/>
  <c r="K178" i="2" l="1"/>
  <c r="G179" i="2"/>
  <c r="K179" i="2" l="1"/>
  <c r="G180" i="2"/>
  <c r="K180" i="2" l="1"/>
  <c r="G181" i="2"/>
  <c r="K181" i="2" l="1"/>
  <c r="G182" i="2"/>
  <c r="K182" i="2" l="1"/>
  <c r="G183" i="2"/>
  <c r="K183" i="2" l="1"/>
  <c r="G184" i="2"/>
  <c r="K184" i="2" l="1"/>
  <c r="G185" i="2"/>
  <c r="K185" i="2" l="1"/>
  <c r="K186" i="2" s="1"/>
  <c r="G186" i="2"/>
  <c r="C188" i="2" s="1"/>
  <c r="G188" i="2" l="1"/>
  <c r="J188" i="2"/>
  <c r="G193" i="2" l="1"/>
  <c r="K193" i="2" s="1"/>
  <c r="I188" i="2"/>
  <c r="I189" i="2" l="1"/>
  <c r="G194" i="2"/>
  <c r="G195" i="2" s="1"/>
  <c r="K194" i="2" l="1"/>
  <c r="G196" i="2"/>
  <c r="K195" i="2"/>
  <c r="K196" i="2" l="1"/>
  <c r="G197" i="2"/>
  <c r="G198" i="2" l="1"/>
  <c r="K197" i="2"/>
  <c r="G199" i="2" l="1"/>
  <c r="K198" i="2"/>
  <c r="K199" i="2" l="1"/>
  <c r="G200" i="2"/>
  <c r="K200" i="2" l="1"/>
  <c r="G201" i="2"/>
  <c r="G202" i="2" l="1"/>
  <c r="K201" i="2"/>
  <c r="G203" i="2" l="1"/>
  <c r="K202" i="2"/>
  <c r="G204" i="2" l="1"/>
  <c r="K203" i="2"/>
  <c r="K204" i="2" l="1"/>
  <c r="K205" i="2" s="1"/>
  <c r="G205" i="2"/>
  <c r="C207" i="2" s="1"/>
  <c r="G207" i="2" l="1"/>
  <c r="J207" i="2"/>
  <c r="G212" i="2" l="1"/>
  <c r="G213" i="2" s="1"/>
  <c r="G214" i="2" s="1"/>
  <c r="I207" i="2"/>
  <c r="I208" i="2" l="1"/>
  <c r="K212" i="2"/>
  <c r="K214" i="2"/>
  <c r="G215" i="2"/>
  <c r="K213" i="2"/>
  <c r="G216" i="2" l="1"/>
  <c r="K215" i="2"/>
  <c r="G217" i="2" l="1"/>
  <c r="K216" i="2"/>
  <c r="K217" i="2" l="1"/>
  <c r="G218" i="2"/>
  <c r="K218" i="2" l="1"/>
  <c r="G219" i="2"/>
  <c r="K219" i="2" l="1"/>
  <c r="G220" i="2"/>
  <c r="K220" i="2" l="1"/>
  <c r="G221" i="2"/>
  <c r="K221" i="2" l="1"/>
  <c r="G222" i="2"/>
  <c r="K222" i="2" l="1"/>
  <c r="G223" i="2"/>
  <c r="G224" i="2" l="1"/>
  <c r="K223" i="2"/>
  <c r="K224" i="2" l="1"/>
  <c r="G225" i="2"/>
  <c r="C227" i="2" l="1"/>
  <c r="G227" i="2" s="1"/>
  <c r="K225" i="2"/>
  <c r="I227" i="2" l="1"/>
  <c r="J227" i="2"/>
  <c r="G232" i="2"/>
  <c r="G233" i="2" s="1"/>
  <c r="I228" i="2" l="1"/>
  <c r="K232" i="2"/>
  <c r="K233" i="2"/>
  <c r="G234" i="2"/>
  <c r="G235" i="2" l="1"/>
  <c r="K234" i="2"/>
  <c r="K235" i="2" l="1"/>
  <c r="G236" i="2"/>
  <c r="K236" i="2" l="1"/>
  <c r="G237" i="2"/>
  <c r="K237" i="2" l="1"/>
  <c r="G238" i="2"/>
  <c r="G239" i="2" l="1"/>
  <c r="K238" i="2"/>
  <c r="K239" i="2" l="1"/>
  <c r="G240" i="2"/>
  <c r="K240" i="2" l="1"/>
  <c r="G241" i="2"/>
  <c r="G242" i="2" l="1"/>
  <c r="K241" i="2"/>
  <c r="G243" i="2" l="1"/>
  <c r="K242" i="2"/>
  <c r="K243" i="2" l="1"/>
  <c r="G244" i="2"/>
  <c r="C246" i="2" l="1"/>
  <c r="G246" i="2" s="1"/>
  <c r="K244" i="2"/>
  <c r="I246" i="2" l="1"/>
  <c r="J246" i="2"/>
  <c r="G251" i="2"/>
  <c r="G252" i="2" s="1"/>
  <c r="I247" i="2" l="1"/>
  <c r="K251" i="2"/>
  <c r="G253" i="2"/>
  <c r="G254" i="2" s="1"/>
  <c r="K254" i="2" s="1"/>
  <c r="K252" i="2"/>
  <c r="G255" i="2" l="1"/>
  <c r="K253" i="2"/>
  <c r="K255" i="2" l="1"/>
  <c r="G256" i="2"/>
  <c r="G257" i="2" l="1"/>
  <c r="K256" i="2"/>
  <c r="G258" i="2" l="1"/>
  <c r="K257" i="2"/>
  <c r="K258" i="2" l="1"/>
  <c r="G259" i="2"/>
  <c r="G260" i="2" l="1"/>
  <c r="K259" i="2"/>
  <c r="K260" i="2" l="1"/>
  <c r="G261" i="2"/>
  <c r="G262" i="2" l="1"/>
  <c r="K261" i="2"/>
  <c r="K262" i="2" l="1"/>
  <c r="G263" i="2"/>
  <c r="K263" i="2" l="1"/>
  <c r="K264" i="2" s="1"/>
  <c r="G264" i="2"/>
  <c r="C266" i="2" s="1"/>
  <c r="J266" i="2" l="1"/>
  <c r="G266" i="2"/>
  <c r="I266" i="2" s="1"/>
  <c r="G271" i="2" l="1"/>
  <c r="G272" i="2" s="1"/>
  <c r="K272" i="2" s="1"/>
  <c r="G273" i="2" l="1"/>
  <c r="G274" i="2" s="1"/>
  <c r="I267" i="2"/>
  <c r="K271" i="2"/>
  <c r="K273" i="2" l="1"/>
  <c r="K274" i="2"/>
  <c r="G275" i="2"/>
  <c r="K275" i="2" l="1"/>
  <c r="G276" i="2"/>
  <c r="K276" i="2" l="1"/>
  <c r="G277" i="2"/>
  <c r="G278" i="2" l="1"/>
  <c r="K277" i="2"/>
  <c r="K278" i="2" l="1"/>
  <c r="G279" i="2"/>
  <c r="K279" i="2" l="1"/>
  <c r="G280" i="2"/>
  <c r="G281" i="2" l="1"/>
  <c r="K280" i="2"/>
  <c r="K281" i="2" l="1"/>
  <c r="G282" i="2"/>
  <c r="G283" i="2" l="1"/>
  <c r="K282" i="2"/>
  <c r="K283" i="2" l="1"/>
  <c r="K284" i="2" s="1"/>
  <c r="G284" i="2"/>
  <c r="C286" i="2" s="1"/>
  <c r="J286" i="2" l="1"/>
  <c r="G286" i="2"/>
  <c r="I286" i="2" l="1"/>
  <c r="G291" i="2"/>
  <c r="G292" i="2" s="1"/>
  <c r="G293" i="2" s="1"/>
  <c r="K292" i="2" l="1"/>
  <c r="K291" i="2"/>
  <c r="I287" i="2"/>
  <c r="K293" i="2"/>
  <c r="G294" i="2"/>
  <c r="K294" i="2" l="1"/>
  <c r="G295" i="2"/>
  <c r="K295" i="2" l="1"/>
  <c r="G296" i="2"/>
  <c r="G297" i="2" l="1"/>
  <c r="K296" i="2"/>
  <c r="G298" i="2" l="1"/>
  <c r="K297" i="2"/>
  <c r="G299" i="2" l="1"/>
  <c r="K298" i="2"/>
  <c r="G300" i="2" l="1"/>
  <c r="K299" i="2"/>
  <c r="K300" i="2" l="1"/>
  <c r="G301" i="2"/>
  <c r="K301" i="2" l="1"/>
  <c r="G302" i="2"/>
  <c r="G303" i="2" l="1"/>
  <c r="K302" i="2"/>
  <c r="K303" i="2" l="1"/>
  <c r="K304" i="2" s="1"/>
  <c r="G304" i="2"/>
  <c r="C306" i="2" s="1"/>
  <c r="J306" i="2" l="1"/>
  <c r="G306" i="2"/>
  <c r="I306" i="2" l="1"/>
  <c r="G311" i="2"/>
  <c r="K311" i="2" l="1"/>
  <c r="G312" i="2"/>
  <c r="I307" i="2"/>
  <c r="K312" i="2" l="1"/>
  <c r="G313" i="2" l="1"/>
  <c r="K313" i="2" s="1"/>
  <c r="G314" i="2" l="1"/>
  <c r="G315" i="2" s="1"/>
  <c r="G316" i="2" s="1"/>
  <c r="K314" i="2" l="1"/>
  <c r="K315" i="2"/>
  <c r="K316" i="2"/>
  <c r="G317" i="2"/>
  <c r="K317" i="2" l="1"/>
  <c r="G318" i="2"/>
  <c r="K318" i="2" l="1"/>
  <c r="G319" i="2"/>
  <c r="K319" i="2" l="1"/>
  <c r="G320" i="2"/>
  <c r="G321" i="2" l="1"/>
  <c r="K320" i="2"/>
  <c r="G322" i="2" l="1"/>
  <c r="K321" i="2"/>
  <c r="K322" i="2" l="1"/>
  <c r="K323" i="2" s="1"/>
  <c r="G323" i="2"/>
  <c r="C325" i="2" s="1"/>
  <c r="J325" i="2" l="1"/>
  <c r="G325" i="2"/>
  <c r="I325" i="2" l="1"/>
  <c r="G330" i="2"/>
  <c r="G331" i="2" s="1"/>
  <c r="G332" i="2" s="1"/>
  <c r="I326" i="2" l="1"/>
  <c r="K331" i="2"/>
  <c r="K330" i="2"/>
  <c r="K332" i="2"/>
  <c r="G333" i="2"/>
  <c r="K333" i="2" l="1"/>
  <c r="G334" i="2"/>
  <c r="G335" i="2" l="1"/>
  <c r="K334" i="2"/>
  <c r="G336" i="2" l="1"/>
  <c r="K335" i="2"/>
  <c r="G337" i="2" l="1"/>
  <c r="K336" i="2"/>
  <c r="G338" i="2" l="1"/>
  <c r="K337" i="2"/>
  <c r="G339" i="2" l="1"/>
  <c r="K338" i="2"/>
  <c r="K339" i="2" l="1"/>
  <c r="G340" i="2"/>
  <c r="K340" i="2" l="1"/>
  <c r="G341" i="2"/>
  <c r="K341" i="2" l="1"/>
  <c r="K342" i="2" s="1"/>
  <c r="G342" i="2"/>
  <c r="C344" i="2" s="1"/>
  <c r="J344" i="2" l="1"/>
  <c r="G344" i="2"/>
  <c r="I344" i="2" l="1"/>
  <c r="G349" i="2"/>
  <c r="G350" i="2" s="1"/>
  <c r="K350" i="2" s="1"/>
  <c r="K349" i="2" l="1"/>
  <c r="I345" i="2"/>
  <c r="G351" i="2"/>
  <c r="K351" i="2" s="1"/>
  <c r="G352" i="2" l="1"/>
  <c r="K352" i="2" s="1"/>
  <c r="G353" i="2" l="1"/>
  <c r="K353" i="2" s="1"/>
  <c r="G354" i="2" l="1"/>
  <c r="G355" i="2" s="1"/>
  <c r="K354" i="2" l="1"/>
  <c r="G356" i="2"/>
  <c r="K355" i="2"/>
  <c r="K356" i="2" l="1"/>
  <c r="G357" i="2"/>
  <c r="G358" i="2" l="1"/>
  <c r="K357" i="2"/>
  <c r="G359" i="2" l="1"/>
  <c r="K358" i="2"/>
  <c r="K359" i="2" l="1"/>
  <c r="G360" i="2"/>
  <c r="G361" i="2" l="1"/>
  <c r="K360" i="2"/>
  <c r="K361" i="2" l="1"/>
  <c r="K362" i="2" s="1"/>
  <c r="G362" i="2"/>
  <c r="C364" i="2" s="1"/>
  <c r="J364" i="2" l="1"/>
  <c r="G364" i="2"/>
  <c r="G369" i="2" s="1"/>
  <c r="I364" i="2" l="1"/>
  <c r="K369" i="2"/>
  <c r="G370" i="2" l="1"/>
  <c r="K370" i="2" s="1"/>
  <c r="I365" i="2"/>
  <c r="G371" i="2" l="1"/>
  <c r="K371" i="2" s="1"/>
  <c r="G372" i="2" l="1"/>
  <c r="K372" i="2" s="1"/>
  <c r="G373" i="2" l="1"/>
  <c r="K373" i="2" l="1"/>
  <c r="G374" i="2"/>
  <c r="K374" i="2" l="1"/>
  <c r="G375" i="2"/>
  <c r="G376" i="2" l="1"/>
  <c r="K375" i="2"/>
  <c r="K376" i="2" l="1"/>
  <c r="G377" i="2"/>
  <c r="G378" i="2" l="1"/>
  <c r="K377" i="2"/>
  <c r="K378" i="2" l="1"/>
  <c r="G169" i="1"/>
  <c r="I169" i="1" l="1"/>
  <c r="G174" i="1"/>
  <c r="K379" i="2" l="1"/>
  <c r="K389" i="2" s="1"/>
  <c r="G379" i="2"/>
  <c r="C381" i="2" s="1"/>
  <c r="C394" i="2" s="1"/>
  <c r="I170" i="1"/>
  <c r="K174" i="1"/>
  <c r="G175" i="1"/>
  <c r="J393" i="2" l="1"/>
  <c r="G381" i="2"/>
  <c r="J381" i="2"/>
  <c r="J394" i="2"/>
  <c r="K175" i="1"/>
  <c r="G176" i="1"/>
  <c r="C383" i="2" l="1"/>
  <c r="I381" i="2"/>
  <c r="G385" i="2"/>
  <c r="K176" i="1"/>
  <c r="G177" i="1"/>
  <c r="H385" i="2" l="1"/>
  <c r="I382" i="2"/>
  <c r="H386" i="2"/>
  <c r="G178" i="1"/>
  <c r="K177" i="1"/>
  <c r="K178" i="1" l="1"/>
  <c r="G179" i="1"/>
  <c r="G180" i="1" l="1"/>
  <c r="K179" i="1"/>
  <c r="K180" i="1" l="1"/>
  <c r="G181" i="1"/>
  <c r="G182" i="1" l="1"/>
  <c r="K181" i="1"/>
  <c r="K182" i="1" l="1"/>
  <c r="G183" i="1"/>
  <c r="G184" i="1" l="1"/>
  <c r="K183" i="1"/>
  <c r="K184" i="1" l="1"/>
  <c r="G185" i="1"/>
  <c r="K185" i="1" l="1"/>
  <c r="K186" i="1" s="1"/>
  <c r="G186" i="1"/>
  <c r="C188" i="1" l="1"/>
  <c r="J188" i="1" l="1"/>
  <c r="G188" i="1"/>
  <c r="G193" i="1" l="1"/>
  <c r="K193" i="1" s="1"/>
  <c r="I188" i="1"/>
  <c r="I189" i="1" l="1"/>
  <c r="G194" i="1"/>
  <c r="G195" i="1" s="1"/>
  <c r="G196" i="1" s="1"/>
  <c r="K194" i="1" l="1"/>
  <c r="K195" i="1"/>
  <c r="K196" i="1"/>
  <c r="G197" i="1"/>
  <c r="K197" i="1" l="1"/>
  <c r="G198" i="1"/>
  <c r="K198" i="1" l="1"/>
  <c r="G199" i="1"/>
  <c r="G200" i="1" l="1"/>
  <c r="K199" i="1"/>
  <c r="K200" i="1" l="1"/>
  <c r="G201" i="1"/>
  <c r="G202" i="1" l="1"/>
  <c r="K201" i="1"/>
  <c r="G203" i="1" l="1"/>
  <c r="K202" i="1"/>
  <c r="G204" i="1" l="1"/>
  <c r="K203" i="1"/>
  <c r="K204" i="1" l="1"/>
  <c r="K205" i="1" s="1"/>
  <c r="G205" i="1"/>
  <c r="C207" i="1" l="1"/>
  <c r="G207" i="1" l="1"/>
  <c r="G212" i="1" s="1"/>
  <c r="G213" i="1" s="1"/>
  <c r="J207" i="1"/>
  <c r="I207" i="1" l="1"/>
  <c r="I208" i="1" s="1"/>
  <c r="K212" i="1"/>
  <c r="G214" i="1"/>
  <c r="K213" i="1"/>
  <c r="K214" i="1" l="1"/>
  <c r="G215" i="1"/>
  <c r="G216" i="1" l="1"/>
  <c r="K215" i="1"/>
  <c r="K216" i="1" l="1"/>
  <c r="G217" i="1"/>
  <c r="K217" i="1" l="1"/>
  <c r="G218" i="1"/>
  <c r="K218" i="1" l="1"/>
  <c r="G219" i="1"/>
  <c r="G220" i="1" l="1"/>
  <c r="K219" i="1"/>
  <c r="K220" i="1" l="1"/>
  <c r="G221" i="1"/>
  <c r="G222" i="1" l="1"/>
  <c r="K221" i="1"/>
  <c r="K222" i="1" l="1"/>
  <c r="G223" i="1"/>
  <c r="K223" i="1" l="1"/>
  <c r="K224" i="1" s="1"/>
  <c r="G224" i="1"/>
  <c r="C226" i="1" l="1"/>
  <c r="G226" i="1" l="1"/>
  <c r="J226" i="1"/>
  <c r="I226" i="1" l="1"/>
  <c r="G231" i="1"/>
  <c r="K231" i="1" s="1"/>
  <c r="I227" i="1" l="1"/>
  <c r="G232" i="1"/>
  <c r="G233" i="1" s="1"/>
  <c r="G234" i="1" s="1"/>
  <c r="K232" i="1" l="1"/>
  <c r="K233" i="1"/>
  <c r="G235" i="1"/>
  <c r="K234" i="1"/>
  <c r="K235" i="1" l="1"/>
  <c r="G236" i="1"/>
  <c r="G237" i="1" l="1"/>
  <c r="K236" i="1"/>
  <c r="K237" i="1" l="1"/>
  <c r="G238" i="1"/>
  <c r="G239" i="1" l="1"/>
  <c r="K238" i="1"/>
  <c r="K239" i="1" l="1"/>
  <c r="G240" i="1"/>
  <c r="G241" i="1" l="1"/>
  <c r="K240" i="1"/>
  <c r="K241" i="1" l="1"/>
  <c r="G242" i="1"/>
  <c r="K242" i="1" l="1"/>
  <c r="K243" i="1" s="1"/>
  <c r="G243" i="1"/>
  <c r="C245" i="1" l="1"/>
  <c r="J245" i="1" l="1"/>
  <c r="G245" i="1"/>
  <c r="G250" i="1" l="1"/>
  <c r="G251" i="1" s="1"/>
  <c r="K251" i="1" s="1"/>
  <c r="I245" i="1"/>
  <c r="G252" i="1" l="1"/>
  <c r="K252" i="1" s="1"/>
  <c r="I246" i="1"/>
  <c r="K250" i="1"/>
  <c r="G253" i="1" l="1"/>
  <c r="G254" i="1" s="1"/>
  <c r="K253" i="1" l="1"/>
  <c r="K254" i="1"/>
  <c r="G255" i="1"/>
  <c r="G256" i="1" l="1"/>
  <c r="K255" i="1"/>
  <c r="K256" i="1" l="1"/>
  <c r="G257" i="1"/>
  <c r="K257" i="1" l="1"/>
  <c r="G258" i="1"/>
  <c r="K258" i="1" l="1"/>
  <c r="G259" i="1"/>
  <c r="K259" i="1" l="1"/>
  <c r="G260" i="1"/>
  <c r="K260" i="1" l="1"/>
  <c r="G261" i="1"/>
  <c r="K261" i="1" l="1"/>
  <c r="K262" i="1" s="1"/>
  <c r="G262" i="1"/>
  <c r="C264" i="1" l="1"/>
  <c r="G264" i="1" l="1"/>
  <c r="J264" i="1"/>
  <c r="I264" i="1" l="1"/>
  <c r="G269" i="1"/>
  <c r="K269" i="1" s="1"/>
  <c r="I265" i="1" l="1"/>
  <c r="G270" i="1"/>
  <c r="G271" i="1" s="1"/>
  <c r="K271" i="1" s="1"/>
  <c r="K270" i="1" l="1"/>
  <c r="G272" i="1"/>
  <c r="G273" i="1" s="1"/>
  <c r="K272" i="1" l="1"/>
  <c r="K273" i="1"/>
  <c r="G274" i="1"/>
  <c r="K274" i="1" l="1"/>
  <c r="G275" i="1"/>
  <c r="K275" i="1" l="1"/>
  <c r="G276" i="1"/>
  <c r="K276" i="1" l="1"/>
  <c r="G277" i="1"/>
  <c r="G278" i="1" l="1"/>
  <c r="K277" i="1"/>
  <c r="G279" i="1" l="1"/>
  <c r="K278" i="1"/>
  <c r="K279" i="1" l="1"/>
  <c r="G280" i="1"/>
  <c r="G281" i="1" l="1"/>
  <c r="K280" i="1"/>
  <c r="K281" i="1" l="1"/>
  <c r="K282" i="1" s="1"/>
  <c r="G282" i="1"/>
  <c r="C284" i="1" l="1"/>
  <c r="G284" i="1" l="1"/>
  <c r="I284" i="1" s="1"/>
  <c r="J284" i="1"/>
  <c r="G289" i="1" l="1"/>
  <c r="K289" i="1" s="1"/>
  <c r="G290" i="1"/>
  <c r="K290" i="1" s="1"/>
  <c r="G291" i="1" l="1"/>
  <c r="I285" i="1"/>
  <c r="G292" i="1" l="1"/>
  <c r="K291" i="1"/>
  <c r="G293" i="1" l="1"/>
  <c r="K292" i="1"/>
  <c r="G294" i="1" l="1"/>
  <c r="K293" i="1"/>
  <c r="G295" i="1" l="1"/>
  <c r="K294" i="1"/>
  <c r="G296" i="1" l="1"/>
  <c r="K295" i="1"/>
  <c r="G297" i="1" l="1"/>
  <c r="K296" i="1"/>
  <c r="K297" i="1" l="1"/>
  <c r="G298" i="1"/>
  <c r="G299" i="1" l="1"/>
  <c r="K298" i="1"/>
  <c r="G300" i="1" l="1"/>
  <c r="K299" i="1"/>
  <c r="G301" i="1" l="1"/>
  <c r="K301" i="1" s="1"/>
  <c r="K300" i="1"/>
  <c r="E456" i="1"/>
  <c r="H456" i="1" s="1"/>
  <c r="K302" i="1" l="1"/>
  <c r="G302" i="1"/>
  <c r="C304" i="1" s="1"/>
  <c r="G304" i="1" s="1"/>
  <c r="I304" i="1" s="1"/>
  <c r="E458" i="1"/>
  <c r="E457" i="1"/>
  <c r="G309" i="1" l="1"/>
  <c r="J304" i="1"/>
  <c r="H458" i="1"/>
  <c r="H457" i="1"/>
  <c r="K309" i="1" l="1"/>
  <c r="G310" i="1"/>
  <c r="I305" i="1"/>
  <c r="G311" i="1" l="1"/>
  <c r="K310" i="1"/>
  <c r="K311" i="1" l="1"/>
  <c r="G312" i="1"/>
  <c r="K312" i="1" l="1"/>
  <c r="G313" i="1"/>
  <c r="K313" i="1" l="1"/>
  <c r="G314" i="1"/>
  <c r="K314" i="1" l="1"/>
  <c r="G315" i="1"/>
  <c r="K315" i="1" l="1"/>
  <c r="G316" i="1"/>
  <c r="K316" i="1" l="1"/>
  <c r="G317" i="1"/>
  <c r="K317" i="1" l="1"/>
  <c r="G318" i="1"/>
  <c r="K318" i="1" l="1"/>
  <c r="G319" i="1"/>
  <c r="K319" i="1" l="1"/>
  <c r="G320" i="1"/>
  <c r="K320" i="1" l="1"/>
  <c r="K321" i="1" s="1"/>
  <c r="G321" i="1"/>
  <c r="C323" i="1" l="1"/>
  <c r="G323" i="1" l="1"/>
  <c r="J323" i="1"/>
  <c r="G328" i="1" l="1"/>
  <c r="I323" i="1"/>
  <c r="I324" i="1" l="1"/>
  <c r="K328" i="1"/>
  <c r="G329" i="1"/>
  <c r="G330" i="1" l="1"/>
  <c r="K329" i="1"/>
  <c r="G331" i="1" l="1"/>
  <c r="K330" i="1"/>
  <c r="G332" i="1" l="1"/>
  <c r="K331" i="1"/>
  <c r="G333" i="1" l="1"/>
  <c r="K332" i="1"/>
  <c r="G334" i="1" l="1"/>
  <c r="K333" i="1"/>
  <c r="K334" i="1" l="1"/>
  <c r="G335" i="1"/>
  <c r="G336" i="1" l="1"/>
  <c r="K335" i="1"/>
  <c r="K336" i="1" l="1"/>
  <c r="G337" i="1"/>
  <c r="K337" i="1" l="1"/>
  <c r="G338" i="1"/>
  <c r="G339" i="1" l="1"/>
  <c r="K339" i="1" s="1"/>
  <c r="K338" i="1"/>
  <c r="K340" i="1" l="1"/>
  <c r="G340" i="1"/>
  <c r="C342" i="1" s="1"/>
  <c r="J342" i="1" s="1"/>
  <c r="G342" i="1" l="1"/>
  <c r="G347" i="1" l="1"/>
  <c r="I342" i="1"/>
  <c r="G348" i="1" l="1"/>
  <c r="K347" i="1"/>
  <c r="I343" i="1"/>
  <c r="K348" i="1" l="1"/>
  <c r="G349" i="1"/>
  <c r="G350" i="1" l="1"/>
  <c r="K349" i="1"/>
  <c r="G351" i="1" l="1"/>
  <c r="K350" i="1"/>
  <c r="G352" i="1" l="1"/>
  <c r="K351" i="1"/>
  <c r="G353" i="1" l="1"/>
  <c r="K352" i="1"/>
  <c r="K353" i="1" l="1"/>
  <c r="G354" i="1"/>
  <c r="K354" i="1" l="1"/>
  <c r="G355" i="1"/>
  <c r="G356" i="1" l="1"/>
  <c r="K355" i="1"/>
  <c r="K356" i="1" l="1"/>
  <c r="G357" i="1"/>
  <c r="K357" i="1" l="1"/>
  <c r="G358" i="1"/>
  <c r="K358" i="1" l="1"/>
  <c r="G359" i="1"/>
  <c r="K359" i="1" s="1"/>
  <c r="K360" i="1" l="1"/>
  <c r="G360" i="1"/>
  <c r="C362" i="1" s="1"/>
  <c r="J362" i="1" l="1"/>
  <c r="G362" i="1"/>
  <c r="I362" i="1" l="1"/>
  <c r="G367" i="1"/>
  <c r="I363" i="1" l="1"/>
  <c r="K367" i="1"/>
  <c r="G368" i="1"/>
  <c r="G369" i="1" l="1"/>
  <c r="K368" i="1"/>
  <c r="G370" i="1" l="1"/>
  <c r="K369" i="1"/>
  <c r="K370" i="1" l="1"/>
  <c r="G371" i="1"/>
  <c r="G372" i="1" l="1"/>
  <c r="K371" i="1"/>
  <c r="G373" i="1" l="1"/>
  <c r="K372" i="1"/>
  <c r="G374" i="1" l="1"/>
  <c r="K373" i="1"/>
  <c r="G375" i="1" l="1"/>
  <c r="K374" i="1"/>
  <c r="K375" i="1" l="1"/>
  <c r="G376" i="1"/>
  <c r="G377" i="1" l="1"/>
  <c r="K376" i="1"/>
  <c r="K377" i="1" l="1"/>
  <c r="G378" i="1"/>
  <c r="K378" i="1" s="1"/>
  <c r="G379" i="1" l="1"/>
  <c r="C381" i="1" s="1"/>
  <c r="G381" i="1" s="1"/>
  <c r="K379" i="1"/>
  <c r="J381" i="1" l="1"/>
  <c r="I381" i="1"/>
  <c r="G386" i="1"/>
  <c r="I382" i="1" l="1"/>
  <c r="K386" i="1"/>
  <c r="G387" i="1"/>
  <c r="K387" i="1" l="1"/>
  <c r="G388" i="1"/>
  <c r="G389" i="1" l="1"/>
  <c r="K388" i="1"/>
  <c r="G390" i="1" l="1"/>
  <c r="K389" i="1"/>
  <c r="G391" i="1" l="1"/>
  <c r="K390" i="1"/>
  <c r="K391" i="1" l="1"/>
  <c r="G392" i="1"/>
  <c r="G393" i="1" l="1"/>
  <c r="K392" i="1"/>
  <c r="G394" i="1" l="1"/>
  <c r="K393" i="1"/>
  <c r="K394" i="1" l="1"/>
  <c r="G395" i="1"/>
  <c r="K395" i="1" l="1"/>
  <c r="G396" i="1"/>
  <c r="G397" i="1" l="1"/>
  <c r="K397" i="1" s="1"/>
  <c r="K396" i="1"/>
  <c r="K398" i="1" l="1"/>
  <c r="G398" i="1"/>
  <c r="C400" i="1" s="1"/>
  <c r="J400" i="1" l="1"/>
  <c r="G400" i="1"/>
  <c r="G405" i="1" l="1"/>
  <c r="I400" i="1"/>
  <c r="G406" i="1" l="1"/>
  <c r="K405" i="1"/>
  <c r="I401" i="1"/>
  <c r="G407" i="1" l="1"/>
  <c r="K406" i="1"/>
  <c r="K407" i="1" l="1"/>
  <c r="G408" i="1"/>
  <c r="G409" i="1" l="1"/>
  <c r="K408" i="1"/>
  <c r="K409" i="1" l="1"/>
  <c r="G410" i="1"/>
  <c r="G411" i="1" l="1"/>
  <c r="K410" i="1"/>
  <c r="G412" i="1" l="1"/>
  <c r="K411" i="1"/>
  <c r="K412" i="1" l="1"/>
  <c r="G413" i="1"/>
  <c r="G414" i="1" l="1"/>
  <c r="K413" i="1"/>
  <c r="G415" i="1" l="1"/>
  <c r="K414" i="1"/>
  <c r="K415" i="1" l="1"/>
  <c r="G416" i="1"/>
  <c r="K416" i="1" s="1"/>
  <c r="K417" i="1" l="1"/>
  <c r="G417" i="1"/>
  <c r="C419" i="1" s="1"/>
  <c r="G419" i="1" l="1"/>
  <c r="J419" i="1"/>
  <c r="I419" i="1" l="1"/>
  <c r="G424" i="1"/>
  <c r="I420" i="1" l="1"/>
  <c r="K424" i="1"/>
  <c r="G425" i="1"/>
  <c r="K425" i="1" l="1"/>
  <c r="G426" i="1"/>
  <c r="K426" i="1" l="1"/>
  <c r="G427" i="1"/>
  <c r="G428" i="1" l="1"/>
  <c r="K427" i="1"/>
  <c r="K428" i="1" l="1"/>
  <c r="G429" i="1"/>
  <c r="G430" i="1" l="1"/>
  <c r="K429" i="1"/>
  <c r="K430" i="1" l="1"/>
  <c r="G431" i="1"/>
  <c r="K431" i="1" l="1"/>
  <c r="G432" i="1"/>
  <c r="G433" i="1" l="1"/>
  <c r="K432" i="1"/>
  <c r="K433" i="1" l="1"/>
  <c r="G434" i="1"/>
  <c r="G435" i="1" l="1"/>
  <c r="K435" i="1" s="1"/>
  <c r="K434" i="1"/>
  <c r="K436" i="1" l="1"/>
  <c r="G436" i="1"/>
  <c r="C438" i="1" s="1"/>
  <c r="C340" i="29"/>
  <c r="J438" i="1" l="1"/>
  <c r="G438" i="1"/>
  <c r="G340" i="29"/>
  <c r="I340" i="29" s="1"/>
  <c r="J339" i="29"/>
  <c r="G345" i="29" l="1"/>
  <c r="I341" i="29" s="1"/>
  <c r="G443" i="1"/>
  <c r="I438" i="1"/>
  <c r="K345" i="29" l="1"/>
  <c r="G346" i="29"/>
  <c r="G347" i="29" s="1"/>
  <c r="K443" i="1"/>
  <c r="G444" i="1"/>
  <c r="K444" i="1" s="1"/>
  <c r="K445" i="1" l="1"/>
  <c r="G445" i="1"/>
  <c r="C447" i="1" s="1"/>
  <c r="C460" i="1" s="1"/>
  <c r="K346" i="29"/>
  <c r="J447" i="1"/>
  <c r="K455" i="1"/>
  <c r="G447" i="1"/>
  <c r="K347" i="29"/>
  <c r="G348" i="29"/>
  <c r="I447" i="1" l="1"/>
  <c r="C449" i="1"/>
  <c r="G451" i="1"/>
  <c r="F460" i="1" s="1"/>
  <c r="J460" i="1"/>
  <c r="K348" i="29"/>
  <c r="G349" i="29"/>
  <c r="H452" i="1" l="1"/>
  <c r="H451" i="1"/>
  <c r="G350" i="29"/>
  <c r="K349" i="29"/>
  <c r="G351" i="29" l="1"/>
  <c r="K350" i="29"/>
  <c r="G352" i="29" l="1"/>
  <c r="K351" i="29"/>
  <c r="K352" i="29" l="1"/>
  <c r="G353" i="29"/>
  <c r="G354" i="29" l="1"/>
  <c r="K353" i="29"/>
  <c r="K354" i="29" l="1"/>
  <c r="G355" i="29"/>
  <c r="K355" i="29" l="1"/>
  <c r="G356" i="29"/>
  <c r="K356" i="29" l="1"/>
  <c r="K357" i="29" s="1"/>
  <c r="G357" i="29"/>
  <c r="C359" i="29" s="1"/>
  <c r="G359" i="29" s="1"/>
  <c r="I359" i="29" l="1"/>
  <c r="G364" i="29"/>
  <c r="I360" i="29" l="1"/>
  <c r="K364" i="29"/>
  <c r="G365" i="29"/>
  <c r="K365" i="29" l="1"/>
  <c r="G366" i="29"/>
  <c r="K366" i="29" l="1"/>
  <c r="G367" i="29"/>
  <c r="G368" i="29" l="1"/>
  <c r="K367" i="29"/>
  <c r="K368" i="29" l="1"/>
  <c r="G369" i="29"/>
  <c r="K369" i="29" l="1"/>
  <c r="G370" i="29"/>
  <c r="K370" i="29" l="1"/>
  <c r="G371" i="29"/>
  <c r="G372" i="29" l="1"/>
  <c r="K371" i="29"/>
  <c r="G373" i="29" l="1"/>
  <c r="K372" i="29"/>
  <c r="K373" i="29" l="1"/>
  <c r="G374" i="29"/>
  <c r="K374" i="29" l="1"/>
  <c r="G375" i="29"/>
  <c r="K375" i="29" l="1"/>
  <c r="K376" i="29" s="1"/>
  <c r="G376" i="29"/>
  <c r="C378" i="29" s="1"/>
  <c r="G378" i="29" s="1"/>
  <c r="I378" i="29" l="1"/>
  <c r="G383" i="29"/>
  <c r="I379" i="29" l="1"/>
  <c r="G384" i="29"/>
  <c r="K383" i="29"/>
  <c r="K384" i="29" l="1"/>
  <c r="G385" i="29"/>
  <c r="G386" i="29" l="1"/>
  <c r="K385" i="29"/>
  <c r="K386" i="29" l="1"/>
  <c r="G387" i="29"/>
  <c r="K387" i="29" l="1"/>
  <c r="G388" i="29"/>
  <c r="G389" i="29" l="1"/>
  <c r="K388" i="29"/>
  <c r="K389" i="29" l="1"/>
  <c r="G390" i="29"/>
  <c r="K390" i="29" l="1"/>
  <c r="G391" i="29"/>
  <c r="G392" i="29" l="1"/>
  <c r="K391" i="29"/>
  <c r="K392" i="29" l="1"/>
  <c r="G393" i="29"/>
  <c r="G394" i="29" l="1"/>
  <c r="K393" i="29"/>
  <c r="K394" i="29" l="1"/>
  <c r="K395" i="29" s="1"/>
  <c r="G395" i="29"/>
  <c r="C397" i="29" s="1"/>
  <c r="G397" i="29" s="1"/>
  <c r="I397" i="29" l="1"/>
  <c r="G402" i="29"/>
  <c r="I398" i="29" l="1"/>
  <c r="G403" i="29"/>
  <c r="K402" i="29"/>
  <c r="G404" i="29" l="1"/>
  <c r="K403" i="29"/>
  <c r="K404" i="29" l="1"/>
  <c r="G405" i="29"/>
  <c r="K405" i="29" l="1"/>
  <c r="G406" i="29"/>
  <c r="G407" i="29" l="1"/>
  <c r="K406" i="29"/>
  <c r="K407" i="29" l="1"/>
  <c r="G408" i="29"/>
  <c r="K408" i="29" l="1"/>
  <c r="G409" i="29"/>
  <c r="K409" i="29" l="1"/>
  <c r="G410" i="29"/>
  <c r="K410" i="29" l="1"/>
  <c r="G411" i="29"/>
  <c r="G412" i="29" l="1"/>
  <c r="K411" i="29"/>
  <c r="K412" i="29" l="1"/>
  <c r="G413" i="29"/>
  <c r="K413" i="29" l="1"/>
  <c r="K414" i="29" s="1"/>
  <c r="G414" i="29"/>
  <c r="C416" i="29" s="1"/>
  <c r="G416" i="29" s="1"/>
  <c r="I416" i="29" l="1"/>
  <c r="G421" i="29"/>
  <c r="I417" i="29" l="1"/>
  <c r="G422" i="29"/>
  <c r="K421" i="29"/>
  <c r="G423" i="29" l="1"/>
  <c r="K422" i="29"/>
  <c r="K423" i="29" l="1"/>
  <c r="G424" i="29"/>
  <c r="K424" i="29" l="1"/>
  <c r="G425" i="29"/>
  <c r="G426" i="29" l="1"/>
  <c r="K425" i="29"/>
  <c r="K426" i="29" l="1"/>
  <c r="G427" i="29"/>
  <c r="G428" i="29" l="1"/>
  <c r="K427" i="29"/>
  <c r="G429" i="29" l="1"/>
  <c r="G430" i="29" s="1"/>
  <c r="K430" i="29" s="1"/>
  <c r="K428" i="29"/>
  <c r="K429" i="29" l="1"/>
  <c r="K431" i="29" l="1"/>
  <c r="K432" i="29" l="1"/>
  <c r="K442" i="29" s="1"/>
  <c r="G432" i="29"/>
  <c r="C434" i="29" s="1"/>
  <c r="C447" i="29" s="1"/>
  <c r="J447" i="29" l="1"/>
  <c r="J446" i="29"/>
  <c r="G434" i="29"/>
  <c r="G438" i="29" s="1"/>
  <c r="J434" i="29"/>
  <c r="C436" i="29" l="1"/>
  <c r="I434" i="29"/>
  <c r="G149" i="8"/>
  <c r="I149" i="8" l="1"/>
  <c r="H439" i="29"/>
  <c r="H438" i="29"/>
  <c r="G154" i="8"/>
  <c r="I150" i="8" l="1"/>
  <c r="K154" i="8"/>
  <c r="G155" i="8"/>
  <c r="G156" i="8" l="1"/>
  <c r="K155" i="8"/>
  <c r="K156" i="8" l="1"/>
  <c r="G157" i="8"/>
  <c r="K157" i="8" l="1"/>
  <c r="G158" i="8"/>
  <c r="K158" i="8" l="1"/>
  <c r="G159" i="8"/>
  <c r="K159" i="8" l="1"/>
  <c r="G160" i="8"/>
  <c r="G161" i="8" l="1"/>
  <c r="K160" i="8"/>
  <c r="G162" i="8" l="1"/>
  <c r="K161" i="8"/>
  <c r="K162" i="8" l="1"/>
  <c r="G163" i="8"/>
  <c r="K163" i="8" l="1"/>
  <c r="G164" i="8"/>
  <c r="G165" i="8" l="1"/>
  <c r="K164" i="8"/>
  <c r="K165" i="8" l="1"/>
  <c r="K166" i="8" s="1"/>
  <c r="G166" i="8"/>
  <c r="C168" i="8" s="1"/>
  <c r="G168" i="8" s="1"/>
  <c r="G173" i="8" l="1"/>
  <c r="I168" i="8"/>
  <c r="I169" i="8" l="1"/>
  <c r="K173" i="8"/>
  <c r="G174" i="8"/>
  <c r="K174" i="8" l="1"/>
  <c r="G175" i="8"/>
  <c r="K175" i="8" l="1"/>
  <c r="G176" i="8"/>
  <c r="G177" i="8" l="1"/>
  <c r="K176" i="8"/>
  <c r="K177" i="8" l="1"/>
  <c r="G178" i="8"/>
  <c r="K178" i="8" l="1"/>
  <c r="G179" i="8"/>
  <c r="K179" i="8" l="1"/>
  <c r="G180" i="8"/>
  <c r="G181" i="8" l="1"/>
  <c r="K180" i="8"/>
  <c r="G182" i="8" l="1"/>
  <c r="K181" i="8"/>
  <c r="G183" i="8" l="1"/>
  <c r="K182" i="8"/>
  <c r="K183" i="8" l="1"/>
  <c r="G184" i="8"/>
  <c r="K184" i="8" l="1"/>
  <c r="K185" i="8" s="1"/>
  <c r="G185" i="8"/>
  <c r="C187" i="8" s="1"/>
  <c r="G187" i="8" s="1"/>
  <c r="G192" i="8" l="1"/>
  <c r="I187" i="8"/>
  <c r="K192" i="8" l="1"/>
  <c r="G193" i="8"/>
  <c r="I188" i="8"/>
  <c r="G194" i="8" l="1"/>
  <c r="K193" i="8"/>
  <c r="K194" i="8" l="1"/>
  <c r="G195" i="8"/>
  <c r="K195" i="8" l="1"/>
  <c r="G196" i="8"/>
  <c r="K196" i="8" l="1"/>
  <c r="G197" i="8"/>
  <c r="K197" i="8" l="1"/>
  <c r="G198" i="8"/>
  <c r="K198" i="8" l="1"/>
  <c r="G199" i="8"/>
  <c r="K199" i="8" l="1"/>
  <c r="G200" i="8"/>
  <c r="G201" i="8" l="1"/>
  <c r="K200" i="8"/>
  <c r="G202" i="8" l="1"/>
  <c r="K201" i="8"/>
  <c r="K202" i="8" l="1"/>
  <c r="G203" i="8"/>
  <c r="K203" i="8" l="1"/>
  <c r="K204" i="8" s="1"/>
  <c r="G204" i="8"/>
  <c r="C206" i="8" s="1"/>
  <c r="G206" i="8" s="1"/>
  <c r="I206" i="8" l="1"/>
  <c r="G211" i="8"/>
  <c r="I207" i="8" l="1"/>
  <c r="G212" i="8"/>
  <c r="K211" i="8"/>
  <c r="K212" i="8" l="1"/>
  <c r="G213" i="8"/>
  <c r="G214" i="8" l="1"/>
  <c r="K213" i="8"/>
  <c r="K214" i="8" l="1"/>
  <c r="G215" i="8"/>
  <c r="G216" i="8" l="1"/>
  <c r="K215" i="8"/>
  <c r="G217" i="8" l="1"/>
  <c r="K216" i="8"/>
  <c r="K217" i="8" l="1"/>
  <c r="G218" i="8"/>
  <c r="G219" i="8" l="1"/>
  <c r="K218" i="8"/>
  <c r="K219" i="8" l="1"/>
  <c r="G220" i="8"/>
  <c r="K220" i="8" l="1"/>
  <c r="G221" i="8"/>
  <c r="G222" i="8" l="1"/>
  <c r="K221" i="8"/>
  <c r="K222" i="8" l="1"/>
  <c r="K223" i="8" s="1"/>
  <c r="G223" i="8"/>
  <c r="C225" i="8" s="1"/>
  <c r="J225" i="8" l="1"/>
  <c r="G225" i="8"/>
  <c r="I225" i="8" l="1"/>
  <c r="G230" i="8"/>
  <c r="I226" i="8" l="1"/>
  <c r="G231" i="8"/>
  <c r="K230" i="8"/>
  <c r="G232" i="8" l="1"/>
  <c r="K231" i="8"/>
  <c r="K232" i="8" l="1"/>
  <c r="G233" i="8"/>
  <c r="K233" i="8" l="1"/>
  <c r="G234" i="8"/>
  <c r="G235" i="8" l="1"/>
  <c r="K234" i="8"/>
  <c r="G236" i="8" l="1"/>
  <c r="K235" i="8"/>
  <c r="K236" i="8" l="1"/>
  <c r="G237" i="8"/>
  <c r="K237" i="8" l="1"/>
  <c r="G238" i="8"/>
  <c r="K238" i="8" l="1"/>
  <c r="G239" i="8"/>
  <c r="G240" i="8" l="1"/>
  <c r="K239" i="8"/>
  <c r="K240" i="8" l="1"/>
  <c r="G241" i="8"/>
  <c r="K241" i="8" l="1"/>
  <c r="K242" i="8" s="1"/>
  <c r="G242" i="8"/>
  <c r="C244" i="8" s="1"/>
  <c r="G244" i="8" s="1"/>
  <c r="I244" i="8" l="1"/>
  <c r="G249" i="8"/>
  <c r="I245" i="8" l="1"/>
  <c r="G250" i="8"/>
  <c r="K249" i="8"/>
  <c r="G251" i="8" l="1"/>
  <c r="K250" i="8"/>
  <c r="G252" i="8" l="1"/>
  <c r="K251" i="8"/>
  <c r="K252" i="8" l="1"/>
  <c r="G253" i="8"/>
  <c r="G254" i="8" l="1"/>
  <c r="K253" i="8"/>
  <c r="K254" i="8" l="1"/>
  <c r="G255" i="8"/>
  <c r="G256" i="8" l="1"/>
  <c r="K255" i="8"/>
  <c r="K256" i="8" l="1"/>
  <c r="G257" i="8"/>
  <c r="G258" i="8" l="1"/>
  <c r="K257" i="8"/>
  <c r="K258" i="8" l="1"/>
  <c r="G259" i="8"/>
  <c r="G260" i="8" l="1"/>
  <c r="K259" i="8"/>
  <c r="K260" i="8" l="1"/>
  <c r="G261" i="8"/>
  <c r="K261" i="8" l="1"/>
  <c r="K262" i="8" s="1"/>
  <c r="G262" i="8"/>
  <c r="C264" i="8" s="1"/>
  <c r="G264" i="8" s="1"/>
  <c r="I264" i="8" l="1"/>
  <c r="G269" i="8"/>
  <c r="I265" i="8" l="1"/>
  <c r="K269" i="8"/>
  <c r="G270" i="8"/>
  <c r="K270" i="8" l="1"/>
  <c r="G271" i="8"/>
  <c r="G272" i="8" l="1"/>
  <c r="K271" i="8"/>
  <c r="K272" i="8" l="1"/>
  <c r="G273" i="8"/>
  <c r="G274" i="8" l="1"/>
  <c r="K273" i="8"/>
  <c r="K274" i="8" l="1"/>
  <c r="G275" i="8"/>
  <c r="G276" i="8" l="1"/>
  <c r="K275" i="8"/>
  <c r="G277" i="8" l="1"/>
  <c r="K276" i="8"/>
  <c r="G278" i="8" l="1"/>
  <c r="K277" i="8"/>
  <c r="K278" i="8" l="1"/>
  <c r="G279" i="8"/>
  <c r="K279" i="8" l="1"/>
  <c r="G280" i="8"/>
  <c r="G281" i="8" l="1"/>
  <c r="K280" i="8"/>
  <c r="K281" i="8" l="1"/>
  <c r="K282" i="8" s="1"/>
  <c r="G282" i="8"/>
  <c r="C284" i="8" s="1"/>
  <c r="G284" i="8" s="1"/>
  <c r="I284" i="8" l="1"/>
  <c r="G289" i="8"/>
  <c r="I285" i="8" l="1"/>
  <c r="G290" i="8"/>
  <c r="K289" i="8"/>
  <c r="K290" i="8" l="1"/>
  <c r="G291" i="8"/>
  <c r="K291" i="8" l="1"/>
  <c r="G292" i="8"/>
  <c r="G293" i="8" l="1"/>
  <c r="K292" i="8"/>
  <c r="K293" i="8" l="1"/>
  <c r="G294" i="8"/>
  <c r="G295" i="8" l="1"/>
  <c r="K294" i="8"/>
  <c r="G296" i="8" l="1"/>
  <c r="K295" i="8"/>
  <c r="G297" i="8" l="1"/>
  <c r="K296" i="8"/>
  <c r="G298" i="8" l="1"/>
  <c r="K297" i="8"/>
  <c r="K298" i="8" l="1"/>
  <c r="G299" i="8"/>
  <c r="K299" i="8" l="1"/>
  <c r="G300" i="8"/>
  <c r="G301" i="8" l="1"/>
  <c r="K300" i="8"/>
  <c r="K301" i="8" l="1"/>
  <c r="K302" i="8" s="1"/>
  <c r="G302" i="8"/>
  <c r="C304" i="8" s="1"/>
  <c r="G304" i="8" s="1"/>
  <c r="G309" i="8" l="1"/>
  <c r="G310" i="8" s="1"/>
  <c r="I304" i="8"/>
  <c r="I305" i="8" l="1"/>
  <c r="K309" i="8"/>
  <c r="G311" i="8" l="1"/>
  <c r="K310" i="8"/>
  <c r="G312" i="8" l="1"/>
  <c r="K311" i="8"/>
  <c r="G313" i="8" l="1"/>
  <c r="K312" i="8"/>
  <c r="K313" i="8" l="1"/>
  <c r="G314" i="8"/>
  <c r="G315" i="8" l="1"/>
  <c r="K314" i="8"/>
  <c r="G316" i="8" l="1"/>
  <c r="K315" i="8"/>
  <c r="K316" i="8" l="1"/>
  <c r="G317" i="8"/>
  <c r="G318" i="8" l="1"/>
  <c r="K317" i="8"/>
  <c r="K318" i="8" l="1"/>
  <c r="G319" i="8"/>
  <c r="K319" i="8" l="1"/>
  <c r="G320" i="8"/>
  <c r="K320" i="8" l="1"/>
  <c r="K321" i="8" s="1"/>
  <c r="G321" i="8"/>
  <c r="C323" i="8" s="1"/>
  <c r="G323" i="8" s="1"/>
  <c r="G328" i="8" l="1"/>
  <c r="I323" i="8"/>
  <c r="I324" i="8" l="1"/>
  <c r="K328" i="8"/>
  <c r="G329" i="8"/>
  <c r="K329" i="8" l="1"/>
  <c r="G330" i="8"/>
  <c r="G331" i="8" l="1"/>
  <c r="K330" i="8"/>
  <c r="K331" i="8" l="1"/>
  <c r="G332" i="8"/>
  <c r="G333" i="8" l="1"/>
  <c r="K332" i="8"/>
  <c r="G334" i="8" l="1"/>
  <c r="K333" i="8"/>
  <c r="K334" i="8" l="1"/>
  <c r="G335" i="8"/>
  <c r="G336" i="8" l="1"/>
  <c r="K335" i="8"/>
  <c r="K336" i="8" l="1"/>
  <c r="G337" i="8"/>
  <c r="K337" i="8" l="1"/>
  <c r="G338" i="8"/>
  <c r="K338" i="8" l="1"/>
  <c r="G339" i="8"/>
  <c r="K339" i="8" l="1"/>
  <c r="K340" i="8" s="1"/>
  <c r="G340" i="8"/>
  <c r="C342" i="8" s="1"/>
  <c r="G342" i="8" s="1"/>
  <c r="I342" i="8" l="1"/>
  <c r="G347" i="8"/>
  <c r="I343" i="8" l="1"/>
  <c r="K347" i="8"/>
  <c r="G348" i="8"/>
  <c r="K348" i="8" l="1"/>
  <c r="G349" i="8"/>
  <c r="G350" i="8" l="1"/>
  <c r="K349" i="8"/>
  <c r="K350" i="8" l="1"/>
  <c r="G351" i="8"/>
  <c r="K351" i="8" l="1"/>
  <c r="G352" i="8"/>
  <c r="K352" i="8" l="1"/>
  <c r="G353" i="8"/>
  <c r="G354" i="8" l="1"/>
  <c r="K353" i="8"/>
  <c r="K354" i="8" l="1"/>
  <c r="G355" i="8"/>
  <c r="G356" i="8" l="1"/>
  <c r="K355" i="8"/>
  <c r="K356" i="8" l="1"/>
  <c r="G357" i="8"/>
  <c r="K357" i="8" l="1"/>
  <c r="G358" i="8"/>
  <c r="G359" i="8" l="1"/>
  <c r="K358" i="8"/>
  <c r="K359" i="8" l="1"/>
  <c r="K360" i="8" s="1"/>
  <c r="G360" i="8"/>
  <c r="C362" i="8" s="1"/>
  <c r="G362" i="8" s="1"/>
  <c r="I362" i="8" l="1"/>
  <c r="G367" i="8"/>
  <c r="K367" i="8" l="1"/>
  <c r="G368" i="8"/>
  <c r="I363" i="8"/>
  <c r="G369" i="8" l="1"/>
  <c r="K368" i="8"/>
  <c r="G370" i="8" l="1"/>
  <c r="K369" i="8"/>
  <c r="G371" i="8" l="1"/>
  <c r="K370" i="8"/>
  <c r="K371" i="8" l="1"/>
  <c r="G372" i="8"/>
  <c r="K372" i="8" l="1"/>
  <c r="G373" i="8"/>
  <c r="G374" i="8" l="1"/>
  <c r="K373" i="8"/>
  <c r="G375" i="8" l="1"/>
  <c r="K374" i="8"/>
  <c r="K375" i="8" l="1"/>
  <c r="G376" i="8"/>
  <c r="G377" i="8" l="1"/>
  <c r="K376" i="8"/>
  <c r="K377" i="8" l="1"/>
  <c r="G378" i="8"/>
  <c r="K378" i="8" l="1"/>
  <c r="K379" i="8" s="1"/>
  <c r="G379" i="8"/>
  <c r="C381" i="8" s="1"/>
  <c r="G381" i="8" s="1"/>
  <c r="I381" i="8" l="1"/>
  <c r="G386" i="8"/>
  <c r="K386" i="8" l="1"/>
  <c r="G387" i="8"/>
  <c r="I382" i="8"/>
  <c r="K387" i="8" l="1"/>
  <c r="G388" i="8"/>
  <c r="K388" i="8" l="1"/>
  <c r="G389" i="8"/>
  <c r="K389" i="8" l="1"/>
  <c r="G390" i="8"/>
  <c r="G391" i="8" l="1"/>
  <c r="K390" i="8"/>
  <c r="K391" i="8" l="1"/>
  <c r="G392" i="8"/>
  <c r="K392" i="8" l="1"/>
  <c r="G393" i="8"/>
  <c r="G394" i="8" l="1"/>
  <c r="K393" i="8"/>
  <c r="G395" i="8" l="1"/>
  <c r="K394" i="8"/>
  <c r="K395" i="8" l="1"/>
  <c r="G396" i="8"/>
  <c r="G397" i="8" l="1"/>
  <c r="K396" i="8"/>
  <c r="K397" i="8" l="1"/>
  <c r="K398" i="8" s="1"/>
  <c r="G398" i="8"/>
  <c r="C400" i="8" s="1"/>
  <c r="G400" i="8" s="1"/>
  <c r="I400" i="8" l="1"/>
  <c r="G405" i="8"/>
  <c r="K405" i="8" l="1"/>
  <c r="G406" i="8"/>
  <c r="I401" i="8"/>
  <c r="K406" i="8" l="1"/>
  <c r="G407" i="8"/>
  <c r="G408" i="8" l="1"/>
  <c r="K407" i="8"/>
  <c r="G409" i="8" l="1"/>
  <c r="K408" i="8"/>
  <c r="G410" i="8" l="1"/>
  <c r="K409" i="8"/>
  <c r="G411" i="8" l="1"/>
  <c r="K410" i="8"/>
  <c r="K411" i="8" l="1"/>
  <c r="G412" i="8"/>
  <c r="K412" i="8" l="1"/>
  <c r="G413" i="8"/>
  <c r="G414" i="8" l="1"/>
  <c r="K413" i="8"/>
  <c r="G415" i="8" l="1"/>
  <c r="K414" i="8"/>
  <c r="G416" i="8" l="1"/>
  <c r="K415" i="8"/>
  <c r="K416" i="8" l="1"/>
  <c r="K417" i="8" s="1"/>
  <c r="G417" i="8"/>
  <c r="C419" i="8" s="1"/>
  <c r="G419" i="8" s="1"/>
  <c r="I419" i="8" l="1"/>
  <c r="G424" i="8"/>
  <c r="I420" i="8" l="1"/>
  <c r="K424" i="8"/>
  <c r="G425" i="8"/>
  <c r="K425" i="8" l="1"/>
  <c r="G426" i="8"/>
  <c r="G427" i="8" l="1"/>
  <c r="K426" i="8"/>
  <c r="G428" i="8" l="1"/>
  <c r="K427" i="8"/>
  <c r="K428" i="8" l="1"/>
  <c r="G429" i="8"/>
  <c r="K429" i="8" l="1"/>
  <c r="G430" i="8"/>
  <c r="K430" i="8" l="1"/>
  <c r="G431" i="8"/>
  <c r="K431" i="8" l="1"/>
  <c r="G432" i="8"/>
  <c r="G433" i="8" s="1"/>
  <c r="K433" i="8" l="1"/>
  <c r="G434" i="8"/>
  <c r="G435" i="8" s="1"/>
  <c r="K432" i="8"/>
  <c r="K434" i="8" l="1"/>
  <c r="K435" i="8" l="1"/>
  <c r="K436" i="8" s="1"/>
  <c r="G436" i="8"/>
  <c r="C438" i="8" s="1"/>
  <c r="J438" i="8" l="1"/>
  <c r="G438" i="8"/>
  <c r="G443" i="8" l="1"/>
  <c r="G444" i="8" s="1"/>
  <c r="K444" i="8" s="1"/>
  <c r="I438" i="8"/>
  <c r="I439" i="8" l="1"/>
  <c r="K443" i="8"/>
  <c r="G445" i="8"/>
  <c r="C447" i="8" s="1"/>
  <c r="C460" i="8" s="1"/>
  <c r="K445" i="8"/>
  <c r="K455" i="8" s="1"/>
  <c r="J460" i="8" l="1"/>
  <c r="J459" i="8"/>
  <c r="G447" i="8"/>
  <c r="J447" i="8"/>
  <c r="G451" i="8" l="1"/>
  <c r="F460" i="8" s="1"/>
  <c r="C449" i="8"/>
  <c r="I447" i="8"/>
  <c r="I448" i="8" s="1"/>
  <c r="H451" i="8" l="1"/>
  <c r="H452" i="8"/>
  <c r="H110" i="13" l="1"/>
  <c r="H367" i="13" s="1"/>
  <c r="G20" i="13"/>
  <c r="G21" i="13" s="1"/>
  <c r="K19" i="13"/>
  <c r="K21" i="13" l="1"/>
  <c r="G22" i="13"/>
  <c r="K20" i="13"/>
  <c r="K22" i="13" l="1"/>
  <c r="G23" i="13"/>
  <c r="K23" i="13" l="1"/>
  <c r="G24" i="13"/>
  <c r="G25" i="13" l="1"/>
  <c r="K24" i="13"/>
  <c r="G26" i="13" l="1"/>
  <c r="K25" i="13"/>
  <c r="K26" i="13" l="1"/>
  <c r="G27" i="13"/>
  <c r="K27" i="13" l="1"/>
  <c r="G28" i="13"/>
  <c r="G29" i="13" l="1"/>
  <c r="K28" i="13"/>
  <c r="G30" i="13" l="1"/>
  <c r="K29" i="13"/>
  <c r="K30" i="13" l="1"/>
  <c r="K31" i="13" s="1"/>
  <c r="G31" i="13"/>
  <c r="C33" i="13" s="1"/>
  <c r="G33" i="13" s="1"/>
  <c r="J33" i="13" l="1"/>
  <c r="G38" i="13"/>
  <c r="I33" i="13"/>
  <c r="I15" i="13"/>
  <c r="I34" i="13" l="1"/>
  <c r="K38" i="13"/>
  <c r="G39" i="13"/>
  <c r="K39" i="13" l="1"/>
  <c r="G40" i="13"/>
  <c r="K40" i="13" l="1"/>
  <c r="G41" i="13"/>
  <c r="K41" i="13" l="1"/>
  <c r="G42" i="13"/>
  <c r="K42" i="13" l="1"/>
  <c r="G43" i="13"/>
  <c r="K43" i="13" l="1"/>
  <c r="G44" i="13"/>
  <c r="G45" i="13" l="1"/>
  <c r="K44" i="13"/>
  <c r="G46" i="13" l="1"/>
  <c r="K45" i="13"/>
  <c r="K46" i="13" l="1"/>
  <c r="G47" i="13"/>
  <c r="K47" i="13" l="1"/>
  <c r="G48" i="13"/>
  <c r="G49" i="13" l="1"/>
  <c r="K48" i="13"/>
  <c r="G50" i="13" l="1"/>
  <c r="K49" i="13"/>
  <c r="K50" i="13" l="1"/>
  <c r="K51" i="13" s="1"/>
  <c r="G51" i="13"/>
  <c r="C53" i="13" s="1"/>
  <c r="G53" i="13" s="1"/>
  <c r="J53" i="13" l="1"/>
  <c r="G58" i="13"/>
  <c r="I53" i="13"/>
  <c r="I54" i="13" s="1"/>
  <c r="G59" i="13" l="1"/>
  <c r="K58" i="13"/>
  <c r="K59" i="13" l="1"/>
  <c r="G60" i="13"/>
  <c r="K60" i="13" l="1"/>
  <c r="G61" i="13"/>
  <c r="G62" i="13" l="1"/>
  <c r="K61" i="13"/>
  <c r="K62" i="13" l="1"/>
  <c r="G63" i="13"/>
  <c r="K63" i="13" l="1"/>
  <c r="G64" i="13"/>
  <c r="K64" i="13" l="1"/>
  <c r="G65" i="13"/>
  <c r="K65" i="13" l="1"/>
  <c r="G66" i="13"/>
  <c r="G67" i="13" l="1"/>
  <c r="K66" i="13"/>
  <c r="G68" i="13" l="1"/>
  <c r="K67" i="13"/>
  <c r="G69" i="13" l="1"/>
  <c r="K68" i="13"/>
  <c r="K69" i="13" l="1"/>
  <c r="G70" i="13"/>
  <c r="K70" i="13" l="1"/>
  <c r="K71" i="13" s="1"/>
  <c r="G71" i="13"/>
  <c r="C73" i="13" s="1"/>
  <c r="G73" i="13" s="1"/>
  <c r="J73" i="13" l="1"/>
  <c r="I73" i="13"/>
  <c r="G78" i="13"/>
  <c r="I74" i="13" l="1"/>
  <c r="K78" i="13"/>
  <c r="G79" i="13"/>
  <c r="K79" i="13" l="1"/>
  <c r="G80" i="13"/>
  <c r="G81" i="13" l="1"/>
  <c r="K80" i="13"/>
  <c r="K81" i="13" l="1"/>
  <c r="G82" i="13"/>
  <c r="K82" i="13" l="1"/>
  <c r="G83" i="13"/>
  <c r="K83" i="13" l="1"/>
  <c r="G84" i="13"/>
  <c r="K84" i="13" l="1"/>
  <c r="G85" i="13"/>
  <c r="K85" i="13" l="1"/>
  <c r="G86" i="13"/>
  <c r="K86" i="13" l="1"/>
  <c r="G87" i="13"/>
  <c r="G88" i="13" l="1"/>
  <c r="K87" i="13"/>
  <c r="K88" i="13" l="1"/>
  <c r="G89" i="13"/>
  <c r="G90" i="13" l="1"/>
  <c r="K89" i="13"/>
  <c r="K90" i="13" l="1"/>
  <c r="K91" i="13" s="1"/>
  <c r="G91" i="13"/>
  <c r="C93" i="13" s="1"/>
  <c r="G93" i="13" s="1"/>
  <c r="J93" i="13" l="1"/>
  <c r="G98" i="13"/>
  <c r="I93" i="13"/>
  <c r="G99" i="13" l="1"/>
  <c r="K98" i="13"/>
  <c r="I94" i="13"/>
  <c r="K99" i="13" l="1"/>
  <c r="G100" i="13"/>
  <c r="K100" i="13" l="1"/>
  <c r="G101" i="13"/>
  <c r="K101" i="13" l="1"/>
  <c r="G102" i="13"/>
  <c r="G103" i="13" l="1"/>
  <c r="K102" i="13"/>
  <c r="G104" i="13" l="1"/>
  <c r="K103" i="13"/>
  <c r="K104" i="13" l="1"/>
  <c r="G105" i="13"/>
  <c r="K105" i="13" l="1"/>
  <c r="G106" i="13"/>
  <c r="G107" i="13" l="1"/>
  <c r="K106" i="13"/>
  <c r="G108" i="13" l="1"/>
  <c r="K107" i="13"/>
  <c r="G109" i="13" l="1"/>
  <c r="K108" i="13"/>
  <c r="K109" i="13" l="1"/>
  <c r="K110" i="13" s="1"/>
  <c r="G110" i="13"/>
  <c r="C112" i="13"/>
  <c r="G112" i="13" s="1"/>
  <c r="J112" i="13" l="1"/>
  <c r="G117" i="13"/>
  <c r="I112" i="13"/>
  <c r="I113" i="13" l="1"/>
  <c r="K117" i="13"/>
  <c r="G118" i="13"/>
  <c r="G119" i="13" l="1"/>
  <c r="K118" i="13"/>
  <c r="K119" i="13" l="1"/>
  <c r="G120" i="13"/>
  <c r="K120" i="13" l="1"/>
  <c r="G121" i="13"/>
  <c r="K121" i="13" l="1"/>
  <c r="G122" i="13"/>
  <c r="K122" i="13" l="1"/>
  <c r="G123" i="13"/>
  <c r="G124" i="13" l="1"/>
  <c r="K123" i="13"/>
  <c r="K124" i="13" l="1"/>
  <c r="G125" i="13"/>
  <c r="G126" i="13" l="1"/>
  <c r="K125" i="13"/>
  <c r="K126" i="13" l="1"/>
  <c r="G127" i="13"/>
  <c r="K127" i="13" l="1"/>
  <c r="G128" i="13"/>
  <c r="K128" i="13" l="1"/>
  <c r="K129" i="13" s="1"/>
  <c r="G129" i="13"/>
  <c r="C131" i="13" s="1"/>
  <c r="G131" i="13" s="1"/>
  <c r="J131" i="13" l="1"/>
  <c r="I131" i="13"/>
  <c r="G136" i="13"/>
  <c r="I132" i="13" l="1"/>
  <c r="G137" i="13"/>
  <c r="K136" i="13"/>
  <c r="K137" i="13" l="1"/>
  <c r="G138" i="13"/>
  <c r="G139" i="13" l="1"/>
  <c r="K138" i="13"/>
  <c r="K139" i="13" l="1"/>
  <c r="G140" i="13"/>
  <c r="G141" i="13" l="1"/>
  <c r="K140" i="13"/>
  <c r="K141" i="13" l="1"/>
  <c r="G142" i="13"/>
  <c r="K142" i="13" l="1"/>
  <c r="G143" i="13"/>
  <c r="K143" i="13" l="1"/>
  <c r="G144" i="13"/>
  <c r="G145" i="13" l="1"/>
  <c r="K144" i="13"/>
  <c r="K145" i="13" l="1"/>
  <c r="G146" i="13"/>
  <c r="G147" i="13" l="1"/>
  <c r="K146" i="13"/>
  <c r="K147" i="13" l="1"/>
  <c r="K148" i="13" s="1"/>
  <c r="G148" i="13"/>
  <c r="C150" i="13" s="1"/>
  <c r="G150" i="13" s="1"/>
  <c r="J150" i="13" l="1"/>
  <c r="G155" i="13"/>
  <c r="I150" i="13"/>
  <c r="I151" i="13" l="1"/>
  <c r="G156" i="13"/>
  <c r="K155" i="13"/>
  <c r="G157" i="13" l="1"/>
  <c r="K156" i="13"/>
  <c r="G158" i="13" l="1"/>
  <c r="K157" i="13"/>
  <c r="K158" i="13" l="1"/>
  <c r="G159" i="13"/>
  <c r="K159" i="13" l="1"/>
  <c r="G160" i="13"/>
  <c r="G161" i="13" l="1"/>
  <c r="K160" i="13"/>
  <c r="G162" i="13" l="1"/>
  <c r="K161" i="13"/>
  <c r="K162" i="13" l="1"/>
  <c r="G163" i="13"/>
  <c r="K163" i="13" l="1"/>
  <c r="G164" i="13"/>
  <c r="K164" i="13" l="1"/>
  <c r="G165" i="13"/>
  <c r="G166" i="13" l="1"/>
  <c r="K165" i="13"/>
  <c r="K166" i="13" l="1"/>
  <c r="K167" i="13" s="1"/>
  <c r="G167" i="13"/>
  <c r="C169" i="13" s="1"/>
  <c r="G169" i="13" s="1"/>
  <c r="J169" i="13" l="1"/>
  <c r="G174" i="13"/>
  <c r="I169" i="13"/>
  <c r="I170" i="13" l="1"/>
  <c r="K174" i="13"/>
  <c r="G175" i="13"/>
  <c r="K175" i="13" l="1"/>
  <c r="G176" i="13"/>
  <c r="K176" i="13" l="1"/>
  <c r="G177" i="13"/>
  <c r="G178" i="13" l="1"/>
  <c r="K177" i="13"/>
  <c r="K178" i="13" l="1"/>
  <c r="G179" i="13"/>
  <c r="K179" i="13" l="1"/>
  <c r="G180" i="13"/>
  <c r="K180" i="13" l="1"/>
  <c r="G181" i="13"/>
  <c r="G182" i="13" l="1"/>
  <c r="K181" i="13"/>
  <c r="K182" i="13" l="1"/>
  <c r="G183" i="13"/>
  <c r="K183" i="13" l="1"/>
  <c r="G184" i="13"/>
  <c r="K184" i="13" l="1"/>
  <c r="G185" i="13"/>
  <c r="K185" i="13" l="1"/>
  <c r="K186" i="13" s="1"/>
  <c r="G186" i="13"/>
  <c r="C188" i="13" s="1"/>
  <c r="G188" i="13" s="1"/>
  <c r="J188" i="13" l="1"/>
  <c r="G193" i="13"/>
  <c r="I188" i="13"/>
  <c r="I189" i="13" l="1"/>
  <c r="G194" i="13"/>
  <c r="K193" i="13"/>
  <c r="G195" i="13" l="1"/>
  <c r="K194" i="13"/>
  <c r="G196" i="13" l="1"/>
  <c r="K195" i="13"/>
  <c r="K196" i="13" l="1"/>
  <c r="G197" i="13"/>
  <c r="K197" i="13" l="1"/>
  <c r="G198" i="13"/>
  <c r="G199" i="13" l="1"/>
  <c r="K198" i="13"/>
  <c r="G200" i="13" l="1"/>
  <c r="K199" i="13"/>
  <c r="G201" i="13" l="1"/>
  <c r="K200" i="13"/>
  <c r="K201" i="13" l="1"/>
  <c r="G202" i="13"/>
  <c r="G203" i="13" l="1"/>
  <c r="K202" i="13"/>
  <c r="K203" i="13" l="1"/>
  <c r="G204" i="13"/>
  <c r="K204" i="13" l="1"/>
  <c r="K205" i="13" s="1"/>
  <c r="G205" i="13"/>
  <c r="C207" i="13" s="1"/>
  <c r="G207" i="13" s="1"/>
  <c r="J207" i="13" l="1"/>
  <c r="G212" i="13"/>
  <c r="I207" i="13"/>
  <c r="I208" i="13" l="1"/>
  <c r="K212" i="13"/>
  <c r="G213" i="13"/>
  <c r="K213" i="13" l="1"/>
  <c r="G214" i="13"/>
  <c r="G215" i="13" l="1"/>
  <c r="K214" i="13"/>
  <c r="K215" i="13" l="1"/>
  <c r="G216" i="13"/>
  <c r="K216" i="13" l="1"/>
  <c r="G217" i="13"/>
  <c r="K217" i="13" l="1"/>
  <c r="G218" i="13"/>
  <c r="G219" i="13" l="1"/>
  <c r="K218" i="13"/>
  <c r="K219" i="13" l="1"/>
  <c r="G220" i="13"/>
  <c r="K220" i="13" l="1"/>
  <c r="G221" i="13"/>
  <c r="K221" i="13" l="1"/>
  <c r="G222" i="13"/>
  <c r="G223" i="13" l="1"/>
  <c r="K222" i="13"/>
  <c r="K223" i="13" l="1"/>
  <c r="K224" i="13" s="1"/>
  <c r="G224" i="13"/>
  <c r="C226" i="13" s="1"/>
  <c r="G226" i="13" s="1"/>
  <c r="J226" i="13" l="1"/>
  <c r="I226" i="13"/>
  <c r="G231" i="13"/>
  <c r="K231" i="13" l="1"/>
  <c r="G232" i="13"/>
  <c r="I227" i="13"/>
  <c r="K232" i="13" l="1"/>
  <c r="G233" i="13"/>
  <c r="K233" i="13" l="1"/>
  <c r="G234" i="13"/>
  <c r="G235" i="13" l="1"/>
  <c r="K234" i="13"/>
  <c r="G236" i="13" l="1"/>
  <c r="K235" i="13"/>
  <c r="G237" i="13" l="1"/>
  <c r="K236" i="13"/>
  <c r="K237" i="13" l="1"/>
  <c r="G238" i="13"/>
  <c r="G239" i="13" l="1"/>
  <c r="K238" i="13"/>
  <c r="G240" i="13" l="1"/>
  <c r="K239" i="13"/>
  <c r="G241" i="13" l="1"/>
  <c r="K240" i="13"/>
  <c r="K241" i="13" l="1"/>
  <c r="G242" i="13"/>
  <c r="K242" i="13" l="1"/>
  <c r="K243" i="13" s="1"/>
  <c r="G243" i="13"/>
  <c r="C245" i="13" s="1"/>
  <c r="G245" i="13" s="1"/>
  <c r="J245" i="13" l="1"/>
  <c r="I245" i="13"/>
  <c r="G250" i="13"/>
  <c r="I246" i="13" l="1"/>
  <c r="K250" i="13"/>
  <c r="G251" i="13"/>
  <c r="K251" i="13" l="1"/>
  <c r="G252" i="13"/>
  <c r="K252" i="13" l="1"/>
  <c r="G253" i="13"/>
  <c r="K253" i="13" l="1"/>
  <c r="G254" i="13"/>
  <c r="G255" i="13" l="1"/>
  <c r="K254" i="13"/>
  <c r="K255" i="13" l="1"/>
  <c r="G256" i="13"/>
  <c r="G257" i="13" l="1"/>
  <c r="K256" i="13"/>
  <c r="K257" i="13" l="1"/>
  <c r="G258" i="13"/>
  <c r="K258" i="13" l="1"/>
  <c r="G259" i="13"/>
  <c r="K259" i="13" l="1"/>
  <c r="G260" i="13"/>
  <c r="G261" i="13" l="1"/>
  <c r="K260" i="13"/>
  <c r="K261" i="13" l="1"/>
  <c r="G262" i="13"/>
  <c r="K262" i="13" l="1"/>
  <c r="K263" i="13" s="1"/>
  <c r="G263" i="13"/>
  <c r="C265" i="13" s="1"/>
  <c r="G265" i="13" s="1"/>
  <c r="J265" i="13" l="1"/>
  <c r="G270" i="13"/>
  <c r="I265" i="13"/>
  <c r="K270" i="13" l="1"/>
  <c r="G271" i="13"/>
  <c r="I266" i="13"/>
  <c r="G272" i="13" l="1"/>
  <c r="K271" i="13"/>
  <c r="K272" i="13" l="1"/>
  <c r="G273" i="13"/>
  <c r="G274" i="13" l="1"/>
  <c r="K273" i="13"/>
  <c r="K274" i="13" l="1"/>
  <c r="G275" i="13"/>
  <c r="K275" i="13" l="1"/>
  <c r="G276" i="13"/>
  <c r="K276" i="13" l="1"/>
  <c r="G277" i="13"/>
  <c r="G278" i="13" l="1"/>
  <c r="K277" i="13"/>
  <c r="K278" i="13" l="1"/>
  <c r="G279" i="13"/>
  <c r="K279" i="13" l="1"/>
  <c r="G280" i="13"/>
  <c r="K280" i="13" l="1"/>
  <c r="G281" i="13"/>
  <c r="G282" i="13" l="1"/>
  <c r="K281" i="13"/>
  <c r="K282" i="13" l="1"/>
  <c r="K283" i="13" s="1"/>
  <c r="G283" i="13"/>
  <c r="C285" i="13" s="1"/>
  <c r="G285" i="13" s="1"/>
  <c r="J285" i="13" l="1"/>
  <c r="G290" i="13"/>
  <c r="I285" i="13"/>
  <c r="I286" i="13" l="1"/>
  <c r="G291" i="13"/>
  <c r="K290" i="13"/>
  <c r="G292" i="13" l="1"/>
  <c r="K291" i="13"/>
  <c r="K292" i="13" l="1"/>
  <c r="G293" i="13"/>
  <c r="K293" i="13" l="1"/>
  <c r="G294" i="13"/>
  <c r="G295" i="13" l="1"/>
  <c r="K294" i="13"/>
  <c r="K295" i="13" l="1"/>
  <c r="G296" i="13"/>
  <c r="K296" i="13" l="1"/>
  <c r="G297" i="13"/>
  <c r="G298" i="13" l="1"/>
  <c r="K297" i="13"/>
  <c r="K298" i="13" l="1"/>
  <c r="G299" i="13"/>
  <c r="K299" i="13" l="1"/>
  <c r="G300" i="13"/>
  <c r="K300" i="13" l="1"/>
  <c r="G301" i="13"/>
  <c r="G302" i="13" l="1"/>
  <c r="K301" i="13"/>
  <c r="K302" i="13" l="1"/>
  <c r="K303" i="13" s="1"/>
  <c r="G303" i="13"/>
  <c r="C305" i="13" s="1"/>
  <c r="G305" i="13" s="1"/>
  <c r="J305" i="13" l="1"/>
  <c r="G310" i="13"/>
  <c r="I305" i="13"/>
  <c r="I306" i="13" l="1"/>
  <c r="G311" i="13"/>
  <c r="K310" i="13"/>
  <c r="K311" i="13" l="1"/>
  <c r="G312" i="13"/>
  <c r="K312" i="13" l="1"/>
  <c r="G313" i="13"/>
  <c r="G314" i="13" l="1"/>
  <c r="K313" i="13"/>
  <c r="G315" i="13" l="1"/>
  <c r="K314" i="13"/>
  <c r="K315" i="13" l="1"/>
  <c r="G316" i="13"/>
  <c r="K316" i="13" l="1"/>
  <c r="G317" i="13"/>
  <c r="K317" i="13" l="1"/>
  <c r="G318" i="13"/>
  <c r="G319" i="13" l="1"/>
  <c r="K318" i="13"/>
  <c r="G320" i="13" l="1"/>
  <c r="K319" i="13"/>
  <c r="G321" i="13" l="1"/>
  <c r="K320" i="13"/>
  <c r="K321" i="13" l="1"/>
  <c r="K322" i="13" s="1"/>
  <c r="G322" i="13"/>
  <c r="C324" i="13" s="1"/>
  <c r="G324" i="13" s="1"/>
  <c r="J324" i="13" l="1"/>
  <c r="G329" i="13"/>
  <c r="I324" i="13"/>
  <c r="I325" i="13" l="1"/>
  <c r="K329" i="13"/>
  <c r="G330" i="13"/>
  <c r="G331" i="13" l="1"/>
  <c r="K330" i="13"/>
  <c r="K331" i="13" l="1"/>
  <c r="G332" i="13"/>
  <c r="G333" i="13" l="1"/>
  <c r="K332" i="13"/>
  <c r="K333" i="13" l="1"/>
  <c r="G334" i="13"/>
  <c r="G335" i="13" l="1"/>
  <c r="K334" i="13"/>
  <c r="K335" i="13" l="1"/>
  <c r="G336" i="13"/>
  <c r="K336" i="13" l="1"/>
  <c r="G337" i="13"/>
  <c r="K337" i="13" l="1"/>
  <c r="G338" i="13"/>
  <c r="K338" i="13" l="1"/>
  <c r="G339" i="13"/>
  <c r="K339" i="13" l="1"/>
  <c r="G340" i="13"/>
  <c r="K340" i="13" l="1"/>
  <c r="K341" i="13" s="1"/>
  <c r="G341" i="13"/>
  <c r="C343" i="13" s="1"/>
  <c r="G343" i="13" s="1"/>
  <c r="J342" i="13" l="1"/>
  <c r="G348" i="13"/>
  <c r="I343" i="13"/>
  <c r="K348" i="13" l="1"/>
  <c r="G349" i="13"/>
  <c r="I344" i="13"/>
  <c r="G350" i="13" l="1"/>
  <c r="K349" i="13"/>
  <c r="G351" i="13" l="1"/>
  <c r="K350" i="13"/>
  <c r="K351" i="13" l="1"/>
  <c r="G352" i="13"/>
  <c r="G353" i="13" l="1"/>
  <c r="K352" i="13"/>
  <c r="K353" i="13" l="1"/>
  <c r="G354" i="13"/>
  <c r="K354" i="13" l="1"/>
  <c r="G355" i="13"/>
  <c r="K355" i="13" s="1"/>
  <c r="K356" i="13" l="1"/>
  <c r="G356" i="13"/>
  <c r="C358" i="13" s="1"/>
  <c r="K367" i="13" l="1"/>
  <c r="J358" i="13"/>
  <c r="C372" i="13"/>
  <c r="G358" i="13"/>
  <c r="J372" i="13" l="1"/>
  <c r="J371" i="13"/>
  <c r="G363" i="13"/>
  <c r="F372" i="13" s="1"/>
  <c r="I358" i="13"/>
  <c r="C361" i="13"/>
  <c r="H363" i="13" l="1"/>
  <c r="H364" i="13"/>
  <c r="I359" i="13"/>
</calcChain>
</file>

<file path=xl/comments1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3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4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5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6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7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8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19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20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21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22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23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24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25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26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Note:-upto 15.11.95 FPF was 1.16%...16.11.95 onwards EPS was 8.33%</t>
        </r>
      </text>
    </comment>
  </commentList>
</comments>
</file>

<file path=xl/sharedStrings.xml><?xml version="1.0" encoding="utf-8"?>
<sst xmlns="http://schemas.openxmlformats.org/spreadsheetml/2006/main" count="25526" uniqueCount="287">
  <si>
    <t>CALCULATION SHEET FOR DIVERSION / DIFFERENTIAL DUES FOR THE YEAR - 1995-1996</t>
  </si>
  <si>
    <t>Table - 1</t>
  </si>
  <si>
    <t>PF Account No:</t>
  </si>
  <si>
    <t>Member Name:</t>
  </si>
  <si>
    <t>UAN</t>
  </si>
  <si>
    <t>ROI for 1995-96</t>
  </si>
  <si>
    <t>WB/CAL/0024989/000/0000003</t>
  </si>
  <si>
    <t>Amitabha Kar,Manager(Finance)</t>
  </si>
  <si>
    <t>1000 8107 1011</t>
  </si>
  <si>
    <t>March Paid In</t>
  </si>
  <si>
    <t>Wages (Basic+DA)</t>
  </si>
  <si>
    <t>Ceiling</t>
  </si>
  <si>
    <t>Dues (8.33%)</t>
  </si>
  <si>
    <t>Deposited</t>
  </si>
  <si>
    <t>Progressive Balance</t>
  </si>
  <si>
    <t>Difference</t>
  </si>
  <si>
    <t>ROI</t>
  </si>
  <si>
    <t>November</t>
  </si>
  <si>
    <t>December</t>
  </si>
  <si>
    <t>January</t>
  </si>
  <si>
    <t>February</t>
  </si>
  <si>
    <t>March</t>
  </si>
  <si>
    <t>TOTAL</t>
  </si>
  <si>
    <t>NIL</t>
  </si>
  <si>
    <t>Interest Amt:</t>
  </si>
  <si>
    <t>Cont + Intt:</t>
  </si>
  <si>
    <t>ROI for 1996-97</t>
  </si>
  <si>
    <t>April</t>
  </si>
  <si>
    <t>May</t>
  </si>
  <si>
    <t>June</t>
  </si>
  <si>
    <t>July</t>
  </si>
  <si>
    <t>August</t>
  </si>
  <si>
    <t>September</t>
  </si>
  <si>
    <t>October</t>
  </si>
  <si>
    <t>ROI for 1997-98</t>
  </si>
  <si>
    <t>Arrear paid</t>
  </si>
  <si>
    <t>ROI for 1998-99</t>
  </si>
  <si>
    <t>ROI for 1999-2000</t>
  </si>
  <si>
    <t>ROI for 2000-2001</t>
  </si>
  <si>
    <t>ROI for 2001-2002</t>
  </si>
  <si>
    <t>9.5 %</t>
  </si>
  <si>
    <t>ROI for 2002-2003</t>
  </si>
  <si>
    <t>ROI for 2003-2004</t>
  </si>
  <si>
    <t>ROI for 2004-2005</t>
  </si>
  <si>
    <t>ROI for 2005-2006</t>
  </si>
  <si>
    <t>8.5 %</t>
  </si>
  <si>
    <t>ROI for 2006-2007</t>
  </si>
  <si>
    <t>ROI for 2007-2008</t>
  </si>
  <si>
    <t>ROI for 2008-2009</t>
  </si>
  <si>
    <t>ROI for 2009-2010</t>
  </si>
  <si>
    <t>ROI for 2010-2011</t>
  </si>
  <si>
    <t>ROI for 2011-2012</t>
  </si>
  <si>
    <t>8.25 %</t>
  </si>
  <si>
    <t>ROI for 2012-2013</t>
  </si>
  <si>
    <t xml:space="preserve"> </t>
  </si>
  <si>
    <t>ROI for 2013-2014</t>
  </si>
  <si>
    <t>8.75 %</t>
  </si>
  <si>
    <t>ROI for 2014-2015</t>
  </si>
  <si>
    <t>ROI for 2015-2016</t>
  </si>
  <si>
    <t>ROI for 2016-2017</t>
  </si>
  <si>
    <t>ROI for 2017-2018</t>
  </si>
  <si>
    <t>amount to pay</t>
  </si>
  <si>
    <t>WB/CAL/0024989/000/0000028</t>
  </si>
  <si>
    <t>Amit Kr. Roy</t>
  </si>
  <si>
    <t>1000 8054 5646</t>
  </si>
  <si>
    <t>Arrear Paid</t>
  </si>
  <si>
    <t>WB/CAL/0024989/000/009</t>
  </si>
  <si>
    <t>Amitabha Sinha</t>
  </si>
  <si>
    <t>1000 8109 6699</t>
  </si>
  <si>
    <t>WB/CAL/0024989/000/010</t>
  </si>
  <si>
    <t>Partha Chakraborty</t>
  </si>
  <si>
    <t>1002 6871 9944</t>
  </si>
  <si>
    <t>WB/CAL/0024989/000/063</t>
  </si>
  <si>
    <t>Tushar Kanti Sarker</t>
  </si>
  <si>
    <t>1003 9289 8335</t>
  </si>
  <si>
    <t>WB/CAL/0024989/000/014</t>
  </si>
  <si>
    <t>Rama sankar Bhattacharya</t>
  </si>
  <si>
    <t>1003 0264 0220</t>
  </si>
  <si>
    <t>WB/CAL/0024989/000/07</t>
  </si>
  <si>
    <t>Aloke Das</t>
  </si>
  <si>
    <t>WB/CAL/0024989/000/007</t>
  </si>
  <si>
    <t>WB/CAL/0024989/000/005</t>
  </si>
  <si>
    <t>Prabir Banerjee</t>
  </si>
  <si>
    <t>WB/CAL/0024989/000/045</t>
  </si>
  <si>
    <t>Amitabha Biswas</t>
  </si>
  <si>
    <t>1007 4138 8731</t>
  </si>
  <si>
    <t>WB/CAL/0024989/000/049</t>
  </si>
  <si>
    <t>Abhijit Roy</t>
  </si>
  <si>
    <t>1000 7268 0383</t>
  </si>
  <si>
    <t>WB/CAL/0024989/000/048</t>
  </si>
  <si>
    <t>Biswajit Roy</t>
  </si>
  <si>
    <t>1001 1647 1467</t>
  </si>
  <si>
    <t>WB/CAL/0024989/000/040</t>
  </si>
  <si>
    <t>Mallika Roy</t>
  </si>
  <si>
    <t>1003 5868 1475</t>
  </si>
  <si>
    <t>WB/CAL/0024989/000/096</t>
  </si>
  <si>
    <t>Tapas Pal</t>
  </si>
  <si>
    <t>1003 8928 4510</t>
  </si>
  <si>
    <t>WB/CAL/0024989/000/095</t>
  </si>
  <si>
    <t>Partha Pratim Mukherjee</t>
  </si>
  <si>
    <t>1002 6875 8851</t>
  </si>
  <si>
    <t>WB/CAL/0024989/000/011</t>
  </si>
  <si>
    <t>Biswanath Paul</t>
  </si>
  <si>
    <t>1001 1658 3326</t>
  </si>
  <si>
    <t>WB/CAL/0024989/000/043</t>
  </si>
  <si>
    <t>Sk. Nizamuddin</t>
  </si>
  <si>
    <t>1003 5816 4594</t>
  </si>
  <si>
    <t>WB/CAL/0024989/000/042</t>
  </si>
  <si>
    <t>Sankar Halder</t>
  </si>
  <si>
    <t>1003 3534 3776</t>
  </si>
  <si>
    <t>WB/CAL/0024989/000/093</t>
  </si>
  <si>
    <t>Partha Ganguly</t>
  </si>
  <si>
    <t>1002 6873 0534</t>
  </si>
  <si>
    <t>WB/CAL/0024989/000/038</t>
  </si>
  <si>
    <t>Lalan Shaw</t>
  </si>
  <si>
    <t>1002 0330 1393</t>
  </si>
  <si>
    <t>WB/CAL/0024989/000/050</t>
  </si>
  <si>
    <t>Prasanta Das</t>
  </si>
  <si>
    <t>1002 7774 3337</t>
  </si>
  <si>
    <t>Arrear</t>
  </si>
  <si>
    <t>Gross (Cont+Intt)</t>
  </si>
  <si>
    <t>Gross Dues (1995 to 2017)</t>
  </si>
  <si>
    <t>Gross Deposit (1995 to 2017)</t>
  </si>
  <si>
    <t>Gross Diversion (-) Intt Payable (1995 to 2017)</t>
  </si>
  <si>
    <t>Gross Intt (1995 to 2017)</t>
  </si>
  <si>
    <t>Gross Wages (1995 to 2017)</t>
  </si>
  <si>
    <r>
      <t>A</t>
    </r>
    <r>
      <rPr>
        <b/>
        <sz val="12"/>
        <color theme="0"/>
        <rFont val="Calibri"/>
        <family val="2"/>
        <scheme val="minor"/>
      </rPr>
      <t>443</t>
    </r>
  </si>
  <si>
    <r>
      <rPr>
        <sz val="18"/>
        <color rgb="FFFF0000"/>
        <rFont val="Calibri"/>
        <family val="2"/>
        <scheme val="minor"/>
      </rPr>
      <t>K</t>
    </r>
    <r>
      <rPr>
        <sz val="18"/>
        <color theme="0"/>
        <rFont val="Calibri"/>
        <family val="2"/>
        <scheme val="minor"/>
      </rPr>
      <t>443</t>
    </r>
  </si>
  <si>
    <r>
      <t>A</t>
    </r>
    <r>
      <rPr>
        <b/>
        <sz val="12"/>
        <color theme="0"/>
        <rFont val="Calibri"/>
        <family val="2"/>
        <scheme val="minor"/>
      </rPr>
      <t>452</t>
    </r>
  </si>
  <si>
    <t>Sheet Checked &amp; found OK</t>
  </si>
  <si>
    <t>Sheet Checked &amp; found 100% Correct</t>
  </si>
  <si>
    <t>Checked &amp; found OK</t>
  </si>
  <si>
    <t>checked &amp; found OK</t>
  </si>
  <si>
    <t>WB/CAL/0024989/000/067</t>
  </si>
  <si>
    <t>Dilip Kumar Sasmal</t>
  </si>
  <si>
    <t>1001 3820 4384</t>
  </si>
  <si>
    <t>WB/CAL/0024989/000/081</t>
  </si>
  <si>
    <t>Tapasi Das</t>
  </si>
  <si>
    <t>1003 5871 8767</t>
  </si>
  <si>
    <t xml:space="preserve">Verified &amp; found </t>
  </si>
  <si>
    <t xml:space="preserve">Checked &amp; found OK </t>
  </si>
  <si>
    <t>8.80 %</t>
  </si>
  <si>
    <t>ROI for 2018-2019</t>
  </si>
  <si>
    <t>Gross Intt (1995 to 2018)</t>
  </si>
  <si>
    <t>Gross Diversion (-) Intt Payable (1995 to 2018)</t>
  </si>
  <si>
    <t>Gross Deposit (1995 to 2018)</t>
  </si>
  <si>
    <t>Gross Dues (1995 to 2018)</t>
  </si>
  <si>
    <t>Gross Wages (1995 to 2018)</t>
  </si>
  <si>
    <t>OK</t>
  </si>
  <si>
    <t>Tushar Kr. Mukhopadhyay</t>
  </si>
  <si>
    <t>1003 9290 3736</t>
  </si>
  <si>
    <t>WB/CAL/0024989/000/002</t>
  </si>
  <si>
    <t>WB/CAL/0024989/000/0100</t>
  </si>
  <si>
    <t>Dilip  Das</t>
  </si>
  <si>
    <t>WB/CAL/0024989/000/012</t>
  </si>
  <si>
    <t>Bikash Gupta</t>
  </si>
  <si>
    <t>Gross Wages (1995 to 2011)</t>
  </si>
  <si>
    <t>Gross Dues (1995 to 2011)</t>
  </si>
  <si>
    <t>Gross Deposit (1995 to 2011)</t>
  </si>
  <si>
    <t>Gross Diversion (-) Intt Payable (1995 to 2011)</t>
  </si>
  <si>
    <t>Gross Intt (1995 to 2011)</t>
  </si>
  <si>
    <t>Gross Wages (1995 to 2012)</t>
  </si>
  <si>
    <t>Gross Dues (1995 to 2012)</t>
  </si>
  <si>
    <t>Gross Deposit (1995 to 2012)</t>
  </si>
  <si>
    <t>Gross Diversion (-) Intt Payable (1995 to 2012)</t>
  </si>
  <si>
    <t>Gross Intt (1995 to 2012)</t>
  </si>
  <si>
    <t>Gross Wages (1995 to 2015)</t>
  </si>
  <si>
    <t>Gross Dues (1995 to 2015)</t>
  </si>
  <si>
    <t>Gross Deposit (1995 to 2015)</t>
  </si>
  <si>
    <t>Gross Diversion (-) Intt Payable (1995 to 2015)</t>
  </si>
  <si>
    <t>Gross Intt (1995 to 2015)</t>
  </si>
  <si>
    <t>Gross Wages (1995 to 2014)</t>
  </si>
  <si>
    <t>Gross Dues (1995 to 2014)</t>
  </si>
  <si>
    <t>Gross Deposit (1995 to 2014)</t>
  </si>
  <si>
    <t>Gross Diversion (-) Intt Payable (1995 to 2014)</t>
  </si>
  <si>
    <t>Gross Intt (1995 to 2014)</t>
  </si>
  <si>
    <t>Gross Wages (1995 to 2016)</t>
  </si>
  <si>
    <t>Gross Dues (1995 to 2016)</t>
  </si>
  <si>
    <t>Gross Deposit (1995 to 2016)</t>
  </si>
  <si>
    <t>Gross Diversion (-) Intt Payable (1995 to 2016)</t>
  </si>
  <si>
    <t>Gross Intt (1995 to 2016)</t>
  </si>
  <si>
    <t>Intt OK</t>
  </si>
  <si>
    <t>WB/CAL/0024989/000/053</t>
  </si>
  <si>
    <t>Mrinal Kanti Dutta</t>
  </si>
  <si>
    <t>1002 3535 6864</t>
  </si>
  <si>
    <t>Dilip Das</t>
  </si>
  <si>
    <t>Ramasankar Bhattacharya</t>
  </si>
  <si>
    <t>Biswanath Pal</t>
  </si>
  <si>
    <t>SK. Nizamuddin</t>
  </si>
  <si>
    <t>Dilip Sasmal</t>
  </si>
  <si>
    <t>Amitabha Kar</t>
  </si>
  <si>
    <t>West Bengal Cooperative Milk Producers' Federation Ltd.(LB-2, Sector-III, Salt Lake, Kolkata-700106)</t>
  </si>
  <si>
    <t>UAN No</t>
  </si>
  <si>
    <t>P.F.A/c No.</t>
  </si>
  <si>
    <t xml:space="preserve">PPO No. </t>
  </si>
  <si>
    <t>WB/CAL/0024989/000/0000002</t>
  </si>
  <si>
    <t>WB/CAL/0024989/000/028</t>
  </si>
  <si>
    <t>WB/CAL/00068903</t>
  </si>
  <si>
    <t>WB/CAL/00060551</t>
  </si>
  <si>
    <t>WB/CAL/00055393</t>
  </si>
  <si>
    <t>WB/CAL/00055051</t>
  </si>
  <si>
    <t>WB/CAL/00088756</t>
  </si>
  <si>
    <t>WB/TLO/00075525</t>
  </si>
  <si>
    <t>WB/CAL/00069272</t>
  </si>
  <si>
    <t>WB/CAL/00081644</t>
  </si>
  <si>
    <t>WB/HLO/00068742</t>
  </si>
  <si>
    <t>Mukherjee</t>
  </si>
  <si>
    <t xml:space="preserve">Partha Pratim </t>
  </si>
  <si>
    <t>WB/CAL/00075560</t>
  </si>
  <si>
    <t>WEST BENGAL COOPERATIVE MILK PRODUCERS' FEDERATION LTD.</t>
  </si>
  <si>
    <t>SL. No.</t>
  </si>
  <si>
    <t xml:space="preserve">Name of the Employee </t>
  </si>
  <si>
    <t>UAN NO.</t>
  </si>
  <si>
    <t>P.F.A/C No.</t>
  </si>
  <si>
    <t>Actual Due</t>
  </si>
  <si>
    <t>WB/CAL/24989/000/003</t>
  </si>
  <si>
    <t>WB/CAL/24989/000/009</t>
  </si>
  <si>
    <t>WB/CAL/24989/000/010</t>
  </si>
  <si>
    <t>WB/CAL/24989/000/063</t>
  </si>
  <si>
    <t>WB/CAL/24989/000/014</t>
  </si>
  <si>
    <t>WB/CAL/24989/000/049</t>
  </si>
  <si>
    <t>WB/CAL/24989/000/048</t>
  </si>
  <si>
    <t>WB/CAL/24989/000/096</t>
  </si>
  <si>
    <t>WB/CAL/24989/000/095</t>
  </si>
  <si>
    <t>WB/CAL/24989/000/011</t>
  </si>
  <si>
    <t>WB/CAL/24989/000/043</t>
  </si>
  <si>
    <t>WB/CAL/24989/000/042</t>
  </si>
  <si>
    <t>WB/CAL/24989/000/093</t>
  </si>
  <si>
    <t>WB/CAL/24989/000/038</t>
  </si>
  <si>
    <t>WB/CAL/24989/000/067</t>
  </si>
  <si>
    <t>WB/CAL/24989/000/081</t>
  </si>
  <si>
    <t>PPO NO.</t>
  </si>
  <si>
    <t xml:space="preserve">             P.F.A/C No.</t>
  </si>
  <si>
    <t>WB/CAL/0024989/000/100</t>
  </si>
  <si>
    <t>WB/HLO/00068745</t>
  </si>
  <si>
    <t>LB-2, SECTOR-III, SALT LAKE, KOLKATA-700106</t>
  </si>
  <si>
    <t>Interest Payable</t>
  </si>
  <si>
    <t>Gross Diversion (Contribution+Interest)</t>
  </si>
  <si>
    <t>Actual Due Payble</t>
  </si>
  <si>
    <t>Gross Payable (Contribution + Interest)</t>
  </si>
  <si>
    <t>Tushar Kanti Sarkar</t>
  </si>
  <si>
    <t>1003 5616 4594</t>
  </si>
  <si>
    <t>1003 5371 8767</t>
  </si>
  <si>
    <t>Amitava Sinha</t>
  </si>
  <si>
    <t>K443</t>
  </si>
  <si>
    <t>Member ID</t>
  </si>
  <si>
    <t>WAGE Month</t>
  </si>
  <si>
    <t>Wages on which PF contribution was paid</t>
  </si>
  <si>
    <t>Pension Contribution from employer @8.33% due on such Wages as in Coloumn 3</t>
  </si>
  <si>
    <t>Pension Contribution from employee @1.16% due on such wages with effect from 01.09.2014</t>
  </si>
  <si>
    <t>Pension Contribution paid by the employer earlier</t>
  </si>
  <si>
    <t xml:space="preserve">Pension Contribution to be paid along with interest </t>
  </si>
  <si>
    <t>Yearly PF Interest Rate for PF - Exempt Establishment</t>
  </si>
  <si>
    <t>Yearly PF Interest Rate for PF - Un-Exempt Establishment</t>
  </si>
  <si>
    <t>WB/CAL/0024989/000/000095</t>
  </si>
  <si>
    <t xml:space="preserve">   NOV-95</t>
  </si>
  <si>
    <t>12 &amp; 11</t>
  </si>
  <si>
    <t>WB/CAL/0024989/000/000003</t>
  </si>
  <si>
    <t>WB/CAL/0024989/000/000010</t>
  </si>
  <si>
    <t>WB/CAL/0024989/000/000053</t>
  </si>
  <si>
    <t>WB/CAL/0024989/000/000050</t>
  </si>
  <si>
    <t>WB/CAL/0024989/000/000005</t>
  </si>
  <si>
    <t>WB/CAL/0024989/000/000028</t>
  </si>
  <si>
    <t>WB/CAL/0024989/000/000043</t>
  </si>
  <si>
    <t>WB/CAL/0024989/000/000042</t>
  </si>
  <si>
    <t>WB/CAL/0024989/000/000081</t>
  </si>
  <si>
    <t>WB/CAL/0024989/000/000049</t>
  </si>
  <si>
    <t>WB/CAL/0024989/000/000067</t>
  </si>
  <si>
    <t>WB/CAL/0024989/000/000100</t>
  </si>
  <si>
    <t>WB/CAL/0024989/000/000012</t>
  </si>
  <si>
    <t>WB/CAL/0024989/000/000063</t>
  </si>
  <si>
    <t>WB/CAL/0024989/000/000014</t>
  </si>
  <si>
    <t>WB/CAL/0024989/000/000048</t>
  </si>
  <si>
    <t>WB/CAL/0024989/000/000040</t>
  </si>
  <si>
    <t>WB/CAL/0024989/000/000093</t>
  </si>
  <si>
    <t>WB/CAL/0024989/000/000044</t>
  </si>
  <si>
    <t>WB/CAL/0024989/000/000038</t>
  </si>
  <si>
    <t>WB/CAL/0024989/000/000011</t>
  </si>
  <si>
    <t>WB/CAL/0024989/000/000045</t>
  </si>
  <si>
    <t>WB/CAL/0024989/000/000096</t>
  </si>
  <si>
    <t xml:space="preserve">      </t>
  </si>
  <si>
    <t xml:space="preserve">   </t>
  </si>
  <si>
    <t xml:space="preserve">  </t>
  </si>
  <si>
    <t xml:space="preserve">    </t>
  </si>
  <si>
    <t>Annexure of memo no. 10/10(QA)/Higher Pension/119/213  dated 13.09.2023</t>
  </si>
  <si>
    <t>SUMMARY OF AMOUNT PAYABLE TOWARDS ENHANCED PENSION UNDER EPS'95 FOR EMPLOYEES LIST 2</t>
  </si>
  <si>
    <t>SUMMARY OF AMOUNT PAYABLE TOWARDS ENHANCED PENSION UNDER EPS'95 FOR EMPLOYEES LIST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</si>
</sst>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64" formatCode="#,##0;[Red]#,##0"/>
    <numFmt numFmtId="165" formatCode="[$Rs-420]#,##0;[Red][$Rs-420]#,##0"/>
    <numFmt numFmtId="166" formatCode="#,##0.00;[Red]#,##0.00"/>
    <numFmt numFmtId="167" formatCode="#,##0.000;[Red]#,##0.000"/>
    <numFmt numFmtId="168" formatCode="0.000%"/>
    <numFmt numFmtId="169" formatCode="0.00;[Red]0.00"/>
    <numFmt numFmtId="170" formatCode="[$Rs-420]#,##0.000;[Red][$Rs-420]#,##0.000"/>
    <numFmt numFmtId="171" formatCode="[$Rs-420]#,##0.00;[Red][$Rs-420]#,##0.00"/>
    <numFmt numFmtId="172" formatCode="#,##0.0000;[Red]#,##0.0000"/>
    <numFmt numFmtId="173" formatCode="#,##0.0;[Red]#,##0.0"/>
    <numFmt numFmtId="174" formatCode="_(* #,##0_);_(* \(#,##0\);_(* &quot;-&quot;??_);_(@_)"/>
    <numFmt numFmtId="175" formatCode="_ * #,##0_ ;_ * \-#,##0_ ;_ * &quot;-&quot;??_ ;_ @_ "/>
  </numFmts>
  <fonts count="64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u/>
      <sz val="20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8"/>
      <name val="Calibri"/>
      <family val="2"/>
      <scheme val="minor"/>
    </font>
    <font>
      <b/>
      <i/>
      <sz val="9"/>
      <name val="Calibri"/>
      <family val="2"/>
      <scheme val="minor"/>
    </font>
    <font>
      <sz val="9"/>
      <name val="Calibri"/>
      <family val="2"/>
      <scheme val="minor"/>
    </font>
    <font>
      <b/>
      <sz val="20"/>
      <name val="Calibri"/>
      <family val="2"/>
      <scheme val="minor"/>
    </font>
    <font>
      <b/>
      <u/>
      <sz val="2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6"/>
      <name val="Calibri"/>
      <family val="2"/>
      <scheme val="minor"/>
    </font>
    <font>
      <sz val="18"/>
      <color theme="1" tint="4.9989318521683403E-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sz val="10"/>
      <color theme="1" tint="4.9989318521683403E-2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i/>
      <sz val="9"/>
      <color theme="1" tint="4.9989318521683403E-2"/>
      <name val="Calibri"/>
      <family val="2"/>
      <scheme val="minor"/>
    </font>
    <font>
      <b/>
      <sz val="20"/>
      <color theme="1" tint="4.9989318521683403E-2"/>
      <name val="Calibri"/>
      <family val="2"/>
      <scheme val="minor"/>
    </font>
    <font>
      <b/>
      <u/>
      <sz val="20"/>
      <color theme="1" tint="4.9989318521683403E-2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Times New Roman"/>
      <family val="1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8" fillId="0" borderId="0" applyFont="0" applyFill="0" applyBorder="0" applyAlignment="0" applyProtection="0"/>
  </cellStyleXfs>
  <cellXfs count="46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justify"/>
    </xf>
    <xf numFmtId="164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9" fontId="2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vertical="center"/>
    </xf>
    <xf numFmtId="9" fontId="10" fillId="3" borderId="0" xfId="0" applyNumberFormat="1" applyFont="1" applyFill="1" applyAlignment="1">
      <alignment horizontal="center" vertical="center"/>
    </xf>
    <xf numFmtId="167" fontId="2" fillId="3" borderId="0" xfId="0" quotePrefix="1" applyNumberFormat="1" applyFont="1" applyFill="1" applyBorder="1" applyAlignment="1">
      <alignment horizontal="center" vertical="center"/>
    </xf>
    <xf numFmtId="9" fontId="2" fillId="3" borderId="0" xfId="0" quotePrefix="1" applyNumberFormat="1" applyFont="1" applyFill="1" applyBorder="1" applyAlignment="1">
      <alignment horizontal="right" vertical="center"/>
    </xf>
    <xf numFmtId="9" fontId="2" fillId="3" borderId="0" xfId="0" quotePrefix="1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2" fillId="0" borderId="9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8" fontId="2" fillId="0" borderId="8" xfId="0" applyNumberFormat="1" applyFont="1" applyBorder="1" applyAlignment="1">
      <alignment horizontal="right" vertical="center"/>
    </xf>
    <xf numFmtId="168" fontId="4" fillId="2" borderId="2" xfId="0" applyNumberFormat="1" applyFont="1" applyFill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8" fontId="2" fillId="0" borderId="8" xfId="0" applyNumberFormat="1" applyFont="1" applyBorder="1" applyAlignment="1">
      <alignment vertical="center"/>
    </xf>
    <xf numFmtId="168" fontId="10" fillId="0" borderId="0" xfId="0" applyNumberFormat="1" applyFont="1" applyAlignment="1">
      <alignment horizontal="center" vertical="center"/>
    </xf>
    <xf numFmtId="168" fontId="2" fillId="2" borderId="1" xfId="0" quotePrefix="1" applyNumberFormat="1" applyFont="1" applyFill="1" applyBorder="1" applyAlignment="1">
      <alignment horizontal="center" vertical="center"/>
    </xf>
    <xf numFmtId="168" fontId="2" fillId="0" borderId="1" xfId="0" quotePrefix="1" applyNumberFormat="1" applyFont="1" applyBorder="1" applyAlignment="1">
      <alignment horizontal="center" vertical="center"/>
    </xf>
    <xf numFmtId="168" fontId="2" fillId="0" borderId="8" xfId="0" quotePrefix="1" applyNumberFormat="1" applyFont="1" applyBorder="1" applyAlignment="1">
      <alignment horizontal="right" vertical="center"/>
    </xf>
    <xf numFmtId="168" fontId="2" fillId="0" borderId="8" xfId="0" quotePrefix="1" applyNumberFormat="1" applyFont="1" applyBorder="1" applyAlignment="1">
      <alignment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Border="1" applyAlignment="1">
      <alignment horizontal="center" vertical="center"/>
    </xf>
    <xf numFmtId="9" fontId="2" fillId="0" borderId="8" xfId="0" applyNumberFormat="1" applyFont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right" vertical="center"/>
    </xf>
    <xf numFmtId="169" fontId="2" fillId="0" borderId="0" xfId="0" applyNumberFormat="1" applyFont="1" applyAlignment="1">
      <alignment horizontal="center" vertical="center"/>
    </xf>
    <xf numFmtId="169" fontId="2" fillId="0" borderId="7" xfId="0" applyNumberFormat="1" applyFont="1" applyBorder="1" applyAlignment="1">
      <alignment horizontal="right" vertical="center"/>
    </xf>
    <xf numFmtId="169" fontId="4" fillId="2" borderId="2" xfId="0" applyNumberFormat="1" applyFont="1" applyFill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69" fontId="11" fillId="0" borderId="7" xfId="0" applyNumberFormat="1" applyFont="1" applyBorder="1" applyAlignment="1">
      <alignment horizontal="right" vertical="center"/>
    </xf>
    <xf numFmtId="169" fontId="2" fillId="0" borderId="7" xfId="0" quotePrefix="1" applyNumberFormat="1" applyFont="1" applyBorder="1" applyAlignment="1">
      <alignment horizontal="right" vertical="center"/>
    </xf>
    <xf numFmtId="169" fontId="1" fillId="0" borderId="0" xfId="0" applyNumberFormat="1" applyFont="1" applyAlignment="1">
      <alignment horizontal="center" vertical="center"/>
    </xf>
    <xf numFmtId="9" fontId="2" fillId="0" borderId="7" xfId="0" applyNumberFormat="1" applyFont="1" applyBorder="1" applyAlignment="1">
      <alignment vertical="center"/>
    </xf>
    <xf numFmtId="10" fontId="2" fillId="0" borderId="7" xfId="0" applyNumberFormat="1" applyFont="1" applyBorder="1" applyAlignment="1">
      <alignment horizontal="right" vertical="center"/>
    </xf>
    <xf numFmtId="10" fontId="2" fillId="0" borderId="7" xfId="0" quotePrefix="1" applyNumberFormat="1" applyFont="1" applyBorder="1" applyAlignment="1">
      <alignment horizontal="right" vertical="center"/>
    </xf>
    <xf numFmtId="166" fontId="2" fillId="0" borderId="1" xfId="0" applyNumberFormat="1" applyFont="1" applyBorder="1" applyAlignment="1">
      <alignment horizontal="center" vertical="center"/>
    </xf>
    <xf numFmtId="168" fontId="9" fillId="2" borderId="1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69" fontId="2" fillId="0" borderId="0" xfId="0" applyNumberFormat="1" applyFont="1" applyBorder="1" applyAlignment="1">
      <alignment horizontal="center" vertical="center"/>
    </xf>
    <xf numFmtId="168" fontId="2" fillId="0" borderId="0" xfId="0" quotePrefix="1" applyNumberFormat="1" applyFon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4" fillId="2" borderId="2" xfId="0" applyNumberFormat="1" applyFont="1" applyFill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167" fontId="4" fillId="2" borderId="2" xfId="0" applyNumberFormat="1" applyFont="1" applyFill="1" applyBorder="1" applyAlignment="1">
      <alignment horizontal="center" vertical="justify"/>
    </xf>
    <xf numFmtId="167" fontId="9" fillId="0" borderId="0" xfId="0" applyNumberFormat="1" applyFont="1" applyAlignment="1">
      <alignment horizontal="center" vertical="center"/>
    </xf>
    <xf numFmtId="167" fontId="2" fillId="0" borderId="7" xfId="0" quotePrefix="1" applyNumberFormat="1" applyFont="1" applyBorder="1" applyAlignment="1">
      <alignment horizontal="right" vertical="center"/>
    </xf>
    <xf numFmtId="10" fontId="2" fillId="0" borderId="7" xfId="0" applyNumberFormat="1" applyFont="1" applyBorder="1" applyAlignment="1">
      <alignment vertical="center"/>
    </xf>
    <xf numFmtId="10" fontId="11" fillId="0" borderId="7" xfId="0" applyNumberFormat="1" applyFont="1" applyBorder="1" applyAlignment="1">
      <alignment horizontal="right" vertical="center"/>
    </xf>
    <xf numFmtId="170" fontId="2" fillId="0" borderId="0" xfId="0" applyNumberFormat="1" applyFont="1" applyAlignment="1">
      <alignment horizontal="center" vertical="center"/>
    </xf>
    <xf numFmtId="167" fontId="0" fillId="0" borderId="0" xfId="0" applyNumberFormat="1"/>
    <xf numFmtId="168" fontId="2" fillId="0" borderId="7" xfId="0" applyNumberFormat="1" applyFont="1" applyBorder="1" applyAlignment="1">
      <alignment horizontal="right" vertical="center"/>
    </xf>
    <xf numFmtId="168" fontId="2" fillId="0" borderId="7" xfId="0" applyNumberFormat="1" applyFont="1" applyBorder="1" applyAlignment="1">
      <alignment vertical="center"/>
    </xf>
    <xf numFmtId="168" fontId="11" fillId="0" borderId="7" xfId="0" applyNumberFormat="1" applyFont="1" applyBorder="1" applyAlignment="1">
      <alignment horizontal="right" vertical="center"/>
    </xf>
    <xf numFmtId="168" fontId="2" fillId="0" borderId="7" xfId="0" quotePrefix="1" applyNumberFormat="1" applyFont="1" applyBorder="1" applyAlignment="1">
      <alignment horizontal="right" vertical="center"/>
    </xf>
    <xf numFmtId="10" fontId="2" fillId="0" borderId="7" xfId="0" applyNumberFormat="1" applyFont="1" applyBorder="1" applyAlignment="1" applyProtection="1">
      <alignment horizontal="right" vertical="center"/>
      <protection hidden="1"/>
    </xf>
    <xf numFmtId="0" fontId="3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9" fontId="2" fillId="0" borderId="0" xfId="0" applyNumberFormat="1" applyFont="1" applyAlignment="1">
      <alignment horizontal="center" vertical="center"/>
    </xf>
    <xf numFmtId="171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6" fillId="0" borderId="20" xfId="0" applyFont="1" applyBorder="1" applyAlignment="1">
      <alignment vertical="center"/>
    </xf>
    <xf numFmtId="165" fontId="15" fillId="0" borderId="20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 wrapText="1"/>
    </xf>
    <xf numFmtId="165" fontId="18" fillId="0" borderId="20" xfId="0" applyNumberFormat="1" applyFont="1" applyBorder="1" applyAlignment="1">
      <alignment horizontal="center" vertical="center"/>
    </xf>
    <xf numFmtId="167" fontId="15" fillId="0" borderId="9" xfId="0" applyNumberFormat="1" applyFont="1" applyBorder="1" applyAlignment="1">
      <alignment horizontal="center" vertical="center"/>
    </xf>
    <xf numFmtId="167" fontId="2" fillId="0" borderId="20" xfId="0" applyNumberFormat="1" applyFont="1" applyBorder="1" applyAlignment="1">
      <alignment horizontal="center" vertical="center"/>
    </xf>
    <xf numFmtId="167" fontId="19" fillId="2" borderId="21" xfId="0" applyNumberFormat="1" applyFont="1" applyFill="1" applyBorder="1" applyAlignment="1">
      <alignment horizontal="center" vertical="center"/>
    </xf>
    <xf numFmtId="0" fontId="16" fillId="0" borderId="22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165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165" fontId="18" fillId="0" borderId="0" xfId="0" applyNumberFormat="1" applyFont="1" applyBorder="1" applyAlignment="1">
      <alignment horizontal="center" vertical="center"/>
    </xf>
    <xf numFmtId="167" fontId="18" fillId="0" borderId="0" xfId="0" applyNumberFormat="1" applyFont="1" applyBorder="1" applyAlignment="1">
      <alignment horizontal="center" vertical="center"/>
    </xf>
    <xf numFmtId="167" fontId="2" fillId="0" borderId="23" xfId="0" applyNumberFormat="1" applyFont="1" applyBorder="1" applyAlignment="1">
      <alignment horizontal="center" vertical="center"/>
    </xf>
    <xf numFmtId="165" fontId="15" fillId="0" borderId="22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 wrapText="1"/>
    </xf>
    <xf numFmtId="167" fontId="15" fillId="0" borderId="0" xfId="0" applyNumberFormat="1" applyFont="1" applyBorder="1" applyAlignment="1">
      <alignment horizontal="center" vertical="center"/>
    </xf>
    <xf numFmtId="168" fontId="1" fillId="0" borderId="0" xfId="0" applyNumberFormat="1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165" fontId="17" fillId="0" borderId="1" xfId="0" applyNumberFormat="1" applyFont="1" applyBorder="1" applyAlignment="1">
      <alignment horizontal="center" vertical="center"/>
    </xf>
    <xf numFmtId="168" fontId="2" fillId="0" borderId="0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24" fillId="0" borderId="22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1" fillId="0" borderId="22" xfId="0" applyFont="1" applyBorder="1" applyAlignment="1">
      <alignment horizontal="center" vertical="center"/>
    </xf>
    <xf numFmtId="167" fontId="1" fillId="0" borderId="0" xfId="0" applyNumberFormat="1" applyFont="1" applyBorder="1" applyAlignment="1">
      <alignment horizontal="center" vertical="center"/>
    </xf>
    <xf numFmtId="167" fontId="1" fillId="0" borderId="23" xfId="0" applyNumberFormat="1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65" fontId="0" fillId="0" borderId="26" xfId="0" applyNumberFormat="1" applyFont="1" applyBorder="1" applyAlignment="1">
      <alignment horizontal="center" vertical="center"/>
    </xf>
    <xf numFmtId="167" fontId="1" fillId="0" borderId="25" xfId="0" applyNumberFormat="1" applyFont="1" applyBorder="1" applyAlignment="1">
      <alignment horizontal="center" vertical="center"/>
    </xf>
    <xf numFmtId="168" fontId="1" fillId="0" borderId="25" xfId="0" applyNumberFormat="1" applyFont="1" applyBorder="1" applyAlignment="1">
      <alignment horizontal="center" vertical="center"/>
    </xf>
    <xf numFmtId="167" fontId="1" fillId="0" borderId="28" xfId="0" applyNumberFormat="1" applyFont="1" applyBorder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5" fillId="2" borderId="10" xfId="0" applyFont="1" applyFill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165" fontId="17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167" fontId="18" fillId="0" borderId="27" xfId="0" applyNumberFormat="1" applyFont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 textRotation="180"/>
    </xf>
    <xf numFmtId="167" fontId="18" fillId="0" borderId="0" xfId="0" applyNumberFormat="1" applyFont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18" xfId="0" applyFont="1" applyFill="1" applyBorder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vertical="center"/>
    </xf>
    <xf numFmtId="168" fontId="4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168" fontId="2" fillId="0" borderId="3" xfId="0" quotePrefix="1" applyNumberFormat="1" applyFont="1" applyBorder="1" applyAlignment="1">
      <alignment horizontal="center" vertical="center"/>
    </xf>
    <xf numFmtId="168" fontId="2" fillId="0" borderId="34" xfId="0" applyNumberFormat="1" applyFont="1" applyBorder="1" applyAlignment="1">
      <alignment horizontal="center" vertical="center"/>
    </xf>
    <xf numFmtId="168" fontId="4" fillId="3" borderId="2" xfId="0" applyNumberFormat="1" applyFont="1" applyFill="1" applyBorder="1" applyAlignment="1">
      <alignment horizontal="center" vertical="center"/>
    </xf>
    <xf numFmtId="168" fontId="2" fillId="0" borderId="36" xfId="0" applyNumberFormat="1" applyFont="1" applyBorder="1" applyAlignment="1">
      <alignment horizontal="right" vertical="center"/>
    </xf>
    <xf numFmtId="0" fontId="4" fillId="3" borderId="37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0" fontId="2" fillId="0" borderId="35" xfId="0" applyFont="1" applyBorder="1" applyAlignment="1">
      <alignment horizontal="right" vertical="center"/>
    </xf>
    <xf numFmtId="0" fontId="2" fillId="0" borderId="36" xfId="0" applyFont="1" applyBorder="1" applyAlignment="1">
      <alignment horizontal="right" vertical="center"/>
    </xf>
    <xf numFmtId="0" fontId="26" fillId="0" borderId="0" xfId="0" applyFont="1"/>
    <xf numFmtId="0" fontId="27" fillId="0" borderId="0" xfId="0" applyFont="1"/>
    <xf numFmtId="0" fontId="28" fillId="0" borderId="0" xfId="0" applyFont="1"/>
    <xf numFmtId="167" fontId="2" fillId="0" borderId="39" xfId="0" applyNumberFormat="1" applyFont="1" applyBorder="1" applyAlignment="1">
      <alignment horizontal="center" vertical="center"/>
    </xf>
    <xf numFmtId="167" fontId="2" fillId="0" borderId="38" xfId="0" applyNumberFormat="1" applyFont="1" applyBorder="1" applyAlignment="1">
      <alignment horizontal="center" vertical="center"/>
    </xf>
    <xf numFmtId="10" fontId="2" fillId="0" borderId="8" xfId="0" applyNumberFormat="1" applyFont="1" applyBorder="1" applyAlignment="1">
      <alignment vertical="center"/>
    </xf>
    <xf numFmtId="172" fontId="2" fillId="0" borderId="7" xfId="0" quotePrefix="1" applyNumberFormat="1" applyFont="1" applyBorder="1" applyAlignment="1">
      <alignment horizontal="right" vertical="center"/>
    </xf>
    <xf numFmtId="173" fontId="4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31" fillId="0" borderId="0" xfId="0" applyFont="1"/>
    <xf numFmtId="0" fontId="15" fillId="2" borderId="40" xfId="0" applyFont="1" applyFill="1" applyBorder="1" applyAlignment="1">
      <alignment horizontal="center" vertical="center" textRotation="180"/>
    </xf>
    <xf numFmtId="0" fontId="5" fillId="2" borderId="11" xfId="0" applyFont="1" applyFill="1" applyBorder="1" applyAlignment="1">
      <alignment vertical="center"/>
    </xf>
    <xf numFmtId="0" fontId="20" fillId="0" borderId="25" xfId="0" applyFont="1" applyBorder="1" applyAlignment="1">
      <alignment horizontal="center" vertical="center"/>
    </xf>
    <xf numFmtId="0" fontId="32" fillId="0" borderId="25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6" fillId="0" borderId="20" xfId="0" applyFont="1" applyBorder="1" applyAlignment="1">
      <alignment horizontal="center" vertical="justify"/>
    </xf>
    <xf numFmtId="0" fontId="16" fillId="0" borderId="19" xfId="0" applyFont="1" applyBorder="1" applyAlignment="1">
      <alignment vertical="center"/>
    </xf>
    <xf numFmtId="165" fontId="16" fillId="0" borderId="20" xfId="0" applyNumberFormat="1" applyFont="1" applyBorder="1" applyAlignment="1">
      <alignment horizontal="center" vertical="center"/>
    </xf>
    <xf numFmtId="165" fontId="38" fillId="0" borderId="20" xfId="0" applyNumberFormat="1" applyFont="1" applyBorder="1" applyAlignment="1">
      <alignment horizontal="center" vertical="center"/>
    </xf>
    <xf numFmtId="167" fontId="16" fillId="0" borderId="9" xfId="0" applyNumberFormat="1" applyFont="1" applyBorder="1" applyAlignment="1">
      <alignment horizontal="center" vertical="center"/>
    </xf>
    <xf numFmtId="167" fontId="37" fillId="0" borderId="20" xfId="0" applyNumberFormat="1" applyFont="1" applyBorder="1" applyAlignment="1">
      <alignment horizontal="center" vertical="center"/>
    </xf>
    <xf numFmtId="0" fontId="37" fillId="3" borderId="20" xfId="0" applyFont="1" applyFill="1" applyBorder="1" applyAlignment="1">
      <alignment horizontal="center" vertical="center"/>
    </xf>
    <xf numFmtId="0" fontId="37" fillId="3" borderId="44" xfId="0" applyFont="1" applyFill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165" fontId="38" fillId="0" borderId="0" xfId="0" applyNumberFormat="1" applyFont="1" applyBorder="1" applyAlignment="1">
      <alignment horizontal="center" vertical="center"/>
    </xf>
    <xf numFmtId="167" fontId="38" fillId="0" borderId="0" xfId="0" applyNumberFormat="1" applyFont="1" applyBorder="1" applyAlignment="1">
      <alignment horizontal="center" vertical="center"/>
    </xf>
    <xf numFmtId="167" fontId="37" fillId="0" borderId="0" xfId="0" applyNumberFormat="1" applyFont="1" applyBorder="1" applyAlignment="1">
      <alignment horizontal="center" vertical="center"/>
    </xf>
    <xf numFmtId="0" fontId="37" fillId="3" borderId="0" xfId="0" applyFont="1" applyFill="1" applyBorder="1" applyAlignment="1">
      <alignment horizontal="center" vertical="center"/>
    </xf>
    <xf numFmtId="167" fontId="37" fillId="0" borderId="23" xfId="0" applyNumberFormat="1" applyFont="1" applyBorder="1" applyAlignment="1">
      <alignment horizontal="center" vertical="center"/>
    </xf>
    <xf numFmtId="165" fontId="16" fillId="0" borderId="22" xfId="0" applyNumberFormat="1" applyFont="1" applyBorder="1" applyAlignment="1">
      <alignment horizontal="center" vertical="center"/>
    </xf>
    <xf numFmtId="167" fontId="16" fillId="0" borderId="0" xfId="0" applyNumberFormat="1" applyFont="1" applyBorder="1" applyAlignment="1">
      <alignment horizontal="center" vertical="center"/>
    </xf>
    <xf numFmtId="168" fontId="39" fillId="0" borderId="0" xfId="0" applyNumberFormat="1" applyFont="1" applyBorder="1" applyAlignment="1">
      <alignment horizontal="center" vertical="center"/>
    </xf>
    <xf numFmtId="0" fontId="40" fillId="0" borderId="4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167" fontId="40" fillId="0" borderId="1" xfId="0" applyNumberFormat="1" applyFont="1" applyBorder="1" applyAlignment="1">
      <alignment horizontal="center" vertical="center"/>
    </xf>
    <xf numFmtId="168" fontId="40" fillId="0" borderId="1" xfId="0" applyNumberFormat="1" applyFont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40" fillId="0" borderId="24" xfId="0" applyFont="1" applyBorder="1" applyAlignment="1">
      <alignment horizontal="center" vertical="center" wrapText="1"/>
    </xf>
    <xf numFmtId="165" fontId="38" fillId="0" borderId="45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65" fontId="38" fillId="0" borderId="1" xfId="0" applyNumberFormat="1" applyFont="1" applyBorder="1" applyAlignment="1">
      <alignment horizontal="center" vertical="center"/>
    </xf>
    <xf numFmtId="164" fontId="38" fillId="0" borderId="1" xfId="0" applyNumberFormat="1" applyFont="1" applyBorder="1" applyAlignment="1">
      <alignment horizontal="center" vertical="center"/>
    </xf>
    <xf numFmtId="165" fontId="38" fillId="0" borderId="24" xfId="0" applyNumberFormat="1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164" fontId="37" fillId="0" borderId="0" xfId="0" applyNumberFormat="1" applyFont="1" applyBorder="1" applyAlignment="1">
      <alignment horizontal="center" vertical="center"/>
    </xf>
    <xf numFmtId="168" fontId="37" fillId="0" borderId="0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42" fillId="0" borderId="22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3" fillId="0" borderId="0" xfId="0" applyFont="1" applyBorder="1" applyAlignment="1">
      <alignment vertical="center"/>
    </xf>
    <xf numFmtId="0" fontId="39" fillId="0" borderId="0" xfId="0" applyFont="1" applyBorder="1" applyAlignment="1">
      <alignment horizontal="center" vertical="center"/>
    </xf>
    <xf numFmtId="167" fontId="39" fillId="0" borderId="0" xfId="0" applyNumberFormat="1" applyFont="1" applyBorder="1" applyAlignment="1">
      <alignment horizontal="center" vertical="center"/>
    </xf>
    <xf numFmtId="165" fontId="44" fillId="0" borderId="46" xfId="0" applyNumberFormat="1" applyFont="1" applyBorder="1" applyAlignment="1">
      <alignment horizontal="center" vertical="center"/>
    </xf>
    <xf numFmtId="0" fontId="39" fillId="0" borderId="25" xfId="0" applyFont="1" applyBorder="1" applyAlignment="1">
      <alignment horizontal="center" vertical="center"/>
    </xf>
    <xf numFmtId="0" fontId="35" fillId="0" borderId="25" xfId="0" applyFont="1" applyBorder="1" applyAlignment="1">
      <alignment horizontal="left" vertical="center"/>
    </xf>
    <xf numFmtId="167" fontId="39" fillId="0" borderId="25" xfId="0" applyNumberFormat="1" applyFont="1" applyBorder="1" applyAlignment="1">
      <alignment horizontal="center" vertical="center"/>
    </xf>
    <xf numFmtId="168" fontId="45" fillId="0" borderId="25" xfId="0" applyNumberFormat="1" applyFont="1" applyBorder="1" applyAlignment="1">
      <alignment horizontal="center" vertical="center"/>
    </xf>
    <xf numFmtId="167" fontId="38" fillId="0" borderId="27" xfId="0" applyNumberFormat="1" applyFont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37" fillId="0" borderId="34" xfId="0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67" fontId="16" fillId="0" borderId="41" xfId="0" applyNumberFormat="1" applyFont="1" applyBorder="1" applyAlignment="1">
      <alignment horizontal="center" vertical="center"/>
    </xf>
    <xf numFmtId="0" fontId="37" fillId="3" borderId="23" xfId="0" applyFont="1" applyFill="1" applyBorder="1" applyAlignment="1">
      <alignment horizontal="center" vertical="center"/>
    </xf>
    <xf numFmtId="0" fontId="38" fillId="0" borderId="2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/>
    </xf>
    <xf numFmtId="167" fontId="39" fillId="0" borderId="23" xfId="0" applyNumberFormat="1" applyFont="1" applyBorder="1" applyAlignment="1">
      <alignment horizontal="center" vertical="center"/>
    </xf>
    <xf numFmtId="168" fontId="39" fillId="0" borderId="25" xfId="0" applyNumberFormat="1" applyFont="1" applyBorder="1" applyAlignment="1">
      <alignment horizontal="center" vertical="center"/>
    </xf>
    <xf numFmtId="167" fontId="39" fillId="0" borderId="28" xfId="0" applyNumberFormat="1" applyFont="1" applyBorder="1" applyAlignment="1">
      <alignment horizontal="center" vertical="center"/>
    </xf>
    <xf numFmtId="167" fontId="37" fillId="0" borderId="1" xfId="0" applyNumberFormat="1" applyFont="1" applyBorder="1" applyAlignment="1">
      <alignment horizontal="center" vertical="center"/>
    </xf>
    <xf numFmtId="0" fontId="37" fillId="0" borderId="1" xfId="0" applyNumberFormat="1" applyFont="1" applyBorder="1" applyAlignment="1">
      <alignment horizontal="center" vertical="center"/>
    </xf>
    <xf numFmtId="0" fontId="44" fillId="0" borderId="0" xfId="0" applyFont="1" applyBorder="1"/>
    <xf numFmtId="168" fontId="40" fillId="0" borderId="0" xfId="0" applyNumberFormat="1" applyFont="1" applyBorder="1" applyAlignment="1">
      <alignment horizontal="center" vertical="center"/>
    </xf>
    <xf numFmtId="0" fontId="37" fillId="3" borderId="25" xfId="0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justify"/>
    </xf>
    <xf numFmtId="165" fontId="38" fillId="0" borderId="19" xfId="0" applyNumberFormat="1" applyFont="1" applyBorder="1" applyAlignment="1">
      <alignment horizontal="center" vertical="center"/>
    </xf>
    <xf numFmtId="165" fontId="38" fillId="0" borderId="44" xfId="0" applyNumberFormat="1" applyFont="1" applyBorder="1" applyAlignment="1">
      <alignment horizontal="center" vertical="center"/>
    </xf>
    <xf numFmtId="164" fontId="38" fillId="0" borderId="24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center" vertical="center"/>
    </xf>
    <xf numFmtId="165" fontId="46" fillId="0" borderId="0" xfId="0" applyNumberFormat="1" applyFont="1" applyAlignment="1">
      <alignment horizontal="center" vertical="center"/>
    </xf>
    <xf numFmtId="169" fontId="46" fillId="0" borderId="0" xfId="0" applyNumberFormat="1" applyFont="1" applyAlignment="1">
      <alignment horizontal="center" vertical="center"/>
    </xf>
    <xf numFmtId="164" fontId="46" fillId="0" borderId="0" xfId="0" applyNumberFormat="1" applyFont="1" applyAlignment="1">
      <alignment horizontal="center" vertical="center"/>
    </xf>
    <xf numFmtId="164" fontId="46" fillId="0" borderId="1" xfId="0" applyNumberFormat="1" applyFont="1" applyBorder="1" applyAlignment="1">
      <alignment horizontal="center" vertical="center"/>
    </xf>
    <xf numFmtId="169" fontId="46" fillId="0" borderId="1" xfId="0" applyNumberFormat="1" applyFont="1" applyBorder="1" applyAlignment="1">
      <alignment horizontal="center" vertical="center"/>
    </xf>
    <xf numFmtId="165" fontId="46" fillId="0" borderId="0" xfId="0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167" fontId="38" fillId="0" borderId="53" xfId="0" applyNumberFormat="1" applyFont="1" applyBorder="1" applyAlignment="1">
      <alignment horizontal="center" vertical="center"/>
    </xf>
    <xf numFmtId="167" fontId="38" fillId="0" borderId="25" xfId="0" applyNumberFormat="1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5" fillId="3" borderId="49" xfId="0" applyFont="1" applyFill="1" applyBorder="1" applyAlignment="1">
      <alignment horizontal="center" vertical="center"/>
    </xf>
    <xf numFmtId="0" fontId="16" fillId="3" borderId="47" xfId="0" applyFont="1" applyFill="1" applyBorder="1" applyAlignment="1">
      <alignment horizontal="center" vertical="center"/>
    </xf>
    <xf numFmtId="0" fontId="35" fillId="3" borderId="47" xfId="0" applyFont="1" applyFill="1" applyBorder="1" applyAlignment="1">
      <alignment horizontal="center" vertical="center"/>
    </xf>
    <xf numFmtId="0" fontId="35" fillId="3" borderId="47" xfId="0" applyFont="1" applyFill="1" applyBorder="1" applyAlignment="1">
      <alignment horizontal="center" vertical="justify"/>
    </xf>
    <xf numFmtId="0" fontId="16" fillId="3" borderId="48" xfId="0" applyFont="1" applyFill="1" applyBorder="1" applyAlignment="1">
      <alignment horizontal="center" vertical="justify"/>
    </xf>
    <xf numFmtId="0" fontId="16" fillId="3" borderId="50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center" vertical="center"/>
    </xf>
    <xf numFmtId="165" fontId="16" fillId="3" borderId="3" xfId="0" applyNumberFormat="1" applyFont="1" applyFill="1" applyBorder="1" applyAlignment="1">
      <alignment horizontal="center" vertical="center"/>
    </xf>
    <xf numFmtId="165" fontId="16" fillId="3" borderId="51" xfId="0" applyNumberFormat="1" applyFont="1" applyFill="1" applyBorder="1" applyAlignment="1">
      <alignment horizontal="center" vertical="center"/>
    </xf>
    <xf numFmtId="0" fontId="16" fillId="3" borderId="45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/>
    </xf>
    <xf numFmtId="165" fontId="16" fillId="3" borderId="1" xfId="0" applyNumberFormat="1" applyFont="1" applyFill="1" applyBorder="1" applyAlignment="1">
      <alignment horizontal="center" vertical="center"/>
    </xf>
    <xf numFmtId="165" fontId="16" fillId="3" borderId="24" xfId="0" applyNumberFormat="1" applyFont="1" applyFill="1" applyBorder="1" applyAlignment="1">
      <alignment horizontal="center" vertical="center"/>
    </xf>
    <xf numFmtId="0" fontId="16" fillId="3" borderId="46" xfId="0" applyFont="1" applyFill="1" applyBorder="1" applyAlignment="1">
      <alignment horizontal="center" vertical="center"/>
    </xf>
    <xf numFmtId="0" fontId="16" fillId="3" borderId="26" xfId="0" applyFont="1" applyFill="1" applyBorder="1" applyAlignment="1">
      <alignment horizontal="left" vertical="center"/>
    </xf>
    <xf numFmtId="0" fontId="16" fillId="3" borderId="26" xfId="0" applyFont="1" applyFill="1" applyBorder="1" applyAlignment="1">
      <alignment horizontal="center" vertical="center"/>
    </xf>
    <xf numFmtId="165" fontId="16" fillId="3" borderId="26" xfId="0" applyNumberFormat="1" applyFont="1" applyFill="1" applyBorder="1" applyAlignment="1">
      <alignment horizontal="center" vertical="center"/>
    </xf>
    <xf numFmtId="165" fontId="16" fillId="3" borderId="52" xfId="0" applyNumberFormat="1" applyFont="1" applyFill="1" applyBorder="1" applyAlignment="1">
      <alignment horizontal="center" vertical="center"/>
    </xf>
    <xf numFmtId="0" fontId="35" fillId="3" borderId="48" xfId="0" applyFont="1" applyFill="1" applyBorder="1" applyAlignment="1">
      <alignment horizontal="center" vertical="justify"/>
    </xf>
    <xf numFmtId="167" fontId="19" fillId="3" borderId="44" xfId="0" applyNumberFormat="1" applyFont="1" applyFill="1" applyBorder="1" applyAlignment="1">
      <alignment horizontal="center" vertical="center"/>
    </xf>
    <xf numFmtId="167" fontId="2" fillId="0" borderId="54" xfId="0" applyNumberFormat="1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165" fontId="50" fillId="0" borderId="0" xfId="0" applyNumberFormat="1" applyFont="1" applyBorder="1" applyAlignment="1">
      <alignment horizontal="center" vertical="center"/>
    </xf>
    <xf numFmtId="167" fontId="46" fillId="0" borderId="0" xfId="0" applyNumberFormat="1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 wrapText="1"/>
    </xf>
    <xf numFmtId="165" fontId="51" fillId="0" borderId="0" xfId="0" applyNumberFormat="1" applyFont="1" applyBorder="1" applyAlignment="1">
      <alignment horizontal="center" vertical="center"/>
    </xf>
    <xf numFmtId="167" fontId="50" fillId="0" borderId="41" xfId="0" applyNumberFormat="1" applyFont="1" applyBorder="1" applyAlignment="1">
      <alignment horizontal="center" vertical="center"/>
    </xf>
    <xf numFmtId="0" fontId="46" fillId="3" borderId="0" xfId="0" applyFont="1" applyFill="1" applyBorder="1" applyAlignment="1">
      <alignment horizontal="center" vertical="center"/>
    </xf>
    <xf numFmtId="167" fontId="49" fillId="2" borderId="28" xfId="0" applyNumberFormat="1" applyFont="1" applyFill="1" applyBorder="1" applyAlignment="1">
      <alignment horizontal="center" vertical="center"/>
    </xf>
    <xf numFmtId="0" fontId="50" fillId="0" borderId="22" xfId="0" applyFont="1" applyBorder="1" applyAlignment="1">
      <alignment vertical="center"/>
    </xf>
    <xf numFmtId="0" fontId="46" fillId="0" borderId="0" xfId="0" applyFont="1" applyBorder="1" applyAlignment="1">
      <alignment vertical="center"/>
    </xf>
    <xf numFmtId="167" fontId="51" fillId="0" borderId="0" xfId="0" applyNumberFormat="1" applyFont="1" applyBorder="1" applyAlignment="1">
      <alignment horizontal="center" vertical="center"/>
    </xf>
    <xf numFmtId="167" fontId="46" fillId="0" borderId="23" xfId="0" applyNumberFormat="1" applyFont="1" applyBorder="1" applyAlignment="1">
      <alignment horizontal="center" vertical="center"/>
    </xf>
    <xf numFmtId="165" fontId="50" fillId="0" borderId="22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horizontal="center" vertical="center" wrapText="1"/>
    </xf>
    <xf numFmtId="167" fontId="50" fillId="0" borderId="0" xfId="0" applyNumberFormat="1" applyFont="1" applyBorder="1" applyAlignment="1">
      <alignment horizontal="center" vertical="center"/>
    </xf>
    <xf numFmtId="168" fontId="49" fillId="0" borderId="0" xfId="0" applyNumberFormat="1" applyFont="1" applyBorder="1" applyAlignment="1">
      <alignment horizontal="center" vertical="center"/>
    </xf>
    <xf numFmtId="0" fontId="52" fillId="0" borderId="22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167" fontId="53" fillId="0" borderId="1" xfId="0" applyNumberFormat="1" applyFont="1" applyBorder="1" applyAlignment="1">
      <alignment horizontal="center" vertical="center"/>
    </xf>
    <xf numFmtId="168" fontId="53" fillId="0" borderId="1" xfId="0" applyNumberFormat="1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0" fontId="53" fillId="0" borderId="24" xfId="0" applyFont="1" applyBorder="1" applyAlignment="1">
      <alignment horizontal="center" vertical="center" wrapText="1"/>
    </xf>
    <xf numFmtId="0" fontId="46" fillId="0" borderId="22" xfId="0" applyFont="1" applyBorder="1" applyAlignment="1">
      <alignment horizontal="center" vertical="center"/>
    </xf>
    <xf numFmtId="165" fontId="51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165" fontId="51" fillId="0" borderId="24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164" fontId="46" fillId="0" borderId="0" xfId="0" applyNumberFormat="1" applyFont="1" applyBorder="1" applyAlignment="1">
      <alignment horizontal="center" vertical="center"/>
    </xf>
    <xf numFmtId="168" fontId="46" fillId="0" borderId="0" xfId="0" applyNumberFormat="1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0" fontId="55" fillId="0" borderId="0" xfId="0" applyFont="1" applyBorder="1" applyAlignment="1">
      <alignment vertical="center"/>
    </xf>
    <xf numFmtId="0" fontId="49" fillId="0" borderId="22" xfId="0" applyFont="1" applyBorder="1" applyAlignment="1">
      <alignment horizontal="center" vertical="center"/>
    </xf>
    <xf numFmtId="167" fontId="49" fillId="0" borderId="0" xfId="0" applyNumberFormat="1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/>
    </xf>
    <xf numFmtId="167" fontId="49" fillId="0" borderId="23" xfId="0" applyNumberFormat="1" applyFont="1" applyBorder="1" applyAlignment="1">
      <alignment horizontal="center" vertical="center"/>
    </xf>
    <xf numFmtId="0" fontId="49" fillId="0" borderId="42" xfId="0" applyFont="1" applyBorder="1" applyAlignment="1">
      <alignment horizontal="center" vertical="center"/>
    </xf>
    <xf numFmtId="165" fontId="56" fillId="0" borderId="26" xfId="0" applyNumberFormat="1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/>
    </xf>
    <xf numFmtId="0" fontId="57" fillId="0" borderId="25" xfId="0" applyFont="1" applyBorder="1" applyAlignment="1">
      <alignment horizontal="left" vertical="center"/>
    </xf>
    <xf numFmtId="167" fontId="49" fillId="0" borderId="25" xfId="0" applyNumberFormat="1" applyFont="1" applyBorder="1" applyAlignment="1">
      <alignment horizontal="center" vertical="center"/>
    </xf>
    <xf numFmtId="168" fontId="49" fillId="0" borderId="25" xfId="0" applyNumberFormat="1" applyFont="1" applyBorder="1" applyAlignment="1">
      <alignment horizontal="center" vertical="center"/>
    </xf>
    <xf numFmtId="167" fontId="51" fillId="0" borderId="27" xfId="0" applyNumberFormat="1" applyFont="1" applyBorder="1" applyAlignment="1">
      <alignment horizontal="center" vertical="center"/>
    </xf>
    <xf numFmtId="167" fontId="49" fillId="0" borderId="28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0" fillId="0" borderId="1" xfId="0" applyBorder="1"/>
    <xf numFmtId="17" fontId="2" fillId="0" borderId="1" xfId="0" applyNumberFormat="1" applyFont="1" applyBorder="1" applyAlignment="1">
      <alignment horizontal="center" vertical="center"/>
    </xf>
    <xf numFmtId="43" fontId="0" fillId="0" borderId="1" xfId="1" applyFont="1" applyBorder="1"/>
    <xf numFmtId="0" fontId="0" fillId="0" borderId="1" xfId="0" applyBorder="1" applyAlignment="1">
      <alignment horizontal="center"/>
    </xf>
    <xf numFmtId="174" fontId="0" fillId="0" borderId="1" xfId="1" applyNumberFormat="1" applyFont="1" applyBorder="1"/>
    <xf numFmtId="0" fontId="0" fillId="4" borderId="1" xfId="0" applyFill="1" applyBorder="1"/>
    <xf numFmtId="0" fontId="32" fillId="4" borderId="1" xfId="0" applyFont="1" applyFill="1" applyBorder="1"/>
    <xf numFmtId="43" fontId="0" fillId="0" borderId="1" xfId="0" applyNumberFormat="1" applyBorder="1"/>
    <xf numFmtId="16" fontId="59" fillId="4" borderId="1" xfId="0" applyNumberFormat="1" applyFont="1" applyFill="1" applyBorder="1"/>
    <xf numFmtId="1" fontId="0" fillId="0" borderId="1" xfId="0" applyNumberFormat="1" applyBorder="1"/>
    <xf numFmtId="164" fontId="2" fillId="0" borderId="3" xfId="0" applyNumberFormat="1" applyFont="1" applyBorder="1" applyAlignment="1">
      <alignment horizontal="center" vertical="center"/>
    </xf>
    <xf numFmtId="174" fontId="0" fillId="0" borderId="39" xfId="1" applyNumberFormat="1" applyFont="1" applyBorder="1"/>
    <xf numFmtId="3" fontId="60" fillId="5" borderId="1" xfId="0" applyNumberFormat="1" applyFont="1" applyFill="1" applyBorder="1" applyAlignment="1">
      <alignment horizontal="center"/>
    </xf>
    <xf numFmtId="0" fontId="0" fillId="0" borderId="3" xfId="0" applyBorder="1"/>
    <xf numFmtId="175" fontId="0" fillId="0" borderId="1" xfId="1" applyNumberFormat="1" applyFont="1" applyBorder="1"/>
    <xf numFmtId="0" fontId="1" fillId="0" borderId="0" xfId="0" applyFont="1" applyBorder="1" applyAlignment="1">
      <alignment horizontal="center" vertical="center"/>
    </xf>
    <xf numFmtId="164" fontId="0" fillId="0" borderId="0" xfId="0" applyNumberFormat="1"/>
    <xf numFmtId="164" fontId="2" fillId="0" borderId="0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justify"/>
    </xf>
    <xf numFmtId="0" fontId="2" fillId="0" borderId="55" xfId="0" applyFont="1" applyBorder="1" applyAlignment="1">
      <alignment horizontal="center" vertical="center"/>
    </xf>
    <xf numFmtId="0" fontId="2" fillId="0" borderId="56" xfId="0" applyNumberFormat="1" applyFont="1" applyBorder="1" applyAlignment="1">
      <alignment horizontal="center" vertical="center"/>
    </xf>
    <xf numFmtId="164" fontId="0" fillId="6" borderId="0" xfId="0" applyNumberFormat="1" applyFill="1"/>
    <xf numFmtId="164" fontId="0" fillId="7" borderId="0" xfId="0" applyNumberFormat="1" applyFill="1"/>
    <xf numFmtId="0" fontId="15" fillId="2" borderId="0" xfId="0" applyFont="1" applyFill="1" applyBorder="1" applyAlignment="1">
      <alignment horizontal="center" vertical="center" textRotation="180"/>
    </xf>
    <xf numFmtId="165" fontId="44" fillId="0" borderId="0" xfId="0" applyNumberFormat="1" applyFont="1" applyBorder="1" applyAlignment="1">
      <alignment horizontal="center" vertical="center"/>
    </xf>
    <xf numFmtId="0" fontId="35" fillId="0" borderId="0" xfId="0" applyFont="1" applyBorder="1" applyAlignment="1">
      <alignment horizontal="left" vertical="center"/>
    </xf>
    <xf numFmtId="164" fontId="1" fillId="7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43" fontId="0" fillId="0" borderId="57" xfId="0" applyNumberFormat="1" applyFill="1" applyBorder="1"/>
    <xf numFmtId="175" fontId="0" fillId="0" borderId="57" xfId="0" applyNumberFormat="1" applyFill="1" applyBorder="1"/>
    <xf numFmtId="0" fontId="61" fillId="0" borderId="0" xfId="0" applyFont="1"/>
    <xf numFmtId="0" fontId="62" fillId="0" borderId="0" xfId="0" applyFont="1"/>
    <xf numFmtId="175" fontId="61" fillId="7" borderId="0" xfId="0" applyNumberFormat="1" applyFont="1" applyFill="1"/>
    <xf numFmtId="164" fontId="1" fillId="3" borderId="0" xfId="0" applyNumberFormat="1" applyFont="1" applyFill="1" applyAlignment="1">
      <alignment horizontal="center" vertical="center"/>
    </xf>
    <xf numFmtId="0" fontId="1" fillId="0" borderId="0" xfId="0" applyFont="1"/>
    <xf numFmtId="164" fontId="61" fillId="6" borderId="0" xfId="0" applyNumberFormat="1" applyFont="1" applyFill="1"/>
    <xf numFmtId="164" fontId="62" fillId="7" borderId="0" xfId="0" applyNumberFormat="1" applyFont="1" applyFill="1"/>
    <xf numFmtId="43" fontId="0" fillId="0" borderId="0" xfId="0" applyNumberFormat="1"/>
    <xf numFmtId="0" fontId="61" fillId="7" borderId="0" xfId="0" applyFont="1" applyFill="1"/>
    <xf numFmtId="0" fontId="1" fillId="3" borderId="0" xfId="0" applyFont="1" applyFill="1"/>
    <xf numFmtId="17" fontId="63" fillId="0" borderId="1" xfId="0" applyNumberFormat="1" applyFont="1" applyBorder="1" applyAlignment="1">
      <alignment horizontal="center" vertical="center"/>
    </xf>
    <xf numFmtId="17" fontId="62" fillId="0" borderId="1" xfId="0" applyNumberFormat="1" applyFont="1" applyBorder="1" applyAlignment="1">
      <alignment horizontal="center" vertical="center"/>
    </xf>
    <xf numFmtId="164" fontId="61" fillId="6" borderId="1" xfId="0" applyNumberFormat="1" applyFont="1" applyFill="1" applyBorder="1" applyAlignment="1">
      <alignment horizontal="center" vertical="center"/>
    </xf>
    <xf numFmtId="164" fontId="61" fillId="6" borderId="3" xfId="0" applyNumberFormat="1" applyFont="1" applyFill="1" applyBorder="1"/>
    <xf numFmtId="0" fontId="0" fillId="0" borderId="39" xfId="0" applyBorder="1"/>
    <xf numFmtId="17" fontId="2" fillId="0" borderId="39" xfId="0" applyNumberFormat="1" applyFont="1" applyBorder="1" applyAlignment="1">
      <alignment horizontal="center" vertical="center"/>
    </xf>
    <xf numFmtId="164" fontId="2" fillId="0" borderId="57" xfId="0" applyNumberFormat="1" applyFont="1" applyBorder="1" applyAlignment="1">
      <alignment horizontal="center" vertical="center"/>
    </xf>
    <xf numFmtId="43" fontId="0" fillId="0" borderId="39" xfId="1" applyFont="1" applyBorder="1"/>
    <xf numFmtId="1" fontId="0" fillId="0" borderId="39" xfId="0" applyNumberFormat="1" applyBorder="1"/>
    <xf numFmtId="43" fontId="0" fillId="0" borderId="39" xfId="0" applyNumberFormat="1" applyBorder="1"/>
    <xf numFmtId="0" fontId="61" fillId="0" borderId="1" xfId="0" applyFont="1" applyBorder="1"/>
    <xf numFmtId="164" fontId="61" fillId="6" borderId="1" xfId="0" applyNumberFormat="1" applyFont="1" applyFill="1" applyBorder="1"/>
    <xf numFmtId="168" fontId="1" fillId="0" borderId="1" xfId="0" applyNumberFormat="1" applyFont="1" applyBorder="1" applyAlignment="1">
      <alignment horizontal="center" vertical="center"/>
    </xf>
    <xf numFmtId="164" fontId="0" fillId="7" borderId="1" xfId="0" applyNumberFormat="1" applyFill="1" applyBorder="1"/>
    <xf numFmtId="0" fontId="27" fillId="0" borderId="19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45" fillId="3" borderId="19" xfId="0" applyFont="1" applyFill="1" applyBorder="1" applyAlignment="1">
      <alignment horizontal="center"/>
    </xf>
    <xf numFmtId="0" fontId="45" fillId="3" borderId="20" xfId="0" applyFont="1" applyFill="1" applyBorder="1" applyAlignment="1">
      <alignment horizontal="center"/>
    </xf>
    <xf numFmtId="0" fontId="45" fillId="3" borderId="44" xfId="0" applyFont="1" applyFill="1" applyBorder="1" applyAlignment="1">
      <alignment horizontal="center"/>
    </xf>
    <xf numFmtId="0" fontId="45" fillId="3" borderId="42" xfId="0" applyFont="1" applyFill="1" applyBorder="1" applyAlignment="1">
      <alignment horizontal="center" vertical="center"/>
    </xf>
    <xf numFmtId="0" fontId="45" fillId="3" borderId="25" xfId="0" applyFont="1" applyFill="1" applyBorder="1" applyAlignment="1">
      <alignment horizontal="center" vertical="center"/>
    </xf>
    <xf numFmtId="0" fontId="45" fillId="3" borderId="28" xfId="0" applyFont="1" applyFill="1" applyBorder="1" applyAlignment="1">
      <alignment horizontal="center" vertical="center"/>
    </xf>
    <xf numFmtId="0" fontId="47" fillId="3" borderId="19" xfId="0" applyFont="1" applyFill="1" applyBorder="1" applyAlignment="1">
      <alignment horizontal="center" vertical="center"/>
    </xf>
    <xf numFmtId="0" fontId="47" fillId="3" borderId="20" xfId="0" applyFont="1" applyFill="1" applyBorder="1" applyAlignment="1">
      <alignment horizontal="center" vertical="center"/>
    </xf>
    <xf numFmtId="0" fontId="47" fillId="3" borderId="44" xfId="0" applyFont="1" applyFill="1" applyBorder="1" applyAlignment="1">
      <alignment horizontal="center" vertical="center"/>
    </xf>
    <xf numFmtId="0" fontId="47" fillId="3" borderId="22" xfId="0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center" vertical="center"/>
    </xf>
    <xf numFmtId="0" fontId="47" fillId="3" borderId="23" xfId="0" applyFont="1" applyFill="1" applyBorder="1" applyAlignment="1">
      <alignment horizontal="center" vertical="center"/>
    </xf>
    <xf numFmtId="0" fontId="42" fillId="3" borderId="19" xfId="0" applyFont="1" applyFill="1" applyBorder="1" applyAlignment="1">
      <alignment horizontal="center" vertical="center"/>
    </xf>
    <xf numFmtId="0" fontId="42" fillId="3" borderId="20" xfId="0" applyFont="1" applyFill="1" applyBorder="1" applyAlignment="1">
      <alignment horizontal="center" vertical="center"/>
    </xf>
    <xf numFmtId="0" fontId="42" fillId="3" borderId="44" xfId="0" applyFont="1" applyFill="1" applyBorder="1" applyAlignment="1">
      <alignment horizontal="center" vertical="center"/>
    </xf>
    <xf numFmtId="0" fontId="42" fillId="3" borderId="42" xfId="0" applyFont="1" applyFill="1" applyBorder="1" applyAlignment="1">
      <alignment horizontal="center" vertical="center"/>
    </xf>
    <xf numFmtId="0" fontId="42" fillId="3" borderId="25" xfId="0" applyFont="1" applyFill="1" applyBorder="1" applyAlignment="1">
      <alignment horizontal="center" vertical="center"/>
    </xf>
    <xf numFmtId="0" fontId="42" fillId="3" borderId="28" xfId="0" applyFont="1" applyFill="1" applyBorder="1" applyAlignment="1">
      <alignment horizontal="center" vertical="center"/>
    </xf>
    <xf numFmtId="0" fontId="48" fillId="3" borderId="40" xfId="0" applyFont="1" applyFill="1" applyBorder="1" applyAlignment="1">
      <alignment horizontal="center" vertical="center"/>
    </xf>
    <xf numFmtId="0" fontId="48" fillId="3" borderId="43" xfId="0" applyFont="1" applyFill="1" applyBorder="1" applyAlignment="1">
      <alignment horizontal="center" vertical="center"/>
    </xf>
    <xf numFmtId="0" fontId="48" fillId="3" borderId="2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36" fillId="0" borderId="40" xfId="0" applyFont="1" applyBorder="1" applyAlignment="1">
      <alignment horizontal="center" vertical="center"/>
    </xf>
    <xf numFmtId="0" fontId="36" fillId="0" borderId="43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2" borderId="15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 vertical="center"/>
    </xf>
    <xf numFmtId="0" fontId="4" fillId="2" borderId="16" xfId="0" applyFont="1" applyFill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6" fillId="3" borderId="18" xfId="0" applyFont="1" applyFill="1" applyBorder="1" applyAlignment="1">
      <alignment horizontal="center" vertical="center"/>
    </xf>
    <xf numFmtId="0" fontId="49" fillId="0" borderId="40" xfId="0" applyFont="1" applyBorder="1" applyAlignment="1">
      <alignment horizontal="center" vertical="center"/>
    </xf>
    <xf numFmtId="0" fontId="49" fillId="0" borderId="43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justify"/>
    </xf>
    <xf numFmtId="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5"/>
  <sheetViews>
    <sheetView workbookViewId="0">
      <selection activeCell="B1" sqref="B1:N25"/>
    </sheetView>
  </sheetViews>
  <sheetFormatPr defaultRowHeight="15" x14ac:dyDescent="0.25"/>
  <sheetData>
    <row r="1" spans="2:14" x14ac:dyDescent="0.25">
      <c r="B1" s="408" t="s">
        <v>284</v>
      </c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10"/>
    </row>
    <row r="2" spans="2:14" x14ac:dyDescent="0.25">
      <c r="B2" s="411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3"/>
    </row>
    <row r="3" spans="2:14" x14ac:dyDescent="0.25">
      <c r="B3" s="411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3"/>
    </row>
    <row r="4" spans="2:14" x14ac:dyDescent="0.25">
      <c r="B4" s="411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3"/>
    </row>
    <row r="5" spans="2:14" x14ac:dyDescent="0.25">
      <c r="B5" s="411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3"/>
    </row>
    <row r="6" spans="2:14" x14ac:dyDescent="0.25">
      <c r="B6" s="411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3"/>
    </row>
    <row r="7" spans="2:14" x14ac:dyDescent="0.25">
      <c r="B7" s="411"/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412"/>
      <c r="N7" s="413"/>
    </row>
    <row r="8" spans="2:14" x14ac:dyDescent="0.25">
      <c r="B8" s="411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3"/>
    </row>
    <row r="9" spans="2:14" x14ac:dyDescent="0.25">
      <c r="B9" s="411"/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3"/>
    </row>
    <row r="10" spans="2:14" x14ac:dyDescent="0.25">
      <c r="B10" s="411"/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3"/>
    </row>
    <row r="11" spans="2:14" x14ac:dyDescent="0.25">
      <c r="B11" s="411"/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3"/>
    </row>
    <row r="12" spans="2:14" x14ac:dyDescent="0.25">
      <c r="B12" s="411"/>
      <c r="C12" s="412"/>
      <c r="D12" s="412"/>
      <c r="E12" s="412"/>
      <c r="F12" s="412"/>
      <c r="G12" s="412"/>
      <c r="H12" s="412"/>
      <c r="I12" s="412"/>
      <c r="J12" s="412"/>
      <c r="K12" s="412"/>
      <c r="L12" s="412"/>
      <c r="M12" s="412"/>
      <c r="N12" s="413"/>
    </row>
    <row r="13" spans="2:14" x14ac:dyDescent="0.25">
      <c r="B13" s="411"/>
      <c r="C13" s="412"/>
      <c r="D13" s="412"/>
      <c r="E13" s="412"/>
      <c r="F13" s="412"/>
      <c r="G13" s="412"/>
      <c r="H13" s="412"/>
      <c r="I13" s="412"/>
      <c r="J13" s="412"/>
      <c r="K13" s="412"/>
      <c r="L13" s="412"/>
      <c r="M13" s="412"/>
      <c r="N13" s="413"/>
    </row>
    <row r="14" spans="2:14" x14ac:dyDescent="0.25">
      <c r="B14" s="411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3"/>
    </row>
    <row r="15" spans="2:14" x14ac:dyDescent="0.25">
      <c r="B15" s="411"/>
      <c r="C15" s="412"/>
      <c r="D15" s="412"/>
      <c r="E15" s="412"/>
      <c r="F15" s="412"/>
      <c r="G15" s="412"/>
      <c r="H15" s="412"/>
      <c r="I15" s="412"/>
      <c r="J15" s="412"/>
      <c r="K15" s="412"/>
      <c r="L15" s="412"/>
      <c r="M15" s="412"/>
      <c r="N15" s="413"/>
    </row>
    <row r="16" spans="2:14" x14ac:dyDescent="0.25">
      <c r="B16" s="411"/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N16" s="413"/>
    </row>
    <row r="17" spans="2:14" x14ac:dyDescent="0.25">
      <c r="B17" s="411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3"/>
    </row>
    <row r="18" spans="2:14" x14ac:dyDescent="0.25">
      <c r="B18" s="411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3"/>
    </row>
    <row r="19" spans="2:14" x14ac:dyDescent="0.25">
      <c r="B19" s="411"/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3"/>
    </row>
    <row r="20" spans="2:14" x14ac:dyDescent="0.25">
      <c r="B20" s="411"/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3"/>
    </row>
    <row r="21" spans="2:14" x14ac:dyDescent="0.25">
      <c r="B21" s="411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3"/>
    </row>
    <row r="22" spans="2:14" x14ac:dyDescent="0.25">
      <c r="B22" s="411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3"/>
    </row>
    <row r="23" spans="2:14" x14ac:dyDescent="0.25">
      <c r="B23" s="411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3"/>
    </row>
    <row r="24" spans="2:14" x14ac:dyDescent="0.25">
      <c r="B24" s="411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3"/>
    </row>
    <row r="25" spans="2:14" ht="15.75" thickBot="1" x14ac:dyDescent="0.3">
      <c r="B25" s="414"/>
      <c r="C25" s="415"/>
      <c r="D25" s="415"/>
      <c r="E25" s="415"/>
      <c r="F25" s="415"/>
      <c r="G25" s="415"/>
      <c r="H25" s="415"/>
      <c r="I25" s="415"/>
      <c r="J25" s="415"/>
      <c r="K25" s="415"/>
      <c r="L25" s="415"/>
      <c r="M25" s="415"/>
      <c r="N25" s="416"/>
    </row>
  </sheetData>
  <mergeCells count="1">
    <mergeCell ref="B1:N25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38"/>
  <sheetViews>
    <sheetView topLeftCell="A727" workbookViewId="0">
      <selection activeCell="D742" sqref="D742"/>
    </sheetView>
  </sheetViews>
  <sheetFormatPr defaultColWidth="21.85546875" defaultRowHeight="23.25" x14ac:dyDescent="0.25"/>
  <cols>
    <col min="1" max="1" width="2.7109375" customWidth="1"/>
    <col min="2" max="2" width="27.425781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8.42578125" style="74" customWidth="1"/>
    <col min="8" max="8" width="15.28515625" style="74" customWidth="1"/>
    <col min="9" max="9" width="14.28515625" style="41" customWidth="1"/>
    <col min="10" max="10" width="14.28515625" style="16" customWidth="1"/>
    <col min="11" max="11" width="12.42578125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65"/>
      <c r="H3" s="443" t="s">
        <v>1</v>
      </c>
      <c r="I3" s="443"/>
      <c r="J3" s="147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66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69</v>
      </c>
      <c r="C5" s="439"/>
      <c r="D5" s="439"/>
      <c r="E5" s="439" t="s">
        <v>70</v>
      </c>
      <c r="F5" s="439"/>
      <c r="G5" s="67" t="s">
        <v>71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68" t="s">
        <v>14</v>
      </c>
      <c r="H6" s="66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4879</v>
      </c>
      <c r="D8" s="6">
        <v>5000</v>
      </c>
      <c r="E8" s="6">
        <f t="shared" ref="E8:E11" si="0">$C8*8.33%</f>
        <v>406.42070000000001</v>
      </c>
      <c r="F8" s="6">
        <v>231</v>
      </c>
      <c r="G8" s="15">
        <f>G7+H7</f>
        <v>0</v>
      </c>
      <c r="H8" s="15">
        <f t="shared" ref="H8:H11" si="1">E8-F8</f>
        <v>175.42070000000001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5130</v>
      </c>
      <c r="D9" s="6">
        <v>5000</v>
      </c>
      <c r="E9" s="6">
        <f t="shared" si="0"/>
        <v>427.32900000000001</v>
      </c>
      <c r="F9" s="6">
        <v>417</v>
      </c>
      <c r="G9" s="15">
        <f t="shared" ref="G9:G11" si="2">G8+H8</f>
        <v>175.42070000000001</v>
      </c>
      <c r="H9" s="15">
        <f t="shared" si="1"/>
        <v>10.329000000000008</v>
      </c>
      <c r="I9" s="31"/>
      <c r="J9" s="16"/>
      <c r="K9" s="15">
        <f>(G9)*(H5/12)</f>
        <v>1.7542070000000001</v>
      </c>
    </row>
    <row r="10" spans="2:11" s="2" customFormat="1" ht="12.75" customHeight="1" x14ac:dyDescent="0.25">
      <c r="B10" s="2" t="s">
        <v>20</v>
      </c>
      <c r="C10" s="6">
        <v>5310</v>
      </c>
      <c r="D10" s="6">
        <v>5000</v>
      </c>
      <c r="E10" s="6">
        <f t="shared" si="0"/>
        <v>442.32299999999998</v>
      </c>
      <c r="F10" s="6">
        <v>417</v>
      </c>
      <c r="G10" s="15">
        <f t="shared" si="2"/>
        <v>185.74970000000002</v>
      </c>
      <c r="H10" s="15">
        <f t="shared" si="1"/>
        <v>25.322999999999979</v>
      </c>
      <c r="I10" s="31"/>
      <c r="J10" s="16"/>
      <c r="K10" s="15">
        <f>(G10)*(H5/12)</f>
        <v>1.8574970000000002</v>
      </c>
    </row>
    <row r="11" spans="2:11" s="2" customFormat="1" ht="12.75" customHeight="1" x14ac:dyDescent="0.25">
      <c r="B11" s="2" t="s">
        <v>21</v>
      </c>
      <c r="C11" s="6">
        <v>5310</v>
      </c>
      <c r="D11" s="6">
        <v>5000</v>
      </c>
      <c r="E11" s="6">
        <f t="shared" si="0"/>
        <v>442.32299999999998</v>
      </c>
      <c r="F11" s="6">
        <v>417</v>
      </c>
      <c r="G11" s="15">
        <f t="shared" si="2"/>
        <v>211.0727</v>
      </c>
      <c r="H11" s="15">
        <f t="shared" si="1"/>
        <v>25.322999999999979</v>
      </c>
      <c r="I11" s="31"/>
      <c r="J11" s="16"/>
      <c r="K11" s="15">
        <f>(G11)*(H5/12)</f>
        <v>2.1107269999999998</v>
      </c>
    </row>
    <row r="12" spans="2:11" s="2" customFormat="1" ht="12.75" customHeight="1" x14ac:dyDescent="0.25">
      <c r="B12" s="7" t="s">
        <v>22</v>
      </c>
      <c r="C12" s="8">
        <f>SUM(C7:C11)</f>
        <v>20629</v>
      </c>
      <c r="D12" s="9" t="s">
        <v>23</v>
      </c>
      <c r="E12" s="8">
        <f>SUM(E7:E11)</f>
        <v>1718.3957</v>
      </c>
      <c r="F12" s="8">
        <f>SUM(F7:F11)</f>
        <v>1482</v>
      </c>
      <c r="G12" s="30">
        <f>SUM(G7:G11)</f>
        <v>572.24310000000003</v>
      </c>
      <c r="H12" s="30">
        <f>SUM(H7:H11)</f>
        <v>236.39569999999998</v>
      </c>
      <c r="I12" s="34">
        <f>H5/12</f>
        <v>0.01</v>
      </c>
      <c r="J12" s="19"/>
      <c r="K12" s="30">
        <f>SUM(K7:K11)</f>
        <v>5.7224310000000003</v>
      </c>
    </row>
    <row r="13" spans="2:11" s="2" customFormat="1" ht="12.75" customHeight="1" x14ac:dyDescent="0.25"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5.7224310000000003</v>
      </c>
      <c r="F14" s="2" t="s">
        <v>25</v>
      </c>
      <c r="G14" s="73">
        <f>C14+H12</f>
        <v>242.11813099999998</v>
      </c>
      <c r="H14" s="15"/>
      <c r="I14" s="73">
        <f>$C14+$H12</f>
        <v>242.11813099999998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5"/>
      <c r="H15" s="15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66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69</v>
      </c>
      <c r="C17" s="439"/>
      <c r="D17" s="439"/>
      <c r="E17" s="439" t="s">
        <v>70</v>
      </c>
      <c r="F17" s="439"/>
      <c r="G17" s="67" t="s">
        <v>71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68" t="s">
        <v>14</v>
      </c>
      <c r="H18" s="66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5310</v>
      </c>
      <c r="D19" s="6">
        <v>5000</v>
      </c>
      <c r="E19" s="6">
        <f t="shared" ref="E19:E30" si="3">$C19*8.33%</f>
        <v>442.32299999999998</v>
      </c>
      <c r="F19" s="6">
        <v>417</v>
      </c>
      <c r="G19" s="69">
        <f>$G$14</f>
        <v>242.11813099999998</v>
      </c>
      <c r="H19" s="15">
        <f t="shared" ref="H19:H30" si="4">E19-F19</f>
        <v>25.322999999999979</v>
      </c>
      <c r="I19" s="31"/>
      <c r="J19" s="16"/>
      <c r="K19" s="15">
        <f>($G19)*($H$17/12)</f>
        <v>2.4211813099999997</v>
      </c>
    </row>
    <row r="20" spans="2:15" s="2" customFormat="1" ht="12.75" customHeight="1" x14ac:dyDescent="0.25">
      <c r="B20" s="2" t="s">
        <v>28</v>
      </c>
      <c r="C20" s="6">
        <v>5570</v>
      </c>
      <c r="D20" s="6">
        <v>5000</v>
      </c>
      <c r="E20" s="6">
        <f t="shared" si="3"/>
        <v>463.98099999999999</v>
      </c>
      <c r="F20" s="6">
        <v>417</v>
      </c>
      <c r="G20" s="15">
        <f>$G19+$H19</f>
        <v>267.44113099999993</v>
      </c>
      <c r="H20" s="15">
        <f t="shared" si="4"/>
        <v>46.980999999999995</v>
      </c>
      <c r="I20" s="31"/>
      <c r="J20" s="16"/>
      <c r="K20" s="15">
        <f t="shared" ref="K20:K30" si="5">($G20)*($H$17/12)</f>
        <v>2.6744113099999995</v>
      </c>
    </row>
    <row r="21" spans="2:15" s="2" customFormat="1" ht="12.75" customHeight="1" x14ac:dyDescent="0.25">
      <c r="B21" s="2" t="s">
        <v>29</v>
      </c>
      <c r="C21" s="6">
        <v>5570</v>
      </c>
      <c r="D21" s="6">
        <v>5000</v>
      </c>
      <c r="E21" s="6">
        <f t="shared" si="3"/>
        <v>463.98099999999999</v>
      </c>
      <c r="F21" s="6">
        <v>417</v>
      </c>
      <c r="G21" s="15">
        <f t="shared" ref="G21:G30" si="6">$G20+$H20</f>
        <v>314.42213099999992</v>
      </c>
      <c r="H21" s="15">
        <f t="shared" si="4"/>
        <v>46.980999999999995</v>
      </c>
      <c r="I21" s="31"/>
      <c r="J21" s="16"/>
      <c r="K21" s="15">
        <f t="shared" si="5"/>
        <v>3.1442213099999994</v>
      </c>
    </row>
    <row r="22" spans="2:15" s="2" customFormat="1" ht="12.75" customHeight="1" x14ac:dyDescent="0.25">
      <c r="B22" s="2" t="s">
        <v>30</v>
      </c>
      <c r="C22" s="6">
        <v>5570</v>
      </c>
      <c r="D22" s="6">
        <v>5000</v>
      </c>
      <c r="E22" s="6">
        <f t="shared" si="3"/>
        <v>463.98099999999999</v>
      </c>
      <c r="F22" s="6">
        <v>417</v>
      </c>
      <c r="G22" s="15">
        <f t="shared" si="6"/>
        <v>361.40313099999992</v>
      </c>
      <c r="H22" s="15">
        <f t="shared" si="4"/>
        <v>46.980999999999995</v>
      </c>
      <c r="I22" s="31"/>
      <c r="J22" s="16"/>
      <c r="K22" s="15">
        <f t="shared" si="5"/>
        <v>3.6140313099999992</v>
      </c>
    </row>
    <row r="23" spans="2:15" s="2" customFormat="1" ht="12.75" customHeight="1" x14ac:dyDescent="0.25">
      <c r="B23" s="2" t="s">
        <v>31</v>
      </c>
      <c r="C23" s="6">
        <v>5570</v>
      </c>
      <c r="D23" s="6">
        <v>5000</v>
      </c>
      <c r="E23" s="6">
        <f t="shared" si="3"/>
        <v>463.98099999999999</v>
      </c>
      <c r="F23" s="6">
        <v>417</v>
      </c>
      <c r="G23" s="15">
        <f t="shared" si="6"/>
        <v>408.38413099999991</v>
      </c>
      <c r="H23" s="15">
        <f t="shared" si="4"/>
        <v>46.980999999999995</v>
      </c>
      <c r="I23" s="31"/>
      <c r="J23" s="16"/>
      <c r="K23" s="15">
        <f t="shared" si="5"/>
        <v>4.0838413099999995</v>
      </c>
    </row>
    <row r="24" spans="2:15" s="2" customFormat="1" ht="12.75" customHeight="1" x14ac:dyDescent="0.25">
      <c r="B24" s="2" t="s">
        <v>32</v>
      </c>
      <c r="C24" s="6">
        <v>5947</v>
      </c>
      <c r="D24" s="6">
        <v>5000</v>
      </c>
      <c r="E24" s="6">
        <f t="shared" si="3"/>
        <v>495.38510000000002</v>
      </c>
      <c r="F24" s="6">
        <v>417</v>
      </c>
      <c r="G24" s="15">
        <f t="shared" si="6"/>
        <v>455.36513099999991</v>
      </c>
      <c r="H24" s="15">
        <f t="shared" si="4"/>
        <v>78.385100000000023</v>
      </c>
      <c r="I24" s="31"/>
      <c r="J24" s="16"/>
      <c r="K24" s="15">
        <f t="shared" si="5"/>
        <v>4.5536513099999993</v>
      </c>
    </row>
    <row r="25" spans="2:15" s="2" customFormat="1" ht="12.75" customHeight="1" x14ac:dyDescent="0.25">
      <c r="B25" s="2" t="s">
        <v>33</v>
      </c>
      <c r="C25" s="2">
        <v>5947</v>
      </c>
      <c r="D25" s="6">
        <v>5000</v>
      </c>
      <c r="E25" s="6">
        <f t="shared" si="3"/>
        <v>495.38510000000002</v>
      </c>
      <c r="F25" s="6">
        <v>417</v>
      </c>
      <c r="G25" s="15">
        <f t="shared" si="6"/>
        <v>533.75023099999999</v>
      </c>
      <c r="H25" s="15">
        <f t="shared" si="4"/>
        <v>78.385100000000023</v>
      </c>
      <c r="I25" s="31"/>
      <c r="J25" s="16"/>
      <c r="K25" s="15">
        <f t="shared" si="5"/>
        <v>5.3375023099999996</v>
      </c>
    </row>
    <row r="26" spans="2:15" s="2" customFormat="1" ht="12.75" customHeight="1" x14ac:dyDescent="0.25">
      <c r="B26" s="2" t="s">
        <v>17</v>
      </c>
      <c r="C26" s="6">
        <v>6250</v>
      </c>
      <c r="D26" s="6">
        <v>5000</v>
      </c>
      <c r="E26" s="6">
        <f t="shared" si="3"/>
        <v>520.625</v>
      </c>
      <c r="F26" s="6">
        <v>417</v>
      </c>
      <c r="G26" s="15">
        <f t="shared" si="6"/>
        <v>612.13533099999995</v>
      </c>
      <c r="H26" s="15">
        <f t="shared" si="4"/>
        <v>103.625</v>
      </c>
      <c r="I26" s="31"/>
      <c r="J26" s="16"/>
      <c r="K26" s="15">
        <f t="shared" si="5"/>
        <v>6.1213533099999999</v>
      </c>
    </row>
    <row r="27" spans="2:15" s="2" customFormat="1" ht="12.75" customHeight="1" x14ac:dyDescent="0.25">
      <c r="B27" s="2" t="s">
        <v>18</v>
      </c>
      <c r="C27" s="6">
        <v>6250</v>
      </c>
      <c r="D27" s="6">
        <v>5000</v>
      </c>
      <c r="E27" s="6">
        <f t="shared" si="3"/>
        <v>520.625</v>
      </c>
      <c r="F27" s="6">
        <v>417</v>
      </c>
      <c r="G27" s="15">
        <f t="shared" si="6"/>
        <v>715.76033099999995</v>
      </c>
      <c r="H27" s="15">
        <f t="shared" si="4"/>
        <v>103.625</v>
      </c>
      <c r="I27" s="31"/>
      <c r="J27" s="16"/>
      <c r="K27" s="15">
        <f t="shared" si="5"/>
        <v>7.1576033099999998</v>
      </c>
    </row>
    <row r="28" spans="2:15" s="2" customFormat="1" ht="12.75" customHeight="1" x14ac:dyDescent="0.25">
      <c r="B28" s="2" t="s">
        <v>19</v>
      </c>
      <c r="C28" s="6">
        <v>6250</v>
      </c>
      <c r="D28" s="6">
        <v>5000</v>
      </c>
      <c r="E28" s="6">
        <f t="shared" si="3"/>
        <v>520.625</v>
      </c>
      <c r="F28" s="6">
        <v>417</v>
      </c>
      <c r="G28" s="15">
        <f t="shared" si="6"/>
        <v>819.38533099999995</v>
      </c>
      <c r="H28" s="15">
        <f t="shared" si="4"/>
        <v>103.625</v>
      </c>
      <c r="I28" s="31"/>
      <c r="J28" s="16"/>
      <c r="K28" s="15">
        <f t="shared" si="5"/>
        <v>8.1938533099999997</v>
      </c>
    </row>
    <row r="29" spans="2:15" s="2" customFormat="1" ht="12.75" customHeight="1" x14ac:dyDescent="0.25">
      <c r="B29" s="2" t="s">
        <v>20</v>
      </c>
      <c r="C29" s="6">
        <v>6448</v>
      </c>
      <c r="D29" s="6">
        <v>5000</v>
      </c>
      <c r="E29" s="6">
        <f t="shared" si="3"/>
        <v>537.11839999999995</v>
      </c>
      <c r="F29" s="6">
        <v>417</v>
      </c>
      <c r="G29" s="15">
        <f t="shared" si="6"/>
        <v>923.01033099999995</v>
      </c>
      <c r="H29" s="15">
        <f t="shared" si="4"/>
        <v>120.11839999999995</v>
      </c>
      <c r="I29" s="31"/>
      <c r="J29" s="16"/>
      <c r="K29" s="15">
        <f t="shared" si="5"/>
        <v>9.2301033100000005</v>
      </c>
    </row>
    <row r="30" spans="2:15" s="2" customFormat="1" ht="12.75" customHeight="1" thickBot="1" x14ac:dyDescent="0.3">
      <c r="B30" s="2" t="s">
        <v>21</v>
      </c>
      <c r="C30" s="6">
        <v>6448</v>
      </c>
      <c r="D30" s="6">
        <v>5000</v>
      </c>
      <c r="E30" s="6">
        <f t="shared" si="3"/>
        <v>537.11839999999995</v>
      </c>
      <c r="F30" s="6">
        <v>417</v>
      </c>
      <c r="G30" s="15">
        <f t="shared" si="6"/>
        <v>1043.1287309999998</v>
      </c>
      <c r="H30" s="15">
        <f t="shared" si="4"/>
        <v>120.11839999999995</v>
      </c>
      <c r="I30" s="31"/>
      <c r="J30" s="16"/>
      <c r="K30" s="15">
        <f t="shared" si="5"/>
        <v>10.431287309999998</v>
      </c>
    </row>
    <row r="31" spans="2:15" s="2" customFormat="1" ht="12.75" customHeight="1" thickBot="1" x14ac:dyDescent="0.3">
      <c r="B31" s="7" t="s">
        <v>22</v>
      </c>
      <c r="C31" s="8">
        <f>SUM(C19:C30)</f>
        <v>71130</v>
      </c>
      <c r="D31" s="9" t="s">
        <v>23</v>
      </c>
      <c r="E31" s="8">
        <f t="shared" ref="E31:F31" si="7">SUM(E19:E30)</f>
        <v>5925.1290000000008</v>
      </c>
      <c r="F31" s="8">
        <f t="shared" si="7"/>
        <v>5004</v>
      </c>
      <c r="G31" s="30">
        <f>SUM(G19:G30)</f>
        <v>6696.3040719999981</v>
      </c>
      <c r="H31" s="30">
        <f t="shared" ref="H31" si="8">SUM(H19:H30)</f>
        <v>921.12899999999991</v>
      </c>
      <c r="I31" s="34">
        <f>H17/12</f>
        <v>0.01</v>
      </c>
      <c r="J31" s="19"/>
      <c r="K31" s="29">
        <f>SUM(K19:K30)</f>
        <v>66.963040720000009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66.963040719999981</v>
      </c>
      <c r="F33" s="2" t="s">
        <v>25</v>
      </c>
      <c r="G33" s="73">
        <f>$C33+$H31</f>
        <v>988.09204071999989</v>
      </c>
      <c r="H33" s="15"/>
      <c r="I33" s="15">
        <f>SUM(I$14,G$33)</f>
        <v>1230.2101717199998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G34" s="28"/>
      <c r="H34" s="28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66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69</v>
      </c>
      <c r="C36" s="439"/>
      <c r="D36" s="439"/>
      <c r="E36" s="439" t="s">
        <v>70</v>
      </c>
      <c r="F36" s="439"/>
      <c r="G36" s="67" t="s">
        <v>71</v>
      </c>
      <c r="H36" s="55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68" t="s">
        <v>14</v>
      </c>
      <c r="H37" s="66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6448</v>
      </c>
      <c r="D38" s="6">
        <v>5000</v>
      </c>
      <c r="E38" s="6">
        <f t="shared" ref="E38:E50" si="9">$C38*8.33%</f>
        <v>537.11839999999995</v>
      </c>
      <c r="F38" s="6">
        <v>417</v>
      </c>
      <c r="G38" s="15">
        <f>$G$14+$G$33</f>
        <v>1230.2101717199998</v>
      </c>
      <c r="H38" s="15">
        <f t="shared" ref="H38:H50" si="10">E38-F38</f>
        <v>120.11839999999995</v>
      </c>
      <c r="I38" s="31"/>
      <c r="J38" s="16"/>
      <c r="K38" s="15">
        <f>($G38)*($H$36/12)</f>
        <v>12.302101717199999</v>
      </c>
    </row>
    <row r="39" spans="2:11" s="2" customFormat="1" ht="12.75" customHeight="1" x14ac:dyDescent="0.25">
      <c r="B39" s="2" t="s">
        <v>28</v>
      </c>
      <c r="C39" s="6">
        <v>6448</v>
      </c>
      <c r="D39" s="6">
        <v>5000</v>
      </c>
      <c r="E39" s="6">
        <f t="shared" si="9"/>
        <v>537.11839999999995</v>
      </c>
      <c r="F39" s="6">
        <v>417</v>
      </c>
      <c r="G39" s="15">
        <f t="shared" ref="G39:G50" si="11">$G38+$H38</f>
        <v>1350.3285717199997</v>
      </c>
      <c r="H39" s="15">
        <f t="shared" si="10"/>
        <v>120.11839999999995</v>
      </c>
      <c r="I39" s="31"/>
      <c r="J39" s="16"/>
      <c r="K39" s="15">
        <f t="shared" ref="K39:K50" si="12">($G39)*($H$36/12)</f>
        <v>13.503285717199997</v>
      </c>
    </row>
    <row r="40" spans="2:11" s="2" customFormat="1" ht="12.75" customHeight="1" x14ac:dyDescent="0.25">
      <c r="B40" s="2" t="s">
        <v>29</v>
      </c>
      <c r="C40" s="6">
        <v>6448</v>
      </c>
      <c r="D40" s="6">
        <v>5000</v>
      </c>
      <c r="E40" s="6">
        <f t="shared" si="9"/>
        <v>537.11839999999995</v>
      </c>
      <c r="F40" s="6">
        <v>417</v>
      </c>
      <c r="G40" s="15">
        <f t="shared" si="11"/>
        <v>1470.4469717199995</v>
      </c>
      <c r="H40" s="15">
        <f t="shared" si="10"/>
        <v>120.11839999999995</v>
      </c>
      <c r="I40" s="31"/>
      <c r="J40" s="16"/>
      <c r="K40" s="15">
        <f t="shared" si="12"/>
        <v>14.704469717199995</v>
      </c>
    </row>
    <row r="41" spans="2:11" s="2" customFormat="1" ht="12.75" customHeight="1" x14ac:dyDescent="0.25">
      <c r="B41" s="2" t="s">
        <v>30</v>
      </c>
      <c r="C41" s="6">
        <v>6448</v>
      </c>
      <c r="D41" s="6">
        <v>5000</v>
      </c>
      <c r="E41" s="6">
        <f t="shared" si="9"/>
        <v>537.11839999999995</v>
      </c>
      <c r="F41" s="6">
        <v>417</v>
      </c>
      <c r="G41" s="15">
        <f t="shared" si="11"/>
        <v>1590.5653717199993</v>
      </c>
      <c r="H41" s="15">
        <f t="shared" si="10"/>
        <v>120.11839999999995</v>
      </c>
      <c r="I41" s="31"/>
      <c r="J41" s="16"/>
      <c r="K41" s="15">
        <f t="shared" si="12"/>
        <v>15.905653717199995</v>
      </c>
    </row>
    <row r="42" spans="2:11" s="2" customFormat="1" ht="12.75" customHeight="1" x14ac:dyDescent="0.25">
      <c r="B42" s="2" t="s">
        <v>31</v>
      </c>
      <c r="C42" s="6">
        <v>6448</v>
      </c>
      <c r="D42" s="6">
        <v>5000</v>
      </c>
      <c r="E42" s="6">
        <f t="shared" si="9"/>
        <v>537.11839999999995</v>
      </c>
      <c r="F42" s="6">
        <v>417</v>
      </c>
      <c r="G42" s="15">
        <f t="shared" si="11"/>
        <v>1710.6837717199992</v>
      </c>
      <c r="H42" s="15">
        <f t="shared" si="10"/>
        <v>120.11839999999995</v>
      </c>
      <c r="I42" s="31"/>
      <c r="J42" s="16"/>
      <c r="K42" s="15">
        <f t="shared" si="12"/>
        <v>17.106837717199991</v>
      </c>
    </row>
    <row r="43" spans="2:11" s="2" customFormat="1" ht="12.75" customHeight="1" x14ac:dyDescent="0.25">
      <c r="B43" s="2" t="s">
        <v>32</v>
      </c>
      <c r="C43" s="6">
        <v>6734</v>
      </c>
      <c r="D43" s="6">
        <v>5000</v>
      </c>
      <c r="E43" s="6">
        <f t="shared" si="9"/>
        <v>560.94219999999996</v>
      </c>
      <c r="F43" s="6">
        <v>417</v>
      </c>
      <c r="G43" s="15">
        <f t="shared" si="11"/>
        <v>1830.802171719999</v>
      </c>
      <c r="H43" s="15">
        <f t="shared" si="10"/>
        <v>143.94219999999996</v>
      </c>
      <c r="I43" s="31"/>
      <c r="J43" s="16"/>
      <c r="K43" s="15">
        <f t="shared" si="12"/>
        <v>18.308021717199992</v>
      </c>
    </row>
    <row r="44" spans="2:11" s="2" customFormat="1" ht="12.75" customHeight="1" x14ac:dyDescent="0.25">
      <c r="B44" s="2" t="s">
        <v>33</v>
      </c>
      <c r="C44" s="6">
        <v>6734</v>
      </c>
      <c r="D44" s="6">
        <v>5000</v>
      </c>
      <c r="E44" s="6">
        <f t="shared" si="9"/>
        <v>560.94219999999996</v>
      </c>
      <c r="F44" s="6">
        <v>417</v>
      </c>
      <c r="G44" s="15">
        <f t="shared" si="11"/>
        <v>1974.744371719999</v>
      </c>
      <c r="H44" s="15">
        <f t="shared" si="10"/>
        <v>143.94219999999996</v>
      </c>
      <c r="I44" s="31"/>
      <c r="J44" s="16"/>
      <c r="K44" s="15">
        <f t="shared" si="12"/>
        <v>19.747443717199989</v>
      </c>
    </row>
    <row r="45" spans="2:11" s="2" customFormat="1" ht="12.75" customHeight="1" x14ac:dyDescent="0.25">
      <c r="B45" s="2" t="s">
        <v>17</v>
      </c>
      <c r="C45" s="6">
        <v>6734</v>
      </c>
      <c r="D45" s="6">
        <v>5000</v>
      </c>
      <c r="E45" s="6">
        <f t="shared" si="9"/>
        <v>560.94219999999996</v>
      </c>
      <c r="F45" s="6">
        <v>417</v>
      </c>
      <c r="G45" s="15">
        <f t="shared" si="11"/>
        <v>2118.6865717199989</v>
      </c>
      <c r="H45" s="15">
        <f t="shared" si="10"/>
        <v>143.94219999999996</v>
      </c>
      <c r="I45" s="31"/>
      <c r="J45" s="16"/>
      <c r="K45" s="15">
        <f t="shared" si="12"/>
        <v>21.186865717199989</v>
      </c>
    </row>
    <row r="46" spans="2:11" s="2" customFormat="1" ht="12.75" customHeight="1" x14ac:dyDescent="0.25">
      <c r="B46" s="2" t="s">
        <v>18</v>
      </c>
      <c r="C46" s="6">
        <v>6734</v>
      </c>
      <c r="D46" s="6">
        <v>5000</v>
      </c>
      <c r="E46" s="6">
        <f t="shared" si="9"/>
        <v>560.94219999999996</v>
      </c>
      <c r="F46" s="6">
        <v>417</v>
      </c>
      <c r="G46" s="15">
        <f t="shared" si="11"/>
        <v>2262.6287717199989</v>
      </c>
      <c r="H46" s="15">
        <f t="shared" si="10"/>
        <v>143.94219999999996</v>
      </c>
      <c r="I46" s="31"/>
      <c r="J46" s="16"/>
      <c r="K46" s="15">
        <f t="shared" si="12"/>
        <v>22.62628771719999</v>
      </c>
    </row>
    <row r="47" spans="2:11" s="2" customFormat="1" ht="12.75" customHeight="1" x14ac:dyDescent="0.25">
      <c r="B47" s="2" t="s">
        <v>19</v>
      </c>
      <c r="C47" s="6">
        <v>7020</v>
      </c>
      <c r="D47" s="6">
        <v>5000</v>
      </c>
      <c r="E47" s="6">
        <f t="shared" si="9"/>
        <v>584.76599999999996</v>
      </c>
      <c r="F47" s="6">
        <v>417</v>
      </c>
      <c r="G47" s="15">
        <f t="shared" si="11"/>
        <v>2406.5709717199989</v>
      </c>
      <c r="H47" s="15">
        <f t="shared" si="10"/>
        <v>167.76599999999996</v>
      </c>
      <c r="I47" s="31"/>
      <c r="J47" s="16"/>
      <c r="K47" s="15">
        <f t="shared" si="12"/>
        <v>24.06570971719999</v>
      </c>
    </row>
    <row r="48" spans="2:11" s="2" customFormat="1" ht="12.75" customHeight="1" x14ac:dyDescent="0.25">
      <c r="B48" s="2" t="s">
        <v>20</v>
      </c>
      <c r="C48" s="6">
        <v>7236</v>
      </c>
      <c r="D48" s="6">
        <v>5000</v>
      </c>
      <c r="E48" s="6">
        <f t="shared" si="9"/>
        <v>602.75879999999995</v>
      </c>
      <c r="F48" s="6">
        <v>417</v>
      </c>
      <c r="G48" s="15">
        <f t="shared" si="11"/>
        <v>2574.3369717199989</v>
      </c>
      <c r="H48" s="15">
        <f t="shared" si="10"/>
        <v>185.75879999999995</v>
      </c>
      <c r="I48" s="31"/>
      <c r="J48" s="16"/>
      <c r="K48" s="15">
        <f t="shared" si="12"/>
        <v>25.74336971719999</v>
      </c>
    </row>
    <row r="49" spans="2:11" s="2" customFormat="1" ht="12.75" customHeight="1" x14ac:dyDescent="0.25">
      <c r="B49" s="2" t="s">
        <v>21</v>
      </c>
      <c r="C49" s="6">
        <v>7236</v>
      </c>
      <c r="D49" s="6">
        <v>5000</v>
      </c>
      <c r="E49" s="6">
        <f t="shared" si="9"/>
        <v>602.75879999999995</v>
      </c>
      <c r="F49" s="6">
        <v>417</v>
      </c>
      <c r="G49" s="15">
        <f t="shared" si="11"/>
        <v>2760.095771719999</v>
      </c>
      <c r="H49" s="15">
        <f t="shared" si="10"/>
        <v>185.75879999999995</v>
      </c>
      <c r="I49" s="31"/>
      <c r="J49" s="16"/>
      <c r="K49" s="15">
        <f t="shared" si="12"/>
        <v>27.600957717199989</v>
      </c>
    </row>
    <row r="50" spans="2:11" s="2" customFormat="1" ht="12.75" customHeight="1" thickBot="1" x14ac:dyDescent="0.3">
      <c r="B50" s="2" t="s">
        <v>119</v>
      </c>
      <c r="C50" s="6">
        <v>10270</v>
      </c>
      <c r="D50" s="6">
        <v>5000</v>
      </c>
      <c r="E50" s="6">
        <f t="shared" si="9"/>
        <v>855.49099999999999</v>
      </c>
      <c r="F50" s="6">
        <v>0</v>
      </c>
      <c r="G50" s="15">
        <f t="shared" si="11"/>
        <v>2945.8545717199991</v>
      </c>
      <c r="H50" s="15">
        <f t="shared" si="10"/>
        <v>855.49099999999999</v>
      </c>
      <c r="K50" s="15">
        <f t="shared" si="12"/>
        <v>29.458545717199993</v>
      </c>
    </row>
    <row r="51" spans="2:11" s="2" customFormat="1" ht="12.75" customHeight="1" thickBot="1" x14ac:dyDescent="0.3">
      <c r="B51" s="7" t="s">
        <v>22</v>
      </c>
      <c r="C51" s="8">
        <f>SUM(C38:C50)</f>
        <v>90938</v>
      </c>
      <c r="D51" s="9" t="s">
        <v>23</v>
      </c>
      <c r="E51" s="8">
        <f>SUM(E38:E50)</f>
        <v>7575.1353999999974</v>
      </c>
      <c r="F51" s="8">
        <f>SUM(F38:F50)</f>
        <v>5004</v>
      </c>
      <c r="G51" s="30">
        <f>SUM(G38:G50)</f>
        <v>26225.955032359991</v>
      </c>
      <c r="H51" s="30">
        <f>SUM(H38:H50)</f>
        <v>2571.1353999999997</v>
      </c>
      <c r="I51" s="34">
        <f>H36/12</f>
        <v>0.01</v>
      </c>
      <c r="J51" s="19"/>
      <c r="K51" s="29">
        <f>SUM(K38:K50)</f>
        <v>262.25955032359985</v>
      </c>
    </row>
    <row r="52" spans="2:11" s="2" customFormat="1" ht="12.75" customHeight="1" x14ac:dyDescent="0.25">
      <c r="G52" s="15"/>
      <c r="H52" s="15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G51*I51</f>
        <v>262.25955032359991</v>
      </c>
      <c r="F53" s="2" t="s">
        <v>25</v>
      </c>
      <c r="G53" s="73">
        <f>$C53+$H51</f>
        <v>2833.3949503235995</v>
      </c>
      <c r="H53" s="15"/>
      <c r="I53" s="15">
        <f>SUM(I$14,G$33,$G53)</f>
        <v>4063.6051220435993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G54" s="28"/>
      <c r="H54" s="28"/>
      <c r="I54" s="135" t="str">
        <f>IF($I53=$G58,"OK","CHECK IT")</f>
        <v>OK</v>
      </c>
      <c r="J54" s="20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66" t="s">
        <v>4</v>
      </c>
      <c r="H55" s="136" t="s">
        <v>36</v>
      </c>
      <c r="J55" s="18"/>
      <c r="K55" s="15"/>
    </row>
    <row r="56" spans="2:11" s="2" customFormat="1" ht="12.75" customHeight="1" x14ac:dyDescent="0.25">
      <c r="B56" s="439" t="s">
        <v>69</v>
      </c>
      <c r="C56" s="439"/>
      <c r="D56" s="439"/>
      <c r="E56" s="439" t="s">
        <v>70</v>
      </c>
      <c r="F56" s="439"/>
      <c r="G56" s="67" t="s">
        <v>71</v>
      </c>
      <c r="H56" s="71">
        <v>0.12</v>
      </c>
      <c r="I56" s="44"/>
      <c r="J56" s="17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68" t="s">
        <v>14</v>
      </c>
      <c r="H57" s="66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7236</v>
      </c>
      <c r="D58" s="6">
        <v>5000</v>
      </c>
      <c r="E58" s="6">
        <f t="shared" ref="E58:E70" si="13">$C58*8.33%</f>
        <v>602.75879999999995</v>
      </c>
      <c r="F58" s="6">
        <v>417</v>
      </c>
      <c r="G58" s="15">
        <f>$G$14+$G$33+$G$53</f>
        <v>4063.6051220435993</v>
      </c>
      <c r="H58" s="15">
        <f t="shared" ref="H58:H70" si="14">E58-F58</f>
        <v>185.75879999999995</v>
      </c>
      <c r="I58" s="31"/>
      <c r="J58" s="16"/>
      <c r="K58" s="15">
        <f>($G58)*($H$56/12)</f>
        <v>40.636051220435995</v>
      </c>
    </row>
    <row r="59" spans="2:11" s="2" customFormat="1" ht="12.75" customHeight="1" x14ac:dyDescent="0.25">
      <c r="B59" s="2" t="s">
        <v>28</v>
      </c>
      <c r="C59" s="6">
        <v>7568</v>
      </c>
      <c r="D59" s="6">
        <v>5000</v>
      </c>
      <c r="E59" s="6">
        <f t="shared" si="13"/>
        <v>630.4144</v>
      </c>
      <c r="F59" s="6">
        <v>417</v>
      </c>
      <c r="G59" s="15">
        <f t="shared" ref="G59:G70" si="15">$G58+$H58</f>
        <v>4249.3639220435989</v>
      </c>
      <c r="H59" s="15">
        <f t="shared" si="14"/>
        <v>213.4144</v>
      </c>
      <c r="I59" s="31"/>
      <c r="J59" s="16"/>
      <c r="K59" s="15">
        <f t="shared" ref="K59:K70" si="16">($G59)*($H$56/12)</f>
        <v>42.493639220435988</v>
      </c>
    </row>
    <row r="60" spans="2:11" s="2" customFormat="1" ht="12.75" customHeight="1" x14ac:dyDescent="0.25">
      <c r="B60" s="2" t="s">
        <v>29</v>
      </c>
      <c r="C60" s="6">
        <v>7568</v>
      </c>
      <c r="D60" s="6">
        <v>5000</v>
      </c>
      <c r="E60" s="6">
        <f t="shared" si="13"/>
        <v>630.4144</v>
      </c>
      <c r="F60" s="6">
        <v>417</v>
      </c>
      <c r="G60" s="15">
        <f t="shared" si="15"/>
        <v>4462.7783220435986</v>
      </c>
      <c r="H60" s="15">
        <f t="shared" si="14"/>
        <v>213.4144</v>
      </c>
      <c r="I60" s="31"/>
      <c r="J60" s="16"/>
      <c r="K60" s="15">
        <f t="shared" si="16"/>
        <v>44.627783220435987</v>
      </c>
    </row>
    <row r="61" spans="2:11" s="2" customFormat="1" ht="12.75" customHeight="1" x14ac:dyDescent="0.25">
      <c r="B61" s="2" t="s">
        <v>30</v>
      </c>
      <c r="C61" s="6">
        <v>7568</v>
      </c>
      <c r="D61" s="6">
        <v>5000</v>
      </c>
      <c r="E61" s="6">
        <f t="shared" si="13"/>
        <v>630.4144</v>
      </c>
      <c r="F61" s="6">
        <v>417</v>
      </c>
      <c r="G61" s="15">
        <f t="shared" si="15"/>
        <v>4676.1927220435982</v>
      </c>
      <c r="H61" s="15">
        <f t="shared" si="14"/>
        <v>213.4144</v>
      </c>
      <c r="I61" s="31"/>
      <c r="J61" s="16"/>
      <c r="K61" s="15">
        <f t="shared" si="16"/>
        <v>46.761927220435986</v>
      </c>
    </row>
    <row r="62" spans="2:11" s="2" customFormat="1" ht="12.75" customHeight="1" x14ac:dyDescent="0.25">
      <c r="B62" s="2" t="s">
        <v>31</v>
      </c>
      <c r="C62" s="6">
        <v>7568</v>
      </c>
      <c r="D62" s="6">
        <v>5000</v>
      </c>
      <c r="E62" s="6">
        <f t="shared" si="13"/>
        <v>630.4144</v>
      </c>
      <c r="F62" s="6">
        <v>417</v>
      </c>
      <c r="G62" s="15">
        <f t="shared" si="15"/>
        <v>4889.6071220435979</v>
      </c>
      <c r="H62" s="15">
        <f t="shared" si="14"/>
        <v>213.4144</v>
      </c>
      <c r="I62" s="31"/>
      <c r="J62" s="16"/>
      <c r="K62" s="15">
        <f t="shared" si="16"/>
        <v>48.896071220435978</v>
      </c>
    </row>
    <row r="63" spans="2:11" s="2" customFormat="1" ht="12.75" customHeight="1" x14ac:dyDescent="0.25">
      <c r="B63" s="2" t="s">
        <v>32</v>
      </c>
      <c r="C63" s="6">
        <v>7568</v>
      </c>
      <c r="D63" s="6">
        <v>5000</v>
      </c>
      <c r="E63" s="6">
        <f t="shared" si="13"/>
        <v>630.4144</v>
      </c>
      <c r="F63" s="6">
        <v>417</v>
      </c>
      <c r="G63" s="15">
        <f t="shared" si="15"/>
        <v>5103.0215220435975</v>
      </c>
      <c r="H63" s="15">
        <f t="shared" si="14"/>
        <v>213.4144</v>
      </c>
      <c r="I63" s="31"/>
      <c r="J63" s="16"/>
      <c r="K63" s="15">
        <f t="shared" si="16"/>
        <v>51.030215220435977</v>
      </c>
    </row>
    <row r="64" spans="2:11" s="2" customFormat="1" ht="12.75" customHeight="1" x14ac:dyDescent="0.25">
      <c r="B64" s="2" t="s">
        <v>33</v>
      </c>
      <c r="C64" s="6">
        <v>7568</v>
      </c>
      <c r="D64" s="6">
        <v>5000</v>
      </c>
      <c r="E64" s="6">
        <f t="shared" si="13"/>
        <v>630.4144</v>
      </c>
      <c r="F64" s="6">
        <v>417</v>
      </c>
      <c r="G64" s="15">
        <f t="shared" si="15"/>
        <v>5316.4359220435972</v>
      </c>
      <c r="H64" s="15">
        <f t="shared" si="14"/>
        <v>213.4144</v>
      </c>
      <c r="I64" s="31"/>
      <c r="J64" s="16"/>
      <c r="K64" s="15">
        <f t="shared" si="16"/>
        <v>53.164359220435976</v>
      </c>
    </row>
    <row r="65" spans="2:11" s="2" customFormat="1" ht="12.75" customHeight="1" x14ac:dyDescent="0.25">
      <c r="B65" s="2" t="s">
        <v>17</v>
      </c>
      <c r="C65" s="6">
        <v>7568</v>
      </c>
      <c r="D65" s="6">
        <v>5000</v>
      </c>
      <c r="E65" s="6">
        <f t="shared" si="13"/>
        <v>630.4144</v>
      </c>
      <c r="F65" s="6">
        <v>417</v>
      </c>
      <c r="G65" s="15">
        <f t="shared" si="15"/>
        <v>5529.8503220435969</v>
      </c>
      <c r="H65" s="15">
        <f t="shared" si="14"/>
        <v>213.4144</v>
      </c>
      <c r="I65" s="31"/>
      <c r="J65" s="16"/>
      <c r="K65" s="15">
        <f t="shared" si="16"/>
        <v>55.298503220435968</v>
      </c>
    </row>
    <row r="66" spans="2:11" s="2" customFormat="1" ht="12.75" customHeight="1" x14ac:dyDescent="0.25">
      <c r="B66" s="2" t="s">
        <v>18</v>
      </c>
      <c r="C66" s="6">
        <v>8166</v>
      </c>
      <c r="D66" s="6">
        <v>5000</v>
      </c>
      <c r="E66" s="6">
        <f t="shared" si="13"/>
        <v>680.2278</v>
      </c>
      <c r="F66" s="6">
        <v>417</v>
      </c>
      <c r="G66" s="15">
        <f t="shared" si="15"/>
        <v>5743.2647220435965</v>
      </c>
      <c r="H66" s="15">
        <f t="shared" si="14"/>
        <v>263.2278</v>
      </c>
      <c r="I66" s="31"/>
      <c r="J66" s="16"/>
      <c r="K66" s="15">
        <f t="shared" si="16"/>
        <v>57.432647220435967</v>
      </c>
    </row>
    <row r="67" spans="2:11" s="2" customFormat="1" ht="12.75" customHeight="1" x14ac:dyDescent="0.25">
      <c r="B67" s="2" t="s">
        <v>19</v>
      </c>
      <c r="C67" s="6">
        <v>8166</v>
      </c>
      <c r="D67" s="6">
        <v>5000</v>
      </c>
      <c r="E67" s="6">
        <f t="shared" si="13"/>
        <v>680.2278</v>
      </c>
      <c r="F67" s="6">
        <v>417</v>
      </c>
      <c r="G67" s="15">
        <f t="shared" si="15"/>
        <v>6006.4925220435962</v>
      </c>
      <c r="H67" s="15">
        <f t="shared" si="14"/>
        <v>263.2278</v>
      </c>
      <c r="I67" s="31"/>
      <c r="J67" s="16"/>
      <c r="K67" s="15">
        <f t="shared" si="16"/>
        <v>60.06492522043596</v>
      </c>
    </row>
    <row r="68" spans="2:11" s="2" customFormat="1" ht="12.75" customHeight="1" x14ac:dyDescent="0.25">
      <c r="B68" s="2" t="s">
        <v>20</v>
      </c>
      <c r="C68" s="6">
        <v>8410</v>
      </c>
      <c r="D68" s="6">
        <v>5000</v>
      </c>
      <c r="E68" s="6">
        <f t="shared" si="13"/>
        <v>700.553</v>
      </c>
      <c r="F68" s="6">
        <v>417</v>
      </c>
      <c r="G68" s="15">
        <f t="shared" si="15"/>
        <v>6269.7203220435958</v>
      </c>
      <c r="H68" s="15">
        <f t="shared" si="14"/>
        <v>283.553</v>
      </c>
      <c r="I68" s="31"/>
      <c r="J68" s="16"/>
      <c r="K68" s="15">
        <f t="shared" si="16"/>
        <v>62.697203220435959</v>
      </c>
    </row>
    <row r="69" spans="2:11" s="2" customFormat="1" ht="12.75" customHeight="1" x14ac:dyDescent="0.25">
      <c r="B69" s="2" t="s">
        <v>21</v>
      </c>
      <c r="C69" s="6">
        <v>10767</v>
      </c>
      <c r="D69" s="6">
        <v>5000</v>
      </c>
      <c r="E69" s="6">
        <f t="shared" si="13"/>
        <v>896.89109999999994</v>
      </c>
      <c r="F69" s="6">
        <v>417</v>
      </c>
      <c r="G69" s="15">
        <f t="shared" si="15"/>
        <v>6553.2733220435957</v>
      </c>
      <c r="H69" s="15">
        <f t="shared" si="14"/>
        <v>479.89109999999994</v>
      </c>
      <c r="K69" s="15">
        <f t="shared" si="16"/>
        <v>65.532733220435958</v>
      </c>
    </row>
    <row r="70" spans="2:11" s="2" customFormat="1" ht="12.75" x14ac:dyDescent="0.25">
      <c r="B70" s="2" t="s">
        <v>119</v>
      </c>
      <c r="C70" s="6">
        <v>22126</v>
      </c>
      <c r="D70" s="6">
        <v>5000</v>
      </c>
      <c r="E70" s="6">
        <f t="shared" si="13"/>
        <v>1843.0958000000001</v>
      </c>
      <c r="F70" s="6">
        <v>0</v>
      </c>
      <c r="G70" s="15">
        <f t="shared" si="15"/>
        <v>7033.1644220435956</v>
      </c>
      <c r="H70" s="15">
        <f t="shared" si="14"/>
        <v>1843.0958000000001</v>
      </c>
      <c r="K70" s="15">
        <f t="shared" si="16"/>
        <v>70.331644220435962</v>
      </c>
    </row>
    <row r="71" spans="2:11" s="2" customFormat="1" ht="12.75" customHeight="1" x14ac:dyDescent="0.25">
      <c r="B71" s="7" t="s">
        <v>22</v>
      </c>
      <c r="C71" s="8">
        <f>SUM(C58:C70)</f>
        <v>117847</v>
      </c>
      <c r="D71" s="9" t="s">
        <v>23</v>
      </c>
      <c r="E71" s="8">
        <f t="shared" ref="E71:H71" si="17">SUM(E58:E70)</f>
        <v>9816.6550999999999</v>
      </c>
      <c r="F71" s="8">
        <f t="shared" si="17"/>
        <v>5004</v>
      </c>
      <c r="G71" s="8">
        <f t="shared" si="17"/>
        <v>69896.770286566767</v>
      </c>
      <c r="H71" s="8">
        <f t="shared" si="17"/>
        <v>4812.6550999999999</v>
      </c>
      <c r="I71" s="88">
        <v>0.01</v>
      </c>
      <c r="J71" s="19"/>
      <c r="K71" s="8">
        <f t="shared" ref="K71" si="18">SUM(K58:K70)</f>
        <v>698.96770286566766</v>
      </c>
    </row>
    <row r="72" spans="2:11" s="2" customFormat="1" ht="12.75" customHeight="1" x14ac:dyDescent="0.25">
      <c r="G72" s="15"/>
      <c r="H72" s="15"/>
      <c r="I72" s="31"/>
      <c r="J72" s="16"/>
      <c r="K72" s="15"/>
    </row>
    <row r="73" spans="2:11" s="2" customFormat="1" ht="12.75" customHeight="1" x14ac:dyDescent="0.25">
      <c r="B73" s="2" t="s">
        <v>24</v>
      </c>
      <c r="C73" s="10">
        <f>G71*I71</f>
        <v>698.96770286566766</v>
      </c>
      <c r="F73" s="2" t="s">
        <v>25</v>
      </c>
      <c r="G73" s="73">
        <f>$C73+$H71</f>
        <v>5511.6228028656678</v>
      </c>
      <c r="H73" s="15"/>
      <c r="I73" s="15">
        <f>SUM(I$14,G$33,G$53,G$73)</f>
        <v>9575.227924909268</v>
      </c>
      <c r="J73" s="143" t="str">
        <f>IF($K71=$C73,"Intt OK","Intt CHECK IT")</f>
        <v>Intt OK</v>
      </c>
      <c r="K73" s="15"/>
    </row>
    <row r="74" spans="2:11" s="1" customFormat="1" ht="12.75" customHeight="1" x14ac:dyDescent="0.25">
      <c r="G74" s="28"/>
      <c r="H74" s="28"/>
      <c r="I74" s="135" t="str">
        <f>IF($I73=$G78,"OK","CHECK IT")</f>
        <v>OK</v>
      </c>
      <c r="J74" s="18"/>
      <c r="K74" s="28"/>
    </row>
    <row r="75" spans="2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66" t="s">
        <v>4</v>
      </c>
      <c r="H75" s="136" t="s">
        <v>37</v>
      </c>
      <c r="J75" s="17"/>
      <c r="K75" s="15"/>
    </row>
    <row r="76" spans="2:11" s="2" customFormat="1" ht="12.75" customHeight="1" x14ac:dyDescent="0.25">
      <c r="B76" s="439" t="s">
        <v>69</v>
      </c>
      <c r="C76" s="439"/>
      <c r="D76" s="439"/>
      <c r="E76" s="439" t="s">
        <v>70</v>
      </c>
      <c r="F76" s="439"/>
      <c r="G76" s="67" t="s">
        <v>71</v>
      </c>
      <c r="H76" s="55">
        <v>0.12</v>
      </c>
      <c r="I76" s="31"/>
      <c r="J76" s="16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68" t="s">
        <v>14</v>
      </c>
      <c r="H77" s="66" t="s">
        <v>15</v>
      </c>
      <c r="I77" s="33" t="s">
        <v>16</v>
      </c>
      <c r="J77" s="16"/>
      <c r="K77" s="15"/>
    </row>
    <row r="78" spans="2:11" s="2" customFormat="1" ht="12.75" customHeight="1" x14ac:dyDescent="0.25">
      <c r="B78" s="2" t="s">
        <v>27</v>
      </c>
      <c r="C78" s="6">
        <v>10767</v>
      </c>
      <c r="D78" s="6">
        <v>5000</v>
      </c>
      <c r="E78" s="6">
        <f t="shared" ref="E78:E90" si="19">$C78*8.33%</f>
        <v>896.89109999999994</v>
      </c>
      <c r="F78" s="6">
        <v>417</v>
      </c>
      <c r="G78" s="15">
        <f>$G$14+$G$33+$G$53+$G$73</f>
        <v>9575.227924909268</v>
      </c>
      <c r="H78" s="15">
        <f t="shared" ref="H78:H90" si="20">E78-F78</f>
        <v>479.89109999999994</v>
      </c>
      <c r="I78" s="31"/>
      <c r="J78" s="16"/>
      <c r="K78" s="15">
        <f>($G78)*($H$76/12)</f>
        <v>95.75227924909268</v>
      </c>
    </row>
    <row r="79" spans="2:11" s="2" customFormat="1" ht="12.75" customHeight="1" x14ac:dyDescent="0.25">
      <c r="B79" s="2" t="s">
        <v>119</v>
      </c>
      <c r="C79" s="6">
        <v>22126</v>
      </c>
      <c r="D79" s="6">
        <v>5000</v>
      </c>
      <c r="E79" s="6">
        <f t="shared" si="19"/>
        <v>1843.0958000000001</v>
      </c>
      <c r="F79" s="6">
        <v>0</v>
      </c>
      <c r="G79" s="15">
        <f t="shared" ref="G79:G80" si="21">$G78+$H78</f>
        <v>10055.119024909269</v>
      </c>
      <c r="H79" s="15">
        <f t="shared" si="20"/>
        <v>1843.0958000000001</v>
      </c>
      <c r="I79" s="31"/>
      <c r="J79" s="16"/>
      <c r="K79" s="15">
        <f t="shared" ref="K79:K90" si="22">($G79)*($H$76/12)</f>
        <v>100.55119024909268</v>
      </c>
    </row>
    <row r="80" spans="2:11" s="2" customFormat="1" ht="12.75" customHeight="1" x14ac:dyDescent="0.25">
      <c r="B80" s="2" t="s">
        <v>28</v>
      </c>
      <c r="C80" s="6">
        <v>10767</v>
      </c>
      <c r="D80" s="6">
        <v>5000</v>
      </c>
      <c r="E80" s="6">
        <f t="shared" si="19"/>
        <v>896.89109999999994</v>
      </c>
      <c r="F80" s="6">
        <v>417</v>
      </c>
      <c r="G80" s="15">
        <f t="shared" si="21"/>
        <v>11898.214824909268</v>
      </c>
      <c r="H80" s="15">
        <f t="shared" si="20"/>
        <v>479.89109999999994</v>
      </c>
      <c r="I80" s="31"/>
      <c r="J80" s="16"/>
      <c r="K80" s="15">
        <f t="shared" si="22"/>
        <v>118.98214824909269</v>
      </c>
    </row>
    <row r="81" spans="2:11" s="2" customFormat="1" ht="12.75" customHeight="1" x14ac:dyDescent="0.25">
      <c r="B81" s="2" t="s">
        <v>29</v>
      </c>
      <c r="C81" s="6">
        <v>10767</v>
      </c>
      <c r="D81" s="6">
        <v>5000</v>
      </c>
      <c r="E81" s="6">
        <f t="shared" si="19"/>
        <v>896.89109999999994</v>
      </c>
      <c r="F81" s="6">
        <v>417</v>
      </c>
      <c r="G81" s="15">
        <f t="shared" ref="G81:G90" si="23">$G80+$H80</f>
        <v>12378.105924909269</v>
      </c>
      <c r="H81" s="15">
        <f t="shared" si="20"/>
        <v>479.89109999999994</v>
      </c>
      <c r="I81" s="31"/>
      <c r="J81" s="16"/>
      <c r="K81" s="15">
        <f t="shared" si="22"/>
        <v>123.78105924909269</v>
      </c>
    </row>
    <row r="82" spans="2:11" s="2" customFormat="1" ht="12.75" customHeight="1" x14ac:dyDescent="0.25">
      <c r="B82" s="2" t="s">
        <v>30</v>
      </c>
      <c r="C82" s="6">
        <v>10767</v>
      </c>
      <c r="D82" s="6">
        <v>5000</v>
      </c>
      <c r="E82" s="6">
        <f t="shared" si="19"/>
        <v>896.89109999999994</v>
      </c>
      <c r="F82" s="6">
        <v>417</v>
      </c>
      <c r="G82" s="15">
        <f t="shared" si="23"/>
        <v>12857.997024909269</v>
      </c>
      <c r="H82" s="15">
        <f t="shared" si="20"/>
        <v>479.89109999999994</v>
      </c>
      <c r="I82" s="31"/>
      <c r="J82" s="16"/>
      <c r="K82" s="15">
        <f t="shared" si="22"/>
        <v>128.5799702490927</v>
      </c>
    </row>
    <row r="83" spans="2:11" s="2" customFormat="1" ht="12.75" customHeight="1" x14ac:dyDescent="0.25">
      <c r="B83" s="2" t="s">
        <v>31</v>
      </c>
      <c r="C83" s="6">
        <v>10767</v>
      </c>
      <c r="D83" s="6">
        <v>5000</v>
      </c>
      <c r="E83" s="6">
        <f t="shared" si="19"/>
        <v>896.89109999999994</v>
      </c>
      <c r="F83" s="6">
        <v>417</v>
      </c>
      <c r="G83" s="15">
        <f t="shared" si="23"/>
        <v>13337.88812490927</v>
      </c>
      <c r="H83" s="15">
        <f t="shared" si="20"/>
        <v>479.89109999999994</v>
      </c>
      <c r="I83" s="31"/>
      <c r="J83" s="16"/>
      <c r="K83" s="15">
        <f t="shared" si="22"/>
        <v>133.3788812490927</v>
      </c>
    </row>
    <row r="84" spans="2:11" s="2" customFormat="1" ht="12.75" customHeight="1" x14ac:dyDescent="0.25">
      <c r="B84" s="2" t="s">
        <v>32</v>
      </c>
      <c r="C84" s="6">
        <v>11649</v>
      </c>
      <c r="D84" s="6">
        <v>5000</v>
      </c>
      <c r="E84" s="6">
        <f t="shared" si="19"/>
        <v>970.36170000000004</v>
      </c>
      <c r="F84" s="6">
        <v>417</v>
      </c>
      <c r="G84" s="15">
        <f t="shared" si="23"/>
        <v>13817.779224909271</v>
      </c>
      <c r="H84" s="15">
        <f t="shared" si="20"/>
        <v>553.36170000000004</v>
      </c>
      <c r="I84" s="31"/>
      <c r="J84" s="16"/>
      <c r="K84" s="15">
        <f t="shared" si="22"/>
        <v>138.1777922490927</v>
      </c>
    </row>
    <row r="85" spans="2:11" s="2" customFormat="1" ht="12.75" customHeight="1" x14ac:dyDescent="0.25">
      <c r="B85" s="2" t="s">
        <v>33</v>
      </c>
      <c r="C85" s="6">
        <v>11649</v>
      </c>
      <c r="D85" s="6">
        <v>5000</v>
      </c>
      <c r="E85" s="6">
        <f t="shared" si="19"/>
        <v>970.36170000000004</v>
      </c>
      <c r="F85" s="6">
        <v>417</v>
      </c>
      <c r="G85" s="15">
        <f t="shared" si="23"/>
        <v>14371.14092490927</v>
      </c>
      <c r="H85" s="15">
        <f t="shared" si="20"/>
        <v>553.36170000000004</v>
      </c>
      <c r="I85" s="31"/>
      <c r="J85" s="16"/>
      <c r="K85" s="15">
        <f t="shared" si="22"/>
        <v>143.7114092490927</v>
      </c>
    </row>
    <row r="86" spans="2:11" s="2" customFormat="1" ht="12.75" customHeight="1" x14ac:dyDescent="0.25">
      <c r="B86" s="2" t="s">
        <v>17</v>
      </c>
      <c r="C86" s="6">
        <v>11649</v>
      </c>
      <c r="D86" s="6">
        <v>5000</v>
      </c>
      <c r="E86" s="6">
        <f t="shared" si="19"/>
        <v>970.36170000000004</v>
      </c>
      <c r="F86" s="6">
        <v>417</v>
      </c>
      <c r="G86" s="15">
        <f t="shared" si="23"/>
        <v>14924.50262490927</v>
      </c>
      <c r="H86" s="15">
        <f t="shared" si="20"/>
        <v>553.36170000000004</v>
      </c>
      <c r="I86" s="31"/>
      <c r="J86" s="16"/>
      <c r="K86" s="15">
        <f t="shared" si="22"/>
        <v>149.24502624909269</v>
      </c>
    </row>
    <row r="87" spans="2:11" s="2" customFormat="1" ht="12.75" customHeight="1" x14ac:dyDescent="0.25">
      <c r="B87" s="2" t="s">
        <v>18</v>
      </c>
      <c r="C87" s="6">
        <v>11649</v>
      </c>
      <c r="D87" s="6">
        <v>5000</v>
      </c>
      <c r="E87" s="6">
        <f t="shared" si="19"/>
        <v>970.36170000000004</v>
      </c>
      <c r="F87" s="6">
        <v>417</v>
      </c>
      <c r="G87" s="15">
        <f t="shared" si="23"/>
        <v>15477.864324909269</v>
      </c>
      <c r="H87" s="15">
        <f t="shared" si="20"/>
        <v>553.36170000000004</v>
      </c>
      <c r="I87" s="31"/>
      <c r="J87" s="16"/>
      <c r="K87" s="15">
        <f t="shared" si="22"/>
        <v>154.77864324909271</v>
      </c>
    </row>
    <row r="88" spans="2:11" s="2" customFormat="1" ht="12.75" customHeight="1" x14ac:dyDescent="0.25">
      <c r="B88" s="2" t="s">
        <v>19</v>
      </c>
      <c r="C88" s="6">
        <v>11649</v>
      </c>
      <c r="D88" s="6">
        <v>5000</v>
      </c>
      <c r="E88" s="6">
        <f t="shared" si="19"/>
        <v>970.36170000000004</v>
      </c>
      <c r="F88" s="6">
        <v>417</v>
      </c>
      <c r="G88" s="15">
        <f t="shared" si="23"/>
        <v>16031.226024909269</v>
      </c>
      <c r="H88" s="15">
        <f t="shared" si="20"/>
        <v>553.36170000000004</v>
      </c>
      <c r="K88" s="15">
        <f t="shared" si="22"/>
        <v>160.3122602490927</v>
      </c>
    </row>
    <row r="89" spans="2:11" s="2" customFormat="1" ht="12.75" customHeight="1" x14ac:dyDescent="0.25">
      <c r="B89" s="2" t="s">
        <v>20</v>
      </c>
      <c r="C89" s="6">
        <v>12012</v>
      </c>
      <c r="D89" s="6">
        <v>5000</v>
      </c>
      <c r="E89" s="6">
        <f t="shared" si="19"/>
        <v>1000.5996</v>
      </c>
      <c r="F89" s="6">
        <v>417</v>
      </c>
      <c r="G89" s="15">
        <f t="shared" si="23"/>
        <v>16584.58772490927</v>
      </c>
      <c r="H89" s="15">
        <f t="shared" si="20"/>
        <v>583.59960000000001</v>
      </c>
      <c r="K89" s="15">
        <f t="shared" si="22"/>
        <v>165.84587724909269</v>
      </c>
    </row>
    <row r="90" spans="2:11" s="2" customFormat="1" ht="12.75" customHeight="1" thickBot="1" x14ac:dyDescent="0.3">
      <c r="B90" s="2" t="s">
        <v>21</v>
      </c>
      <c r="C90" s="6">
        <v>12012</v>
      </c>
      <c r="D90" s="6">
        <v>5000</v>
      </c>
      <c r="E90" s="6">
        <f t="shared" si="19"/>
        <v>1000.5996</v>
      </c>
      <c r="F90" s="6">
        <v>417</v>
      </c>
      <c r="G90" s="15">
        <f t="shared" si="23"/>
        <v>17168.187324909271</v>
      </c>
      <c r="H90" s="15">
        <f t="shared" si="20"/>
        <v>583.59960000000001</v>
      </c>
      <c r="K90" s="15">
        <f t="shared" si="22"/>
        <v>171.68187324909272</v>
      </c>
    </row>
    <row r="91" spans="2:11" s="2" customFormat="1" ht="12.75" customHeight="1" thickBot="1" x14ac:dyDescent="0.3">
      <c r="B91" s="7" t="s">
        <v>22</v>
      </c>
      <c r="C91" s="8">
        <f>SUM(C78:C90)</f>
        <v>158230</v>
      </c>
      <c r="D91" s="9" t="s">
        <v>23</v>
      </c>
      <c r="E91" s="8">
        <f>SUM(E78:E90)</f>
        <v>13180.558999999997</v>
      </c>
      <c r="F91" s="8">
        <f>SUM(F78:F90)</f>
        <v>5004</v>
      </c>
      <c r="G91" s="30">
        <f>SUM(G78:G90)</f>
        <v>178477.84102382051</v>
      </c>
      <c r="H91" s="30">
        <f>SUM(H78:H90)</f>
        <v>8176.5590000000011</v>
      </c>
      <c r="I91" s="88">
        <v>0.01</v>
      </c>
      <c r="J91" s="19"/>
      <c r="K91" s="29">
        <f>SUM(K78:K90)</f>
        <v>1784.778410238205</v>
      </c>
    </row>
    <row r="92" spans="2:11" s="2" customFormat="1" ht="12.75" customHeight="1" x14ac:dyDescent="0.25">
      <c r="G92" s="15"/>
      <c r="H92" s="15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G91*I91</f>
        <v>1784.7784102382052</v>
      </c>
      <c r="F93" s="2" t="s">
        <v>25</v>
      </c>
      <c r="G93" s="73">
        <f>$C93+$H91</f>
        <v>9961.3374102382058</v>
      </c>
      <c r="H93" s="15"/>
      <c r="I93" s="15">
        <f>SUM($I$14,$G$33,$G$53,$G$73,$G$93)</f>
        <v>19536.565335147476</v>
      </c>
      <c r="J93" s="143" t="s">
        <v>181</v>
      </c>
      <c r="K93" s="15"/>
    </row>
    <row r="94" spans="2:11" s="1" customFormat="1" ht="12.75" customHeight="1" x14ac:dyDescent="0.25">
      <c r="G94" s="28"/>
      <c r="H94" s="28"/>
      <c r="I94" s="135" t="str">
        <f>IF($I93=$G98,"OK","CHECK IT")</f>
        <v>OK</v>
      </c>
      <c r="J94" s="16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66" t="s">
        <v>4</v>
      </c>
      <c r="H95" s="137" t="s">
        <v>38</v>
      </c>
      <c r="J95" s="20"/>
      <c r="K95" s="15"/>
    </row>
    <row r="96" spans="2:11" s="2" customFormat="1" ht="12.75" customHeight="1" x14ac:dyDescent="0.25">
      <c r="B96" s="439" t="s">
        <v>69</v>
      </c>
      <c r="C96" s="439"/>
      <c r="D96" s="439"/>
      <c r="E96" s="439" t="s">
        <v>70</v>
      </c>
      <c r="F96" s="439"/>
      <c r="G96" s="67" t="s">
        <v>71</v>
      </c>
      <c r="H96" s="55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68" t="s">
        <v>14</v>
      </c>
      <c r="H97" s="66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12012</v>
      </c>
      <c r="D98" s="6">
        <v>5000</v>
      </c>
      <c r="E98" s="6">
        <f t="shared" ref="E98:E109" si="24">$C98*8.33%</f>
        <v>1000.5996</v>
      </c>
      <c r="F98" s="6">
        <v>417</v>
      </c>
      <c r="G98" s="15">
        <f>$G$14+$G$33+$G$53+$G$73+$G$93</f>
        <v>19536.565335147476</v>
      </c>
      <c r="H98" s="15">
        <f t="shared" ref="H98:H109" si="25">E98-F98</f>
        <v>583.59960000000001</v>
      </c>
      <c r="I98" s="36">
        <v>0.12</v>
      </c>
      <c r="J98" s="22"/>
      <c r="K98" s="15">
        <f>($G98)*($H$96/12)</f>
        <v>195.36565335147475</v>
      </c>
    </row>
    <row r="99" spans="2:15" s="2" customFormat="1" ht="12.75" customHeight="1" x14ac:dyDescent="0.25">
      <c r="B99" s="2" t="s">
        <v>28</v>
      </c>
      <c r="C99" s="6">
        <v>12467</v>
      </c>
      <c r="D99" s="6">
        <v>5000</v>
      </c>
      <c r="E99" s="6">
        <f t="shared" si="24"/>
        <v>1038.5011</v>
      </c>
      <c r="F99" s="6">
        <v>417</v>
      </c>
      <c r="G99" s="15">
        <f t="shared" ref="G99:G109" si="26">$G98+$H98</f>
        <v>20120.164935147477</v>
      </c>
      <c r="H99" s="15">
        <f t="shared" si="25"/>
        <v>621.50109999999995</v>
      </c>
      <c r="I99" s="31"/>
      <c r="J99" s="16"/>
      <c r="K99" s="15">
        <f t="shared" ref="K99:K100" si="27">($G99)*($H$96/12)</f>
        <v>201.20164935147477</v>
      </c>
    </row>
    <row r="100" spans="2:15" s="2" customFormat="1" ht="12.75" customHeight="1" x14ac:dyDescent="0.25">
      <c r="B100" s="2" t="s">
        <v>29</v>
      </c>
      <c r="C100" s="6">
        <v>12467</v>
      </c>
      <c r="D100" s="6">
        <v>5000</v>
      </c>
      <c r="E100" s="6">
        <f t="shared" si="24"/>
        <v>1038.5011</v>
      </c>
      <c r="F100" s="6">
        <v>417</v>
      </c>
      <c r="G100" s="15">
        <f t="shared" si="26"/>
        <v>20741.666035147478</v>
      </c>
      <c r="H100" s="15">
        <f t="shared" si="25"/>
        <v>621.50109999999995</v>
      </c>
      <c r="I100" s="31"/>
      <c r="J100" s="16"/>
      <c r="K100" s="15">
        <f t="shared" si="27"/>
        <v>207.41666035147477</v>
      </c>
    </row>
    <row r="101" spans="2:15" s="2" customFormat="1" ht="12.75" customHeight="1" x14ac:dyDescent="0.25">
      <c r="B101" s="2" t="s">
        <v>30</v>
      </c>
      <c r="C101" s="6">
        <v>12467</v>
      </c>
      <c r="D101" s="6">
        <v>5000</v>
      </c>
      <c r="E101" s="6">
        <f t="shared" si="24"/>
        <v>1038.5011</v>
      </c>
      <c r="F101" s="6">
        <v>417</v>
      </c>
      <c r="G101" s="15">
        <f t="shared" si="26"/>
        <v>21363.16713514748</v>
      </c>
      <c r="H101" s="15">
        <f t="shared" si="25"/>
        <v>621.50109999999995</v>
      </c>
      <c r="I101" s="36">
        <v>0.11</v>
      </c>
      <c r="J101" s="16"/>
      <c r="K101" s="15">
        <f>($G101)*($I$96/12)</f>
        <v>195.82903207218524</v>
      </c>
    </row>
    <row r="102" spans="2:15" s="2" customFormat="1" ht="12.75" customHeight="1" x14ac:dyDescent="0.25">
      <c r="B102" s="2" t="s">
        <v>31</v>
      </c>
      <c r="C102" s="6">
        <v>12467</v>
      </c>
      <c r="D102" s="6">
        <v>5000</v>
      </c>
      <c r="E102" s="6">
        <f t="shared" si="24"/>
        <v>1038.5011</v>
      </c>
      <c r="F102" s="6">
        <v>417</v>
      </c>
      <c r="G102" s="15">
        <f t="shared" si="26"/>
        <v>21984.668235147481</v>
      </c>
      <c r="H102" s="15">
        <f t="shared" si="25"/>
        <v>621.50109999999995</v>
      </c>
      <c r="I102" s="31"/>
      <c r="J102" s="16"/>
      <c r="K102" s="15">
        <f t="shared" ref="K102:K109" si="28">($G102)*($I$96/12)</f>
        <v>201.5261254888519</v>
      </c>
    </row>
    <row r="103" spans="2:15" s="2" customFormat="1" ht="12.75" customHeight="1" x14ac:dyDescent="0.25">
      <c r="B103" s="2" t="s">
        <v>32</v>
      </c>
      <c r="C103" s="6">
        <v>12467</v>
      </c>
      <c r="D103" s="6">
        <v>5000</v>
      </c>
      <c r="E103" s="6">
        <f t="shared" si="24"/>
        <v>1038.5011</v>
      </c>
      <c r="F103" s="6">
        <v>417</v>
      </c>
      <c r="G103" s="15">
        <f t="shared" si="26"/>
        <v>22606.169335147482</v>
      </c>
      <c r="H103" s="15">
        <f t="shared" si="25"/>
        <v>621.50109999999995</v>
      </c>
      <c r="I103" s="31"/>
      <c r="J103" s="16"/>
      <c r="K103" s="15">
        <f t="shared" si="28"/>
        <v>207.22321890551859</v>
      </c>
    </row>
    <row r="104" spans="2:15" s="2" customFormat="1" ht="12.75" customHeight="1" x14ac:dyDescent="0.25">
      <c r="B104" s="2" t="s">
        <v>33</v>
      </c>
      <c r="C104" s="6">
        <v>12467</v>
      </c>
      <c r="D104" s="6">
        <v>5000</v>
      </c>
      <c r="E104" s="6">
        <f t="shared" si="24"/>
        <v>1038.5011</v>
      </c>
      <c r="F104" s="6">
        <v>417</v>
      </c>
      <c r="G104" s="15">
        <f t="shared" si="26"/>
        <v>23227.670435147484</v>
      </c>
      <c r="H104" s="15">
        <f t="shared" si="25"/>
        <v>621.50109999999995</v>
      </c>
      <c r="I104" s="31"/>
      <c r="J104" s="16"/>
      <c r="K104" s="15">
        <f t="shared" si="28"/>
        <v>212.92031232218528</v>
      </c>
    </row>
    <row r="105" spans="2:15" s="2" customFormat="1" ht="12.75" customHeight="1" x14ac:dyDescent="0.25">
      <c r="B105" s="2" t="s">
        <v>17</v>
      </c>
      <c r="C105" s="6">
        <v>12558</v>
      </c>
      <c r="D105" s="6">
        <v>5000</v>
      </c>
      <c r="E105" s="6">
        <f t="shared" si="24"/>
        <v>1046.0814</v>
      </c>
      <c r="F105" s="6">
        <v>417</v>
      </c>
      <c r="G105" s="15">
        <f t="shared" si="26"/>
        <v>23849.171535147485</v>
      </c>
      <c r="H105" s="15">
        <f t="shared" si="25"/>
        <v>629.08140000000003</v>
      </c>
      <c r="I105" s="31"/>
      <c r="J105" s="16"/>
      <c r="K105" s="15">
        <f t="shared" si="28"/>
        <v>218.61740573885194</v>
      </c>
    </row>
    <row r="106" spans="2:15" s="2" customFormat="1" ht="12.75" customHeight="1" x14ac:dyDescent="0.25">
      <c r="B106" s="2" t="s">
        <v>18</v>
      </c>
      <c r="C106" s="6">
        <v>12558</v>
      </c>
      <c r="D106" s="6">
        <v>5000</v>
      </c>
      <c r="E106" s="6">
        <f t="shared" si="24"/>
        <v>1046.0814</v>
      </c>
      <c r="F106" s="6">
        <v>417</v>
      </c>
      <c r="G106" s="15">
        <f t="shared" si="26"/>
        <v>24478.252935147484</v>
      </c>
      <c r="H106" s="15">
        <f t="shared" si="25"/>
        <v>629.08140000000003</v>
      </c>
      <c r="I106" s="31"/>
      <c r="J106" s="16"/>
      <c r="K106" s="15">
        <f t="shared" si="28"/>
        <v>224.38398523885195</v>
      </c>
    </row>
    <row r="107" spans="2:15" s="2" customFormat="1" ht="12.75" customHeight="1" x14ac:dyDescent="0.25">
      <c r="B107" s="2" t="s">
        <v>19</v>
      </c>
      <c r="C107" s="6">
        <v>12558</v>
      </c>
      <c r="D107" s="6">
        <v>5000</v>
      </c>
      <c r="E107" s="6">
        <f t="shared" si="24"/>
        <v>1046.0814</v>
      </c>
      <c r="F107" s="6">
        <v>417</v>
      </c>
      <c r="G107" s="15">
        <f t="shared" si="26"/>
        <v>25107.334335147483</v>
      </c>
      <c r="H107" s="15">
        <f t="shared" si="25"/>
        <v>629.08140000000003</v>
      </c>
      <c r="K107" s="15">
        <f t="shared" si="28"/>
        <v>230.15056473885193</v>
      </c>
    </row>
    <row r="108" spans="2:15" s="2" customFormat="1" ht="12.75" customHeight="1" x14ac:dyDescent="0.25">
      <c r="B108" s="2" t="s">
        <v>20</v>
      </c>
      <c r="C108" s="6">
        <v>12938</v>
      </c>
      <c r="D108" s="6">
        <v>5000</v>
      </c>
      <c r="E108" s="6">
        <f t="shared" si="24"/>
        <v>1077.7354</v>
      </c>
      <c r="F108" s="6">
        <v>417</v>
      </c>
      <c r="G108" s="15">
        <f t="shared" si="26"/>
        <v>25736.415735147482</v>
      </c>
      <c r="H108" s="15">
        <f t="shared" si="25"/>
        <v>660.73540000000003</v>
      </c>
      <c r="K108" s="15">
        <f t="shared" si="28"/>
        <v>235.91714423885193</v>
      </c>
    </row>
    <row r="109" spans="2:15" s="2" customFormat="1" ht="12.75" customHeight="1" x14ac:dyDescent="0.25">
      <c r="B109" s="2" t="s">
        <v>21</v>
      </c>
      <c r="C109" s="6">
        <v>12938</v>
      </c>
      <c r="D109" s="6">
        <v>5000</v>
      </c>
      <c r="E109" s="6">
        <f t="shared" si="24"/>
        <v>1077.7354</v>
      </c>
      <c r="F109" s="6">
        <v>417</v>
      </c>
      <c r="G109" s="15">
        <f t="shared" si="26"/>
        <v>26397.151135147484</v>
      </c>
      <c r="H109" s="15">
        <f t="shared" si="25"/>
        <v>660.73540000000003</v>
      </c>
      <c r="K109" s="15">
        <f t="shared" si="28"/>
        <v>241.97388540551862</v>
      </c>
    </row>
    <row r="110" spans="2:15" s="2" customFormat="1" ht="12.75" customHeight="1" x14ac:dyDescent="0.25">
      <c r="B110" s="7" t="s">
        <v>22</v>
      </c>
      <c r="C110" s="8">
        <f>SUM(C98:C109)</f>
        <v>150364</v>
      </c>
      <c r="D110" s="9" t="s">
        <v>23</v>
      </c>
      <c r="E110" s="8">
        <f t="shared" ref="E110:F110" si="29">SUM(E98:E109)</f>
        <v>12525.321199999995</v>
      </c>
      <c r="F110" s="8">
        <f t="shared" si="29"/>
        <v>5004</v>
      </c>
      <c r="G110" s="30">
        <f>SUM(G98:G109)</f>
        <v>275148.39712176978</v>
      </c>
      <c r="H110" s="30">
        <f>SUM(H98:H109)</f>
        <v>7521.3212000000003</v>
      </c>
      <c r="I110" s="37"/>
      <c r="J110" s="23"/>
      <c r="K110" s="30">
        <f>SUM(K98:K109)</f>
        <v>2572.5256372040917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((G98+G99+G100)*H96+(G101+G102+G103+G104+G105+G106+G107+G108+G109)*I96)/12</f>
        <v>2572.5256372040917</v>
      </c>
      <c r="D112" s="14"/>
      <c r="E112" s="10"/>
      <c r="F112" s="2" t="s">
        <v>25</v>
      </c>
      <c r="G112" s="73">
        <f>$C112+$H110</f>
        <v>10093.846837204092</v>
      </c>
      <c r="H112" s="15"/>
      <c r="I112" s="15">
        <f>SUM($I$14,$G$33,$G$53,$G$73,$G$93,$G$112)</f>
        <v>29630.412172351567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5"/>
      <c r="H113" s="15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66" t="s">
        <v>4</v>
      </c>
      <c r="H114" s="136" t="s">
        <v>39</v>
      </c>
      <c r="J114" s="20"/>
      <c r="K114" s="15"/>
    </row>
    <row r="115" spans="2:11" s="2" customFormat="1" ht="12.75" customHeight="1" x14ac:dyDescent="0.25">
      <c r="B115" s="439" t="s">
        <v>69</v>
      </c>
      <c r="C115" s="439"/>
      <c r="D115" s="439"/>
      <c r="E115" s="439" t="s">
        <v>70</v>
      </c>
      <c r="F115" s="439"/>
      <c r="G115" s="67" t="s">
        <v>71</v>
      </c>
      <c r="H115" s="70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68" t="s">
        <v>14</v>
      </c>
      <c r="H116" s="66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12938</v>
      </c>
      <c r="D117" s="6">
        <v>5000</v>
      </c>
      <c r="E117" s="6">
        <f t="shared" ref="E117:E128" si="30">$C117*8.33%</f>
        <v>1077.7354</v>
      </c>
      <c r="F117" s="6">
        <v>417</v>
      </c>
      <c r="G117" s="15">
        <f>$G$14+$G$33+$G$53+$G$73+$G$93+$G$112</f>
        <v>29630.412172351567</v>
      </c>
      <c r="H117" s="15">
        <f t="shared" ref="H117:H128" si="31">E117-F117</f>
        <v>660.73540000000003</v>
      </c>
      <c r="I117" s="31"/>
      <c r="J117" s="16"/>
      <c r="K117" s="15">
        <f>($G117)*($H$115/12)</f>
        <v>234.57409636444993</v>
      </c>
    </row>
    <row r="118" spans="2:11" s="2" customFormat="1" ht="12.75" customHeight="1" x14ac:dyDescent="0.25">
      <c r="B118" s="2" t="s">
        <v>28</v>
      </c>
      <c r="C118" s="6">
        <v>12938</v>
      </c>
      <c r="D118" s="6">
        <v>5000</v>
      </c>
      <c r="E118" s="6">
        <f t="shared" si="30"/>
        <v>1077.7354</v>
      </c>
      <c r="F118" s="6">
        <v>417</v>
      </c>
      <c r="G118" s="15">
        <f t="shared" ref="G118:G128" si="32">$G117+$H117</f>
        <v>30291.147572351569</v>
      </c>
      <c r="H118" s="15">
        <f t="shared" si="31"/>
        <v>660.73540000000003</v>
      </c>
      <c r="I118" s="31"/>
      <c r="J118" s="16"/>
      <c r="K118" s="15">
        <f t="shared" ref="K118:K128" si="33">($G118)*($H$115/12)</f>
        <v>239.80491828111661</v>
      </c>
    </row>
    <row r="119" spans="2:11" s="2" customFormat="1" ht="12.75" customHeight="1" x14ac:dyDescent="0.25">
      <c r="B119" s="2" t="s">
        <v>29</v>
      </c>
      <c r="C119" s="6">
        <v>12938</v>
      </c>
      <c r="D119" s="6">
        <v>5000</v>
      </c>
      <c r="E119" s="6">
        <f t="shared" si="30"/>
        <v>1077.7354</v>
      </c>
      <c r="F119" s="6">
        <v>417</v>
      </c>
      <c r="G119" s="15">
        <f t="shared" si="32"/>
        <v>30951.88297235157</v>
      </c>
      <c r="H119" s="15">
        <f t="shared" si="31"/>
        <v>660.73540000000003</v>
      </c>
      <c r="I119" s="31"/>
      <c r="J119" s="16"/>
      <c r="K119" s="15">
        <f t="shared" si="33"/>
        <v>245.0357401977833</v>
      </c>
    </row>
    <row r="120" spans="2:11" s="2" customFormat="1" ht="12.75" customHeight="1" x14ac:dyDescent="0.25">
      <c r="B120" s="2" t="s">
        <v>30</v>
      </c>
      <c r="C120" s="6">
        <v>12938</v>
      </c>
      <c r="D120" s="6">
        <v>6500</v>
      </c>
      <c r="E120" s="6">
        <f t="shared" si="30"/>
        <v>1077.7354</v>
      </c>
      <c r="F120" s="6">
        <v>541</v>
      </c>
      <c r="G120" s="15">
        <f t="shared" si="32"/>
        <v>31612.618372351571</v>
      </c>
      <c r="H120" s="15">
        <f t="shared" si="31"/>
        <v>536.73540000000003</v>
      </c>
      <c r="I120" s="31"/>
      <c r="J120" s="16"/>
      <c r="K120" s="15">
        <f t="shared" si="33"/>
        <v>250.26656211444995</v>
      </c>
    </row>
    <row r="121" spans="2:11" s="2" customFormat="1" ht="12.75" customHeight="1" x14ac:dyDescent="0.25">
      <c r="B121" s="2" t="s">
        <v>31</v>
      </c>
      <c r="C121" s="6">
        <v>13219</v>
      </c>
      <c r="D121" s="6">
        <v>6500</v>
      </c>
      <c r="E121" s="6">
        <f t="shared" si="30"/>
        <v>1101.1426999999999</v>
      </c>
      <c r="F121" s="6">
        <v>541</v>
      </c>
      <c r="G121" s="15">
        <f t="shared" si="32"/>
        <v>32149.353772351573</v>
      </c>
      <c r="H121" s="15">
        <f t="shared" si="31"/>
        <v>560.14269999999988</v>
      </c>
      <c r="I121" s="31"/>
      <c r="J121" s="16"/>
      <c r="K121" s="15">
        <f t="shared" si="33"/>
        <v>254.51571736444998</v>
      </c>
    </row>
    <row r="122" spans="2:11" s="2" customFormat="1" ht="12.75" customHeight="1" x14ac:dyDescent="0.25">
      <c r="B122" s="2" t="s">
        <v>32</v>
      </c>
      <c r="C122" s="6">
        <v>13219</v>
      </c>
      <c r="D122" s="6">
        <v>6500</v>
      </c>
      <c r="E122" s="6">
        <f t="shared" si="30"/>
        <v>1101.1426999999999</v>
      </c>
      <c r="F122" s="6">
        <v>541</v>
      </c>
      <c r="G122" s="15">
        <f t="shared" si="32"/>
        <v>32709.496472351573</v>
      </c>
      <c r="H122" s="15">
        <f t="shared" si="31"/>
        <v>560.14269999999988</v>
      </c>
      <c r="I122" s="31"/>
      <c r="J122" s="16"/>
      <c r="K122" s="15">
        <f t="shared" si="33"/>
        <v>258.95018040611666</v>
      </c>
    </row>
    <row r="123" spans="2:11" s="2" customFormat="1" ht="12.75" customHeight="1" x14ac:dyDescent="0.25">
      <c r="B123" s="2" t="s">
        <v>33</v>
      </c>
      <c r="C123" s="6">
        <v>13219</v>
      </c>
      <c r="D123" s="6">
        <v>6500</v>
      </c>
      <c r="E123" s="6">
        <f t="shared" si="30"/>
        <v>1101.1426999999999</v>
      </c>
      <c r="F123" s="6">
        <v>541</v>
      </c>
      <c r="G123" s="15">
        <f t="shared" si="32"/>
        <v>33269.63917235157</v>
      </c>
      <c r="H123" s="15">
        <f t="shared" si="31"/>
        <v>560.14269999999988</v>
      </c>
      <c r="I123" s="31"/>
      <c r="J123" s="16"/>
      <c r="K123" s="15">
        <f t="shared" si="33"/>
        <v>263.38464344778328</v>
      </c>
    </row>
    <row r="124" spans="2:11" s="2" customFormat="1" ht="12.75" customHeight="1" x14ac:dyDescent="0.25">
      <c r="B124" s="2" t="s">
        <v>17</v>
      </c>
      <c r="C124" s="6">
        <v>13219</v>
      </c>
      <c r="D124" s="6">
        <v>6500</v>
      </c>
      <c r="E124" s="6">
        <f t="shared" si="30"/>
        <v>1101.1426999999999</v>
      </c>
      <c r="F124" s="6">
        <v>541</v>
      </c>
      <c r="G124" s="15">
        <f t="shared" si="32"/>
        <v>33829.781872351567</v>
      </c>
      <c r="H124" s="15">
        <f t="shared" si="31"/>
        <v>560.14269999999988</v>
      </c>
      <c r="I124" s="31"/>
      <c r="J124" s="16"/>
      <c r="K124" s="15">
        <f t="shared" si="33"/>
        <v>267.81910648944995</v>
      </c>
    </row>
    <row r="125" spans="2:11" s="2" customFormat="1" ht="12.75" customHeight="1" x14ac:dyDescent="0.25">
      <c r="B125" s="2" t="s">
        <v>18</v>
      </c>
      <c r="C125" s="6">
        <v>13219</v>
      </c>
      <c r="D125" s="6">
        <v>6500</v>
      </c>
      <c r="E125" s="6">
        <f t="shared" si="30"/>
        <v>1101.1426999999999</v>
      </c>
      <c r="F125" s="6">
        <v>541</v>
      </c>
      <c r="G125" s="15">
        <f t="shared" si="32"/>
        <v>34389.924572351563</v>
      </c>
      <c r="H125" s="15">
        <f t="shared" si="31"/>
        <v>560.14269999999988</v>
      </c>
      <c r="I125" s="31"/>
      <c r="J125" s="16"/>
      <c r="K125" s="15">
        <f t="shared" si="33"/>
        <v>272.25356953111657</v>
      </c>
    </row>
    <row r="126" spans="2:11" s="2" customFormat="1" ht="12.75" customHeight="1" x14ac:dyDescent="0.25">
      <c r="B126" s="2" t="s">
        <v>19</v>
      </c>
      <c r="C126" s="6">
        <v>13219</v>
      </c>
      <c r="D126" s="6">
        <v>6500</v>
      </c>
      <c r="E126" s="6">
        <f t="shared" si="30"/>
        <v>1101.1426999999999</v>
      </c>
      <c r="F126" s="6">
        <v>541</v>
      </c>
      <c r="G126" s="15">
        <f t="shared" si="32"/>
        <v>34950.06727235156</v>
      </c>
      <c r="H126" s="15">
        <f t="shared" si="31"/>
        <v>560.14269999999988</v>
      </c>
      <c r="K126" s="15">
        <f t="shared" si="33"/>
        <v>276.68803257278319</v>
      </c>
    </row>
    <row r="127" spans="2:11" s="2" customFormat="1" ht="12.75" customHeight="1" x14ac:dyDescent="0.25">
      <c r="B127" s="2" t="s">
        <v>20</v>
      </c>
      <c r="C127" s="6">
        <v>13607</v>
      </c>
      <c r="D127" s="6">
        <v>6500</v>
      </c>
      <c r="E127" s="6">
        <f t="shared" si="30"/>
        <v>1133.4630999999999</v>
      </c>
      <c r="F127" s="6">
        <v>541</v>
      </c>
      <c r="G127" s="15">
        <f t="shared" si="32"/>
        <v>35510.209972351557</v>
      </c>
      <c r="H127" s="15">
        <f t="shared" si="31"/>
        <v>592.46309999999994</v>
      </c>
      <c r="K127" s="15">
        <f t="shared" si="33"/>
        <v>281.12249561444986</v>
      </c>
    </row>
    <row r="128" spans="2:11" s="2" customFormat="1" ht="12.75" customHeight="1" x14ac:dyDescent="0.25">
      <c r="B128" s="2" t="s">
        <v>21</v>
      </c>
      <c r="C128" s="6">
        <v>13607</v>
      </c>
      <c r="D128" s="6">
        <v>6500</v>
      </c>
      <c r="E128" s="6">
        <f t="shared" si="30"/>
        <v>1133.4630999999999</v>
      </c>
      <c r="F128" s="6">
        <v>541</v>
      </c>
      <c r="G128" s="15">
        <f t="shared" si="32"/>
        <v>36102.673072351557</v>
      </c>
      <c r="H128" s="15">
        <f t="shared" si="31"/>
        <v>592.46309999999994</v>
      </c>
      <c r="K128" s="15">
        <f t="shared" si="33"/>
        <v>285.81282848944983</v>
      </c>
    </row>
    <row r="129" spans="2:11" s="2" customFormat="1" ht="12.75" customHeight="1" x14ac:dyDescent="0.25">
      <c r="B129" s="7" t="s">
        <v>22</v>
      </c>
      <c r="C129" s="8">
        <f>SUM(C117:C128)</f>
        <v>158280</v>
      </c>
      <c r="D129" s="9" t="s">
        <v>23</v>
      </c>
      <c r="E129" s="8">
        <f>SUM(E117:E128)</f>
        <v>13184.724000000002</v>
      </c>
      <c r="F129" s="8">
        <f>SUM(F117:F128)</f>
        <v>6120</v>
      </c>
      <c r="G129" s="30">
        <f>SUM(G117:G128)</f>
        <v>395397.2072682188</v>
      </c>
      <c r="H129" s="30">
        <f>SUM(H117:H128)</f>
        <v>7064.7240000000002</v>
      </c>
      <c r="I129" s="38">
        <f>H115/12</f>
        <v>7.9166666666666673E-3</v>
      </c>
      <c r="J129" s="23"/>
      <c r="K129" s="30">
        <f>SUM(K117:K128)</f>
        <v>3130.2278908733983</v>
      </c>
    </row>
    <row r="130" spans="2:11" s="2" customFormat="1" ht="12.75" customHeight="1" x14ac:dyDescent="0.25">
      <c r="G130" s="15"/>
      <c r="H130" s="15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3130.2278908733992</v>
      </c>
      <c r="F131" s="2" t="s">
        <v>25</v>
      </c>
      <c r="G131" s="73">
        <f>$C131+$H129</f>
        <v>10194.951890873399</v>
      </c>
      <c r="H131" s="15"/>
      <c r="I131" s="15">
        <f>SUM($I$14,$G$33,$G$53,$G$73,$G$93,$G$112,$G$131)</f>
        <v>39825.364063224966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G132" s="28"/>
      <c r="H132" s="28"/>
      <c r="I132" s="135" t="str">
        <f>IF($I131=$G136,"OK","CHECK IT")</f>
        <v>OK</v>
      </c>
      <c r="J132" s="16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66" t="s">
        <v>4</v>
      </c>
      <c r="H133" s="136" t="s">
        <v>41</v>
      </c>
      <c r="J133" s="20"/>
      <c r="K133" s="15"/>
    </row>
    <row r="134" spans="2:11" s="2" customFormat="1" ht="12.75" customHeight="1" x14ac:dyDescent="0.25">
      <c r="B134" s="439" t="s">
        <v>69</v>
      </c>
      <c r="C134" s="439"/>
      <c r="D134" s="439"/>
      <c r="E134" s="439" t="s">
        <v>70</v>
      </c>
      <c r="F134" s="439"/>
      <c r="G134" s="67" t="s">
        <v>71</v>
      </c>
      <c r="H134" s="70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68" t="s">
        <v>14</v>
      </c>
      <c r="H135" s="66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13607</v>
      </c>
      <c r="D136" s="6">
        <v>6500</v>
      </c>
      <c r="E136" s="6">
        <f t="shared" ref="E136:E147" si="34">$C136*8.33%</f>
        <v>1133.4630999999999</v>
      </c>
      <c r="F136" s="6">
        <v>541</v>
      </c>
      <c r="G136" s="15">
        <f>$G$14+$G$33+$G$53+$G$73+$G$93+$G$112+$G$131</f>
        <v>39825.364063224966</v>
      </c>
      <c r="H136" s="15">
        <f t="shared" ref="H136:H147" si="35">E136-F136</f>
        <v>592.46309999999994</v>
      </c>
      <c r="I136" s="31"/>
      <c r="J136" s="16"/>
      <c r="K136" s="15">
        <f>($G136)*($H$134/12)</f>
        <v>315.2841321671977</v>
      </c>
    </row>
    <row r="137" spans="2:11" s="2" customFormat="1" ht="12.75" customHeight="1" x14ac:dyDescent="0.25">
      <c r="B137" s="2" t="s">
        <v>28</v>
      </c>
      <c r="C137" s="6">
        <v>13607</v>
      </c>
      <c r="D137" s="6">
        <v>6500</v>
      </c>
      <c r="E137" s="6">
        <f t="shared" si="34"/>
        <v>1133.4630999999999</v>
      </c>
      <c r="F137" s="6">
        <v>541</v>
      </c>
      <c r="G137" s="15">
        <f t="shared" ref="G137:G147" si="36">$G136+$H136</f>
        <v>40417.827163224967</v>
      </c>
      <c r="H137" s="15">
        <f t="shared" si="35"/>
        <v>592.46309999999994</v>
      </c>
      <c r="I137" s="31"/>
      <c r="J137" s="16"/>
      <c r="K137" s="15">
        <f t="shared" ref="K137:K147" si="37">($G137)*($H$134/12)</f>
        <v>319.97446504219766</v>
      </c>
    </row>
    <row r="138" spans="2:11" s="2" customFormat="1" ht="12.75" customHeight="1" x14ac:dyDescent="0.25">
      <c r="B138" s="2" t="s">
        <v>29</v>
      </c>
      <c r="C138" s="6">
        <v>13607</v>
      </c>
      <c r="D138" s="6">
        <v>6500</v>
      </c>
      <c r="E138" s="6">
        <f t="shared" si="34"/>
        <v>1133.4630999999999</v>
      </c>
      <c r="F138" s="6">
        <v>541</v>
      </c>
      <c r="G138" s="15">
        <f t="shared" si="36"/>
        <v>41010.290263224968</v>
      </c>
      <c r="H138" s="15">
        <f t="shared" si="35"/>
        <v>592.46309999999994</v>
      </c>
      <c r="I138" s="31"/>
      <c r="J138" s="16"/>
      <c r="K138" s="15">
        <f t="shared" si="37"/>
        <v>324.66479791719769</v>
      </c>
    </row>
    <row r="139" spans="2:11" s="2" customFormat="1" ht="12.75" customHeight="1" x14ac:dyDescent="0.25">
      <c r="B139" s="2" t="s">
        <v>30</v>
      </c>
      <c r="C139" s="6">
        <v>13607</v>
      </c>
      <c r="D139" s="6">
        <v>6500</v>
      </c>
      <c r="E139" s="6">
        <f t="shared" si="34"/>
        <v>1133.4630999999999</v>
      </c>
      <c r="F139" s="6">
        <v>541</v>
      </c>
      <c r="G139" s="15">
        <f t="shared" si="36"/>
        <v>41602.753363224969</v>
      </c>
      <c r="H139" s="15">
        <f t="shared" si="35"/>
        <v>592.46309999999994</v>
      </c>
      <c r="I139" s="31"/>
      <c r="J139" s="16"/>
      <c r="K139" s="15">
        <f t="shared" si="37"/>
        <v>329.35513079219771</v>
      </c>
    </row>
    <row r="140" spans="2:11" s="2" customFormat="1" ht="12.75" customHeight="1" x14ac:dyDescent="0.25">
      <c r="B140" s="2" t="s">
        <v>31</v>
      </c>
      <c r="C140" s="6">
        <v>13607</v>
      </c>
      <c r="D140" s="6">
        <v>6500</v>
      </c>
      <c r="E140" s="6">
        <f t="shared" si="34"/>
        <v>1133.4630999999999</v>
      </c>
      <c r="F140" s="6">
        <v>541</v>
      </c>
      <c r="G140" s="15">
        <f t="shared" si="36"/>
        <v>42195.21646322497</v>
      </c>
      <c r="H140" s="15">
        <f t="shared" si="35"/>
        <v>592.46309999999994</v>
      </c>
      <c r="I140" s="31"/>
      <c r="J140" s="16"/>
      <c r="K140" s="15">
        <f t="shared" si="37"/>
        <v>334.04546366719768</v>
      </c>
    </row>
    <row r="141" spans="2:11" s="2" customFormat="1" ht="12.75" customHeight="1" x14ac:dyDescent="0.25">
      <c r="B141" s="2" t="s">
        <v>32</v>
      </c>
      <c r="C141" s="6">
        <v>13607</v>
      </c>
      <c r="D141" s="6">
        <v>6500</v>
      </c>
      <c r="E141" s="6">
        <f t="shared" si="34"/>
        <v>1133.4630999999999</v>
      </c>
      <c r="F141" s="6">
        <v>541</v>
      </c>
      <c r="G141" s="15">
        <f t="shared" si="36"/>
        <v>42787.67956322497</v>
      </c>
      <c r="H141" s="15">
        <f t="shared" si="35"/>
        <v>592.46309999999994</v>
      </c>
      <c r="I141" s="31"/>
      <c r="J141" s="16"/>
      <c r="K141" s="15">
        <f t="shared" si="37"/>
        <v>338.7357965421977</v>
      </c>
    </row>
    <row r="142" spans="2:11" s="2" customFormat="1" ht="12.75" customHeight="1" x14ac:dyDescent="0.25">
      <c r="B142" s="2" t="s">
        <v>33</v>
      </c>
      <c r="C142" s="6">
        <v>13607</v>
      </c>
      <c r="D142" s="6">
        <v>6500</v>
      </c>
      <c r="E142" s="6">
        <f t="shared" si="34"/>
        <v>1133.4630999999999</v>
      </c>
      <c r="F142" s="6">
        <v>541</v>
      </c>
      <c r="G142" s="15">
        <f t="shared" si="36"/>
        <v>43380.142663224971</v>
      </c>
      <c r="H142" s="15">
        <f t="shared" si="35"/>
        <v>592.46309999999994</v>
      </c>
      <c r="I142" s="31"/>
      <c r="J142" s="16"/>
      <c r="K142" s="15">
        <f t="shared" si="37"/>
        <v>343.42612941719773</v>
      </c>
    </row>
    <row r="143" spans="2:11" s="2" customFormat="1" ht="12.75" customHeight="1" x14ac:dyDescent="0.25">
      <c r="B143" s="2" t="s">
        <v>17</v>
      </c>
      <c r="C143" s="6">
        <v>13607</v>
      </c>
      <c r="D143" s="6">
        <v>6500</v>
      </c>
      <c r="E143" s="6">
        <f t="shared" si="34"/>
        <v>1133.4630999999999</v>
      </c>
      <c r="F143" s="6">
        <v>541</v>
      </c>
      <c r="G143" s="15">
        <f t="shared" si="36"/>
        <v>43972.605763224972</v>
      </c>
      <c r="H143" s="15">
        <f t="shared" si="35"/>
        <v>592.46309999999994</v>
      </c>
      <c r="I143" s="31"/>
      <c r="J143" s="16"/>
      <c r="K143" s="15">
        <f t="shared" si="37"/>
        <v>348.11646229219775</v>
      </c>
    </row>
    <row r="144" spans="2:11" s="2" customFormat="1" ht="12.75" customHeight="1" x14ac:dyDescent="0.25">
      <c r="B144" s="2" t="s">
        <v>18</v>
      </c>
      <c r="C144" s="6">
        <v>13607</v>
      </c>
      <c r="D144" s="6">
        <v>6500</v>
      </c>
      <c r="E144" s="6">
        <f t="shared" si="34"/>
        <v>1133.4630999999999</v>
      </c>
      <c r="F144" s="6">
        <v>541</v>
      </c>
      <c r="G144" s="15">
        <f t="shared" si="36"/>
        <v>44565.068863224973</v>
      </c>
      <c r="H144" s="15">
        <f t="shared" si="35"/>
        <v>592.46309999999994</v>
      </c>
      <c r="I144" s="31"/>
      <c r="J144" s="16"/>
      <c r="K144" s="15">
        <f t="shared" si="37"/>
        <v>352.80679516719772</v>
      </c>
    </row>
    <row r="145" spans="2:11" s="2" customFormat="1" ht="12.75" customHeight="1" x14ac:dyDescent="0.25">
      <c r="B145" s="2" t="s">
        <v>19</v>
      </c>
      <c r="C145" s="6">
        <v>13607</v>
      </c>
      <c r="D145" s="6">
        <v>6500</v>
      </c>
      <c r="E145" s="6">
        <f t="shared" si="34"/>
        <v>1133.4630999999999</v>
      </c>
      <c r="F145" s="6">
        <v>541</v>
      </c>
      <c r="G145" s="15">
        <f t="shared" si="36"/>
        <v>45157.531963224974</v>
      </c>
      <c r="H145" s="15">
        <f t="shared" si="35"/>
        <v>592.46309999999994</v>
      </c>
      <c r="K145" s="15">
        <f t="shared" si="37"/>
        <v>357.49712804219774</v>
      </c>
    </row>
    <row r="146" spans="2:11" s="2" customFormat="1" ht="12.75" customHeight="1" x14ac:dyDescent="0.25">
      <c r="B146" s="2" t="s">
        <v>20</v>
      </c>
      <c r="C146" s="6">
        <v>13994</v>
      </c>
      <c r="D146" s="6">
        <v>6500</v>
      </c>
      <c r="E146" s="6">
        <f t="shared" si="34"/>
        <v>1165.7002</v>
      </c>
      <c r="F146" s="6">
        <v>541</v>
      </c>
      <c r="G146" s="15">
        <f t="shared" si="36"/>
        <v>45749.995063224975</v>
      </c>
      <c r="H146" s="15">
        <f t="shared" si="35"/>
        <v>624.7002</v>
      </c>
      <c r="K146" s="15">
        <f t="shared" si="37"/>
        <v>362.18746091719777</v>
      </c>
    </row>
    <row r="147" spans="2:11" s="2" customFormat="1" ht="12.75" customHeight="1" x14ac:dyDescent="0.25">
      <c r="B147" s="2" t="s">
        <v>21</v>
      </c>
      <c r="C147" s="6">
        <v>13994</v>
      </c>
      <c r="D147" s="6">
        <v>6500</v>
      </c>
      <c r="E147" s="6">
        <f t="shared" si="34"/>
        <v>1165.7002</v>
      </c>
      <c r="F147" s="6">
        <v>541</v>
      </c>
      <c r="G147" s="15">
        <f t="shared" si="36"/>
        <v>46374.695263224974</v>
      </c>
      <c r="H147" s="15">
        <f t="shared" si="35"/>
        <v>624.7002</v>
      </c>
      <c r="K147" s="15">
        <f t="shared" si="37"/>
        <v>367.13300416719773</v>
      </c>
    </row>
    <row r="148" spans="2:11" s="2" customFormat="1" ht="12.75" customHeight="1" x14ac:dyDescent="0.25">
      <c r="B148" s="7" t="s">
        <v>22</v>
      </c>
      <c r="C148" s="8">
        <f>SUM(C136:C147)</f>
        <v>164058</v>
      </c>
      <c r="D148" s="9" t="s">
        <v>23</v>
      </c>
      <c r="E148" s="8">
        <f>SUM(E136:E147)</f>
        <v>13666.0314</v>
      </c>
      <c r="F148" s="8">
        <f>SUM(F136:F147)</f>
        <v>6492</v>
      </c>
      <c r="G148" s="30">
        <f>SUM(G136:G147)</f>
        <v>517039.17045869969</v>
      </c>
      <c r="H148" s="30">
        <f>SUM(H136:H147)</f>
        <v>7174.0313999999998</v>
      </c>
      <c r="I148" s="38">
        <f>H134/12</f>
        <v>7.9166666666666673E-3</v>
      </c>
      <c r="J148" s="23"/>
      <c r="K148" s="30">
        <f>SUM(K136:K147)</f>
        <v>4093.2267661313731</v>
      </c>
    </row>
    <row r="149" spans="2:11" s="2" customFormat="1" ht="12.75" customHeight="1" x14ac:dyDescent="0.25"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4093.2267661313731</v>
      </c>
      <c r="F150" s="2" t="s">
        <v>25</v>
      </c>
      <c r="G150" s="73">
        <f>$C150+$H148</f>
        <v>11267.258166131372</v>
      </c>
      <c r="H150" s="15"/>
      <c r="I150" s="15">
        <f>SUM($I$14,$G$33,$G$53,$G$73,$G$93,$G$112,$G$131,$G$150)</f>
        <v>51092.622229356341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G151" s="28"/>
      <c r="H151" s="28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66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69</v>
      </c>
      <c r="C153" s="439"/>
      <c r="D153" s="439"/>
      <c r="E153" s="439" t="s">
        <v>70</v>
      </c>
      <c r="F153" s="439"/>
      <c r="G153" s="67" t="s">
        <v>71</v>
      </c>
      <c r="H153" s="70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68" t="s">
        <v>14</v>
      </c>
      <c r="H154" s="66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13994</v>
      </c>
      <c r="D155" s="6">
        <v>6500</v>
      </c>
      <c r="E155" s="6">
        <f t="shared" ref="E155:E166" si="38">$C155*8.33%</f>
        <v>1165.7002</v>
      </c>
      <c r="F155" s="6">
        <v>541</v>
      </c>
      <c r="G155" s="15">
        <f>$G$14+$G$33+$G$53+$G$73+$G$93+$G$112+$G$131+$G$150</f>
        <v>51092.622229356341</v>
      </c>
      <c r="H155" s="15">
        <f t="shared" ref="H155:H166" si="39">E155-F155</f>
        <v>624.7002</v>
      </c>
      <c r="I155" s="31"/>
      <c r="J155" s="16"/>
      <c r="K155" s="15">
        <f>($G155)*($H$153/12)</f>
        <v>404.48325931573771</v>
      </c>
    </row>
    <row r="156" spans="2:11" s="2" customFormat="1" ht="12.75" customHeight="1" x14ac:dyDescent="0.25">
      <c r="B156" s="2" t="s">
        <v>28</v>
      </c>
      <c r="C156" s="6">
        <v>13994</v>
      </c>
      <c r="D156" s="6">
        <v>6500</v>
      </c>
      <c r="E156" s="6">
        <f t="shared" si="38"/>
        <v>1165.7002</v>
      </c>
      <c r="F156" s="6">
        <v>541</v>
      </c>
      <c r="G156" s="15">
        <f t="shared" ref="G156:G166" si="40">$G155+$H155</f>
        <v>51717.32242935634</v>
      </c>
      <c r="H156" s="15">
        <f t="shared" si="39"/>
        <v>624.7002</v>
      </c>
      <c r="I156" s="31"/>
      <c r="J156" s="16"/>
      <c r="K156" s="15">
        <f t="shared" ref="K156:K166" si="41">($G156)*($H$153/12)</f>
        <v>409.42880256573773</v>
      </c>
    </row>
    <row r="157" spans="2:11" s="2" customFormat="1" ht="12.75" customHeight="1" x14ac:dyDescent="0.25">
      <c r="B157" s="2" t="s">
        <v>29</v>
      </c>
      <c r="C157" s="6">
        <v>13994</v>
      </c>
      <c r="D157" s="6">
        <v>6500</v>
      </c>
      <c r="E157" s="6">
        <f t="shared" si="38"/>
        <v>1165.7002</v>
      </c>
      <c r="F157" s="6">
        <v>541</v>
      </c>
      <c r="G157" s="15">
        <f t="shared" si="40"/>
        <v>52342.022629356339</v>
      </c>
      <c r="H157" s="15">
        <f t="shared" si="39"/>
        <v>624.7002</v>
      </c>
      <c r="I157" s="31"/>
      <c r="J157" s="16"/>
      <c r="K157" s="15">
        <f t="shared" si="41"/>
        <v>414.37434581573774</v>
      </c>
    </row>
    <row r="158" spans="2:11" s="2" customFormat="1" ht="12.75" customHeight="1" x14ac:dyDescent="0.25">
      <c r="B158" s="2" t="s">
        <v>30</v>
      </c>
      <c r="C158" s="6">
        <v>13994</v>
      </c>
      <c r="D158" s="6">
        <v>6500</v>
      </c>
      <c r="E158" s="6">
        <f t="shared" si="38"/>
        <v>1165.7002</v>
      </c>
      <c r="F158" s="6">
        <v>541</v>
      </c>
      <c r="G158" s="15">
        <f t="shared" si="40"/>
        <v>52966.722829356338</v>
      </c>
      <c r="H158" s="15">
        <f t="shared" si="39"/>
        <v>624.7002</v>
      </c>
      <c r="I158" s="31"/>
      <c r="J158" s="16"/>
      <c r="K158" s="15">
        <f t="shared" si="41"/>
        <v>419.3198890657377</v>
      </c>
    </row>
    <row r="159" spans="2:11" s="2" customFormat="1" ht="12.75" customHeight="1" x14ac:dyDescent="0.25">
      <c r="B159" s="2" t="s">
        <v>31</v>
      </c>
      <c r="C159" s="6">
        <v>13994</v>
      </c>
      <c r="D159" s="6">
        <v>6500</v>
      </c>
      <c r="E159" s="6">
        <f t="shared" si="38"/>
        <v>1165.7002</v>
      </c>
      <c r="F159" s="6">
        <v>541</v>
      </c>
      <c r="G159" s="15">
        <f t="shared" si="40"/>
        <v>53591.423029356338</v>
      </c>
      <c r="H159" s="15">
        <f t="shared" si="39"/>
        <v>624.7002</v>
      </c>
      <c r="I159" s="31"/>
      <c r="J159" s="16"/>
      <c r="K159" s="15">
        <f t="shared" si="41"/>
        <v>424.26543231573771</v>
      </c>
    </row>
    <row r="160" spans="2:11" s="2" customFormat="1" ht="12.75" customHeight="1" x14ac:dyDescent="0.25">
      <c r="B160" s="2" t="s">
        <v>32</v>
      </c>
      <c r="C160" s="6">
        <v>13994</v>
      </c>
      <c r="D160" s="6">
        <v>6500</v>
      </c>
      <c r="E160" s="6">
        <f t="shared" si="38"/>
        <v>1165.7002</v>
      </c>
      <c r="F160" s="6">
        <v>541</v>
      </c>
      <c r="G160" s="15">
        <f t="shared" si="40"/>
        <v>54216.123229356337</v>
      </c>
      <c r="H160" s="15">
        <f t="shared" si="39"/>
        <v>624.7002</v>
      </c>
      <c r="I160" s="31"/>
      <c r="J160" s="16"/>
      <c r="K160" s="15">
        <f t="shared" si="41"/>
        <v>429.21097556573773</v>
      </c>
    </row>
    <row r="161" spans="2:11" s="2" customFormat="1" ht="12.75" customHeight="1" x14ac:dyDescent="0.25">
      <c r="B161" s="2" t="s">
        <v>33</v>
      </c>
      <c r="C161" s="6">
        <v>13994</v>
      </c>
      <c r="D161" s="6">
        <v>6500</v>
      </c>
      <c r="E161" s="6">
        <f t="shared" si="38"/>
        <v>1165.7002</v>
      </c>
      <c r="F161" s="6">
        <v>541</v>
      </c>
      <c r="G161" s="15">
        <f t="shared" si="40"/>
        <v>54840.823429356336</v>
      </c>
      <c r="H161" s="15">
        <f t="shared" si="39"/>
        <v>624.7002</v>
      </c>
      <c r="I161" s="31"/>
      <c r="J161" s="16"/>
      <c r="K161" s="15">
        <f t="shared" si="41"/>
        <v>434.15651881573768</v>
      </c>
    </row>
    <row r="162" spans="2:11" s="2" customFormat="1" ht="12.75" customHeight="1" x14ac:dyDescent="0.25">
      <c r="B162" s="2" t="s">
        <v>17</v>
      </c>
      <c r="C162" s="6">
        <v>13994</v>
      </c>
      <c r="D162" s="6">
        <v>6500</v>
      </c>
      <c r="E162" s="6">
        <f t="shared" si="38"/>
        <v>1165.7002</v>
      </c>
      <c r="F162" s="6">
        <v>541</v>
      </c>
      <c r="G162" s="15">
        <f t="shared" si="40"/>
        <v>55465.523629356336</v>
      </c>
      <c r="H162" s="15">
        <f t="shared" si="39"/>
        <v>624.7002</v>
      </c>
      <c r="I162" s="31"/>
      <c r="J162" s="16"/>
      <c r="K162" s="15">
        <f t="shared" si="41"/>
        <v>439.1020620657377</v>
      </c>
    </row>
    <row r="163" spans="2:11" s="2" customFormat="1" ht="12.75" customHeight="1" x14ac:dyDescent="0.25">
      <c r="B163" s="2" t="s">
        <v>18</v>
      </c>
      <c r="C163" s="6">
        <v>13994</v>
      </c>
      <c r="D163" s="6">
        <v>6500</v>
      </c>
      <c r="E163" s="6">
        <f t="shared" si="38"/>
        <v>1165.7002</v>
      </c>
      <c r="F163" s="6">
        <v>541</v>
      </c>
      <c r="G163" s="15">
        <f t="shared" si="40"/>
        <v>56090.223829356335</v>
      </c>
      <c r="H163" s="15">
        <f t="shared" si="39"/>
        <v>624.7002</v>
      </c>
      <c r="I163" s="31"/>
      <c r="J163" s="16"/>
      <c r="K163" s="15">
        <f t="shared" si="41"/>
        <v>444.04760531573771</v>
      </c>
    </row>
    <row r="164" spans="2:11" s="2" customFormat="1" ht="12.75" customHeight="1" x14ac:dyDescent="0.25">
      <c r="B164" s="2" t="s">
        <v>19</v>
      </c>
      <c r="C164" s="6">
        <v>13994</v>
      </c>
      <c r="D164" s="6">
        <v>6500</v>
      </c>
      <c r="E164" s="6">
        <f t="shared" si="38"/>
        <v>1165.7002</v>
      </c>
      <c r="F164" s="6">
        <v>541</v>
      </c>
      <c r="G164" s="15">
        <f t="shared" si="40"/>
        <v>56714.924029356334</v>
      </c>
      <c r="H164" s="15">
        <f t="shared" si="39"/>
        <v>624.7002</v>
      </c>
      <c r="K164" s="15">
        <f t="shared" si="41"/>
        <v>448.99314856573767</v>
      </c>
    </row>
    <row r="165" spans="2:11" s="2" customFormat="1" ht="12.75" customHeight="1" x14ac:dyDescent="0.25">
      <c r="B165" s="2" t="s">
        <v>20</v>
      </c>
      <c r="C165" s="6">
        <v>14790</v>
      </c>
      <c r="D165" s="6">
        <v>6500</v>
      </c>
      <c r="E165" s="6">
        <f t="shared" si="38"/>
        <v>1232.0070000000001</v>
      </c>
      <c r="F165" s="6">
        <v>541</v>
      </c>
      <c r="G165" s="15">
        <f t="shared" si="40"/>
        <v>57339.624229356334</v>
      </c>
      <c r="H165" s="15">
        <f t="shared" si="39"/>
        <v>691.00700000000006</v>
      </c>
      <c r="K165" s="15">
        <f t="shared" si="41"/>
        <v>453.93869181573768</v>
      </c>
    </row>
    <row r="166" spans="2:11" s="2" customFormat="1" ht="12.75" customHeight="1" x14ac:dyDescent="0.25">
      <c r="B166" s="2" t="s">
        <v>21</v>
      </c>
      <c r="C166" s="6">
        <v>14790</v>
      </c>
      <c r="D166" s="6">
        <v>6500</v>
      </c>
      <c r="E166" s="6">
        <f t="shared" si="38"/>
        <v>1232.0070000000001</v>
      </c>
      <c r="F166" s="6">
        <v>541</v>
      </c>
      <c r="G166" s="15">
        <f t="shared" si="40"/>
        <v>58030.631229356331</v>
      </c>
      <c r="H166" s="15">
        <f t="shared" si="39"/>
        <v>691.00700000000006</v>
      </c>
      <c r="K166" s="15">
        <f t="shared" si="41"/>
        <v>459.40916389907102</v>
      </c>
    </row>
    <row r="167" spans="2:11" s="2" customFormat="1" ht="12.75" customHeight="1" x14ac:dyDescent="0.25">
      <c r="B167" s="7" t="s">
        <v>22</v>
      </c>
      <c r="C167" s="8">
        <f>SUM(C155:C166)</f>
        <v>169520</v>
      </c>
      <c r="D167" s="9" t="s">
        <v>23</v>
      </c>
      <c r="E167" s="8">
        <f>SUM(E155:E166)</f>
        <v>14121.015999999998</v>
      </c>
      <c r="F167" s="8">
        <f>SUM(F155:F166)</f>
        <v>6492</v>
      </c>
      <c r="G167" s="30">
        <f>SUM(G155:G166)</f>
        <v>654407.98675227596</v>
      </c>
      <c r="H167" s="30">
        <f>SUM(H155:H166)</f>
        <v>7629.0160000000014</v>
      </c>
      <c r="I167" s="38">
        <f>H153/12</f>
        <v>7.9166666666666673E-3</v>
      </c>
      <c r="J167" s="23"/>
      <c r="K167" s="30">
        <f>SUM(K155:K166)</f>
        <v>5180.7298951221865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5180.7298951221856</v>
      </c>
      <c r="F169" s="2" t="s">
        <v>25</v>
      </c>
      <c r="G169" s="73">
        <f>$C169+$H167</f>
        <v>12809.745895122187</v>
      </c>
      <c r="H169" s="15"/>
      <c r="I169" s="15">
        <f>SUM($I$14,$G$33,$G$53,$G$73,$G$93,$G$112,$G$131,$G$150,$G$169)</f>
        <v>63902.368124478526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G170" s="28"/>
      <c r="H170" s="28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66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69</v>
      </c>
      <c r="C172" s="439"/>
      <c r="D172" s="439"/>
      <c r="E172" s="439" t="s">
        <v>70</v>
      </c>
      <c r="F172" s="439"/>
      <c r="G172" s="67" t="s">
        <v>71</v>
      </c>
      <c r="H172" s="70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68" t="s">
        <v>14</v>
      </c>
      <c r="H173" s="66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14790</v>
      </c>
      <c r="D174" s="6">
        <v>6500</v>
      </c>
      <c r="E174" s="6">
        <f t="shared" ref="E174:E185" si="42">$C174*8.33%</f>
        <v>1232.0070000000001</v>
      </c>
      <c r="F174" s="6">
        <v>541</v>
      </c>
      <c r="G174" s="15">
        <f>$G$14+$G$33+$G$53+$G$73+$G$93+$G$112+$G$131+$G$150+$G$169</f>
        <v>63902.368124478526</v>
      </c>
      <c r="H174" s="15">
        <f t="shared" ref="H174:H185" si="43">E174-F174</f>
        <v>691.00700000000006</v>
      </c>
      <c r="I174" s="31"/>
      <c r="J174" s="16"/>
      <c r="K174" s="15">
        <f>($G174)*($H$172/12)</f>
        <v>505.8937476521217</v>
      </c>
    </row>
    <row r="175" spans="2:11" s="2" customFormat="1" ht="12.75" customHeight="1" x14ac:dyDescent="0.25">
      <c r="B175" s="2" t="s">
        <v>28</v>
      </c>
      <c r="C175" s="6">
        <v>14790</v>
      </c>
      <c r="D175" s="6">
        <v>6500</v>
      </c>
      <c r="E175" s="6">
        <f t="shared" si="42"/>
        <v>1232.0070000000001</v>
      </c>
      <c r="F175" s="6">
        <v>541</v>
      </c>
      <c r="G175" s="15">
        <f t="shared" ref="G175:G185" si="44">$G174+$H174</f>
        <v>64593.375124478524</v>
      </c>
      <c r="H175" s="15">
        <f t="shared" si="43"/>
        <v>691.00700000000006</v>
      </c>
      <c r="I175" s="31"/>
      <c r="J175" s="16"/>
      <c r="K175" s="15">
        <f t="shared" ref="K175:K185" si="45">($G175)*($H$172/12)</f>
        <v>511.36421973545504</v>
      </c>
    </row>
    <row r="176" spans="2:11" s="2" customFormat="1" ht="12.75" customHeight="1" x14ac:dyDescent="0.25">
      <c r="B176" s="2" t="s">
        <v>29</v>
      </c>
      <c r="C176" s="6">
        <v>14790</v>
      </c>
      <c r="D176" s="6">
        <v>6500</v>
      </c>
      <c r="E176" s="6">
        <f t="shared" si="42"/>
        <v>1232.0070000000001</v>
      </c>
      <c r="F176" s="6">
        <v>541</v>
      </c>
      <c r="G176" s="15">
        <f t="shared" si="44"/>
        <v>65284.382124478521</v>
      </c>
      <c r="H176" s="15">
        <f t="shared" si="43"/>
        <v>691.00700000000006</v>
      </c>
      <c r="I176" s="31"/>
      <c r="J176" s="16"/>
      <c r="K176" s="15">
        <f t="shared" si="45"/>
        <v>516.83469181878831</v>
      </c>
    </row>
    <row r="177" spans="2:11" s="2" customFormat="1" ht="12.75" customHeight="1" x14ac:dyDescent="0.25">
      <c r="B177" s="2" t="s">
        <v>30</v>
      </c>
      <c r="C177" s="6">
        <v>14790</v>
      </c>
      <c r="D177" s="6">
        <v>6500</v>
      </c>
      <c r="E177" s="6">
        <f t="shared" si="42"/>
        <v>1232.0070000000001</v>
      </c>
      <c r="F177" s="6">
        <v>541</v>
      </c>
      <c r="G177" s="15">
        <f t="shared" si="44"/>
        <v>65975.389124478519</v>
      </c>
      <c r="H177" s="15">
        <f t="shared" si="43"/>
        <v>691.00700000000006</v>
      </c>
      <c r="I177" s="31"/>
      <c r="J177" s="16"/>
      <c r="K177" s="15">
        <f t="shared" si="45"/>
        <v>522.30516390212165</v>
      </c>
    </row>
    <row r="178" spans="2:11" s="2" customFormat="1" ht="12.75" customHeight="1" x14ac:dyDescent="0.25">
      <c r="B178" s="2" t="s">
        <v>31</v>
      </c>
      <c r="C178" s="6">
        <v>14790</v>
      </c>
      <c r="D178" s="6">
        <v>6500</v>
      </c>
      <c r="E178" s="6">
        <f t="shared" si="42"/>
        <v>1232.0070000000001</v>
      </c>
      <c r="F178" s="6">
        <v>541</v>
      </c>
      <c r="G178" s="15">
        <f t="shared" si="44"/>
        <v>66666.396124478517</v>
      </c>
      <c r="H178" s="15">
        <f t="shared" si="43"/>
        <v>691.00700000000006</v>
      </c>
      <c r="I178" s="31"/>
      <c r="J178" s="16"/>
      <c r="K178" s="15">
        <f t="shared" si="45"/>
        <v>527.77563598545498</v>
      </c>
    </row>
    <row r="179" spans="2:11" s="2" customFormat="1" ht="12.75" customHeight="1" x14ac:dyDescent="0.25">
      <c r="B179" s="2" t="s">
        <v>32</v>
      </c>
      <c r="C179" s="6">
        <v>14790</v>
      </c>
      <c r="D179" s="6">
        <v>6500</v>
      </c>
      <c r="E179" s="6">
        <f t="shared" si="42"/>
        <v>1232.0070000000001</v>
      </c>
      <c r="F179" s="6">
        <v>541</v>
      </c>
      <c r="G179" s="15">
        <f t="shared" si="44"/>
        <v>67357.403124478515</v>
      </c>
      <c r="H179" s="15">
        <f t="shared" si="43"/>
        <v>691.00700000000006</v>
      </c>
      <c r="I179" s="31"/>
      <c r="J179" s="16"/>
      <c r="K179" s="15">
        <f t="shared" si="45"/>
        <v>533.24610806878832</v>
      </c>
    </row>
    <row r="180" spans="2:11" s="2" customFormat="1" ht="12.75" customHeight="1" x14ac:dyDescent="0.25">
      <c r="B180" s="2" t="s">
        <v>33</v>
      </c>
      <c r="C180" s="6">
        <v>15198</v>
      </c>
      <c r="D180" s="6">
        <v>6500</v>
      </c>
      <c r="E180" s="6">
        <f t="shared" si="42"/>
        <v>1265.9934000000001</v>
      </c>
      <c r="F180" s="6">
        <v>541</v>
      </c>
      <c r="G180" s="15">
        <f t="shared" si="44"/>
        <v>68048.410124478512</v>
      </c>
      <c r="H180" s="15">
        <f t="shared" si="43"/>
        <v>724.99340000000007</v>
      </c>
      <c r="I180" s="31"/>
      <c r="J180" s="16"/>
      <c r="K180" s="15">
        <f t="shared" si="45"/>
        <v>538.71658015212165</v>
      </c>
    </row>
    <row r="181" spans="2:11" s="2" customFormat="1" ht="12.75" customHeight="1" x14ac:dyDescent="0.25">
      <c r="B181" s="2" t="s">
        <v>17</v>
      </c>
      <c r="C181" s="6">
        <v>15198</v>
      </c>
      <c r="D181" s="6">
        <v>6500</v>
      </c>
      <c r="E181" s="6">
        <f t="shared" si="42"/>
        <v>1265.9934000000001</v>
      </c>
      <c r="F181" s="6">
        <v>541</v>
      </c>
      <c r="G181" s="15">
        <f t="shared" si="44"/>
        <v>68773.403524478519</v>
      </c>
      <c r="H181" s="15">
        <f t="shared" si="43"/>
        <v>724.99340000000007</v>
      </c>
      <c r="I181" s="31"/>
      <c r="J181" s="16"/>
      <c r="K181" s="15">
        <f t="shared" si="45"/>
        <v>544.45611123545496</v>
      </c>
    </row>
    <row r="182" spans="2:11" s="2" customFormat="1" ht="12.75" customHeight="1" x14ac:dyDescent="0.25">
      <c r="B182" s="2" t="s">
        <v>18</v>
      </c>
      <c r="C182" s="6">
        <v>15198</v>
      </c>
      <c r="D182" s="6">
        <v>6500</v>
      </c>
      <c r="E182" s="6">
        <f t="shared" si="42"/>
        <v>1265.9934000000001</v>
      </c>
      <c r="F182" s="6">
        <v>541</v>
      </c>
      <c r="G182" s="15">
        <f t="shared" si="44"/>
        <v>69498.396924478526</v>
      </c>
      <c r="H182" s="15">
        <f t="shared" si="43"/>
        <v>724.99340000000007</v>
      </c>
      <c r="I182" s="31"/>
      <c r="J182" s="16"/>
      <c r="K182" s="15">
        <f t="shared" si="45"/>
        <v>550.19564231878837</v>
      </c>
    </row>
    <row r="183" spans="2:11" s="2" customFormat="1" ht="12.75" customHeight="1" x14ac:dyDescent="0.25">
      <c r="B183" s="2" t="s">
        <v>19</v>
      </c>
      <c r="C183" s="6">
        <v>15198</v>
      </c>
      <c r="D183" s="6">
        <v>6500</v>
      </c>
      <c r="E183" s="6">
        <f t="shared" si="42"/>
        <v>1265.9934000000001</v>
      </c>
      <c r="F183" s="6">
        <v>541</v>
      </c>
      <c r="G183" s="15">
        <f t="shared" si="44"/>
        <v>70223.390324478532</v>
      </c>
      <c r="H183" s="15">
        <f t="shared" si="43"/>
        <v>724.99340000000007</v>
      </c>
      <c r="K183" s="15">
        <f t="shared" si="45"/>
        <v>555.93517340212179</v>
      </c>
    </row>
    <row r="184" spans="2:11" s="2" customFormat="1" ht="12.75" customHeight="1" x14ac:dyDescent="0.25">
      <c r="B184" s="2" t="s">
        <v>20</v>
      </c>
      <c r="C184" s="6">
        <v>15608</v>
      </c>
      <c r="D184" s="6">
        <v>6500</v>
      </c>
      <c r="E184" s="6">
        <f t="shared" si="42"/>
        <v>1300.1464000000001</v>
      </c>
      <c r="F184" s="6">
        <v>541</v>
      </c>
      <c r="G184" s="15">
        <f t="shared" si="44"/>
        <v>70948.383724478539</v>
      </c>
      <c r="H184" s="15">
        <f t="shared" si="43"/>
        <v>759.14640000000009</v>
      </c>
      <c r="K184" s="15">
        <f t="shared" si="45"/>
        <v>561.67470448545509</v>
      </c>
    </row>
    <row r="185" spans="2:11" s="2" customFormat="1" ht="12.75" customHeight="1" x14ac:dyDescent="0.25">
      <c r="B185" s="2" t="s">
        <v>21</v>
      </c>
      <c r="C185" s="6">
        <v>15608</v>
      </c>
      <c r="D185" s="6">
        <v>6500</v>
      </c>
      <c r="E185" s="6">
        <f t="shared" si="42"/>
        <v>1300.1464000000001</v>
      </c>
      <c r="F185" s="6">
        <v>541</v>
      </c>
      <c r="G185" s="15">
        <f t="shared" si="44"/>
        <v>71707.530124478537</v>
      </c>
      <c r="H185" s="15">
        <f t="shared" si="43"/>
        <v>759.14640000000009</v>
      </c>
      <c r="K185" s="15">
        <f t="shared" si="45"/>
        <v>567.68461348545509</v>
      </c>
    </row>
    <row r="186" spans="2:11" s="2" customFormat="1" ht="12.75" customHeight="1" x14ac:dyDescent="0.25">
      <c r="B186" s="7" t="s">
        <v>22</v>
      </c>
      <c r="C186" s="8">
        <f>SUM(C174:C185)</f>
        <v>180748</v>
      </c>
      <c r="D186" s="9" t="s">
        <v>23</v>
      </c>
      <c r="E186" s="8">
        <f>SUM(E174:E185)</f>
        <v>15056.308399999996</v>
      </c>
      <c r="F186" s="8">
        <f>SUM(F174:F185)</f>
        <v>6492</v>
      </c>
      <c r="G186" s="30">
        <f>SUM(G174:G185)</f>
        <v>812978.82849374227</v>
      </c>
      <c r="H186" s="30">
        <f>SUM(H174:H185)</f>
        <v>8564.3084000000017</v>
      </c>
      <c r="I186" s="38">
        <f>H172/12</f>
        <v>7.9166666666666673E-3</v>
      </c>
      <c r="J186" s="23"/>
      <c r="K186" s="30">
        <f>SUM(K174:K185)</f>
        <v>6436.0823922421259</v>
      </c>
    </row>
    <row r="187" spans="2:11" s="2" customFormat="1" ht="12.75" customHeight="1" x14ac:dyDescent="0.25">
      <c r="G187" s="15"/>
      <c r="H187" s="15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6436.0823922421268</v>
      </c>
      <c r="F188" s="2" t="s">
        <v>25</v>
      </c>
      <c r="G188" s="73">
        <f>$C188+$H186</f>
        <v>15000.390792242128</v>
      </c>
      <c r="H188" s="15"/>
      <c r="I188" s="15">
        <f>SUM($I$14,$G$33,$G$53,$G$73,$G$93,$G$112,$G$131,$G$150,$G$169,$G$188)</f>
        <v>78902.758916720661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G189" s="28"/>
      <c r="H189" s="28"/>
      <c r="I189" s="135" t="str">
        <f>IF($I188=$G193,"OK","CHECK IT")</f>
        <v>OK</v>
      </c>
      <c r="J189" s="16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66" t="s">
        <v>4</v>
      </c>
      <c r="H190" s="136" t="s">
        <v>44</v>
      </c>
      <c r="I190" s="31"/>
      <c r="J190" s="20"/>
      <c r="K190" s="15"/>
    </row>
    <row r="191" spans="2:11" s="2" customFormat="1" ht="12.75" customHeight="1" x14ac:dyDescent="0.25">
      <c r="B191" s="439" t="s">
        <v>69</v>
      </c>
      <c r="C191" s="439"/>
      <c r="D191" s="439"/>
      <c r="E191" s="439" t="s">
        <v>70</v>
      </c>
      <c r="F191" s="439"/>
      <c r="G191" s="67" t="s">
        <v>71</v>
      </c>
      <c r="H191" s="70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68" t="s">
        <v>14</v>
      </c>
      <c r="H192" s="66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15608</v>
      </c>
      <c r="D193" s="6">
        <v>6500</v>
      </c>
      <c r="E193" s="6">
        <f t="shared" ref="E193:E204" si="46">$C193*8.33%</f>
        <v>1300.1464000000001</v>
      </c>
      <c r="F193" s="6">
        <v>541</v>
      </c>
      <c r="G193" s="15">
        <f>$G$14+$G$33+$G$53+$G$73+$G$93+$G$112+$G$131+$G$150+$G$169+$G$188</f>
        <v>78902.758916720661</v>
      </c>
      <c r="H193" s="15">
        <f t="shared" ref="H193:H204" si="47">E193-F193</f>
        <v>759.14640000000009</v>
      </c>
      <c r="I193" s="31"/>
      <c r="J193" s="16"/>
      <c r="K193" s="15">
        <f>($G193)*($H$191/12)</f>
        <v>558.89454232677144</v>
      </c>
    </row>
    <row r="194" spans="2:11" s="2" customFormat="1" ht="12.75" customHeight="1" x14ac:dyDescent="0.25">
      <c r="B194" s="2" t="s">
        <v>28</v>
      </c>
      <c r="C194" s="6">
        <v>15922</v>
      </c>
      <c r="D194" s="6">
        <v>6500</v>
      </c>
      <c r="E194" s="6">
        <f t="shared" si="46"/>
        <v>1326.3026</v>
      </c>
      <c r="F194" s="6">
        <v>541</v>
      </c>
      <c r="G194" s="15">
        <f t="shared" ref="G194:G204" si="48">$G193+$H193</f>
        <v>79661.905316720658</v>
      </c>
      <c r="H194" s="15">
        <f t="shared" si="47"/>
        <v>785.30259999999998</v>
      </c>
      <c r="I194" s="31"/>
      <c r="J194" s="16"/>
      <c r="K194" s="15">
        <f t="shared" ref="K194:K204" si="49">($G194)*($H$191/12)</f>
        <v>564.27182932677135</v>
      </c>
    </row>
    <row r="195" spans="2:11" s="2" customFormat="1" ht="12.75" customHeight="1" x14ac:dyDescent="0.25">
      <c r="B195" s="2" t="s">
        <v>29</v>
      </c>
      <c r="C195" s="6">
        <v>15922</v>
      </c>
      <c r="D195" s="6">
        <v>6500</v>
      </c>
      <c r="E195" s="6">
        <f t="shared" si="46"/>
        <v>1326.3026</v>
      </c>
      <c r="F195" s="6">
        <v>541</v>
      </c>
      <c r="G195" s="15">
        <f t="shared" si="48"/>
        <v>80447.207916720654</v>
      </c>
      <c r="H195" s="15">
        <f t="shared" si="47"/>
        <v>785.30259999999998</v>
      </c>
      <c r="I195" s="31"/>
      <c r="J195" s="16"/>
      <c r="K195" s="15">
        <f t="shared" si="49"/>
        <v>569.83438941010468</v>
      </c>
    </row>
    <row r="196" spans="2:11" s="2" customFormat="1" ht="12.75" customHeight="1" x14ac:dyDescent="0.25">
      <c r="B196" s="2" t="s">
        <v>30</v>
      </c>
      <c r="C196" s="6">
        <v>15922</v>
      </c>
      <c r="D196" s="6">
        <v>6500</v>
      </c>
      <c r="E196" s="6">
        <f t="shared" si="46"/>
        <v>1326.3026</v>
      </c>
      <c r="F196" s="6">
        <v>541</v>
      </c>
      <c r="G196" s="15">
        <f t="shared" si="48"/>
        <v>81232.510516720649</v>
      </c>
      <c r="H196" s="15">
        <f t="shared" si="47"/>
        <v>785.30259999999998</v>
      </c>
      <c r="I196" s="31"/>
      <c r="J196" s="16"/>
      <c r="K196" s="15">
        <f t="shared" si="49"/>
        <v>575.396949493438</v>
      </c>
    </row>
    <row r="197" spans="2:11" s="2" customFormat="1" ht="12.75" customHeight="1" x14ac:dyDescent="0.25">
      <c r="B197" s="2" t="s">
        <v>31</v>
      </c>
      <c r="C197" s="6">
        <v>15922</v>
      </c>
      <c r="D197" s="6">
        <v>6500</v>
      </c>
      <c r="E197" s="6">
        <f t="shared" si="46"/>
        <v>1326.3026</v>
      </c>
      <c r="F197" s="6">
        <v>541</v>
      </c>
      <c r="G197" s="15">
        <f t="shared" si="48"/>
        <v>82017.813116720645</v>
      </c>
      <c r="H197" s="15">
        <f t="shared" si="47"/>
        <v>785.30259999999998</v>
      </c>
      <c r="I197" s="31"/>
      <c r="J197" s="16"/>
      <c r="K197" s="15">
        <f t="shared" si="49"/>
        <v>580.95950957677132</v>
      </c>
    </row>
    <row r="198" spans="2:11" s="2" customFormat="1" ht="12.75" customHeight="1" x14ac:dyDescent="0.25">
      <c r="B198" s="2" t="s">
        <v>32</v>
      </c>
      <c r="C198" s="6">
        <v>15922</v>
      </c>
      <c r="D198" s="6">
        <v>6500</v>
      </c>
      <c r="E198" s="6">
        <f t="shared" si="46"/>
        <v>1326.3026</v>
      </c>
      <c r="F198" s="6">
        <v>541</v>
      </c>
      <c r="G198" s="15">
        <f t="shared" si="48"/>
        <v>82803.11571672064</v>
      </c>
      <c r="H198" s="15">
        <f t="shared" si="47"/>
        <v>785.30259999999998</v>
      </c>
      <c r="I198" s="31"/>
      <c r="J198" s="16"/>
      <c r="K198" s="15">
        <f t="shared" si="49"/>
        <v>586.52206966010453</v>
      </c>
    </row>
    <row r="199" spans="2:11" s="2" customFormat="1" ht="12.75" customHeight="1" x14ac:dyDescent="0.25">
      <c r="B199" s="2" t="s">
        <v>33</v>
      </c>
      <c r="C199" s="6">
        <v>16236</v>
      </c>
      <c r="D199" s="6">
        <v>6500</v>
      </c>
      <c r="E199" s="6">
        <f t="shared" si="46"/>
        <v>1352.4587999999999</v>
      </c>
      <c r="F199" s="6">
        <v>541</v>
      </c>
      <c r="G199" s="15">
        <f t="shared" si="48"/>
        <v>83588.418316720636</v>
      </c>
      <c r="H199" s="15">
        <f t="shared" si="47"/>
        <v>811.45879999999988</v>
      </c>
      <c r="I199" s="31"/>
      <c r="J199" s="16"/>
      <c r="K199" s="15">
        <f t="shared" si="49"/>
        <v>592.08462974343786</v>
      </c>
    </row>
    <row r="200" spans="2:11" s="2" customFormat="1" ht="12.75" customHeight="1" x14ac:dyDescent="0.25">
      <c r="B200" s="2" t="s">
        <v>17</v>
      </c>
      <c r="C200" s="6">
        <v>16236</v>
      </c>
      <c r="D200" s="6">
        <v>6500</v>
      </c>
      <c r="E200" s="6">
        <f t="shared" si="46"/>
        <v>1352.4587999999999</v>
      </c>
      <c r="F200" s="6">
        <v>541</v>
      </c>
      <c r="G200" s="15">
        <f t="shared" si="48"/>
        <v>84399.877116720629</v>
      </c>
      <c r="H200" s="15">
        <f t="shared" si="47"/>
        <v>811.45879999999988</v>
      </c>
      <c r="I200" s="31"/>
      <c r="J200" s="16"/>
      <c r="K200" s="15">
        <f t="shared" si="49"/>
        <v>597.83246291010448</v>
      </c>
    </row>
    <row r="201" spans="2:11" s="2" customFormat="1" ht="12.75" customHeight="1" x14ac:dyDescent="0.25">
      <c r="B201" s="2" t="s">
        <v>18</v>
      </c>
      <c r="C201" s="6">
        <v>16236</v>
      </c>
      <c r="D201" s="6">
        <v>6500</v>
      </c>
      <c r="E201" s="6">
        <f t="shared" si="46"/>
        <v>1352.4587999999999</v>
      </c>
      <c r="F201" s="6">
        <v>541</v>
      </c>
      <c r="G201" s="15">
        <f t="shared" si="48"/>
        <v>85211.335916720622</v>
      </c>
      <c r="H201" s="15">
        <f t="shared" si="47"/>
        <v>811.45879999999988</v>
      </c>
      <c r="I201" s="31"/>
      <c r="J201" s="16"/>
      <c r="K201" s="15">
        <f t="shared" si="49"/>
        <v>603.58029607677111</v>
      </c>
    </row>
    <row r="202" spans="2:11" s="2" customFormat="1" ht="12.75" customHeight="1" x14ac:dyDescent="0.25">
      <c r="B202" s="2" t="s">
        <v>19</v>
      </c>
      <c r="C202" s="6">
        <v>16655</v>
      </c>
      <c r="D202" s="6">
        <v>6500</v>
      </c>
      <c r="E202" s="6">
        <f t="shared" si="46"/>
        <v>1387.3615</v>
      </c>
      <c r="F202" s="6">
        <v>541</v>
      </c>
      <c r="G202" s="15">
        <f t="shared" si="48"/>
        <v>86022.794716720615</v>
      </c>
      <c r="H202" s="15">
        <f t="shared" si="47"/>
        <v>846.36149999999998</v>
      </c>
      <c r="K202" s="15">
        <f t="shared" si="49"/>
        <v>609.32812924343773</v>
      </c>
    </row>
    <row r="203" spans="2:11" s="2" customFormat="1" ht="12.75" customHeight="1" x14ac:dyDescent="0.25">
      <c r="B203" s="2" t="s">
        <v>20</v>
      </c>
      <c r="C203" s="6">
        <v>17093</v>
      </c>
      <c r="D203" s="6">
        <v>6500</v>
      </c>
      <c r="E203" s="6">
        <f t="shared" si="46"/>
        <v>1423.8469</v>
      </c>
      <c r="F203" s="6">
        <v>541</v>
      </c>
      <c r="G203" s="15">
        <f t="shared" si="48"/>
        <v>86869.156216720614</v>
      </c>
      <c r="H203" s="15">
        <f t="shared" si="47"/>
        <v>882.84690000000001</v>
      </c>
      <c r="K203" s="15">
        <f t="shared" si="49"/>
        <v>615.32318986843768</v>
      </c>
    </row>
    <row r="204" spans="2:11" s="2" customFormat="1" ht="12.75" customHeight="1" x14ac:dyDescent="0.25">
      <c r="B204" s="2" t="s">
        <v>21</v>
      </c>
      <c r="C204" s="6">
        <v>17093</v>
      </c>
      <c r="D204" s="6">
        <v>6500</v>
      </c>
      <c r="E204" s="6">
        <f t="shared" si="46"/>
        <v>1423.8469</v>
      </c>
      <c r="F204" s="6">
        <v>541</v>
      </c>
      <c r="G204" s="15">
        <f t="shared" si="48"/>
        <v>87752.003116720618</v>
      </c>
      <c r="H204" s="15">
        <f t="shared" si="47"/>
        <v>882.84690000000001</v>
      </c>
      <c r="K204" s="15">
        <f t="shared" si="49"/>
        <v>621.57668874343778</v>
      </c>
    </row>
    <row r="205" spans="2:11" s="2" customFormat="1" ht="12.75" customHeight="1" x14ac:dyDescent="0.25">
      <c r="B205" s="7" t="s">
        <v>22</v>
      </c>
      <c r="C205" s="8">
        <f>SUM(C193:C204)</f>
        <v>194767</v>
      </c>
      <c r="D205" s="9" t="s">
        <v>23</v>
      </c>
      <c r="E205" s="8">
        <f>SUM(E193:E204)</f>
        <v>16224.091100000001</v>
      </c>
      <c r="F205" s="8">
        <f>SUM(F193:F204)</f>
        <v>6492</v>
      </c>
      <c r="G205" s="30">
        <f>SUM(G193:G204)</f>
        <v>998908.89690064744</v>
      </c>
      <c r="H205" s="30">
        <f>SUM(H193:H204)</f>
        <v>9732.0911000000015</v>
      </c>
      <c r="I205" s="38">
        <f>H191/12</f>
        <v>7.0833333333333338E-3</v>
      </c>
      <c r="J205" s="23"/>
      <c r="K205" s="30">
        <f>SUM(K193:K204)</f>
        <v>7075.6046863795882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7075.6046863795864</v>
      </c>
      <c r="F207" s="2" t="s">
        <v>25</v>
      </c>
      <c r="G207" s="73">
        <f>$C207+$H205</f>
        <v>16807.695786379587</v>
      </c>
      <c r="H207" s="15"/>
      <c r="I207" s="15">
        <f>SUM($I$14,$G$33,$G$53,$G$73,$G$93,$G$112,$G$131,$G$150,$G$169,$G$188,$G$207)</f>
        <v>95710.454703100244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G208" s="28"/>
      <c r="H208" s="28"/>
      <c r="I208" s="135" t="str">
        <f>IF($I207=$G212,"OK","CHECK IT")</f>
        <v>OK</v>
      </c>
      <c r="J208" s="16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66" t="s">
        <v>4</v>
      </c>
      <c r="H209" s="136" t="s">
        <v>46</v>
      </c>
      <c r="I209" s="31"/>
      <c r="J209" s="20"/>
      <c r="K209" s="15"/>
    </row>
    <row r="210" spans="2:11" s="2" customFormat="1" ht="12.75" customHeight="1" x14ac:dyDescent="0.25">
      <c r="B210" s="439" t="s">
        <v>69</v>
      </c>
      <c r="C210" s="439"/>
      <c r="D210" s="439"/>
      <c r="E210" s="439" t="s">
        <v>70</v>
      </c>
      <c r="F210" s="439"/>
      <c r="G210" s="67" t="s">
        <v>71</v>
      </c>
      <c r="H210" s="70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68" t="s">
        <v>14</v>
      </c>
      <c r="H211" s="66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17308</v>
      </c>
      <c r="D212" s="6">
        <v>6500</v>
      </c>
      <c r="E212" s="6">
        <f t="shared" ref="E212:E224" si="50">$C212*8.33%</f>
        <v>1441.7564</v>
      </c>
      <c r="F212" s="6">
        <v>541</v>
      </c>
      <c r="G212" s="15">
        <f>$G$14+$G$33+$G$53+$G$73+$G$93+$G$112+$G$131+$G$150+$G$169+$G$188+$G$207</f>
        <v>95710.454703100244</v>
      </c>
      <c r="H212" s="15">
        <f t="shared" ref="H212:H224" si="51">E212-F212</f>
        <v>900.75639999999999</v>
      </c>
      <c r="I212" s="31"/>
      <c r="J212" s="16"/>
      <c r="K212" s="15">
        <f>(G212)*($H$210/12)</f>
        <v>677.94905414696007</v>
      </c>
    </row>
    <row r="213" spans="2:11" s="2" customFormat="1" ht="12.75" customHeight="1" x14ac:dyDescent="0.25">
      <c r="B213" s="2" t="s">
        <v>28</v>
      </c>
      <c r="C213" s="6">
        <v>17308</v>
      </c>
      <c r="D213" s="6">
        <v>6500</v>
      </c>
      <c r="E213" s="6">
        <f t="shared" si="50"/>
        <v>1441.7564</v>
      </c>
      <c r="F213" s="6">
        <v>541</v>
      </c>
      <c r="G213" s="15">
        <f t="shared" ref="G213:G224" si="52">$G212+$H212</f>
        <v>96611.211103100242</v>
      </c>
      <c r="H213" s="15">
        <f t="shared" si="51"/>
        <v>900.75639999999999</v>
      </c>
      <c r="I213" s="31"/>
      <c r="J213" s="16"/>
      <c r="K213" s="15">
        <f t="shared" ref="K213:K224" si="53">(G213)*($H$210/12)</f>
        <v>684.32941198029346</v>
      </c>
    </row>
    <row r="214" spans="2:11" s="2" customFormat="1" ht="12.75" customHeight="1" x14ac:dyDescent="0.25">
      <c r="B214" s="2" t="s">
        <v>119</v>
      </c>
      <c r="C214" s="6">
        <v>44936</v>
      </c>
      <c r="D214" s="6">
        <v>6500</v>
      </c>
      <c r="E214" s="6">
        <f t="shared" si="50"/>
        <v>3743.1687999999999</v>
      </c>
      <c r="F214" s="6">
        <v>0</v>
      </c>
      <c r="G214" s="15">
        <f t="shared" si="52"/>
        <v>97511.967503100241</v>
      </c>
      <c r="H214" s="15">
        <f t="shared" si="51"/>
        <v>3743.1687999999999</v>
      </c>
      <c r="I214" s="31"/>
      <c r="J214" s="16"/>
      <c r="K214" s="15">
        <f t="shared" si="53"/>
        <v>690.70976981362674</v>
      </c>
    </row>
    <row r="215" spans="2:11" s="2" customFormat="1" ht="12.75" customHeight="1" x14ac:dyDescent="0.25">
      <c r="B215" s="2" t="s">
        <v>29</v>
      </c>
      <c r="C215" s="6">
        <v>18193</v>
      </c>
      <c r="D215" s="6">
        <v>6500</v>
      </c>
      <c r="E215" s="6">
        <f t="shared" si="50"/>
        <v>1515.4768999999999</v>
      </c>
      <c r="F215" s="6">
        <v>541</v>
      </c>
      <c r="G215" s="15">
        <f t="shared" si="52"/>
        <v>101255.13630310024</v>
      </c>
      <c r="H215" s="15">
        <f t="shared" si="51"/>
        <v>974.47689999999989</v>
      </c>
      <c r="I215" s="31"/>
      <c r="J215" s="16"/>
      <c r="K215" s="15">
        <f t="shared" si="53"/>
        <v>717.22388214696014</v>
      </c>
    </row>
    <row r="216" spans="2:11" s="2" customFormat="1" ht="12.75" customHeight="1" x14ac:dyDescent="0.25">
      <c r="B216" s="2" t="s">
        <v>30</v>
      </c>
      <c r="C216" s="6">
        <v>18193</v>
      </c>
      <c r="D216" s="6">
        <v>6500</v>
      </c>
      <c r="E216" s="6">
        <f t="shared" si="50"/>
        <v>1515.4768999999999</v>
      </c>
      <c r="F216" s="6">
        <v>541</v>
      </c>
      <c r="G216" s="15">
        <f t="shared" si="52"/>
        <v>102229.61320310023</v>
      </c>
      <c r="H216" s="15">
        <f t="shared" si="51"/>
        <v>974.47689999999989</v>
      </c>
      <c r="I216" s="31"/>
      <c r="J216" s="16"/>
      <c r="K216" s="15">
        <f t="shared" si="53"/>
        <v>724.1264268552934</v>
      </c>
    </row>
    <row r="217" spans="2:11" s="2" customFormat="1" ht="12.75" customHeight="1" x14ac:dyDescent="0.25">
      <c r="B217" s="2" t="s">
        <v>31</v>
      </c>
      <c r="C217" s="6">
        <v>18532</v>
      </c>
      <c r="D217" s="6">
        <v>6500</v>
      </c>
      <c r="E217" s="6">
        <f t="shared" si="50"/>
        <v>1543.7156</v>
      </c>
      <c r="F217" s="6">
        <v>541</v>
      </c>
      <c r="G217" s="15">
        <f t="shared" si="52"/>
        <v>103204.09010310023</v>
      </c>
      <c r="H217" s="15">
        <f t="shared" si="51"/>
        <v>1002.7156</v>
      </c>
      <c r="I217" s="31"/>
      <c r="J217" s="16"/>
      <c r="K217" s="15">
        <f t="shared" si="53"/>
        <v>731.02897156362667</v>
      </c>
    </row>
    <row r="218" spans="2:11" s="2" customFormat="1" ht="12.75" customHeight="1" x14ac:dyDescent="0.25">
      <c r="B218" s="2" t="s">
        <v>32</v>
      </c>
      <c r="C218" s="6">
        <v>18532</v>
      </c>
      <c r="D218" s="6">
        <v>6500</v>
      </c>
      <c r="E218" s="6">
        <f t="shared" si="50"/>
        <v>1543.7156</v>
      </c>
      <c r="F218" s="6">
        <v>541</v>
      </c>
      <c r="G218" s="15">
        <f t="shared" si="52"/>
        <v>104206.80570310022</v>
      </c>
      <c r="H218" s="15">
        <f t="shared" si="51"/>
        <v>1002.7156</v>
      </c>
      <c r="I218" s="31"/>
      <c r="J218" s="16"/>
      <c r="K218" s="15">
        <f t="shared" si="53"/>
        <v>738.13154039695996</v>
      </c>
    </row>
    <row r="219" spans="2:11" s="2" customFormat="1" ht="12.75" customHeight="1" x14ac:dyDescent="0.25">
      <c r="B219" s="2" t="s">
        <v>33</v>
      </c>
      <c r="C219" s="6">
        <v>18871</v>
      </c>
      <c r="D219" s="6">
        <v>6500</v>
      </c>
      <c r="E219" s="6">
        <f t="shared" si="50"/>
        <v>1571.9542999999999</v>
      </c>
      <c r="F219" s="6">
        <v>541</v>
      </c>
      <c r="G219" s="15">
        <f t="shared" si="52"/>
        <v>105209.52130310022</v>
      </c>
      <c r="H219" s="15">
        <f t="shared" si="51"/>
        <v>1030.9542999999999</v>
      </c>
      <c r="I219" s="31"/>
      <c r="J219" s="16"/>
      <c r="K219" s="15">
        <f t="shared" si="53"/>
        <v>745.23410923029326</v>
      </c>
    </row>
    <row r="220" spans="2:11" s="2" customFormat="1" ht="12.75" customHeight="1" x14ac:dyDescent="0.25">
      <c r="B220" s="2" t="s">
        <v>17</v>
      </c>
      <c r="C220" s="6">
        <v>18871</v>
      </c>
      <c r="D220" s="6">
        <v>6500</v>
      </c>
      <c r="E220" s="6">
        <f t="shared" si="50"/>
        <v>1571.9542999999999</v>
      </c>
      <c r="F220" s="6">
        <v>541</v>
      </c>
      <c r="G220" s="15">
        <f t="shared" si="52"/>
        <v>106240.47560310022</v>
      </c>
      <c r="H220" s="15">
        <f t="shared" si="51"/>
        <v>1030.9542999999999</v>
      </c>
      <c r="I220" s="31"/>
      <c r="J220" s="16"/>
      <c r="K220" s="15">
        <f t="shared" si="53"/>
        <v>752.53670218862658</v>
      </c>
    </row>
    <row r="221" spans="2:11" s="2" customFormat="1" ht="12.75" customHeight="1" x14ac:dyDescent="0.25">
      <c r="B221" s="2" t="s">
        <v>18</v>
      </c>
      <c r="C221" s="6">
        <v>18871</v>
      </c>
      <c r="D221" s="6">
        <v>6500</v>
      </c>
      <c r="E221" s="6">
        <f t="shared" si="50"/>
        <v>1571.9542999999999</v>
      </c>
      <c r="F221" s="6">
        <v>541</v>
      </c>
      <c r="G221" s="15">
        <f t="shared" si="52"/>
        <v>107271.42990310022</v>
      </c>
      <c r="H221" s="15">
        <f t="shared" si="51"/>
        <v>1030.9542999999999</v>
      </c>
      <c r="I221" s="31"/>
      <c r="J221" s="16"/>
      <c r="K221" s="15">
        <f t="shared" si="53"/>
        <v>759.8392951469599</v>
      </c>
    </row>
    <row r="222" spans="2:11" s="2" customFormat="1" ht="12.75" customHeight="1" x14ac:dyDescent="0.25">
      <c r="B222" s="2" t="s">
        <v>19</v>
      </c>
      <c r="C222" s="6">
        <v>18871</v>
      </c>
      <c r="D222" s="6">
        <v>6500</v>
      </c>
      <c r="E222" s="6">
        <f t="shared" si="50"/>
        <v>1571.9542999999999</v>
      </c>
      <c r="F222" s="6">
        <v>541</v>
      </c>
      <c r="G222" s="15">
        <f t="shared" si="52"/>
        <v>108302.38420310021</v>
      </c>
      <c r="H222" s="15">
        <f t="shared" si="51"/>
        <v>1030.9542999999999</v>
      </c>
      <c r="I222" s="31"/>
      <c r="J222" s="16"/>
      <c r="K222" s="15">
        <f t="shared" si="53"/>
        <v>767.14188810529322</v>
      </c>
    </row>
    <row r="223" spans="2:11" s="2" customFormat="1" ht="12.75" customHeight="1" x14ac:dyDescent="0.25">
      <c r="B223" s="2" t="s">
        <v>20</v>
      </c>
      <c r="C223" s="6">
        <v>19793</v>
      </c>
      <c r="D223" s="6">
        <v>6500</v>
      </c>
      <c r="E223" s="6">
        <f t="shared" si="50"/>
        <v>1648.7569000000001</v>
      </c>
      <c r="F223" s="6">
        <v>541</v>
      </c>
      <c r="G223" s="15">
        <f t="shared" si="52"/>
        <v>109333.33850310021</v>
      </c>
      <c r="H223" s="15">
        <f t="shared" si="51"/>
        <v>1107.7569000000001</v>
      </c>
      <c r="I223" s="31"/>
      <c r="J223" s="16"/>
      <c r="K223" s="15">
        <f t="shared" si="53"/>
        <v>774.44448106362654</v>
      </c>
    </row>
    <row r="224" spans="2:11" s="2" customFormat="1" ht="12.75" customHeight="1" x14ac:dyDescent="0.25">
      <c r="B224" s="2" t="s">
        <v>21</v>
      </c>
      <c r="C224" s="6">
        <v>19793</v>
      </c>
      <c r="D224" s="6">
        <v>6500</v>
      </c>
      <c r="E224" s="6">
        <f t="shared" si="50"/>
        <v>1648.7569000000001</v>
      </c>
      <c r="F224" s="6">
        <v>541</v>
      </c>
      <c r="G224" s="15">
        <f t="shared" si="52"/>
        <v>110441.0954031002</v>
      </c>
      <c r="H224" s="15">
        <f t="shared" si="51"/>
        <v>1107.7569000000001</v>
      </c>
      <c r="K224" s="15">
        <f t="shared" si="53"/>
        <v>782.29109243862649</v>
      </c>
    </row>
    <row r="225" spans="2:11" s="2" customFormat="1" ht="12.75" customHeight="1" x14ac:dyDescent="0.25">
      <c r="B225" s="7" t="s">
        <v>22</v>
      </c>
      <c r="C225" s="8">
        <f>SUM(C212:C224)</f>
        <v>268072</v>
      </c>
      <c r="D225" s="9" t="s">
        <v>23</v>
      </c>
      <c r="E225" s="8">
        <f>SUM(E212:E224)</f>
        <v>22330.3976</v>
      </c>
      <c r="F225" s="8">
        <f>SUM(F212:F224)</f>
        <v>6492</v>
      </c>
      <c r="G225" s="30">
        <f>SUM(G212:G224)</f>
        <v>1347527.5235403029</v>
      </c>
      <c r="H225" s="30">
        <f>SUM(H212:H224)</f>
        <v>15838.397599999997</v>
      </c>
      <c r="I225" s="38">
        <f>H210/12</f>
        <v>7.0833333333333338E-3</v>
      </c>
      <c r="J225" s="23"/>
      <c r="K225" s="30">
        <f>SUM(K212:K224)</f>
        <v>9544.9866250771465</v>
      </c>
    </row>
    <row r="226" spans="2:11" s="2" customFormat="1" ht="12.75" customHeight="1" x14ac:dyDescent="0.25">
      <c r="G226" s="15"/>
      <c r="H226" s="15"/>
      <c r="I226" s="31"/>
      <c r="J226" s="16"/>
      <c r="K226" s="15"/>
    </row>
    <row r="227" spans="2:11" s="2" customFormat="1" ht="12.75" customHeight="1" x14ac:dyDescent="0.25">
      <c r="B227" s="2" t="s">
        <v>24</v>
      </c>
      <c r="C227" s="10">
        <f>G225*I225</f>
        <v>9544.9866250771465</v>
      </c>
      <c r="F227" s="2" t="s">
        <v>25</v>
      </c>
      <c r="G227" s="73">
        <f>$C227+$H225</f>
        <v>25383.384225077141</v>
      </c>
      <c r="H227" s="15"/>
      <c r="I227" s="15">
        <f>SUM($I$14,$G$33,$G$53,$G$73,$G$93,$G$112,$G$131,$G$150,$G$169,$G$188,$G$207,$G$227)</f>
        <v>121093.83892817739</v>
      </c>
      <c r="J227" s="143" t="str">
        <f>IF($K225=$C227,"Intt OK","Intt CHECK IT")</f>
        <v>Intt OK</v>
      </c>
      <c r="K227" s="15"/>
    </row>
    <row r="228" spans="2:11" s="1" customFormat="1" ht="12.75" customHeight="1" x14ac:dyDescent="0.25">
      <c r="G228" s="28"/>
      <c r="H228" s="28"/>
      <c r="I228" s="135" t="str">
        <f>IF($I227=$G232,"OK","CHECK IT")</f>
        <v>OK</v>
      </c>
      <c r="J228" s="16"/>
      <c r="K228" s="28"/>
    </row>
    <row r="229" spans="2:11" s="2" customFormat="1" ht="12.75" customHeight="1" x14ac:dyDescent="0.25">
      <c r="B229" s="438" t="s">
        <v>2</v>
      </c>
      <c r="C229" s="438"/>
      <c r="D229" s="438"/>
      <c r="E229" s="438" t="s">
        <v>3</v>
      </c>
      <c r="F229" s="438"/>
      <c r="G229" s="66" t="s">
        <v>4</v>
      </c>
      <c r="H229" s="136" t="s">
        <v>47</v>
      </c>
      <c r="I229" s="31"/>
      <c r="J229" s="20"/>
      <c r="K229" s="15"/>
    </row>
    <row r="230" spans="2:11" s="2" customFormat="1" ht="12.75" customHeight="1" x14ac:dyDescent="0.25">
      <c r="B230" s="439" t="s">
        <v>69</v>
      </c>
      <c r="C230" s="439"/>
      <c r="D230" s="439"/>
      <c r="E230" s="439" t="s">
        <v>70</v>
      </c>
      <c r="F230" s="439"/>
      <c r="G230" s="67" t="s">
        <v>71</v>
      </c>
      <c r="H230" s="70" t="s">
        <v>45</v>
      </c>
      <c r="I230" s="32"/>
      <c r="J230" s="26"/>
      <c r="K230" s="15"/>
    </row>
    <row r="231" spans="2:11" s="2" customFormat="1" ht="12.75" customHeight="1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68" t="s">
        <v>14</v>
      </c>
      <c r="H231" s="66" t="s">
        <v>15</v>
      </c>
      <c r="I231" s="33" t="s">
        <v>16</v>
      </c>
      <c r="J231" s="17"/>
      <c r="K231" s="15"/>
    </row>
    <row r="232" spans="2:11" s="2" customFormat="1" ht="12.75" customHeight="1" x14ac:dyDescent="0.25">
      <c r="B232" s="2" t="s">
        <v>27</v>
      </c>
      <c r="C232" s="6">
        <v>19793</v>
      </c>
      <c r="D232" s="6">
        <v>6500</v>
      </c>
      <c r="E232" s="6">
        <f t="shared" ref="E232:E243" si="54">$C232*8.33%</f>
        <v>1648.7569000000001</v>
      </c>
      <c r="F232" s="6">
        <v>541</v>
      </c>
      <c r="G232" s="15">
        <f>$G$14+$G$33+$G$53+$G$73+$G$93+$G$112+$G$131+$G$150+$G$169+$G$188+$G$207+$G$227</f>
        <v>121093.83892817739</v>
      </c>
      <c r="H232" s="15">
        <f t="shared" ref="H232:H243" si="55">E232-F232</f>
        <v>1107.7569000000001</v>
      </c>
      <c r="I232" s="31"/>
      <c r="J232" s="16"/>
      <c r="K232" s="15">
        <f>(G232)*($H$230/12)</f>
        <v>857.74802574125658</v>
      </c>
    </row>
    <row r="233" spans="2:11" s="2" customFormat="1" ht="12.75" customHeight="1" x14ac:dyDescent="0.25">
      <c r="B233" s="2" t="s">
        <v>28</v>
      </c>
      <c r="C233" s="6">
        <v>21530</v>
      </c>
      <c r="D233" s="6">
        <v>6500</v>
      </c>
      <c r="E233" s="6">
        <f t="shared" si="54"/>
        <v>1793.4490000000001</v>
      </c>
      <c r="F233" s="6">
        <v>541</v>
      </c>
      <c r="G233" s="15">
        <f t="shared" ref="G233:G243" si="56">$G232+$H232</f>
        <v>122201.59582817738</v>
      </c>
      <c r="H233" s="15">
        <f t="shared" si="55"/>
        <v>1252.4490000000001</v>
      </c>
      <c r="I233" s="31"/>
      <c r="J233" s="16"/>
      <c r="K233" s="15">
        <f t="shared" ref="K233:K243" si="57">(G233)*($H$230/12)</f>
        <v>865.59463711625654</v>
      </c>
    </row>
    <row r="234" spans="2:11" s="2" customFormat="1" ht="12.75" customHeight="1" x14ac:dyDescent="0.25">
      <c r="B234" s="2" t="s">
        <v>29</v>
      </c>
      <c r="C234" s="6">
        <v>21530</v>
      </c>
      <c r="D234" s="6">
        <v>6500</v>
      </c>
      <c r="E234" s="6">
        <f t="shared" si="54"/>
        <v>1793.4490000000001</v>
      </c>
      <c r="F234" s="6">
        <v>541</v>
      </c>
      <c r="G234" s="15">
        <f t="shared" si="56"/>
        <v>123454.04482817737</v>
      </c>
      <c r="H234" s="15">
        <f t="shared" si="55"/>
        <v>1252.4490000000001</v>
      </c>
      <c r="I234" s="31"/>
      <c r="J234" s="16"/>
      <c r="K234" s="15">
        <f t="shared" si="57"/>
        <v>874.4661508662565</v>
      </c>
    </row>
    <row r="235" spans="2:11" s="2" customFormat="1" ht="12.75" customHeight="1" x14ac:dyDescent="0.25">
      <c r="B235" s="2" t="s">
        <v>30</v>
      </c>
      <c r="C235" s="6">
        <v>21530</v>
      </c>
      <c r="D235" s="6">
        <v>6500</v>
      </c>
      <c r="E235" s="6">
        <f t="shared" si="54"/>
        <v>1793.4490000000001</v>
      </c>
      <c r="F235" s="6">
        <v>541</v>
      </c>
      <c r="G235" s="15">
        <f t="shared" si="56"/>
        <v>124706.49382817736</v>
      </c>
      <c r="H235" s="15">
        <f t="shared" si="55"/>
        <v>1252.4490000000001</v>
      </c>
      <c r="I235" s="31"/>
      <c r="J235" s="16"/>
      <c r="K235" s="15">
        <f t="shared" si="57"/>
        <v>883.33766461625635</v>
      </c>
    </row>
    <row r="236" spans="2:11" s="2" customFormat="1" ht="12.75" customHeight="1" x14ac:dyDescent="0.25">
      <c r="B236" s="2" t="s">
        <v>31</v>
      </c>
      <c r="C236" s="6">
        <v>21530</v>
      </c>
      <c r="D236" s="6">
        <v>6500</v>
      </c>
      <c r="E236" s="6">
        <f t="shared" si="54"/>
        <v>1793.4490000000001</v>
      </c>
      <c r="F236" s="6">
        <v>541</v>
      </c>
      <c r="G236" s="15">
        <f t="shared" si="56"/>
        <v>125958.94282817736</v>
      </c>
      <c r="H236" s="15">
        <f t="shared" si="55"/>
        <v>1252.4490000000001</v>
      </c>
      <c r="I236" s="31"/>
      <c r="J236" s="16"/>
      <c r="K236" s="15">
        <f t="shared" si="57"/>
        <v>892.20917836625631</v>
      </c>
    </row>
    <row r="237" spans="2:11" s="2" customFormat="1" ht="12.75" customHeight="1" x14ac:dyDescent="0.25">
      <c r="B237" s="2" t="s">
        <v>32</v>
      </c>
      <c r="C237" s="6">
        <v>21530</v>
      </c>
      <c r="D237" s="6">
        <v>6500</v>
      </c>
      <c r="E237" s="6">
        <f t="shared" si="54"/>
        <v>1793.4490000000001</v>
      </c>
      <c r="F237" s="6">
        <v>541</v>
      </c>
      <c r="G237" s="15">
        <f t="shared" si="56"/>
        <v>127211.39182817735</v>
      </c>
      <c r="H237" s="15">
        <f t="shared" si="55"/>
        <v>1252.4490000000001</v>
      </c>
      <c r="I237" s="31"/>
      <c r="J237" s="16"/>
      <c r="K237" s="15">
        <f t="shared" si="57"/>
        <v>901.08069211625627</v>
      </c>
    </row>
    <row r="238" spans="2:11" s="2" customFormat="1" ht="12.75" customHeight="1" x14ac:dyDescent="0.25">
      <c r="B238" s="2" t="s">
        <v>33</v>
      </c>
      <c r="C238" s="6">
        <v>21530</v>
      </c>
      <c r="D238" s="6">
        <v>6500</v>
      </c>
      <c r="E238" s="6">
        <f t="shared" si="54"/>
        <v>1793.4490000000001</v>
      </c>
      <c r="F238" s="6">
        <v>541</v>
      </c>
      <c r="G238" s="15">
        <f t="shared" si="56"/>
        <v>128463.84082817734</v>
      </c>
      <c r="H238" s="15">
        <f t="shared" si="55"/>
        <v>1252.4490000000001</v>
      </c>
      <c r="I238" s="31"/>
      <c r="J238" s="16"/>
      <c r="K238" s="15">
        <f t="shared" si="57"/>
        <v>909.95220586625624</v>
      </c>
    </row>
    <row r="239" spans="2:11" s="2" customFormat="1" ht="12.75" customHeight="1" x14ac:dyDescent="0.25">
      <c r="B239" s="2" t="s">
        <v>17</v>
      </c>
      <c r="C239" s="6">
        <v>21530</v>
      </c>
      <c r="D239" s="6">
        <v>6500</v>
      </c>
      <c r="E239" s="6">
        <f t="shared" si="54"/>
        <v>1793.4490000000001</v>
      </c>
      <c r="F239" s="6">
        <v>541</v>
      </c>
      <c r="G239" s="15">
        <f t="shared" si="56"/>
        <v>129716.28982817734</v>
      </c>
      <c r="H239" s="15">
        <f t="shared" si="55"/>
        <v>1252.4490000000001</v>
      </c>
      <c r="I239" s="31"/>
      <c r="J239" s="16"/>
      <c r="K239" s="15">
        <f t="shared" si="57"/>
        <v>918.8237196162562</v>
      </c>
    </row>
    <row r="240" spans="2:11" s="2" customFormat="1" ht="12.75" customHeight="1" x14ac:dyDescent="0.25">
      <c r="B240" s="2" t="s">
        <v>18</v>
      </c>
      <c r="C240" s="6">
        <v>21530</v>
      </c>
      <c r="D240" s="6">
        <v>6500</v>
      </c>
      <c r="E240" s="6">
        <f t="shared" si="54"/>
        <v>1793.4490000000001</v>
      </c>
      <c r="F240" s="6">
        <v>541</v>
      </c>
      <c r="G240" s="15">
        <f t="shared" si="56"/>
        <v>130968.73882817733</v>
      </c>
      <c r="H240" s="15">
        <f t="shared" si="55"/>
        <v>1252.4490000000001</v>
      </c>
      <c r="I240" s="31"/>
      <c r="J240" s="16"/>
      <c r="K240" s="15">
        <f t="shared" si="57"/>
        <v>927.69523336625616</v>
      </c>
    </row>
    <row r="241" spans="2:12" s="2" customFormat="1" ht="12.75" customHeight="1" x14ac:dyDescent="0.25">
      <c r="B241" s="2" t="s">
        <v>19</v>
      </c>
      <c r="C241" s="6">
        <v>21530</v>
      </c>
      <c r="D241" s="6">
        <v>6500</v>
      </c>
      <c r="E241" s="6">
        <f t="shared" si="54"/>
        <v>1793.4490000000001</v>
      </c>
      <c r="F241" s="6">
        <v>541</v>
      </c>
      <c r="G241" s="15">
        <f t="shared" si="56"/>
        <v>132221.18782817732</v>
      </c>
      <c r="H241" s="15">
        <f t="shared" si="55"/>
        <v>1252.4490000000001</v>
      </c>
      <c r="I241" s="31"/>
      <c r="J241" s="16"/>
      <c r="K241" s="15">
        <f t="shared" si="57"/>
        <v>936.56674711625612</v>
      </c>
    </row>
    <row r="242" spans="2:12" s="2" customFormat="1" ht="12.75" customHeight="1" x14ac:dyDescent="0.25">
      <c r="B242" s="2" t="s">
        <v>20</v>
      </c>
      <c r="C242" s="6">
        <v>22930</v>
      </c>
      <c r="D242" s="6">
        <v>6500</v>
      </c>
      <c r="E242" s="6">
        <f t="shared" si="54"/>
        <v>1910.069</v>
      </c>
      <c r="F242" s="6">
        <v>541</v>
      </c>
      <c r="G242" s="15">
        <f t="shared" si="56"/>
        <v>133473.63682817732</v>
      </c>
      <c r="H242" s="15">
        <f t="shared" si="55"/>
        <v>1369.069</v>
      </c>
      <c r="I242" s="31"/>
      <c r="J242" s="16"/>
      <c r="K242" s="15">
        <f t="shared" si="57"/>
        <v>945.43826086625609</v>
      </c>
    </row>
    <row r="243" spans="2:12" s="2" customFormat="1" ht="12.75" customHeight="1" x14ac:dyDescent="0.25">
      <c r="B243" s="2" t="s">
        <v>21</v>
      </c>
      <c r="C243" s="6">
        <v>22930</v>
      </c>
      <c r="D243" s="6">
        <v>6500</v>
      </c>
      <c r="E243" s="6">
        <f t="shared" si="54"/>
        <v>1910.069</v>
      </c>
      <c r="F243" s="6">
        <v>541</v>
      </c>
      <c r="G243" s="15">
        <f t="shared" si="56"/>
        <v>134842.70582817731</v>
      </c>
      <c r="H243" s="15">
        <f t="shared" si="55"/>
        <v>1369.069</v>
      </c>
      <c r="I243" s="31"/>
      <c r="J243" s="16"/>
      <c r="K243" s="15">
        <f t="shared" si="57"/>
        <v>955.13583294958937</v>
      </c>
    </row>
    <row r="244" spans="2:12" s="2" customFormat="1" ht="12.75" customHeight="1" x14ac:dyDescent="0.25">
      <c r="B244" s="7" t="s">
        <v>22</v>
      </c>
      <c r="C244" s="8">
        <f>SUM(C232:C243)</f>
        <v>259423</v>
      </c>
      <c r="D244" s="9" t="s">
        <v>23</v>
      </c>
      <c r="E244" s="8">
        <f>SUM(E232:E243)</f>
        <v>21609.9359</v>
      </c>
      <c r="F244" s="8">
        <f>SUM(F232:F243)</f>
        <v>6492</v>
      </c>
      <c r="G244" s="30">
        <f>SUM(G232:G243)</f>
        <v>1534312.7080381282</v>
      </c>
      <c r="H244" s="30">
        <f>SUM(H232:H243)</f>
        <v>15117.935900000002</v>
      </c>
      <c r="I244" s="38">
        <f>H230/12</f>
        <v>7.0833333333333338E-3</v>
      </c>
      <c r="J244" s="23"/>
      <c r="K244" s="30">
        <f>SUM(K232:K243)</f>
        <v>10868.048348603408</v>
      </c>
    </row>
    <row r="245" spans="2:12" s="2" customFormat="1" ht="12.75" customHeight="1" x14ac:dyDescent="0.25">
      <c r="G245" s="15"/>
      <c r="H245" s="15"/>
      <c r="I245" s="31"/>
      <c r="J245" s="16"/>
      <c r="K245" s="15"/>
    </row>
    <row r="246" spans="2:12" s="2" customFormat="1" ht="12.75" customHeight="1" x14ac:dyDescent="0.25">
      <c r="B246" s="2" t="s">
        <v>24</v>
      </c>
      <c r="C246" s="10">
        <f>G244*I244</f>
        <v>10868.048348603408</v>
      </c>
      <c r="F246" s="2" t="s">
        <v>25</v>
      </c>
      <c r="G246" s="73">
        <f>$C246+$H244</f>
        <v>25985.98424860341</v>
      </c>
      <c r="H246" s="15"/>
      <c r="I246" s="15">
        <f>SUM($I$14,$G$33,$G$53,$G$73,$G$93,$G$112,$G$131,$G$150,$G$169,$G$188,$G$207,$G$227,$G$246)</f>
        <v>147079.8231767808</v>
      </c>
      <c r="J246" s="143" t="str">
        <f>IF($K244=$C246,"Intt OK","Intt CHECK IT")</f>
        <v>Intt OK</v>
      </c>
      <c r="K246" s="15"/>
    </row>
    <row r="247" spans="2:12" s="1" customFormat="1" ht="12.75" customHeight="1" x14ac:dyDescent="0.25">
      <c r="G247" s="28"/>
      <c r="H247" s="28"/>
      <c r="I247" s="135" t="str">
        <f>IF($I246=$G251,"OK","CHECK IT")</f>
        <v>OK</v>
      </c>
      <c r="J247" s="16"/>
      <c r="K247" s="28"/>
    </row>
    <row r="248" spans="2:12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66" t="s">
        <v>4</v>
      </c>
      <c r="H248" s="136" t="s">
        <v>48</v>
      </c>
      <c r="I248" s="31"/>
      <c r="J248" s="20"/>
      <c r="K248" s="15"/>
    </row>
    <row r="249" spans="2:12" s="2" customFormat="1" ht="12.75" customHeight="1" x14ac:dyDescent="0.25">
      <c r="B249" s="439" t="s">
        <v>69</v>
      </c>
      <c r="C249" s="439"/>
      <c r="D249" s="439"/>
      <c r="E249" s="439" t="s">
        <v>70</v>
      </c>
      <c r="F249" s="439"/>
      <c r="G249" s="67" t="s">
        <v>71</v>
      </c>
      <c r="H249" s="55">
        <v>8.5000000000000006E-2</v>
      </c>
      <c r="I249" s="32"/>
      <c r="J249" s="26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68" t="s">
        <v>14</v>
      </c>
      <c r="H250" s="66" t="s">
        <v>15</v>
      </c>
      <c r="I250" s="33" t="s">
        <v>16</v>
      </c>
      <c r="J250" s="17"/>
      <c r="K250" s="15"/>
    </row>
    <row r="251" spans="2:12" s="2" customFormat="1" ht="12.75" customHeight="1" x14ac:dyDescent="0.25">
      <c r="B251" s="2" t="s">
        <v>27</v>
      </c>
      <c r="C251" s="6">
        <v>22930</v>
      </c>
      <c r="D251" s="6">
        <v>6500</v>
      </c>
      <c r="E251" s="6">
        <f t="shared" ref="E251:E263" si="58">$C251*8.33%</f>
        <v>1910.069</v>
      </c>
      <c r="F251" s="6">
        <v>541</v>
      </c>
      <c r="G251" s="15">
        <f>$G$14+$G$33+$G$53+$G$73+$G$93+$G$112+$G$131+$G$150+$G$169+$G$188+$G$207+$G$227+$G$246</f>
        <v>147079.8231767808</v>
      </c>
      <c r="H251" s="15">
        <f t="shared" ref="H251:H263" si="59">E251-F251</f>
        <v>1369.069</v>
      </c>
      <c r="I251" s="31"/>
      <c r="J251" s="16"/>
      <c r="K251" s="15">
        <f>(G251)*($H$249/12)</f>
        <v>1041.8154141688642</v>
      </c>
    </row>
    <row r="252" spans="2:12" s="2" customFormat="1" ht="12.75" customHeight="1" x14ac:dyDescent="0.25">
      <c r="B252" s="2" t="s">
        <v>28</v>
      </c>
      <c r="C252" s="6">
        <v>22930</v>
      </c>
      <c r="D252" s="6">
        <v>6500</v>
      </c>
      <c r="E252" s="6">
        <f t="shared" si="58"/>
        <v>1910.069</v>
      </c>
      <c r="F252" s="6">
        <v>541</v>
      </c>
      <c r="G252" s="15">
        <f t="shared" ref="G252:G263" si="60">$G251+$H251</f>
        <v>148448.89217678079</v>
      </c>
      <c r="H252" s="15">
        <f t="shared" si="59"/>
        <v>1369.069</v>
      </c>
      <c r="I252" s="31"/>
      <c r="J252" s="16"/>
      <c r="K252" s="15">
        <f t="shared" ref="K252:K263" si="61">(G252)*($H$249/12)</f>
        <v>1051.5129862521974</v>
      </c>
    </row>
    <row r="253" spans="2:12" s="2" customFormat="1" ht="12.75" customHeight="1" x14ac:dyDescent="0.25">
      <c r="B253" s="2" t="s">
        <v>29</v>
      </c>
      <c r="C253" s="6">
        <v>22930</v>
      </c>
      <c r="D253" s="6">
        <v>6500</v>
      </c>
      <c r="E253" s="6">
        <f t="shared" si="58"/>
        <v>1910.069</v>
      </c>
      <c r="F253" s="6">
        <v>541</v>
      </c>
      <c r="G253" s="15">
        <f t="shared" si="60"/>
        <v>149817.96117678078</v>
      </c>
      <c r="H253" s="15">
        <f t="shared" si="59"/>
        <v>1369.069</v>
      </c>
      <c r="I253" s="31"/>
      <c r="J253" s="16"/>
      <c r="K253" s="15">
        <f t="shared" si="61"/>
        <v>1061.2105583355305</v>
      </c>
    </row>
    <row r="254" spans="2:12" s="2" customFormat="1" ht="12.75" customHeight="1" x14ac:dyDescent="0.25">
      <c r="B254" s="2" t="s">
        <v>119</v>
      </c>
      <c r="C254" s="6">
        <v>2514</v>
      </c>
      <c r="D254" s="6">
        <v>6500</v>
      </c>
      <c r="E254" s="6">
        <f t="shared" si="58"/>
        <v>209.4162</v>
      </c>
      <c r="F254" s="6">
        <v>0</v>
      </c>
      <c r="G254" s="15">
        <f t="shared" si="60"/>
        <v>151187.03017678077</v>
      </c>
      <c r="H254" s="15">
        <f t="shared" si="59"/>
        <v>209.4162</v>
      </c>
      <c r="I254" s="31"/>
      <c r="J254" s="16"/>
      <c r="K254" s="15">
        <f t="shared" si="61"/>
        <v>1070.9081304188639</v>
      </c>
    </row>
    <row r="255" spans="2:12" s="2" customFormat="1" ht="12.75" customHeight="1" x14ac:dyDescent="0.25">
      <c r="B255" s="2" t="s">
        <v>30</v>
      </c>
      <c r="C255" s="6">
        <v>23996</v>
      </c>
      <c r="D255" s="6">
        <v>6500</v>
      </c>
      <c r="E255" s="6">
        <f t="shared" si="58"/>
        <v>1998.8668</v>
      </c>
      <c r="F255" s="6">
        <v>541</v>
      </c>
      <c r="G255" s="15">
        <f t="shared" si="60"/>
        <v>151396.44637678078</v>
      </c>
      <c r="H255" s="15">
        <f t="shared" si="59"/>
        <v>1457.8668</v>
      </c>
      <c r="I255" s="31"/>
      <c r="J255" s="16"/>
      <c r="K255" s="15">
        <f t="shared" si="61"/>
        <v>1072.3914951688639</v>
      </c>
    </row>
    <row r="256" spans="2:12" s="2" customFormat="1" ht="12.75" customHeight="1" x14ac:dyDescent="0.25">
      <c r="B256" s="2" t="s">
        <v>31</v>
      </c>
      <c r="C256" s="6">
        <v>23996</v>
      </c>
      <c r="D256" s="6">
        <v>6500</v>
      </c>
      <c r="E256" s="6">
        <f t="shared" si="58"/>
        <v>1998.8668</v>
      </c>
      <c r="F256" s="6">
        <v>541</v>
      </c>
      <c r="G256" s="15">
        <f t="shared" si="60"/>
        <v>152854.31317678076</v>
      </c>
      <c r="H256" s="15">
        <f t="shared" si="59"/>
        <v>1457.8668</v>
      </c>
      <c r="I256" s="31"/>
      <c r="J256" s="16"/>
      <c r="K256" s="15">
        <f t="shared" si="61"/>
        <v>1082.7180516688638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23996</v>
      </c>
      <c r="D257" s="6">
        <v>6500</v>
      </c>
      <c r="E257" s="6">
        <f t="shared" si="58"/>
        <v>1998.8668</v>
      </c>
      <c r="F257" s="6">
        <v>541</v>
      </c>
      <c r="G257" s="15">
        <f t="shared" si="60"/>
        <v>154312.17997678075</v>
      </c>
      <c r="H257" s="15">
        <f t="shared" si="59"/>
        <v>1457.8668</v>
      </c>
      <c r="I257" s="31"/>
      <c r="J257" s="16"/>
      <c r="K257" s="15">
        <f t="shared" si="61"/>
        <v>1093.0446081688638</v>
      </c>
    </row>
    <row r="258" spans="1:11" s="2" customFormat="1" ht="12.75" customHeight="1" x14ac:dyDescent="0.25">
      <c r="B258" s="2" t="s">
        <v>33</v>
      </c>
      <c r="C258" s="6">
        <v>23996</v>
      </c>
      <c r="D258" s="6">
        <v>6500</v>
      </c>
      <c r="E258" s="6">
        <f t="shared" si="58"/>
        <v>1998.8668</v>
      </c>
      <c r="F258" s="6">
        <v>541</v>
      </c>
      <c r="G258" s="15">
        <f t="shared" si="60"/>
        <v>155770.04677678074</v>
      </c>
      <c r="H258" s="15">
        <f t="shared" si="59"/>
        <v>1457.8668</v>
      </c>
      <c r="I258" s="31"/>
      <c r="J258" s="16"/>
      <c r="K258" s="15">
        <f t="shared" si="61"/>
        <v>1103.3711646688637</v>
      </c>
    </row>
    <row r="259" spans="1:11" s="2" customFormat="1" ht="12.75" customHeight="1" x14ac:dyDescent="0.25">
      <c r="B259" s="2" t="s">
        <v>17</v>
      </c>
      <c r="C259" s="6">
        <v>23996</v>
      </c>
      <c r="D259" s="6">
        <v>6500</v>
      </c>
      <c r="E259" s="6">
        <f t="shared" si="58"/>
        <v>1998.8668</v>
      </c>
      <c r="F259" s="6">
        <v>541</v>
      </c>
      <c r="G259" s="15">
        <f t="shared" si="60"/>
        <v>157227.91357678073</v>
      </c>
      <c r="H259" s="15">
        <f t="shared" si="59"/>
        <v>1457.8668</v>
      </c>
      <c r="I259" s="31"/>
      <c r="J259" s="16"/>
      <c r="K259" s="15">
        <f t="shared" si="61"/>
        <v>1113.6977211688636</v>
      </c>
    </row>
    <row r="260" spans="1:11" s="2" customFormat="1" ht="12.75" customHeight="1" x14ac:dyDescent="0.25">
      <c r="B260" s="2" t="s">
        <v>18</v>
      </c>
      <c r="C260" s="6">
        <v>25063</v>
      </c>
      <c r="D260" s="6">
        <v>6500</v>
      </c>
      <c r="E260" s="6">
        <f t="shared" si="58"/>
        <v>2087.7478999999998</v>
      </c>
      <c r="F260" s="6">
        <v>541</v>
      </c>
      <c r="G260" s="15">
        <f t="shared" si="60"/>
        <v>158685.78037678072</v>
      </c>
      <c r="H260" s="15">
        <f t="shared" si="59"/>
        <v>1546.7478999999998</v>
      </c>
      <c r="I260" s="31"/>
      <c r="J260" s="16"/>
      <c r="K260" s="15">
        <f t="shared" si="61"/>
        <v>1124.0242776688635</v>
      </c>
    </row>
    <row r="261" spans="1:11" s="2" customFormat="1" ht="12.75" customHeight="1" x14ac:dyDescent="0.25">
      <c r="B261" s="2" t="s">
        <v>19</v>
      </c>
      <c r="C261" s="6">
        <v>25063</v>
      </c>
      <c r="D261" s="6">
        <v>6500</v>
      </c>
      <c r="E261" s="6">
        <f t="shared" si="58"/>
        <v>2087.7478999999998</v>
      </c>
      <c r="F261" s="6">
        <v>541</v>
      </c>
      <c r="G261" s="15">
        <f t="shared" si="60"/>
        <v>160232.52827678071</v>
      </c>
      <c r="H261" s="15">
        <f t="shared" si="59"/>
        <v>1546.7478999999998</v>
      </c>
      <c r="I261" s="31"/>
      <c r="J261" s="16"/>
      <c r="K261" s="15">
        <f t="shared" si="61"/>
        <v>1134.9804086271968</v>
      </c>
    </row>
    <row r="262" spans="1:11" s="2" customFormat="1" ht="12.75" customHeight="1" x14ac:dyDescent="0.25">
      <c r="B262" s="2" t="s">
        <v>20</v>
      </c>
      <c r="C262" s="6">
        <v>25645</v>
      </c>
      <c r="D262" s="6">
        <v>6500</v>
      </c>
      <c r="E262" s="6">
        <f t="shared" si="58"/>
        <v>2136.2285000000002</v>
      </c>
      <c r="F262" s="6">
        <v>541</v>
      </c>
      <c r="G262" s="15">
        <f t="shared" si="60"/>
        <v>161779.2761767807</v>
      </c>
      <c r="H262" s="15">
        <f t="shared" si="59"/>
        <v>1595.2285000000002</v>
      </c>
      <c r="K262" s="15">
        <f t="shared" si="61"/>
        <v>1145.93653958553</v>
      </c>
    </row>
    <row r="263" spans="1:11" s="2" customFormat="1" ht="12.75" customHeight="1" x14ac:dyDescent="0.25">
      <c r="B263" s="2" t="s">
        <v>21</v>
      </c>
      <c r="C263" s="6">
        <v>25645</v>
      </c>
      <c r="D263" s="6">
        <v>6500</v>
      </c>
      <c r="E263" s="6">
        <f t="shared" si="58"/>
        <v>2136.2285000000002</v>
      </c>
      <c r="F263" s="6">
        <v>541</v>
      </c>
      <c r="G263" s="15">
        <f t="shared" si="60"/>
        <v>163374.50467678069</v>
      </c>
      <c r="H263" s="15">
        <f t="shared" si="59"/>
        <v>1595.2285000000002</v>
      </c>
      <c r="K263" s="15">
        <f t="shared" si="61"/>
        <v>1157.2360747938633</v>
      </c>
    </row>
    <row r="264" spans="1:11" s="2" customFormat="1" ht="12.75" customHeight="1" x14ac:dyDescent="0.25">
      <c r="B264" s="7" t="s">
        <v>22</v>
      </c>
      <c r="C264" s="8">
        <f>SUM(C251:C263)</f>
        <v>292700</v>
      </c>
      <c r="D264" s="9" t="s">
        <v>23</v>
      </c>
      <c r="E264" s="8">
        <f>SUM(E251:E263)</f>
        <v>24381.91</v>
      </c>
      <c r="F264" s="8">
        <f>SUM(F251:F263)</f>
        <v>6492</v>
      </c>
      <c r="G264" s="30">
        <f>SUM(G251:G263)</f>
        <v>2012166.6960981495</v>
      </c>
      <c r="H264" s="30">
        <f>SUM(H251:H263)</f>
        <v>17889.91</v>
      </c>
      <c r="I264" s="38">
        <f>H249/12</f>
        <v>7.0833333333333338E-3</v>
      </c>
      <c r="J264" s="23"/>
      <c r="K264" s="30">
        <f>SUM(K251:K263)</f>
        <v>14252.847430695227</v>
      </c>
    </row>
    <row r="265" spans="1:11" s="2" customFormat="1" ht="12.75" customHeight="1" x14ac:dyDescent="0.25">
      <c r="G265" s="15"/>
      <c r="H265" s="15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10">
        <f>G264*I264</f>
        <v>14252.847430695227</v>
      </c>
      <c r="F266" s="2" t="s">
        <v>25</v>
      </c>
      <c r="G266" s="73">
        <f>$C266+$H264</f>
        <v>32142.757430695227</v>
      </c>
      <c r="H266" s="15"/>
      <c r="I266" s="15">
        <f>SUM($I$14,$G$33,$G$53,$G$73,$G$93,$G$112,$G$131,$G$150,$G$169,$G$188,$G$207,$G$227,$G$246,$G$266)</f>
        <v>179222.58060747603</v>
      </c>
      <c r="J266" s="143" t="str">
        <f>IF($K264=$C266,"Intt OK","Intt CHECK IT")</f>
        <v>Intt OK</v>
      </c>
      <c r="K266" s="15"/>
    </row>
    <row r="267" spans="1:11" s="1" customFormat="1" ht="12.75" customHeight="1" x14ac:dyDescent="0.25">
      <c r="G267" s="28"/>
      <c r="H267" s="28"/>
      <c r="I267" s="135" t="str">
        <f>IF($I266=$G271,"OK","CHECK IT")</f>
        <v>OK</v>
      </c>
      <c r="J267" s="16"/>
      <c r="K267" s="28"/>
    </row>
    <row r="268" spans="1:11" s="1" customFormat="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66" t="s">
        <v>4</v>
      </c>
      <c r="H268" s="136" t="s">
        <v>49</v>
      </c>
      <c r="I268" s="31"/>
      <c r="J268" s="2"/>
      <c r="K268" s="28"/>
    </row>
    <row r="269" spans="1:11" s="1" customFormat="1" ht="12.75" customHeight="1" x14ac:dyDescent="0.25">
      <c r="A269" s="2"/>
      <c r="B269" s="439" t="s">
        <v>69</v>
      </c>
      <c r="C269" s="439"/>
      <c r="D269" s="439"/>
      <c r="E269" s="439" t="s">
        <v>70</v>
      </c>
      <c r="F269" s="439"/>
      <c r="G269" s="67" t="s">
        <v>71</v>
      </c>
      <c r="H269" s="70" t="s">
        <v>45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68" t="s">
        <v>14</v>
      </c>
      <c r="H270" s="66" t="s">
        <v>15</v>
      </c>
      <c r="I270" s="3" t="s">
        <v>16</v>
      </c>
      <c r="J270" s="2"/>
      <c r="K270" s="28"/>
    </row>
    <row r="271" spans="1:11" s="1" customFormat="1" ht="12.75" customHeight="1" x14ac:dyDescent="0.25">
      <c r="A271" s="2"/>
      <c r="B271" s="2" t="s">
        <v>27</v>
      </c>
      <c r="C271" s="6">
        <v>26736</v>
      </c>
      <c r="D271" s="6">
        <v>6500</v>
      </c>
      <c r="E271" s="6">
        <f t="shared" ref="E271:E283" si="62">$C271*8.33%</f>
        <v>2227.1088</v>
      </c>
      <c r="F271" s="6">
        <v>541</v>
      </c>
      <c r="G271" s="15">
        <f>$G$14+$G$33+$G$53+$G$73+$G$93+$G$112+$G$131+$G$150+$G$169+$G$188+$G$207+$G$227+$G$246+$G$266</f>
        <v>179222.58060747603</v>
      </c>
      <c r="H271" s="15">
        <f t="shared" ref="H271:H283" si="63">E271-F271</f>
        <v>1686.1088</v>
      </c>
      <c r="I271" s="31"/>
      <c r="J271" s="16"/>
      <c r="K271" s="15">
        <f>(G271)*($H$269/12)</f>
        <v>1269.4932793029552</v>
      </c>
    </row>
    <row r="272" spans="1:11" s="1" customFormat="1" ht="12.75" customHeight="1" x14ac:dyDescent="0.25">
      <c r="A272" s="2"/>
      <c r="B272" s="2" t="s">
        <v>28</v>
      </c>
      <c r="C272" s="6">
        <v>33512</v>
      </c>
      <c r="D272" s="6">
        <v>6500</v>
      </c>
      <c r="E272" s="6">
        <f t="shared" si="62"/>
        <v>2791.5495999999998</v>
      </c>
      <c r="F272" s="6">
        <v>541</v>
      </c>
      <c r="G272" s="15">
        <f t="shared" ref="G272:G283" si="64">$G271+$H271</f>
        <v>180908.68940747602</v>
      </c>
      <c r="H272" s="15">
        <f t="shared" si="63"/>
        <v>2250.5495999999998</v>
      </c>
      <c r="I272" s="31"/>
      <c r="J272" s="16"/>
      <c r="K272" s="15">
        <f t="shared" ref="K272:K283" si="65">(G272)*($H$269/12)</f>
        <v>1281.4365499696219</v>
      </c>
    </row>
    <row r="273" spans="1:11" s="1" customFormat="1" ht="12.75" customHeight="1" x14ac:dyDescent="0.25">
      <c r="A273" s="2"/>
      <c r="B273" s="2" t="s">
        <v>119</v>
      </c>
      <c r="C273" s="6">
        <v>24581</v>
      </c>
      <c r="D273" s="6">
        <v>6500</v>
      </c>
      <c r="E273" s="6">
        <f t="shared" si="62"/>
        <v>2047.5972999999999</v>
      </c>
      <c r="F273" s="6">
        <v>0</v>
      </c>
      <c r="G273" s="15">
        <f t="shared" si="64"/>
        <v>183159.23900747602</v>
      </c>
      <c r="H273" s="15">
        <f t="shared" si="63"/>
        <v>2047.5972999999999</v>
      </c>
      <c r="I273" s="31"/>
      <c r="J273" s="16"/>
      <c r="K273" s="15">
        <f t="shared" ref="K273" si="66">(G273)*($H$269/12)</f>
        <v>1297.3779429696219</v>
      </c>
    </row>
    <row r="274" spans="1:11" s="1" customFormat="1" ht="12.75" customHeight="1" x14ac:dyDescent="0.25">
      <c r="A274" s="2"/>
      <c r="B274" s="2" t="s">
        <v>29</v>
      </c>
      <c r="C274" s="6">
        <v>33512</v>
      </c>
      <c r="D274" s="6">
        <v>6500</v>
      </c>
      <c r="E274" s="6">
        <f t="shared" si="62"/>
        <v>2791.5495999999998</v>
      </c>
      <c r="F274" s="6">
        <v>541</v>
      </c>
      <c r="G274" s="15">
        <f t="shared" si="64"/>
        <v>185206.83630747601</v>
      </c>
      <c r="H274" s="15">
        <f t="shared" si="63"/>
        <v>2250.5495999999998</v>
      </c>
      <c r="I274" s="31"/>
      <c r="J274" s="16"/>
      <c r="K274" s="15">
        <f t="shared" si="65"/>
        <v>1311.8817571779553</v>
      </c>
    </row>
    <row r="275" spans="1:11" s="1" customFormat="1" ht="12.75" customHeight="1" x14ac:dyDescent="0.25">
      <c r="A275" s="2"/>
      <c r="B275" s="2" t="s">
        <v>30</v>
      </c>
      <c r="C275" s="6">
        <v>33512</v>
      </c>
      <c r="D275" s="6">
        <v>6500</v>
      </c>
      <c r="E275" s="6">
        <f t="shared" si="62"/>
        <v>2791.5495999999998</v>
      </c>
      <c r="F275" s="6">
        <v>541</v>
      </c>
      <c r="G275" s="15">
        <f t="shared" si="64"/>
        <v>187457.38590747601</v>
      </c>
      <c r="H275" s="15">
        <f t="shared" si="63"/>
        <v>2250.5495999999998</v>
      </c>
      <c r="I275" s="31"/>
      <c r="J275" s="16"/>
      <c r="K275" s="15">
        <f t="shared" si="65"/>
        <v>1327.8231501779551</v>
      </c>
    </row>
    <row r="276" spans="1:11" s="1" customFormat="1" ht="12.75" customHeight="1" x14ac:dyDescent="0.25">
      <c r="A276" s="2"/>
      <c r="B276" s="2" t="s">
        <v>31</v>
      </c>
      <c r="C276" s="6">
        <v>34522</v>
      </c>
      <c r="D276" s="6">
        <v>6500</v>
      </c>
      <c r="E276" s="6">
        <f t="shared" si="62"/>
        <v>2875.6826000000001</v>
      </c>
      <c r="F276" s="6">
        <v>541</v>
      </c>
      <c r="G276" s="15">
        <f t="shared" si="64"/>
        <v>189707.93550747601</v>
      </c>
      <c r="H276" s="15">
        <f t="shared" si="63"/>
        <v>2334.6826000000001</v>
      </c>
      <c r="I276" s="31"/>
      <c r="J276" s="16"/>
      <c r="K276" s="15">
        <f t="shared" si="65"/>
        <v>1343.7645431779551</v>
      </c>
    </row>
    <row r="277" spans="1:11" s="1" customFormat="1" ht="12.75" customHeight="1" x14ac:dyDescent="0.25">
      <c r="A277" s="2"/>
      <c r="B277" s="2" t="s">
        <v>32</v>
      </c>
      <c r="C277" s="6">
        <v>34522</v>
      </c>
      <c r="D277" s="6">
        <v>6500</v>
      </c>
      <c r="E277" s="6">
        <f t="shared" si="62"/>
        <v>2875.6826000000001</v>
      </c>
      <c r="F277" s="6">
        <v>541</v>
      </c>
      <c r="G277" s="15">
        <f t="shared" si="64"/>
        <v>192042.61810747601</v>
      </c>
      <c r="H277" s="15">
        <f t="shared" si="63"/>
        <v>2334.6826000000001</v>
      </c>
      <c r="I277" s="31"/>
      <c r="J277" s="16"/>
      <c r="K277" s="15">
        <f t="shared" si="65"/>
        <v>1360.3018782612885</v>
      </c>
    </row>
    <row r="278" spans="1:11" s="1" customFormat="1" ht="12.75" customHeight="1" x14ac:dyDescent="0.25">
      <c r="A278" s="2"/>
      <c r="B278" s="2" t="s">
        <v>33</v>
      </c>
      <c r="C278" s="6">
        <v>34522</v>
      </c>
      <c r="D278" s="6">
        <v>6500</v>
      </c>
      <c r="E278" s="6">
        <f t="shared" si="62"/>
        <v>2875.6826000000001</v>
      </c>
      <c r="F278" s="6">
        <v>541</v>
      </c>
      <c r="G278" s="15">
        <f t="shared" si="64"/>
        <v>194377.30070747601</v>
      </c>
      <c r="H278" s="15">
        <f t="shared" si="63"/>
        <v>2334.6826000000001</v>
      </c>
      <c r="I278" s="31"/>
      <c r="J278" s="16"/>
      <c r="K278" s="15">
        <f t="shared" si="65"/>
        <v>1376.8392133446218</v>
      </c>
    </row>
    <row r="279" spans="1:11" s="1" customFormat="1" ht="12.75" customHeight="1" x14ac:dyDescent="0.25">
      <c r="A279" s="2"/>
      <c r="B279" s="2" t="s">
        <v>17</v>
      </c>
      <c r="C279" s="6">
        <v>34522</v>
      </c>
      <c r="D279" s="6">
        <v>6500</v>
      </c>
      <c r="E279" s="6">
        <f t="shared" si="62"/>
        <v>2875.6826000000001</v>
      </c>
      <c r="F279" s="6">
        <v>541</v>
      </c>
      <c r="G279" s="15">
        <f t="shared" si="64"/>
        <v>196711.98330747601</v>
      </c>
      <c r="H279" s="15">
        <f t="shared" si="63"/>
        <v>2334.6826000000001</v>
      </c>
      <c r="I279" s="31"/>
      <c r="J279" s="16"/>
      <c r="K279" s="15">
        <f t="shared" si="65"/>
        <v>1393.3765484279552</v>
      </c>
    </row>
    <row r="280" spans="1:11" s="1" customFormat="1" ht="12.75" customHeight="1" x14ac:dyDescent="0.25">
      <c r="A280" s="2"/>
      <c r="B280" s="2" t="s">
        <v>18</v>
      </c>
      <c r="C280" s="6">
        <v>34522</v>
      </c>
      <c r="D280" s="6">
        <v>6500</v>
      </c>
      <c r="E280" s="6">
        <f t="shared" si="62"/>
        <v>2875.6826000000001</v>
      </c>
      <c r="F280" s="6">
        <v>541</v>
      </c>
      <c r="G280" s="15">
        <f t="shared" si="64"/>
        <v>199046.66590747601</v>
      </c>
      <c r="H280" s="15">
        <f t="shared" si="63"/>
        <v>2334.6826000000001</v>
      </c>
      <c r="I280" s="31"/>
      <c r="J280" s="16"/>
      <c r="K280" s="15">
        <f t="shared" si="65"/>
        <v>1409.9138835112885</v>
      </c>
    </row>
    <row r="281" spans="1:11" s="1" customFormat="1" ht="12.75" customHeight="1" x14ac:dyDescent="0.25">
      <c r="A281" s="2"/>
      <c r="B281" s="2" t="s">
        <v>19</v>
      </c>
      <c r="C281" s="6">
        <v>36307</v>
      </c>
      <c r="D281" s="6">
        <v>6500</v>
      </c>
      <c r="E281" s="6">
        <f t="shared" si="62"/>
        <v>3024.3730999999998</v>
      </c>
      <c r="F281" s="6">
        <v>541</v>
      </c>
      <c r="G281" s="15">
        <f t="shared" si="64"/>
        <v>201381.34850747601</v>
      </c>
      <c r="H281" s="15">
        <f t="shared" si="63"/>
        <v>2483.3730999999998</v>
      </c>
      <c r="I281" s="31"/>
      <c r="J281" s="16"/>
      <c r="K281" s="15">
        <f t="shared" si="65"/>
        <v>1426.4512185946219</v>
      </c>
    </row>
    <row r="282" spans="1:11" s="1" customFormat="1" ht="12.75" customHeight="1" x14ac:dyDescent="0.25">
      <c r="A282" s="2"/>
      <c r="B282" s="2" t="s">
        <v>20</v>
      </c>
      <c r="C282" s="6">
        <v>36307</v>
      </c>
      <c r="D282" s="6">
        <v>6500</v>
      </c>
      <c r="E282" s="6">
        <f t="shared" si="62"/>
        <v>3024.3730999999998</v>
      </c>
      <c r="F282" s="6">
        <v>541</v>
      </c>
      <c r="G282" s="15">
        <f t="shared" si="64"/>
        <v>203864.72160747601</v>
      </c>
      <c r="H282" s="15">
        <f t="shared" si="63"/>
        <v>2483.3730999999998</v>
      </c>
      <c r="I282" s="31"/>
      <c r="J282" s="16"/>
      <c r="K282" s="15">
        <f t="shared" si="65"/>
        <v>1444.0417780529551</v>
      </c>
    </row>
    <row r="283" spans="1:11" s="1" customFormat="1" ht="12.75" customHeight="1" x14ac:dyDescent="0.25">
      <c r="A283" s="2"/>
      <c r="B283" s="2" t="s">
        <v>21</v>
      </c>
      <c r="C283" s="6">
        <v>36307</v>
      </c>
      <c r="D283" s="6">
        <v>6500</v>
      </c>
      <c r="E283" s="6">
        <f t="shared" si="62"/>
        <v>3024.3730999999998</v>
      </c>
      <c r="F283" s="6">
        <v>541</v>
      </c>
      <c r="G283" s="15">
        <f t="shared" si="64"/>
        <v>206348.094707476</v>
      </c>
      <c r="H283" s="15">
        <f t="shared" si="63"/>
        <v>2483.3730999999998</v>
      </c>
      <c r="I283" s="41"/>
      <c r="J283" s="16"/>
      <c r="K283" s="15">
        <f t="shared" si="65"/>
        <v>1461.6323375112884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433384</v>
      </c>
      <c r="D284" s="9" t="s">
        <v>23</v>
      </c>
      <c r="E284" s="8">
        <f>SUM(E271:E283)</f>
        <v>36100.887199999997</v>
      </c>
      <c r="F284" s="8">
        <f>SUM(F271:F283)</f>
        <v>6492</v>
      </c>
      <c r="G284" s="30">
        <f>SUM(G271:G283)</f>
        <v>2499435.3995971885</v>
      </c>
      <c r="H284" s="30">
        <f>SUM(H271:H283)</f>
        <v>29608.887200000001</v>
      </c>
      <c r="I284" s="38">
        <f>H269/12</f>
        <v>7.0833333333333338E-3</v>
      </c>
      <c r="J284" s="23"/>
      <c r="K284" s="30">
        <f>SUM(K271:K283)</f>
        <v>17704.334080480083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J285" s="16"/>
      <c r="K285" s="15"/>
    </row>
    <row r="286" spans="1:11" s="1" customFormat="1" ht="12.75" customHeight="1" x14ac:dyDescent="0.25">
      <c r="A286" s="2"/>
      <c r="B286" s="2" t="s">
        <v>24</v>
      </c>
      <c r="C286" s="10">
        <f>G284*I284</f>
        <v>17704.334080480086</v>
      </c>
      <c r="D286" s="2"/>
      <c r="E286" s="2"/>
      <c r="F286" s="2" t="s">
        <v>25</v>
      </c>
      <c r="G286" s="73">
        <f>$C286+$H284</f>
        <v>47313.221280480087</v>
      </c>
      <c r="H286" s="15"/>
      <c r="I286" s="15">
        <f>SUM($I$14,$G$33,$G$53,$G$73,$G$93,$G$112,$G$131,$G$150,$G$169,$G$188,$G$207,$G$227,$G$246,$G$266,$G$286)</f>
        <v>226535.80188795613</v>
      </c>
      <c r="J286" s="143" t="str">
        <f>IF($K284=$C286,"Intt OK","Intt CHECK IT")</f>
        <v>Intt OK</v>
      </c>
      <c r="K286" s="15"/>
    </row>
    <row r="287" spans="1:11" s="1" customFormat="1" ht="12.75" customHeight="1" x14ac:dyDescent="0.25">
      <c r="G287" s="28"/>
      <c r="H287" s="28"/>
      <c r="I287" s="135" t="str">
        <f>IF($I286=$G291,"OK","CHECK IT")</f>
        <v>OK</v>
      </c>
      <c r="J287" s="2"/>
      <c r="K287" s="28"/>
    </row>
    <row r="288" spans="1:11" s="1" customFormat="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66" t="s">
        <v>4</v>
      </c>
      <c r="H288" s="136" t="s">
        <v>50</v>
      </c>
      <c r="I288" s="38"/>
      <c r="J288" s="2"/>
      <c r="K288" s="28"/>
    </row>
    <row r="289" spans="1:11" s="1" customFormat="1" ht="12.75" customHeight="1" x14ac:dyDescent="0.25">
      <c r="A289" s="2"/>
      <c r="B289" s="439" t="s">
        <v>69</v>
      </c>
      <c r="C289" s="439"/>
      <c r="D289" s="439"/>
      <c r="E289" s="439" t="s">
        <v>70</v>
      </c>
      <c r="F289" s="439"/>
      <c r="G289" s="67" t="s">
        <v>71</v>
      </c>
      <c r="H289" s="70" t="s">
        <v>40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68" t="s">
        <v>14</v>
      </c>
      <c r="H290" s="66" t="s">
        <v>15</v>
      </c>
      <c r="I290" s="3" t="s">
        <v>16</v>
      </c>
      <c r="J290" s="2"/>
      <c r="K290" s="28"/>
    </row>
    <row r="291" spans="1:11" s="1" customFormat="1" ht="12.75" customHeight="1" x14ac:dyDescent="0.25">
      <c r="A291" s="2"/>
      <c r="B291" s="2" t="s">
        <v>27</v>
      </c>
      <c r="C291" s="6">
        <v>36307</v>
      </c>
      <c r="D291" s="6">
        <v>6500</v>
      </c>
      <c r="E291" s="6">
        <f t="shared" ref="E291:E303" si="67">$C291*8.33%</f>
        <v>3024.3730999999998</v>
      </c>
      <c r="F291" s="6">
        <v>541</v>
      </c>
      <c r="G291" s="15">
        <f>$G$14+$G$33+$G$53+$G$73+$G$93+$G$112+$G$131+$G$150+$G$169+$G$188+$G$207+$G$227+$G$246+$G$266+$G$286</f>
        <v>226535.80188795613</v>
      </c>
      <c r="H291" s="15">
        <f t="shared" ref="H291:H303" si="68">E291-F291</f>
        <v>2483.3730999999998</v>
      </c>
      <c r="I291" s="31"/>
      <c r="J291" s="16"/>
      <c r="K291" s="15">
        <f>(G291)*($H$289/12)</f>
        <v>1793.4084316129861</v>
      </c>
    </row>
    <row r="292" spans="1:11" s="1" customFormat="1" ht="12.75" customHeight="1" x14ac:dyDescent="0.25">
      <c r="A292" s="2"/>
      <c r="B292" s="2" t="s">
        <v>119</v>
      </c>
      <c r="C292" s="6">
        <v>24581</v>
      </c>
      <c r="D292" s="6">
        <v>6500</v>
      </c>
      <c r="E292" s="6">
        <f t="shared" si="67"/>
        <v>2047.5972999999999</v>
      </c>
      <c r="F292" s="6">
        <v>0</v>
      </c>
      <c r="G292" s="15">
        <f t="shared" ref="G292:G303" si="69">$G291+$H291</f>
        <v>229019.17498795612</v>
      </c>
      <c r="H292" s="15">
        <f t="shared" si="68"/>
        <v>2047.5972999999999</v>
      </c>
      <c r="I292" s="31"/>
      <c r="J292" s="16"/>
      <c r="K292" s="15">
        <f>(G292)*($H$289/12)</f>
        <v>1813.0684686546529</v>
      </c>
    </row>
    <row r="293" spans="1:11" s="1" customFormat="1" ht="12.75" customHeight="1" x14ac:dyDescent="0.25">
      <c r="A293" s="2"/>
      <c r="B293" s="2" t="s">
        <v>28</v>
      </c>
      <c r="C293" s="6">
        <v>37795</v>
      </c>
      <c r="D293" s="6">
        <v>6500</v>
      </c>
      <c r="E293" s="6">
        <f t="shared" si="67"/>
        <v>3148.3235</v>
      </c>
      <c r="F293" s="6">
        <v>541</v>
      </c>
      <c r="G293" s="15">
        <f t="shared" si="69"/>
        <v>231066.77228795612</v>
      </c>
      <c r="H293" s="15">
        <f t="shared" si="68"/>
        <v>2607.3235</v>
      </c>
      <c r="I293" s="31"/>
      <c r="J293" s="16"/>
      <c r="K293" s="15">
        <f t="shared" ref="K293:K303" si="70">(G293)*($H$289/12)</f>
        <v>1829.2786139463194</v>
      </c>
    </row>
    <row r="294" spans="1:11" s="1" customFormat="1" ht="12.75" customHeight="1" x14ac:dyDescent="0.25">
      <c r="A294" s="2"/>
      <c r="B294" s="2" t="s">
        <v>29</v>
      </c>
      <c r="C294" s="6">
        <v>37795</v>
      </c>
      <c r="D294" s="6">
        <v>6500</v>
      </c>
      <c r="E294" s="6">
        <f t="shared" si="67"/>
        <v>3148.3235</v>
      </c>
      <c r="F294" s="6">
        <v>541</v>
      </c>
      <c r="G294" s="15">
        <f t="shared" si="69"/>
        <v>233674.09578795612</v>
      </c>
      <c r="H294" s="15">
        <f t="shared" si="68"/>
        <v>2607.3235</v>
      </c>
      <c r="I294" s="31"/>
      <c r="J294" s="16"/>
      <c r="K294" s="15">
        <f t="shared" si="70"/>
        <v>1849.9199249879862</v>
      </c>
    </row>
    <row r="295" spans="1:11" s="1" customFormat="1" ht="12.75" customHeight="1" x14ac:dyDescent="0.25">
      <c r="A295" s="2"/>
      <c r="B295" s="2" t="s">
        <v>30</v>
      </c>
      <c r="C295" s="6">
        <v>37795</v>
      </c>
      <c r="D295" s="6">
        <v>6500</v>
      </c>
      <c r="E295" s="6">
        <f t="shared" si="67"/>
        <v>3148.3235</v>
      </c>
      <c r="F295" s="6">
        <v>541</v>
      </c>
      <c r="G295" s="15">
        <f t="shared" si="69"/>
        <v>236281.41928795612</v>
      </c>
      <c r="H295" s="15">
        <f t="shared" si="68"/>
        <v>2607.3235</v>
      </c>
      <c r="I295" s="31"/>
      <c r="J295" s="16"/>
      <c r="K295" s="15">
        <f t="shared" si="70"/>
        <v>1870.5612360296527</v>
      </c>
    </row>
    <row r="296" spans="1:11" s="1" customFormat="1" ht="12.75" customHeight="1" x14ac:dyDescent="0.25">
      <c r="A296" s="2"/>
      <c r="B296" s="2" t="s">
        <v>31</v>
      </c>
      <c r="C296" s="6">
        <v>38938</v>
      </c>
      <c r="D296" s="6">
        <v>6500</v>
      </c>
      <c r="E296" s="6">
        <f t="shared" si="67"/>
        <v>3243.5353999999998</v>
      </c>
      <c r="F296" s="6">
        <v>541</v>
      </c>
      <c r="G296" s="15">
        <f t="shared" si="69"/>
        <v>238888.74278795611</v>
      </c>
      <c r="H296" s="15">
        <f t="shared" si="68"/>
        <v>2702.5353999999998</v>
      </c>
      <c r="I296" s="31"/>
      <c r="J296" s="16"/>
      <c r="K296" s="15">
        <f t="shared" si="70"/>
        <v>1891.2025470713195</v>
      </c>
    </row>
    <row r="297" spans="1:11" s="1" customFormat="1" ht="12.75" customHeight="1" x14ac:dyDescent="0.25">
      <c r="A297" s="2"/>
      <c r="B297" s="2" t="s">
        <v>32</v>
      </c>
      <c r="C297" s="6">
        <v>38938</v>
      </c>
      <c r="D297" s="6">
        <v>6500</v>
      </c>
      <c r="E297" s="6">
        <f t="shared" si="67"/>
        <v>3243.5353999999998</v>
      </c>
      <c r="F297" s="6">
        <v>541</v>
      </c>
      <c r="G297" s="15">
        <f t="shared" si="69"/>
        <v>241591.27818795611</v>
      </c>
      <c r="H297" s="15">
        <f t="shared" si="68"/>
        <v>2702.5353999999998</v>
      </c>
      <c r="I297" s="31"/>
      <c r="J297" s="16"/>
      <c r="K297" s="15">
        <f t="shared" si="70"/>
        <v>1912.5976189879859</v>
      </c>
    </row>
    <row r="298" spans="1:11" s="1" customFormat="1" ht="12.75" customHeight="1" x14ac:dyDescent="0.25">
      <c r="A298" s="2"/>
      <c r="B298" s="2" t="s">
        <v>33</v>
      </c>
      <c r="C298" s="6">
        <v>38938</v>
      </c>
      <c r="D298" s="6">
        <v>6500</v>
      </c>
      <c r="E298" s="6">
        <f t="shared" si="67"/>
        <v>3243.5353999999998</v>
      </c>
      <c r="F298" s="6">
        <v>541</v>
      </c>
      <c r="G298" s="15">
        <f t="shared" si="69"/>
        <v>244293.8135879561</v>
      </c>
      <c r="H298" s="15">
        <f t="shared" si="68"/>
        <v>2702.5353999999998</v>
      </c>
      <c r="I298" s="31"/>
      <c r="J298" s="16"/>
      <c r="K298" s="15">
        <f t="shared" si="70"/>
        <v>1933.9926909046526</v>
      </c>
    </row>
    <row r="299" spans="1:11" s="1" customFormat="1" ht="12.75" customHeight="1" x14ac:dyDescent="0.25">
      <c r="A299" s="2"/>
      <c r="B299" s="2" t="s">
        <v>17</v>
      </c>
      <c r="C299" s="6">
        <v>38938</v>
      </c>
      <c r="D299" s="6">
        <v>6500</v>
      </c>
      <c r="E299" s="6">
        <f t="shared" si="67"/>
        <v>3243.5353999999998</v>
      </c>
      <c r="F299" s="6">
        <v>541</v>
      </c>
      <c r="G299" s="15">
        <f t="shared" si="69"/>
        <v>246996.34898795609</v>
      </c>
      <c r="H299" s="15">
        <f t="shared" si="68"/>
        <v>2702.5353999999998</v>
      </c>
      <c r="I299" s="31"/>
      <c r="J299" s="16"/>
      <c r="K299" s="15">
        <f t="shared" si="70"/>
        <v>1955.3877628213193</v>
      </c>
    </row>
    <row r="300" spans="1:11" s="1" customFormat="1" ht="12.75" customHeight="1" x14ac:dyDescent="0.25">
      <c r="A300" s="2"/>
      <c r="B300" s="2" t="s">
        <v>18</v>
      </c>
      <c r="C300" s="6">
        <v>38938</v>
      </c>
      <c r="D300" s="6">
        <v>6500</v>
      </c>
      <c r="E300" s="6">
        <f t="shared" si="67"/>
        <v>3243.5353999999998</v>
      </c>
      <c r="F300" s="6">
        <v>541</v>
      </c>
      <c r="G300" s="15">
        <f t="shared" si="69"/>
        <v>249698.88438795609</v>
      </c>
      <c r="H300" s="15">
        <f t="shared" si="68"/>
        <v>2702.5353999999998</v>
      </c>
      <c r="I300" s="31"/>
      <c r="J300" s="16"/>
      <c r="K300" s="15">
        <f t="shared" si="70"/>
        <v>1976.7828347379859</v>
      </c>
    </row>
    <row r="301" spans="1:11" s="1" customFormat="1" ht="12.75" customHeight="1" x14ac:dyDescent="0.25">
      <c r="A301" s="2"/>
      <c r="B301" s="2" t="s">
        <v>19</v>
      </c>
      <c r="C301" s="6">
        <v>41391</v>
      </c>
      <c r="D301" s="6">
        <v>6500</v>
      </c>
      <c r="E301" s="6">
        <f t="shared" si="67"/>
        <v>3447.8703</v>
      </c>
      <c r="F301" s="6">
        <v>541</v>
      </c>
      <c r="G301" s="15">
        <f t="shared" si="69"/>
        <v>252401.41978795608</v>
      </c>
      <c r="H301" s="15">
        <f t="shared" si="68"/>
        <v>2906.8703</v>
      </c>
      <c r="I301" s="31"/>
      <c r="J301" s="16"/>
      <c r="K301" s="15">
        <f t="shared" si="70"/>
        <v>1998.1779066546526</v>
      </c>
    </row>
    <row r="302" spans="1:11" s="1" customFormat="1" ht="12.75" customHeight="1" x14ac:dyDescent="0.25">
      <c r="A302" s="2"/>
      <c r="B302" s="2" t="s">
        <v>20</v>
      </c>
      <c r="C302" s="6">
        <v>41391</v>
      </c>
      <c r="D302" s="6">
        <v>6500</v>
      </c>
      <c r="E302" s="6">
        <f t="shared" si="67"/>
        <v>3447.8703</v>
      </c>
      <c r="F302" s="6">
        <v>541</v>
      </c>
      <c r="G302" s="15">
        <f t="shared" si="69"/>
        <v>255308.29008795609</v>
      </c>
      <c r="H302" s="15">
        <f t="shared" si="68"/>
        <v>2906.8703</v>
      </c>
      <c r="I302" s="41"/>
      <c r="J302" s="16"/>
      <c r="K302" s="15">
        <f t="shared" si="70"/>
        <v>2021.1906298629858</v>
      </c>
    </row>
    <row r="303" spans="1:11" s="1" customFormat="1" ht="12.75" customHeight="1" x14ac:dyDescent="0.25">
      <c r="A303" s="2"/>
      <c r="B303" s="2" t="s">
        <v>21</v>
      </c>
      <c r="C303" s="6">
        <v>41391</v>
      </c>
      <c r="D303" s="6">
        <v>6500</v>
      </c>
      <c r="E303" s="6">
        <f t="shared" si="67"/>
        <v>3447.8703</v>
      </c>
      <c r="F303" s="6">
        <v>541</v>
      </c>
      <c r="G303" s="15">
        <f t="shared" si="69"/>
        <v>258215.1603879561</v>
      </c>
      <c r="H303" s="15">
        <f t="shared" si="68"/>
        <v>2906.8703</v>
      </c>
      <c r="I303" s="41"/>
      <c r="J303" s="16"/>
      <c r="K303" s="15">
        <f t="shared" si="70"/>
        <v>2044.2033530713193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493136</v>
      </c>
      <c r="D304" s="9" t="s">
        <v>23</v>
      </c>
      <c r="E304" s="8">
        <f>SUM(E291:E303)</f>
        <v>41078.228800000012</v>
      </c>
      <c r="F304" s="8">
        <f>SUM(F291:F303)</f>
        <v>6492</v>
      </c>
      <c r="G304" s="30">
        <f>SUM(G291:G303)</f>
        <v>3143971.2024434293</v>
      </c>
      <c r="H304" s="30">
        <f>SUM(H291:H303)</f>
        <v>34586.228800000004</v>
      </c>
      <c r="I304" s="38">
        <f>H289/12</f>
        <v>7.9166666666666673E-3</v>
      </c>
      <c r="J304" s="23"/>
      <c r="K304" s="30">
        <f>SUM(K291:K303)</f>
        <v>24889.772019343822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J305" s="16"/>
      <c r="K305" s="15"/>
    </row>
    <row r="306" spans="1:11" s="1" customFormat="1" ht="12.75" customHeight="1" x14ac:dyDescent="0.25">
      <c r="A306" s="2"/>
      <c r="B306" s="2" t="s">
        <v>24</v>
      </c>
      <c r="C306" s="10">
        <f>G304*I304</f>
        <v>24889.772019343818</v>
      </c>
      <c r="D306" s="2"/>
      <c r="E306" s="2"/>
      <c r="F306" s="2" t="s">
        <v>25</v>
      </c>
      <c r="G306" s="73">
        <f>$C306+$H304</f>
        <v>59476.000819343826</v>
      </c>
      <c r="H306" s="15"/>
      <c r="I306" s="15">
        <f>SUM($I$14,$G$33,$G$53,$G$73,$G$93,$G$112,$G$131,$G$150,$G$169,$G$188,$G$207,$G$227,$G$246,$G$266,$G$286,$G$306)</f>
        <v>286011.80270729994</v>
      </c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G307" s="28"/>
      <c r="H307" s="28"/>
      <c r="I307" s="135" t="str">
        <f>IF($I306=$G311,"OK","CHECK IT")</f>
        <v>OK</v>
      </c>
      <c r="J307" s="2"/>
      <c r="K307" s="28"/>
    </row>
    <row r="308" spans="1:11" s="1" customFormat="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66" t="s">
        <v>4</v>
      </c>
      <c r="H308" s="136" t="s">
        <v>51</v>
      </c>
      <c r="I308" s="31"/>
      <c r="J308" s="2"/>
      <c r="K308" s="28"/>
    </row>
    <row r="309" spans="1:11" s="1" customFormat="1" ht="12.75" customHeight="1" x14ac:dyDescent="0.25">
      <c r="A309" s="2"/>
      <c r="B309" s="439" t="s">
        <v>69</v>
      </c>
      <c r="C309" s="439"/>
      <c r="D309" s="439"/>
      <c r="E309" s="439" t="s">
        <v>70</v>
      </c>
      <c r="F309" s="439"/>
      <c r="G309" s="67" t="s">
        <v>71</v>
      </c>
      <c r="H309" s="70" t="s">
        <v>52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68" t="s">
        <v>14</v>
      </c>
      <c r="H310" s="66" t="s">
        <v>15</v>
      </c>
      <c r="I310" s="3" t="s">
        <v>16</v>
      </c>
      <c r="J310" s="2"/>
      <c r="K310" s="28"/>
    </row>
    <row r="311" spans="1:11" s="1" customFormat="1" ht="12.75" customHeight="1" x14ac:dyDescent="0.25">
      <c r="A311" s="2"/>
      <c r="B311" s="2" t="s">
        <v>27</v>
      </c>
      <c r="C311" s="6">
        <v>41391</v>
      </c>
      <c r="D311" s="6">
        <v>6500</v>
      </c>
      <c r="E311" s="6">
        <f t="shared" ref="E311:E322" si="71">$C311*8.33%</f>
        <v>3447.8703</v>
      </c>
      <c r="F311" s="6">
        <v>541</v>
      </c>
      <c r="G311" s="15">
        <f>$G$14+$G$33+$G$53+$G$73+$G$93+$G$112+$G$131+$G$150+$G$169+$G$188+$G$207+$G$227+$G$246+$G$266+$G$286+$G$306</f>
        <v>286011.80270729994</v>
      </c>
      <c r="H311" s="15">
        <f t="shared" ref="H311:H322" si="72">E311-F311</f>
        <v>2906.8703</v>
      </c>
      <c r="I311" s="31"/>
      <c r="J311" s="16"/>
      <c r="K311" s="15">
        <f>(G311)*($H$309/12)</f>
        <v>1966.3311436126871</v>
      </c>
    </row>
    <row r="312" spans="1:11" s="1" customFormat="1" ht="12.75" customHeight="1" x14ac:dyDescent="0.25">
      <c r="A312" s="2"/>
      <c r="B312" s="2" t="s">
        <v>28</v>
      </c>
      <c r="C312" s="6">
        <v>65972</v>
      </c>
      <c r="D312" s="6">
        <v>6500</v>
      </c>
      <c r="E312" s="6">
        <f t="shared" si="71"/>
        <v>5495.4675999999999</v>
      </c>
      <c r="F312" s="6">
        <v>541</v>
      </c>
      <c r="G312" s="15">
        <f t="shared" ref="G312" si="73">$G311+$H311</f>
        <v>288918.67300729995</v>
      </c>
      <c r="H312" s="15">
        <f t="shared" si="72"/>
        <v>4954.4675999999999</v>
      </c>
      <c r="I312" s="31"/>
      <c r="J312" s="16"/>
      <c r="K312" s="15">
        <f t="shared" ref="K312:K322" si="74">(G312)*($H$309/12)</f>
        <v>1986.3158769251872</v>
      </c>
    </row>
    <row r="313" spans="1:11" s="1" customFormat="1" ht="12.75" customHeight="1" x14ac:dyDescent="0.25">
      <c r="A313" s="2"/>
      <c r="B313" s="2" t="s">
        <v>29</v>
      </c>
      <c r="C313" s="6">
        <v>41391</v>
      </c>
      <c r="D313" s="6">
        <v>6500</v>
      </c>
      <c r="E313" s="6">
        <f t="shared" si="71"/>
        <v>3447.8703</v>
      </c>
      <c r="F313" s="6">
        <v>541</v>
      </c>
      <c r="G313" s="15">
        <f t="shared" ref="G313:G322" si="75">$G312+$H312</f>
        <v>293873.14060729992</v>
      </c>
      <c r="H313" s="15">
        <f t="shared" si="72"/>
        <v>2906.8703</v>
      </c>
      <c r="I313" s="31"/>
      <c r="J313" s="16"/>
      <c r="K313" s="15">
        <f t="shared" si="74"/>
        <v>2020.377841675187</v>
      </c>
    </row>
    <row r="314" spans="1:11" s="1" customFormat="1" ht="12.75" customHeight="1" x14ac:dyDescent="0.25">
      <c r="A314" s="2"/>
      <c r="B314" s="2" t="s">
        <v>30</v>
      </c>
      <c r="C314" s="6">
        <v>41391</v>
      </c>
      <c r="D314" s="6">
        <v>6500</v>
      </c>
      <c r="E314" s="6">
        <f t="shared" si="71"/>
        <v>3447.8703</v>
      </c>
      <c r="F314" s="6">
        <v>541</v>
      </c>
      <c r="G314" s="15">
        <f t="shared" si="75"/>
        <v>296780.01090729993</v>
      </c>
      <c r="H314" s="15">
        <f t="shared" si="72"/>
        <v>2906.8703</v>
      </c>
      <c r="I314" s="31"/>
      <c r="J314" s="16"/>
      <c r="K314" s="15">
        <f t="shared" si="74"/>
        <v>2040.3625749876871</v>
      </c>
    </row>
    <row r="315" spans="1:11" s="1" customFormat="1" ht="12.75" customHeight="1" x14ac:dyDescent="0.25">
      <c r="A315" s="2"/>
      <c r="B315" s="2" t="s">
        <v>31</v>
      </c>
      <c r="C315" s="6">
        <v>42633</v>
      </c>
      <c r="D315" s="6">
        <v>6500</v>
      </c>
      <c r="E315" s="6">
        <f t="shared" si="71"/>
        <v>3551.3289</v>
      </c>
      <c r="F315" s="6">
        <v>541</v>
      </c>
      <c r="G315" s="15">
        <f t="shared" si="75"/>
        <v>299686.88120729994</v>
      </c>
      <c r="H315" s="15">
        <f t="shared" si="72"/>
        <v>3010.3289</v>
      </c>
      <c r="I315" s="31"/>
      <c r="J315" s="16"/>
      <c r="K315" s="15">
        <f t="shared" si="74"/>
        <v>2060.3473083001873</v>
      </c>
    </row>
    <row r="316" spans="1:11" s="1" customFormat="1" ht="12.75" customHeight="1" x14ac:dyDescent="0.25">
      <c r="A316" s="2"/>
      <c r="B316" s="2" t="s">
        <v>32</v>
      </c>
      <c r="C316" s="6">
        <v>42633</v>
      </c>
      <c r="D316" s="6">
        <v>6500</v>
      </c>
      <c r="E316" s="6">
        <f t="shared" si="71"/>
        <v>3551.3289</v>
      </c>
      <c r="F316" s="6">
        <v>541</v>
      </c>
      <c r="G316" s="15">
        <f t="shared" si="75"/>
        <v>302697.21010729996</v>
      </c>
      <c r="H316" s="15">
        <f t="shared" si="72"/>
        <v>3010.3289</v>
      </c>
      <c r="I316" s="31"/>
      <c r="J316" s="16"/>
      <c r="K316" s="15">
        <f t="shared" si="74"/>
        <v>2081.0433194876873</v>
      </c>
    </row>
    <row r="317" spans="1:11" s="1" customFormat="1" ht="12.75" customHeight="1" x14ac:dyDescent="0.25">
      <c r="A317" s="2"/>
      <c r="B317" s="2" t="s">
        <v>33</v>
      </c>
      <c r="C317" s="6">
        <v>42633</v>
      </c>
      <c r="D317" s="6">
        <v>6500</v>
      </c>
      <c r="E317" s="6">
        <f t="shared" si="71"/>
        <v>3551.3289</v>
      </c>
      <c r="F317" s="6">
        <v>541</v>
      </c>
      <c r="G317" s="15">
        <f t="shared" si="75"/>
        <v>305707.53900729999</v>
      </c>
      <c r="H317" s="15">
        <f t="shared" si="72"/>
        <v>3010.3289</v>
      </c>
      <c r="I317" s="31"/>
      <c r="J317" s="16"/>
      <c r="K317" s="15">
        <f t="shared" si="74"/>
        <v>2101.7393306751874</v>
      </c>
    </row>
    <row r="318" spans="1:11" s="1" customFormat="1" ht="12.75" customHeight="1" x14ac:dyDescent="0.25">
      <c r="A318" s="2"/>
      <c r="B318" s="2" t="s">
        <v>17</v>
      </c>
      <c r="C318" s="6">
        <v>42633</v>
      </c>
      <c r="D318" s="6">
        <v>6500</v>
      </c>
      <c r="E318" s="6">
        <f t="shared" si="71"/>
        <v>3551.3289</v>
      </c>
      <c r="F318" s="6">
        <v>541</v>
      </c>
      <c r="G318" s="15">
        <f t="shared" si="75"/>
        <v>308717.86790730001</v>
      </c>
      <c r="H318" s="15">
        <f t="shared" si="72"/>
        <v>3010.3289</v>
      </c>
      <c r="I318" s="31"/>
      <c r="J318" s="16"/>
      <c r="K318" s="15">
        <f t="shared" si="74"/>
        <v>2122.4353418626874</v>
      </c>
    </row>
    <row r="319" spans="1:11" s="1" customFormat="1" ht="12.75" customHeight="1" x14ac:dyDescent="0.25">
      <c r="A319" s="2"/>
      <c r="B319" s="2" t="s">
        <v>18</v>
      </c>
      <c r="C319" s="6">
        <v>42633</v>
      </c>
      <c r="D319" s="6">
        <v>6500</v>
      </c>
      <c r="E319" s="6">
        <f t="shared" si="71"/>
        <v>3551.3289</v>
      </c>
      <c r="F319" s="6">
        <v>541</v>
      </c>
      <c r="G319" s="15">
        <f t="shared" si="75"/>
        <v>311728.19680730003</v>
      </c>
      <c r="H319" s="15">
        <f t="shared" si="72"/>
        <v>3010.3289</v>
      </c>
      <c r="I319" s="31"/>
      <c r="J319" s="16"/>
      <c r="K319" s="15">
        <f t="shared" si="74"/>
        <v>2143.131353050188</v>
      </c>
    </row>
    <row r="320" spans="1:11" s="1" customFormat="1" ht="12.75" customHeight="1" x14ac:dyDescent="0.25">
      <c r="A320" s="2"/>
      <c r="B320" s="2" t="s">
        <v>19</v>
      </c>
      <c r="C320" s="6">
        <v>42633</v>
      </c>
      <c r="D320" s="6">
        <v>6500</v>
      </c>
      <c r="E320" s="6">
        <f t="shared" si="71"/>
        <v>3551.3289</v>
      </c>
      <c r="F320" s="6">
        <v>541</v>
      </c>
      <c r="G320" s="15">
        <f t="shared" si="75"/>
        <v>314738.52570730005</v>
      </c>
      <c r="H320" s="15">
        <f t="shared" si="72"/>
        <v>3010.3289</v>
      </c>
      <c r="I320" s="31"/>
      <c r="J320" s="16"/>
      <c r="K320" s="15">
        <f t="shared" si="74"/>
        <v>2163.827364237688</v>
      </c>
    </row>
    <row r="321" spans="1:12" s="1" customFormat="1" ht="12.75" customHeight="1" x14ac:dyDescent="0.25">
      <c r="A321" s="2"/>
      <c r="B321" s="2" t="s">
        <v>20</v>
      </c>
      <c r="C321" s="6">
        <v>45791</v>
      </c>
      <c r="D321" s="6">
        <v>6500</v>
      </c>
      <c r="E321" s="6">
        <f t="shared" si="71"/>
        <v>3814.3903</v>
      </c>
      <c r="F321" s="6">
        <v>541</v>
      </c>
      <c r="G321" s="15">
        <f t="shared" si="75"/>
        <v>317748.85460730008</v>
      </c>
      <c r="H321" s="15">
        <f t="shared" si="72"/>
        <v>3273.3903</v>
      </c>
      <c r="I321" s="31"/>
      <c r="J321" s="16"/>
      <c r="K321" s="15">
        <f t="shared" si="74"/>
        <v>2184.5233754251881</v>
      </c>
    </row>
    <row r="322" spans="1:12" s="1" customFormat="1" ht="12.75" customHeight="1" x14ac:dyDescent="0.25">
      <c r="A322" s="2"/>
      <c r="B322" s="2" t="s">
        <v>21</v>
      </c>
      <c r="C322" s="6">
        <v>45791</v>
      </c>
      <c r="D322" s="6">
        <v>6500</v>
      </c>
      <c r="E322" s="6">
        <f t="shared" si="71"/>
        <v>3814.3903</v>
      </c>
      <c r="F322" s="6">
        <v>541</v>
      </c>
      <c r="G322" s="15">
        <f t="shared" si="75"/>
        <v>321022.2449073001</v>
      </c>
      <c r="H322" s="15">
        <f t="shared" si="72"/>
        <v>3273.3903</v>
      </c>
      <c r="I322" s="41"/>
      <c r="J322" s="16"/>
      <c r="K322" s="15">
        <f t="shared" si="74"/>
        <v>2207.0279337376883</v>
      </c>
    </row>
    <row r="323" spans="1:12" s="1" customFormat="1" ht="12.75" customHeight="1" x14ac:dyDescent="0.25">
      <c r="A323" s="2"/>
      <c r="B323" s="7" t="s">
        <v>22</v>
      </c>
      <c r="C323" s="8">
        <f>SUM(C311:C322)</f>
        <v>537525</v>
      </c>
      <c r="D323" s="9" t="s">
        <v>23</v>
      </c>
      <c r="E323" s="8">
        <f>SUM(E311:E322)</f>
        <v>44775.832499999997</v>
      </c>
      <c r="F323" s="8">
        <f>SUM(F311:F322)</f>
        <v>6492</v>
      </c>
      <c r="G323" s="30">
        <f>SUM(G311:G322)</f>
        <v>3647630.9474876001</v>
      </c>
      <c r="H323" s="30">
        <f>SUM(H311:H322)</f>
        <v>38283.832500000004</v>
      </c>
      <c r="I323" s="38">
        <f>H309/12</f>
        <v>6.875E-3</v>
      </c>
      <c r="J323" s="23"/>
      <c r="K323" s="30">
        <f>SUM(K311:K322)</f>
        <v>25077.462763977252</v>
      </c>
    </row>
    <row r="324" spans="1:12" s="1" customFormat="1" ht="12.75" customHeight="1" x14ac:dyDescent="0.25">
      <c r="A324" s="2"/>
      <c r="B324" s="2"/>
      <c r="C324" s="2"/>
      <c r="D324" s="2"/>
      <c r="E324" s="2"/>
      <c r="F324" s="2"/>
      <c r="G324" s="15"/>
      <c r="H324" s="15"/>
      <c r="I324" s="31"/>
      <c r="J324" s="16"/>
      <c r="K324" s="15"/>
    </row>
    <row r="325" spans="1:12" s="1" customFormat="1" ht="12.75" customHeight="1" x14ac:dyDescent="0.25">
      <c r="A325" s="2"/>
      <c r="B325" s="2" t="s">
        <v>24</v>
      </c>
      <c r="C325" s="10">
        <f>G323*I323</f>
        <v>25077.462763977252</v>
      </c>
      <c r="D325" s="2"/>
      <c r="E325" s="2"/>
      <c r="F325" s="2" t="s">
        <v>25</v>
      </c>
      <c r="G325" s="73">
        <f>$C325+$H323</f>
        <v>63361.295263977256</v>
      </c>
      <c r="H325" s="15"/>
      <c r="I325" s="15">
        <f>SUM($I$14,$G$33,$G$53,$G$73,$G$93,$G$112,$G$131,$G$150,$G$169,$G$188,$G$207,$G$227,$G$246,$G$266,$G$286,$G$306,$G$325)</f>
        <v>349373.0979712772</v>
      </c>
      <c r="J325" s="143" t="str">
        <f>IF($K323=$C325,"Intt OK","Intt CHECK IT")</f>
        <v>Intt OK</v>
      </c>
      <c r="K325" s="15"/>
    </row>
    <row r="326" spans="1:12" s="1" customFormat="1" ht="12.75" customHeight="1" x14ac:dyDescent="0.25">
      <c r="G326" s="28"/>
      <c r="H326" s="28"/>
      <c r="I326" s="135" t="str">
        <f>IF($I325=$G330,"OK","CHECK IT")</f>
        <v>OK</v>
      </c>
      <c r="J326" s="2"/>
      <c r="K326" s="28"/>
    </row>
    <row r="327" spans="1:12" s="1" customFormat="1" ht="12.75" customHeight="1" x14ac:dyDescent="0.25">
      <c r="A327" s="2"/>
      <c r="B327" s="438" t="s">
        <v>2</v>
      </c>
      <c r="C327" s="438"/>
      <c r="D327" s="438"/>
      <c r="E327" s="438" t="s">
        <v>3</v>
      </c>
      <c r="F327" s="438"/>
      <c r="G327" s="66" t="s">
        <v>4</v>
      </c>
      <c r="H327" s="136" t="s">
        <v>53</v>
      </c>
      <c r="I327" s="31"/>
      <c r="J327" s="2"/>
      <c r="K327" s="28"/>
    </row>
    <row r="328" spans="1:12" s="1" customFormat="1" ht="12.75" customHeight="1" x14ac:dyDescent="0.25">
      <c r="A328" s="2"/>
      <c r="B328" s="439" t="s">
        <v>69</v>
      </c>
      <c r="C328" s="439"/>
      <c r="D328" s="439"/>
      <c r="E328" s="439" t="s">
        <v>70</v>
      </c>
      <c r="F328" s="439"/>
      <c r="G328" s="67" t="s">
        <v>71</v>
      </c>
      <c r="H328" s="70" t="s">
        <v>45</v>
      </c>
      <c r="I328" s="45"/>
      <c r="J328" s="2"/>
      <c r="K328" s="28"/>
    </row>
    <row r="329" spans="1:12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68" t="s">
        <v>14</v>
      </c>
      <c r="H329" s="66" t="s">
        <v>15</v>
      </c>
      <c r="I329" s="3" t="s">
        <v>16</v>
      </c>
      <c r="J329" s="2"/>
      <c r="K329" s="28"/>
    </row>
    <row r="330" spans="1:12" s="1" customFormat="1" ht="12.75" customHeight="1" x14ac:dyDescent="0.25">
      <c r="A330" s="2"/>
      <c r="B330" s="2" t="s">
        <v>27</v>
      </c>
      <c r="C330" s="6">
        <v>45791</v>
      </c>
      <c r="D330" s="6">
        <v>6500</v>
      </c>
      <c r="E330" s="6">
        <f t="shared" ref="E330:E341" si="76">$C330*8.33%</f>
        <v>3814.3903</v>
      </c>
      <c r="F330" s="6">
        <v>541</v>
      </c>
      <c r="G330" s="15">
        <f>$G$14+$G$33+$G$53+$G$73+$G$93+$G$112+$G$131+$G$150+$G$169+$G$188+$G$207+$G$227+$G$246+$G$266+$G$286+$G$306+$G$325</f>
        <v>349373.0979712772</v>
      </c>
      <c r="H330" s="15">
        <f t="shared" ref="H330:H341" si="77">E330-F330</f>
        <v>3273.3903</v>
      </c>
      <c r="I330" s="31"/>
      <c r="J330" s="16"/>
      <c r="K330" s="15">
        <f>(G330)*($H$328/12)</f>
        <v>2474.7261106298802</v>
      </c>
    </row>
    <row r="331" spans="1:12" s="1" customFormat="1" ht="12.75" customHeight="1" x14ac:dyDescent="0.25">
      <c r="A331" s="2"/>
      <c r="B331" s="2" t="s">
        <v>28</v>
      </c>
      <c r="C331" s="6">
        <v>45791</v>
      </c>
      <c r="D331" s="6">
        <v>6500</v>
      </c>
      <c r="E331" s="6">
        <f t="shared" si="76"/>
        <v>3814.3903</v>
      </c>
      <c r="F331" s="6">
        <v>541</v>
      </c>
      <c r="G331" s="15">
        <f t="shared" ref="G331:G341" si="78">$G330+$H330</f>
        <v>352646.48827127722</v>
      </c>
      <c r="H331" s="15">
        <f t="shared" si="77"/>
        <v>3273.3903</v>
      </c>
      <c r="I331" s="31"/>
      <c r="J331" s="16"/>
      <c r="K331" s="15">
        <f t="shared" ref="K331:K341" si="79">(G331)*($H$328/12)</f>
        <v>2497.9126252548804</v>
      </c>
    </row>
    <row r="332" spans="1:12" s="1" customFormat="1" ht="12.75" customHeight="1" x14ac:dyDescent="0.25">
      <c r="A332" s="2"/>
      <c r="B332" s="2" t="s">
        <v>29</v>
      </c>
      <c r="C332" s="6">
        <v>45791</v>
      </c>
      <c r="D332" s="6">
        <v>6500</v>
      </c>
      <c r="E332" s="6">
        <f t="shared" si="76"/>
        <v>3814.3903</v>
      </c>
      <c r="F332" s="6">
        <v>541</v>
      </c>
      <c r="G332" s="15">
        <f t="shared" si="78"/>
        <v>355919.87857127725</v>
      </c>
      <c r="H332" s="15">
        <f t="shared" si="77"/>
        <v>3273.3903</v>
      </c>
      <c r="I332" s="31"/>
      <c r="J332" s="16"/>
      <c r="K332" s="15">
        <f t="shared" si="79"/>
        <v>2521.0991398798806</v>
      </c>
    </row>
    <row r="333" spans="1:12" s="1" customFormat="1" ht="12.75" customHeight="1" x14ac:dyDescent="0.25">
      <c r="A333" s="2"/>
      <c r="B333" s="2" t="s">
        <v>30</v>
      </c>
      <c r="C333" s="6">
        <v>45791</v>
      </c>
      <c r="D333" s="6">
        <v>6500</v>
      </c>
      <c r="E333" s="6">
        <f t="shared" si="76"/>
        <v>3814.3903</v>
      </c>
      <c r="F333" s="6">
        <v>541</v>
      </c>
      <c r="G333" s="15">
        <f t="shared" si="78"/>
        <v>359193.26887127728</v>
      </c>
      <c r="H333" s="15">
        <f t="shared" si="77"/>
        <v>3273.3903</v>
      </c>
      <c r="I333" s="31"/>
      <c r="J333" s="16"/>
      <c r="K333" s="15">
        <f t="shared" si="79"/>
        <v>2544.2856545048808</v>
      </c>
    </row>
    <row r="334" spans="1:12" s="1" customFormat="1" ht="12.75" customHeight="1" x14ac:dyDescent="0.25">
      <c r="A334" s="2"/>
      <c r="B334" s="2" t="s">
        <v>31</v>
      </c>
      <c r="C334" s="6">
        <v>47168</v>
      </c>
      <c r="D334" s="6">
        <v>6500</v>
      </c>
      <c r="E334" s="6">
        <f t="shared" si="76"/>
        <v>3929.0944</v>
      </c>
      <c r="F334" s="6">
        <v>541</v>
      </c>
      <c r="G334" s="15">
        <f t="shared" si="78"/>
        <v>362466.65917127731</v>
      </c>
      <c r="H334" s="15">
        <f t="shared" si="77"/>
        <v>3388.0944</v>
      </c>
      <c r="I334" s="31"/>
      <c r="J334" s="16"/>
      <c r="K334" s="15">
        <f t="shared" si="79"/>
        <v>2567.472169129881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47168</v>
      </c>
      <c r="D335" s="6">
        <v>6500</v>
      </c>
      <c r="E335" s="6">
        <f t="shared" si="76"/>
        <v>3929.0944</v>
      </c>
      <c r="F335" s="6">
        <v>541</v>
      </c>
      <c r="G335" s="15">
        <f t="shared" si="78"/>
        <v>365854.75357127731</v>
      </c>
      <c r="H335" s="15">
        <f t="shared" si="77"/>
        <v>3388.0944</v>
      </c>
      <c r="I335" s="31"/>
      <c r="J335" s="16"/>
      <c r="K335" s="15">
        <f t="shared" si="79"/>
        <v>2591.471171129881</v>
      </c>
    </row>
    <row r="336" spans="1:12" s="1" customFormat="1" ht="12.75" customHeight="1" x14ac:dyDescent="0.25">
      <c r="A336" s="2"/>
      <c r="B336" s="2" t="s">
        <v>33</v>
      </c>
      <c r="C336" s="6">
        <v>47168</v>
      </c>
      <c r="D336" s="6">
        <v>6500</v>
      </c>
      <c r="E336" s="6">
        <f t="shared" si="76"/>
        <v>3929.0944</v>
      </c>
      <c r="F336" s="6">
        <v>541</v>
      </c>
      <c r="G336" s="15">
        <f t="shared" si="78"/>
        <v>369242.84797127731</v>
      </c>
      <c r="H336" s="15">
        <f t="shared" si="77"/>
        <v>3388.0944</v>
      </c>
      <c r="I336" s="31"/>
      <c r="J336" s="16"/>
      <c r="K336" s="15">
        <f t="shared" si="79"/>
        <v>2615.470173129881</v>
      </c>
    </row>
    <row r="337" spans="1:11" s="1" customFormat="1" ht="12.75" customHeight="1" x14ac:dyDescent="0.25">
      <c r="A337" s="2"/>
      <c r="B337" s="2" t="s">
        <v>17</v>
      </c>
      <c r="C337" s="6">
        <v>47168</v>
      </c>
      <c r="D337" s="6">
        <v>6500</v>
      </c>
      <c r="E337" s="6">
        <f t="shared" si="76"/>
        <v>3929.0944</v>
      </c>
      <c r="F337" s="6">
        <v>541</v>
      </c>
      <c r="G337" s="15">
        <f t="shared" si="78"/>
        <v>372630.94237127731</v>
      </c>
      <c r="H337" s="15">
        <f t="shared" si="77"/>
        <v>3388.0944</v>
      </c>
      <c r="I337" s="31"/>
      <c r="J337" s="16"/>
      <c r="K337" s="15">
        <f t="shared" si="79"/>
        <v>2639.469175129881</v>
      </c>
    </row>
    <row r="338" spans="1:11" s="1" customFormat="1" ht="12.75" customHeight="1" x14ac:dyDescent="0.25">
      <c r="A338" s="2"/>
      <c r="B338" s="2" t="s">
        <v>18</v>
      </c>
      <c r="C338" s="6">
        <v>47168</v>
      </c>
      <c r="D338" s="6">
        <v>6500</v>
      </c>
      <c r="E338" s="6">
        <f t="shared" si="76"/>
        <v>3929.0944</v>
      </c>
      <c r="F338" s="6">
        <v>541</v>
      </c>
      <c r="G338" s="15">
        <f t="shared" si="78"/>
        <v>376019.03677127731</v>
      </c>
      <c r="H338" s="15">
        <f t="shared" si="77"/>
        <v>3388.0944</v>
      </c>
      <c r="I338" s="31"/>
      <c r="J338" s="16"/>
      <c r="K338" s="15">
        <f t="shared" si="79"/>
        <v>2663.468177129881</v>
      </c>
    </row>
    <row r="339" spans="1:11" s="1" customFormat="1" ht="12.75" customHeight="1" x14ac:dyDescent="0.25">
      <c r="A339" s="2"/>
      <c r="B339" s="2" t="s">
        <v>19</v>
      </c>
      <c r="C339" s="6">
        <v>47168</v>
      </c>
      <c r="D339" s="6">
        <v>6500</v>
      </c>
      <c r="E339" s="6">
        <f t="shared" si="76"/>
        <v>3929.0944</v>
      </c>
      <c r="F339" s="6">
        <v>541</v>
      </c>
      <c r="G339" s="15">
        <f t="shared" si="78"/>
        <v>379407.13117127732</v>
      </c>
      <c r="H339" s="15">
        <f t="shared" si="77"/>
        <v>3388.0944</v>
      </c>
      <c r="I339" s="31"/>
      <c r="J339" s="16"/>
      <c r="K339" s="15">
        <f t="shared" si="79"/>
        <v>2687.4671791298811</v>
      </c>
    </row>
    <row r="340" spans="1:11" s="1" customFormat="1" ht="12.75" customHeight="1" x14ac:dyDescent="0.25">
      <c r="A340" s="2"/>
      <c r="B340" s="2" t="s">
        <v>20</v>
      </c>
      <c r="C340" s="6">
        <v>49446</v>
      </c>
      <c r="D340" s="6">
        <v>6500</v>
      </c>
      <c r="E340" s="6">
        <f t="shared" si="76"/>
        <v>4118.8518000000004</v>
      </c>
      <c r="F340" s="6">
        <v>541</v>
      </c>
      <c r="G340" s="15">
        <f t="shared" si="78"/>
        <v>382795.22557127732</v>
      </c>
      <c r="H340" s="15">
        <f t="shared" si="77"/>
        <v>3577.8518000000004</v>
      </c>
      <c r="I340" s="31"/>
      <c r="J340" s="16"/>
      <c r="K340" s="15">
        <f t="shared" si="79"/>
        <v>2711.4661811298811</v>
      </c>
    </row>
    <row r="341" spans="1:11" s="1" customFormat="1" ht="12.75" customHeight="1" x14ac:dyDescent="0.25">
      <c r="A341" s="2"/>
      <c r="B341" s="2" t="s">
        <v>21</v>
      </c>
      <c r="C341" s="6">
        <v>49446</v>
      </c>
      <c r="D341" s="6">
        <v>6500</v>
      </c>
      <c r="E341" s="6">
        <f t="shared" si="76"/>
        <v>4118.8518000000004</v>
      </c>
      <c r="F341" s="6">
        <v>541</v>
      </c>
      <c r="G341" s="15">
        <f t="shared" si="78"/>
        <v>386373.07737127732</v>
      </c>
      <c r="H341" s="15">
        <f t="shared" si="77"/>
        <v>3577.8518000000004</v>
      </c>
      <c r="I341" s="31"/>
      <c r="J341" s="16"/>
      <c r="K341" s="15">
        <f t="shared" si="79"/>
        <v>2736.8092980465481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565064</v>
      </c>
      <c r="D342" s="9" t="s">
        <v>23</v>
      </c>
      <c r="E342" s="8">
        <f>SUM(E330:E341)</f>
        <v>47069.831200000015</v>
      </c>
      <c r="F342" s="8">
        <f>SUM(F330:F341)</f>
        <v>6492</v>
      </c>
      <c r="G342" s="30">
        <f>SUM(G330:G341)</f>
        <v>4411922.4076553276</v>
      </c>
      <c r="H342" s="30">
        <f>SUM(H330:H341)</f>
        <v>40577.831200000015</v>
      </c>
      <c r="I342" s="38">
        <f>H328/12</f>
        <v>7.0833333333333338E-3</v>
      </c>
      <c r="J342" s="23"/>
      <c r="K342" s="30">
        <f>SUM(K330:K341)</f>
        <v>31251.11705422524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15"/>
      <c r="H343" s="15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31251.11705422524</v>
      </c>
      <c r="D344" s="2"/>
      <c r="E344" s="2"/>
      <c r="F344" s="2" t="s">
        <v>25</v>
      </c>
      <c r="G344" s="73">
        <f>$C344+$H342</f>
        <v>71828.948254225252</v>
      </c>
      <c r="H344" s="15"/>
      <c r="I344" s="15">
        <f>SUM($I$14,$G$33,$G$53,$G$73,$G$93,$G$112,$G$131,$G$150,$G$169,$G$188,$G$207,$G$227,$G$246,$G$266,$G$286,$G$306,$G$325,$G$344)</f>
        <v>421202.04622550245</v>
      </c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G345" s="28"/>
      <c r="H345" s="28"/>
      <c r="I345" s="135" t="str">
        <f>IF($I344=$G349,"OK","CHECK IT")</f>
        <v>OK</v>
      </c>
      <c r="J345" s="2"/>
      <c r="K345" s="28"/>
    </row>
    <row r="346" spans="1:11" s="1" customFormat="1" ht="12.75" customHeight="1" x14ac:dyDescent="0.25">
      <c r="A346" s="2"/>
      <c r="B346" s="438" t="s">
        <v>2</v>
      </c>
      <c r="C346" s="438"/>
      <c r="D346" s="438"/>
      <c r="E346" s="438" t="s">
        <v>3</v>
      </c>
      <c r="F346" s="438"/>
      <c r="G346" s="66" t="s">
        <v>4</v>
      </c>
      <c r="H346" s="136" t="s">
        <v>55</v>
      </c>
      <c r="I346" s="31"/>
      <c r="J346" s="2"/>
      <c r="K346" s="28"/>
    </row>
    <row r="347" spans="1:11" s="1" customFormat="1" ht="12.75" customHeight="1" x14ac:dyDescent="0.25">
      <c r="A347" s="2"/>
      <c r="B347" s="439" t="s">
        <v>69</v>
      </c>
      <c r="C347" s="439"/>
      <c r="D347" s="439"/>
      <c r="E347" s="439" t="s">
        <v>70</v>
      </c>
      <c r="F347" s="439"/>
      <c r="G347" s="67" t="s">
        <v>71</v>
      </c>
      <c r="H347" s="70" t="s">
        <v>56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68" t="s">
        <v>14</v>
      </c>
      <c r="H348" s="66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53230</v>
      </c>
      <c r="D349" s="6">
        <v>6500</v>
      </c>
      <c r="E349" s="6">
        <f t="shared" ref="E349:E361" si="80">$C349*8.33%</f>
        <v>4434.0590000000002</v>
      </c>
      <c r="F349" s="6">
        <v>541</v>
      </c>
      <c r="G349" s="15">
        <f>$G$14+$G$33+$G$53+$G$73+$G$93+$G$112+$G$131+$G$150+$G$169+$G$188+$G$207+$G$227+$G$246+$G$266+$G$286+$G$306+$G$325+$G$344</f>
        <v>421202.04622550245</v>
      </c>
      <c r="H349" s="15">
        <f t="shared" ref="H349:H361" si="81">E349-F349</f>
        <v>3893.0590000000002</v>
      </c>
      <c r="I349" s="31"/>
      <c r="J349" s="16"/>
      <c r="K349" s="15">
        <f>(G349)*($H$347/12)</f>
        <v>3071.2649203942883</v>
      </c>
    </row>
    <row r="350" spans="1:11" s="1" customFormat="1" ht="12.75" customHeight="1" x14ac:dyDescent="0.25">
      <c r="A350" s="2"/>
      <c r="B350" s="2" t="s">
        <v>119</v>
      </c>
      <c r="C350" s="6">
        <v>11180</v>
      </c>
      <c r="D350" s="6">
        <v>6500</v>
      </c>
      <c r="E350" s="6">
        <f t="shared" si="80"/>
        <v>931.29399999999998</v>
      </c>
      <c r="F350" s="6">
        <v>0</v>
      </c>
      <c r="G350" s="15">
        <f t="shared" ref="G350:G351" si="82">$G349+$H349</f>
        <v>425095.10522550246</v>
      </c>
      <c r="H350" s="15">
        <f t="shared" si="81"/>
        <v>931.29399999999998</v>
      </c>
      <c r="I350" s="31"/>
      <c r="J350" s="16"/>
      <c r="K350" s="15">
        <f t="shared" ref="K350:K361" si="83">(G350)*($H$347/12)</f>
        <v>3099.6518089359552</v>
      </c>
    </row>
    <row r="351" spans="1:11" s="1" customFormat="1" ht="12.75" customHeight="1" x14ac:dyDescent="0.25">
      <c r="A351" s="2"/>
      <c r="B351" s="2" t="s">
        <v>28</v>
      </c>
      <c r="C351" s="6">
        <v>53230</v>
      </c>
      <c r="D351" s="6">
        <v>6500</v>
      </c>
      <c r="E351" s="6">
        <f t="shared" si="80"/>
        <v>4434.0590000000002</v>
      </c>
      <c r="F351" s="6">
        <v>541</v>
      </c>
      <c r="G351" s="15">
        <f t="shared" si="82"/>
        <v>426026.39922550245</v>
      </c>
      <c r="H351" s="15">
        <f t="shared" si="81"/>
        <v>3893.0590000000002</v>
      </c>
      <c r="I351" s="31"/>
      <c r="J351" s="16"/>
      <c r="K351" s="15">
        <f t="shared" si="83"/>
        <v>3106.4424943526219</v>
      </c>
    </row>
    <row r="352" spans="1:11" s="1" customFormat="1" ht="12.75" customHeight="1" x14ac:dyDescent="0.25">
      <c r="A352" s="2"/>
      <c r="B352" s="2" t="s">
        <v>29</v>
      </c>
      <c r="C352" s="6">
        <v>53230</v>
      </c>
      <c r="D352" s="6">
        <v>6500</v>
      </c>
      <c r="E352" s="6">
        <f t="shared" si="80"/>
        <v>4434.0590000000002</v>
      </c>
      <c r="F352" s="6">
        <v>541</v>
      </c>
      <c r="G352" s="15">
        <f t="shared" ref="G352:G361" si="84">$G351+$H351</f>
        <v>429919.45822550246</v>
      </c>
      <c r="H352" s="15">
        <f t="shared" si="81"/>
        <v>3893.0590000000002</v>
      </c>
      <c r="I352" s="31"/>
      <c r="J352" s="16"/>
      <c r="K352" s="15">
        <f t="shared" si="83"/>
        <v>3134.8293828942883</v>
      </c>
    </row>
    <row r="353" spans="1:11" s="1" customFormat="1" ht="12.75" customHeight="1" x14ac:dyDescent="0.25">
      <c r="A353" s="2"/>
      <c r="B353" s="2" t="s">
        <v>30</v>
      </c>
      <c r="C353" s="6">
        <v>53230</v>
      </c>
      <c r="D353" s="6">
        <v>6500</v>
      </c>
      <c r="E353" s="6">
        <f t="shared" si="80"/>
        <v>4434.0590000000002</v>
      </c>
      <c r="F353" s="6">
        <v>541</v>
      </c>
      <c r="G353" s="15">
        <f t="shared" si="84"/>
        <v>433812.51722550247</v>
      </c>
      <c r="H353" s="15">
        <f t="shared" si="81"/>
        <v>3893.0590000000002</v>
      </c>
      <c r="I353" s="31"/>
      <c r="J353" s="16"/>
      <c r="K353" s="15">
        <f t="shared" si="83"/>
        <v>3163.2162714359552</v>
      </c>
    </row>
    <row r="354" spans="1:11" s="1" customFormat="1" ht="12.75" customHeight="1" x14ac:dyDescent="0.25">
      <c r="A354" s="2"/>
      <c r="B354" s="2" t="s">
        <v>31</v>
      </c>
      <c r="C354" s="6">
        <v>54842</v>
      </c>
      <c r="D354" s="6">
        <v>6500</v>
      </c>
      <c r="E354" s="6">
        <f t="shared" si="80"/>
        <v>4568.3386</v>
      </c>
      <c r="F354" s="6">
        <v>541</v>
      </c>
      <c r="G354" s="15">
        <f t="shared" si="84"/>
        <v>437705.57622550247</v>
      </c>
      <c r="H354" s="15">
        <f t="shared" si="81"/>
        <v>4027.3386</v>
      </c>
      <c r="I354" s="31"/>
      <c r="J354" s="16"/>
      <c r="K354" s="15">
        <f t="shared" si="83"/>
        <v>3191.603159977622</v>
      </c>
    </row>
    <row r="355" spans="1:11" s="1" customFormat="1" ht="12.75" customHeight="1" x14ac:dyDescent="0.25">
      <c r="A355" s="2"/>
      <c r="B355" s="2" t="s">
        <v>32</v>
      </c>
      <c r="C355" s="6">
        <v>54842</v>
      </c>
      <c r="D355" s="6">
        <v>6500</v>
      </c>
      <c r="E355" s="6">
        <f t="shared" si="80"/>
        <v>4568.3386</v>
      </c>
      <c r="F355" s="6">
        <v>541</v>
      </c>
      <c r="G355" s="15">
        <f t="shared" si="84"/>
        <v>441732.91482550249</v>
      </c>
      <c r="H355" s="15">
        <f t="shared" si="81"/>
        <v>4027.3386</v>
      </c>
      <c r="I355" s="31"/>
      <c r="J355" s="16"/>
      <c r="K355" s="15">
        <f t="shared" si="83"/>
        <v>3220.9691706026219</v>
      </c>
    </row>
    <row r="356" spans="1:11" s="1" customFormat="1" ht="12.75" customHeight="1" x14ac:dyDescent="0.25">
      <c r="A356" s="2"/>
      <c r="B356" s="2" t="s">
        <v>33</v>
      </c>
      <c r="C356" s="6">
        <v>54842</v>
      </c>
      <c r="D356" s="6">
        <v>6500</v>
      </c>
      <c r="E356" s="6">
        <f t="shared" si="80"/>
        <v>4568.3386</v>
      </c>
      <c r="F356" s="6">
        <v>541</v>
      </c>
      <c r="G356" s="15">
        <f t="shared" si="84"/>
        <v>445760.25342550251</v>
      </c>
      <c r="H356" s="15">
        <f t="shared" si="81"/>
        <v>4027.3386</v>
      </c>
      <c r="I356" s="31"/>
      <c r="J356" s="16"/>
      <c r="K356" s="15">
        <f t="shared" si="83"/>
        <v>3250.3351812276223</v>
      </c>
    </row>
    <row r="357" spans="1:11" s="1" customFormat="1" ht="12.75" customHeight="1" x14ac:dyDescent="0.25">
      <c r="A357" s="2"/>
      <c r="B357" s="2" t="s">
        <v>17</v>
      </c>
      <c r="C357" s="6">
        <v>54842</v>
      </c>
      <c r="D357" s="6">
        <v>6500</v>
      </c>
      <c r="E357" s="6">
        <f t="shared" si="80"/>
        <v>4568.3386</v>
      </c>
      <c r="F357" s="6">
        <v>541</v>
      </c>
      <c r="G357" s="15">
        <f t="shared" si="84"/>
        <v>449787.59202550253</v>
      </c>
      <c r="H357" s="15">
        <f t="shared" si="81"/>
        <v>4027.3386</v>
      </c>
      <c r="I357" s="31"/>
      <c r="J357" s="16"/>
      <c r="K357" s="15">
        <f t="shared" si="83"/>
        <v>3279.7011918526223</v>
      </c>
    </row>
    <row r="358" spans="1:11" s="1" customFormat="1" ht="12.75" customHeight="1" x14ac:dyDescent="0.25">
      <c r="A358" s="2"/>
      <c r="B358" s="2" t="s">
        <v>18</v>
      </c>
      <c r="C358" s="6">
        <v>54842</v>
      </c>
      <c r="D358" s="6">
        <v>6500</v>
      </c>
      <c r="E358" s="6">
        <f t="shared" si="80"/>
        <v>4568.3386</v>
      </c>
      <c r="F358" s="6">
        <v>541</v>
      </c>
      <c r="G358" s="15">
        <f t="shared" si="84"/>
        <v>453814.93062550254</v>
      </c>
      <c r="H358" s="15">
        <f t="shared" si="81"/>
        <v>4027.3386</v>
      </c>
      <c r="I358" s="31"/>
      <c r="J358" s="16"/>
      <c r="K358" s="15">
        <f t="shared" si="83"/>
        <v>3309.0672024776222</v>
      </c>
    </row>
    <row r="359" spans="1:11" s="1" customFormat="1" ht="12.75" customHeight="1" x14ac:dyDescent="0.25">
      <c r="A359" s="2"/>
      <c r="B359" s="2" t="s">
        <v>19</v>
      </c>
      <c r="C359" s="6">
        <v>54842</v>
      </c>
      <c r="D359" s="6">
        <v>6500</v>
      </c>
      <c r="E359" s="6">
        <f t="shared" si="80"/>
        <v>4568.3386</v>
      </c>
      <c r="F359" s="6">
        <v>541</v>
      </c>
      <c r="G359" s="15">
        <f t="shared" si="84"/>
        <v>457842.26922550256</v>
      </c>
      <c r="H359" s="15">
        <f t="shared" si="81"/>
        <v>4027.3386</v>
      </c>
      <c r="I359" s="31"/>
      <c r="J359" s="16"/>
      <c r="K359" s="15">
        <f t="shared" si="83"/>
        <v>3338.4332131026226</v>
      </c>
    </row>
    <row r="360" spans="1:11" s="1" customFormat="1" ht="12.75" customHeight="1" x14ac:dyDescent="0.25">
      <c r="A360" s="2"/>
      <c r="B360" s="2" t="s">
        <v>20</v>
      </c>
      <c r="C360" s="6">
        <v>57006</v>
      </c>
      <c r="D360" s="6">
        <v>6500</v>
      </c>
      <c r="E360" s="6">
        <f t="shared" si="80"/>
        <v>4748.5998</v>
      </c>
      <c r="F360" s="6">
        <v>541</v>
      </c>
      <c r="G360" s="15">
        <f t="shared" si="84"/>
        <v>461869.60782550258</v>
      </c>
      <c r="H360" s="15">
        <f t="shared" si="81"/>
        <v>4207.5998</v>
      </c>
      <c r="I360" s="31"/>
      <c r="J360" s="16"/>
      <c r="K360" s="15">
        <f t="shared" si="83"/>
        <v>3367.7992237276226</v>
      </c>
    </row>
    <row r="361" spans="1:11" s="1" customFormat="1" ht="12.75" customHeight="1" x14ac:dyDescent="0.25">
      <c r="A361" s="2"/>
      <c r="B361" s="2" t="s">
        <v>21</v>
      </c>
      <c r="C361" s="6">
        <v>57006</v>
      </c>
      <c r="D361" s="6">
        <v>6500</v>
      </c>
      <c r="E361" s="6">
        <f t="shared" si="80"/>
        <v>4748.5998</v>
      </c>
      <c r="F361" s="6">
        <v>541</v>
      </c>
      <c r="G361" s="15">
        <f t="shared" si="84"/>
        <v>466077.2076255026</v>
      </c>
      <c r="H361" s="15">
        <f t="shared" si="81"/>
        <v>4207.5998</v>
      </c>
      <c r="I361" s="41"/>
      <c r="J361" s="16"/>
      <c r="K361" s="15">
        <f t="shared" si="83"/>
        <v>3398.4796389359562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667164</v>
      </c>
      <c r="D362" s="9" t="s">
        <v>23</v>
      </c>
      <c r="E362" s="8">
        <f>SUM(E349:E361)</f>
        <v>55574.761200000008</v>
      </c>
      <c r="F362" s="8">
        <f>SUM(F349:F361)</f>
        <v>6492</v>
      </c>
      <c r="G362" s="30">
        <f>SUM(G349:G361)</f>
        <v>5750645.8779315325</v>
      </c>
      <c r="H362" s="30">
        <f>SUM(H349:H361)</f>
        <v>49082.761199999994</v>
      </c>
      <c r="I362" s="38">
        <f>H347/12</f>
        <v>7.2916666666666659E-3</v>
      </c>
      <c r="J362" s="23"/>
      <c r="K362" s="30">
        <f>SUM(K349:K361)</f>
        <v>41931.792859917412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41931.792859917419</v>
      </c>
      <c r="D364" s="2"/>
      <c r="E364" s="2"/>
      <c r="F364" s="2" t="s">
        <v>25</v>
      </c>
      <c r="G364" s="73">
        <f>$C364+$H362</f>
        <v>91014.554059917413</v>
      </c>
      <c r="H364" s="15"/>
      <c r="I364" s="15">
        <f>SUM($I$14,$G$33,$G$53,$G$73,$G$93,$G$112,$G$131,$G$150,$G$169,$G$188,$G$207,$G$227,$G$246,$G$266,$G$286,$G$306,$G$325,$G$344,$G$364)</f>
        <v>512216.60028541985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G365" s="28"/>
      <c r="H365" s="28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66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39" t="s">
        <v>69</v>
      </c>
      <c r="C367" s="439"/>
      <c r="D367" s="439"/>
      <c r="E367" s="439" t="s">
        <v>70</v>
      </c>
      <c r="F367" s="439"/>
      <c r="G367" s="67" t="s">
        <v>71</v>
      </c>
      <c r="H367" s="78">
        <v>8.7499999999999994E-2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68" t="s">
        <v>14</v>
      </c>
      <c r="H368" s="66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57006</v>
      </c>
      <c r="D369" s="6">
        <v>6500</v>
      </c>
      <c r="E369" s="6">
        <f t="shared" ref="E369:E380" si="85">$C369*8.33%</f>
        <v>4748.5998</v>
      </c>
      <c r="F369" s="6">
        <v>541</v>
      </c>
      <c r="G369" s="15">
        <f>$G$14+$G$33+$G$53+$G$73+$G$93+$G$112+$G$131+$G$150+$G$169+$G$188+$G$207+$G$227+$G$246+$G$266+$G$286+$G$306+$G$325+$G$344+$G$364</f>
        <v>512216.60028541985</v>
      </c>
      <c r="H369" s="15">
        <f t="shared" ref="H369:H380" si="86">E369-F369</f>
        <v>4207.5998</v>
      </c>
      <c r="I369" s="31"/>
      <c r="J369" s="16"/>
      <c r="K369" s="15">
        <f>(G369)*($H$367/12)</f>
        <v>3734.9127104145191</v>
      </c>
    </row>
    <row r="370" spans="1:11" s="1" customFormat="1" ht="12.75" customHeight="1" x14ac:dyDescent="0.25">
      <c r="A370" s="2"/>
      <c r="B370" s="2" t="s">
        <v>28</v>
      </c>
      <c r="C370" s="6">
        <v>57006</v>
      </c>
      <c r="D370" s="6">
        <v>6500</v>
      </c>
      <c r="E370" s="6">
        <f t="shared" si="85"/>
        <v>4748.5998</v>
      </c>
      <c r="F370" s="6">
        <v>541</v>
      </c>
      <c r="G370" s="15">
        <f t="shared" ref="G370:G380" si="87">$G369+$H369</f>
        <v>516424.20008541987</v>
      </c>
      <c r="H370" s="15">
        <f t="shared" si="86"/>
        <v>4207.5998</v>
      </c>
      <c r="I370" s="31"/>
      <c r="J370" s="16"/>
      <c r="K370" s="15">
        <f t="shared" ref="K370:K380" si="88">(G370)*($H$367/12)</f>
        <v>3765.5931256228528</v>
      </c>
    </row>
    <row r="371" spans="1:11" s="1" customFormat="1" ht="12.75" customHeight="1" x14ac:dyDescent="0.25">
      <c r="A371" s="2"/>
      <c r="B371" s="2" t="s">
        <v>29</v>
      </c>
      <c r="C371" s="6">
        <v>57006</v>
      </c>
      <c r="D371" s="6">
        <v>6500</v>
      </c>
      <c r="E371" s="6">
        <f t="shared" si="85"/>
        <v>4748.5998</v>
      </c>
      <c r="F371" s="6">
        <v>541</v>
      </c>
      <c r="G371" s="15">
        <f t="shared" si="87"/>
        <v>520631.7998854199</v>
      </c>
      <c r="H371" s="15">
        <f t="shared" si="86"/>
        <v>4207.5998</v>
      </c>
      <c r="I371" s="31"/>
      <c r="J371" s="16"/>
      <c r="K371" s="15">
        <f t="shared" si="88"/>
        <v>3796.2735408311864</v>
      </c>
    </row>
    <row r="372" spans="1:11" s="1" customFormat="1" ht="12.75" customHeight="1" x14ac:dyDescent="0.25">
      <c r="A372" s="2"/>
      <c r="B372" s="2" t="s">
        <v>30</v>
      </c>
      <c r="C372" s="6">
        <v>57006</v>
      </c>
      <c r="D372" s="6">
        <v>6500</v>
      </c>
      <c r="E372" s="6">
        <f t="shared" si="85"/>
        <v>4748.5998</v>
      </c>
      <c r="F372" s="6">
        <v>541</v>
      </c>
      <c r="G372" s="15">
        <f t="shared" si="87"/>
        <v>524839.39968541986</v>
      </c>
      <c r="H372" s="15">
        <f t="shared" si="86"/>
        <v>4207.5998</v>
      </c>
      <c r="I372" s="31"/>
      <c r="J372" s="16"/>
      <c r="K372" s="15">
        <f t="shared" si="88"/>
        <v>3826.9539560395197</v>
      </c>
    </row>
    <row r="373" spans="1:11" s="1" customFormat="1" ht="12.75" customHeight="1" x14ac:dyDescent="0.25">
      <c r="A373" s="2"/>
      <c r="B373" s="2" t="s">
        <v>31</v>
      </c>
      <c r="C373" s="6">
        <v>58729</v>
      </c>
      <c r="D373" s="6">
        <v>6500</v>
      </c>
      <c r="E373" s="6">
        <f t="shared" si="85"/>
        <v>4892.1256999999996</v>
      </c>
      <c r="F373" s="6">
        <v>541</v>
      </c>
      <c r="G373" s="15">
        <f t="shared" si="87"/>
        <v>529046.99948541983</v>
      </c>
      <c r="H373" s="15">
        <f t="shared" si="86"/>
        <v>4351.1256999999996</v>
      </c>
      <c r="I373" s="31"/>
      <c r="J373" s="16"/>
      <c r="K373" s="15">
        <f t="shared" si="88"/>
        <v>3857.6343712478524</v>
      </c>
    </row>
    <row r="374" spans="1:11" s="1" customFormat="1" ht="12.75" customHeight="1" x14ac:dyDescent="0.25">
      <c r="A374" s="2"/>
      <c r="B374" s="2" t="s">
        <v>32</v>
      </c>
      <c r="C374" s="6">
        <v>58729</v>
      </c>
      <c r="D374" s="6">
        <v>6500</v>
      </c>
      <c r="E374" s="6">
        <f t="shared" si="85"/>
        <v>4892.1256999999996</v>
      </c>
      <c r="F374" s="6">
        <v>541</v>
      </c>
      <c r="G374" s="15">
        <f t="shared" si="87"/>
        <v>533398.12518541981</v>
      </c>
      <c r="H374" s="15">
        <f t="shared" si="86"/>
        <v>4351.1256999999996</v>
      </c>
      <c r="I374" s="31"/>
      <c r="J374" s="16"/>
      <c r="K374" s="15">
        <f t="shared" si="88"/>
        <v>3889.3613294770189</v>
      </c>
    </row>
    <row r="375" spans="1:11" s="1" customFormat="1" ht="12.75" customHeight="1" x14ac:dyDescent="0.25">
      <c r="A375" s="2"/>
      <c r="B375" s="2" t="s">
        <v>33</v>
      </c>
      <c r="C375" s="6">
        <v>58729</v>
      </c>
      <c r="D375" s="6">
        <v>15000</v>
      </c>
      <c r="E375" s="6">
        <f t="shared" si="85"/>
        <v>4892.1256999999996</v>
      </c>
      <c r="F375" s="6">
        <v>1250</v>
      </c>
      <c r="G375" s="15">
        <f t="shared" si="87"/>
        <v>537749.25088541978</v>
      </c>
      <c r="H375" s="15">
        <f t="shared" si="86"/>
        <v>3642.1256999999996</v>
      </c>
      <c r="I375" s="31"/>
      <c r="J375" s="16"/>
      <c r="K375" s="15">
        <f t="shared" si="88"/>
        <v>3921.0882877061854</v>
      </c>
    </row>
    <row r="376" spans="1:11" s="1" customFormat="1" ht="12.75" customHeight="1" x14ac:dyDescent="0.25">
      <c r="A376" s="2"/>
      <c r="B376" s="2" t="s">
        <v>17</v>
      </c>
      <c r="C376" s="6">
        <v>58729</v>
      </c>
      <c r="D376" s="6">
        <v>15000</v>
      </c>
      <c r="E376" s="6">
        <f t="shared" si="85"/>
        <v>4892.1256999999996</v>
      </c>
      <c r="F376" s="6">
        <v>1250</v>
      </c>
      <c r="G376" s="15">
        <f t="shared" si="87"/>
        <v>541391.37658541976</v>
      </c>
      <c r="H376" s="15">
        <f t="shared" si="86"/>
        <v>3642.1256999999996</v>
      </c>
      <c r="I376" s="31"/>
      <c r="J376" s="16"/>
      <c r="K376" s="15">
        <f t="shared" si="88"/>
        <v>3947.6454542686852</v>
      </c>
    </row>
    <row r="377" spans="1:11" s="1" customFormat="1" ht="12.75" customHeight="1" x14ac:dyDescent="0.25">
      <c r="A377" s="2"/>
      <c r="B377" s="2" t="s">
        <v>18</v>
      </c>
      <c r="C377" s="6">
        <v>58729</v>
      </c>
      <c r="D377" s="6">
        <v>15000</v>
      </c>
      <c r="E377" s="6">
        <f t="shared" si="85"/>
        <v>4892.1256999999996</v>
      </c>
      <c r="F377" s="6">
        <v>1250</v>
      </c>
      <c r="G377" s="15">
        <f t="shared" si="87"/>
        <v>545033.50228541973</v>
      </c>
      <c r="H377" s="15">
        <f t="shared" si="86"/>
        <v>3642.1256999999996</v>
      </c>
      <c r="I377" s="31"/>
      <c r="J377" s="16"/>
      <c r="K377" s="15">
        <f t="shared" si="88"/>
        <v>3974.202620831185</v>
      </c>
    </row>
    <row r="378" spans="1:11" s="1" customFormat="1" ht="12.75" customHeight="1" x14ac:dyDescent="0.25">
      <c r="A378" s="2"/>
      <c r="B378" s="2" t="s">
        <v>19</v>
      </c>
      <c r="C378" s="6">
        <v>58729</v>
      </c>
      <c r="D378" s="6">
        <v>15000</v>
      </c>
      <c r="E378" s="6">
        <f t="shared" si="85"/>
        <v>4892.1256999999996</v>
      </c>
      <c r="F378" s="6">
        <v>1250</v>
      </c>
      <c r="G378" s="15">
        <f t="shared" si="87"/>
        <v>548675.62798541971</v>
      </c>
      <c r="H378" s="15">
        <f t="shared" si="86"/>
        <v>3642.1256999999996</v>
      </c>
      <c r="I378" s="31"/>
      <c r="J378" s="16"/>
      <c r="K378" s="15">
        <f t="shared" si="88"/>
        <v>4000.7597873936847</v>
      </c>
    </row>
    <row r="379" spans="1:11" s="1" customFormat="1" ht="12.75" customHeight="1" x14ac:dyDescent="0.25">
      <c r="A379" s="2"/>
      <c r="B379" s="2" t="s">
        <v>20</v>
      </c>
      <c r="C379" s="6">
        <v>61331</v>
      </c>
      <c r="D379" s="6">
        <v>15000</v>
      </c>
      <c r="E379" s="6">
        <f t="shared" si="85"/>
        <v>5108.8723</v>
      </c>
      <c r="F379" s="6">
        <v>1250</v>
      </c>
      <c r="G379" s="15">
        <f t="shared" si="87"/>
        <v>552317.75368541968</v>
      </c>
      <c r="H379" s="15">
        <f t="shared" si="86"/>
        <v>3858.8723</v>
      </c>
      <c r="I379" s="31"/>
      <c r="J379" s="16"/>
      <c r="K379" s="15">
        <f t="shared" si="88"/>
        <v>4027.3169539561845</v>
      </c>
    </row>
    <row r="380" spans="1:11" s="1" customFormat="1" ht="12.75" customHeight="1" x14ac:dyDescent="0.25">
      <c r="A380" s="2"/>
      <c r="B380" s="2" t="s">
        <v>21</v>
      </c>
      <c r="C380" s="6">
        <v>61331</v>
      </c>
      <c r="D380" s="6">
        <v>15000</v>
      </c>
      <c r="E380" s="6">
        <f t="shared" si="85"/>
        <v>5108.8723</v>
      </c>
      <c r="F380" s="6">
        <v>1250</v>
      </c>
      <c r="G380" s="15">
        <f t="shared" si="87"/>
        <v>556176.62598541973</v>
      </c>
      <c r="H380" s="15">
        <f t="shared" si="86"/>
        <v>3858.8723</v>
      </c>
      <c r="I380" s="31"/>
      <c r="J380" s="16"/>
      <c r="K380" s="15">
        <f t="shared" si="88"/>
        <v>4055.4545644770183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703060</v>
      </c>
      <c r="D381" s="9" t="s">
        <v>23</v>
      </c>
      <c r="E381" s="8">
        <f>SUM(E369:E380)</f>
        <v>58564.897999999994</v>
      </c>
      <c r="F381" s="8">
        <f>SUM(F369:F380)</f>
        <v>10746</v>
      </c>
      <c r="G381" s="30">
        <f>SUM(G369:G380)</f>
        <v>6417901.2620250378</v>
      </c>
      <c r="H381" s="30">
        <f>SUM(H369:H380)</f>
        <v>47818.898000000001</v>
      </c>
      <c r="I381" s="38">
        <f>H367/12</f>
        <v>7.2916666666666659E-3</v>
      </c>
      <c r="J381" s="23"/>
      <c r="K381" s="30">
        <f>SUM(K369:K380)</f>
        <v>46797.196702265894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46797.196702265894</v>
      </c>
      <c r="D383" s="2"/>
      <c r="E383" s="2"/>
      <c r="F383" s="2" t="s">
        <v>25</v>
      </c>
      <c r="G383" s="73">
        <f>$C383+$H381</f>
        <v>94616.094702265895</v>
      </c>
      <c r="H383" s="15"/>
      <c r="I383" s="15">
        <f>SUM($I$14,$G$33,$G$53,$G$73,$G$93,$G$112,$G$131,$G$150,$G$169,$G$188,$G$207,$G$227,$G$246,$G$266,$G$286,$G$306,$G$325,$G$344,$G$364,$G$383)</f>
        <v>606832.69498768577</v>
      </c>
      <c r="J383" s="143" t="str">
        <f>IF($K381=$C383,"Intt OK","Intt CHECK IT")</f>
        <v>Intt OK</v>
      </c>
      <c r="K383" s="15"/>
    </row>
    <row r="384" spans="1:11" ht="15" x14ac:dyDescent="0.25">
      <c r="I384" s="135" t="str">
        <f>IF($I383=$G388,"OK","CHECK IT")</f>
        <v>OK</v>
      </c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66" t="s">
        <v>4</v>
      </c>
      <c r="H385" s="136" t="s">
        <v>58</v>
      </c>
      <c r="I385" s="31"/>
      <c r="J385" s="2"/>
      <c r="K385" s="28"/>
    </row>
    <row r="386" spans="1:11" s="1" customFormat="1" ht="12.75" customHeight="1" x14ac:dyDescent="0.25">
      <c r="A386" s="2"/>
      <c r="B386" s="439" t="s">
        <v>69</v>
      </c>
      <c r="C386" s="439"/>
      <c r="D386" s="439"/>
      <c r="E386" s="439" t="s">
        <v>70</v>
      </c>
      <c r="F386" s="439"/>
      <c r="G386" s="67" t="s">
        <v>71</v>
      </c>
      <c r="H386" s="56">
        <v>8.7999999999999995E-2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68" t="s">
        <v>14</v>
      </c>
      <c r="H387" s="66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61331</v>
      </c>
      <c r="D388" s="6">
        <v>15000</v>
      </c>
      <c r="E388" s="6">
        <f t="shared" ref="E388:E399" si="89">$C388*8.33%</f>
        <v>5108.8723</v>
      </c>
      <c r="F388" s="6">
        <v>1250</v>
      </c>
      <c r="G388" s="15">
        <f>$G$14+$G$33+$G$53+$G$73+$G$93+$G$112+$G$131+$G$150+$G$169+$G$188+$G$207+$G$227+$G$246+$G$266+$G$286+$G$306+$G$325+$G$344+$G$364+$G$383</f>
        <v>606832.69498768577</v>
      </c>
      <c r="H388" s="15">
        <f t="shared" ref="H388:H399" si="90">E388-F388</f>
        <v>3858.8723</v>
      </c>
      <c r="I388" s="31"/>
      <c r="J388" s="16"/>
      <c r="K388" s="15">
        <f>(G388)*($H$386/12)</f>
        <v>4450.1064299096952</v>
      </c>
    </row>
    <row r="389" spans="1:11" s="1" customFormat="1" ht="12.75" customHeight="1" x14ac:dyDescent="0.25">
      <c r="A389" s="2"/>
      <c r="B389" s="2" t="s">
        <v>28</v>
      </c>
      <c r="C389" s="6">
        <v>61331</v>
      </c>
      <c r="D389" s="6">
        <v>15000</v>
      </c>
      <c r="E389" s="6">
        <f t="shared" si="89"/>
        <v>5108.8723</v>
      </c>
      <c r="F389" s="6">
        <v>1250</v>
      </c>
      <c r="G389" s="15">
        <f t="shared" ref="G389:G399" si="91">$G388+$H388</f>
        <v>610691.56728768582</v>
      </c>
      <c r="H389" s="15">
        <f t="shared" si="90"/>
        <v>3858.8723</v>
      </c>
      <c r="I389" s="31"/>
      <c r="J389" s="16"/>
      <c r="K389" s="15">
        <f t="shared" ref="K389:K399" si="92">(G389)*($H$386/12)</f>
        <v>4478.4048267763628</v>
      </c>
    </row>
    <row r="390" spans="1:11" s="1" customFormat="1" ht="12.75" customHeight="1" x14ac:dyDescent="0.25">
      <c r="A390" s="2"/>
      <c r="B390" s="2" t="s">
        <v>29</v>
      </c>
      <c r="C390" s="6">
        <v>61331</v>
      </c>
      <c r="D390" s="6">
        <v>15000</v>
      </c>
      <c r="E390" s="6">
        <f t="shared" si="89"/>
        <v>5108.8723</v>
      </c>
      <c r="F390" s="6">
        <v>1250</v>
      </c>
      <c r="G390" s="15">
        <f t="shared" si="91"/>
        <v>614550.43958768586</v>
      </c>
      <c r="H390" s="15">
        <f t="shared" si="90"/>
        <v>3858.8723</v>
      </c>
      <c r="I390" s="31"/>
      <c r="J390" s="16"/>
      <c r="K390" s="15">
        <f t="shared" si="92"/>
        <v>4506.7032236430296</v>
      </c>
    </row>
    <row r="391" spans="1:11" s="1" customFormat="1" ht="12.75" customHeight="1" x14ac:dyDescent="0.25">
      <c r="A391" s="2"/>
      <c r="B391" s="2" t="s">
        <v>30</v>
      </c>
      <c r="C391" s="6">
        <v>61331</v>
      </c>
      <c r="D391" s="6">
        <v>15000</v>
      </c>
      <c r="E391" s="6">
        <f t="shared" si="89"/>
        <v>5108.8723</v>
      </c>
      <c r="F391" s="6">
        <v>1250</v>
      </c>
      <c r="G391" s="15">
        <f t="shared" si="91"/>
        <v>618409.31188768591</v>
      </c>
      <c r="H391" s="15">
        <f t="shared" si="90"/>
        <v>3858.8723</v>
      </c>
      <c r="I391" s="31" t="s">
        <v>54</v>
      </c>
      <c r="J391" s="16"/>
      <c r="K391" s="15">
        <f t="shared" si="92"/>
        <v>4535.0016205096963</v>
      </c>
    </row>
    <row r="392" spans="1:11" s="1" customFormat="1" ht="12.75" customHeight="1" x14ac:dyDescent="0.25">
      <c r="A392" s="2"/>
      <c r="B392" s="2" t="s">
        <v>31</v>
      </c>
      <c r="C392" s="6">
        <v>63179</v>
      </c>
      <c r="D392" s="6">
        <v>15000</v>
      </c>
      <c r="E392" s="6">
        <f t="shared" si="89"/>
        <v>5262.8107</v>
      </c>
      <c r="F392" s="6">
        <v>1250</v>
      </c>
      <c r="G392" s="15">
        <f t="shared" si="91"/>
        <v>622268.18418768595</v>
      </c>
      <c r="H392" s="15">
        <f t="shared" si="90"/>
        <v>4012.8107</v>
      </c>
      <c r="I392" s="31"/>
      <c r="J392" s="16"/>
      <c r="K392" s="15">
        <f t="shared" si="92"/>
        <v>4563.3000173763639</v>
      </c>
    </row>
    <row r="393" spans="1:11" s="1" customFormat="1" ht="12.75" customHeight="1" x14ac:dyDescent="0.25">
      <c r="A393" s="2"/>
      <c r="B393" s="2" t="s">
        <v>32</v>
      </c>
      <c r="C393" s="6">
        <v>63179</v>
      </c>
      <c r="D393" s="6">
        <v>15000</v>
      </c>
      <c r="E393" s="6">
        <f t="shared" si="89"/>
        <v>5262.8107</v>
      </c>
      <c r="F393" s="6">
        <v>1250</v>
      </c>
      <c r="G393" s="15">
        <f t="shared" si="91"/>
        <v>626280.99488768599</v>
      </c>
      <c r="H393" s="15">
        <f t="shared" si="90"/>
        <v>4012.8107</v>
      </c>
      <c r="I393" s="31"/>
      <c r="J393" s="16"/>
      <c r="K393" s="15">
        <f t="shared" si="92"/>
        <v>4592.7272958430303</v>
      </c>
    </row>
    <row r="394" spans="1:11" s="1" customFormat="1" ht="12.75" customHeight="1" x14ac:dyDescent="0.25">
      <c r="A394" s="2"/>
      <c r="B394" s="2" t="s">
        <v>33</v>
      </c>
      <c r="C394" s="6">
        <v>63179</v>
      </c>
      <c r="D394" s="6">
        <v>15000</v>
      </c>
      <c r="E394" s="6">
        <f t="shared" si="89"/>
        <v>5262.8107</v>
      </c>
      <c r="F394" s="6">
        <v>1250</v>
      </c>
      <c r="G394" s="15">
        <f t="shared" si="91"/>
        <v>630293.80558768602</v>
      </c>
      <c r="H394" s="15">
        <f t="shared" si="90"/>
        <v>4012.8107</v>
      </c>
      <c r="I394" s="31"/>
      <c r="J394" s="16"/>
      <c r="K394" s="15">
        <f t="shared" si="92"/>
        <v>4622.1545743096976</v>
      </c>
    </row>
    <row r="395" spans="1:11" s="1" customFormat="1" ht="12.75" customHeight="1" x14ac:dyDescent="0.25">
      <c r="A395" s="2"/>
      <c r="B395" s="2" t="s">
        <v>17</v>
      </c>
      <c r="C395" s="6">
        <v>63179</v>
      </c>
      <c r="D395" s="6">
        <v>15000</v>
      </c>
      <c r="E395" s="6">
        <f t="shared" si="89"/>
        <v>5262.8107</v>
      </c>
      <c r="F395" s="6">
        <v>1250</v>
      </c>
      <c r="G395" s="15">
        <f t="shared" si="91"/>
        <v>634306.61628768605</v>
      </c>
      <c r="H395" s="15">
        <f t="shared" si="90"/>
        <v>4012.8107</v>
      </c>
      <c r="I395" s="31"/>
      <c r="J395" s="16"/>
      <c r="K395" s="15">
        <f t="shared" si="92"/>
        <v>4651.581852776364</v>
      </c>
    </row>
    <row r="396" spans="1:11" s="1" customFormat="1" ht="12.75" customHeight="1" x14ac:dyDescent="0.25">
      <c r="A396" s="2"/>
      <c r="B396" s="2" t="s">
        <v>18</v>
      </c>
      <c r="C396" s="6">
        <v>63179</v>
      </c>
      <c r="D396" s="6">
        <v>15000</v>
      </c>
      <c r="E396" s="6">
        <f t="shared" si="89"/>
        <v>5262.8107</v>
      </c>
      <c r="F396" s="6">
        <v>1250</v>
      </c>
      <c r="G396" s="15">
        <f t="shared" si="91"/>
        <v>638319.42698768608</v>
      </c>
      <c r="H396" s="15">
        <f t="shared" si="90"/>
        <v>4012.8107</v>
      </c>
      <c r="I396" s="31"/>
      <c r="J396" s="16"/>
      <c r="K396" s="15">
        <f t="shared" si="92"/>
        <v>4681.0091312430313</v>
      </c>
    </row>
    <row r="397" spans="1:11" s="1" customFormat="1" ht="12.75" customHeight="1" x14ac:dyDescent="0.25">
      <c r="A397" s="2"/>
      <c r="B397" s="2" t="s">
        <v>19</v>
      </c>
      <c r="C397" s="6">
        <v>63179</v>
      </c>
      <c r="D397" s="6">
        <v>15000</v>
      </c>
      <c r="E397" s="6">
        <f t="shared" si="89"/>
        <v>5262.8107</v>
      </c>
      <c r="F397" s="6">
        <v>1250</v>
      </c>
      <c r="G397" s="15">
        <f t="shared" si="91"/>
        <v>642332.23768768611</v>
      </c>
      <c r="H397" s="15">
        <f t="shared" si="90"/>
        <v>4012.8107</v>
      </c>
      <c r="I397" s="31"/>
      <c r="J397" s="16"/>
      <c r="K397" s="15">
        <f t="shared" si="92"/>
        <v>4710.4364097096977</v>
      </c>
    </row>
    <row r="398" spans="1:11" s="1" customFormat="1" ht="12.75" customHeight="1" x14ac:dyDescent="0.25">
      <c r="A398" s="2"/>
      <c r="B398" s="2" t="s">
        <v>20</v>
      </c>
      <c r="C398" s="6">
        <v>67008</v>
      </c>
      <c r="D398" s="6">
        <v>15000</v>
      </c>
      <c r="E398" s="6">
        <f t="shared" si="89"/>
        <v>5581.7663999999995</v>
      </c>
      <c r="F398" s="6">
        <v>1250</v>
      </c>
      <c r="G398" s="15">
        <f t="shared" si="91"/>
        <v>646345.04838768614</v>
      </c>
      <c r="H398" s="15">
        <f t="shared" si="90"/>
        <v>4331.7663999999995</v>
      </c>
      <c r="I398" s="31"/>
      <c r="J398" s="16"/>
      <c r="K398" s="15">
        <f t="shared" si="92"/>
        <v>4739.863688176365</v>
      </c>
    </row>
    <row r="399" spans="1:11" s="1" customFormat="1" ht="12.75" customHeight="1" x14ac:dyDescent="0.25">
      <c r="A399" s="2"/>
      <c r="B399" s="2" t="s">
        <v>21</v>
      </c>
      <c r="C399" s="6">
        <v>67008</v>
      </c>
      <c r="D399" s="6">
        <v>15000</v>
      </c>
      <c r="E399" s="6">
        <f t="shared" si="89"/>
        <v>5581.7663999999995</v>
      </c>
      <c r="F399" s="6">
        <v>1250</v>
      </c>
      <c r="G399" s="15">
        <f t="shared" si="91"/>
        <v>650676.8147876861</v>
      </c>
      <c r="H399" s="15">
        <f t="shared" si="90"/>
        <v>4331.7663999999995</v>
      </c>
      <c r="I399" s="31"/>
      <c r="J399" s="16"/>
      <c r="K399" s="15">
        <f t="shared" si="92"/>
        <v>4771.6299751096976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758414</v>
      </c>
      <c r="D400" s="9" t="s">
        <v>23</v>
      </c>
      <c r="E400" s="8">
        <f>SUM(E388:E399)</f>
        <v>63175.886200000008</v>
      </c>
      <c r="F400" s="8">
        <f>SUM(F388:F399)</f>
        <v>15000</v>
      </c>
      <c r="G400" s="30">
        <f>SUM(G388:G399)</f>
        <v>7541307.1425522314</v>
      </c>
      <c r="H400" s="30">
        <f>SUM(H388:H399)</f>
        <v>48175.886200000008</v>
      </c>
      <c r="I400" s="38">
        <f>H386/12</f>
        <v>7.3333333333333332E-3</v>
      </c>
      <c r="J400" s="23"/>
      <c r="K400" s="30">
        <f>SUM(K388:K399)</f>
        <v>55302.919045383031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10">
        <f>G400*I400</f>
        <v>55302.919045383031</v>
      </c>
      <c r="D402" s="2"/>
      <c r="E402" s="2"/>
      <c r="F402" s="2" t="s">
        <v>25</v>
      </c>
      <c r="G402" s="73">
        <f>$C402+$H400</f>
        <v>103478.80524538303</v>
      </c>
      <c r="H402" s="15"/>
      <c r="I402" s="15">
        <f>SUM($I$14,$G$33,$G$53,$G$73,$G$93,$G$112,$G$131,$G$150,$G$169,$G$188,$G$207,$G$227,$G$246,$G$266,$G$286,$G$306,$G$325,$G$344,$G$364,$G$383,$G$402)</f>
        <v>710311.50023306883</v>
      </c>
      <c r="J402" s="143" t="str">
        <f>IF($K400=$C402,"Intt OK","Intt CHECK IT")</f>
        <v>Intt OK</v>
      </c>
      <c r="K402" s="15"/>
    </row>
    <row r="403" spans="1:11" ht="15" x14ac:dyDescent="0.25">
      <c r="I403" s="135" t="str">
        <f>IF($I402=$G407,"OK","CHECK IT")</f>
        <v>OK</v>
      </c>
    </row>
    <row r="404" spans="1:11" s="1" customFormat="1" ht="12.75" customHeight="1" x14ac:dyDescent="0.25">
      <c r="A404" s="2"/>
      <c r="B404" s="438" t="s">
        <v>2</v>
      </c>
      <c r="C404" s="438"/>
      <c r="D404" s="438"/>
      <c r="E404" s="438" t="s">
        <v>3</v>
      </c>
      <c r="F404" s="438"/>
      <c r="G404" s="66" t="s">
        <v>4</v>
      </c>
      <c r="H404" s="136" t="s">
        <v>59</v>
      </c>
      <c r="I404" s="31"/>
      <c r="J404" s="2"/>
      <c r="K404" s="28"/>
    </row>
    <row r="405" spans="1:11" s="1" customFormat="1" ht="12.75" customHeight="1" x14ac:dyDescent="0.25">
      <c r="A405" s="2"/>
      <c r="B405" s="439" t="s">
        <v>69</v>
      </c>
      <c r="C405" s="439"/>
      <c r="D405" s="439"/>
      <c r="E405" s="439" t="s">
        <v>70</v>
      </c>
      <c r="F405" s="439"/>
      <c r="G405" s="67" t="s">
        <v>71</v>
      </c>
      <c r="H405" s="56">
        <v>8.6499999999999994E-2</v>
      </c>
      <c r="I405" s="45"/>
      <c r="J405" s="2"/>
      <c r="K405" s="28"/>
    </row>
    <row r="406" spans="1:11" s="1" customFormat="1" ht="12.75" customHeight="1" x14ac:dyDescent="0.25">
      <c r="A406" s="2"/>
      <c r="B406" s="3" t="s">
        <v>9</v>
      </c>
      <c r="C406" s="5" t="s">
        <v>10</v>
      </c>
      <c r="D406" s="3" t="s">
        <v>11</v>
      </c>
      <c r="E406" s="5" t="s">
        <v>12</v>
      </c>
      <c r="F406" s="3" t="s">
        <v>13</v>
      </c>
      <c r="G406" s="68" t="s">
        <v>14</v>
      </c>
      <c r="H406" s="66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6">
        <v>67008</v>
      </c>
      <c r="D407" s="6">
        <v>15000</v>
      </c>
      <c r="E407" s="6">
        <f t="shared" ref="E407:E418" si="93">$C407*8.33%</f>
        <v>5581.7663999999995</v>
      </c>
      <c r="F407" s="6">
        <v>1250</v>
      </c>
      <c r="G407" s="15">
        <f>$G$14+G$33+$G$53+$G$73+$G$93+$G$112+$G$131+$G$150+$G$169+$G$188+$G$207+$G$227+$G$246+$G$266+$G$286+$G$306+$G$325+$G$344+$G$364+$G$383+$G$402</f>
        <v>710311.50023306883</v>
      </c>
      <c r="H407" s="15">
        <f t="shared" ref="H407:H418" si="94">E407-F407</f>
        <v>4331.7663999999995</v>
      </c>
      <c r="I407" s="31"/>
      <c r="J407" s="16"/>
      <c r="K407" s="15">
        <f>(G407)*($H$405/12)</f>
        <v>5120.1620641800373</v>
      </c>
    </row>
    <row r="408" spans="1:11" s="1" customFormat="1" ht="12.75" customHeight="1" x14ac:dyDescent="0.25">
      <c r="A408" s="2"/>
      <c r="B408" s="2" t="s">
        <v>28</v>
      </c>
      <c r="C408" s="6">
        <v>67008</v>
      </c>
      <c r="D408" s="6">
        <v>15000</v>
      </c>
      <c r="E408" s="6">
        <f t="shared" si="93"/>
        <v>5581.7663999999995</v>
      </c>
      <c r="F408" s="6">
        <v>1250</v>
      </c>
      <c r="G408" s="15">
        <f t="shared" ref="G408:G418" si="95">$G407+$H407</f>
        <v>714643.26663306879</v>
      </c>
      <c r="H408" s="15">
        <f t="shared" si="94"/>
        <v>4331.7663999999995</v>
      </c>
      <c r="I408" s="31"/>
      <c r="J408" s="16"/>
      <c r="K408" s="15">
        <f t="shared" ref="K408:K418" si="96">(G408)*($H$405/12)</f>
        <v>5151.386880313371</v>
      </c>
    </row>
    <row r="409" spans="1:11" s="1" customFormat="1" ht="12.75" customHeight="1" x14ac:dyDescent="0.25">
      <c r="A409" s="2"/>
      <c r="B409" s="2" t="s">
        <v>29</v>
      </c>
      <c r="C409" s="6">
        <v>67008</v>
      </c>
      <c r="D409" s="6">
        <v>15000</v>
      </c>
      <c r="E409" s="6">
        <f t="shared" si="93"/>
        <v>5581.7663999999995</v>
      </c>
      <c r="F409" s="6">
        <v>1250</v>
      </c>
      <c r="G409" s="15">
        <f t="shared" si="95"/>
        <v>718975.03303306876</v>
      </c>
      <c r="H409" s="15">
        <f t="shared" si="94"/>
        <v>4331.7663999999995</v>
      </c>
      <c r="I409" s="31"/>
      <c r="J409" s="16"/>
      <c r="K409" s="15">
        <f t="shared" si="96"/>
        <v>5182.6116964467037</v>
      </c>
    </row>
    <row r="410" spans="1:11" s="1" customFormat="1" ht="12.75" customHeight="1" x14ac:dyDescent="0.25">
      <c r="A410" s="2"/>
      <c r="B410" s="2" t="s">
        <v>30</v>
      </c>
      <c r="C410" s="6">
        <v>67008</v>
      </c>
      <c r="D410" s="6">
        <v>15000</v>
      </c>
      <c r="E410" s="6">
        <f t="shared" si="93"/>
        <v>5581.7663999999995</v>
      </c>
      <c r="F410" s="6">
        <v>1250</v>
      </c>
      <c r="G410" s="15">
        <f t="shared" si="95"/>
        <v>723306.79943306872</v>
      </c>
      <c r="H410" s="15">
        <f t="shared" si="94"/>
        <v>4331.7663999999995</v>
      </c>
      <c r="I410" s="31" t="s">
        <v>54</v>
      </c>
      <c r="J410" s="16"/>
      <c r="K410" s="15">
        <f t="shared" si="96"/>
        <v>5213.8365125800365</v>
      </c>
    </row>
    <row r="411" spans="1:11" s="1" customFormat="1" ht="12.75" customHeight="1" x14ac:dyDescent="0.25">
      <c r="A411" s="2"/>
      <c r="B411" s="2" t="s">
        <v>31</v>
      </c>
      <c r="C411" s="6">
        <v>69020</v>
      </c>
      <c r="D411" s="6">
        <v>15000</v>
      </c>
      <c r="E411" s="6">
        <f t="shared" si="93"/>
        <v>5749.366</v>
      </c>
      <c r="F411" s="6">
        <v>1250</v>
      </c>
      <c r="G411" s="15">
        <f t="shared" si="95"/>
        <v>727638.56583306869</v>
      </c>
      <c r="H411" s="15">
        <f t="shared" si="94"/>
        <v>4499.366</v>
      </c>
      <c r="I411" s="31"/>
      <c r="J411" s="16"/>
      <c r="K411" s="15">
        <f t="shared" si="96"/>
        <v>5245.0613287133701</v>
      </c>
    </row>
    <row r="412" spans="1:11" s="1" customFormat="1" ht="12.75" customHeight="1" x14ac:dyDescent="0.25">
      <c r="A412" s="2"/>
      <c r="B412" s="2" t="s">
        <v>32</v>
      </c>
      <c r="C412" s="6">
        <v>69020</v>
      </c>
      <c r="D412" s="6">
        <v>15000</v>
      </c>
      <c r="E412" s="6">
        <f t="shared" si="93"/>
        <v>5749.366</v>
      </c>
      <c r="F412" s="6">
        <v>1250</v>
      </c>
      <c r="G412" s="15">
        <f t="shared" si="95"/>
        <v>732137.93183306872</v>
      </c>
      <c r="H412" s="15">
        <f t="shared" si="94"/>
        <v>4499.366</v>
      </c>
      <c r="I412" s="31"/>
      <c r="J412" s="16"/>
      <c r="K412" s="15">
        <f t="shared" si="96"/>
        <v>5277.4942586300367</v>
      </c>
    </row>
    <row r="413" spans="1:11" s="1" customFormat="1" ht="12.75" customHeight="1" x14ac:dyDescent="0.25">
      <c r="A413" s="2"/>
      <c r="B413" s="2" t="s">
        <v>33</v>
      </c>
      <c r="C413" s="6">
        <v>69020</v>
      </c>
      <c r="D413" s="6">
        <v>15000</v>
      </c>
      <c r="E413" s="6">
        <f t="shared" si="93"/>
        <v>5749.366</v>
      </c>
      <c r="F413" s="6">
        <v>1250</v>
      </c>
      <c r="G413" s="15">
        <f t="shared" si="95"/>
        <v>736637.29783306876</v>
      </c>
      <c r="H413" s="15">
        <f t="shared" si="94"/>
        <v>4499.366</v>
      </c>
      <c r="I413" s="31"/>
      <c r="J413" s="16"/>
      <c r="K413" s="15">
        <f t="shared" si="96"/>
        <v>5309.9271885467042</v>
      </c>
    </row>
    <row r="414" spans="1:11" s="1" customFormat="1" ht="12.75" customHeight="1" x14ac:dyDescent="0.25">
      <c r="A414" s="2"/>
      <c r="B414" s="2" t="s">
        <v>17</v>
      </c>
      <c r="C414" s="6">
        <v>69020</v>
      </c>
      <c r="D414" s="6">
        <v>15000</v>
      </c>
      <c r="E414" s="6">
        <f t="shared" si="93"/>
        <v>5749.366</v>
      </c>
      <c r="F414" s="6">
        <v>1250</v>
      </c>
      <c r="G414" s="15">
        <f t="shared" si="95"/>
        <v>741136.6638330688</v>
      </c>
      <c r="H414" s="15">
        <f t="shared" si="94"/>
        <v>4499.366</v>
      </c>
      <c r="I414" s="31"/>
      <c r="J414" s="16"/>
      <c r="K414" s="15">
        <f t="shared" si="96"/>
        <v>5342.3601184633708</v>
      </c>
    </row>
    <row r="415" spans="1:11" s="1" customFormat="1" ht="12.75" customHeight="1" x14ac:dyDescent="0.25">
      <c r="A415" s="2"/>
      <c r="B415" s="2" t="s">
        <v>18</v>
      </c>
      <c r="C415" s="6">
        <v>69020</v>
      </c>
      <c r="D415" s="6">
        <v>15000</v>
      </c>
      <c r="E415" s="6">
        <f t="shared" si="93"/>
        <v>5749.366</v>
      </c>
      <c r="F415" s="6">
        <v>1250</v>
      </c>
      <c r="G415" s="15">
        <f t="shared" si="95"/>
        <v>745636.02983306884</v>
      </c>
      <c r="H415" s="15">
        <f t="shared" si="94"/>
        <v>4499.366</v>
      </c>
      <c r="I415" s="31"/>
      <c r="J415" s="16"/>
      <c r="K415" s="15">
        <f t="shared" si="96"/>
        <v>5374.7930483800374</v>
      </c>
    </row>
    <row r="416" spans="1:11" s="1" customFormat="1" ht="12.75" customHeight="1" x14ac:dyDescent="0.25">
      <c r="A416" s="2"/>
      <c r="B416" s="2" t="s">
        <v>19</v>
      </c>
      <c r="C416" s="6">
        <v>69020</v>
      </c>
      <c r="D416" s="6">
        <v>15000</v>
      </c>
      <c r="E416" s="6">
        <f t="shared" si="93"/>
        <v>5749.366</v>
      </c>
      <c r="F416" s="6">
        <v>1250</v>
      </c>
      <c r="G416" s="15">
        <f t="shared" si="95"/>
        <v>750135.39583306888</v>
      </c>
      <c r="H416" s="15">
        <f t="shared" si="94"/>
        <v>4499.366</v>
      </c>
      <c r="I416" s="31"/>
      <c r="J416" s="16"/>
      <c r="K416" s="15">
        <f t="shared" si="96"/>
        <v>5407.2259782967049</v>
      </c>
    </row>
    <row r="417" spans="1:11" s="1" customFormat="1" ht="12.75" customHeight="1" x14ac:dyDescent="0.25">
      <c r="A417" s="2"/>
      <c r="B417" s="2" t="s">
        <v>20</v>
      </c>
      <c r="C417" s="6">
        <v>72964</v>
      </c>
      <c r="D417" s="6">
        <v>15000</v>
      </c>
      <c r="E417" s="6">
        <f t="shared" si="93"/>
        <v>6077.9012000000002</v>
      </c>
      <c r="F417" s="6">
        <v>1250</v>
      </c>
      <c r="G417" s="15">
        <f t="shared" si="95"/>
        <v>754634.76183306891</v>
      </c>
      <c r="H417" s="15">
        <f t="shared" si="94"/>
        <v>4827.9012000000002</v>
      </c>
      <c r="I417" s="31"/>
      <c r="J417" s="16"/>
      <c r="K417" s="15">
        <f t="shared" si="96"/>
        <v>5439.6589082133714</v>
      </c>
    </row>
    <row r="418" spans="1:11" s="1" customFormat="1" ht="12.75" customHeight="1" x14ac:dyDescent="0.25">
      <c r="A418" s="2"/>
      <c r="B418" s="2" t="s">
        <v>21</v>
      </c>
      <c r="C418" s="6">
        <v>72964</v>
      </c>
      <c r="D418" s="6">
        <v>15000</v>
      </c>
      <c r="E418" s="6">
        <f t="shared" si="93"/>
        <v>6077.9012000000002</v>
      </c>
      <c r="F418" s="6">
        <v>1250</v>
      </c>
      <c r="G418" s="15">
        <f t="shared" si="95"/>
        <v>759462.66303306888</v>
      </c>
      <c r="H418" s="15">
        <f t="shared" si="94"/>
        <v>4827.9012000000002</v>
      </c>
      <c r="I418" s="31"/>
      <c r="J418" s="16"/>
      <c r="K418" s="15">
        <f t="shared" si="96"/>
        <v>5474.4600293633712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828080</v>
      </c>
      <c r="D419" s="9" t="s">
        <v>23</v>
      </c>
      <c r="E419" s="8">
        <f>SUM(E407:E418)</f>
        <v>68979.064000000013</v>
      </c>
      <c r="F419" s="8">
        <f>SUM(F407:F418)</f>
        <v>15000</v>
      </c>
      <c r="G419" s="30">
        <f>SUM(G407:G418)</f>
        <v>8814655.9091968257</v>
      </c>
      <c r="H419" s="30">
        <f>SUM(H407:H418)</f>
        <v>53979.064000000006</v>
      </c>
      <c r="I419" s="38">
        <f>H405/12</f>
        <v>7.2083333333333331E-3</v>
      </c>
      <c r="J419" s="23"/>
      <c r="K419" s="30">
        <f>SUM(K407:K418)</f>
        <v>63538.978012127118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10">
        <f>G419*I419</f>
        <v>63538.978012127118</v>
      </c>
      <c r="D421" s="2"/>
      <c r="E421" s="2"/>
      <c r="F421" s="2" t="s">
        <v>25</v>
      </c>
      <c r="G421" s="73">
        <f>$C421+$H419</f>
        <v>117518.04201212712</v>
      </c>
      <c r="H421" s="15"/>
      <c r="I421" s="15">
        <f>SUM($I$14,$G$33,$G$53,$G$73,$G$93,$G$112,$G$131,$G$150,$G$169,$G$188,$G$207,$G$227,$G$246,$G$266,$G$286,$G$306,$G$325,$G$344,$G$364,$G$383,$G$402,$G$421)</f>
        <v>827829.54224519595</v>
      </c>
      <c r="J421" s="143" t="str">
        <f>IF($K419=$C421,"Intt OK","Intt CHECK IT")</f>
        <v>Intt OK</v>
      </c>
      <c r="K421" s="15"/>
    </row>
    <row r="422" spans="1:11" ht="15" x14ac:dyDescent="0.25">
      <c r="I422" s="135" t="str">
        <f>IF($I421=$G426,"OK","CHECK IT")</f>
        <v>OK</v>
      </c>
    </row>
    <row r="423" spans="1:11" s="1" customFormat="1" ht="12.75" customHeight="1" x14ac:dyDescent="0.25">
      <c r="A423" s="2"/>
      <c r="B423" s="438" t="s">
        <v>2</v>
      </c>
      <c r="C423" s="438"/>
      <c r="D423" s="438"/>
      <c r="E423" s="438" t="s">
        <v>3</v>
      </c>
      <c r="F423" s="438"/>
      <c r="G423" s="66" t="s">
        <v>4</v>
      </c>
      <c r="H423" s="136" t="s">
        <v>60</v>
      </c>
      <c r="I423" s="31"/>
      <c r="J423" s="2"/>
      <c r="K423" s="28"/>
    </row>
    <row r="424" spans="1:11" s="1" customFormat="1" ht="12.75" customHeight="1" x14ac:dyDescent="0.25">
      <c r="A424" s="2"/>
      <c r="B424" s="439" t="s">
        <v>69</v>
      </c>
      <c r="C424" s="439"/>
      <c r="D424" s="439"/>
      <c r="E424" s="439" t="s">
        <v>70</v>
      </c>
      <c r="F424" s="439"/>
      <c r="G424" s="67" t="s">
        <v>71</v>
      </c>
      <c r="H424" s="56">
        <v>8.5500000000000007E-2</v>
      </c>
      <c r="I424" s="45"/>
      <c r="J424" s="2"/>
      <c r="K424" s="28"/>
    </row>
    <row r="425" spans="1:11" s="1" customFormat="1" ht="12.75" customHeight="1" x14ac:dyDescent="0.25">
      <c r="A425" s="2"/>
      <c r="B425" s="3" t="s">
        <v>9</v>
      </c>
      <c r="C425" s="5" t="s">
        <v>10</v>
      </c>
      <c r="D425" s="3" t="s">
        <v>11</v>
      </c>
      <c r="E425" s="5" t="s">
        <v>12</v>
      </c>
      <c r="F425" s="3" t="s">
        <v>13</v>
      </c>
      <c r="G425" s="68" t="s">
        <v>14</v>
      </c>
      <c r="H425" s="66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6">
        <v>72964</v>
      </c>
      <c r="D426" s="6">
        <v>15000</v>
      </c>
      <c r="E426" s="6">
        <f t="shared" ref="E426:E437" si="97">$C426*8.33%</f>
        <v>6077.9012000000002</v>
      </c>
      <c r="F426" s="6">
        <v>1250</v>
      </c>
      <c r="G426" s="15">
        <f>$G$14+$G$33+$G$53+$G$73+$G$93+$G$112+$G$131+$G$150+$G$169+$G$188+$G$207+$G$227+$G$246+$G$266+$G$286+$G$306+$G$325+$G$344+$G$364+$G$383+$G$402+$G$421</f>
        <v>827829.54224519595</v>
      </c>
      <c r="H426" s="15">
        <f t="shared" ref="H426:H437" si="98">E426-F426</f>
        <v>4827.9012000000002</v>
      </c>
      <c r="I426" s="31"/>
      <c r="J426" s="16"/>
      <c r="K426" s="15">
        <f>(G426)*($H$424/12)</f>
        <v>5898.2854884970211</v>
      </c>
    </row>
    <row r="427" spans="1:11" s="1" customFormat="1" ht="12.75" customHeight="1" x14ac:dyDescent="0.25">
      <c r="A427" s="2"/>
      <c r="B427" s="2" t="s">
        <v>28</v>
      </c>
      <c r="C427" s="6">
        <v>72964</v>
      </c>
      <c r="D427" s="6">
        <v>15000</v>
      </c>
      <c r="E427" s="6">
        <f t="shared" si="97"/>
        <v>6077.9012000000002</v>
      </c>
      <c r="F427" s="6">
        <v>1250</v>
      </c>
      <c r="G427" s="15">
        <f t="shared" ref="G427:G437" si="99">$G426+$H426</f>
        <v>832657.44344519591</v>
      </c>
      <c r="H427" s="15">
        <f t="shared" si="98"/>
        <v>4827.9012000000002</v>
      </c>
      <c r="I427" s="31"/>
      <c r="J427" s="16"/>
      <c r="K427" s="15">
        <f t="shared" ref="K427:K437" si="100">(G427)*($H$424/12)</f>
        <v>5932.684284547021</v>
      </c>
    </row>
    <row r="428" spans="1:11" s="1" customFormat="1" ht="12.75" customHeight="1" x14ac:dyDescent="0.25">
      <c r="A428" s="2"/>
      <c r="B428" s="2" t="s">
        <v>29</v>
      </c>
      <c r="C428" s="6">
        <v>72964</v>
      </c>
      <c r="D428" s="6">
        <v>15000</v>
      </c>
      <c r="E428" s="6">
        <f t="shared" si="97"/>
        <v>6077.9012000000002</v>
      </c>
      <c r="F428" s="6">
        <v>1250</v>
      </c>
      <c r="G428" s="15">
        <f t="shared" si="99"/>
        <v>837485.34464519587</v>
      </c>
      <c r="H428" s="15">
        <f t="shared" si="98"/>
        <v>4827.9012000000002</v>
      </c>
      <c r="I428" s="31"/>
      <c r="J428" s="16"/>
      <c r="K428" s="15">
        <f t="shared" si="100"/>
        <v>5967.0830805970209</v>
      </c>
    </row>
    <row r="429" spans="1:11" s="1" customFormat="1" ht="12.75" customHeight="1" x14ac:dyDescent="0.25">
      <c r="A429" s="2"/>
      <c r="B429" s="2" t="s">
        <v>30</v>
      </c>
      <c r="C429" s="6">
        <v>72964</v>
      </c>
      <c r="D429" s="6">
        <v>15000</v>
      </c>
      <c r="E429" s="6">
        <f t="shared" si="97"/>
        <v>6077.9012000000002</v>
      </c>
      <c r="F429" s="6">
        <v>1250</v>
      </c>
      <c r="G429" s="15">
        <f t="shared" si="99"/>
        <v>842313.24584519584</v>
      </c>
      <c r="H429" s="15">
        <f t="shared" si="98"/>
        <v>4827.9012000000002</v>
      </c>
      <c r="I429" s="31" t="s">
        <v>54</v>
      </c>
      <c r="J429" s="16"/>
      <c r="K429" s="15">
        <f t="shared" si="100"/>
        <v>6001.4818766470207</v>
      </c>
    </row>
    <row r="430" spans="1:11" s="1" customFormat="1" ht="12.75" customHeight="1" x14ac:dyDescent="0.25">
      <c r="A430" s="2"/>
      <c r="B430" s="2" t="s">
        <v>31</v>
      </c>
      <c r="C430" s="6">
        <v>75166</v>
      </c>
      <c r="D430" s="6">
        <v>15000</v>
      </c>
      <c r="E430" s="6">
        <f t="shared" si="97"/>
        <v>6261.3278</v>
      </c>
      <c r="F430" s="6">
        <v>1250</v>
      </c>
      <c r="G430" s="15">
        <f t="shared" si="99"/>
        <v>847141.1470451958</v>
      </c>
      <c r="H430" s="15">
        <f t="shared" si="98"/>
        <v>5011.3278</v>
      </c>
      <c r="I430" s="31"/>
      <c r="J430" s="16"/>
      <c r="K430" s="15">
        <f t="shared" si="100"/>
        <v>6035.8806726970206</v>
      </c>
    </row>
    <row r="431" spans="1:11" s="1" customFormat="1" ht="12.75" customHeight="1" x14ac:dyDescent="0.25">
      <c r="A431" s="2"/>
      <c r="B431" s="2" t="s">
        <v>32</v>
      </c>
      <c r="C431" s="6">
        <v>75166</v>
      </c>
      <c r="D431" s="6">
        <v>15000</v>
      </c>
      <c r="E431" s="6">
        <f t="shared" si="97"/>
        <v>6261.3278</v>
      </c>
      <c r="F431" s="6">
        <v>1250</v>
      </c>
      <c r="G431" s="15">
        <f t="shared" si="99"/>
        <v>852152.47484519577</v>
      </c>
      <c r="H431" s="15">
        <f t="shared" si="98"/>
        <v>5011.3278</v>
      </c>
      <c r="I431" s="31"/>
      <c r="J431" s="16"/>
      <c r="K431" s="15">
        <f t="shared" si="100"/>
        <v>6071.5863832720197</v>
      </c>
    </row>
    <row r="432" spans="1:11" s="1" customFormat="1" ht="12.75" customHeight="1" x14ac:dyDescent="0.25">
      <c r="A432" s="2"/>
      <c r="B432" s="2" t="s">
        <v>33</v>
      </c>
      <c r="C432" s="6">
        <v>75166</v>
      </c>
      <c r="D432" s="6">
        <v>15000</v>
      </c>
      <c r="E432" s="6">
        <f t="shared" si="97"/>
        <v>6261.3278</v>
      </c>
      <c r="F432" s="6">
        <v>1250</v>
      </c>
      <c r="G432" s="15">
        <f t="shared" si="99"/>
        <v>857163.80264519574</v>
      </c>
      <c r="H432" s="15">
        <f t="shared" si="98"/>
        <v>5011.3278</v>
      </c>
      <c r="I432" s="31"/>
      <c r="J432" s="16"/>
      <c r="K432" s="15">
        <f t="shared" si="100"/>
        <v>6107.2920938470197</v>
      </c>
    </row>
    <row r="433" spans="1:11" s="1" customFormat="1" ht="12.75" customHeight="1" x14ac:dyDescent="0.25">
      <c r="A433" s="2"/>
      <c r="B433" s="2" t="s">
        <v>17</v>
      </c>
      <c r="C433" s="6">
        <v>75166</v>
      </c>
      <c r="D433" s="6">
        <v>15000</v>
      </c>
      <c r="E433" s="6">
        <f t="shared" si="97"/>
        <v>6261.3278</v>
      </c>
      <c r="F433" s="6">
        <v>1250</v>
      </c>
      <c r="G433" s="15">
        <f t="shared" si="99"/>
        <v>862175.13044519571</v>
      </c>
      <c r="H433" s="15">
        <f t="shared" si="98"/>
        <v>5011.3278</v>
      </c>
      <c r="I433" s="31"/>
      <c r="J433" s="16"/>
      <c r="K433" s="15">
        <f t="shared" si="100"/>
        <v>6142.9978044220197</v>
      </c>
    </row>
    <row r="434" spans="1:11" s="1" customFormat="1" ht="12.75" customHeight="1" x14ac:dyDescent="0.25">
      <c r="A434" s="2"/>
      <c r="B434" s="2" t="s">
        <v>18</v>
      </c>
      <c r="C434" s="6">
        <v>75166</v>
      </c>
      <c r="D434" s="6">
        <v>15000</v>
      </c>
      <c r="E434" s="6">
        <f t="shared" si="97"/>
        <v>6261.3278</v>
      </c>
      <c r="F434" s="6">
        <v>1250</v>
      </c>
      <c r="G434" s="15">
        <f t="shared" si="99"/>
        <v>867186.45824519568</v>
      </c>
      <c r="H434" s="15">
        <f t="shared" si="98"/>
        <v>5011.3278</v>
      </c>
      <c r="I434" s="31"/>
      <c r="J434" s="16"/>
      <c r="K434" s="15">
        <f t="shared" si="100"/>
        <v>6178.7035149970197</v>
      </c>
    </row>
    <row r="435" spans="1:11" s="1" customFormat="1" ht="12.75" customHeight="1" x14ac:dyDescent="0.25">
      <c r="A435" s="2"/>
      <c r="B435" s="2" t="s">
        <v>19</v>
      </c>
      <c r="C435" s="6">
        <v>75166</v>
      </c>
      <c r="D435" s="6">
        <v>15000</v>
      </c>
      <c r="E435" s="6">
        <f t="shared" si="97"/>
        <v>6261.3278</v>
      </c>
      <c r="F435" s="6">
        <v>1250</v>
      </c>
      <c r="G435" s="15">
        <f t="shared" si="99"/>
        <v>872197.78604519565</v>
      </c>
      <c r="H435" s="15">
        <f t="shared" ref="H435" si="101">E435-F435</f>
        <v>5011.3278</v>
      </c>
      <c r="I435" s="31"/>
      <c r="J435" s="16"/>
      <c r="K435" s="15">
        <f t="shared" ref="K435" si="102">(G435)*($H$424/12)</f>
        <v>6214.4092255720188</v>
      </c>
    </row>
    <row r="436" spans="1:11" s="1" customFormat="1" ht="12.75" customHeight="1" x14ac:dyDescent="0.25">
      <c r="A436" s="2"/>
      <c r="B436" s="2" t="s">
        <v>20</v>
      </c>
      <c r="C436" s="6">
        <v>81260</v>
      </c>
      <c r="D436" s="6">
        <v>15000</v>
      </c>
      <c r="E436" s="6">
        <f t="shared" si="97"/>
        <v>6768.9579999999996</v>
      </c>
      <c r="F436" s="6">
        <v>1250</v>
      </c>
      <c r="G436" s="15">
        <f t="shared" si="99"/>
        <v>877209.11384519562</v>
      </c>
      <c r="H436" s="15">
        <f t="shared" si="98"/>
        <v>5518.9579999999996</v>
      </c>
      <c r="I436" s="31"/>
      <c r="J436" s="16"/>
      <c r="K436" s="15">
        <f t="shared" si="100"/>
        <v>6250.1149361470189</v>
      </c>
    </row>
    <row r="437" spans="1:11" s="1" customFormat="1" ht="12.75" customHeight="1" x14ac:dyDescent="0.25">
      <c r="A437" s="2"/>
      <c r="B437" s="2" t="s">
        <v>21</v>
      </c>
      <c r="C437" s="6">
        <v>81260</v>
      </c>
      <c r="D437" s="6">
        <v>15000</v>
      </c>
      <c r="E437" s="6">
        <f t="shared" si="97"/>
        <v>6768.9579999999996</v>
      </c>
      <c r="F437" s="6">
        <v>1250</v>
      </c>
      <c r="G437" s="15">
        <f t="shared" si="99"/>
        <v>882728.07184519561</v>
      </c>
      <c r="H437" s="15">
        <f t="shared" si="98"/>
        <v>5518.9579999999996</v>
      </c>
      <c r="I437" s="31"/>
      <c r="J437" s="16"/>
      <c r="K437" s="15">
        <f t="shared" si="100"/>
        <v>6289.4375118970192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905372</v>
      </c>
      <c r="D438" s="9" t="s">
        <v>23</v>
      </c>
      <c r="E438" s="8">
        <f>SUM(E426:E437)</f>
        <v>75417.487599999993</v>
      </c>
      <c r="F438" s="8">
        <f>SUM(F426:F437)</f>
        <v>15000</v>
      </c>
      <c r="G438" s="30">
        <f>SUM(G426:G437)</f>
        <v>10258239.56114235</v>
      </c>
      <c r="H438" s="30">
        <f>SUM(H426:H437)</f>
        <v>60417.487599999993</v>
      </c>
      <c r="I438" s="38">
        <f>H424/12</f>
        <v>7.1250000000000003E-3</v>
      </c>
      <c r="J438" s="23"/>
      <c r="K438" s="30">
        <f>SUM(K426:K437)</f>
        <v>73089.956873139236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10">
        <f>G438*I438</f>
        <v>73089.95687313925</v>
      </c>
      <c r="D440" s="2"/>
      <c r="E440" s="2"/>
      <c r="F440" s="2" t="s">
        <v>25</v>
      </c>
      <c r="G440" s="73">
        <f>$C440+$H438</f>
        <v>133507.44447313924</v>
      </c>
      <c r="H440" s="15"/>
      <c r="I440" s="15">
        <f>SUM($I$14,$G$33,$G$53,$G$73,$G$93,$G$112,$G$131,$G$150,$G$169,$G$188,$G$207,$G$227,$G$246,$G$266,$G$286,$G$306,$G$325,$G$344,$G$364,$G$383,$G$402,$G$421,$G$440)</f>
        <v>961336.98671833519</v>
      </c>
      <c r="J440" s="143" t="str">
        <f>IF($K438=$C440,"Intt OK","Intt CHECK IT")</f>
        <v>Intt CHECK IT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9"/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12.75" customHeight="1" x14ac:dyDescent="0.25">
      <c r="A443" s="2"/>
      <c r="B443" s="439" t="s">
        <v>69</v>
      </c>
      <c r="C443" s="439"/>
      <c r="D443" s="439"/>
      <c r="E443" s="439" t="s">
        <v>70</v>
      </c>
      <c r="F443" s="439"/>
      <c r="G443" s="67" t="s">
        <v>71</v>
      </c>
      <c r="H443" s="56">
        <v>8.5500000000000007E-2</v>
      </c>
      <c r="I443" s="45"/>
      <c r="J443" s="2"/>
      <c r="K443" s="28"/>
    </row>
    <row r="444" spans="1:11" s="1" customFormat="1" ht="27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81260</v>
      </c>
      <c r="D445" s="6">
        <v>15000</v>
      </c>
      <c r="E445" s="6">
        <f t="shared" ref="E445:E446" si="103">$C445*8.33%</f>
        <v>6768.9579999999996</v>
      </c>
      <c r="F445" s="6">
        <v>1250</v>
      </c>
      <c r="G445" s="15">
        <f>$G$14+$G$33+$G$53+$G$73+$G$93+$G$112+$G$131+$G$150+$G$169+$G$188+$G$207+$G$227+$G$246+$G$266+$G$286+$G$306+$G$325+$G$344+$G$364+$G$383+$G$402+$G$421+$G$440</f>
        <v>961336.98671833519</v>
      </c>
      <c r="H445" s="15">
        <f t="shared" ref="H445:H446" si="104">$E445-$F445</f>
        <v>5518.9579999999996</v>
      </c>
      <c r="I445" s="31"/>
      <c r="J445" s="16"/>
      <c r="K445" s="15">
        <f>(G445)*($H$443/12)</f>
        <v>6849.5260303681389</v>
      </c>
    </row>
    <row r="446" spans="1:11" s="1" customFormat="1" ht="12.75" customHeight="1" x14ac:dyDescent="0.25">
      <c r="A446" s="2"/>
      <c r="B446" s="2" t="s">
        <v>28</v>
      </c>
      <c r="C446" s="6">
        <v>81260</v>
      </c>
      <c r="D446" s="6">
        <v>15000</v>
      </c>
      <c r="E446" s="6">
        <f t="shared" si="103"/>
        <v>6768.9579999999996</v>
      </c>
      <c r="F446" s="6">
        <v>1250</v>
      </c>
      <c r="G446" s="15">
        <f t="shared" ref="G446" si="105">$G445+$H445</f>
        <v>966855.94471833517</v>
      </c>
      <c r="H446" s="15">
        <f t="shared" si="104"/>
        <v>5518.9579999999996</v>
      </c>
      <c r="I446" s="31"/>
      <c r="J446" s="16"/>
      <c r="K446" s="15">
        <f>(G446)*($H$443/12)</f>
        <v>6888.8486061181384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162520</v>
      </c>
      <c r="D447" s="9" t="s">
        <v>23</v>
      </c>
      <c r="E447" s="8">
        <f t="shared" ref="E447:H447" si="106">SUM(E445:E446)</f>
        <v>13537.915999999999</v>
      </c>
      <c r="F447" s="8">
        <f t="shared" si="106"/>
        <v>2500</v>
      </c>
      <c r="G447" s="8">
        <f t="shared" si="106"/>
        <v>1928192.9314366705</v>
      </c>
      <c r="H447" s="8">
        <f t="shared" si="106"/>
        <v>11037.915999999999</v>
      </c>
      <c r="I447" s="38">
        <f>H443/12</f>
        <v>7.1250000000000003E-3</v>
      </c>
      <c r="J447" s="23"/>
      <c r="K447" s="30">
        <f>SUM(K445:K446)</f>
        <v>13738.374636486278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13738.374636486278</v>
      </c>
      <c r="D449" s="2"/>
      <c r="E449" s="2"/>
      <c r="F449" s="2" t="s">
        <v>25</v>
      </c>
      <c r="G449" s="73">
        <f>$C449+$H447</f>
        <v>24776.290636486279</v>
      </c>
      <c r="H449" s="15"/>
      <c r="I449" s="6">
        <f>SUM($I$14,$G$33,$G$53,$G$73,$G$93,$G$112,$G$131,$G$150,$G$169,$G$188,$G$207,$G$227,$G$246,$G$266,$G$286,$G$306,$G$325,$G$344,$G$364,$G$383,$G$402,$G$421,$G$440,$G$449)</f>
        <v>986113.27735482145</v>
      </c>
      <c r="J449" s="143" t="str">
        <f>IF($K447=$C449,"Intt OK","Intt CHECK IT")</f>
        <v>Intt OK</v>
      </c>
      <c r="K449" s="15"/>
    </row>
    <row r="450" spans="1:11" s="1" customFormat="1" x14ac:dyDescent="0.25">
      <c r="G450" s="28"/>
      <c r="H450" s="28"/>
      <c r="I450" s="41"/>
      <c r="J450" s="16"/>
      <c r="K450" s="28"/>
    </row>
    <row r="451" spans="1:11" ht="12.75" customHeight="1" thickBot="1" x14ac:dyDescent="0.3">
      <c r="B451" s="2" t="s">
        <v>61</v>
      </c>
      <c r="C451" s="10">
        <f>G14+G33+G53+G73+G93+G112+G131+G150+G169+G188+G207+G227+G246+G266+G286+G306+G325+G344+G364+G383+G402+G421+G440+G449</f>
        <v>986113.27735482145</v>
      </c>
    </row>
    <row r="452" spans="1:11" s="1" customFormat="1" ht="24" thickBot="1" x14ac:dyDescent="0.3">
      <c r="B452" s="462" t="s">
        <v>54</v>
      </c>
      <c r="C452" s="463"/>
      <c r="D452" s="463"/>
      <c r="E452" s="463"/>
      <c r="F452" s="463"/>
      <c r="G452" s="463"/>
      <c r="H452" s="463"/>
      <c r="I452" s="463"/>
      <c r="J452" s="463"/>
      <c r="K452" s="464"/>
    </row>
    <row r="453" spans="1:11" ht="24" thickBot="1" x14ac:dyDescent="0.3">
      <c r="B453" s="306" t="s">
        <v>54</v>
      </c>
      <c r="C453" s="307" t="s">
        <v>192</v>
      </c>
      <c r="D453" s="308" t="s">
        <v>71</v>
      </c>
      <c r="E453" s="309"/>
      <c r="F453" s="310" t="s">
        <v>120</v>
      </c>
      <c r="G453" s="311">
        <f>SUM(G14,G33,G53,G73,G93,G112,G131,G150,G169,G188,G207,G227,G246,G266,G286,G306,G325,G344,G364,G383,G402,G421,G440,G449)</f>
        <v>986113.27735482145</v>
      </c>
      <c r="H453" s="312" t="str">
        <f>IF(AND($C451=$G453),"OK",IF(AND($G453=$I451),"OK","CHECK IT"))</f>
        <v>OK</v>
      </c>
      <c r="I453" s="308"/>
      <c r="J453" s="313"/>
      <c r="K453" s="314" t="s">
        <v>244</v>
      </c>
    </row>
    <row r="454" spans="1:11" ht="15.75" x14ac:dyDescent="0.25">
      <c r="A454" s="100"/>
      <c r="B454" s="315"/>
      <c r="C454" s="307" t="s">
        <v>193</v>
      </c>
      <c r="D454" s="316" t="s">
        <v>69</v>
      </c>
      <c r="E454" s="316"/>
      <c r="F454" s="310"/>
      <c r="G454" s="311"/>
      <c r="H454" s="317">
        <f>C451-G453</f>
        <v>0</v>
      </c>
      <c r="I454" s="308"/>
      <c r="J454" s="313"/>
      <c r="K454" s="318"/>
    </row>
    <row r="455" spans="1:11" x14ac:dyDescent="0.25">
      <c r="A455" s="109"/>
      <c r="B455" s="319"/>
      <c r="C455" s="307" t="s">
        <v>194</v>
      </c>
      <c r="D455" s="320" t="s">
        <v>23</v>
      </c>
      <c r="E455" s="309"/>
      <c r="F455" s="321"/>
      <c r="G455" s="307"/>
      <c r="H455" s="322"/>
      <c r="I455" s="323"/>
      <c r="J455" s="313"/>
      <c r="K455" s="318"/>
    </row>
    <row r="456" spans="1:11" ht="36" x14ac:dyDescent="0.25">
      <c r="A456" s="113"/>
      <c r="B456" s="324"/>
      <c r="C456" s="325" t="s">
        <v>147</v>
      </c>
      <c r="D456" s="326"/>
      <c r="E456" s="325" t="s">
        <v>146</v>
      </c>
      <c r="F456" s="325" t="s">
        <v>145</v>
      </c>
      <c r="G456" s="327"/>
      <c r="H456" s="325" t="s">
        <v>144</v>
      </c>
      <c r="I456" s="328"/>
      <c r="J456" s="329"/>
      <c r="K456" s="330" t="s">
        <v>143</v>
      </c>
    </row>
    <row r="457" spans="1:11" ht="15" x14ac:dyDescent="0.25">
      <c r="A457" s="120"/>
      <c r="B457" s="331"/>
      <c r="C457" s="332">
        <f>SUM(C12,C31,C51,C71,C91,C110,C129,C148,C167,C186,C205,C225,C244,C264,C284,C304,C323,C342,C362,C381,C400,C419,C438,C447)</f>
        <v>8350425</v>
      </c>
      <c r="D457" s="333"/>
      <c r="E457" s="332">
        <f>SUM(E12,E31,E51,E71,E91,E110,E129,E148,E167,E186,E205,E225,E244,E264,E284,E304,E323,E342,E362,E381,E400,E419,E438,E447)</f>
        <v>695590.40249999997</v>
      </c>
      <c r="F457" s="332">
        <f>SUM(F12,F31,F51,F71,F91,F110,F129,F148,F167,F186,F205,F225,F244,F264,F284,F304,F323,F342,F362,F381,F400,F419,F438,F447)</f>
        <v>168772</v>
      </c>
      <c r="G457" s="332" t="s">
        <v>54</v>
      </c>
      <c r="H457" s="332">
        <f>SUM(H12,H31,H51,H71,H91,H110,H129,H148,H167,H186,H205,H225,H244,H264,H284,H304,H323,H342,H362,H381,H400,H419,H438,H447)</f>
        <v>526818.40250000008</v>
      </c>
      <c r="I457" s="332" t="s">
        <v>54</v>
      </c>
      <c r="J457" s="332" t="s">
        <v>54</v>
      </c>
      <c r="K457" s="334">
        <f>SUM(K12,K31,K51,K71,K91,K110,K129,K148,K167,K186,K205,K225,K244,K264,K284,K304,K323,K342,K362,K381,K400,K419,K438,K447)</f>
        <v>459294.87485482142</v>
      </c>
    </row>
    <row r="458" spans="1:11" ht="15.75" thickBot="1" x14ac:dyDescent="0.3">
      <c r="A458" s="120"/>
      <c r="B458" s="331"/>
      <c r="C458" s="335"/>
      <c r="D458" s="335"/>
      <c r="E458" s="336">
        <f>$C457*8.33%</f>
        <v>695590.40249999997</v>
      </c>
      <c r="F458" s="335"/>
      <c r="G458" s="308"/>
      <c r="H458" s="336">
        <f>$E458-$F457</f>
        <v>526818.40249999997</v>
      </c>
      <c r="I458" s="337"/>
      <c r="J458" s="313"/>
      <c r="K458" s="318"/>
    </row>
    <row r="459" spans="1:11" ht="24" thickBot="1" x14ac:dyDescent="0.3">
      <c r="A459" s="120"/>
      <c r="B459" s="331"/>
      <c r="C459" s="335"/>
      <c r="D459" s="335"/>
      <c r="E459" s="338" t="str">
        <f>IF($E457=$E458,"OK","CHECK IT")</f>
        <v>OK</v>
      </c>
      <c r="F459" s="336"/>
      <c r="G459" s="308"/>
      <c r="H459" s="338" t="str">
        <f>IF($H457=$H458,"OK","CHECK IT")</f>
        <v>OK</v>
      </c>
      <c r="I459" s="323"/>
      <c r="J459" s="313"/>
      <c r="K459" s="318"/>
    </row>
    <row r="460" spans="1:11" ht="27" thickBot="1" x14ac:dyDescent="0.3">
      <c r="A460" s="124"/>
      <c r="B460" s="331"/>
      <c r="C460" s="339"/>
      <c r="D460" s="339"/>
      <c r="E460" s="317">
        <f>$E457-$E458</f>
        <v>0</v>
      </c>
      <c r="F460" s="340"/>
      <c r="G460" s="340"/>
      <c r="H460" s="317">
        <f>$H457-$H458</f>
        <v>0</v>
      </c>
      <c r="I460" s="323"/>
      <c r="J460" s="313"/>
      <c r="K460" s="318"/>
    </row>
    <row r="461" spans="1:11" ht="24.75" thickBot="1" x14ac:dyDescent="0.3">
      <c r="A461" s="127"/>
      <c r="B461" s="341"/>
      <c r="C461" s="325" t="s">
        <v>143</v>
      </c>
      <c r="D461" s="309"/>
      <c r="E461" s="309"/>
      <c r="F461" s="309"/>
      <c r="G461" s="342"/>
      <c r="H461" s="342"/>
      <c r="I461" s="323"/>
      <c r="J461" s="343" t="str">
        <f>IF($C462=$K457,"Intt OK","Intt CHECK IT")</f>
        <v>Intt OK</v>
      </c>
      <c r="K461" s="344"/>
    </row>
    <row r="462" spans="1:11" ht="31.5" thickBot="1" x14ac:dyDescent="0.3">
      <c r="A462" s="142" t="s">
        <v>128</v>
      </c>
      <c r="B462" s="345"/>
      <c r="C462" s="346">
        <f>SUM(C14,C33,C53,C73,C93,C112,C131,C150,C169,C188,C207,C227,C246,C266,C286,C306,C325,C344,C364,C383,C402,C421,C440,C449)</f>
        <v>459294.87485482142</v>
      </c>
      <c r="D462" s="347"/>
      <c r="E462" s="348" t="s">
        <v>139</v>
      </c>
      <c r="F462" s="347" t="s">
        <v>148</v>
      </c>
      <c r="G462" s="349"/>
      <c r="H462" s="349"/>
      <c r="I462" s="350"/>
      <c r="J462" s="351">
        <f>$C462-$K457</f>
        <v>0</v>
      </c>
      <c r="K462" s="352"/>
    </row>
    <row r="466" spans="2:11" ht="75" customHeight="1" x14ac:dyDescent="0.25">
      <c r="B466" s="353" t="s">
        <v>245</v>
      </c>
      <c r="C466" s="353" t="s">
        <v>246</v>
      </c>
      <c r="D466" s="353" t="s">
        <v>247</v>
      </c>
      <c r="E466" s="353" t="s">
        <v>248</v>
      </c>
      <c r="F466" s="353" t="s">
        <v>249</v>
      </c>
      <c r="G466" s="353" t="s">
        <v>250</v>
      </c>
      <c r="H466" s="353" t="s">
        <v>251</v>
      </c>
      <c r="I466" s="353" t="s">
        <v>252</v>
      </c>
      <c r="J466" s="353" t="s">
        <v>253</v>
      </c>
    </row>
    <row r="467" spans="2:11" ht="15" x14ac:dyDescent="0.25">
      <c r="B467" s="354" t="s">
        <v>258</v>
      </c>
      <c r="C467" s="355" t="s">
        <v>255</v>
      </c>
      <c r="D467" s="12">
        <v>0</v>
      </c>
      <c r="E467" s="356">
        <f>SUM(D467*8.33%)</f>
        <v>0</v>
      </c>
      <c r="F467" s="356">
        <f>SUM(D467-G467)*1.16%</f>
        <v>0</v>
      </c>
      <c r="G467" s="354">
        <v>0</v>
      </c>
      <c r="H467" s="356">
        <f>SUM(E467-G467)</f>
        <v>0</v>
      </c>
      <c r="I467" s="361">
        <f>SUM(H467*12%/12)</f>
        <v>0</v>
      </c>
      <c r="J467" s="354"/>
    </row>
    <row r="468" spans="2:11" ht="15" x14ac:dyDescent="0.25">
      <c r="B468" s="354" t="s">
        <v>258</v>
      </c>
      <c r="C468" s="355">
        <v>35034</v>
      </c>
      <c r="D468" s="6">
        <v>4879</v>
      </c>
      <c r="E468" s="358">
        <f>SUM(D468*8.33%)</f>
        <v>406.42070000000001</v>
      </c>
      <c r="F468" s="356">
        <v>0</v>
      </c>
      <c r="G468" s="358">
        <v>406</v>
      </c>
      <c r="H468" s="356">
        <f t="shared" ref="H468:H531" si="107">SUM(E468-G468)</f>
        <v>0.42070000000001073</v>
      </c>
      <c r="I468" s="354"/>
      <c r="J468" s="359"/>
    </row>
    <row r="469" spans="2:11" ht="15" x14ac:dyDescent="0.25">
      <c r="B469" s="354" t="s">
        <v>258</v>
      </c>
      <c r="C469" s="355">
        <v>35065</v>
      </c>
      <c r="D469" s="6">
        <v>5130</v>
      </c>
      <c r="E469" s="358">
        <f t="shared" ref="E469:E532" si="108">SUM(D469*8.33%)</f>
        <v>427.32900000000001</v>
      </c>
      <c r="F469" s="356">
        <v>0</v>
      </c>
      <c r="G469" s="358">
        <v>417</v>
      </c>
      <c r="H469" s="356">
        <f t="shared" si="107"/>
        <v>10.329000000000008</v>
      </c>
      <c r="I469" s="354"/>
      <c r="J469" s="359"/>
    </row>
    <row r="470" spans="2:11" ht="15" x14ac:dyDescent="0.25">
      <c r="B470" s="354" t="s">
        <v>258</v>
      </c>
      <c r="C470" s="355">
        <v>35096</v>
      </c>
      <c r="D470" s="6">
        <v>5310</v>
      </c>
      <c r="E470" s="358">
        <f t="shared" si="108"/>
        <v>442.32299999999998</v>
      </c>
      <c r="F470" s="356">
        <v>0</v>
      </c>
      <c r="G470" s="358">
        <v>417</v>
      </c>
      <c r="H470" s="356">
        <f t="shared" si="107"/>
        <v>25.322999999999979</v>
      </c>
      <c r="I470" s="354"/>
      <c r="J470" s="359"/>
    </row>
    <row r="471" spans="2:11" ht="15" x14ac:dyDescent="0.25">
      <c r="B471" s="354" t="s">
        <v>258</v>
      </c>
      <c r="C471" s="355">
        <v>35125</v>
      </c>
      <c r="D471" s="6">
        <v>5310</v>
      </c>
      <c r="E471" s="358">
        <f t="shared" si="108"/>
        <v>442.32299999999998</v>
      </c>
      <c r="F471" s="356">
        <v>0</v>
      </c>
      <c r="G471" s="358">
        <v>417</v>
      </c>
      <c r="H471" s="356">
        <f t="shared" si="107"/>
        <v>25.322999999999979</v>
      </c>
      <c r="I471" s="354"/>
      <c r="J471" s="360">
        <v>12</v>
      </c>
      <c r="K471" s="370">
        <f>SUM(D468:D471)</f>
        <v>20629</v>
      </c>
    </row>
    <row r="472" spans="2:11" ht="15" x14ac:dyDescent="0.25">
      <c r="B472" s="354" t="s">
        <v>258</v>
      </c>
      <c r="C472" s="355">
        <v>35156</v>
      </c>
      <c r="D472" s="6">
        <v>5310</v>
      </c>
      <c r="E472" s="358">
        <f t="shared" si="108"/>
        <v>442.32299999999998</v>
      </c>
      <c r="F472" s="356">
        <v>0</v>
      </c>
      <c r="G472" s="358">
        <v>417</v>
      </c>
      <c r="H472" s="356">
        <f t="shared" si="107"/>
        <v>25.322999999999979</v>
      </c>
      <c r="I472" s="354"/>
      <c r="J472" s="359"/>
    </row>
    <row r="473" spans="2:11" ht="15" x14ac:dyDescent="0.25">
      <c r="B473" s="354" t="s">
        <v>258</v>
      </c>
      <c r="C473" s="355">
        <v>35186</v>
      </c>
      <c r="D473" s="6">
        <v>5570</v>
      </c>
      <c r="E473" s="358">
        <f t="shared" si="108"/>
        <v>463.98099999999999</v>
      </c>
      <c r="F473" s="356">
        <v>0</v>
      </c>
      <c r="G473" s="358">
        <v>417</v>
      </c>
      <c r="H473" s="356">
        <f t="shared" si="107"/>
        <v>46.980999999999995</v>
      </c>
      <c r="I473" s="354"/>
      <c r="J473" s="359"/>
    </row>
    <row r="474" spans="2:11" ht="15" x14ac:dyDescent="0.25">
      <c r="B474" s="354" t="s">
        <v>258</v>
      </c>
      <c r="C474" s="355">
        <v>35217</v>
      </c>
      <c r="D474" s="6">
        <v>5570</v>
      </c>
      <c r="E474" s="358">
        <f t="shared" si="108"/>
        <v>463.98099999999999</v>
      </c>
      <c r="F474" s="356">
        <v>0</v>
      </c>
      <c r="G474" s="358">
        <v>417</v>
      </c>
      <c r="H474" s="356">
        <f t="shared" si="107"/>
        <v>46.980999999999995</v>
      </c>
      <c r="I474" s="354"/>
      <c r="J474" s="359"/>
    </row>
    <row r="475" spans="2:11" ht="15" x14ac:dyDescent="0.25">
      <c r="B475" s="354" t="s">
        <v>258</v>
      </c>
      <c r="C475" s="355">
        <v>35247</v>
      </c>
      <c r="D475" s="6">
        <v>5570</v>
      </c>
      <c r="E475" s="358">
        <f t="shared" si="108"/>
        <v>463.98099999999999</v>
      </c>
      <c r="F475" s="356">
        <v>0</v>
      </c>
      <c r="G475" s="358">
        <v>417</v>
      </c>
      <c r="H475" s="356">
        <f t="shared" si="107"/>
        <v>46.980999999999995</v>
      </c>
      <c r="I475" s="354"/>
      <c r="J475" s="359"/>
    </row>
    <row r="476" spans="2:11" ht="15" x14ac:dyDescent="0.25">
      <c r="B476" s="354" t="s">
        <v>258</v>
      </c>
      <c r="C476" s="355">
        <v>35278</v>
      </c>
      <c r="D476" s="6">
        <v>5570</v>
      </c>
      <c r="E476" s="358">
        <f t="shared" si="108"/>
        <v>463.98099999999999</v>
      </c>
      <c r="F476" s="356">
        <v>0</v>
      </c>
      <c r="G476" s="358">
        <v>417</v>
      </c>
      <c r="H476" s="356">
        <f t="shared" si="107"/>
        <v>46.980999999999995</v>
      </c>
      <c r="I476" s="354"/>
      <c r="J476" s="359"/>
    </row>
    <row r="477" spans="2:11" ht="15" x14ac:dyDescent="0.25">
      <c r="B477" s="354" t="s">
        <v>258</v>
      </c>
      <c r="C477" s="355">
        <v>35309</v>
      </c>
      <c r="D477" s="6">
        <v>5947</v>
      </c>
      <c r="E477" s="358">
        <f t="shared" si="108"/>
        <v>495.38510000000002</v>
      </c>
      <c r="F477" s="356">
        <v>0</v>
      </c>
      <c r="G477" s="358">
        <v>417</v>
      </c>
      <c r="H477" s="356">
        <f t="shared" si="107"/>
        <v>78.385100000000023</v>
      </c>
      <c r="I477" s="354"/>
      <c r="J477" s="359"/>
    </row>
    <row r="478" spans="2:11" ht="15" x14ac:dyDescent="0.25">
      <c r="B478" s="354" t="s">
        <v>258</v>
      </c>
      <c r="C478" s="355">
        <v>35339</v>
      </c>
      <c r="D478" s="2">
        <v>5947</v>
      </c>
      <c r="E478" s="358">
        <f t="shared" si="108"/>
        <v>495.38510000000002</v>
      </c>
      <c r="F478" s="356">
        <v>0</v>
      </c>
      <c r="G478" s="358">
        <v>417</v>
      </c>
      <c r="H478" s="356">
        <f t="shared" si="107"/>
        <v>78.385100000000023</v>
      </c>
      <c r="I478" s="354"/>
      <c r="J478" s="359"/>
    </row>
    <row r="479" spans="2:11" ht="15" x14ac:dyDescent="0.25">
      <c r="B479" s="354" t="s">
        <v>258</v>
      </c>
      <c r="C479" s="355">
        <v>35370</v>
      </c>
      <c r="D479" s="6">
        <v>6250</v>
      </c>
      <c r="E479" s="358">
        <f t="shared" si="108"/>
        <v>520.625</v>
      </c>
      <c r="F479" s="356">
        <v>0</v>
      </c>
      <c r="G479" s="358">
        <v>417</v>
      </c>
      <c r="H479" s="356">
        <f t="shared" si="107"/>
        <v>103.625</v>
      </c>
      <c r="I479" s="354"/>
      <c r="J479" s="359"/>
    </row>
    <row r="480" spans="2:11" ht="15" x14ac:dyDescent="0.25">
      <c r="B480" s="354" t="s">
        <v>258</v>
      </c>
      <c r="C480" s="355">
        <v>35400</v>
      </c>
      <c r="D480" s="6">
        <v>6250</v>
      </c>
      <c r="E480" s="358">
        <f t="shared" si="108"/>
        <v>520.625</v>
      </c>
      <c r="F480" s="356">
        <v>0</v>
      </c>
      <c r="G480" s="358">
        <v>417</v>
      </c>
      <c r="H480" s="356">
        <f t="shared" si="107"/>
        <v>103.625</v>
      </c>
      <c r="I480" s="354"/>
      <c r="J480" s="359"/>
    </row>
    <row r="481" spans="2:11" ht="15" x14ac:dyDescent="0.25">
      <c r="B481" s="354" t="s">
        <v>258</v>
      </c>
      <c r="C481" s="355">
        <v>35431</v>
      </c>
      <c r="D481" s="6">
        <v>6250</v>
      </c>
      <c r="E481" s="358">
        <f t="shared" si="108"/>
        <v>520.625</v>
      </c>
      <c r="F481" s="356">
        <v>0</v>
      </c>
      <c r="G481" s="358">
        <v>417</v>
      </c>
      <c r="H481" s="356">
        <f t="shared" si="107"/>
        <v>103.625</v>
      </c>
      <c r="I481" s="354"/>
      <c r="J481" s="359"/>
    </row>
    <row r="482" spans="2:11" ht="15" x14ac:dyDescent="0.25">
      <c r="B482" s="354" t="s">
        <v>258</v>
      </c>
      <c r="C482" s="355">
        <v>35462</v>
      </c>
      <c r="D482" s="6">
        <v>6448</v>
      </c>
      <c r="E482" s="358">
        <f t="shared" si="108"/>
        <v>537.11839999999995</v>
      </c>
      <c r="F482" s="356">
        <v>0</v>
      </c>
      <c r="G482" s="358">
        <v>417</v>
      </c>
      <c r="H482" s="356">
        <f t="shared" si="107"/>
        <v>120.11839999999995</v>
      </c>
      <c r="I482" s="354"/>
      <c r="J482" s="359"/>
    </row>
    <row r="483" spans="2:11" ht="15" x14ac:dyDescent="0.25">
      <c r="B483" s="354" t="s">
        <v>258</v>
      </c>
      <c r="C483" s="355">
        <v>35490</v>
      </c>
      <c r="D483" s="6">
        <v>6448</v>
      </c>
      <c r="E483" s="358">
        <f t="shared" si="108"/>
        <v>537.11839999999995</v>
      </c>
      <c r="F483" s="356">
        <v>0</v>
      </c>
      <c r="G483" s="358">
        <v>417</v>
      </c>
      <c r="H483" s="356">
        <f t="shared" si="107"/>
        <v>120.11839999999995</v>
      </c>
      <c r="I483" s="354"/>
      <c r="J483" s="360">
        <v>12</v>
      </c>
      <c r="K483" s="370">
        <f>SUM(D472:D483)</f>
        <v>71130</v>
      </c>
    </row>
    <row r="484" spans="2:11" ht="15" x14ac:dyDescent="0.25">
      <c r="B484" s="354" t="s">
        <v>258</v>
      </c>
      <c r="C484" s="355">
        <v>35521</v>
      </c>
      <c r="D484" s="6">
        <v>6448</v>
      </c>
      <c r="E484" s="358">
        <f t="shared" si="108"/>
        <v>537.11839999999995</v>
      </c>
      <c r="F484" s="356">
        <v>0</v>
      </c>
      <c r="G484" s="358">
        <v>417</v>
      </c>
      <c r="H484" s="356">
        <f t="shared" si="107"/>
        <v>120.11839999999995</v>
      </c>
      <c r="I484" s="354"/>
      <c r="J484" s="360"/>
    </row>
    <row r="485" spans="2:11" ht="15" x14ac:dyDescent="0.25">
      <c r="B485" s="354" t="s">
        <v>258</v>
      </c>
      <c r="C485" s="355">
        <v>35551</v>
      </c>
      <c r="D485" s="6">
        <v>6448</v>
      </c>
      <c r="E485" s="358">
        <f t="shared" si="108"/>
        <v>537.11839999999995</v>
      </c>
      <c r="F485" s="356">
        <v>0</v>
      </c>
      <c r="G485" s="358">
        <v>417</v>
      </c>
      <c r="H485" s="356">
        <f t="shared" si="107"/>
        <v>120.11839999999995</v>
      </c>
      <c r="I485" s="354"/>
      <c r="J485" s="360"/>
    </row>
    <row r="486" spans="2:11" ht="15" x14ac:dyDescent="0.25">
      <c r="B486" s="354" t="s">
        <v>258</v>
      </c>
      <c r="C486" s="355">
        <v>35582</v>
      </c>
      <c r="D486" s="6">
        <v>6448</v>
      </c>
      <c r="E486" s="358">
        <f t="shared" si="108"/>
        <v>537.11839999999995</v>
      </c>
      <c r="F486" s="356">
        <v>0</v>
      </c>
      <c r="G486" s="358">
        <v>417</v>
      </c>
      <c r="H486" s="356">
        <f t="shared" si="107"/>
        <v>120.11839999999995</v>
      </c>
      <c r="I486" s="354"/>
      <c r="J486" s="360"/>
    </row>
    <row r="487" spans="2:11" ht="15" x14ac:dyDescent="0.25">
      <c r="B487" s="354" t="s">
        <v>258</v>
      </c>
      <c r="C487" s="355">
        <v>35612</v>
      </c>
      <c r="D487" s="6">
        <v>6448</v>
      </c>
      <c r="E487" s="358">
        <f t="shared" si="108"/>
        <v>537.11839999999995</v>
      </c>
      <c r="F487" s="356">
        <v>0</v>
      </c>
      <c r="G487" s="358">
        <v>417</v>
      </c>
      <c r="H487" s="356">
        <f t="shared" si="107"/>
        <v>120.11839999999995</v>
      </c>
      <c r="I487" s="354"/>
      <c r="J487" s="360"/>
    </row>
    <row r="488" spans="2:11" ht="15" x14ac:dyDescent="0.25">
      <c r="B488" s="354" t="s">
        <v>258</v>
      </c>
      <c r="C488" s="355">
        <v>35643</v>
      </c>
      <c r="D488" s="6">
        <v>6448</v>
      </c>
      <c r="E488" s="358">
        <f t="shared" si="108"/>
        <v>537.11839999999995</v>
      </c>
      <c r="F488" s="356">
        <v>0</v>
      </c>
      <c r="G488" s="358">
        <v>417</v>
      </c>
      <c r="H488" s="356">
        <f t="shared" si="107"/>
        <v>120.11839999999995</v>
      </c>
      <c r="I488" s="354"/>
      <c r="J488" s="360"/>
    </row>
    <row r="489" spans="2:11" ht="15" x14ac:dyDescent="0.25">
      <c r="B489" s="354" t="s">
        <v>258</v>
      </c>
      <c r="C489" s="355">
        <v>35674</v>
      </c>
      <c r="D489" s="6">
        <v>6734</v>
      </c>
      <c r="E489" s="358">
        <f t="shared" si="108"/>
        <v>560.94219999999996</v>
      </c>
      <c r="F489" s="356">
        <v>0</v>
      </c>
      <c r="G489" s="358">
        <v>417</v>
      </c>
      <c r="H489" s="356">
        <f t="shared" si="107"/>
        <v>143.94219999999996</v>
      </c>
      <c r="I489" s="354"/>
      <c r="J489" s="360"/>
    </row>
    <row r="490" spans="2:11" ht="15" x14ac:dyDescent="0.25">
      <c r="B490" s="354" t="s">
        <v>258</v>
      </c>
      <c r="C490" s="355">
        <v>35704</v>
      </c>
      <c r="D490" s="6">
        <v>6734</v>
      </c>
      <c r="E490" s="358">
        <f t="shared" si="108"/>
        <v>560.94219999999996</v>
      </c>
      <c r="F490" s="356">
        <v>0</v>
      </c>
      <c r="G490" s="358">
        <v>417</v>
      </c>
      <c r="H490" s="356">
        <f t="shared" si="107"/>
        <v>143.94219999999996</v>
      </c>
      <c r="I490" s="354"/>
      <c r="J490" s="360"/>
    </row>
    <row r="491" spans="2:11" ht="15" x14ac:dyDescent="0.25">
      <c r="B491" s="354" t="s">
        <v>258</v>
      </c>
      <c r="C491" s="355">
        <v>35735</v>
      </c>
      <c r="D491" s="6">
        <v>6734</v>
      </c>
      <c r="E491" s="358">
        <f t="shared" si="108"/>
        <v>560.94219999999996</v>
      </c>
      <c r="F491" s="356">
        <v>0</v>
      </c>
      <c r="G491" s="358">
        <v>417</v>
      </c>
      <c r="H491" s="356">
        <f t="shared" si="107"/>
        <v>143.94219999999996</v>
      </c>
      <c r="I491" s="354"/>
      <c r="J491" s="360"/>
    </row>
    <row r="492" spans="2:11" ht="15" x14ac:dyDescent="0.25">
      <c r="B492" s="354" t="s">
        <v>258</v>
      </c>
      <c r="C492" s="355">
        <v>35765</v>
      </c>
      <c r="D492" s="6">
        <v>6734</v>
      </c>
      <c r="E492" s="358">
        <f t="shared" si="108"/>
        <v>560.94219999999996</v>
      </c>
      <c r="F492" s="356">
        <v>0</v>
      </c>
      <c r="G492" s="358">
        <v>417</v>
      </c>
      <c r="H492" s="356">
        <f t="shared" si="107"/>
        <v>143.94219999999996</v>
      </c>
      <c r="I492" s="354"/>
      <c r="J492" s="360"/>
    </row>
    <row r="493" spans="2:11" ht="15" x14ac:dyDescent="0.25">
      <c r="B493" s="354" t="s">
        <v>258</v>
      </c>
      <c r="C493" s="355">
        <v>35796</v>
      </c>
      <c r="D493" s="6">
        <v>7020</v>
      </c>
      <c r="E493" s="358">
        <f t="shared" si="108"/>
        <v>584.76599999999996</v>
      </c>
      <c r="F493" s="356">
        <v>0</v>
      </c>
      <c r="G493" s="358">
        <v>417</v>
      </c>
      <c r="H493" s="356">
        <f t="shared" si="107"/>
        <v>167.76599999999996</v>
      </c>
      <c r="I493" s="354"/>
      <c r="J493" s="360"/>
    </row>
    <row r="494" spans="2:11" ht="15" x14ac:dyDescent="0.25">
      <c r="B494" s="354" t="s">
        <v>258</v>
      </c>
      <c r="C494" s="355">
        <v>35827</v>
      </c>
      <c r="D494" s="6">
        <v>7236</v>
      </c>
      <c r="E494" s="358">
        <f t="shared" si="108"/>
        <v>602.75879999999995</v>
      </c>
      <c r="F494" s="356">
        <v>0</v>
      </c>
      <c r="G494" s="358">
        <v>417</v>
      </c>
      <c r="H494" s="356">
        <f t="shared" si="107"/>
        <v>185.75879999999995</v>
      </c>
      <c r="I494" s="354"/>
      <c r="J494" s="360"/>
    </row>
    <row r="495" spans="2:11" ht="15" x14ac:dyDescent="0.25">
      <c r="B495" s="354" t="s">
        <v>258</v>
      </c>
      <c r="C495" s="355">
        <v>35855</v>
      </c>
      <c r="D495" s="6">
        <v>17506</v>
      </c>
      <c r="E495" s="358">
        <f t="shared" si="108"/>
        <v>1458.2498000000001</v>
      </c>
      <c r="F495" s="356">
        <v>0</v>
      </c>
      <c r="G495" s="358">
        <v>417</v>
      </c>
      <c r="H495" s="356">
        <f t="shared" si="107"/>
        <v>1041.2498000000001</v>
      </c>
      <c r="I495" s="354"/>
      <c r="J495" s="360">
        <v>12</v>
      </c>
      <c r="K495" s="370">
        <f>SUM(D484:D495)</f>
        <v>90938</v>
      </c>
    </row>
    <row r="496" spans="2:11" ht="15" x14ac:dyDescent="0.25">
      <c r="B496" s="354" t="s">
        <v>258</v>
      </c>
      <c r="C496" s="355">
        <v>35886</v>
      </c>
      <c r="D496" s="6">
        <v>7236</v>
      </c>
      <c r="E496" s="358">
        <f t="shared" si="108"/>
        <v>602.75879999999995</v>
      </c>
      <c r="F496" s="356">
        <v>0</v>
      </c>
      <c r="G496" s="358">
        <v>417</v>
      </c>
      <c r="H496" s="356">
        <f t="shared" si="107"/>
        <v>185.75879999999995</v>
      </c>
      <c r="I496" s="354"/>
      <c r="J496" s="360"/>
      <c r="K496" s="370" t="s">
        <v>54</v>
      </c>
    </row>
    <row r="497" spans="2:11" ht="15" x14ac:dyDescent="0.25">
      <c r="B497" s="354" t="s">
        <v>258</v>
      </c>
      <c r="C497" s="355">
        <v>35916</v>
      </c>
      <c r="D497" s="6">
        <v>7568</v>
      </c>
      <c r="E497" s="358">
        <f t="shared" si="108"/>
        <v>630.4144</v>
      </c>
      <c r="F497" s="356">
        <v>0</v>
      </c>
      <c r="G497" s="358">
        <v>417</v>
      </c>
      <c r="H497" s="356">
        <f t="shared" si="107"/>
        <v>213.4144</v>
      </c>
      <c r="I497" s="354"/>
      <c r="J497" s="360"/>
    </row>
    <row r="498" spans="2:11" ht="15" x14ac:dyDescent="0.25">
      <c r="B498" s="354" t="s">
        <v>258</v>
      </c>
      <c r="C498" s="355">
        <v>35947</v>
      </c>
      <c r="D498" s="6">
        <v>7568</v>
      </c>
      <c r="E498" s="358">
        <f t="shared" si="108"/>
        <v>630.4144</v>
      </c>
      <c r="F498" s="356">
        <v>0</v>
      </c>
      <c r="G498" s="358">
        <v>417</v>
      </c>
      <c r="H498" s="356">
        <f t="shared" si="107"/>
        <v>213.4144</v>
      </c>
      <c r="I498" s="354"/>
      <c r="J498" s="360"/>
    </row>
    <row r="499" spans="2:11" ht="15" x14ac:dyDescent="0.25">
      <c r="B499" s="354" t="s">
        <v>258</v>
      </c>
      <c r="C499" s="355">
        <v>35977</v>
      </c>
      <c r="D499" s="6">
        <v>7568</v>
      </c>
      <c r="E499" s="358">
        <f t="shared" si="108"/>
        <v>630.4144</v>
      </c>
      <c r="F499" s="356">
        <v>0</v>
      </c>
      <c r="G499" s="358">
        <v>417</v>
      </c>
      <c r="H499" s="356">
        <f t="shared" si="107"/>
        <v>213.4144</v>
      </c>
      <c r="I499" s="354"/>
      <c r="J499" s="360"/>
    </row>
    <row r="500" spans="2:11" ht="15" x14ac:dyDescent="0.25">
      <c r="B500" s="354" t="s">
        <v>258</v>
      </c>
      <c r="C500" s="355">
        <v>36008</v>
      </c>
      <c r="D500" s="6">
        <v>7568</v>
      </c>
      <c r="E500" s="358">
        <f t="shared" si="108"/>
        <v>630.4144</v>
      </c>
      <c r="F500" s="356">
        <v>0</v>
      </c>
      <c r="G500" s="358">
        <v>417</v>
      </c>
      <c r="H500" s="356">
        <f t="shared" si="107"/>
        <v>213.4144</v>
      </c>
      <c r="I500" s="354"/>
      <c r="J500" s="360"/>
    </row>
    <row r="501" spans="2:11" ht="15" x14ac:dyDescent="0.25">
      <c r="B501" s="354" t="s">
        <v>258</v>
      </c>
      <c r="C501" s="355">
        <v>36039</v>
      </c>
      <c r="D501" s="6">
        <v>7568</v>
      </c>
      <c r="E501" s="358">
        <f t="shared" si="108"/>
        <v>630.4144</v>
      </c>
      <c r="F501" s="356">
        <v>0</v>
      </c>
      <c r="G501" s="358">
        <v>417</v>
      </c>
      <c r="H501" s="356">
        <f t="shared" si="107"/>
        <v>213.4144</v>
      </c>
      <c r="I501" s="354"/>
      <c r="J501" s="360"/>
    </row>
    <row r="502" spans="2:11" ht="15" x14ac:dyDescent="0.25">
      <c r="B502" s="354" t="s">
        <v>258</v>
      </c>
      <c r="C502" s="355">
        <v>36069</v>
      </c>
      <c r="D502" s="6">
        <v>7568</v>
      </c>
      <c r="E502" s="358">
        <f t="shared" si="108"/>
        <v>630.4144</v>
      </c>
      <c r="F502" s="356">
        <v>0</v>
      </c>
      <c r="G502" s="358">
        <v>417</v>
      </c>
      <c r="H502" s="356">
        <f t="shared" si="107"/>
        <v>213.4144</v>
      </c>
      <c r="I502" s="354"/>
      <c r="J502" s="360"/>
    </row>
    <row r="503" spans="2:11" ht="15" x14ac:dyDescent="0.25">
      <c r="B503" s="354" t="s">
        <v>258</v>
      </c>
      <c r="C503" s="355">
        <v>36100</v>
      </c>
      <c r="D503" s="6">
        <v>7568</v>
      </c>
      <c r="E503" s="358">
        <f t="shared" si="108"/>
        <v>630.4144</v>
      </c>
      <c r="F503" s="356">
        <v>0</v>
      </c>
      <c r="G503" s="358">
        <v>417</v>
      </c>
      <c r="H503" s="356">
        <f t="shared" si="107"/>
        <v>213.4144</v>
      </c>
      <c r="I503" s="354"/>
      <c r="J503" s="360"/>
    </row>
    <row r="504" spans="2:11" ht="15" x14ac:dyDescent="0.25">
      <c r="B504" s="354" t="s">
        <v>258</v>
      </c>
      <c r="C504" s="355">
        <v>36130</v>
      </c>
      <c r="D504" s="6">
        <v>8166</v>
      </c>
      <c r="E504" s="358">
        <f t="shared" si="108"/>
        <v>680.2278</v>
      </c>
      <c r="F504" s="356">
        <v>0</v>
      </c>
      <c r="G504" s="358">
        <v>417</v>
      </c>
      <c r="H504" s="356">
        <f t="shared" si="107"/>
        <v>263.2278</v>
      </c>
      <c r="I504" s="354"/>
      <c r="J504" s="360"/>
    </row>
    <row r="505" spans="2:11" ht="15" x14ac:dyDescent="0.25">
      <c r="B505" s="354" t="s">
        <v>258</v>
      </c>
      <c r="C505" s="355">
        <v>36161</v>
      </c>
      <c r="D505" s="6">
        <v>8166</v>
      </c>
      <c r="E505" s="358">
        <f t="shared" si="108"/>
        <v>680.2278</v>
      </c>
      <c r="F505" s="356">
        <v>0</v>
      </c>
      <c r="G505" s="358">
        <v>417</v>
      </c>
      <c r="H505" s="356">
        <f t="shared" si="107"/>
        <v>263.2278</v>
      </c>
      <c r="I505" s="354"/>
      <c r="J505" s="360"/>
    </row>
    <row r="506" spans="2:11" ht="15" x14ac:dyDescent="0.25">
      <c r="B506" s="354" t="s">
        <v>258</v>
      </c>
      <c r="C506" s="355">
        <v>36192</v>
      </c>
      <c r="D506" s="6">
        <v>8410</v>
      </c>
      <c r="E506" s="358">
        <f t="shared" si="108"/>
        <v>700.553</v>
      </c>
      <c r="F506" s="356">
        <v>0</v>
      </c>
      <c r="G506" s="358">
        <v>417</v>
      </c>
      <c r="H506" s="356">
        <f t="shared" si="107"/>
        <v>283.553</v>
      </c>
      <c r="I506" s="354"/>
      <c r="J506" s="360"/>
    </row>
    <row r="507" spans="2:11" ht="15" x14ac:dyDescent="0.25">
      <c r="B507" s="354" t="s">
        <v>258</v>
      </c>
      <c r="C507" s="355">
        <v>36220</v>
      </c>
      <c r="D507" s="6">
        <v>32893</v>
      </c>
      <c r="E507" s="358">
        <f t="shared" si="108"/>
        <v>2739.9868999999999</v>
      </c>
      <c r="F507" s="356">
        <v>0</v>
      </c>
      <c r="G507" s="358">
        <v>417</v>
      </c>
      <c r="H507" s="356">
        <f t="shared" si="107"/>
        <v>2322.9868999999999</v>
      </c>
      <c r="I507" s="361">
        <v>0</v>
      </c>
      <c r="J507" s="360">
        <v>12</v>
      </c>
      <c r="K507" s="370">
        <f>SUM(D496:D507)</f>
        <v>117847</v>
      </c>
    </row>
    <row r="508" spans="2:11" ht="15" x14ac:dyDescent="0.25">
      <c r="B508" s="354" t="s">
        <v>258</v>
      </c>
      <c r="C508" s="355">
        <v>36251</v>
      </c>
      <c r="D508" s="12">
        <v>32893</v>
      </c>
      <c r="E508" s="358">
        <f t="shared" si="108"/>
        <v>2739.9868999999999</v>
      </c>
      <c r="F508" s="356">
        <v>0</v>
      </c>
      <c r="G508" s="358">
        <v>417</v>
      </c>
      <c r="H508" s="356">
        <f t="shared" si="107"/>
        <v>2322.9868999999999</v>
      </c>
      <c r="I508" s="361">
        <v>0</v>
      </c>
      <c r="J508" s="360"/>
    </row>
    <row r="509" spans="2:11" ht="15" x14ac:dyDescent="0.25">
      <c r="B509" s="354" t="s">
        <v>258</v>
      </c>
      <c r="C509" s="355">
        <v>36281</v>
      </c>
      <c r="D509" s="6">
        <v>10767</v>
      </c>
      <c r="E509" s="358">
        <f t="shared" si="108"/>
        <v>896.89109999999994</v>
      </c>
      <c r="F509" s="356">
        <v>0</v>
      </c>
      <c r="G509" s="358">
        <v>417</v>
      </c>
      <c r="H509" s="356">
        <f t="shared" si="107"/>
        <v>479.89109999999994</v>
      </c>
      <c r="I509" s="361">
        <v>0</v>
      </c>
      <c r="J509" s="360"/>
    </row>
    <row r="510" spans="2:11" ht="15" x14ac:dyDescent="0.25">
      <c r="B510" s="354" t="s">
        <v>258</v>
      </c>
      <c r="C510" s="355">
        <v>36312</v>
      </c>
      <c r="D510" s="6">
        <v>10767</v>
      </c>
      <c r="E510" s="358">
        <f t="shared" si="108"/>
        <v>896.89109999999994</v>
      </c>
      <c r="F510" s="356">
        <v>0</v>
      </c>
      <c r="G510" s="358">
        <v>417</v>
      </c>
      <c r="H510" s="356">
        <f t="shared" si="107"/>
        <v>479.89109999999994</v>
      </c>
      <c r="I510" s="361">
        <v>0</v>
      </c>
      <c r="J510" s="360"/>
    </row>
    <row r="511" spans="2:11" ht="15" x14ac:dyDescent="0.25">
      <c r="B511" s="354" t="s">
        <v>258</v>
      </c>
      <c r="C511" s="355">
        <v>36342</v>
      </c>
      <c r="D511" s="6">
        <v>10767</v>
      </c>
      <c r="E511" s="358">
        <f t="shared" si="108"/>
        <v>896.89109999999994</v>
      </c>
      <c r="F511" s="356">
        <v>0</v>
      </c>
      <c r="G511" s="358">
        <v>417</v>
      </c>
      <c r="H511" s="356">
        <f t="shared" si="107"/>
        <v>479.89109999999994</v>
      </c>
      <c r="I511" s="361">
        <v>0</v>
      </c>
      <c r="J511" s="360"/>
    </row>
    <row r="512" spans="2:11" ht="15" x14ac:dyDescent="0.25">
      <c r="B512" s="354" t="s">
        <v>258</v>
      </c>
      <c r="C512" s="355">
        <v>36373</v>
      </c>
      <c r="D512" s="6">
        <v>10767</v>
      </c>
      <c r="E512" s="358">
        <f t="shared" si="108"/>
        <v>896.89109999999994</v>
      </c>
      <c r="F512" s="356">
        <v>0</v>
      </c>
      <c r="G512" s="358">
        <v>417</v>
      </c>
      <c r="H512" s="356">
        <f t="shared" si="107"/>
        <v>479.89109999999994</v>
      </c>
      <c r="I512" s="361">
        <v>0</v>
      </c>
      <c r="J512" s="360"/>
    </row>
    <row r="513" spans="2:11" ht="15" x14ac:dyDescent="0.25">
      <c r="B513" s="354" t="s">
        <v>258</v>
      </c>
      <c r="C513" s="355">
        <v>36404</v>
      </c>
      <c r="D513" s="6">
        <v>11649</v>
      </c>
      <c r="E513" s="358">
        <f t="shared" si="108"/>
        <v>970.36170000000004</v>
      </c>
      <c r="F513" s="356">
        <v>0</v>
      </c>
      <c r="G513" s="354">
        <v>417</v>
      </c>
      <c r="H513" s="356">
        <f t="shared" si="107"/>
        <v>553.36170000000004</v>
      </c>
      <c r="I513" s="361">
        <v>0</v>
      </c>
      <c r="J513" s="360"/>
    </row>
    <row r="514" spans="2:11" ht="15" x14ac:dyDescent="0.25">
      <c r="B514" s="354" t="s">
        <v>258</v>
      </c>
      <c r="C514" s="355">
        <v>36434</v>
      </c>
      <c r="D514" s="6">
        <v>11649</v>
      </c>
      <c r="E514" s="358">
        <f t="shared" si="108"/>
        <v>970.36170000000004</v>
      </c>
      <c r="F514" s="356">
        <v>0</v>
      </c>
      <c r="G514" s="354">
        <v>417</v>
      </c>
      <c r="H514" s="356">
        <f t="shared" si="107"/>
        <v>553.36170000000004</v>
      </c>
      <c r="I514" s="361">
        <v>0</v>
      </c>
      <c r="J514" s="360"/>
    </row>
    <row r="515" spans="2:11" ht="15" x14ac:dyDescent="0.25">
      <c r="B515" s="354" t="s">
        <v>258</v>
      </c>
      <c r="C515" s="355">
        <v>36465</v>
      </c>
      <c r="D515" s="6">
        <v>11649</v>
      </c>
      <c r="E515" s="358">
        <f t="shared" si="108"/>
        <v>970.36170000000004</v>
      </c>
      <c r="F515" s="356">
        <v>0</v>
      </c>
      <c r="G515" s="354">
        <v>417</v>
      </c>
      <c r="H515" s="356">
        <f t="shared" si="107"/>
        <v>553.36170000000004</v>
      </c>
      <c r="I515" s="361">
        <v>0</v>
      </c>
      <c r="J515" s="360"/>
    </row>
    <row r="516" spans="2:11" ht="15" x14ac:dyDescent="0.25">
      <c r="B516" s="354" t="s">
        <v>258</v>
      </c>
      <c r="C516" s="355">
        <v>36495</v>
      </c>
      <c r="D516" s="6">
        <v>11649</v>
      </c>
      <c r="E516" s="358">
        <f t="shared" si="108"/>
        <v>970.36170000000004</v>
      </c>
      <c r="F516" s="356">
        <v>0</v>
      </c>
      <c r="G516" s="354">
        <v>417</v>
      </c>
      <c r="H516" s="356">
        <f t="shared" si="107"/>
        <v>553.36170000000004</v>
      </c>
      <c r="I516" s="361">
        <v>0</v>
      </c>
      <c r="J516" s="360"/>
    </row>
    <row r="517" spans="2:11" ht="15" x14ac:dyDescent="0.25">
      <c r="B517" s="354" t="s">
        <v>258</v>
      </c>
      <c r="C517" s="355">
        <v>36526</v>
      </c>
      <c r="D517" s="6">
        <v>11649</v>
      </c>
      <c r="E517" s="358">
        <f t="shared" si="108"/>
        <v>970.36170000000004</v>
      </c>
      <c r="F517" s="356">
        <v>0</v>
      </c>
      <c r="G517" s="354">
        <v>417</v>
      </c>
      <c r="H517" s="356">
        <f t="shared" si="107"/>
        <v>553.36170000000004</v>
      </c>
      <c r="I517" s="361">
        <v>0</v>
      </c>
      <c r="J517" s="360"/>
    </row>
    <row r="518" spans="2:11" ht="15" x14ac:dyDescent="0.25">
      <c r="B518" s="354" t="s">
        <v>258</v>
      </c>
      <c r="C518" s="355">
        <v>36557</v>
      </c>
      <c r="D518" s="6">
        <v>12012</v>
      </c>
      <c r="E518" s="358">
        <f t="shared" si="108"/>
        <v>1000.5996</v>
      </c>
      <c r="F518" s="356">
        <v>0</v>
      </c>
      <c r="G518" s="354">
        <v>417</v>
      </c>
      <c r="H518" s="356">
        <f t="shared" si="107"/>
        <v>583.59960000000001</v>
      </c>
      <c r="I518" s="361">
        <v>0</v>
      </c>
      <c r="J518" s="360"/>
    </row>
    <row r="519" spans="2:11" ht="15" x14ac:dyDescent="0.25">
      <c r="B519" s="354" t="s">
        <v>258</v>
      </c>
      <c r="C519" s="355">
        <v>36586</v>
      </c>
      <c r="D519" s="6">
        <v>12012</v>
      </c>
      <c r="E519" s="358">
        <f t="shared" si="108"/>
        <v>1000.5996</v>
      </c>
      <c r="F519" s="356">
        <v>0</v>
      </c>
      <c r="G519" s="354">
        <v>417</v>
      </c>
      <c r="H519" s="356">
        <f t="shared" si="107"/>
        <v>583.59960000000001</v>
      </c>
      <c r="I519" s="361">
        <v>0</v>
      </c>
      <c r="J519" s="360">
        <v>12</v>
      </c>
      <c r="K519" s="370">
        <f>SUM(D508:D519)</f>
        <v>158230</v>
      </c>
    </row>
    <row r="520" spans="2:11" ht="15" x14ac:dyDescent="0.25">
      <c r="B520" s="354" t="s">
        <v>258</v>
      </c>
      <c r="C520" s="355">
        <v>36617</v>
      </c>
      <c r="D520" s="6">
        <v>12012</v>
      </c>
      <c r="E520" s="358">
        <f t="shared" si="108"/>
        <v>1000.5996</v>
      </c>
      <c r="F520" s="356">
        <v>0</v>
      </c>
      <c r="G520" s="354">
        <v>417</v>
      </c>
      <c r="H520" s="356">
        <f t="shared" si="107"/>
        <v>583.59960000000001</v>
      </c>
      <c r="I520" s="361">
        <v>0</v>
      </c>
      <c r="J520" s="360"/>
    </row>
    <row r="521" spans="2:11" ht="15" x14ac:dyDescent="0.25">
      <c r="B521" s="354" t="s">
        <v>258</v>
      </c>
      <c r="C521" s="355">
        <v>36647</v>
      </c>
      <c r="D521" s="6">
        <v>12467</v>
      </c>
      <c r="E521" s="358">
        <f t="shared" si="108"/>
        <v>1038.5011</v>
      </c>
      <c r="F521" s="356">
        <v>0</v>
      </c>
      <c r="G521" s="354">
        <v>417</v>
      </c>
      <c r="H521" s="356">
        <f t="shared" si="107"/>
        <v>621.50109999999995</v>
      </c>
      <c r="I521" s="361">
        <v>0</v>
      </c>
      <c r="J521" s="360"/>
    </row>
    <row r="522" spans="2:11" ht="15" x14ac:dyDescent="0.25">
      <c r="B522" s="354" t="s">
        <v>258</v>
      </c>
      <c r="C522" s="355">
        <v>36678</v>
      </c>
      <c r="D522" s="6">
        <v>12467</v>
      </c>
      <c r="E522" s="358">
        <f t="shared" si="108"/>
        <v>1038.5011</v>
      </c>
      <c r="F522" s="356">
        <v>0</v>
      </c>
      <c r="G522" s="354">
        <v>417</v>
      </c>
      <c r="H522" s="356">
        <f t="shared" si="107"/>
        <v>621.50109999999995</v>
      </c>
      <c r="I522" s="361">
        <v>0</v>
      </c>
      <c r="J522" s="360"/>
    </row>
    <row r="523" spans="2:11" ht="15" x14ac:dyDescent="0.25">
      <c r="B523" s="354" t="s">
        <v>258</v>
      </c>
      <c r="C523" s="355">
        <v>36708</v>
      </c>
      <c r="D523" s="6">
        <v>12467</v>
      </c>
      <c r="E523" s="358">
        <f t="shared" si="108"/>
        <v>1038.5011</v>
      </c>
      <c r="F523" s="356">
        <v>0</v>
      </c>
      <c r="G523" s="354">
        <v>417</v>
      </c>
      <c r="H523" s="356">
        <f t="shared" si="107"/>
        <v>621.50109999999995</v>
      </c>
      <c r="I523" s="361">
        <v>0</v>
      </c>
      <c r="J523" s="360"/>
    </row>
    <row r="524" spans="2:11" ht="15" x14ac:dyDescent="0.25">
      <c r="B524" s="354" t="s">
        <v>258</v>
      </c>
      <c r="C524" s="355">
        <v>36739</v>
      </c>
      <c r="D524" s="6">
        <v>12467</v>
      </c>
      <c r="E524" s="358">
        <f t="shared" si="108"/>
        <v>1038.5011</v>
      </c>
      <c r="F524" s="356">
        <v>0</v>
      </c>
      <c r="G524" s="354">
        <v>417</v>
      </c>
      <c r="H524" s="356">
        <f t="shared" si="107"/>
        <v>621.50109999999995</v>
      </c>
      <c r="I524" s="361">
        <v>0</v>
      </c>
      <c r="J524" s="360"/>
    </row>
    <row r="525" spans="2:11" ht="15" x14ac:dyDescent="0.25">
      <c r="B525" s="354" t="s">
        <v>258</v>
      </c>
      <c r="C525" s="355">
        <v>36770</v>
      </c>
      <c r="D525" s="6">
        <v>12467</v>
      </c>
      <c r="E525" s="358">
        <f t="shared" si="108"/>
        <v>1038.5011</v>
      </c>
      <c r="F525" s="356">
        <v>0</v>
      </c>
      <c r="G525" s="354">
        <v>417</v>
      </c>
      <c r="H525" s="356">
        <f t="shared" si="107"/>
        <v>621.50109999999995</v>
      </c>
      <c r="I525" s="361">
        <v>0</v>
      </c>
      <c r="J525" s="360"/>
    </row>
    <row r="526" spans="2:11" ht="15" x14ac:dyDescent="0.25">
      <c r="B526" s="354" t="s">
        <v>258</v>
      </c>
      <c r="C526" s="355">
        <v>36800</v>
      </c>
      <c r="D526" s="6">
        <v>12467</v>
      </c>
      <c r="E526" s="358">
        <f t="shared" si="108"/>
        <v>1038.5011</v>
      </c>
      <c r="F526" s="356">
        <v>0</v>
      </c>
      <c r="G526" s="354">
        <v>417</v>
      </c>
      <c r="H526" s="356">
        <f t="shared" si="107"/>
        <v>621.50109999999995</v>
      </c>
      <c r="I526" s="361">
        <v>0</v>
      </c>
      <c r="J526" s="360"/>
    </row>
    <row r="527" spans="2:11" ht="15" x14ac:dyDescent="0.25">
      <c r="B527" s="354" t="s">
        <v>258</v>
      </c>
      <c r="C527" s="355">
        <v>36831</v>
      </c>
      <c r="D527" s="6">
        <v>12558</v>
      </c>
      <c r="E527" s="358">
        <f t="shared" si="108"/>
        <v>1046.0814</v>
      </c>
      <c r="F527" s="356">
        <v>0</v>
      </c>
      <c r="G527" s="354">
        <v>417</v>
      </c>
      <c r="H527" s="356">
        <f t="shared" si="107"/>
        <v>629.08140000000003</v>
      </c>
      <c r="I527" s="361">
        <v>0</v>
      </c>
      <c r="J527" s="360"/>
    </row>
    <row r="528" spans="2:11" ht="15" x14ac:dyDescent="0.25">
      <c r="B528" s="354" t="s">
        <v>258</v>
      </c>
      <c r="C528" s="355">
        <v>36861</v>
      </c>
      <c r="D528" s="6">
        <v>12558</v>
      </c>
      <c r="E528" s="358">
        <f t="shared" si="108"/>
        <v>1046.0814</v>
      </c>
      <c r="F528" s="356">
        <v>0</v>
      </c>
      <c r="G528" s="354">
        <v>417</v>
      </c>
      <c r="H528" s="356">
        <f t="shared" si="107"/>
        <v>629.08140000000003</v>
      </c>
      <c r="I528" s="361">
        <v>0</v>
      </c>
      <c r="J528" s="360"/>
    </row>
    <row r="529" spans="2:11" ht="15" x14ac:dyDescent="0.25">
      <c r="B529" s="354" t="s">
        <v>258</v>
      </c>
      <c r="C529" s="355">
        <v>36892</v>
      </c>
      <c r="D529" s="6">
        <v>12558</v>
      </c>
      <c r="E529" s="358">
        <f t="shared" si="108"/>
        <v>1046.0814</v>
      </c>
      <c r="F529" s="356">
        <v>0</v>
      </c>
      <c r="G529" s="354">
        <v>417</v>
      </c>
      <c r="H529" s="356">
        <f t="shared" si="107"/>
        <v>629.08140000000003</v>
      </c>
      <c r="I529" s="361">
        <v>0</v>
      </c>
      <c r="J529" s="360"/>
    </row>
    <row r="530" spans="2:11" ht="15" x14ac:dyDescent="0.25">
      <c r="B530" s="354" t="s">
        <v>258</v>
      </c>
      <c r="C530" s="355">
        <v>36923</v>
      </c>
      <c r="D530" s="6">
        <v>12938</v>
      </c>
      <c r="E530" s="358">
        <f t="shared" si="108"/>
        <v>1077.7354</v>
      </c>
      <c r="F530" s="356">
        <v>0</v>
      </c>
      <c r="G530" s="354">
        <v>417</v>
      </c>
      <c r="H530" s="356">
        <f t="shared" si="107"/>
        <v>660.73540000000003</v>
      </c>
      <c r="I530" s="361">
        <v>0</v>
      </c>
      <c r="J530" s="360"/>
    </row>
    <row r="531" spans="2:11" ht="15" x14ac:dyDescent="0.25">
      <c r="B531" s="354" t="s">
        <v>258</v>
      </c>
      <c r="C531" s="355">
        <v>36951</v>
      </c>
      <c r="D531" s="6">
        <v>12938</v>
      </c>
      <c r="E531" s="358">
        <f t="shared" si="108"/>
        <v>1077.7354</v>
      </c>
      <c r="F531" s="356">
        <v>0</v>
      </c>
      <c r="G531" s="354">
        <v>417</v>
      </c>
      <c r="H531" s="356">
        <f t="shared" si="107"/>
        <v>660.73540000000003</v>
      </c>
      <c r="I531" s="361">
        <v>0</v>
      </c>
      <c r="J531" s="362" t="s">
        <v>256</v>
      </c>
      <c r="K531" s="370">
        <f>SUM(D520:D531)</f>
        <v>150364</v>
      </c>
    </row>
    <row r="532" spans="2:11" ht="15" x14ac:dyDescent="0.25">
      <c r="B532" s="354" t="s">
        <v>258</v>
      </c>
      <c r="C532" s="355">
        <v>36982</v>
      </c>
      <c r="D532" s="6">
        <v>12938</v>
      </c>
      <c r="E532" s="358">
        <f t="shared" si="108"/>
        <v>1077.7354</v>
      </c>
      <c r="F532" s="356">
        <v>0</v>
      </c>
      <c r="G532" s="354">
        <v>417</v>
      </c>
      <c r="H532" s="356">
        <f t="shared" ref="H532:H595" si="109">SUM(E532-G532)</f>
        <v>660.73540000000003</v>
      </c>
      <c r="I532" s="361">
        <v>0</v>
      </c>
      <c r="J532" s="360"/>
    </row>
    <row r="533" spans="2:11" ht="15" x14ac:dyDescent="0.25">
      <c r="B533" s="354" t="s">
        <v>258</v>
      </c>
      <c r="C533" s="355">
        <v>37012</v>
      </c>
      <c r="D533" s="6">
        <v>12938</v>
      </c>
      <c r="E533" s="358">
        <f t="shared" ref="E533:E592" si="110">SUM(D533*8.33%)</f>
        <v>1077.7354</v>
      </c>
      <c r="F533" s="356">
        <v>0</v>
      </c>
      <c r="G533" s="354">
        <v>417</v>
      </c>
      <c r="H533" s="356">
        <f t="shared" si="109"/>
        <v>660.73540000000003</v>
      </c>
      <c r="I533" s="361">
        <v>0</v>
      </c>
      <c r="J533" s="360"/>
    </row>
    <row r="534" spans="2:11" ht="15" x14ac:dyDescent="0.25">
      <c r="B534" s="354" t="s">
        <v>258</v>
      </c>
      <c r="C534" s="355">
        <v>37043</v>
      </c>
      <c r="D534" s="6">
        <v>12938</v>
      </c>
      <c r="E534" s="358">
        <f t="shared" si="110"/>
        <v>1077.7354</v>
      </c>
      <c r="F534" s="356">
        <v>0</v>
      </c>
      <c r="G534" s="354">
        <v>541</v>
      </c>
      <c r="H534" s="356">
        <f t="shared" si="109"/>
        <v>536.73540000000003</v>
      </c>
      <c r="I534" s="361">
        <v>0</v>
      </c>
      <c r="J534" s="360"/>
    </row>
    <row r="535" spans="2:11" ht="15" x14ac:dyDescent="0.25">
      <c r="B535" s="354" t="s">
        <v>258</v>
      </c>
      <c r="C535" s="355">
        <v>37073</v>
      </c>
      <c r="D535" s="6">
        <v>12938</v>
      </c>
      <c r="E535" s="358">
        <f t="shared" si="110"/>
        <v>1077.7354</v>
      </c>
      <c r="F535" s="356">
        <v>0</v>
      </c>
      <c r="G535" s="354">
        <v>541</v>
      </c>
      <c r="H535" s="356">
        <f t="shared" si="109"/>
        <v>536.73540000000003</v>
      </c>
      <c r="I535" s="361">
        <v>0</v>
      </c>
      <c r="J535" s="360"/>
    </row>
    <row r="536" spans="2:11" ht="15" x14ac:dyDescent="0.25">
      <c r="B536" s="354" t="s">
        <v>258</v>
      </c>
      <c r="C536" s="355">
        <v>37104</v>
      </c>
      <c r="D536" s="6">
        <v>13219</v>
      </c>
      <c r="E536" s="358">
        <f t="shared" si="110"/>
        <v>1101.1426999999999</v>
      </c>
      <c r="F536" s="356">
        <v>0</v>
      </c>
      <c r="G536" s="354">
        <v>541</v>
      </c>
      <c r="H536" s="356">
        <f t="shared" si="109"/>
        <v>560.14269999999988</v>
      </c>
      <c r="I536" s="361">
        <v>0</v>
      </c>
      <c r="J536" s="360"/>
    </row>
    <row r="537" spans="2:11" ht="15" x14ac:dyDescent="0.25">
      <c r="B537" s="354" t="s">
        <v>258</v>
      </c>
      <c r="C537" s="355">
        <v>37135</v>
      </c>
      <c r="D537" s="6">
        <v>13219</v>
      </c>
      <c r="E537" s="358">
        <f t="shared" si="110"/>
        <v>1101.1426999999999</v>
      </c>
      <c r="F537" s="356">
        <v>0</v>
      </c>
      <c r="G537" s="354">
        <v>541</v>
      </c>
      <c r="H537" s="356">
        <f t="shared" si="109"/>
        <v>560.14269999999988</v>
      </c>
      <c r="I537" s="361">
        <v>0</v>
      </c>
      <c r="J537" s="360"/>
    </row>
    <row r="538" spans="2:11" ht="15" x14ac:dyDescent="0.25">
      <c r="B538" s="354" t="s">
        <v>258</v>
      </c>
      <c r="C538" s="355">
        <v>37165</v>
      </c>
      <c r="D538" s="6">
        <v>13219</v>
      </c>
      <c r="E538" s="358">
        <f t="shared" si="110"/>
        <v>1101.1426999999999</v>
      </c>
      <c r="F538" s="356">
        <v>0</v>
      </c>
      <c r="G538" s="354">
        <v>541</v>
      </c>
      <c r="H538" s="356">
        <f t="shared" si="109"/>
        <v>560.14269999999988</v>
      </c>
      <c r="I538" s="361">
        <v>0</v>
      </c>
      <c r="J538" s="360"/>
    </row>
    <row r="539" spans="2:11" ht="15" x14ac:dyDescent="0.25">
      <c r="B539" s="354" t="s">
        <v>258</v>
      </c>
      <c r="C539" s="355">
        <v>37196</v>
      </c>
      <c r="D539" s="6">
        <v>13219</v>
      </c>
      <c r="E539" s="358">
        <f t="shared" si="110"/>
        <v>1101.1426999999999</v>
      </c>
      <c r="F539" s="356">
        <v>0</v>
      </c>
      <c r="G539" s="354">
        <v>541</v>
      </c>
      <c r="H539" s="356">
        <f t="shared" si="109"/>
        <v>560.14269999999988</v>
      </c>
      <c r="I539" s="361">
        <v>0</v>
      </c>
      <c r="J539" s="360"/>
    </row>
    <row r="540" spans="2:11" ht="15" x14ac:dyDescent="0.25">
      <c r="B540" s="354" t="s">
        <v>258</v>
      </c>
      <c r="C540" s="355">
        <v>37226</v>
      </c>
      <c r="D540" s="6">
        <v>13219</v>
      </c>
      <c r="E540" s="358">
        <f t="shared" si="110"/>
        <v>1101.1426999999999</v>
      </c>
      <c r="F540" s="356">
        <v>0</v>
      </c>
      <c r="G540" s="354">
        <v>541</v>
      </c>
      <c r="H540" s="356">
        <f t="shared" si="109"/>
        <v>560.14269999999988</v>
      </c>
      <c r="I540" s="361">
        <v>0</v>
      </c>
      <c r="J540" s="360"/>
    </row>
    <row r="541" spans="2:11" ht="15" x14ac:dyDescent="0.25">
      <c r="B541" s="354" t="s">
        <v>258</v>
      </c>
      <c r="C541" s="355">
        <v>37257</v>
      </c>
      <c r="D541" s="6">
        <v>13219</v>
      </c>
      <c r="E541" s="358">
        <f t="shared" si="110"/>
        <v>1101.1426999999999</v>
      </c>
      <c r="F541" s="356">
        <v>0</v>
      </c>
      <c r="G541" s="354">
        <v>541</v>
      </c>
      <c r="H541" s="356">
        <f t="shared" si="109"/>
        <v>560.14269999999988</v>
      </c>
      <c r="I541" s="361">
        <v>0</v>
      </c>
      <c r="J541" s="360"/>
    </row>
    <row r="542" spans="2:11" ht="15" x14ac:dyDescent="0.25">
      <c r="B542" s="354" t="s">
        <v>258</v>
      </c>
      <c r="C542" s="355">
        <v>37288</v>
      </c>
      <c r="D542" s="6">
        <v>13607</v>
      </c>
      <c r="E542" s="358">
        <f t="shared" si="110"/>
        <v>1133.4630999999999</v>
      </c>
      <c r="F542" s="356">
        <v>0</v>
      </c>
      <c r="G542" s="354">
        <v>541</v>
      </c>
      <c r="H542" s="356">
        <f t="shared" si="109"/>
        <v>592.46309999999994</v>
      </c>
      <c r="I542" s="361">
        <v>0</v>
      </c>
      <c r="J542" s="360"/>
    </row>
    <row r="543" spans="2:11" ht="15" x14ac:dyDescent="0.25">
      <c r="B543" s="354" t="s">
        <v>258</v>
      </c>
      <c r="C543" s="355">
        <v>37316</v>
      </c>
      <c r="D543" s="6">
        <v>13607</v>
      </c>
      <c r="E543" s="358">
        <f t="shared" si="110"/>
        <v>1133.4630999999999</v>
      </c>
      <c r="F543" s="356">
        <v>0</v>
      </c>
      <c r="G543" s="354">
        <v>541</v>
      </c>
      <c r="H543" s="356">
        <f t="shared" si="109"/>
        <v>592.46309999999994</v>
      </c>
      <c r="I543" s="361">
        <v>0</v>
      </c>
      <c r="J543" s="360">
        <v>9.5</v>
      </c>
      <c r="K543" s="370">
        <f>SUM(D532:D543)</f>
        <v>158280</v>
      </c>
    </row>
    <row r="544" spans="2:11" ht="15" x14ac:dyDescent="0.25">
      <c r="B544" s="354" t="s">
        <v>258</v>
      </c>
      <c r="C544" s="355">
        <v>37347</v>
      </c>
      <c r="D544" s="6">
        <v>13607</v>
      </c>
      <c r="E544" s="358">
        <f t="shared" si="110"/>
        <v>1133.4630999999999</v>
      </c>
      <c r="F544" s="356">
        <v>0</v>
      </c>
      <c r="G544" s="354">
        <v>541</v>
      </c>
      <c r="H544" s="356">
        <f t="shared" si="109"/>
        <v>592.46309999999994</v>
      </c>
      <c r="I544" s="361">
        <v>0</v>
      </c>
      <c r="J544" s="361">
        <f t="shared" ref="J544:J559" si="111">SUM(I544*9.5%/12)</f>
        <v>0</v>
      </c>
    </row>
    <row r="545" spans="2:11" ht="15" x14ac:dyDescent="0.25">
      <c r="B545" s="354" t="s">
        <v>258</v>
      </c>
      <c r="C545" s="355">
        <v>37377</v>
      </c>
      <c r="D545" s="6">
        <v>13607</v>
      </c>
      <c r="E545" s="358">
        <f t="shared" si="110"/>
        <v>1133.4630999999999</v>
      </c>
      <c r="F545" s="356">
        <v>0</v>
      </c>
      <c r="G545" s="354">
        <v>541</v>
      </c>
      <c r="H545" s="356">
        <f t="shared" si="109"/>
        <v>592.46309999999994</v>
      </c>
      <c r="I545" s="361">
        <v>0</v>
      </c>
      <c r="J545" s="361">
        <f t="shared" si="111"/>
        <v>0</v>
      </c>
    </row>
    <row r="546" spans="2:11" ht="15" x14ac:dyDescent="0.25">
      <c r="B546" s="354" t="s">
        <v>258</v>
      </c>
      <c r="C546" s="355">
        <v>37408</v>
      </c>
      <c r="D546" s="6">
        <v>13607</v>
      </c>
      <c r="E546" s="358">
        <f t="shared" si="110"/>
        <v>1133.4630999999999</v>
      </c>
      <c r="F546" s="356">
        <v>0</v>
      </c>
      <c r="G546" s="354">
        <v>541</v>
      </c>
      <c r="H546" s="356">
        <f t="shared" si="109"/>
        <v>592.46309999999994</v>
      </c>
      <c r="I546" s="361">
        <v>0</v>
      </c>
      <c r="J546" s="361">
        <f t="shared" si="111"/>
        <v>0</v>
      </c>
    </row>
    <row r="547" spans="2:11" ht="15" x14ac:dyDescent="0.25">
      <c r="B547" s="354" t="s">
        <v>258</v>
      </c>
      <c r="C547" s="355">
        <v>37438</v>
      </c>
      <c r="D547" s="6">
        <v>13607</v>
      </c>
      <c r="E547" s="358">
        <f t="shared" si="110"/>
        <v>1133.4630999999999</v>
      </c>
      <c r="F547" s="356">
        <v>0</v>
      </c>
      <c r="G547" s="354">
        <v>541</v>
      </c>
      <c r="H547" s="356">
        <f t="shared" si="109"/>
        <v>592.46309999999994</v>
      </c>
      <c r="I547" s="361">
        <v>0</v>
      </c>
      <c r="J547" s="361">
        <f t="shared" si="111"/>
        <v>0</v>
      </c>
    </row>
    <row r="548" spans="2:11" ht="15" x14ac:dyDescent="0.25">
      <c r="B548" s="354" t="s">
        <v>258</v>
      </c>
      <c r="C548" s="355">
        <v>37469</v>
      </c>
      <c r="D548" s="6">
        <v>13607</v>
      </c>
      <c r="E548" s="358">
        <f t="shared" si="110"/>
        <v>1133.4630999999999</v>
      </c>
      <c r="F548" s="356">
        <v>0</v>
      </c>
      <c r="G548" s="354">
        <v>541</v>
      </c>
      <c r="H548" s="356">
        <f t="shared" si="109"/>
        <v>592.46309999999994</v>
      </c>
      <c r="I548" s="361">
        <v>0</v>
      </c>
      <c r="J548" s="361">
        <f t="shared" si="111"/>
        <v>0</v>
      </c>
    </row>
    <row r="549" spans="2:11" ht="15" x14ac:dyDescent="0.25">
      <c r="B549" s="354" t="s">
        <v>258</v>
      </c>
      <c r="C549" s="355">
        <v>37500</v>
      </c>
      <c r="D549" s="6">
        <v>13607</v>
      </c>
      <c r="E549" s="358">
        <f t="shared" si="110"/>
        <v>1133.4630999999999</v>
      </c>
      <c r="F549" s="356">
        <v>0</v>
      </c>
      <c r="G549" s="354">
        <v>541</v>
      </c>
      <c r="H549" s="356">
        <f t="shared" si="109"/>
        <v>592.46309999999994</v>
      </c>
      <c r="I549" s="361">
        <v>0</v>
      </c>
      <c r="J549" s="361">
        <f t="shared" si="111"/>
        <v>0</v>
      </c>
    </row>
    <row r="550" spans="2:11" ht="15" x14ac:dyDescent="0.25">
      <c r="B550" s="354" t="s">
        <v>258</v>
      </c>
      <c r="C550" s="355">
        <v>37530</v>
      </c>
      <c r="D550" s="6">
        <v>13607</v>
      </c>
      <c r="E550" s="358">
        <f t="shared" si="110"/>
        <v>1133.4630999999999</v>
      </c>
      <c r="F550" s="356">
        <v>0</v>
      </c>
      <c r="G550" s="354">
        <v>541</v>
      </c>
      <c r="H550" s="356">
        <f t="shared" si="109"/>
        <v>592.46309999999994</v>
      </c>
      <c r="I550" s="361">
        <v>0</v>
      </c>
      <c r="J550" s="361">
        <f t="shared" si="111"/>
        <v>0</v>
      </c>
    </row>
    <row r="551" spans="2:11" ht="15" x14ac:dyDescent="0.25">
      <c r="B551" s="354" t="s">
        <v>258</v>
      </c>
      <c r="C551" s="355">
        <v>37561</v>
      </c>
      <c r="D551" s="6">
        <v>13607</v>
      </c>
      <c r="E551" s="358">
        <f t="shared" si="110"/>
        <v>1133.4630999999999</v>
      </c>
      <c r="F551" s="356">
        <v>0</v>
      </c>
      <c r="G551" s="354">
        <v>541</v>
      </c>
      <c r="H551" s="356">
        <f t="shared" si="109"/>
        <v>592.46309999999994</v>
      </c>
      <c r="I551" s="361">
        <v>0</v>
      </c>
      <c r="J551" s="361">
        <f t="shared" si="111"/>
        <v>0</v>
      </c>
    </row>
    <row r="552" spans="2:11" ht="15" x14ac:dyDescent="0.25">
      <c r="B552" s="354" t="s">
        <v>258</v>
      </c>
      <c r="C552" s="355">
        <v>37591</v>
      </c>
      <c r="D552" s="6">
        <v>13607</v>
      </c>
      <c r="E552" s="358">
        <f t="shared" si="110"/>
        <v>1133.4630999999999</v>
      </c>
      <c r="F552" s="356">
        <v>0</v>
      </c>
      <c r="G552" s="354">
        <v>541</v>
      </c>
      <c r="H552" s="356">
        <f t="shared" si="109"/>
        <v>592.46309999999994</v>
      </c>
      <c r="I552" s="361">
        <v>0</v>
      </c>
      <c r="J552" s="361">
        <f t="shared" si="111"/>
        <v>0</v>
      </c>
    </row>
    <row r="553" spans="2:11" ht="15" x14ac:dyDescent="0.25">
      <c r="B553" s="354" t="s">
        <v>258</v>
      </c>
      <c r="C553" s="355">
        <v>37622</v>
      </c>
      <c r="D553" s="6">
        <v>13607</v>
      </c>
      <c r="E553" s="358">
        <f t="shared" si="110"/>
        <v>1133.4630999999999</v>
      </c>
      <c r="F553" s="356">
        <v>0</v>
      </c>
      <c r="G553" s="354">
        <v>541</v>
      </c>
      <c r="H553" s="356">
        <f t="shared" si="109"/>
        <v>592.46309999999994</v>
      </c>
      <c r="I553" s="361">
        <v>0</v>
      </c>
      <c r="J553" s="361">
        <f t="shared" si="111"/>
        <v>0</v>
      </c>
    </row>
    <row r="554" spans="2:11" ht="15" x14ac:dyDescent="0.25">
      <c r="B554" s="354" t="s">
        <v>258</v>
      </c>
      <c r="C554" s="355">
        <v>37653</v>
      </c>
      <c r="D554" s="6">
        <v>13994</v>
      </c>
      <c r="E554" s="358">
        <f t="shared" si="110"/>
        <v>1165.7002</v>
      </c>
      <c r="F554" s="356">
        <v>0</v>
      </c>
      <c r="G554" s="354">
        <v>541</v>
      </c>
      <c r="H554" s="356">
        <f t="shared" si="109"/>
        <v>624.7002</v>
      </c>
      <c r="I554" s="361">
        <v>0</v>
      </c>
      <c r="J554" s="361">
        <f t="shared" si="111"/>
        <v>0</v>
      </c>
    </row>
    <row r="555" spans="2:11" ht="15" x14ac:dyDescent="0.25">
      <c r="B555" s="354" t="s">
        <v>258</v>
      </c>
      <c r="C555" s="355">
        <v>37681</v>
      </c>
      <c r="D555" s="6">
        <v>13994</v>
      </c>
      <c r="E555" s="358">
        <f t="shared" si="110"/>
        <v>1165.7002</v>
      </c>
      <c r="F555" s="356">
        <v>0</v>
      </c>
      <c r="G555" s="354">
        <v>541</v>
      </c>
      <c r="H555" s="356">
        <f t="shared" si="109"/>
        <v>624.7002</v>
      </c>
      <c r="I555" s="361">
        <v>0</v>
      </c>
      <c r="J555" s="361">
        <f t="shared" si="111"/>
        <v>0</v>
      </c>
      <c r="K555" s="370">
        <f>SUM(D544:D555)</f>
        <v>164058</v>
      </c>
    </row>
    <row r="556" spans="2:11" ht="15" x14ac:dyDescent="0.25">
      <c r="B556" s="354" t="s">
        <v>258</v>
      </c>
      <c r="C556" s="355">
        <v>37712</v>
      </c>
      <c r="D556" s="6">
        <v>13994</v>
      </c>
      <c r="E556" s="358">
        <f t="shared" si="110"/>
        <v>1165.7002</v>
      </c>
      <c r="F556" s="356">
        <v>0</v>
      </c>
      <c r="G556" s="354">
        <v>541</v>
      </c>
      <c r="H556" s="356">
        <f t="shared" si="109"/>
        <v>624.7002</v>
      </c>
      <c r="I556" s="361">
        <v>0</v>
      </c>
      <c r="J556" s="361">
        <f t="shared" si="111"/>
        <v>0</v>
      </c>
    </row>
    <row r="557" spans="2:11" ht="15" x14ac:dyDescent="0.25">
      <c r="B557" s="354" t="s">
        <v>258</v>
      </c>
      <c r="C557" s="355">
        <v>37742</v>
      </c>
      <c r="D557" s="6">
        <v>13994</v>
      </c>
      <c r="E557" s="358">
        <f t="shared" si="110"/>
        <v>1165.7002</v>
      </c>
      <c r="F557" s="356">
        <v>0</v>
      </c>
      <c r="G557" s="354">
        <v>541</v>
      </c>
      <c r="H557" s="356">
        <f t="shared" si="109"/>
        <v>624.7002</v>
      </c>
      <c r="I557" s="361">
        <v>0</v>
      </c>
      <c r="J557" s="361">
        <f t="shared" si="111"/>
        <v>0</v>
      </c>
    </row>
    <row r="558" spans="2:11" ht="15" x14ac:dyDescent="0.25">
      <c r="B558" s="354" t="s">
        <v>258</v>
      </c>
      <c r="C558" s="355">
        <v>37773</v>
      </c>
      <c r="D558" s="6">
        <v>13994</v>
      </c>
      <c r="E558" s="358">
        <f t="shared" si="110"/>
        <v>1165.7002</v>
      </c>
      <c r="F558" s="356">
        <v>0</v>
      </c>
      <c r="G558" s="354">
        <v>541</v>
      </c>
      <c r="H558" s="356">
        <f t="shared" si="109"/>
        <v>624.7002</v>
      </c>
      <c r="I558" s="361">
        <v>0</v>
      </c>
      <c r="J558" s="361">
        <f t="shared" si="111"/>
        <v>0</v>
      </c>
    </row>
    <row r="559" spans="2:11" ht="15" x14ac:dyDescent="0.25">
      <c r="B559" s="354" t="s">
        <v>258</v>
      </c>
      <c r="C559" s="355">
        <v>37803</v>
      </c>
      <c r="D559" s="6">
        <v>13994</v>
      </c>
      <c r="E559" s="358">
        <f t="shared" si="110"/>
        <v>1165.7002</v>
      </c>
      <c r="F559" s="356">
        <v>0</v>
      </c>
      <c r="G559" s="354">
        <v>541</v>
      </c>
      <c r="H559" s="356">
        <f t="shared" si="109"/>
        <v>624.7002</v>
      </c>
      <c r="I559" s="361">
        <v>0</v>
      </c>
      <c r="J559" s="361">
        <f t="shared" si="111"/>
        <v>0</v>
      </c>
    </row>
    <row r="560" spans="2:11" ht="15" x14ac:dyDescent="0.25">
      <c r="B560" s="354" t="s">
        <v>258</v>
      </c>
      <c r="C560" s="355">
        <v>37834</v>
      </c>
      <c r="D560" s="6">
        <v>13994</v>
      </c>
      <c r="E560" s="358">
        <f t="shared" si="110"/>
        <v>1165.7002</v>
      </c>
      <c r="F560" s="356">
        <v>0</v>
      </c>
      <c r="G560" s="354">
        <v>541</v>
      </c>
      <c r="H560" s="356">
        <f t="shared" si="109"/>
        <v>624.7002</v>
      </c>
      <c r="I560" s="361">
        <v>0</v>
      </c>
      <c r="J560" s="361">
        <f t="shared" ref="J560:J575" si="112">SUM(I560*9.5%/12)</f>
        <v>0</v>
      </c>
    </row>
    <row r="561" spans="2:11" ht="15" x14ac:dyDescent="0.25">
      <c r="B561" s="354" t="s">
        <v>258</v>
      </c>
      <c r="C561" s="355">
        <v>37865</v>
      </c>
      <c r="D561" s="6">
        <v>13994</v>
      </c>
      <c r="E561" s="358">
        <f t="shared" si="110"/>
        <v>1165.7002</v>
      </c>
      <c r="F561" s="356">
        <v>0</v>
      </c>
      <c r="G561" s="354">
        <v>541</v>
      </c>
      <c r="H561" s="356">
        <f t="shared" si="109"/>
        <v>624.7002</v>
      </c>
      <c r="I561" s="361">
        <v>0</v>
      </c>
      <c r="J561" s="361">
        <f t="shared" si="112"/>
        <v>0</v>
      </c>
    </row>
    <row r="562" spans="2:11" ht="15" x14ac:dyDescent="0.25">
      <c r="B562" s="354" t="s">
        <v>258</v>
      </c>
      <c r="C562" s="355">
        <v>37895</v>
      </c>
      <c r="D562" s="6">
        <v>13994</v>
      </c>
      <c r="E562" s="358">
        <f t="shared" si="110"/>
        <v>1165.7002</v>
      </c>
      <c r="F562" s="356">
        <v>0</v>
      </c>
      <c r="G562" s="354">
        <v>541</v>
      </c>
      <c r="H562" s="356">
        <f t="shared" si="109"/>
        <v>624.7002</v>
      </c>
      <c r="I562" s="361">
        <v>0</v>
      </c>
      <c r="J562" s="361">
        <f t="shared" si="112"/>
        <v>0</v>
      </c>
    </row>
    <row r="563" spans="2:11" ht="15" x14ac:dyDescent="0.25">
      <c r="B563" s="354" t="s">
        <v>258</v>
      </c>
      <c r="C563" s="355">
        <v>37926</v>
      </c>
      <c r="D563" s="6">
        <v>13994</v>
      </c>
      <c r="E563" s="358">
        <f t="shared" si="110"/>
        <v>1165.7002</v>
      </c>
      <c r="F563" s="356">
        <v>0</v>
      </c>
      <c r="G563" s="354">
        <v>541</v>
      </c>
      <c r="H563" s="356">
        <f t="shared" si="109"/>
        <v>624.7002</v>
      </c>
      <c r="I563" s="361">
        <v>0</v>
      </c>
      <c r="J563" s="361">
        <f t="shared" si="112"/>
        <v>0</v>
      </c>
    </row>
    <row r="564" spans="2:11" ht="15" x14ac:dyDescent="0.25">
      <c r="B564" s="354" t="s">
        <v>258</v>
      </c>
      <c r="C564" s="355">
        <v>37956</v>
      </c>
      <c r="D564" s="6">
        <v>13994</v>
      </c>
      <c r="E564" s="358">
        <f t="shared" si="110"/>
        <v>1165.7002</v>
      </c>
      <c r="F564" s="356">
        <v>0</v>
      </c>
      <c r="G564" s="354">
        <v>541</v>
      </c>
      <c r="H564" s="356">
        <f t="shared" si="109"/>
        <v>624.7002</v>
      </c>
      <c r="I564" s="361">
        <v>0</v>
      </c>
      <c r="J564" s="361">
        <f t="shared" si="112"/>
        <v>0</v>
      </c>
    </row>
    <row r="565" spans="2:11" ht="15" x14ac:dyDescent="0.25">
      <c r="B565" s="354" t="s">
        <v>258</v>
      </c>
      <c r="C565" s="355">
        <v>37987</v>
      </c>
      <c r="D565" s="6">
        <v>13994</v>
      </c>
      <c r="E565" s="358">
        <f t="shared" si="110"/>
        <v>1165.7002</v>
      </c>
      <c r="F565" s="356">
        <v>0</v>
      </c>
      <c r="G565" s="354">
        <v>541</v>
      </c>
      <c r="H565" s="356">
        <f t="shared" si="109"/>
        <v>624.7002</v>
      </c>
      <c r="I565" s="361">
        <v>0</v>
      </c>
      <c r="J565" s="361">
        <f t="shared" si="112"/>
        <v>0</v>
      </c>
    </row>
    <row r="566" spans="2:11" ht="15" x14ac:dyDescent="0.25">
      <c r="B566" s="354" t="s">
        <v>258</v>
      </c>
      <c r="C566" s="355">
        <v>38018</v>
      </c>
      <c r="D566" s="6">
        <v>14790</v>
      </c>
      <c r="E566" s="358">
        <f t="shared" si="110"/>
        <v>1232.0070000000001</v>
      </c>
      <c r="F566" s="356">
        <v>0</v>
      </c>
      <c r="G566" s="354">
        <v>541</v>
      </c>
      <c r="H566" s="356">
        <f t="shared" si="109"/>
        <v>691.00700000000006</v>
      </c>
      <c r="I566" s="361">
        <v>0</v>
      </c>
      <c r="J566" s="361">
        <f t="shared" si="112"/>
        <v>0</v>
      </c>
    </row>
    <row r="567" spans="2:11" ht="15" x14ac:dyDescent="0.25">
      <c r="B567" s="354" t="s">
        <v>258</v>
      </c>
      <c r="C567" s="355">
        <v>38047</v>
      </c>
      <c r="D567" s="6">
        <v>14790</v>
      </c>
      <c r="E567" s="358">
        <f t="shared" si="110"/>
        <v>1232.0070000000001</v>
      </c>
      <c r="F567" s="356">
        <v>0</v>
      </c>
      <c r="G567" s="354">
        <v>541</v>
      </c>
      <c r="H567" s="356">
        <f t="shared" si="109"/>
        <v>691.00700000000006</v>
      </c>
      <c r="I567" s="361">
        <v>0</v>
      </c>
      <c r="J567" s="361">
        <f t="shared" si="112"/>
        <v>0</v>
      </c>
      <c r="K567" s="370">
        <f>SUM(D556:D567)</f>
        <v>169520</v>
      </c>
    </row>
    <row r="568" spans="2:11" ht="15" x14ac:dyDescent="0.25">
      <c r="B568" s="354" t="s">
        <v>258</v>
      </c>
      <c r="C568" s="355">
        <v>38078</v>
      </c>
      <c r="D568" s="6">
        <v>14790</v>
      </c>
      <c r="E568" s="358">
        <f t="shared" si="110"/>
        <v>1232.0070000000001</v>
      </c>
      <c r="F568" s="356">
        <v>0</v>
      </c>
      <c r="G568" s="354">
        <v>541</v>
      </c>
      <c r="H568" s="356">
        <f t="shared" si="109"/>
        <v>691.00700000000006</v>
      </c>
      <c r="I568" s="361">
        <v>0</v>
      </c>
      <c r="J568" s="361">
        <f t="shared" si="112"/>
        <v>0</v>
      </c>
    </row>
    <row r="569" spans="2:11" ht="15" x14ac:dyDescent="0.25">
      <c r="B569" s="354" t="s">
        <v>258</v>
      </c>
      <c r="C569" s="355">
        <v>38108</v>
      </c>
      <c r="D569" s="6">
        <v>14790</v>
      </c>
      <c r="E569" s="358">
        <f t="shared" si="110"/>
        <v>1232.0070000000001</v>
      </c>
      <c r="F569" s="356">
        <v>0</v>
      </c>
      <c r="G569" s="354">
        <v>541</v>
      </c>
      <c r="H569" s="356">
        <f t="shared" si="109"/>
        <v>691.00700000000006</v>
      </c>
      <c r="I569" s="361">
        <v>0</v>
      </c>
      <c r="J569" s="361">
        <f t="shared" si="112"/>
        <v>0</v>
      </c>
    </row>
    <row r="570" spans="2:11" ht="15" x14ac:dyDescent="0.25">
      <c r="B570" s="354" t="s">
        <v>258</v>
      </c>
      <c r="C570" s="355">
        <v>38139</v>
      </c>
      <c r="D570" s="6">
        <v>14790</v>
      </c>
      <c r="E570" s="358">
        <f t="shared" si="110"/>
        <v>1232.0070000000001</v>
      </c>
      <c r="F570" s="356">
        <v>0</v>
      </c>
      <c r="G570" s="354">
        <v>541</v>
      </c>
      <c r="H570" s="356">
        <f t="shared" si="109"/>
        <v>691.00700000000006</v>
      </c>
      <c r="I570" s="361">
        <v>0</v>
      </c>
      <c r="J570" s="361">
        <f t="shared" si="112"/>
        <v>0</v>
      </c>
    </row>
    <row r="571" spans="2:11" ht="15" x14ac:dyDescent="0.25">
      <c r="B571" s="354" t="s">
        <v>258</v>
      </c>
      <c r="C571" s="355">
        <v>38169</v>
      </c>
      <c r="D571" s="6">
        <v>14790</v>
      </c>
      <c r="E571" s="358">
        <f t="shared" si="110"/>
        <v>1232.0070000000001</v>
      </c>
      <c r="F571" s="356">
        <v>0</v>
      </c>
      <c r="G571" s="354">
        <v>541</v>
      </c>
      <c r="H571" s="356">
        <f t="shared" si="109"/>
        <v>691.00700000000006</v>
      </c>
      <c r="I571" s="361">
        <v>0</v>
      </c>
      <c r="J571" s="361">
        <f t="shared" si="112"/>
        <v>0</v>
      </c>
    </row>
    <row r="572" spans="2:11" ht="15" x14ac:dyDescent="0.25">
      <c r="B572" s="354" t="s">
        <v>258</v>
      </c>
      <c r="C572" s="355">
        <v>38200</v>
      </c>
      <c r="D572" s="6">
        <v>14790</v>
      </c>
      <c r="E572" s="358">
        <f t="shared" si="110"/>
        <v>1232.0070000000001</v>
      </c>
      <c r="F572" s="356">
        <v>0</v>
      </c>
      <c r="G572" s="354">
        <v>541</v>
      </c>
      <c r="H572" s="356">
        <f t="shared" si="109"/>
        <v>691.00700000000006</v>
      </c>
      <c r="I572" s="361">
        <v>0</v>
      </c>
      <c r="J572" s="361">
        <f t="shared" si="112"/>
        <v>0</v>
      </c>
    </row>
    <row r="573" spans="2:11" ht="15" x14ac:dyDescent="0.25">
      <c r="B573" s="354" t="s">
        <v>258</v>
      </c>
      <c r="C573" s="355">
        <v>38231</v>
      </c>
      <c r="D573" s="6">
        <v>14790</v>
      </c>
      <c r="E573" s="358">
        <f t="shared" si="110"/>
        <v>1232.0070000000001</v>
      </c>
      <c r="F573" s="356">
        <v>0</v>
      </c>
      <c r="G573" s="354">
        <v>541</v>
      </c>
      <c r="H573" s="356">
        <f t="shared" si="109"/>
        <v>691.00700000000006</v>
      </c>
      <c r="I573" s="361">
        <v>0</v>
      </c>
      <c r="J573" s="361">
        <f t="shared" si="112"/>
        <v>0</v>
      </c>
    </row>
    <row r="574" spans="2:11" ht="15" x14ac:dyDescent="0.25">
      <c r="B574" s="354" t="s">
        <v>258</v>
      </c>
      <c r="C574" s="355">
        <v>38261</v>
      </c>
      <c r="D574" s="6">
        <v>15198</v>
      </c>
      <c r="E574" s="358">
        <f t="shared" si="110"/>
        <v>1265.9934000000001</v>
      </c>
      <c r="F574" s="356">
        <v>0</v>
      </c>
      <c r="G574" s="354">
        <v>541</v>
      </c>
      <c r="H574" s="356">
        <f t="shared" si="109"/>
        <v>724.99340000000007</v>
      </c>
      <c r="I574" s="361">
        <v>0</v>
      </c>
      <c r="J574" s="361">
        <f t="shared" si="112"/>
        <v>0</v>
      </c>
    </row>
    <row r="575" spans="2:11" ht="15" x14ac:dyDescent="0.25">
      <c r="B575" s="354" t="s">
        <v>258</v>
      </c>
      <c r="C575" s="355">
        <v>38292</v>
      </c>
      <c r="D575" s="6">
        <v>15198</v>
      </c>
      <c r="E575" s="358">
        <f t="shared" si="110"/>
        <v>1265.9934000000001</v>
      </c>
      <c r="F575" s="356">
        <v>0</v>
      </c>
      <c r="G575" s="354">
        <v>541</v>
      </c>
      <c r="H575" s="356">
        <f t="shared" si="109"/>
        <v>724.99340000000007</v>
      </c>
      <c r="I575" s="361">
        <v>0</v>
      </c>
      <c r="J575" s="361">
        <f t="shared" si="112"/>
        <v>0</v>
      </c>
    </row>
    <row r="576" spans="2:11" ht="15" x14ac:dyDescent="0.25">
      <c r="B576" s="354" t="s">
        <v>258</v>
      </c>
      <c r="C576" s="355">
        <v>38322</v>
      </c>
      <c r="D576" s="6">
        <v>15198</v>
      </c>
      <c r="E576" s="358">
        <f t="shared" si="110"/>
        <v>1265.9934000000001</v>
      </c>
      <c r="F576" s="356">
        <v>0</v>
      </c>
      <c r="G576" s="354">
        <v>541</v>
      </c>
      <c r="H576" s="356">
        <f t="shared" si="109"/>
        <v>724.99340000000007</v>
      </c>
      <c r="I576" s="361">
        <v>0</v>
      </c>
      <c r="J576" s="361">
        <f t="shared" ref="J576:J590" si="113">SUM(I576*9.5%/12)</f>
        <v>0</v>
      </c>
    </row>
    <row r="577" spans="2:11" ht="15" x14ac:dyDescent="0.25">
      <c r="B577" s="354" t="s">
        <v>258</v>
      </c>
      <c r="C577" s="355">
        <v>38353</v>
      </c>
      <c r="D577" s="6">
        <v>15198</v>
      </c>
      <c r="E577" s="358">
        <f t="shared" si="110"/>
        <v>1265.9934000000001</v>
      </c>
      <c r="F577" s="356">
        <v>0</v>
      </c>
      <c r="G577" s="354">
        <v>541</v>
      </c>
      <c r="H577" s="356">
        <f t="shared" si="109"/>
        <v>724.99340000000007</v>
      </c>
      <c r="I577" s="361">
        <v>0</v>
      </c>
      <c r="J577" s="361">
        <f t="shared" si="113"/>
        <v>0</v>
      </c>
    </row>
    <row r="578" spans="2:11" ht="15" x14ac:dyDescent="0.25">
      <c r="B578" s="354" t="s">
        <v>258</v>
      </c>
      <c r="C578" s="355">
        <v>38384</v>
      </c>
      <c r="D578" s="6">
        <v>15608</v>
      </c>
      <c r="E578" s="358">
        <f t="shared" si="110"/>
        <v>1300.1464000000001</v>
      </c>
      <c r="F578" s="356">
        <v>0</v>
      </c>
      <c r="G578" s="354">
        <v>541</v>
      </c>
      <c r="H578" s="356">
        <f t="shared" si="109"/>
        <v>759.14640000000009</v>
      </c>
      <c r="I578" s="361">
        <v>0</v>
      </c>
      <c r="J578" s="361">
        <f t="shared" si="113"/>
        <v>0</v>
      </c>
    </row>
    <row r="579" spans="2:11" ht="15" x14ac:dyDescent="0.25">
      <c r="B579" s="354" t="s">
        <v>258</v>
      </c>
      <c r="C579" s="355">
        <v>38412</v>
      </c>
      <c r="D579" s="6">
        <v>15608</v>
      </c>
      <c r="E579" s="358">
        <f t="shared" si="110"/>
        <v>1300.1464000000001</v>
      </c>
      <c r="F579" s="356">
        <v>0</v>
      </c>
      <c r="G579" s="354">
        <v>541</v>
      </c>
      <c r="H579" s="356">
        <f t="shared" si="109"/>
        <v>759.14640000000009</v>
      </c>
      <c r="I579" s="361">
        <v>0</v>
      </c>
      <c r="J579" s="361">
        <f t="shared" si="113"/>
        <v>0</v>
      </c>
      <c r="K579" s="370">
        <f>SUM(D568:D579)</f>
        <v>180748</v>
      </c>
    </row>
    <row r="580" spans="2:11" ht="15" x14ac:dyDescent="0.25">
      <c r="B580" s="354" t="s">
        <v>258</v>
      </c>
      <c r="C580" s="355">
        <v>38443</v>
      </c>
      <c r="D580" s="6">
        <v>15608</v>
      </c>
      <c r="E580" s="358">
        <f t="shared" si="110"/>
        <v>1300.1464000000001</v>
      </c>
      <c r="F580" s="356">
        <v>0</v>
      </c>
      <c r="G580" s="354">
        <v>541</v>
      </c>
      <c r="H580" s="356">
        <f t="shared" si="109"/>
        <v>759.14640000000009</v>
      </c>
      <c r="I580" s="361">
        <v>0</v>
      </c>
      <c r="J580" s="361">
        <f t="shared" si="113"/>
        <v>0</v>
      </c>
    </row>
    <row r="581" spans="2:11" ht="15" x14ac:dyDescent="0.25">
      <c r="B581" s="354" t="s">
        <v>258</v>
      </c>
      <c r="C581" s="355">
        <v>38473</v>
      </c>
      <c r="D581" s="6">
        <v>15922</v>
      </c>
      <c r="E581" s="358">
        <f t="shared" si="110"/>
        <v>1326.3026</v>
      </c>
      <c r="F581" s="356">
        <v>0</v>
      </c>
      <c r="G581" s="354">
        <v>541</v>
      </c>
      <c r="H581" s="356">
        <f t="shared" si="109"/>
        <v>785.30259999999998</v>
      </c>
      <c r="I581" s="361">
        <v>0</v>
      </c>
      <c r="J581" s="361">
        <f t="shared" si="113"/>
        <v>0</v>
      </c>
    </row>
    <row r="582" spans="2:11" ht="15" x14ac:dyDescent="0.25">
      <c r="B582" s="354" t="s">
        <v>258</v>
      </c>
      <c r="C582" s="355">
        <v>38504</v>
      </c>
      <c r="D582" s="6">
        <v>15922</v>
      </c>
      <c r="E582" s="358">
        <f t="shared" si="110"/>
        <v>1326.3026</v>
      </c>
      <c r="F582" s="356">
        <v>0</v>
      </c>
      <c r="G582" s="354">
        <v>541</v>
      </c>
      <c r="H582" s="356">
        <f t="shared" si="109"/>
        <v>785.30259999999998</v>
      </c>
      <c r="I582" s="361">
        <v>0</v>
      </c>
      <c r="J582" s="361">
        <f t="shared" si="113"/>
        <v>0</v>
      </c>
    </row>
    <row r="583" spans="2:11" ht="15" x14ac:dyDescent="0.25">
      <c r="B583" s="354" t="s">
        <v>258</v>
      </c>
      <c r="C583" s="355">
        <v>38534</v>
      </c>
      <c r="D583" s="6">
        <v>15922</v>
      </c>
      <c r="E583" s="358">
        <f t="shared" si="110"/>
        <v>1326.3026</v>
      </c>
      <c r="F583" s="356">
        <v>0</v>
      </c>
      <c r="G583" s="354">
        <v>541</v>
      </c>
      <c r="H583" s="356">
        <f t="shared" si="109"/>
        <v>785.30259999999998</v>
      </c>
      <c r="I583" s="361">
        <v>0</v>
      </c>
      <c r="J583" s="361">
        <f t="shared" si="113"/>
        <v>0</v>
      </c>
    </row>
    <row r="584" spans="2:11" ht="15" x14ac:dyDescent="0.25">
      <c r="B584" s="354" t="s">
        <v>258</v>
      </c>
      <c r="C584" s="355">
        <v>38565</v>
      </c>
      <c r="D584" s="6">
        <v>15922</v>
      </c>
      <c r="E584" s="358">
        <f t="shared" si="110"/>
        <v>1326.3026</v>
      </c>
      <c r="F584" s="356">
        <v>0</v>
      </c>
      <c r="G584" s="354">
        <v>541</v>
      </c>
      <c r="H584" s="356">
        <f t="shared" si="109"/>
        <v>785.30259999999998</v>
      </c>
      <c r="I584" s="361">
        <v>0</v>
      </c>
      <c r="J584" s="361">
        <f t="shared" si="113"/>
        <v>0</v>
      </c>
    </row>
    <row r="585" spans="2:11" ht="15" x14ac:dyDescent="0.25">
      <c r="B585" s="354" t="s">
        <v>258</v>
      </c>
      <c r="C585" s="355">
        <v>38596</v>
      </c>
      <c r="D585" s="6">
        <v>15922</v>
      </c>
      <c r="E585" s="358">
        <f t="shared" si="110"/>
        <v>1326.3026</v>
      </c>
      <c r="F585" s="356">
        <v>0</v>
      </c>
      <c r="G585" s="354">
        <v>541</v>
      </c>
      <c r="H585" s="356">
        <f t="shared" si="109"/>
        <v>785.30259999999998</v>
      </c>
      <c r="I585" s="361">
        <v>0</v>
      </c>
      <c r="J585" s="361">
        <f t="shared" si="113"/>
        <v>0</v>
      </c>
    </row>
    <row r="586" spans="2:11" ht="15" x14ac:dyDescent="0.25">
      <c r="B586" s="354" t="s">
        <v>258</v>
      </c>
      <c r="C586" s="355">
        <v>38626</v>
      </c>
      <c r="D586" s="6">
        <v>16236</v>
      </c>
      <c r="E586" s="358">
        <f t="shared" si="110"/>
        <v>1352.4587999999999</v>
      </c>
      <c r="F586" s="356">
        <v>0</v>
      </c>
      <c r="G586" s="354">
        <v>541</v>
      </c>
      <c r="H586" s="356">
        <f t="shared" si="109"/>
        <v>811.45879999999988</v>
      </c>
      <c r="I586" s="361">
        <v>0</v>
      </c>
      <c r="J586" s="361">
        <f t="shared" si="113"/>
        <v>0</v>
      </c>
    </row>
    <row r="587" spans="2:11" ht="15" x14ac:dyDescent="0.25">
      <c r="B587" s="354" t="s">
        <v>258</v>
      </c>
      <c r="C587" s="355">
        <v>38657</v>
      </c>
      <c r="D587" s="6">
        <v>16236</v>
      </c>
      <c r="E587" s="358">
        <f t="shared" si="110"/>
        <v>1352.4587999999999</v>
      </c>
      <c r="F587" s="356">
        <v>0</v>
      </c>
      <c r="G587" s="354">
        <v>541</v>
      </c>
      <c r="H587" s="356">
        <f t="shared" si="109"/>
        <v>811.45879999999988</v>
      </c>
      <c r="I587" s="361">
        <v>0</v>
      </c>
      <c r="J587" s="361">
        <f t="shared" si="113"/>
        <v>0</v>
      </c>
    </row>
    <row r="588" spans="2:11" ht="15" x14ac:dyDescent="0.25">
      <c r="B588" s="354" t="s">
        <v>258</v>
      </c>
      <c r="C588" s="355">
        <v>38687</v>
      </c>
      <c r="D588" s="6">
        <v>16236</v>
      </c>
      <c r="E588" s="358">
        <f t="shared" si="110"/>
        <v>1352.4587999999999</v>
      </c>
      <c r="F588" s="356">
        <v>0</v>
      </c>
      <c r="G588" s="354">
        <v>541</v>
      </c>
      <c r="H588" s="356">
        <f t="shared" si="109"/>
        <v>811.45879999999988</v>
      </c>
      <c r="I588" s="361">
        <v>0</v>
      </c>
      <c r="J588" s="361">
        <f t="shared" si="113"/>
        <v>0</v>
      </c>
    </row>
    <row r="589" spans="2:11" ht="15" x14ac:dyDescent="0.25">
      <c r="B589" s="354" t="s">
        <v>258</v>
      </c>
      <c r="C589" s="355">
        <v>38718</v>
      </c>
      <c r="D589" s="6">
        <v>16655</v>
      </c>
      <c r="E589" s="358">
        <f t="shared" si="110"/>
        <v>1387.3615</v>
      </c>
      <c r="F589" s="356">
        <v>0</v>
      </c>
      <c r="G589" s="354">
        <v>541</v>
      </c>
      <c r="H589" s="356">
        <f t="shared" si="109"/>
        <v>846.36149999999998</v>
      </c>
      <c r="I589" s="361">
        <v>0</v>
      </c>
      <c r="J589" s="361">
        <f t="shared" si="113"/>
        <v>0</v>
      </c>
    </row>
    <row r="590" spans="2:11" ht="15" x14ac:dyDescent="0.25">
      <c r="B590" s="354" t="s">
        <v>258</v>
      </c>
      <c r="C590" s="355">
        <v>38749</v>
      </c>
      <c r="D590" s="6">
        <v>17093</v>
      </c>
      <c r="E590" s="358">
        <f t="shared" si="110"/>
        <v>1423.8469</v>
      </c>
      <c r="F590" s="356">
        <v>0</v>
      </c>
      <c r="G590" s="354">
        <v>541</v>
      </c>
      <c r="H590" s="356">
        <f t="shared" si="109"/>
        <v>882.84690000000001</v>
      </c>
      <c r="I590" s="361">
        <v>0</v>
      </c>
      <c r="J590" s="361">
        <f t="shared" si="113"/>
        <v>0</v>
      </c>
    </row>
    <row r="591" spans="2:11" ht="15" x14ac:dyDescent="0.25">
      <c r="B591" s="354" t="s">
        <v>258</v>
      </c>
      <c r="C591" s="355">
        <v>38777</v>
      </c>
      <c r="D591" s="6">
        <v>17093</v>
      </c>
      <c r="E591" s="358">
        <f t="shared" si="110"/>
        <v>1423.8469</v>
      </c>
      <c r="F591" s="356">
        <v>0</v>
      </c>
      <c r="G591" s="354">
        <v>541</v>
      </c>
      <c r="H591" s="356">
        <f t="shared" si="109"/>
        <v>882.84690000000001</v>
      </c>
      <c r="I591" s="361">
        <v>0</v>
      </c>
      <c r="J591" s="360">
        <v>8.5</v>
      </c>
      <c r="K591" s="370">
        <f>SUM(D580:D591)</f>
        <v>194767</v>
      </c>
    </row>
    <row r="592" spans="2:11" ht="15" x14ac:dyDescent="0.25">
      <c r="B592" s="354" t="s">
        <v>258</v>
      </c>
      <c r="C592" s="355">
        <v>38808</v>
      </c>
      <c r="D592" s="12">
        <v>17308</v>
      </c>
      <c r="E592" s="358">
        <f t="shared" si="110"/>
        <v>1441.7564</v>
      </c>
      <c r="F592" s="356">
        <v>0</v>
      </c>
      <c r="G592" s="354">
        <v>541</v>
      </c>
      <c r="H592" s="356">
        <f t="shared" si="109"/>
        <v>900.75639999999999</v>
      </c>
      <c r="I592" s="361">
        <v>0</v>
      </c>
      <c r="J592" s="360"/>
    </row>
    <row r="593" spans="2:11" ht="15" x14ac:dyDescent="0.25">
      <c r="B593" s="354" t="s">
        <v>258</v>
      </c>
      <c r="C593" s="355">
        <v>38838</v>
      </c>
      <c r="D593" s="12">
        <v>62244</v>
      </c>
      <c r="E593" s="358">
        <f t="shared" ref="E593:E656" si="114">SUM(D593*8.33%)</f>
        <v>5184.9251999999997</v>
      </c>
      <c r="F593" s="356">
        <v>0</v>
      </c>
      <c r="G593" s="354">
        <v>541</v>
      </c>
      <c r="H593" s="356">
        <f t="shared" si="109"/>
        <v>4643.9251999999997</v>
      </c>
      <c r="I593" s="361">
        <v>0</v>
      </c>
      <c r="J593" s="360"/>
    </row>
    <row r="594" spans="2:11" ht="15" x14ac:dyDescent="0.25">
      <c r="B594" s="354" t="s">
        <v>258</v>
      </c>
      <c r="C594" s="355">
        <v>38869</v>
      </c>
      <c r="D594" s="6">
        <v>18193</v>
      </c>
      <c r="E594" s="358">
        <f t="shared" si="114"/>
        <v>1515.4768999999999</v>
      </c>
      <c r="F594" s="356">
        <v>0</v>
      </c>
      <c r="G594" s="354">
        <v>541</v>
      </c>
      <c r="H594" s="356">
        <f t="shared" si="109"/>
        <v>974.47689999999989</v>
      </c>
      <c r="I594" s="361">
        <v>0</v>
      </c>
      <c r="J594" s="360"/>
    </row>
    <row r="595" spans="2:11" ht="15" x14ac:dyDescent="0.25">
      <c r="B595" s="354" t="s">
        <v>258</v>
      </c>
      <c r="C595" s="355">
        <v>38899</v>
      </c>
      <c r="D595" s="6">
        <v>18193</v>
      </c>
      <c r="E595" s="358">
        <f t="shared" si="114"/>
        <v>1515.4768999999999</v>
      </c>
      <c r="F595" s="356">
        <v>0</v>
      </c>
      <c r="G595" s="354">
        <v>541</v>
      </c>
      <c r="H595" s="356">
        <f t="shared" si="109"/>
        <v>974.47689999999989</v>
      </c>
      <c r="I595" s="361">
        <v>0</v>
      </c>
      <c r="J595" s="360"/>
    </row>
    <row r="596" spans="2:11" ht="15" x14ac:dyDescent="0.25">
      <c r="B596" s="354" t="s">
        <v>258</v>
      </c>
      <c r="C596" s="355">
        <v>38930</v>
      </c>
      <c r="D596" s="6">
        <v>18532</v>
      </c>
      <c r="E596" s="358">
        <f t="shared" si="114"/>
        <v>1543.7156</v>
      </c>
      <c r="F596" s="356">
        <v>0</v>
      </c>
      <c r="G596" s="354">
        <v>541</v>
      </c>
      <c r="H596" s="356">
        <f t="shared" ref="H596:H659" si="115">SUM(E596-G596)</f>
        <v>1002.7156</v>
      </c>
      <c r="I596" s="361">
        <v>0</v>
      </c>
      <c r="J596" s="360"/>
    </row>
    <row r="597" spans="2:11" ht="15" x14ac:dyDescent="0.25">
      <c r="B597" s="354" t="s">
        <v>258</v>
      </c>
      <c r="C597" s="355">
        <v>38961</v>
      </c>
      <c r="D597" s="6">
        <v>18532</v>
      </c>
      <c r="E597" s="358">
        <f t="shared" si="114"/>
        <v>1543.7156</v>
      </c>
      <c r="F597" s="356">
        <v>0</v>
      </c>
      <c r="G597" s="354">
        <v>541</v>
      </c>
      <c r="H597" s="356">
        <f t="shared" si="115"/>
        <v>1002.7156</v>
      </c>
      <c r="I597" s="361">
        <v>0</v>
      </c>
      <c r="J597" s="360"/>
    </row>
    <row r="598" spans="2:11" ht="15" x14ac:dyDescent="0.25">
      <c r="B598" s="354" t="s">
        <v>258</v>
      </c>
      <c r="C598" s="355">
        <v>38991</v>
      </c>
      <c r="D598" s="6">
        <v>18871</v>
      </c>
      <c r="E598" s="358">
        <f t="shared" si="114"/>
        <v>1571.9542999999999</v>
      </c>
      <c r="F598" s="356">
        <v>0</v>
      </c>
      <c r="G598" s="354">
        <v>541</v>
      </c>
      <c r="H598" s="356">
        <f t="shared" si="115"/>
        <v>1030.9542999999999</v>
      </c>
      <c r="I598" s="361">
        <v>0</v>
      </c>
      <c r="J598" s="360"/>
    </row>
    <row r="599" spans="2:11" ht="15" x14ac:dyDescent="0.25">
      <c r="B599" s="354" t="s">
        <v>258</v>
      </c>
      <c r="C599" s="355">
        <v>39022</v>
      </c>
      <c r="D599" s="6">
        <v>18871</v>
      </c>
      <c r="E599" s="358">
        <f t="shared" si="114"/>
        <v>1571.9542999999999</v>
      </c>
      <c r="F599" s="356">
        <v>0</v>
      </c>
      <c r="G599" s="354">
        <v>541</v>
      </c>
      <c r="H599" s="356">
        <f t="shared" si="115"/>
        <v>1030.9542999999999</v>
      </c>
      <c r="I599" s="361">
        <v>0</v>
      </c>
      <c r="J599" s="360"/>
    </row>
    <row r="600" spans="2:11" ht="15" x14ac:dyDescent="0.25">
      <c r="B600" s="354" t="s">
        <v>258</v>
      </c>
      <c r="C600" s="355">
        <v>39052</v>
      </c>
      <c r="D600" s="6">
        <v>18871</v>
      </c>
      <c r="E600" s="358">
        <f t="shared" si="114"/>
        <v>1571.9542999999999</v>
      </c>
      <c r="F600" s="356">
        <v>0</v>
      </c>
      <c r="G600" s="354">
        <v>541</v>
      </c>
      <c r="H600" s="356">
        <f t="shared" si="115"/>
        <v>1030.9542999999999</v>
      </c>
      <c r="I600" s="361">
        <v>0</v>
      </c>
      <c r="J600" s="360"/>
    </row>
    <row r="601" spans="2:11" ht="15" x14ac:dyDescent="0.25">
      <c r="B601" s="354" t="s">
        <v>258</v>
      </c>
      <c r="C601" s="355">
        <v>39083</v>
      </c>
      <c r="D601" s="6">
        <v>18871</v>
      </c>
      <c r="E601" s="358">
        <f t="shared" si="114"/>
        <v>1571.9542999999999</v>
      </c>
      <c r="F601" s="356">
        <v>0</v>
      </c>
      <c r="G601" s="354">
        <v>541</v>
      </c>
      <c r="H601" s="356">
        <f t="shared" si="115"/>
        <v>1030.9542999999999</v>
      </c>
      <c r="I601" s="361">
        <v>0</v>
      </c>
      <c r="J601" s="360"/>
    </row>
    <row r="602" spans="2:11" ht="15" x14ac:dyDescent="0.25">
      <c r="B602" s="354" t="s">
        <v>258</v>
      </c>
      <c r="C602" s="355">
        <v>39114</v>
      </c>
      <c r="D602" s="6">
        <v>19793</v>
      </c>
      <c r="E602" s="358">
        <f t="shared" si="114"/>
        <v>1648.7569000000001</v>
      </c>
      <c r="F602" s="356">
        <v>0</v>
      </c>
      <c r="G602" s="354">
        <v>541</v>
      </c>
      <c r="H602" s="356">
        <f t="shared" si="115"/>
        <v>1107.7569000000001</v>
      </c>
      <c r="I602" s="361">
        <v>0</v>
      </c>
      <c r="J602" s="360"/>
    </row>
    <row r="603" spans="2:11" ht="15" x14ac:dyDescent="0.25">
      <c r="B603" s="354" t="s">
        <v>258</v>
      </c>
      <c r="C603" s="355">
        <v>39142</v>
      </c>
      <c r="D603" s="6">
        <v>19793</v>
      </c>
      <c r="E603" s="358">
        <f t="shared" si="114"/>
        <v>1648.7569000000001</v>
      </c>
      <c r="F603" s="356">
        <v>0</v>
      </c>
      <c r="G603" s="354">
        <v>541</v>
      </c>
      <c r="H603" s="356">
        <f t="shared" si="115"/>
        <v>1107.7569000000001</v>
      </c>
      <c r="I603" s="361">
        <v>0</v>
      </c>
      <c r="J603" s="360">
        <v>8.5</v>
      </c>
      <c r="K603" s="370">
        <f>SUM(D592:D603)</f>
        <v>268072</v>
      </c>
    </row>
    <row r="604" spans="2:11" ht="15" x14ac:dyDescent="0.25">
      <c r="B604" s="354" t="s">
        <v>258</v>
      </c>
      <c r="C604" s="355">
        <v>39173</v>
      </c>
      <c r="D604" s="6">
        <v>19793</v>
      </c>
      <c r="E604" s="358">
        <f t="shared" si="114"/>
        <v>1648.7569000000001</v>
      </c>
      <c r="F604" s="356">
        <v>0</v>
      </c>
      <c r="G604" s="354">
        <v>541</v>
      </c>
      <c r="H604" s="356">
        <f t="shared" si="115"/>
        <v>1107.7569000000001</v>
      </c>
      <c r="I604" s="361">
        <v>0</v>
      </c>
      <c r="J604" s="360"/>
    </row>
    <row r="605" spans="2:11" ht="15" x14ac:dyDescent="0.25">
      <c r="B605" s="354" t="s">
        <v>258</v>
      </c>
      <c r="C605" s="355">
        <v>39203</v>
      </c>
      <c r="D605" s="6">
        <v>21530</v>
      </c>
      <c r="E605" s="358">
        <f t="shared" si="114"/>
        <v>1793.4490000000001</v>
      </c>
      <c r="F605" s="356">
        <v>0</v>
      </c>
      <c r="G605" s="354">
        <v>541</v>
      </c>
      <c r="H605" s="356">
        <f t="shared" si="115"/>
        <v>1252.4490000000001</v>
      </c>
      <c r="I605" s="361">
        <v>0</v>
      </c>
      <c r="J605" s="360"/>
    </row>
    <row r="606" spans="2:11" ht="15" x14ac:dyDescent="0.25">
      <c r="B606" s="354" t="s">
        <v>258</v>
      </c>
      <c r="C606" s="355">
        <v>39234</v>
      </c>
      <c r="D606" s="6">
        <v>21530</v>
      </c>
      <c r="E606" s="358">
        <f t="shared" si="114"/>
        <v>1793.4490000000001</v>
      </c>
      <c r="F606" s="356">
        <v>0</v>
      </c>
      <c r="G606" s="354">
        <v>541</v>
      </c>
      <c r="H606" s="356">
        <f t="shared" si="115"/>
        <v>1252.4490000000001</v>
      </c>
      <c r="I606" s="361">
        <v>0</v>
      </c>
      <c r="J606" s="360"/>
    </row>
    <row r="607" spans="2:11" ht="15" x14ac:dyDescent="0.25">
      <c r="B607" s="354" t="s">
        <v>258</v>
      </c>
      <c r="C607" s="355">
        <v>39264</v>
      </c>
      <c r="D607" s="6">
        <v>21530</v>
      </c>
      <c r="E607" s="358">
        <f t="shared" si="114"/>
        <v>1793.4490000000001</v>
      </c>
      <c r="F607" s="356">
        <v>0</v>
      </c>
      <c r="G607" s="354">
        <v>541</v>
      </c>
      <c r="H607" s="356">
        <f t="shared" si="115"/>
        <v>1252.4490000000001</v>
      </c>
      <c r="I607" s="361">
        <v>0</v>
      </c>
      <c r="J607" s="360"/>
    </row>
    <row r="608" spans="2:11" ht="15" x14ac:dyDescent="0.25">
      <c r="B608" s="354" t="s">
        <v>258</v>
      </c>
      <c r="C608" s="355">
        <v>39295</v>
      </c>
      <c r="D608" s="6">
        <v>21530</v>
      </c>
      <c r="E608" s="358">
        <f t="shared" si="114"/>
        <v>1793.4490000000001</v>
      </c>
      <c r="F608" s="356">
        <v>0</v>
      </c>
      <c r="G608" s="354">
        <v>541</v>
      </c>
      <c r="H608" s="356">
        <f t="shared" si="115"/>
        <v>1252.4490000000001</v>
      </c>
      <c r="I608" s="361">
        <v>0</v>
      </c>
      <c r="J608" s="360"/>
    </row>
    <row r="609" spans="2:11" ht="15" x14ac:dyDescent="0.25">
      <c r="B609" s="354" t="s">
        <v>258</v>
      </c>
      <c r="C609" s="355">
        <v>39326</v>
      </c>
      <c r="D609" s="6">
        <v>21530</v>
      </c>
      <c r="E609" s="358">
        <f t="shared" si="114"/>
        <v>1793.4490000000001</v>
      </c>
      <c r="F609" s="356">
        <v>0</v>
      </c>
      <c r="G609" s="354">
        <v>541</v>
      </c>
      <c r="H609" s="356">
        <f t="shared" si="115"/>
        <v>1252.4490000000001</v>
      </c>
      <c r="I609" s="361">
        <v>0</v>
      </c>
      <c r="J609" s="360"/>
    </row>
    <row r="610" spans="2:11" ht="15" x14ac:dyDescent="0.25">
      <c r="B610" s="354" t="s">
        <v>258</v>
      </c>
      <c r="C610" s="355">
        <v>39356</v>
      </c>
      <c r="D610" s="6">
        <v>21530</v>
      </c>
      <c r="E610" s="358">
        <f t="shared" si="114"/>
        <v>1793.4490000000001</v>
      </c>
      <c r="F610" s="356">
        <v>0</v>
      </c>
      <c r="G610" s="354">
        <v>541</v>
      </c>
      <c r="H610" s="356">
        <f t="shared" si="115"/>
        <v>1252.4490000000001</v>
      </c>
      <c r="I610" s="361">
        <v>0</v>
      </c>
      <c r="J610" s="360"/>
    </row>
    <row r="611" spans="2:11" ht="15" x14ac:dyDescent="0.25">
      <c r="B611" s="354" t="s">
        <v>258</v>
      </c>
      <c r="C611" s="355">
        <v>39387</v>
      </c>
      <c r="D611" s="6">
        <v>21530</v>
      </c>
      <c r="E611" s="358">
        <f t="shared" si="114"/>
        <v>1793.4490000000001</v>
      </c>
      <c r="F611" s="356">
        <v>0</v>
      </c>
      <c r="G611" s="354">
        <v>541</v>
      </c>
      <c r="H611" s="356">
        <f t="shared" si="115"/>
        <v>1252.4490000000001</v>
      </c>
      <c r="I611" s="361">
        <v>0</v>
      </c>
      <c r="J611" s="360"/>
    </row>
    <row r="612" spans="2:11" ht="15" x14ac:dyDescent="0.25">
      <c r="B612" s="354" t="s">
        <v>258</v>
      </c>
      <c r="C612" s="355">
        <v>39417</v>
      </c>
      <c r="D612" s="6">
        <v>21530</v>
      </c>
      <c r="E612" s="358">
        <f t="shared" si="114"/>
        <v>1793.4490000000001</v>
      </c>
      <c r="F612" s="356">
        <v>0</v>
      </c>
      <c r="G612" s="354">
        <v>541</v>
      </c>
      <c r="H612" s="356">
        <f t="shared" si="115"/>
        <v>1252.4490000000001</v>
      </c>
      <c r="I612" s="361">
        <v>0</v>
      </c>
      <c r="J612" s="360"/>
    </row>
    <row r="613" spans="2:11" ht="15" x14ac:dyDescent="0.25">
      <c r="B613" s="354" t="s">
        <v>258</v>
      </c>
      <c r="C613" s="355">
        <v>39448</v>
      </c>
      <c r="D613" s="6">
        <v>21530</v>
      </c>
      <c r="E613" s="358">
        <f t="shared" si="114"/>
        <v>1793.4490000000001</v>
      </c>
      <c r="F613" s="356">
        <v>0</v>
      </c>
      <c r="G613" s="354">
        <v>541</v>
      </c>
      <c r="H613" s="356">
        <f t="shared" si="115"/>
        <v>1252.4490000000001</v>
      </c>
      <c r="I613" s="361">
        <v>0</v>
      </c>
      <c r="J613" s="360"/>
    </row>
    <row r="614" spans="2:11" ht="15" x14ac:dyDescent="0.25">
      <c r="B614" s="354" t="s">
        <v>258</v>
      </c>
      <c r="C614" s="355">
        <v>39479</v>
      </c>
      <c r="D614" s="6">
        <v>22930</v>
      </c>
      <c r="E614" s="358">
        <f t="shared" si="114"/>
        <v>1910.069</v>
      </c>
      <c r="F614" s="356">
        <v>0</v>
      </c>
      <c r="G614" s="354">
        <v>541</v>
      </c>
      <c r="H614" s="356">
        <f t="shared" si="115"/>
        <v>1369.069</v>
      </c>
      <c r="I614" s="361">
        <v>0</v>
      </c>
      <c r="J614" s="360"/>
    </row>
    <row r="615" spans="2:11" ht="15" x14ac:dyDescent="0.25">
      <c r="B615" s="354" t="s">
        <v>258</v>
      </c>
      <c r="C615" s="355">
        <v>39508</v>
      </c>
      <c r="D615" s="6">
        <v>22930</v>
      </c>
      <c r="E615" s="358">
        <f t="shared" si="114"/>
        <v>1910.069</v>
      </c>
      <c r="F615" s="356">
        <v>0</v>
      </c>
      <c r="G615" s="354">
        <v>541</v>
      </c>
      <c r="H615" s="356">
        <f t="shared" si="115"/>
        <v>1369.069</v>
      </c>
      <c r="I615" s="361">
        <v>0</v>
      </c>
      <c r="J615" s="360">
        <v>8.5</v>
      </c>
      <c r="K615" s="370">
        <f>SUM(D604:D615)</f>
        <v>259423</v>
      </c>
    </row>
    <row r="616" spans="2:11" ht="15" x14ac:dyDescent="0.25">
      <c r="B616" s="354" t="s">
        <v>258</v>
      </c>
      <c r="C616" s="355">
        <v>39539</v>
      </c>
      <c r="D616" s="6">
        <v>22930</v>
      </c>
      <c r="E616" s="358">
        <f t="shared" si="114"/>
        <v>1910.069</v>
      </c>
      <c r="F616" s="356">
        <v>0</v>
      </c>
      <c r="G616" s="354">
        <v>541</v>
      </c>
      <c r="H616" s="356">
        <f t="shared" si="115"/>
        <v>1369.069</v>
      </c>
      <c r="I616" s="361">
        <v>0</v>
      </c>
      <c r="J616" s="360"/>
    </row>
    <row r="617" spans="2:11" ht="15" x14ac:dyDescent="0.25">
      <c r="B617" s="354" t="s">
        <v>258</v>
      </c>
      <c r="C617" s="355">
        <v>39569</v>
      </c>
      <c r="D617" s="6">
        <v>22930</v>
      </c>
      <c r="E617" s="358">
        <f t="shared" si="114"/>
        <v>1910.069</v>
      </c>
      <c r="F617" s="356">
        <v>0</v>
      </c>
      <c r="G617" s="354">
        <v>541</v>
      </c>
      <c r="H617" s="356">
        <f t="shared" si="115"/>
        <v>1369.069</v>
      </c>
      <c r="I617" s="361">
        <v>0</v>
      </c>
      <c r="J617" s="360"/>
    </row>
    <row r="618" spans="2:11" ht="15" x14ac:dyDescent="0.25">
      <c r="B618" s="354" t="s">
        <v>258</v>
      </c>
      <c r="C618" s="355">
        <v>39600</v>
      </c>
      <c r="D618" s="6">
        <v>25444</v>
      </c>
      <c r="E618" s="358">
        <f t="shared" si="114"/>
        <v>2119.4852000000001</v>
      </c>
      <c r="F618" s="356">
        <v>0</v>
      </c>
      <c r="G618" s="354">
        <v>541</v>
      </c>
      <c r="H618" s="356">
        <f t="shared" si="115"/>
        <v>1578.4852000000001</v>
      </c>
      <c r="I618" s="361">
        <v>0</v>
      </c>
      <c r="J618" s="360"/>
    </row>
    <row r="619" spans="2:11" ht="15" x14ac:dyDescent="0.25">
      <c r="B619" s="354" t="s">
        <v>258</v>
      </c>
      <c r="C619" s="355">
        <v>39630</v>
      </c>
      <c r="D619" s="6">
        <v>23996</v>
      </c>
      <c r="E619" s="358">
        <f t="shared" si="114"/>
        <v>1998.8668</v>
      </c>
      <c r="F619" s="356">
        <v>0</v>
      </c>
      <c r="G619" s="354">
        <v>541</v>
      </c>
      <c r="H619" s="356">
        <f t="shared" si="115"/>
        <v>1457.8668</v>
      </c>
      <c r="I619" s="361">
        <v>0</v>
      </c>
      <c r="J619" s="360"/>
    </row>
    <row r="620" spans="2:11" ht="15" x14ac:dyDescent="0.25">
      <c r="B620" s="354" t="s">
        <v>258</v>
      </c>
      <c r="C620" s="355">
        <v>39661</v>
      </c>
      <c r="D620" s="6">
        <v>23996</v>
      </c>
      <c r="E620" s="358">
        <f t="shared" si="114"/>
        <v>1998.8668</v>
      </c>
      <c r="F620" s="356">
        <v>0</v>
      </c>
      <c r="G620" s="354">
        <v>541</v>
      </c>
      <c r="H620" s="356">
        <f t="shared" si="115"/>
        <v>1457.8668</v>
      </c>
      <c r="I620" s="361">
        <v>0</v>
      </c>
      <c r="J620" s="360"/>
    </row>
    <row r="621" spans="2:11" ht="15" x14ac:dyDescent="0.25">
      <c r="B621" s="354" t="s">
        <v>258</v>
      </c>
      <c r="C621" s="355">
        <v>39692</v>
      </c>
      <c r="D621" s="6">
        <v>23996</v>
      </c>
      <c r="E621" s="358">
        <f t="shared" si="114"/>
        <v>1998.8668</v>
      </c>
      <c r="F621" s="356">
        <v>0</v>
      </c>
      <c r="G621" s="354">
        <v>541</v>
      </c>
      <c r="H621" s="356">
        <f t="shared" si="115"/>
        <v>1457.8668</v>
      </c>
      <c r="I621" s="361">
        <v>0</v>
      </c>
      <c r="J621" s="360"/>
    </row>
    <row r="622" spans="2:11" ht="15" x14ac:dyDescent="0.25">
      <c r="B622" s="354" t="s">
        <v>258</v>
      </c>
      <c r="C622" s="355">
        <v>39722</v>
      </c>
      <c r="D622" s="6">
        <v>23996</v>
      </c>
      <c r="E622" s="358">
        <f t="shared" si="114"/>
        <v>1998.8668</v>
      </c>
      <c r="F622" s="356">
        <v>0</v>
      </c>
      <c r="G622" s="354">
        <v>541</v>
      </c>
      <c r="H622" s="356">
        <f t="shared" si="115"/>
        <v>1457.8668</v>
      </c>
      <c r="I622" s="361">
        <v>0</v>
      </c>
      <c r="J622" s="360"/>
    </row>
    <row r="623" spans="2:11" ht="15" x14ac:dyDescent="0.25">
      <c r="B623" s="354" t="s">
        <v>258</v>
      </c>
      <c r="C623" s="355">
        <v>39753</v>
      </c>
      <c r="D623" s="6">
        <v>23996</v>
      </c>
      <c r="E623" s="358">
        <f t="shared" si="114"/>
        <v>1998.8668</v>
      </c>
      <c r="F623" s="356">
        <v>0</v>
      </c>
      <c r="G623" s="354">
        <v>541</v>
      </c>
      <c r="H623" s="356">
        <f t="shared" si="115"/>
        <v>1457.8668</v>
      </c>
      <c r="I623" s="361">
        <v>0</v>
      </c>
      <c r="J623" s="360"/>
    </row>
    <row r="624" spans="2:11" ht="15" x14ac:dyDescent="0.25">
      <c r="B624" s="354" t="s">
        <v>258</v>
      </c>
      <c r="C624" s="355">
        <v>39783</v>
      </c>
      <c r="D624" s="6">
        <v>25063</v>
      </c>
      <c r="E624" s="358">
        <f t="shared" si="114"/>
        <v>2087.7478999999998</v>
      </c>
      <c r="F624" s="356">
        <v>0</v>
      </c>
      <c r="G624" s="354">
        <v>541</v>
      </c>
      <c r="H624" s="356">
        <f t="shared" si="115"/>
        <v>1546.7478999999998</v>
      </c>
      <c r="I624" s="361">
        <v>0</v>
      </c>
      <c r="J624" s="360"/>
    </row>
    <row r="625" spans="2:11" ht="15" x14ac:dyDescent="0.25">
      <c r="B625" s="354" t="s">
        <v>258</v>
      </c>
      <c r="C625" s="355">
        <v>39814</v>
      </c>
      <c r="D625" s="6">
        <v>25063</v>
      </c>
      <c r="E625" s="358">
        <f t="shared" si="114"/>
        <v>2087.7478999999998</v>
      </c>
      <c r="F625" s="356">
        <v>0</v>
      </c>
      <c r="G625" s="354">
        <v>541</v>
      </c>
      <c r="H625" s="356">
        <f t="shared" si="115"/>
        <v>1546.7478999999998</v>
      </c>
      <c r="I625" s="361">
        <v>0</v>
      </c>
      <c r="J625" s="360"/>
    </row>
    <row r="626" spans="2:11" ht="15" x14ac:dyDescent="0.25">
      <c r="B626" s="354" t="s">
        <v>258</v>
      </c>
      <c r="C626" s="355">
        <v>39845</v>
      </c>
      <c r="D626" s="6">
        <v>25645</v>
      </c>
      <c r="E626" s="358">
        <f t="shared" si="114"/>
        <v>2136.2285000000002</v>
      </c>
      <c r="F626" s="356">
        <v>0</v>
      </c>
      <c r="G626" s="354">
        <v>541</v>
      </c>
      <c r="H626" s="356">
        <f t="shared" si="115"/>
        <v>1595.2285000000002</v>
      </c>
      <c r="I626" s="361">
        <v>0</v>
      </c>
      <c r="J626" s="360"/>
    </row>
    <row r="627" spans="2:11" ht="15" x14ac:dyDescent="0.25">
      <c r="B627" s="354" t="s">
        <v>258</v>
      </c>
      <c r="C627" s="355">
        <v>39873</v>
      </c>
      <c r="D627" s="6">
        <v>25645</v>
      </c>
      <c r="E627" s="358">
        <f t="shared" si="114"/>
        <v>2136.2285000000002</v>
      </c>
      <c r="F627" s="356">
        <v>0</v>
      </c>
      <c r="G627" s="354">
        <v>541</v>
      </c>
      <c r="H627" s="356">
        <f t="shared" si="115"/>
        <v>1595.2285000000002</v>
      </c>
      <c r="I627" s="361">
        <v>0</v>
      </c>
      <c r="J627" s="360">
        <v>8.5</v>
      </c>
      <c r="K627" s="370">
        <f>SUM(D616:D627)</f>
        <v>292700</v>
      </c>
    </row>
    <row r="628" spans="2:11" ht="15" x14ac:dyDescent="0.25">
      <c r="B628" s="354" t="s">
        <v>258</v>
      </c>
      <c r="C628" s="355">
        <v>39904</v>
      </c>
      <c r="D628" s="12">
        <v>26736</v>
      </c>
      <c r="E628" s="358">
        <f t="shared" si="114"/>
        <v>2227.1088</v>
      </c>
      <c r="F628" s="356">
        <v>0</v>
      </c>
      <c r="G628" s="354">
        <v>541</v>
      </c>
      <c r="H628" s="356">
        <f t="shared" si="115"/>
        <v>1686.1088</v>
      </c>
      <c r="I628" s="361">
        <v>0</v>
      </c>
      <c r="J628" s="360"/>
    </row>
    <row r="629" spans="2:11" ht="15" x14ac:dyDescent="0.25">
      <c r="B629" s="354" t="s">
        <v>258</v>
      </c>
      <c r="C629" s="355">
        <v>39934</v>
      </c>
      <c r="D629" s="12">
        <v>58093</v>
      </c>
      <c r="E629" s="358">
        <f t="shared" si="114"/>
        <v>4839.1468999999997</v>
      </c>
      <c r="F629" s="356">
        <v>0</v>
      </c>
      <c r="G629" s="354">
        <v>541</v>
      </c>
      <c r="H629" s="356">
        <f t="shared" si="115"/>
        <v>4298.1468999999997</v>
      </c>
      <c r="I629" s="361">
        <v>0</v>
      </c>
      <c r="J629" s="360"/>
    </row>
    <row r="630" spans="2:11" ht="15" x14ac:dyDescent="0.25">
      <c r="B630" s="354" t="s">
        <v>258</v>
      </c>
      <c r="C630" s="355">
        <v>39965</v>
      </c>
      <c r="D630" s="6">
        <v>33512</v>
      </c>
      <c r="E630" s="358">
        <f t="shared" si="114"/>
        <v>2791.5495999999998</v>
      </c>
      <c r="F630" s="356">
        <v>0</v>
      </c>
      <c r="G630" s="354">
        <v>541</v>
      </c>
      <c r="H630" s="356">
        <f t="shared" si="115"/>
        <v>2250.5495999999998</v>
      </c>
      <c r="I630" s="361">
        <v>0</v>
      </c>
      <c r="J630" s="360"/>
    </row>
    <row r="631" spans="2:11" ht="15" x14ac:dyDescent="0.25">
      <c r="B631" s="354" t="s">
        <v>258</v>
      </c>
      <c r="C631" s="355">
        <v>39995</v>
      </c>
      <c r="D631" s="6">
        <v>33512</v>
      </c>
      <c r="E631" s="358">
        <f t="shared" si="114"/>
        <v>2791.5495999999998</v>
      </c>
      <c r="F631" s="356">
        <v>0</v>
      </c>
      <c r="G631" s="354">
        <v>541</v>
      </c>
      <c r="H631" s="356">
        <f t="shared" si="115"/>
        <v>2250.5495999999998</v>
      </c>
      <c r="I631" s="361">
        <v>0</v>
      </c>
      <c r="J631" s="360"/>
    </row>
    <row r="632" spans="2:11" ht="15" x14ac:dyDescent="0.25">
      <c r="B632" s="354" t="s">
        <v>258</v>
      </c>
      <c r="C632" s="355">
        <v>40026</v>
      </c>
      <c r="D632" s="6">
        <v>34522</v>
      </c>
      <c r="E632" s="358">
        <f t="shared" si="114"/>
        <v>2875.6826000000001</v>
      </c>
      <c r="F632" s="356">
        <v>0</v>
      </c>
      <c r="G632" s="354">
        <v>541</v>
      </c>
      <c r="H632" s="356">
        <f t="shared" si="115"/>
        <v>2334.6826000000001</v>
      </c>
      <c r="I632" s="361">
        <v>0</v>
      </c>
      <c r="J632" s="360"/>
    </row>
    <row r="633" spans="2:11" ht="15" x14ac:dyDescent="0.25">
      <c r="B633" s="354" t="s">
        <v>258</v>
      </c>
      <c r="C633" s="355">
        <v>40057</v>
      </c>
      <c r="D633" s="6">
        <v>34522</v>
      </c>
      <c r="E633" s="358">
        <f t="shared" si="114"/>
        <v>2875.6826000000001</v>
      </c>
      <c r="F633" s="356">
        <v>0</v>
      </c>
      <c r="G633" s="354">
        <v>541</v>
      </c>
      <c r="H633" s="356">
        <f t="shared" si="115"/>
        <v>2334.6826000000001</v>
      </c>
      <c r="I633" s="361">
        <v>0</v>
      </c>
      <c r="J633" s="360"/>
    </row>
    <row r="634" spans="2:11" ht="15" x14ac:dyDescent="0.25">
      <c r="B634" s="354" t="s">
        <v>258</v>
      </c>
      <c r="C634" s="355">
        <v>40087</v>
      </c>
      <c r="D634" s="6">
        <v>34522</v>
      </c>
      <c r="E634" s="358">
        <f t="shared" si="114"/>
        <v>2875.6826000000001</v>
      </c>
      <c r="F634" s="356">
        <v>0</v>
      </c>
      <c r="G634" s="354">
        <v>541</v>
      </c>
      <c r="H634" s="356">
        <f t="shared" si="115"/>
        <v>2334.6826000000001</v>
      </c>
      <c r="I634" s="361">
        <v>0</v>
      </c>
      <c r="J634" s="360"/>
    </row>
    <row r="635" spans="2:11" ht="15" x14ac:dyDescent="0.25">
      <c r="B635" s="354" t="s">
        <v>258</v>
      </c>
      <c r="C635" s="355">
        <v>40118</v>
      </c>
      <c r="D635" s="6">
        <v>34522</v>
      </c>
      <c r="E635" s="358">
        <f t="shared" si="114"/>
        <v>2875.6826000000001</v>
      </c>
      <c r="F635" s="356">
        <v>0</v>
      </c>
      <c r="G635" s="354">
        <v>541</v>
      </c>
      <c r="H635" s="356">
        <f t="shared" si="115"/>
        <v>2334.6826000000001</v>
      </c>
      <c r="I635" s="361">
        <v>0</v>
      </c>
      <c r="J635" s="360"/>
    </row>
    <row r="636" spans="2:11" ht="15" x14ac:dyDescent="0.25">
      <c r="B636" s="354" t="s">
        <v>258</v>
      </c>
      <c r="C636" s="355">
        <v>40148</v>
      </c>
      <c r="D636" s="6">
        <v>34522</v>
      </c>
      <c r="E636" s="358">
        <f t="shared" si="114"/>
        <v>2875.6826000000001</v>
      </c>
      <c r="F636" s="356">
        <v>0</v>
      </c>
      <c r="G636" s="354">
        <v>541</v>
      </c>
      <c r="H636" s="356">
        <f t="shared" si="115"/>
        <v>2334.6826000000001</v>
      </c>
      <c r="I636" s="361">
        <v>0</v>
      </c>
      <c r="J636" s="360"/>
    </row>
    <row r="637" spans="2:11" ht="15" x14ac:dyDescent="0.25">
      <c r="B637" s="354" t="s">
        <v>258</v>
      </c>
      <c r="C637" s="355">
        <v>40179</v>
      </c>
      <c r="D637" s="6">
        <v>36307</v>
      </c>
      <c r="E637" s="358">
        <f t="shared" si="114"/>
        <v>3024.3730999999998</v>
      </c>
      <c r="F637" s="356">
        <v>0</v>
      </c>
      <c r="G637" s="354">
        <v>541</v>
      </c>
      <c r="H637" s="356">
        <f t="shared" si="115"/>
        <v>2483.3730999999998</v>
      </c>
      <c r="I637" s="361">
        <v>0</v>
      </c>
      <c r="J637" s="360"/>
    </row>
    <row r="638" spans="2:11" ht="15" x14ac:dyDescent="0.25">
      <c r="B638" s="354" t="s">
        <v>258</v>
      </c>
      <c r="C638" s="355">
        <v>40210</v>
      </c>
      <c r="D638" s="6">
        <v>36307</v>
      </c>
      <c r="E638" s="358">
        <f t="shared" si="114"/>
        <v>3024.3730999999998</v>
      </c>
      <c r="F638" s="356">
        <v>0</v>
      </c>
      <c r="G638" s="354">
        <v>541</v>
      </c>
      <c r="H638" s="356">
        <f t="shared" si="115"/>
        <v>2483.3730999999998</v>
      </c>
      <c r="I638" s="361">
        <v>0</v>
      </c>
      <c r="J638" s="360"/>
    </row>
    <row r="639" spans="2:11" ht="15" x14ac:dyDescent="0.25">
      <c r="B639" s="354" t="s">
        <v>258</v>
      </c>
      <c r="C639" s="355">
        <v>40238</v>
      </c>
      <c r="D639" s="6">
        <v>36307</v>
      </c>
      <c r="E639" s="358">
        <f t="shared" si="114"/>
        <v>3024.3730999999998</v>
      </c>
      <c r="F639" s="356">
        <v>0</v>
      </c>
      <c r="G639" s="354">
        <v>541</v>
      </c>
      <c r="H639" s="356">
        <f t="shared" si="115"/>
        <v>2483.3730999999998</v>
      </c>
      <c r="I639" s="361">
        <v>0</v>
      </c>
      <c r="J639" s="360">
        <v>8.5</v>
      </c>
      <c r="K639" s="370">
        <f>SUM(D628:D639)</f>
        <v>433384</v>
      </c>
    </row>
    <row r="640" spans="2:11" ht="15" x14ac:dyDescent="0.25">
      <c r="B640" s="354" t="s">
        <v>258</v>
      </c>
      <c r="C640" s="355">
        <v>40269</v>
      </c>
      <c r="D640" s="12">
        <v>60888</v>
      </c>
      <c r="E640" s="358">
        <f t="shared" si="114"/>
        <v>5071.9704000000002</v>
      </c>
      <c r="F640" s="356">
        <v>0</v>
      </c>
      <c r="G640" s="354">
        <v>541</v>
      </c>
      <c r="H640" s="356">
        <f t="shared" si="115"/>
        <v>4530.9704000000002</v>
      </c>
      <c r="I640" s="361">
        <v>0</v>
      </c>
      <c r="J640" s="360"/>
    </row>
    <row r="641" spans="2:11" ht="15" x14ac:dyDescent="0.25">
      <c r="B641" s="354" t="s">
        <v>258</v>
      </c>
      <c r="C641" s="355">
        <v>40299</v>
      </c>
      <c r="D641" s="6">
        <v>37795</v>
      </c>
      <c r="E641" s="358">
        <f t="shared" si="114"/>
        <v>3148.3235</v>
      </c>
      <c r="F641" s="356">
        <v>0</v>
      </c>
      <c r="G641" s="354">
        <v>541</v>
      </c>
      <c r="H641" s="356">
        <f t="shared" si="115"/>
        <v>2607.3235</v>
      </c>
      <c r="I641" s="361">
        <v>0</v>
      </c>
      <c r="J641" s="360"/>
    </row>
    <row r="642" spans="2:11" ht="15" x14ac:dyDescent="0.25">
      <c r="B642" s="354" t="s">
        <v>258</v>
      </c>
      <c r="C642" s="355">
        <v>40330</v>
      </c>
      <c r="D642" s="6">
        <v>37795</v>
      </c>
      <c r="E642" s="358">
        <f t="shared" si="114"/>
        <v>3148.3235</v>
      </c>
      <c r="F642" s="356">
        <v>0</v>
      </c>
      <c r="G642" s="354">
        <v>541</v>
      </c>
      <c r="H642" s="356">
        <f t="shared" si="115"/>
        <v>2607.3235</v>
      </c>
      <c r="I642" s="361">
        <v>0</v>
      </c>
      <c r="J642" s="360"/>
    </row>
    <row r="643" spans="2:11" ht="15" x14ac:dyDescent="0.25">
      <c r="B643" s="354" t="s">
        <v>258</v>
      </c>
      <c r="C643" s="355">
        <v>40360</v>
      </c>
      <c r="D643" s="6">
        <v>37795</v>
      </c>
      <c r="E643" s="358">
        <f t="shared" si="114"/>
        <v>3148.3235</v>
      </c>
      <c r="F643" s="356">
        <v>0</v>
      </c>
      <c r="G643" s="354">
        <v>541</v>
      </c>
      <c r="H643" s="356">
        <f t="shared" si="115"/>
        <v>2607.3235</v>
      </c>
      <c r="I643" s="361">
        <v>0</v>
      </c>
      <c r="J643" s="360"/>
    </row>
    <row r="644" spans="2:11" ht="15" x14ac:dyDescent="0.25">
      <c r="B644" s="354" t="s">
        <v>258</v>
      </c>
      <c r="C644" s="355">
        <v>40391</v>
      </c>
      <c r="D644" s="6">
        <v>38938</v>
      </c>
      <c r="E644" s="358">
        <f t="shared" si="114"/>
        <v>3243.5353999999998</v>
      </c>
      <c r="F644" s="356">
        <v>0</v>
      </c>
      <c r="G644" s="354">
        <v>541</v>
      </c>
      <c r="H644" s="356">
        <f t="shared" si="115"/>
        <v>2702.5353999999998</v>
      </c>
      <c r="I644" s="361">
        <v>0</v>
      </c>
      <c r="J644" s="360"/>
    </row>
    <row r="645" spans="2:11" ht="15" x14ac:dyDescent="0.25">
      <c r="B645" s="354" t="s">
        <v>258</v>
      </c>
      <c r="C645" s="355">
        <v>40422</v>
      </c>
      <c r="D645" s="6">
        <v>38938</v>
      </c>
      <c r="E645" s="358">
        <f t="shared" si="114"/>
        <v>3243.5353999999998</v>
      </c>
      <c r="F645" s="356">
        <v>0</v>
      </c>
      <c r="G645" s="354">
        <v>541</v>
      </c>
      <c r="H645" s="356">
        <f t="shared" si="115"/>
        <v>2702.5353999999998</v>
      </c>
      <c r="I645" s="361">
        <v>0</v>
      </c>
      <c r="J645" s="360"/>
    </row>
    <row r="646" spans="2:11" ht="15" x14ac:dyDescent="0.25">
      <c r="B646" s="354" t="s">
        <v>258</v>
      </c>
      <c r="C646" s="355">
        <v>40452</v>
      </c>
      <c r="D646" s="6">
        <v>38938</v>
      </c>
      <c r="E646" s="358">
        <f t="shared" si="114"/>
        <v>3243.5353999999998</v>
      </c>
      <c r="F646" s="356">
        <v>0</v>
      </c>
      <c r="G646" s="354">
        <v>541</v>
      </c>
      <c r="H646" s="356">
        <f t="shared" si="115"/>
        <v>2702.5353999999998</v>
      </c>
      <c r="I646" s="361">
        <v>0</v>
      </c>
      <c r="J646" s="360"/>
    </row>
    <row r="647" spans="2:11" ht="15" x14ac:dyDescent="0.25">
      <c r="B647" s="354" t="s">
        <v>258</v>
      </c>
      <c r="C647" s="355">
        <v>40483</v>
      </c>
      <c r="D647" s="6">
        <v>38938</v>
      </c>
      <c r="E647" s="358">
        <f t="shared" si="114"/>
        <v>3243.5353999999998</v>
      </c>
      <c r="F647" s="356">
        <v>0</v>
      </c>
      <c r="G647" s="354">
        <v>541</v>
      </c>
      <c r="H647" s="356">
        <f t="shared" si="115"/>
        <v>2702.5353999999998</v>
      </c>
      <c r="I647" s="361">
        <v>0</v>
      </c>
      <c r="J647" s="360"/>
    </row>
    <row r="648" spans="2:11" ht="15" x14ac:dyDescent="0.25">
      <c r="B648" s="354" t="s">
        <v>258</v>
      </c>
      <c r="C648" s="355">
        <v>40513</v>
      </c>
      <c r="D648" s="6">
        <v>38938</v>
      </c>
      <c r="E648" s="358">
        <f t="shared" si="114"/>
        <v>3243.5353999999998</v>
      </c>
      <c r="F648" s="356">
        <v>0</v>
      </c>
      <c r="G648" s="354">
        <v>541</v>
      </c>
      <c r="H648" s="356">
        <f t="shared" si="115"/>
        <v>2702.5353999999998</v>
      </c>
      <c r="I648" s="361">
        <v>0</v>
      </c>
      <c r="J648" s="360"/>
    </row>
    <row r="649" spans="2:11" ht="15" x14ac:dyDescent="0.25">
      <c r="B649" s="354" t="s">
        <v>258</v>
      </c>
      <c r="C649" s="355">
        <v>40544</v>
      </c>
      <c r="D649" s="6">
        <v>41391</v>
      </c>
      <c r="E649" s="358">
        <f t="shared" si="114"/>
        <v>3447.8703</v>
      </c>
      <c r="F649" s="356">
        <v>0</v>
      </c>
      <c r="G649" s="354">
        <v>541</v>
      </c>
      <c r="H649" s="356">
        <f t="shared" si="115"/>
        <v>2906.8703</v>
      </c>
      <c r="I649" s="361">
        <v>0</v>
      </c>
      <c r="J649" s="360"/>
    </row>
    <row r="650" spans="2:11" ht="15" x14ac:dyDescent="0.25">
      <c r="B650" s="354" t="s">
        <v>258</v>
      </c>
      <c r="C650" s="355">
        <v>40575</v>
      </c>
      <c r="D650" s="6">
        <v>41391</v>
      </c>
      <c r="E650" s="358">
        <f t="shared" si="114"/>
        <v>3447.8703</v>
      </c>
      <c r="F650" s="356">
        <v>0</v>
      </c>
      <c r="G650" s="354">
        <v>541</v>
      </c>
      <c r="H650" s="356">
        <f t="shared" si="115"/>
        <v>2906.8703</v>
      </c>
      <c r="I650" s="361">
        <v>0</v>
      </c>
      <c r="J650" s="360"/>
    </row>
    <row r="651" spans="2:11" ht="15" x14ac:dyDescent="0.25">
      <c r="B651" s="354" t="s">
        <v>258</v>
      </c>
      <c r="C651" s="355">
        <v>40603</v>
      </c>
      <c r="D651" s="6">
        <v>41391</v>
      </c>
      <c r="E651" s="358">
        <f t="shared" si="114"/>
        <v>3447.8703</v>
      </c>
      <c r="F651" s="356">
        <v>0</v>
      </c>
      <c r="G651" s="354">
        <v>541</v>
      </c>
      <c r="H651" s="356">
        <f t="shared" si="115"/>
        <v>2906.8703</v>
      </c>
      <c r="I651" s="361">
        <v>0</v>
      </c>
      <c r="J651" s="360">
        <v>9.5</v>
      </c>
      <c r="K651" s="370">
        <f>SUM(D640:D651)</f>
        <v>493136</v>
      </c>
    </row>
    <row r="652" spans="2:11" ht="15" x14ac:dyDescent="0.25">
      <c r="B652" s="354" t="s">
        <v>258</v>
      </c>
      <c r="C652" s="355">
        <v>40634</v>
      </c>
      <c r="D652" s="6">
        <v>41391</v>
      </c>
      <c r="E652" s="358">
        <f t="shared" si="114"/>
        <v>3447.8703</v>
      </c>
      <c r="F652" s="356">
        <v>0</v>
      </c>
      <c r="G652" s="354">
        <v>541</v>
      </c>
      <c r="H652" s="356">
        <f t="shared" si="115"/>
        <v>2906.8703</v>
      </c>
      <c r="I652" s="361">
        <v>0</v>
      </c>
      <c r="J652" s="360"/>
    </row>
    <row r="653" spans="2:11" ht="15" x14ac:dyDescent="0.25">
      <c r="B653" s="354" t="s">
        <v>258</v>
      </c>
      <c r="C653" s="355">
        <v>40664</v>
      </c>
      <c r="D653" s="6">
        <v>65972</v>
      </c>
      <c r="E653" s="358">
        <f t="shared" si="114"/>
        <v>5495.4675999999999</v>
      </c>
      <c r="F653" s="356">
        <v>0</v>
      </c>
      <c r="G653" s="354">
        <v>541</v>
      </c>
      <c r="H653" s="356">
        <f t="shared" si="115"/>
        <v>4954.4675999999999</v>
      </c>
      <c r="I653" s="361">
        <v>0</v>
      </c>
      <c r="J653" s="360"/>
    </row>
    <row r="654" spans="2:11" ht="15" x14ac:dyDescent="0.25">
      <c r="B654" s="354" t="s">
        <v>258</v>
      </c>
      <c r="C654" s="355">
        <v>40695</v>
      </c>
      <c r="D654" s="6">
        <v>41391</v>
      </c>
      <c r="E654" s="358">
        <f t="shared" si="114"/>
        <v>3447.8703</v>
      </c>
      <c r="F654" s="356">
        <v>0</v>
      </c>
      <c r="G654" s="354">
        <v>541</v>
      </c>
      <c r="H654" s="356">
        <f t="shared" si="115"/>
        <v>2906.8703</v>
      </c>
      <c r="I654" s="361">
        <v>0</v>
      </c>
      <c r="J654" s="360"/>
    </row>
    <row r="655" spans="2:11" ht="15" x14ac:dyDescent="0.25">
      <c r="B655" s="354" t="s">
        <v>258</v>
      </c>
      <c r="C655" s="355">
        <v>40725</v>
      </c>
      <c r="D655" s="6">
        <v>41391</v>
      </c>
      <c r="E655" s="358">
        <f t="shared" si="114"/>
        <v>3447.8703</v>
      </c>
      <c r="F655" s="356">
        <v>0</v>
      </c>
      <c r="G655" s="354">
        <v>541</v>
      </c>
      <c r="H655" s="356">
        <f t="shared" si="115"/>
        <v>2906.8703</v>
      </c>
      <c r="I655" s="361">
        <v>0</v>
      </c>
      <c r="J655" s="360"/>
    </row>
    <row r="656" spans="2:11" ht="15" x14ac:dyDescent="0.25">
      <c r="B656" s="354" t="s">
        <v>258</v>
      </c>
      <c r="C656" s="355">
        <v>40756</v>
      </c>
      <c r="D656" s="6">
        <v>42633</v>
      </c>
      <c r="E656" s="358">
        <f t="shared" si="114"/>
        <v>3551.3289</v>
      </c>
      <c r="F656" s="356">
        <v>0</v>
      </c>
      <c r="G656" s="354">
        <v>541</v>
      </c>
      <c r="H656" s="356">
        <f t="shared" si="115"/>
        <v>3010.3289</v>
      </c>
      <c r="I656" s="361">
        <v>0</v>
      </c>
      <c r="J656" s="360"/>
    </row>
    <row r="657" spans="2:11" ht="15" x14ac:dyDescent="0.25">
      <c r="B657" s="354" t="s">
        <v>258</v>
      </c>
      <c r="C657" s="355">
        <v>40787</v>
      </c>
      <c r="D657" s="6">
        <v>42633</v>
      </c>
      <c r="E657" s="358">
        <f t="shared" ref="E657:E720" si="116">SUM(D657*8.33%)</f>
        <v>3551.3289</v>
      </c>
      <c r="F657" s="356">
        <v>0</v>
      </c>
      <c r="G657" s="354">
        <v>541</v>
      </c>
      <c r="H657" s="356">
        <f t="shared" si="115"/>
        <v>3010.3289</v>
      </c>
      <c r="I657" s="361">
        <v>0</v>
      </c>
      <c r="J657" s="360"/>
    </row>
    <row r="658" spans="2:11" ht="15" x14ac:dyDescent="0.25">
      <c r="B658" s="354" t="s">
        <v>258</v>
      </c>
      <c r="C658" s="355">
        <v>40817</v>
      </c>
      <c r="D658" s="6">
        <v>42633</v>
      </c>
      <c r="E658" s="358">
        <f t="shared" si="116"/>
        <v>3551.3289</v>
      </c>
      <c r="F658" s="356">
        <v>0</v>
      </c>
      <c r="G658" s="354">
        <v>541</v>
      </c>
      <c r="H658" s="356">
        <f t="shared" si="115"/>
        <v>3010.3289</v>
      </c>
      <c r="I658" s="361">
        <v>0</v>
      </c>
      <c r="J658" s="360"/>
    </row>
    <row r="659" spans="2:11" ht="15" x14ac:dyDescent="0.25">
      <c r="B659" s="354" t="s">
        <v>258</v>
      </c>
      <c r="C659" s="355">
        <v>40848</v>
      </c>
      <c r="D659" s="6">
        <v>42633</v>
      </c>
      <c r="E659" s="358">
        <f t="shared" si="116"/>
        <v>3551.3289</v>
      </c>
      <c r="F659" s="356">
        <v>0</v>
      </c>
      <c r="G659" s="354">
        <v>541</v>
      </c>
      <c r="H659" s="356">
        <f t="shared" si="115"/>
        <v>3010.3289</v>
      </c>
      <c r="I659" s="361">
        <v>0</v>
      </c>
      <c r="J659" s="360"/>
    </row>
    <row r="660" spans="2:11" ht="15" x14ac:dyDescent="0.25">
      <c r="B660" s="354" t="s">
        <v>258</v>
      </c>
      <c r="C660" s="355">
        <v>40878</v>
      </c>
      <c r="D660" s="6">
        <v>42633</v>
      </c>
      <c r="E660" s="358">
        <f t="shared" si="116"/>
        <v>3551.3289</v>
      </c>
      <c r="F660" s="356">
        <v>0</v>
      </c>
      <c r="G660" s="354">
        <v>541</v>
      </c>
      <c r="H660" s="356">
        <f t="shared" ref="H660:H723" si="117">SUM(E660-G660)</f>
        <v>3010.3289</v>
      </c>
      <c r="I660" s="361">
        <v>0</v>
      </c>
      <c r="J660" s="360"/>
    </row>
    <row r="661" spans="2:11" ht="15" x14ac:dyDescent="0.25">
      <c r="B661" s="354" t="s">
        <v>258</v>
      </c>
      <c r="C661" s="355">
        <v>40909</v>
      </c>
      <c r="D661" s="6">
        <v>42633</v>
      </c>
      <c r="E661" s="358">
        <f t="shared" si="116"/>
        <v>3551.3289</v>
      </c>
      <c r="F661" s="356">
        <v>0</v>
      </c>
      <c r="G661" s="354">
        <v>541</v>
      </c>
      <c r="H661" s="356">
        <f t="shared" si="117"/>
        <v>3010.3289</v>
      </c>
      <c r="I661" s="361">
        <v>0</v>
      </c>
      <c r="J661" s="360"/>
    </row>
    <row r="662" spans="2:11" ht="15" x14ac:dyDescent="0.25">
      <c r="B662" s="354" t="s">
        <v>258</v>
      </c>
      <c r="C662" s="355">
        <v>40940</v>
      </c>
      <c r="D662" s="6">
        <v>45791</v>
      </c>
      <c r="E662" s="358">
        <f t="shared" si="116"/>
        <v>3814.3903</v>
      </c>
      <c r="F662" s="356">
        <v>0</v>
      </c>
      <c r="G662" s="354">
        <v>541</v>
      </c>
      <c r="H662" s="356">
        <f t="shared" si="117"/>
        <v>3273.3903</v>
      </c>
      <c r="I662" s="361">
        <v>0</v>
      </c>
      <c r="J662" s="360"/>
    </row>
    <row r="663" spans="2:11" ht="15" x14ac:dyDescent="0.25">
      <c r="B663" s="354" t="s">
        <v>258</v>
      </c>
      <c r="C663" s="355">
        <v>40969</v>
      </c>
      <c r="D663" s="6">
        <v>45791</v>
      </c>
      <c r="E663" s="358">
        <f t="shared" si="116"/>
        <v>3814.3903</v>
      </c>
      <c r="F663" s="356">
        <v>0</v>
      </c>
      <c r="G663" s="354">
        <v>541</v>
      </c>
      <c r="H663" s="356">
        <f t="shared" si="117"/>
        <v>3273.3903</v>
      </c>
      <c r="I663" s="361">
        <v>0</v>
      </c>
      <c r="J663" s="360">
        <v>8.25</v>
      </c>
      <c r="K663" s="370">
        <f>SUM(D652:D663)</f>
        <v>537525</v>
      </c>
    </row>
    <row r="664" spans="2:11" ht="15" x14ac:dyDescent="0.25">
      <c r="B664" s="354" t="s">
        <v>258</v>
      </c>
      <c r="C664" s="355">
        <v>41000</v>
      </c>
      <c r="D664" s="6">
        <v>45791</v>
      </c>
      <c r="E664" s="358">
        <f t="shared" si="116"/>
        <v>3814.3903</v>
      </c>
      <c r="F664" s="356">
        <v>0</v>
      </c>
      <c r="G664" s="354">
        <v>541</v>
      </c>
      <c r="H664" s="356">
        <f t="shared" si="117"/>
        <v>3273.3903</v>
      </c>
      <c r="I664" s="361">
        <v>0</v>
      </c>
      <c r="J664" s="360"/>
    </row>
    <row r="665" spans="2:11" ht="15" x14ac:dyDescent="0.25">
      <c r="B665" s="354" t="s">
        <v>258</v>
      </c>
      <c r="C665" s="355">
        <v>41030</v>
      </c>
      <c r="D665" s="6">
        <v>45791</v>
      </c>
      <c r="E665" s="358">
        <f t="shared" si="116"/>
        <v>3814.3903</v>
      </c>
      <c r="F665" s="356">
        <v>0</v>
      </c>
      <c r="G665" s="354">
        <v>541</v>
      </c>
      <c r="H665" s="356">
        <f t="shared" si="117"/>
        <v>3273.3903</v>
      </c>
      <c r="I665" s="361">
        <v>0</v>
      </c>
      <c r="J665" s="360"/>
    </row>
    <row r="666" spans="2:11" ht="15" x14ac:dyDescent="0.25">
      <c r="B666" s="354" t="s">
        <v>258</v>
      </c>
      <c r="C666" s="355">
        <v>41061</v>
      </c>
      <c r="D666" s="6">
        <v>45791</v>
      </c>
      <c r="E666" s="358">
        <f t="shared" si="116"/>
        <v>3814.3903</v>
      </c>
      <c r="F666" s="356">
        <v>0</v>
      </c>
      <c r="G666" s="354">
        <v>541</v>
      </c>
      <c r="H666" s="356">
        <f t="shared" si="117"/>
        <v>3273.3903</v>
      </c>
      <c r="I666" s="361">
        <v>0</v>
      </c>
      <c r="J666" s="360"/>
    </row>
    <row r="667" spans="2:11" ht="15" x14ac:dyDescent="0.25">
      <c r="B667" s="354" t="s">
        <v>258</v>
      </c>
      <c r="C667" s="355">
        <v>41091</v>
      </c>
      <c r="D667" s="6">
        <v>45791</v>
      </c>
      <c r="E667" s="358">
        <f t="shared" si="116"/>
        <v>3814.3903</v>
      </c>
      <c r="F667" s="356">
        <v>0</v>
      </c>
      <c r="G667" s="354">
        <v>541</v>
      </c>
      <c r="H667" s="356">
        <f t="shared" si="117"/>
        <v>3273.3903</v>
      </c>
      <c r="I667" s="361">
        <v>0</v>
      </c>
      <c r="J667" s="360"/>
    </row>
    <row r="668" spans="2:11" ht="15" x14ac:dyDescent="0.25">
      <c r="B668" s="354" t="s">
        <v>258</v>
      </c>
      <c r="C668" s="355">
        <v>41122</v>
      </c>
      <c r="D668" s="6">
        <v>47168</v>
      </c>
      <c r="E668" s="358">
        <f t="shared" si="116"/>
        <v>3929.0944</v>
      </c>
      <c r="F668" s="356">
        <v>0</v>
      </c>
      <c r="G668" s="354">
        <v>541</v>
      </c>
      <c r="H668" s="356">
        <f t="shared" si="117"/>
        <v>3388.0944</v>
      </c>
      <c r="I668" s="361">
        <v>0</v>
      </c>
      <c r="J668" s="360"/>
    </row>
    <row r="669" spans="2:11" ht="15" x14ac:dyDescent="0.25">
      <c r="B669" s="354" t="s">
        <v>258</v>
      </c>
      <c r="C669" s="355">
        <v>41153</v>
      </c>
      <c r="D669" s="6">
        <v>47168</v>
      </c>
      <c r="E669" s="358">
        <f t="shared" si="116"/>
        <v>3929.0944</v>
      </c>
      <c r="F669" s="356">
        <v>0</v>
      </c>
      <c r="G669" s="354">
        <v>541</v>
      </c>
      <c r="H669" s="356">
        <f t="shared" si="117"/>
        <v>3388.0944</v>
      </c>
      <c r="I669" s="361">
        <v>0</v>
      </c>
      <c r="J669" s="360"/>
    </row>
    <row r="670" spans="2:11" ht="15" x14ac:dyDescent="0.25">
      <c r="B670" s="354" t="s">
        <v>258</v>
      </c>
      <c r="C670" s="355">
        <v>41183</v>
      </c>
      <c r="D670" s="6">
        <v>47168</v>
      </c>
      <c r="E670" s="358">
        <f t="shared" si="116"/>
        <v>3929.0944</v>
      </c>
      <c r="F670" s="356">
        <v>0</v>
      </c>
      <c r="G670" s="354">
        <v>541</v>
      </c>
      <c r="H670" s="356">
        <f t="shared" si="117"/>
        <v>3388.0944</v>
      </c>
      <c r="I670" s="361">
        <v>0</v>
      </c>
      <c r="J670" s="360"/>
    </row>
    <row r="671" spans="2:11" ht="15" x14ac:dyDescent="0.25">
      <c r="B671" s="354" t="s">
        <v>258</v>
      </c>
      <c r="C671" s="355">
        <v>41214</v>
      </c>
      <c r="D671" s="6">
        <v>47168</v>
      </c>
      <c r="E671" s="358">
        <f t="shared" si="116"/>
        <v>3929.0944</v>
      </c>
      <c r="F671" s="356">
        <v>0</v>
      </c>
      <c r="G671" s="354">
        <v>541</v>
      </c>
      <c r="H671" s="356">
        <f t="shared" si="117"/>
        <v>3388.0944</v>
      </c>
      <c r="I671" s="361">
        <v>0</v>
      </c>
      <c r="J671" s="360"/>
    </row>
    <row r="672" spans="2:11" ht="15" x14ac:dyDescent="0.25">
      <c r="B672" s="354" t="s">
        <v>258</v>
      </c>
      <c r="C672" s="355">
        <v>41244</v>
      </c>
      <c r="D672" s="6">
        <v>47168</v>
      </c>
      <c r="E672" s="358">
        <f t="shared" si="116"/>
        <v>3929.0944</v>
      </c>
      <c r="F672" s="356">
        <v>0</v>
      </c>
      <c r="G672" s="354">
        <v>541</v>
      </c>
      <c r="H672" s="356">
        <f t="shared" si="117"/>
        <v>3388.0944</v>
      </c>
      <c r="I672" s="361">
        <v>0</v>
      </c>
      <c r="J672" s="360"/>
    </row>
    <row r="673" spans="2:11" ht="15" x14ac:dyDescent="0.25">
      <c r="B673" s="354" t="s">
        <v>258</v>
      </c>
      <c r="C673" s="355">
        <v>41275</v>
      </c>
      <c r="D673" s="6">
        <v>47168</v>
      </c>
      <c r="E673" s="358">
        <f t="shared" si="116"/>
        <v>3929.0944</v>
      </c>
      <c r="F673" s="356">
        <v>0</v>
      </c>
      <c r="G673" s="354">
        <v>541</v>
      </c>
      <c r="H673" s="356">
        <f t="shared" si="117"/>
        <v>3388.0944</v>
      </c>
      <c r="I673" s="361">
        <v>0</v>
      </c>
      <c r="J673" s="360"/>
    </row>
    <row r="674" spans="2:11" ht="15" x14ac:dyDescent="0.25">
      <c r="B674" s="354" t="s">
        <v>258</v>
      </c>
      <c r="C674" s="355">
        <v>41306</v>
      </c>
      <c r="D674" s="6">
        <v>49446</v>
      </c>
      <c r="E674" s="358">
        <f t="shared" si="116"/>
        <v>4118.8518000000004</v>
      </c>
      <c r="F674" s="356">
        <v>0</v>
      </c>
      <c r="G674" s="354">
        <v>541</v>
      </c>
      <c r="H674" s="356">
        <f t="shared" si="117"/>
        <v>3577.8518000000004</v>
      </c>
      <c r="I674" s="361">
        <v>0</v>
      </c>
      <c r="J674" s="360"/>
    </row>
    <row r="675" spans="2:11" ht="15" x14ac:dyDescent="0.25">
      <c r="B675" s="354" t="s">
        <v>258</v>
      </c>
      <c r="C675" s="355">
        <v>41334</v>
      </c>
      <c r="D675" s="6">
        <v>49446</v>
      </c>
      <c r="E675" s="358">
        <f t="shared" si="116"/>
        <v>4118.8518000000004</v>
      </c>
      <c r="F675" s="356">
        <v>0</v>
      </c>
      <c r="G675" s="354">
        <v>541</v>
      </c>
      <c r="H675" s="356">
        <f t="shared" si="117"/>
        <v>3577.8518000000004</v>
      </c>
      <c r="I675" s="361">
        <v>0</v>
      </c>
      <c r="J675" s="360">
        <v>8.5</v>
      </c>
      <c r="K675" s="370">
        <f>SUM(D664:D675)</f>
        <v>565064</v>
      </c>
    </row>
    <row r="676" spans="2:11" ht="15" x14ac:dyDescent="0.25">
      <c r="B676" s="354" t="s">
        <v>258</v>
      </c>
      <c r="C676" s="355">
        <v>41365</v>
      </c>
      <c r="D676" s="12">
        <v>64410</v>
      </c>
      <c r="E676" s="358">
        <f t="shared" si="116"/>
        <v>5365.3530000000001</v>
      </c>
      <c r="F676" s="356">
        <v>0</v>
      </c>
      <c r="G676" s="354">
        <v>541</v>
      </c>
      <c r="H676" s="356">
        <f t="shared" si="117"/>
        <v>4824.3530000000001</v>
      </c>
      <c r="I676" s="361">
        <v>0</v>
      </c>
      <c r="J676" s="360"/>
    </row>
    <row r="677" spans="2:11" ht="15" x14ac:dyDescent="0.25">
      <c r="B677" s="354" t="s">
        <v>258</v>
      </c>
      <c r="C677" s="355">
        <v>41395</v>
      </c>
      <c r="D677" s="6">
        <v>53230</v>
      </c>
      <c r="E677" s="358">
        <f t="shared" si="116"/>
        <v>4434.0590000000002</v>
      </c>
      <c r="F677" s="356">
        <v>0</v>
      </c>
      <c r="G677" s="354">
        <v>541</v>
      </c>
      <c r="H677" s="356">
        <f t="shared" si="117"/>
        <v>3893.0590000000002</v>
      </c>
      <c r="I677" s="361">
        <v>0</v>
      </c>
      <c r="J677" s="360"/>
    </row>
    <row r="678" spans="2:11" ht="15" x14ac:dyDescent="0.25">
      <c r="B678" s="354" t="s">
        <v>258</v>
      </c>
      <c r="C678" s="355">
        <v>41426</v>
      </c>
      <c r="D678" s="6">
        <v>53230</v>
      </c>
      <c r="E678" s="358">
        <f t="shared" si="116"/>
        <v>4434.0590000000002</v>
      </c>
      <c r="F678" s="356">
        <v>0</v>
      </c>
      <c r="G678" s="354">
        <v>541</v>
      </c>
      <c r="H678" s="356">
        <f t="shared" si="117"/>
        <v>3893.0590000000002</v>
      </c>
      <c r="I678" s="361">
        <v>0</v>
      </c>
      <c r="J678" s="360"/>
    </row>
    <row r="679" spans="2:11" ht="15" x14ac:dyDescent="0.25">
      <c r="B679" s="354" t="s">
        <v>258</v>
      </c>
      <c r="C679" s="355">
        <v>41456</v>
      </c>
      <c r="D679" s="6">
        <v>53230</v>
      </c>
      <c r="E679" s="358">
        <f t="shared" si="116"/>
        <v>4434.0590000000002</v>
      </c>
      <c r="F679" s="356">
        <v>0</v>
      </c>
      <c r="G679" s="354">
        <v>541</v>
      </c>
      <c r="H679" s="356">
        <f t="shared" si="117"/>
        <v>3893.0590000000002</v>
      </c>
      <c r="I679" s="361">
        <v>0</v>
      </c>
      <c r="J679" s="360"/>
    </row>
    <row r="680" spans="2:11" ht="15" x14ac:dyDescent="0.25">
      <c r="B680" s="354" t="s">
        <v>258</v>
      </c>
      <c r="C680" s="355">
        <v>41487</v>
      </c>
      <c r="D680" s="6">
        <v>54842</v>
      </c>
      <c r="E680" s="358">
        <f t="shared" si="116"/>
        <v>4568.3386</v>
      </c>
      <c r="F680" s="356">
        <v>0</v>
      </c>
      <c r="G680" s="354">
        <v>541</v>
      </c>
      <c r="H680" s="356">
        <f t="shared" si="117"/>
        <v>4027.3386</v>
      </c>
      <c r="I680" s="361">
        <v>0</v>
      </c>
      <c r="J680" s="360"/>
    </row>
    <row r="681" spans="2:11" ht="15" x14ac:dyDescent="0.25">
      <c r="B681" s="354" t="s">
        <v>258</v>
      </c>
      <c r="C681" s="355">
        <v>41518</v>
      </c>
      <c r="D681" s="6">
        <v>54842</v>
      </c>
      <c r="E681" s="358">
        <f t="shared" si="116"/>
        <v>4568.3386</v>
      </c>
      <c r="F681" s="356">
        <v>0</v>
      </c>
      <c r="G681" s="354">
        <v>541</v>
      </c>
      <c r="H681" s="356">
        <f t="shared" si="117"/>
        <v>4027.3386</v>
      </c>
      <c r="I681" s="361">
        <v>0</v>
      </c>
      <c r="J681" s="360"/>
    </row>
    <row r="682" spans="2:11" ht="15" x14ac:dyDescent="0.25">
      <c r="B682" s="354" t="s">
        <v>258</v>
      </c>
      <c r="C682" s="355">
        <v>41548</v>
      </c>
      <c r="D682" s="6">
        <v>54842</v>
      </c>
      <c r="E682" s="358">
        <f t="shared" si="116"/>
        <v>4568.3386</v>
      </c>
      <c r="F682" s="356">
        <v>0</v>
      </c>
      <c r="G682" s="354">
        <v>541</v>
      </c>
      <c r="H682" s="356">
        <f t="shared" si="117"/>
        <v>4027.3386</v>
      </c>
      <c r="I682" s="361">
        <v>0</v>
      </c>
      <c r="J682" s="360"/>
    </row>
    <row r="683" spans="2:11" ht="15" x14ac:dyDescent="0.25">
      <c r="B683" s="354" t="s">
        <v>258</v>
      </c>
      <c r="C683" s="355">
        <v>41579</v>
      </c>
      <c r="D683" s="6">
        <v>54842</v>
      </c>
      <c r="E683" s="358">
        <f t="shared" si="116"/>
        <v>4568.3386</v>
      </c>
      <c r="F683" s="356">
        <v>0</v>
      </c>
      <c r="G683" s="354">
        <v>541</v>
      </c>
      <c r="H683" s="356">
        <f t="shared" si="117"/>
        <v>4027.3386</v>
      </c>
      <c r="I683" s="361">
        <v>0</v>
      </c>
      <c r="J683" s="360"/>
    </row>
    <row r="684" spans="2:11" ht="15" x14ac:dyDescent="0.25">
      <c r="B684" s="354" t="s">
        <v>258</v>
      </c>
      <c r="C684" s="355">
        <v>41609</v>
      </c>
      <c r="D684" s="6">
        <v>54842</v>
      </c>
      <c r="E684" s="358">
        <f t="shared" si="116"/>
        <v>4568.3386</v>
      </c>
      <c r="F684" s="356">
        <v>0</v>
      </c>
      <c r="G684" s="354">
        <v>541</v>
      </c>
      <c r="H684" s="356">
        <f t="shared" si="117"/>
        <v>4027.3386</v>
      </c>
      <c r="I684" s="361">
        <v>0</v>
      </c>
      <c r="J684" s="360"/>
    </row>
    <row r="685" spans="2:11" ht="15" x14ac:dyDescent="0.25">
      <c r="B685" s="354" t="s">
        <v>258</v>
      </c>
      <c r="C685" s="355">
        <v>41640</v>
      </c>
      <c r="D685" s="6">
        <v>54842</v>
      </c>
      <c r="E685" s="358">
        <f t="shared" si="116"/>
        <v>4568.3386</v>
      </c>
      <c r="F685" s="356">
        <v>0</v>
      </c>
      <c r="G685" s="354">
        <v>541</v>
      </c>
      <c r="H685" s="356">
        <f t="shared" si="117"/>
        <v>4027.3386</v>
      </c>
      <c r="I685" s="361">
        <v>0</v>
      </c>
      <c r="J685" s="360"/>
    </row>
    <row r="686" spans="2:11" ht="15" x14ac:dyDescent="0.25">
      <c r="B686" s="354" t="s">
        <v>258</v>
      </c>
      <c r="C686" s="355">
        <v>41671</v>
      </c>
      <c r="D686" s="6">
        <v>57006</v>
      </c>
      <c r="E686" s="358">
        <f t="shared" si="116"/>
        <v>4748.5998</v>
      </c>
      <c r="F686" s="356">
        <v>0</v>
      </c>
      <c r="G686" s="354">
        <v>541</v>
      </c>
      <c r="H686" s="356">
        <f t="shared" si="117"/>
        <v>4207.5998</v>
      </c>
      <c r="I686" s="361">
        <v>0</v>
      </c>
      <c r="J686" s="360"/>
    </row>
    <row r="687" spans="2:11" ht="15" x14ac:dyDescent="0.25">
      <c r="B687" s="354" t="s">
        <v>258</v>
      </c>
      <c r="C687" s="355">
        <v>41699</v>
      </c>
      <c r="D687" s="6">
        <v>57006</v>
      </c>
      <c r="E687" s="358">
        <f t="shared" si="116"/>
        <v>4748.5998</v>
      </c>
      <c r="F687" s="356">
        <v>0</v>
      </c>
      <c r="G687" s="354">
        <v>541</v>
      </c>
      <c r="H687" s="356">
        <f t="shared" si="117"/>
        <v>4207.5998</v>
      </c>
      <c r="I687" s="361">
        <v>0</v>
      </c>
      <c r="J687" s="360">
        <v>8.75</v>
      </c>
      <c r="K687" s="370">
        <f>SUM(D676:D687)</f>
        <v>667164</v>
      </c>
    </row>
    <row r="688" spans="2:11" ht="15" x14ac:dyDescent="0.25">
      <c r="B688" s="354" t="s">
        <v>258</v>
      </c>
      <c r="C688" s="355">
        <v>41730</v>
      </c>
      <c r="D688" s="6">
        <v>57006</v>
      </c>
      <c r="E688" s="358">
        <f t="shared" si="116"/>
        <v>4748.5998</v>
      </c>
      <c r="F688" s="356">
        <v>0</v>
      </c>
      <c r="G688" s="354">
        <v>541</v>
      </c>
      <c r="H688" s="356">
        <f t="shared" si="117"/>
        <v>4207.5998</v>
      </c>
      <c r="I688" s="361">
        <v>0</v>
      </c>
      <c r="J688" s="360"/>
    </row>
    <row r="689" spans="2:11" ht="15" x14ac:dyDescent="0.25">
      <c r="B689" s="354" t="s">
        <v>258</v>
      </c>
      <c r="C689" s="355">
        <v>41760</v>
      </c>
      <c r="D689" s="6">
        <v>57006</v>
      </c>
      <c r="E689" s="358">
        <f t="shared" si="116"/>
        <v>4748.5998</v>
      </c>
      <c r="F689" s="356">
        <v>0</v>
      </c>
      <c r="G689" s="354">
        <v>541</v>
      </c>
      <c r="H689" s="356">
        <f t="shared" si="117"/>
        <v>4207.5998</v>
      </c>
      <c r="I689" s="361">
        <v>0</v>
      </c>
      <c r="J689" s="360"/>
    </row>
    <row r="690" spans="2:11" ht="15" x14ac:dyDescent="0.25">
      <c r="B690" s="354" t="s">
        <v>258</v>
      </c>
      <c r="C690" s="355">
        <v>41791</v>
      </c>
      <c r="D690" s="6">
        <v>57006</v>
      </c>
      <c r="E690" s="358">
        <f t="shared" si="116"/>
        <v>4748.5998</v>
      </c>
      <c r="F690" s="356">
        <v>0</v>
      </c>
      <c r="G690" s="354">
        <v>541</v>
      </c>
      <c r="H690" s="356">
        <f t="shared" si="117"/>
        <v>4207.5998</v>
      </c>
      <c r="I690" s="361">
        <v>0</v>
      </c>
      <c r="J690" s="360"/>
    </row>
    <row r="691" spans="2:11" ht="15" x14ac:dyDescent="0.25">
      <c r="B691" s="354" t="s">
        <v>258</v>
      </c>
      <c r="C691" s="355">
        <v>41821</v>
      </c>
      <c r="D691" s="6">
        <v>57006</v>
      </c>
      <c r="E691" s="358">
        <f t="shared" si="116"/>
        <v>4748.5998</v>
      </c>
      <c r="F691" s="356">
        <v>0</v>
      </c>
      <c r="G691" s="354">
        <v>541</v>
      </c>
      <c r="H691" s="356">
        <f t="shared" si="117"/>
        <v>4207.5998</v>
      </c>
      <c r="I691" s="361">
        <v>0</v>
      </c>
      <c r="J691" s="360"/>
    </row>
    <row r="692" spans="2:11" ht="15" x14ac:dyDescent="0.25">
      <c r="B692" s="354" t="s">
        <v>258</v>
      </c>
      <c r="C692" s="355">
        <v>41852</v>
      </c>
      <c r="D692" s="6">
        <v>58729</v>
      </c>
      <c r="E692" s="358">
        <f t="shared" si="116"/>
        <v>4892.1256999999996</v>
      </c>
      <c r="F692" s="356">
        <v>0</v>
      </c>
      <c r="G692" s="354">
        <v>541</v>
      </c>
      <c r="H692" s="356">
        <f t="shared" si="117"/>
        <v>4351.1256999999996</v>
      </c>
      <c r="I692" s="361">
        <v>0</v>
      </c>
      <c r="J692" s="360"/>
    </row>
    <row r="693" spans="2:11" ht="15" x14ac:dyDescent="0.25">
      <c r="B693" s="354" t="s">
        <v>258</v>
      </c>
      <c r="C693" s="355">
        <v>41883</v>
      </c>
      <c r="D693" s="6">
        <v>58729</v>
      </c>
      <c r="E693" s="358">
        <f t="shared" si="116"/>
        <v>4892.1256999999996</v>
      </c>
      <c r="F693" s="356">
        <f t="shared" ref="F693:F737" si="118">SUM(D693-G693)*1.16%</f>
        <v>666.75639999999999</v>
      </c>
      <c r="G693" s="354">
        <v>1250</v>
      </c>
      <c r="H693" s="356">
        <f t="shared" si="117"/>
        <v>3642.1256999999996</v>
      </c>
      <c r="I693" s="361">
        <v>0</v>
      </c>
      <c r="J693" s="360"/>
    </row>
    <row r="694" spans="2:11" ht="15" x14ac:dyDescent="0.25">
      <c r="B694" s="354" t="s">
        <v>258</v>
      </c>
      <c r="C694" s="355">
        <v>41913</v>
      </c>
      <c r="D694" s="6">
        <v>58729</v>
      </c>
      <c r="E694" s="358">
        <f t="shared" si="116"/>
        <v>4892.1256999999996</v>
      </c>
      <c r="F694" s="356">
        <f t="shared" si="118"/>
        <v>666.75639999999999</v>
      </c>
      <c r="G694" s="354">
        <v>1250</v>
      </c>
      <c r="H694" s="356">
        <f t="shared" si="117"/>
        <v>3642.1256999999996</v>
      </c>
      <c r="I694" s="361">
        <v>0</v>
      </c>
      <c r="J694" s="360"/>
    </row>
    <row r="695" spans="2:11" ht="15" x14ac:dyDescent="0.25">
      <c r="B695" s="354" t="s">
        <v>258</v>
      </c>
      <c r="C695" s="355">
        <v>41944</v>
      </c>
      <c r="D695" s="6">
        <v>58729</v>
      </c>
      <c r="E695" s="358">
        <f t="shared" si="116"/>
        <v>4892.1256999999996</v>
      </c>
      <c r="F695" s="356">
        <f t="shared" si="118"/>
        <v>666.75639999999999</v>
      </c>
      <c r="G695" s="354">
        <v>1250</v>
      </c>
      <c r="H695" s="356">
        <f t="shared" si="117"/>
        <v>3642.1256999999996</v>
      </c>
      <c r="I695" s="361">
        <v>0</v>
      </c>
      <c r="J695" s="360"/>
    </row>
    <row r="696" spans="2:11" ht="15" x14ac:dyDescent="0.25">
      <c r="B696" s="354" t="s">
        <v>258</v>
      </c>
      <c r="C696" s="355">
        <v>41974</v>
      </c>
      <c r="D696" s="6">
        <v>58729</v>
      </c>
      <c r="E696" s="358">
        <f t="shared" si="116"/>
        <v>4892.1256999999996</v>
      </c>
      <c r="F696" s="356">
        <f t="shared" si="118"/>
        <v>666.75639999999999</v>
      </c>
      <c r="G696" s="354">
        <v>1250</v>
      </c>
      <c r="H696" s="356">
        <f t="shared" si="117"/>
        <v>3642.1256999999996</v>
      </c>
      <c r="I696" s="361">
        <v>0</v>
      </c>
      <c r="J696" s="360"/>
    </row>
    <row r="697" spans="2:11" ht="15" x14ac:dyDescent="0.25">
      <c r="B697" s="354" t="s">
        <v>258</v>
      </c>
      <c r="C697" s="355">
        <v>42005</v>
      </c>
      <c r="D697" s="6">
        <v>58729</v>
      </c>
      <c r="E697" s="358">
        <f t="shared" si="116"/>
        <v>4892.1256999999996</v>
      </c>
      <c r="F697" s="356">
        <f t="shared" si="118"/>
        <v>666.75639999999999</v>
      </c>
      <c r="G697" s="354">
        <v>1250</v>
      </c>
      <c r="H697" s="356">
        <f t="shared" si="117"/>
        <v>3642.1256999999996</v>
      </c>
      <c r="I697" s="361">
        <v>0</v>
      </c>
      <c r="J697" s="360"/>
    </row>
    <row r="698" spans="2:11" ht="15" x14ac:dyDescent="0.25">
      <c r="B698" s="354" t="s">
        <v>258</v>
      </c>
      <c r="C698" s="355">
        <v>42036</v>
      </c>
      <c r="D698" s="6">
        <v>61331</v>
      </c>
      <c r="E698" s="358">
        <f t="shared" si="116"/>
        <v>5108.8723</v>
      </c>
      <c r="F698" s="356">
        <f t="shared" si="118"/>
        <v>696.93959999999993</v>
      </c>
      <c r="G698" s="354">
        <v>1250</v>
      </c>
      <c r="H698" s="356">
        <f t="shared" si="117"/>
        <v>3858.8723</v>
      </c>
      <c r="I698" s="361">
        <v>0</v>
      </c>
      <c r="J698" s="360"/>
    </row>
    <row r="699" spans="2:11" ht="15" x14ac:dyDescent="0.25">
      <c r="B699" s="354" t="s">
        <v>258</v>
      </c>
      <c r="C699" s="355">
        <v>42064</v>
      </c>
      <c r="D699" s="6">
        <v>61331</v>
      </c>
      <c r="E699" s="358">
        <f t="shared" si="116"/>
        <v>5108.8723</v>
      </c>
      <c r="F699" s="356">
        <f t="shared" si="118"/>
        <v>696.93959999999993</v>
      </c>
      <c r="G699" s="354">
        <v>1250</v>
      </c>
      <c r="H699" s="356">
        <f t="shared" si="117"/>
        <v>3858.8723</v>
      </c>
      <c r="I699" s="361">
        <v>0</v>
      </c>
      <c r="J699" s="360">
        <v>8.75</v>
      </c>
      <c r="K699" s="370">
        <f>SUM(D688:D699)</f>
        <v>703060</v>
      </c>
    </row>
    <row r="700" spans="2:11" ht="15" x14ac:dyDescent="0.25">
      <c r="B700" s="354" t="s">
        <v>258</v>
      </c>
      <c r="C700" s="355">
        <v>42095</v>
      </c>
      <c r="D700" s="6">
        <v>61331</v>
      </c>
      <c r="E700" s="358">
        <f t="shared" si="116"/>
        <v>5108.8723</v>
      </c>
      <c r="F700" s="356">
        <f t="shared" si="118"/>
        <v>696.93959999999993</v>
      </c>
      <c r="G700" s="354">
        <v>1250</v>
      </c>
      <c r="H700" s="356">
        <f t="shared" si="117"/>
        <v>3858.8723</v>
      </c>
      <c r="I700" s="361">
        <v>0</v>
      </c>
      <c r="J700" s="360"/>
    </row>
    <row r="701" spans="2:11" ht="15" x14ac:dyDescent="0.25">
      <c r="B701" s="354" t="s">
        <v>258</v>
      </c>
      <c r="C701" s="355">
        <v>42125</v>
      </c>
      <c r="D701" s="6">
        <v>61331</v>
      </c>
      <c r="E701" s="358">
        <f t="shared" si="116"/>
        <v>5108.8723</v>
      </c>
      <c r="F701" s="356">
        <f t="shared" si="118"/>
        <v>696.93959999999993</v>
      </c>
      <c r="G701" s="354">
        <v>1250</v>
      </c>
      <c r="H701" s="356">
        <f t="shared" si="117"/>
        <v>3858.8723</v>
      </c>
      <c r="I701" s="361">
        <v>0</v>
      </c>
      <c r="J701" s="360"/>
    </row>
    <row r="702" spans="2:11" ht="15" x14ac:dyDescent="0.25">
      <c r="B702" s="354" t="s">
        <v>258</v>
      </c>
      <c r="C702" s="355">
        <v>42156</v>
      </c>
      <c r="D702" s="6">
        <v>61331</v>
      </c>
      <c r="E702" s="358">
        <f t="shared" si="116"/>
        <v>5108.8723</v>
      </c>
      <c r="F702" s="356">
        <f t="shared" si="118"/>
        <v>696.93959999999993</v>
      </c>
      <c r="G702" s="354">
        <v>1250</v>
      </c>
      <c r="H702" s="356">
        <f t="shared" si="117"/>
        <v>3858.8723</v>
      </c>
      <c r="I702" s="361">
        <v>0</v>
      </c>
      <c r="J702" s="360"/>
    </row>
    <row r="703" spans="2:11" ht="15" x14ac:dyDescent="0.25">
      <c r="B703" s="354" t="s">
        <v>258</v>
      </c>
      <c r="C703" s="355">
        <v>42186</v>
      </c>
      <c r="D703" s="6">
        <v>61331</v>
      </c>
      <c r="E703" s="358">
        <f t="shared" si="116"/>
        <v>5108.8723</v>
      </c>
      <c r="F703" s="356">
        <f t="shared" si="118"/>
        <v>696.93959999999993</v>
      </c>
      <c r="G703" s="354">
        <v>1250</v>
      </c>
      <c r="H703" s="356">
        <f t="shared" si="117"/>
        <v>3858.8723</v>
      </c>
      <c r="I703" s="361">
        <v>0</v>
      </c>
      <c r="J703" s="360"/>
    </row>
    <row r="704" spans="2:11" ht="15" x14ac:dyDescent="0.25">
      <c r="B704" s="354" t="s">
        <v>258</v>
      </c>
      <c r="C704" s="355">
        <v>42217</v>
      </c>
      <c r="D704" s="6">
        <v>63179</v>
      </c>
      <c r="E704" s="358">
        <f t="shared" si="116"/>
        <v>5262.8107</v>
      </c>
      <c r="F704" s="356">
        <f t="shared" si="118"/>
        <v>718.37639999999999</v>
      </c>
      <c r="G704" s="354">
        <v>1250</v>
      </c>
      <c r="H704" s="356">
        <f t="shared" si="117"/>
        <v>4012.8107</v>
      </c>
      <c r="I704" s="361">
        <v>0</v>
      </c>
      <c r="J704" s="360"/>
    </row>
    <row r="705" spans="2:11" ht="15" x14ac:dyDescent="0.25">
      <c r="B705" s="354" t="s">
        <v>258</v>
      </c>
      <c r="C705" s="355">
        <v>42248</v>
      </c>
      <c r="D705" s="6">
        <v>63179</v>
      </c>
      <c r="E705" s="358">
        <f t="shared" si="116"/>
        <v>5262.8107</v>
      </c>
      <c r="F705" s="356">
        <f t="shared" si="118"/>
        <v>718.37639999999999</v>
      </c>
      <c r="G705" s="354">
        <v>1250</v>
      </c>
      <c r="H705" s="356">
        <f t="shared" si="117"/>
        <v>4012.8107</v>
      </c>
      <c r="I705" s="361">
        <v>0</v>
      </c>
      <c r="J705" s="360"/>
    </row>
    <row r="706" spans="2:11" ht="15" x14ac:dyDescent="0.25">
      <c r="B706" s="354" t="s">
        <v>258</v>
      </c>
      <c r="C706" s="355">
        <v>42278</v>
      </c>
      <c r="D706" s="6">
        <v>63179</v>
      </c>
      <c r="E706" s="358">
        <f t="shared" si="116"/>
        <v>5262.8107</v>
      </c>
      <c r="F706" s="356">
        <f t="shared" si="118"/>
        <v>718.37639999999999</v>
      </c>
      <c r="G706" s="354">
        <v>1250</v>
      </c>
      <c r="H706" s="356">
        <f t="shared" si="117"/>
        <v>4012.8107</v>
      </c>
      <c r="I706" s="361">
        <v>0</v>
      </c>
      <c r="J706" s="360"/>
    </row>
    <row r="707" spans="2:11" ht="15" x14ac:dyDescent="0.25">
      <c r="B707" s="354" t="s">
        <v>258</v>
      </c>
      <c r="C707" s="355">
        <v>42309</v>
      </c>
      <c r="D707" s="6">
        <v>63179</v>
      </c>
      <c r="E707" s="358">
        <f t="shared" si="116"/>
        <v>5262.8107</v>
      </c>
      <c r="F707" s="356">
        <f t="shared" si="118"/>
        <v>718.37639999999999</v>
      </c>
      <c r="G707" s="354">
        <v>1250</v>
      </c>
      <c r="H707" s="356">
        <f t="shared" si="117"/>
        <v>4012.8107</v>
      </c>
      <c r="I707" s="361">
        <v>0</v>
      </c>
      <c r="J707" s="360"/>
    </row>
    <row r="708" spans="2:11" ht="15" x14ac:dyDescent="0.25">
      <c r="B708" s="354" t="s">
        <v>258</v>
      </c>
      <c r="C708" s="355">
        <v>42339</v>
      </c>
      <c r="D708" s="6">
        <v>63179</v>
      </c>
      <c r="E708" s="358">
        <f t="shared" si="116"/>
        <v>5262.8107</v>
      </c>
      <c r="F708" s="356">
        <f t="shared" si="118"/>
        <v>718.37639999999999</v>
      </c>
      <c r="G708" s="354">
        <v>1250</v>
      </c>
      <c r="H708" s="356">
        <f t="shared" si="117"/>
        <v>4012.8107</v>
      </c>
      <c r="I708" s="361">
        <v>0</v>
      </c>
      <c r="J708" s="360"/>
    </row>
    <row r="709" spans="2:11" ht="15" x14ac:dyDescent="0.25">
      <c r="B709" s="354" t="s">
        <v>258</v>
      </c>
      <c r="C709" s="355">
        <v>42370</v>
      </c>
      <c r="D709" s="6">
        <v>63179</v>
      </c>
      <c r="E709" s="358">
        <f t="shared" si="116"/>
        <v>5262.8107</v>
      </c>
      <c r="F709" s="356">
        <f t="shared" si="118"/>
        <v>718.37639999999999</v>
      </c>
      <c r="G709" s="354">
        <v>1250</v>
      </c>
      <c r="H709" s="356">
        <f t="shared" si="117"/>
        <v>4012.8107</v>
      </c>
      <c r="I709" s="361">
        <v>0</v>
      </c>
      <c r="J709" s="360"/>
    </row>
    <row r="710" spans="2:11" ht="15" x14ac:dyDescent="0.25">
      <c r="B710" s="354" t="s">
        <v>258</v>
      </c>
      <c r="C710" s="355">
        <v>42401</v>
      </c>
      <c r="D710" s="6">
        <v>67008</v>
      </c>
      <c r="E710" s="358">
        <f t="shared" si="116"/>
        <v>5581.7663999999995</v>
      </c>
      <c r="F710" s="356">
        <f t="shared" si="118"/>
        <v>762.79279999999994</v>
      </c>
      <c r="G710" s="354">
        <v>1250</v>
      </c>
      <c r="H710" s="356">
        <f t="shared" si="117"/>
        <v>4331.7663999999995</v>
      </c>
      <c r="I710" s="361">
        <v>0</v>
      </c>
      <c r="J710" s="360"/>
    </row>
    <row r="711" spans="2:11" ht="15" x14ac:dyDescent="0.25">
      <c r="B711" s="354" t="s">
        <v>258</v>
      </c>
      <c r="C711" s="355">
        <v>42430</v>
      </c>
      <c r="D711" s="6">
        <v>67008</v>
      </c>
      <c r="E711" s="358">
        <f t="shared" si="116"/>
        <v>5581.7663999999995</v>
      </c>
      <c r="F711" s="356">
        <f t="shared" si="118"/>
        <v>762.79279999999994</v>
      </c>
      <c r="G711" s="354">
        <v>1250</v>
      </c>
      <c r="H711" s="356">
        <f t="shared" si="117"/>
        <v>4331.7663999999995</v>
      </c>
      <c r="I711" s="361">
        <v>0</v>
      </c>
      <c r="J711" s="360">
        <v>8.8000000000000007</v>
      </c>
      <c r="K711" s="370">
        <f>SUM(D700:D711)</f>
        <v>758414</v>
      </c>
    </row>
    <row r="712" spans="2:11" ht="15" x14ac:dyDescent="0.25">
      <c r="B712" s="354" t="s">
        <v>258</v>
      </c>
      <c r="C712" s="355">
        <v>42461</v>
      </c>
      <c r="D712" s="6">
        <v>67008</v>
      </c>
      <c r="E712" s="358">
        <f t="shared" si="116"/>
        <v>5581.7663999999995</v>
      </c>
      <c r="F712" s="356">
        <f t="shared" si="118"/>
        <v>762.79279999999994</v>
      </c>
      <c r="G712" s="354">
        <v>1250</v>
      </c>
      <c r="H712" s="356">
        <f t="shared" si="117"/>
        <v>4331.7663999999995</v>
      </c>
      <c r="I712" s="361">
        <v>0</v>
      </c>
      <c r="J712" s="360"/>
    </row>
    <row r="713" spans="2:11" ht="15" x14ac:dyDescent="0.25">
      <c r="B713" s="354" t="s">
        <v>258</v>
      </c>
      <c r="C713" s="355">
        <v>42491</v>
      </c>
      <c r="D713" s="6">
        <v>67008</v>
      </c>
      <c r="E713" s="358">
        <f t="shared" si="116"/>
        <v>5581.7663999999995</v>
      </c>
      <c r="F713" s="356">
        <f t="shared" si="118"/>
        <v>762.79279999999994</v>
      </c>
      <c r="G713" s="354">
        <v>1250</v>
      </c>
      <c r="H713" s="356">
        <f t="shared" si="117"/>
        <v>4331.7663999999995</v>
      </c>
      <c r="I713" s="361">
        <v>0</v>
      </c>
      <c r="J713" s="360"/>
    </row>
    <row r="714" spans="2:11" ht="15" x14ac:dyDescent="0.25">
      <c r="B714" s="354" t="s">
        <v>258</v>
      </c>
      <c r="C714" s="355">
        <v>42522</v>
      </c>
      <c r="D714" s="6">
        <v>67008</v>
      </c>
      <c r="E714" s="358">
        <f t="shared" si="116"/>
        <v>5581.7663999999995</v>
      </c>
      <c r="F714" s="356">
        <f t="shared" si="118"/>
        <v>762.79279999999994</v>
      </c>
      <c r="G714" s="354">
        <v>1250</v>
      </c>
      <c r="H714" s="356">
        <f t="shared" si="117"/>
        <v>4331.7663999999995</v>
      </c>
      <c r="I714" s="361">
        <v>0</v>
      </c>
      <c r="J714" s="360"/>
    </row>
    <row r="715" spans="2:11" ht="15" x14ac:dyDescent="0.25">
      <c r="B715" s="354" t="s">
        <v>258</v>
      </c>
      <c r="C715" s="355">
        <v>42552</v>
      </c>
      <c r="D715" s="6">
        <v>67008</v>
      </c>
      <c r="E715" s="358">
        <f t="shared" si="116"/>
        <v>5581.7663999999995</v>
      </c>
      <c r="F715" s="356">
        <f t="shared" si="118"/>
        <v>762.79279999999994</v>
      </c>
      <c r="G715" s="354">
        <v>1250</v>
      </c>
      <c r="H715" s="356">
        <f t="shared" si="117"/>
        <v>4331.7663999999995</v>
      </c>
      <c r="I715" s="361">
        <v>0</v>
      </c>
      <c r="J715" s="360"/>
    </row>
    <row r="716" spans="2:11" ht="15" x14ac:dyDescent="0.25">
      <c r="B716" s="354" t="s">
        <v>258</v>
      </c>
      <c r="C716" s="355">
        <v>42583</v>
      </c>
      <c r="D716" s="6">
        <v>69020</v>
      </c>
      <c r="E716" s="358">
        <f t="shared" si="116"/>
        <v>5749.366</v>
      </c>
      <c r="F716" s="356">
        <f t="shared" si="118"/>
        <v>786.13199999999995</v>
      </c>
      <c r="G716" s="354">
        <v>1250</v>
      </c>
      <c r="H716" s="356">
        <f t="shared" si="117"/>
        <v>4499.366</v>
      </c>
      <c r="I716" s="361">
        <v>0</v>
      </c>
      <c r="J716" s="360"/>
    </row>
    <row r="717" spans="2:11" ht="15" x14ac:dyDescent="0.25">
      <c r="B717" s="354" t="s">
        <v>258</v>
      </c>
      <c r="C717" s="355">
        <v>42614</v>
      </c>
      <c r="D717" s="6">
        <v>69020</v>
      </c>
      <c r="E717" s="358">
        <f t="shared" si="116"/>
        <v>5749.366</v>
      </c>
      <c r="F717" s="356">
        <f t="shared" si="118"/>
        <v>786.13199999999995</v>
      </c>
      <c r="G717" s="354">
        <v>1250</v>
      </c>
      <c r="H717" s="356">
        <f t="shared" si="117"/>
        <v>4499.366</v>
      </c>
      <c r="I717" s="361">
        <v>0</v>
      </c>
      <c r="J717" s="360"/>
    </row>
    <row r="718" spans="2:11" ht="15" x14ac:dyDescent="0.25">
      <c r="B718" s="354" t="s">
        <v>258</v>
      </c>
      <c r="C718" s="355">
        <v>42644</v>
      </c>
      <c r="D718" s="6">
        <v>69020</v>
      </c>
      <c r="E718" s="358">
        <f t="shared" si="116"/>
        <v>5749.366</v>
      </c>
      <c r="F718" s="356">
        <f t="shared" si="118"/>
        <v>786.13199999999995</v>
      </c>
      <c r="G718" s="354">
        <v>1250</v>
      </c>
      <c r="H718" s="356">
        <f t="shared" si="117"/>
        <v>4499.366</v>
      </c>
      <c r="I718" s="361">
        <v>0</v>
      </c>
      <c r="J718" s="360"/>
    </row>
    <row r="719" spans="2:11" ht="15" x14ac:dyDescent="0.25">
      <c r="B719" s="354" t="s">
        <v>258</v>
      </c>
      <c r="C719" s="355">
        <v>42675</v>
      </c>
      <c r="D719" s="6">
        <v>69020</v>
      </c>
      <c r="E719" s="358">
        <f t="shared" si="116"/>
        <v>5749.366</v>
      </c>
      <c r="F719" s="356">
        <f t="shared" si="118"/>
        <v>786.13199999999995</v>
      </c>
      <c r="G719" s="354">
        <v>1250</v>
      </c>
      <c r="H719" s="356">
        <f t="shared" si="117"/>
        <v>4499.366</v>
      </c>
      <c r="I719" s="361">
        <v>0</v>
      </c>
      <c r="J719" s="360"/>
    </row>
    <row r="720" spans="2:11" ht="15" x14ac:dyDescent="0.25">
      <c r="B720" s="354" t="s">
        <v>258</v>
      </c>
      <c r="C720" s="355">
        <v>42705</v>
      </c>
      <c r="D720" s="6">
        <v>69020</v>
      </c>
      <c r="E720" s="358">
        <f t="shared" si="116"/>
        <v>5749.366</v>
      </c>
      <c r="F720" s="356">
        <f t="shared" si="118"/>
        <v>786.13199999999995</v>
      </c>
      <c r="G720" s="354">
        <v>1250</v>
      </c>
      <c r="H720" s="356">
        <f t="shared" si="117"/>
        <v>4499.366</v>
      </c>
      <c r="I720" s="361">
        <v>0</v>
      </c>
      <c r="J720" s="360"/>
    </row>
    <row r="721" spans="2:11" ht="15" x14ac:dyDescent="0.25">
      <c r="B721" s="354" t="s">
        <v>258</v>
      </c>
      <c r="C721" s="355">
        <v>42736</v>
      </c>
      <c r="D721" s="6">
        <v>69020</v>
      </c>
      <c r="E721" s="358">
        <f t="shared" ref="E721:E737" si="119">SUM(D721*8.33%)</f>
        <v>5749.366</v>
      </c>
      <c r="F721" s="356">
        <f t="shared" si="118"/>
        <v>786.13199999999995</v>
      </c>
      <c r="G721" s="354">
        <v>1250</v>
      </c>
      <c r="H721" s="356">
        <f t="shared" si="117"/>
        <v>4499.366</v>
      </c>
      <c r="I721" s="361">
        <v>0</v>
      </c>
      <c r="J721" s="360"/>
    </row>
    <row r="722" spans="2:11" ht="15" x14ac:dyDescent="0.25">
      <c r="B722" s="354" t="s">
        <v>258</v>
      </c>
      <c r="C722" s="355">
        <v>42767</v>
      </c>
      <c r="D722" s="6">
        <v>72964</v>
      </c>
      <c r="E722" s="358">
        <f t="shared" si="119"/>
        <v>6077.9012000000002</v>
      </c>
      <c r="F722" s="356">
        <f t="shared" si="118"/>
        <v>831.88239999999996</v>
      </c>
      <c r="G722" s="354">
        <v>1250</v>
      </c>
      <c r="H722" s="356">
        <f t="shared" si="117"/>
        <v>4827.9012000000002</v>
      </c>
      <c r="I722" s="361">
        <v>0</v>
      </c>
      <c r="J722" s="360"/>
    </row>
    <row r="723" spans="2:11" ht="15" x14ac:dyDescent="0.25">
      <c r="B723" s="354" t="s">
        <v>258</v>
      </c>
      <c r="C723" s="355">
        <v>42795</v>
      </c>
      <c r="D723" s="6">
        <v>72964</v>
      </c>
      <c r="E723" s="358">
        <f t="shared" si="119"/>
        <v>6077.9012000000002</v>
      </c>
      <c r="F723" s="356">
        <f t="shared" si="118"/>
        <v>831.88239999999996</v>
      </c>
      <c r="G723" s="354">
        <v>1250</v>
      </c>
      <c r="H723" s="356">
        <f t="shared" si="117"/>
        <v>4827.9012000000002</v>
      </c>
      <c r="I723" s="361">
        <v>0</v>
      </c>
      <c r="J723" s="360">
        <v>8.65</v>
      </c>
      <c r="K723" s="370">
        <f>SUM(D712:D723)</f>
        <v>828080</v>
      </c>
    </row>
    <row r="724" spans="2:11" ht="15" x14ac:dyDescent="0.25">
      <c r="B724" s="354" t="s">
        <v>258</v>
      </c>
      <c r="C724" s="355">
        <v>42826</v>
      </c>
      <c r="D724" s="6">
        <v>72964</v>
      </c>
      <c r="E724" s="358">
        <f t="shared" si="119"/>
        <v>6077.9012000000002</v>
      </c>
      <c r="F724" s="356">
        <f t="shared" si="118"/>
        <v>831.88239999999996</v>
      </c>
      <c r="G724" s="354">
        <v>1250</v>
      </c>
      <c r="H724" s="356">
        <f t="shared" ref="H724:H737" si="120">SUM(E724-G724)</f>
        <v>4827.9012000000002</v>
      </c>
      <c r="I724" s="361">
        <v>0</v>
      </c>
      <c r="J724" s="359"/>
    </row>
    <row r="725" spans="2:11" ht="15" x14ac:dyDescent="0.25">
      <c r="B725" s="354" t="s">
        <v>258</v>
      </c>
      <c r="C725" s="355">
        <v>42856</v>
      </c>
      <c r="D725" s="6">
        <v>72964</v>
      </c>
      <c r="E725" s="358">
        <f t="shared" si="119"/>
        <v>6077.9012000000002</v>
      </c>
      <c r="F725" s="356">
        <f t="shared" si="118"/>
        <v>831.88239999999996</v>
      </c>
      <c r="G725" s="354">
        <v>1250</v>
      </c>
      <c r="H725" s="356">
        <f t="shared" si="120"/>
        <v>4827.9012000000002</v>
      </c>
      <c r="I725" s="361">
        <v>0</v>
      </c>
      <c r="J725" s="359"/>
    </row>
    <row r="726" spans="2:11" ht="15" x14ac:dyDescent="0.25">
      <c r="B726" s="354" t="s">
        <v>258</v>
      </c>
      <c r="C726" s="355">
        <v>42887</v>
      </c>
      <c r="D726" s="6">
        <v>72964</v>
      </c>
      <c r="E726" s="358">
        <f t="shared" si="119"/>
        <v>6077.9012000000002</v>
      </c>
      <c r="F726" s="356">
        <f t="shared" si="118"/>
        <v>831.88239999999996</v>
      </c>
      <c r="G726" s="354">
        <v>1250</v>
      </c>
      <c r="H726" s="356">
        <f t="shared" si="120"/>
        <v>4827.9012000000002</v>
      </c>
      <c r="I726" s="361">
        <v>0</v>
      </c>
      <c r="J726" s="359"/>
    </row>
    <row r="727" spans="2:11" ht="15" x14ac:dyDescent="0.25">
      <c r="B727" s="354" t="s">
        <v>258</v>
      </c>
      <c r="C727" s="355">
        <v>42917</v>
      </c>
      <c r="D727" s="6">
        <v>72964</v>
      </c>
      <c r="E727" s="358">
        <f t="shared" si="119"/>
        <v>6077.9012000000002</v>
      </c>
      <c r="F727" s="356">
        <f t="shared" si="118"/>
        <v>831.88239999999996</v>
      </c>
      <c r="G727" s="354">
        <v>1250</v>
      </c>
      <c r="H727" s="356">
        <f t="shared" si="120"/>
        <v>4827.9012000000002</v>
      </c>
      <c r="I727" s="361">
        <v>0</v>
      </c>
      <c r="J727" s="359"/>
    </row>
    <row r="728" spans="2:11" ht="15" x14ac:dyDescent="0.25">
      <c r="B728" s="354" t="s">
        <v>258</v>
      </c>
      <c r="C728" s="355">
        <v>42948</v>
      </c>
      <c r="D728" s="6">
        <v>75166</v>
      </c>
      <c r="E728" s="358">
        <f t="shared" si="119"/>
        <v>6261.3278</v>
      </c>
      <c r="F728" s="356">
        <f t="shared" si="118"/>
        <v>857.42559999999992</v>
      </c>
      <c r="G728" s="354">
        <v>1250</v>
      </c>
      <c r="H728" s="356">
        <f t="shared" si="120"/>
        <v>5011.3278</v>
      </c>
      <c r="I728" s="361">
        <v>0</v>
      </c>
      <c r="J728" s="359"/>
    </row>
    <row r="729" spans="2:11" ht="15" x14ac:dyDescent="0.25">
      <c r="B729" s="354" t="s">
        <v>258</v>
      </c>
      <c r="C729" s="355">
        <v>42979</v>
      </c>
      <c r="D729" s="6">
        <v>75166</v>
      </c>
      <c r="E729" s="358">
        <f t="shared" si="119"/>
        <v>6261.3278</v>
      </c>
      <c r="F729" s="356">
        <f t="shared" si="118"/>
        <v>857.42559999999992</v>
      </c>
      <c r="G729" s="354">
        <v>1250</v>
      </c>
      <c r="H729" s="356">
        <f t="shared" si="120"/>
        <v>5011.3278</v>
      </c>
      <c r="I729" s="361">
        <v>0</v>
      </c>
      <c r="J729" s="359"/>
    </row>
    <row r="730" spans="2:11" ht="15" x14ac:dyDescent="0.25">
      <c r="B730" s="354" t="s">
        <v>258</v>
      </c>
      <c r="C730" s="355">
        <v>43009</v>
      </c>
      <c r="D730" s="6">
        <v>75166</v>
      </c>
      <c r="E730" s="358">
        <f t="shared" si="119"/>
        <v>6261.3278</v>
      </c>
      <c r="F730" s="356">
        <f t="shared" si="118"/>
        <v>857.42559999999992</v>
      </c>
      <c r="G730" s="354">
        <v>1250</v>
      </c>
      <c r="H730" s="356">
        <f t="shared" si="120"/>
        <v>5011.3278</v>
      </c>
      <c r="I730" s="361">
        <v>0</v>
      </c>
      <c r="J730" s="359"/>
    </row>
    <row r="731" spans="2:11" ht="15" x14ac:dyDescent="0.25">
      <c r="B731" s="354" t="s">
        <v>258</v>
      </c>
      <c r="C731" s="355">
        <v>43040</v>
      </c>
      <c r="D731" s="6">
        <v>75166</v>
      </c>
      <c r="E731" s="358">
        <f t="shared" si="119"/>
        <v>6261.3278</v>
      </c>
      <c r="F731" s="356">
        <f t="shared" si="118"/>
        <v>857.42559999999992</v>
      </c>
      <c r="G731" s="354">
        <v>1250</v>
      </c>
      <c r="H731" s="356">
        <f t="shared" si="120"/>
        <v>5011.3278</v>
      </c>
      <c r="I731" s="361">
        <v>0</v>
      </c>
      <c r="J731" s="359"/>
    </row>
    <row r="732" spans="2:11" ht="15" x14ac:dyDescent="0.25">
      <c r="B732" s="354" t="s">
        <v>258</v>
      </c>
      <c r="C732" s="355">
        <v>43070</v>
      </c>
      <c r="D732" s="6">
        <v>75166</v>
      </c>
      <c r="E732" s="358">
        <f t="shared" si="119"/>
        <v>6261.3278</v>
      </c>
      <c r="F732" s="356">
        <f t="shared" si="118"/>
        <v>857.42559999999992</v>
      </c>
      <c r="G732" s="354">
        <v>1250</v>
      </c>
      <c r="H732" s="356">
        <f t="shared" si="120"/>
        <v>5011.3278</v>
      </c>
      <c r="I732" s="361">
        <v>0</v>
      </c>
      <c r="J732" s="359"/>
    </row>
    <row r="733" spans="2:11" ht="15" x14ac:dyDescent="0.25">
      <c r="B733" s="354" t="s">
        <v>258</v>
      </c>
      <c r="C733" s="355">
        <v>43101</v>
      </c>
      <c r="D733" s="6">
        <v>75166</v>
      </c>
      <c r="E733" s="358">
        <f t="shared" si="119"/>
        <v>6261.3278</v>
      </c>
      <c r="F733" s="356">
        <f t="shared" si="118"/>
        <v>857.42559999999992</v>
      </c>
      <c r="G733" s="354">
        <v>1250</v>
      </c>
      <c r="H733" s="356">
        <f t="shared" si="120"/>
        <v>5011.3278</v>
      </c>
      <c r="I733" s="361">
        <v>0</v>
      </c>
      <c r="J733" s="359"/>
    </row>
    <row r="734" spans="2:11" ht="15" x14ac:dyDescent="0.25">
      <c r="B734" s="354" t="s">
        <v>258</v>
      </c>
      <c r="C734" s="355">
        <v>43132</v>
      </c>
      <c r="D734" s="6">
        <v>81260</v>
      </c>
      <c r="E734" s="358">
        <f t="shared" si="119"/>
        <v>6768.9579999999996</v>
      </c>
      <c r="F734" s="356">
        <f t="shared" si="118"/>
        <v>928.11599999999999</v>
      </c>
      <c r="G734" s="354">
        <v>1250</v>
      </c>
      <c r="H734" s="356">
        <f t="shared" si="120"/>
        <v>5518.9579999999996</v>
      </c>
      <c r="I734" s="361">
        <v>0</v>
      </c>
      <c r="J734" s="359"/>
    </row>
    <row r="735" spans="2:11" ht="15" x14ac:dyDescent="0.25">
      <c r="B735" s="354" t="s">
        <v>258</v>
      </c>
      <c r="C735" s="355">
        <v>43160</v>
      </c>
      <c r="D735" s="6">
        <v>81260</v>
      </c>
      <c r="E735" s="358">
        <f t="shared" si="119"/>
        <v>6768.9579999999996</v>
      </c>
      <c r="F735" s="356">
        <f t="shared" si="118"/>
        <v>928.11599999999999</v>
      </c>
      <c r="G735" s="354">
        <v>1250</v>
      </c>
      <c r="H735" s="356">
        <f t="shared" si="120"/>
        <v>5518.9579999999996</v>
      </c>
      <c r="I735" s="361">
        <v>0</v>
      </c>
      <c r="J735" s="360">
        <v>8.5500000000000007</v>
      </c>
      <c r="K735" s="370">
        <f>SUM(D724:D735)</f>
        <v>905372</v>
      </c>
    </row>
    <row r="736" spans="2:11" x14ac:dyDescent="0.25">
      <c r="B736" s="354" t="s">
        <v>258</v>
      </c>
      <c r="C736" s="355">
        <v>43191</v>
      </c>
      <c r="D736" s="6">
        <v>81260</v>
      </c>
      <c r="E736" s="358">
        <f t="shared" si="119"/>
        <v>6768.9579999999996</v>
      </c>
      <c r="F736" s="356">
        <f t="shared" si="118"/>
        <v>928.11599999999999</v>
      </c>
      <c r="G736" s="354">
        <v>1250</v>
      </c>
      <c r="H736" s="356">
        <f t="shared" si="120"/>
        <v>5518.9579999999996</v>
      </c>
      <c r="I736" s="361">
        <v>0</v>
      </c>
      <c r="J736" s="359"/>
      <c r="K736" s="387" t="s">
        <v>54</v>
      </c>
    </row>
    <row r="737" spans="2:11" ht="15" x14ac:dyDescent="0.25">
      <c r="B737" s="354" t="s">
        <v>258</v>
      </c>
      <c r="C737" s="355">
        <v>43221</v>
      </c>
      <c r="D737" s="6">
        <v>81260</v>
      </c>
      <c r="E737" s="358">
        <f t="shared" si="119"/>
        <v>6768.9579999999996</v>
      </c>
      <c r="F737" s="356">
        <f t="shared" si="118"/>
        <v>928.11599999999999</v>
      </c>
      <c r="G737" s="354">
        <v>1250</v>
      </c>
      <c r="H737" s="356">
        <f t="shared" si="120"/>
        <v>5518.9579999999996</v>
      </c>
      <c r="I737" s="361">
        <v>0</v>
      </c>
      <c r="J737" s="359"/>
      <c r="K737" s="370">
        <f>SUM(D736:D737)</f>
        <v>162520</v>
      </c>
    </row>
    <row r="738" spans="2:11" x14ac:dyDescent="0.3">
      <c r="C738" s="384" t="s">
        <v>54</v>
      </c>
      <c r="D738" s="375">
        <f>SUM(D467:D737)</f>
        <v>8350425</v>
      </c>
      <c r="K738" s="376">
        <f>SUM(K467:K737)</f>
        <v>8350425</v>
      </c>
    </row>
  </sheetData>
  <mergeCells count="99">
    <mergeCell ref="B424:D424"/>
    <mergeCell ref="E424:F424"/>
    <mergeCell ref="B16:D16"/>
    <mergeCell ref="E16:F16"/>
    <mergeCell ref="B385:D385"/>
    <mergeCell ref="E385:F385"/>
    <mergeCell ref="B386:D386"/>
    <mergeCell ref="E386:F386"/>
    <mergeCell ref="B17:D17"/>
    <mergeCell ref="E17:F17"/>
    <mergeCell ref="B35:D35"/>
    <mergeCell ref="E35:F35"/>
    <mergeCell ref="B75:D75"/>
    <mergeCell ref="E75:F75"/>
    <mergeCell ref="B36:D36"/>
    <mergeCell ref="E36:F36"/>
    <mergeCell ref="B2:K2"/>
    <mergeCell ref="B56:D56"/>
    <mergeCell ref="E56:F56"/>
    <mergeCell ref="B76:D76"/>
    <mergeCell ref="E76:F76"/>
    <mergeCell ref="B55:D55"/>
    <mergeCell ref="E55:F55"/>
    <mergeCell ref="H3:I3"/>
    <mergeCell ref="B4:D4"/>
    <mergeCell ref="E4:F4"/>
    <mergeCell ref="B5:D5"/>
    <mergeCell ref="E5:F5"/>
    <mergeCell ref="B95:D95"/>
    <mergeCell ref="E95:F95"/>
    <mergeCell ref="B96:D96"/>
    <mergeCell ref="E96:F96"/>
    <mergeCell ref="B114:D114"/>
    <mergeCell ref="E114:F114"/>
    <mergeCell ref="B115:D115"/>
    <mergeCell ref="E115:F115"/>
    <mergeCell ref="B133:D133"/>
    <mergeCell ref="E133:F133"/>
    <mergeCell ref="B134:D134"/>
    <mergeCell ref="E134:F134"/>
    <mergeCell ref="B152:D152"/>
    <mergeCell ref="E152:F152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09:D209"/>
    <mergeCell ref="E209:F209"/>
    <mergeCell ref="B210:D210"/>
    <mergeCell ref="E210:F210"/>
    <mergeCell ref="B229:D229"/>
    <mergeCell ref="E229:F229"/>
    <mergeCell ref="B230:D230"/>
    <mergeCell ref="E230:F230"/>
    <mergeCell ref="B248:D248"/>
    <mergeCell ref="E248:F248"/>
    <mergeCell ref="B249:D249"/>
    <mergeCell ref="E249:F249"/>
    <mergeCell ref="B268:D268"/>
    <mergeCell ref="E268:F268"/>
    <mergeCell ref="B269:D269"/>
    <mergeCell ref="E269:F269"/>
    <mergeCell ref="B288:D288"/>
    <mergeCell ref="E288:F288"/>
    <mergeCell ref="B289:D289"/>
    <mergeCell ref="E289:F289"/>
    <mergeCell ref="B308:D308"/>
    <mergeCell ref="E308:F308"/>
    <mergeCell ref="B309:D309"/>
    <mergeCell ref="E309:F309"/>
    <mergeCell ref="B327:D327"/>
    <mergeCell ref="E327:F327"/>
    <mergeCell ref="B366:D366"/>
    <mergeCell ref="E366:F366"/>
    <mergeCell ref="B452:K452"/>
    <mergeCell ref="B367:D367"/>
    <mergeCell ref="E367:F367"/>
    <mergeCell ref="B405:D405"/>
    <mergeCell ref="E405:F405"/>
    <mergeCell ref="B404:D404"/>
    <mergeCell ref="E404:F404"/>
    <mergeCell ref="B442:D442"/>
    <mergeCell ref="E442:F442"/>
    <mergeCell ref="B443:D443"/>
    <mergeCell ref="E443:F443"/>
    <mergeCell ref="B423:D423"/>
    <mergeCell ref="E423:F423"/>
    <mergeCell ref="B328:D328"/>
    <mergeCell ref="E328:F328"/>
    <mergeCell ref="B346:D346"/>
    <mergeCell ref="E346:F346"/>
    <mergeCell ref="B347:D347"/>
    <mergeCell ref="E347:F347"/>
  </mergeCells>
  <printOptions horizontalCentered="1" verticalCentered="1"/>
  <pageMargins left="0" right="0.55118110236220474" top="0" bottom="0" header="0" footer="0"/>
  <pageSetup paperSize="9" scale="90" orientation="landscape" verticalDpi="300" r:id="rId1"/>
  <rowBreaks count="7" manualBreakCount="7">
    <brk id="54" min="1" max="10" man="1"/>
    <brk id="113" min="1" max="10" man="1"/>
    <brk id="170" min="1" max="10" man="1"/>
    <brk id="228" min="1" max="10" man="1"/>
    <brk id="287" min="1" max="10" man="1"/>
    <brk id="345" min="1" max="10" man="1"/>
    <brk id="403" min="1" max="10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38"/>
  <sheetViews>
    <sheetView topLeftCell="A731" workbookViewId="0">
      <selection activeCell="F742" sqref="F742"/>
    </sheetView>
  </sheetViews>
  <sheetFormatPr defaultColWidth="21.85546875" defaultRowHeight="23.25" x14ac:dyDescent="0.25"/>
  <cols>
    <col min="1" max="1" width="2.7109375" customWidth="1"/>
    <col min="2" max="2" width="27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style="74" customWidth="1"/>
    <col min="8" max="8" width="16.28515625" style="74" customWidth="1"/>
    <col min="9" max="9" width="17.7109375" style="41" customWidth="1"/>
    <col min="10" max="10" width="19.42578125" style="16" customWidth="1"/>
    <col min="11" max="11" width="15.85546875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65"/>
      <c r="H3" s="152" t="s">
        <v>1</v>
      </c>
      <c r="I3" s="152"/>
      <c r="J3" s="148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66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72</v>
      </c>
      <c r="C5" s="439"/>
      <c r="D5" s="439"/>
      <c r="E5" s="439" t="s">
        <v>73</v>
      </c>
      <c r="F5" s="439"/>
      <c r="G5" s="67" t="s">
        <v>74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68" t="s">
        <v>14</v>
      </c>
      <c r="H6" s="66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4879</v>
      </c>
      <c r="D8" s="6">
        <v>5000</v>
      </c>
      <c r="E8" s="6">
        <f t="shared" ref="E8:E11" si="0">$C8*8.33%</f>
        <v>406.42070000000001</v>
      </c>
      <c r="F8" s="6">
        <v>231</v>
      </c>
      <c r="G8" s="15">
        <f>G7+H7</f>
        <v>0</v>
      </c>
      <c r="H8" s="15">
        <f t="shared" ref="H8:H11" si="1">E8-F8</f>
        <v>175.42070000000001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5130</v>
      </c>
      <c r="D9" s="6">
        <v>5000</v>
      </c>
      <c r="E9" s="6">
        <f t="shared" si="0"/>
        <v>427.32900000000001</v>
      </c>
      <c r="F9" s="6">
        <v>417</v>
      </c>
      <c r="G9" s="15">
        <f t="shared" ref="G9:G11" si="2">G8+H8</f>
        <v>175.42070000000001</v>
      </c>
      <c r="H9" s="15">
        <f t="shared" si="1"/>
        <v>10.329000000000008</v>
      </c>
      <c r="I9" s="31"/>
      <c r="J9" s="16"/>
      <c r="K9" s="15">
        <f>(G9)*(H5/12)</f>
        <v>1.7542070000000001</v>
      </c>
    </row>
    <row r="10" spans="2:11" s="2" customFormat="1" ht="12.75" customHeight="1" x14ac:dyDescent="0.25">
      <c r="B10" s="2" t="s">
        <v>20</v>
      </c>
      <c r="C10" s="6">
        <v>5310</v>
      </c>
      <c r="D10" s="6">
        <v>5000</v>
      </c>
      <c r="E10" s="6">
        <f t="shared" si="0"/>
        <v>442.32299999999998</v>
      </c>
      <c r="F10" s="6">
        <v>417</v>
      </c>
      <c r="G10" s="15">
        <f t="shared" si="2"/>
        <v>185.74970000000002</v>
      </c>
      <c r="H10" s="15">
        <f t="shared" si="1"/>
        <v>25.322999999999979</v>
      </c>
      <c r="I10" s="31"/>
      <c r="J10" s="16"/>
      <c r="K10" s="15">
        <f>(G10)*(H5/12)</f>
        <v>1.8574970000000002</v>
      </c>
    </row>
    <row r="11" spans="2:11" s="2" customFormat="1" ht="12.75" customHeight="1" x14ac:dyDescent="0.25">
      <c r="B11" s="2" t="s">
        <v>21</v>
      </c>
      <c r="C11" s="6">
        <v>5310</v>
      </c>
      <c r="D11" s="6">
        <v>5000</v>
      </c>
      <c r="E11" s="6">
        <f t="shared" si="0"/>
        <v>442.32299999999998</v>
      </c>
      <c r="F11" s="6">
        <v>417</v>
      </c>
      <c r="G11" s="15">
        <f t="shared" si="2"/>
        <v>211.0727</v>
      </c>
      <c r="H11" s="15">
        <f t="shared" si="1"/>
        <v>25.322999999999979</v>
      </c>
      <c r="I11" s="31"/>
      <c r="J11" s="16"/>
      <c r="K11" s="15">
        <f>(G11)*(H5/12)</f>
        <v>2.1107269999999998</v>
      </c>
    </row>
    <row r="12" spans="2:11" s="2" customFormat="1" ht="12.75" customHeight="1" x14ac:dyDescent="0.25">
      <c r="B12" s="7" t="s">
        <v>22</v>
      </c>
      <c r="C12" s="8">
        <f>SUM(C7:C11)</f>
        <v>20629</v>
      </c>
      <c r="D12" s="9" t="s">
        <v>23</v>
      </c>
      <c r="E12" s="8">
        <f>SUM(E7:E11)</f>
        <v>1718.3957</v>
      </c>
      <c r="F12" s="8">
        <f>SUM(F7:F11)</f>
        <v>1482</v>
      </c>
      <c r="G12" s="30">
        <f>SUM(G7:G11)</f>
        <v>572.24310000000003</v>
      </c>
      <c r="H12" s="30">
        <f>SUM(H7:H11)</f>
        <v>236.39569999999998</v>
      </c>
      <c r="I12" s="34">
        <f>H5/12</f>
        <v>0.01</v>
      </c>
      <c r="J12" s="19"/>
      <c r="K12" s="30">
        <f>SUM(K7:K11)</f>
        <v>5.7224310000000003</v>
      </c>
    </row>
    <row r="13" spans="2:11" s="2" customFormat="1" ht="12.75" customHeight="1" x14ac:dyDescent="0.25"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5.7224310000000003</v>
      </c>
      <c r="F14" s="2" t="s">
        <v>25</v>
      </c>
      <c r="G14" s="73">
        <f>C14+H12</f>
        <v>242.11813099999998</v>
      </c>
      <c r="H14" s="15"/>
      <c r="I14" s="73">
        <f>$C14+$H12</f>
        <v>242.11813099999998</v>
      </c>
      <c r="J14" s="143" t="s">
        <v>54</v>
      </c>
      <c r="K14" s="15"/>
    </row>
    <row r="15" spans="2:11" s="2" customFormat="1" ht="12.75" customHeight="1" x14ac:dyDescent="0.25">
      <c r="C15" s="10"/>
      <c r="G15" s="15"/>
      <c r="H15" s="15"/>
      <c r="I15" s="135" t="str">
        <f>IF($I14=$G19,"OK","CHECK IT")</f>
        <v>OK</v>
      </c>
      <c r="J15" s="143" t="str">
        <f>IF($K13=$C15,"Intt OK","Intt CHECK IT")</f>
        <v>Intt OK</v>
      </c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66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72</v>
      </c>
      <c r="C17" s="439"/>
      <c r="D17" s="439"/>
      <c r="E17" s="439" t="s">
        <v>73</v>
      </c>
      <c r="F17" s="439"/>
      <c r="G17" s="67" t="s">
        <v>74</v>
      </c>
      <c r="H17" s="7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68" t="s">
        <v>14</v>
      </c>
      <c r="H18" s="66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5310</v>
      </c>
      <c r="D19" s="6">
        <v>5000</v>
      </c>
      <c r="E19" s="6">
        <f t="shared" ref="E19:E30" si="3">$C19*8.33%</f>
        <v>442.32299999999998</v>
      </c>
      <c r="F19" s="6">
        <v>417</v>
      </c>
      <c r="G19" s="69">
        <f>$G$14</f>
        <v>242.11813099999998</v>
      </c>
      <c r="H19" s="15">
        <f t="shared" ref="H19:H30" si="4">E19-F19</f>
        <v>25.322999999999979</v>
      </c>
      <c r="I19" s="31"/>
      <c r="J19" s="16"/>
      <c r="K19" s="15">
        <f>($G19)*($H$17/12)</f>
        <v>2.4211813099999997</v>
      </c>
    </row>
    <row r="20" spans="2:15" s="2" customFormat="1" ht="12.75" customHeight="1" x14ac:dyDescent="0.25">
      <c r="B20" s="2" t="s">
        <v>28</v>
      </c>
      <c r="C20" s="6">
        <v>5570</v>
      </c>
      <c r="D20" s="6">
        <v>5000</v>
      </c>
      <c r="E20" s="6">
        <f t="shared" si="3"/>
        <v>463.98099999999999</v>
      </c>
      <c r="F20" s="6">
        <v>417</v>
      </c>
      <c r="G20" s="15">
        <f>$G19+$H19</f>
        <v>267.44113099999993</v>
      </c>
      <c r="H20" s="15">
        <f t="shared" si="4"/>
        <v>46.980999999999995</v>
      </c>
      <c r="I20" s="31"/>
      <c r="J20" s="16"/>
      <c r="K20" s="15">
        <f t="shared" ref="K20:K30" si="5">($G20)*($H$17/12)</f>
        <v>2.6744113099999995</v>
      </c>
    </row>
    <row r="21" spans="2:15" s="2" customFormat="1" ht="12.75" customHeight="1" x14ac:dyDescent="0.25">
      <c r="B21" s="2" t="s">
        <v>29</v>
      </c>
      <c r="C21" s="6">
        <v>5570</v>
      </c>
      <c r="D21" s="6">
        <v>5000</v>
      </c>
      <c r="E21" s="6">
        <f t="shared" si="3"/>
        <v>463.98099999999999</v>
      </c>
      <c r="F21" s="6">
        <v>417</v>
      </c>
      <c r="G21" s="15">
        <f t="shared" ref="G21:G30" si="6">$G20+$H20</f>
        <v>314.42213099999992</v>
      </c>
      <c r="H21" s="15">
        <f t="shared" si="4"/>
        <v>46.980999999999995</v>
      </c>
      <c r="I21" s="31"/>
      <c r="J21" s="16"/>
      <c r="K21" s="15">
        <f t="shared" si="5"/>
        <v>3.1442213099999994</v>
      </c>
    </row>
    <row r="22" spans="2:15" s="2" customFormat="1" ht="12.75" customHeight="1" x14ac:dyDescent="0.25">
      <c r="B22" s="2" t="s">
        <v>30</v>
      </c>
      <c r="C22" s="6">
        <v>5570</v>
      </c>
      <c r="D22" s="6">
        <v>5000</v>
      </c>
      <c r="E22" s="6">
        <f t="shared" si="3"/>
        <v>463.98099999999999</v>
      </c>
      <c r="F22" s="6">
        <v>417</v>
      </c>
      <c r="G22" s="15">
        <f t="shared" si="6"/>
        <v>361.40313099999992</v>
      </c>
      <c r="H22" s="15">
        <f t="shared" si="4"/>
        <v>46.980999999999995</v>
      </c>
      <c r="I22" s="31"/>
      <c r="J22" s="16"/>
      <c r="K22" s="15">
        <f t="shared" si="5"/>
        <v>3.6140313099999992</v>
      </c>
    </row>
    <row r="23" spans="2:15" s="2" customFormat="1" ht="12.75" customHeight="1" x14ac:dyDescent="0.25">
      <c r="B23" s="2" t="s">
        <v>31</v>
      </c>
      <c r="C23" s="6">
        <v>5570</v>
      </c>
      <c r="D23" s="6">
        <v>5000</v>
      </c>
      <c r="E23" s="6">
        <f t="shared" si="3"/>
        <v>463.98099999999999</v>
      </c>
      <c r="F23" s="6">
        <v>417</v>
      </c>
      <c r="G23" s="15">
        <f t="shared" si="6"/>
        <v>408.38413099999991</v>
      </c>
      <c r="H23" s="15">
        <f t="shared" si="4"/>
        <v>46.980999999999995</v>
      </c>
      <c r="I23" s="31"/>
      <c r="J23" s="16"/>
      <c r="K23" s="15">
        <f t="shared" si="5"/>
        <v>4.0838413099999995</v>
      </c>
    </row>
    <row r="24" spans="2:15" s="2" customFormat="1" ht="12.75" customHeight="1" x14ac:dyDescent="0.25">
      <c r="B24" s="2" t="s">
        <v>32</v>
      </c>
      <c r="C24" s="6">
        <v>5570</v>
      </c>
      <c r="D24" s="6">
        <v>5000</v>
      </c>
      <c r="E24" s="6">
        <f t="shared" si="3"/>
        <v>463.98099999999999</v>
      </c>
      <c r="F24" s="6">
        <v>417</v>
      </c>
      <c r="G24" s="15">
        <f t="shared" si="6"/>
        <v>455.36513099999991</v>
      </c>
      <c r="H24" s="15">
        <f t="shared" si="4"/>
        <v>46.980999999999995</v>
      </c>
      <c r="I24" s="31"/>
      <c r="J24" s="16"/>
      <c r="K24" s="15">
        <f t="shared" si="5"/>
        <v>4.5536513099999993</v>
      </c>
    </row>
    <row r="25" spans="2:15" s="2" customFormat="1" ht="12.75" customHeight="1" x14ac:dyDescent="0.25">
      <c r="B25" s="2" t="s">
        <v>33</v>
      </c>
      <c r="C25" s="6">
        <v>5570</v>
      </c>
      <c r="D25" s="6">
        <v>5000</v>
      </c>
      <c r="E25" s="6">
        <f t="shared" si="3"/>
        <v>463.98099999999999</v>
      </c>
      <c r="F25" s="6">
        <v>417</v>
      </c>
      <c r="G25" s="15">
        <f t="shared" si="6"/>
        <v>502.3461309999999</v>
      </c>
      <c r="H25" s="15">
        <f t="shared" si="4"/>
        <v>46.980999999999995</v>
      </c>
      <c r="I25" s="31"/>
      <c r="J25" s="16"/>
      <c r="K25" s="15">
        <f t="shared" si="5"/>
        <v>5.0234613099999992</v>
      </c>
    </row>
    <row r="26" spans="2:15" s="2" customFormat="1" ht="12.75" customHeight="1" x14ac:dyDescent="0.25">
      <c r="B26" s="2" t="s">
        <v>17</v>
      </c>
      <c r="C26" s="6">
        <v>5853</v>
      </c>
      <c r="D26" s="6">
        <v>5000</v>
      </c>
      <c r="E26" s="6">
        <f t="shared" si="3"/>
        <v>487.55489999999998</v>
      </c>
      <c r="F26" s="6">
        <v>417</v>
      </c>
      <c r="G26" s="15">
        <f t="shared" si="6"/>
        <v>549.32713099999989</v>
      </c>
      <c r="H26" s="15">
        <f t="shared" si="4"/>
        <v>70.554899999999975</v>
      </c>
      <c r="I26" s="31"/>
      <c r="J26" s="16"/>
      <c r="K26" s="15">
        <f t="shared" si="5"/>
        <v>5.493271309999999</v>
      </c>
    </row>
    <row r="27" spans="2:15" s="2" customFormat="1" ht="12.75" customHeight="1" x14ac:dyDescent="0.25">
      <c r="B27" s="2" t="s">
        <v>18</v>
      </c>
      <c r="C27" s="6">
        <v>5853</v>
      </c>
      <c r="D27" s="6">
        <v>5000</v>
      </c>
      <c r="E27" s="6">
        <f t="shared" si="3"/>
        <v>487.55489999999998</v>
      </c>
      <c r="F27" s="6">
        <v>417</v>
      </c>
      <c r="G27" s="15">
        <f t="shared" si="6"/>
        <v>619.88203099999987</v>
      </c>
      <c r="H27" s="15">
        <f t="shared" si="4"/>
        <v>70.554899999999975</v>
      </c>
      <c r="I27" s="31"/>
      <c r="J27" s="16"/>
      <c r="K27" s="15">
        <f t="shared" si="5"/>
        <v>6.1988203099999986</v>
      </c>
    </row>
    <row r="28" spans="2:15" s="2" customFormat="1" ht="12.75" customHeight="1" x14ac:dyDescent="0.25">
      <c r="B28" s="2" t="s">
        <v>19</v>
      </c>
      <c r="C28" s="6">
        <v>5853</v>
      </c>
      <c r="D28" s="6">
        <v>5000</v>
      </c>
      <c r="E28" s="6">
        <f t="shared" si="3"/>
        <v>487.55489999999998</v>
      </c>
      <c r="F28" s="6">
        <v>417</v>
      </c>
      <c r="G28" s="15">
        <f t="shared" si="6"/>
        <v>690.43693099999984</v>
      </c>
      <c r="H28" s="15">
        <f t="shared" si="4"/>
        <v>70.554899999999975</v>
      </c>
      <c r="I28" s="31"/>
      <c r="J28" s="16"/>
      <c r="K28" s="15">
        <f t="shared" si="5"/>
        <v>6.904369309999999</v>
      </c>
    </row>
    <row r="29" spans="2:15" s="2" customFormat="1" ht="12.75" customHeight="1" x14ac:dyDescent="0.25">
      <c r="B29" s="2" t="s">
        <v>20</v>
      </c>
      <c r="C29" s="6">
        <v>6051</v>
      </c>
      <c r="D29" s="6">
        <v>5000</v>
      </c>
      <c r="E29" s="6">
        <f t="shared" si="3"/>
        <v>504.04829999999998</v>
      </c>
      <c r="F29" s="6">
        <v>417</v>
      </c>
      <c r="G29" s="15">
        <f t="shared" si="6"/>
        <v>760.99183099999982</v>
      </c>
      <c r="H29" s="15">
        <f t="shared" si="4"/>
        <v>87.048299999999983</v>
      </c>
      <c r="I29" s="31"/>
      <c r="J29" s="16"/>
      <c r="K29" s="15">
        <f t="shared" si="5"/>
        <v>7.6099183099999985</v>
      </c>
    </row>
    <row r="30" spans="2:15" s="2" customFormat="1" ht="12.75" customHeight="1" x14ac:dyDescent="0.25">
      <c r="B30" s="2" t="s">
        <v>21</v>
      </c>
      <c r="C30" s="6">
        <v>6051</v>
      </c>
      <c r="D30" s="6">
        <v>5000</v>
      </c>
      <c r="E30" s="6">
        <f t="shared" si="3"/>
        <v>504.04829999999998</v>
      </c>
      <c r="F30" s="6">
        <v>417</v>
      </c>
      <c r="G30" s="15">
        <f t="shared" si="6"/>
        <v>848.04013099999975</v>
      </c>
      <c r="H30" s="15">
        <f t="shared" si="4"/>
        <v>87.048299999999983</v>
      </c>
      <c r="I30" s="31"/>
      <c r="J30" s="16"/>
      <c r="K30" s="15">
        <f t="shared" si="5"/>
        <v>8.4804013099999977</v>
      </c>
    </row>
    <row r="31" spans="2:15" s="2" customFormat="1" ht="12.75" customHeight="1" x14ac:dyDescent="0.25">
      <c r="B31" s="7" t="s">
        <v>22</v>
      </c>
      <c r="C31" s="8">
        <f>SUM(C19:C30)</f>
        <v>68391</v>
      </c>
      <c r="D31" s="9" t="s">
        <v>23</v>
      </c>
      <c r="E31" s="8">
        <f t="shared" ref="E31:F31" si="7">SUM(E19:E30)</f>
        <v>5696.9703000000009</v>
      </c>
      <c r="F31" s="8">
        <f t="shared" si="7"/>
        <v>5004</v>
      </c>
      <c r="G31" s="30">
        <f>SUM(G19:G30)</f>
        <v>6020.1579719999991</v>
      </c>
      <c r="H31" s="30">
        <f t="shared" ref="H31" si="8">SUM(H19:H30)</f>
        <v>692.97029999999972</v>
      </c>
      <c r="I31" s="34">
        <f>H17/12</f>
        <v>0.01</v>
      </c>
      <c r="J31" s="19"/>
      <c r="K31" s="30">
        <f>SUM(K19:K30)</f>
        <v>60.201579719999984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60.201579719999991</v>
      </c>
      <c r="F33" s="2" t="s">
        <v>25</v>
      </c>
      <c r="G33" s="73">
        <f>$C33+$H31</f>
        <v>753.17187971999977</v>
      </c>
      <c r="H33" s="15"/>
      <c r="I33" s="15">
        <f>SUM(I$14,G$33)</f>
        <v>995.29001071999971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G34" s="28"/>
      <c r="H34" s="28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66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72</v>
      </c>
      <c r="C36" s="439"/>
      <c r="D36" s="439"/>
      <c r="E36" s="439" t="s">
        <v>73</v>
      </c>
      <c r="F36" s="439"/>
      <c r="G36" s="67" t="s">
        <v>74</v>
      </c>
      <c r="H36" s="76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68" t="s">
        <v>14</v>
      </c>
      <c r="H37" s="66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6051</v>
      </c>
      <c r="D38" s="6">
        <v>5000</v>
      </c>
      <c r="E38" s="6">
        <f t="shared" ref="E38:E49" si="9">$C38*8.33%</f>
        <v>504.04829999999998</v>
      </c>
      <c r="F38" s="6">
        <v>417</v>
      </c>
      <c r="G38" s="15">
        <f>$G$14+$G$33</f>
        <v>995.29001071999971</v>
      </c>
      <c r="H38" s="15">
        <f t="shared" ref="H38:H49" si="10">E38-F38</f>
        <v>87.048299999999983</v>
      </c>
      <c r="I38" s="31"/>
      <c r="J38" s="16"/>
      <c r="K38" s="15">
        <f>($G38)*($H$36/12)</f>
        <v>9.9529001071999978</v>
      </c>
    </row>
    <row r="39" spans="2:11" s="2" customFormat="1" ht="12.75" customHeight="1" x14ac:dyDescent="0.25">
      <c r="B39" s="2" t="s">
        <v>28</v>
      </c>
      <c r="C39" s="6">
        <v>6051</v>
      </c>
      <c r="D39" s="6">
        <v>5000</v>
      </c>
      <c r="E39" s="6">
        <f t="shared" si="9"/>
        <v>504.04829999999998</v>
      </c>
      <c r="F39" s="6">
        <v>417</v>
      </c>
      <c r="G39" s="15">
        <f t="shared" ref="G39:G49" si="11">$G38+$H38</f>
        <v>1082.3383107199998</v>
      </c>
      <c r="H39" s="15">
        <f t="shared" si="10"/>
        <v>87.048299999999983</v>
      </c>
      <c r="I39" s="31"/>
      <c r="J39" s="16"/>
      <c r="K39" s="15">
        <f t="shared" ref="K39:K49" si="12">($G39)*($H$36/12)</f>
        <v>10.823383107199998</v>
      </c>
    </row>
    <row r="40" spans="2:11" s="2" customFormat="1" ht="12.75" customHeight="1" x14ac:dyDescent="0.25">
      <c r="B40" s="2" t="s">
        <v>29</v>
      </c>
      <c r="C40" s="6">
        <v>6051</v>
      </c>
      <c r="D40" s="6">
        <v>5000</v>
      </c>
      <c r="E40" s="6">
        <f t="shared" si="9"/>
        <v>504.04829999999998</v>
      </c>
      <c r="F40" s="6">
        <v>417</v>
      </c>
      <c r="G40" s="15">
        <f t="shared" si="11"/>
        <v>1169.3866107199997</v>
      </c>
      <c r="H40" s="15">
        <f t="shared" si="10"/>
        <v>87.048299999999983</v>
      </c>
      <c r="I40" s="31"/>
      <c r="J40" s="16"/>
      <c r="K40" s="15">
        <f t="shared" si="12"/>
        <v>11.693866107199996</v>
      </c>
    </row>
    <row r="41" spans="2:11" s="2" customFormat="1" ht="12.75" customHeight="1" x14ac:dyDescent="0.25">
      <c r="B41" s="2" t="s">
        <v>30</v>
      </c>
      <c r="C41" s="6">
        <v>6051</v>
      </c>
      <c r="D41" s="6">
        <v>5000</v>
      </c>
      <c r="E41" s="6">
        <f t="shared" si="9"/>
        <v>504.04829999999998</v>
      </c>
      <c r="F41" s="6">
        <v>417</v>
      </c>
      <c r="G41" s="15">
        <f t="shared" si="11"/>
        <v>1256.4349107199996</v>
      </c>
      <c r="H41" s="15">
        <f t="shared" si="10"/>
        <v>87.048299999999983</v>
      </c>
      <c r="I41" s="31"/>
      <c r="J41" s="16"/>
      <c r="K41" s="15">
        <f t="shared" si="12"/>
        <v>12.564349107199996</v>
      </c>
    </row>
    <row r="42" spans="2:11" s="2" customFormat="1" ht="12.75" customHeight="1" x14ac:dyDescent="0.25">
      <c r="B42" s="2" t="s">
        <v>31</v>
      </c>
      <c r="C42" s="6">
        <v>6051</v>
      </c>
      <c r="D42" s="6">
        <v>5000</v>
      </c>
      <c r="E42" s="6">
        <f t="shared" si="9"/>
        <v>504.04829999999998</v>
      </c>
      <c r="F42" s="6">
        <v>417</v>
      </c>
      <c r="G42" s="15">
        <f t="shared" si="11"/>
        <v>1343.4832107199995</v>
      </c>
      <c r="H42" s="15">
        <f t="shared" si="10"/>
        <v>87.048299999999983</v>
      </c>
      <c r="I42" s="31"/>
      <c r="J42" s="16"/>
      <c r="K42" s="15">
        <f t="shared" si="12"/>
        <v>13.434832107199995</v>
      </c>
    </row>
    <row r="43" spans="2:11" s="2" customFormat="1" ht="12.75" customHeight="1" x14ac:dyDescent="0.25">
      <c r="B43" s="2" t="s">
        <v>32</v>
      </c>
      <c r="C43" s="6">
        <v>6320</v>
      </c>
      <c r="D43" s="6">
        <v>5000</v>
      </c>
      <c r="E43" s="6">
        <f t="shared" si="9"/>
        <v>526.45600000000002</v>
      </c>
      <c r="F43" s="6">
        <v>417</v>
      </c>
      <c r="G43" s="15">
        <f t="shared" si="11"/>
        <v>1430.5315107199995</v>
      </c>
      <c r="H43" s="15">
        <f t="shared" si="10"/>
        <v>109.45600000000002</v>
      </c>
      <c r="I43" s="31"/>
      <c r="J43" s="16"/>
      <c r="K43" s="15">
        <f t="shared" si="12"/>
        <v>14.305315107199995</v>
      </c>
    </row>
    <row r="44" spans="2:11" s="2" customFormat="1" ht="12.75" customHeight="1" x14ac:dyDescent="0.25">
      <c r="B44" s="2" t="s">
        <v>33</v>
      </c>
      <c r="C44" s="6">
        <v>6320</v>
      </c>
      <c r="D44" s="6">
        <v>5000</v>
      </c>
      <c r="E44" s="6">
        <f t="shared" si="9"/>
        <v>526.45600000000002</v>
      </c>
      <c r="F44" s="6">
        <v>417</v>
      </c>
      <c r="G44" s="15">
        <f t="shared" si="11"/>
        <v>1539.9875107199996</v>
      </c>
      <c r="H44" s="15">
        <f t="shared" si="10"/>
        <v>109.45600000000002</v>
      </c>
      <c r="I44" s="31"/>
      <c r="J44" s="16"/>
      <c r="K44" s="15">
        <f t="shared" si="12"/>
        <v>15.399875107199996</v>
      </c>
    </row>
    <row r="45" spans="2:11" s="2" customFormat="1" ht="12.75" customHeight="1" x14ac:dyDescent="0.25">
      <c r="B45" s="2" t="s">
        <v>17</v>
      </c>
      <c r="C45" s="6">
        <v>6320</v>
      </c>
      <c r="D45" s="6">
        <v>5000</v>
      </c>
      <c r="E45" s="6">
        <f t="shared" si="9"/>
        <v>526.45600000000002</v>
      </c>
      <c r="F45" s="6">
        <v>417</v>
      </c>
      <c r="G45" s="15">
        <f t="shared" si="11"/>
        <v>1649.4435107199997</v>
      </c>
      <c r="H45" s="15">
        <f t="shared" si="10"/>
        <v>109.45600000000002</v>
      </c>
      <c r="I45" s="31"/>
      <c r="J45" s="16"/>
      <c r="K45" s="15">
        <f t="shared" si="12"/>
        <v>16.494435107199998</v>
      </c>
    </row>
    <row r="46" spans="2:11" s="2" customFormat="1" ht="12.75" customHeight="1" x14ac:dyDescent="0.25">
      <c r="B46" s="2" t="s">
        <v>18</v>
      </c>
      <c r="C46" s="6">
        <v>6320</v>
      </c>
      <c r="D46" s="6">
        <v>5000</v>
      </c>
      <c r="E46" s="6">
        <f t="shared" si="9"/>
        <v>526.45600000000002</v>
      </c>
      <c r="F46" s="6">
        <v>417</v>
      </c>
      <c r="G46" s="15">
        <f t="shared" si="11"/>
        <v>1758.8995107199999</v>
      </c>
      <c r="H46" s="15">
        <f t="shared" si="10"/>
        <v>109.45600000000002</v>
      </c>
      <c r="I46" s="31"/>
      <c r="J46" s="18"/>
      <c r="K46" s="15">
        <f t="shared" si="12"/>
        <v>17.588995107199999</v>
      </c>
    </row>
    <row r="47" spans="2:11" s="2" customFormat="1" ht="12.75" customHeight="1" x14ac:dyDescent="0.25">
      <c r="B47" s="2" t="s">
        <v>19</v>
      </c>
      <c r="C47" s="6">
        <v>6588</v>
      </c>
      <c r="D47" s="6">
        <v>5000</v>
      </c>
      <c r="E47" s="6">
        <f t="shared" si="9"/>
        <v>548.78039999999999</v>
      </c>
      <c r="F47" s="6">
        <v>417</v>
      </c>
      <c r="G47" s="15">
        <f t="shared" si="11"/>
        <v>1868.35551072</v>
      </c>
      <c r="H47" s="15">
        <f t="shared" si="10"/>
        <v>131.78039999999999</v>
      </c>
      <c r="I47" s="31"/>
      <c r="J47" s="16"/>
      <c r="K47" s="15">
        <f t="shared" si="12"/>
        <v>18.6835551072</v>
      </c>
    </row>
    <row r="48" spans="2:11" s="2" customFormat="1" ht="12.75" customHeight="1" x14ac:dyDescent="0.25">
      <c r="B48" s="2" t="s">
        <v>20</v>
      </c>
      <c r="C48" s="6">
        <v>6804</v>
      </c>
      <c r="D48" s="6">
        <v>5000</v>
      </c>
      <c r="E48" s="6">
        <f t="shared" si="9"/>
        <v>566.77319999999997</v>
      </c>
      <c r="F48" s="6">
        <v>417</v>
      </c>
      <c r="G48" s="15">
        <f t="shared" si="11"/>
        <v>2000.1359107200001</v>
      </c>
      <c r="H48" s="15">
        <f t="shared" si="10"/>
        <v>149.77319999999997</v>
      </c>
      <c r="I48" s="31"/>
      <c r="J48" s="16"/>
      <c r="K48" s="15">
        <f t="shared" si="12"/>
        <v>20.001359107200003</v>
      </c>
    </row>
    <row r="49" spans="2:11" s="2" customFormat="1" ht="12.75" customHeight="1" x14ac:dyDescent="0.25">
      <c r="B49" s="2" t="s">
        <v>21</v>
      </c>
      <c r="C49" s="6">
        <v>6804</v>
      </c>
      <c r="D49" s="6">
        <v>5000</v>
      </c>
      <c r="E49" s="6">
        <f t="shared" si="9"/>
        <v>566.77319999999997</v>
      </c>
      <c r="F49" s="6">
        <v>417</v>
      </c>
      <c r="G49" s="15">
        <f t="shared" si="11"/>
        <v>2149.9091107200002</v>
      </c>
      <c r="H49" s="15">
        <f t="shared" si="10"/>
        <v>149.77319999999997</v>
      </c>
      <c r="I49" s="31"/>
      <c r="J49" s="16"/>
      <c r="K49" s="15">
        <f t="shared" si="12"/>
        <v>21.499091107200002</v>
      </c>
    </row>
    <row r="50" spans="2:11" s="2" customFormat="1" ht="12.75" customHeight="1" x14ac:dyDescent="0.25">
      <c r="B50" s="7" t="s">
        <v>22</v>
      </c>
      <c r="C50" s="8">
        <f>SUM(C38:C49)</f>
        <v>75731</v>
      </c>
      <c r="D50" s="9" t="s">
        <v>23</v>
      </c>
      <c r="E50" s="8">
        <f>SUM(E38:E49)</f>
        <v>6308.3922999999995</v>
      </c>
      <c r="F50" s="8">
        <f>SUM(F38:F49)</f>
        <v>5004</v>
      </c>
      <c r="G50" s="30">
        <f>SUM(G38:G49)</f>
        <v>18244.195628639998</v>
      </c>
      <c r="H50" s="30">
        <f>SUM(H38:H49)</f>
        <v>1304.3923</v>
      </c>
      <c r="I50" s="34">
        <f>H36/12</f>
        <v>0.01</v>
      </c>
      <c r="K50" s="169">
        <f>SUM(K38:K49)</f>
        <v>182.44195628639994</v>
      </c>
    </row>
    <row r="51" spans="2:11" s="2" customFormat="1" ht="12.75" customHeight="1" x14ac:dyDescent="0.25">
      <c r="G51" s="15"/>
      <c r="H51" s="15"/>
      <c r="I51" s="15" t="s">
        <v>54</v>
      </c>
      <c r="J51" s="19"/>
      <c r="K51" s="170" t="s">
        <v>54</v>
      </c>
    </row>
    <row r="52" spans="2:11" s="2" customFormat="1" ht="12.75" customHeight="1" x14ac:dyDescent="0.25">
      <c r="B52" s="2" t="s">
        <v>24</v>
      </c>
      <c r="C52" s="10">
        <f>G50*I50</f>
        <v>182.44195628639997</v>
      </c>
      <c r="F52" s="2" t="s">
        <v>25</v>
      </c>
      <c r="G52" s="73">
        <f>$C52+$H50</f>
        <v>1486.8342562864</v>
      </c>
      <c r="H52" s="15"/>
      <c r="I52" s="15">
        <f>SUM(I$14,G$33,$G52)</f>
        <v>2482.1242670063998</v>
      </c>
      <c r="J52" s="16"/>
      <c r="K52" s="15"/>
    </row>
    <row r="53" spans="2:11" s="1" customFormat="1" ht="12.75" customHeight="1" x14ac:dyDescent="0.25">
      <c r="G53" s="28"/>
      <c r="H53" s="28"/>
      <c r="I53" s="135" t="str">
        <f>IF($I52=$G57,"OK","CHECK IT")</f>
        <v>OK</v>
      </c>
      <c r="J53" s="143" t="str">
        <f>IF($K50=$C52,"Intt OK","Intt CHECK IT")</f>
        <v>Intt OK</v>
      </c>
      <c r="K53" s="28"/>
    </row>
    <row r="54" spans="2:11" s="2" customFormat="1" ht="12.75" customHeight="1" x14ac:dyDescent="0.25">
      <c r="B54" s="438" t="s">
        <v>2</v>
      </c>
      <c r="C54" s="438"/>
      <c r="D54" s="438"/>
      <c r="E54" s="438" t="s">
        <v>3</v>
      </c>
      <c r="F54" s="438"/>
      <c r="G54" s="66" t="s">
        <v>4</v>
      </c>
      <c r="H54" s="149" t="s">
        <v>36</v>
      </c>
      <c r="I54" s="135" t="s">
        <v>54</v>
      </c>
      <c r="J54" s="20"/>
      <c r="K54" s="15"/>
    </row>
    <row r="55" spans="2:11" s="2" customFormat="1" ht="12.75" customHeight="1" x14ac:dyDescent="0.25">
      <c r="B55" s="439" t="s">
        <v>72</v>
      </c>
      <c r="C55" s="439"/>
      <c r="D55" s="439"/>
      <c r="E55" s="439" t="s">
        <v>73</v>
      </c>
      <c r="F55" s="439"/>
      <c r="G55" s="67" t="s">
        <v>74</v>
      </c>
      <c r="H55" s="54">
        <v>0.12</v>
      </c>
      <c r="J55" s="18"/>
      <c r="K55" s="15"/>
    </row>
    <row r="56" spans="2:11" s="2" customFormat="1" ht="12.75" customHeight="1" x14ac:dyDescent="0.25">
      <c r="B56" s="3" t="s">
        <v>9</v>
      </c>
      <c r="C56" s="5" t="s">
        <v>10</v>
      </c>
      <c r="D56" s="3" t="s">
        <v>11</v>
      </c>
      <c r="E56" s="5" t="s">
        <v>12</v>
      </c>
      <c r="F56" s="3" t="s">
        <v>13</v>
      </c>
      <c r="G56" s="68" t="s">
        <v>14</v>
      </c>
      <c r="H56" s="66" t="s">
        <v>15</v>
      </c>
      <c r="I56" s="155" t="s">
        <v>16</v>
      </c>
      <c r="J56" s="17"/>
      <c r="K56" s="15"/>
    </row>
    <row r="57" spans="2:11" s="2" customFormat="1" ht="12.75" customHeight="1" x14ac:dyDescent="0.25">
      <c r="B57" s="2" t="s">
        <v>27</v>
      </c>
      <c r="C57" s="6">
        <v>6804</v>
      </c>
      <c r="D57" s="6">
        <v>5000</v>
      </c>
      <c r="E57" s="6">
        <f t="shared" ref="E57:E69" si="13">$C57*8.33%</f>
        <v>566.77319999999997</v>
      </c>
      <c r="F57" s="6">
        <v>417</v>
      </c>
      <c r="G57" s="15">
        <f>$G$14+$G$33+$G$52</f>
        <v>2482.1242670063998</v>
      </c>
      <c r="H57" s="15">
        <f t="shared" ref="H57:H69" si="14">E57-F57</f>
        <v>149.77319999999997</v>
      </c>
      <c r="I57" s="156" t="s">
        <v>54</v>
      </c>
      <c r="J57" s="16"/>
      <c r="K57" s="15">
        <f>($G57)*($H$55/12)</f>
        <v>24.821242670063999</v>
      </c>
    </row>
    <row r="58" spans="2:11" s="2" customFormat="1" ht="12.75" customHeight="1" x14ac:dyDescent="0.25">
      <c r="B58" s="2" t="s">
        <v>28</v>
      </c>
      <c r="C58" s="6">
        <v>7117</v>
      </c>
      <c r="D58" s="6">
        <v>5000</v>
      </c>
      <c r="E58" s="6">
        <f t="shared" si="13"/>
        <v>592.84609999999998</v>
      </c>
      <c r="F58" s="6">
        <v>417</v>
      </c>
      <c r="G58" s="15">
        <f t="shared" ref="G58:G69" si="15">$G57+$H57</f>
        <v>2631.8974670063999</v>
      </c>
      <c r="H58" s="15">
        <f t="shared" si="14"/>
        <v>175.84609999999998</v>
      </c>
      <c r="I58" s="31"/>
      <c r="J58" s="16"/>
      <c r="K58" s="15">
        <f t="shared" ref="K58:K68" si="16">($G58)*($H$55/12)</f>
        <v>26.318974670063998</v>
      </c>
    </row>
    <row r="59" spans="2:11" s="2" customFormat="1" ht="12.75" customHeight="1" x14ac:dyDescent="0.25">
      <c r="B59" s="2" t="s">
        <v>29</v>
      </c>
      <c r="C59" s="6">
        <v>7117</v>
      </c>
      <c r="D59" s="6">
        <v>5000</v>
      </c>
      <c r="E59" s="6">
        <f t="shared" si="13"/>
        <v>592.84609999999998</v>
      </c>
      <c r="F59" s="6">
        <v>417</v>
      </c>
      <c r="G59" s="15">
        <f t="shared" si="15"/>
        <v>2807.7435670063996</v>
      </c>
      <c r="H59" s="15">
        <f t="shared" si="14"/>
        <v>175.84609999999998</v>
      </c>
      <c r="I59" s="31"/>
      <c r="J59" s="16"/>
      <c r="K59" s="15">
        <f t="shared" si="16"/>
        <v>28.077435670063998</v>
      </c>
    </row>
    <row r="60" spans="2:11" s="2" customFormat="1" ht="12.75" customHeight="1" x14ac:dyDescent="0.25">
      <c r="B60" s="2" t="s">
        <v>30</v>
      </c>
      <c r="C60" s="6">
        <v>7117</v>
      </c>
      <c r="D60" s="6">
        <v>5000</v>
      </c>
      <c r="E60" s="6">
        <f t="shared" si="13"/>
        <v>592.84609999999998</v>
      </c>
      <c r="F60" s="6">
        <v>417</v>
      </c>
      <c r="G60" s="15">
        <f t="shared" si="15"/>
        <v>2983.5896670063994</v>
      </c>
      <c r="H60" s="15">
        <f t="shared" si="14"/>
        <v>175.84609999999998</v>
      </c>
      <c r="I60" s="31"/>
      <c r="J60" s="16"/>
      <c r="K60" s="15">
        <f t="shared" si="16"/>
        <v>29.835896670063995</v>
      </c>
    </row>
    <row r="61" spans="2:11" s="2" customFormat="1" ht="12.75" customHeight="1" x14ac:dyDescent="0.25">
      <c r="B61" s="2" t="s">
        <v>31</v>
      </c>
      <c r="C61" s="6">
        <v>7117</v>
      </c>
      <c r="D61" s="6">
        <v>5000</v>
      </c>
      <c r="E61" s="6">
        <f t="shared" si="13"/>
        <v>592.84609999999998</v>
      </c>
      <c r="F61" s="6">
        <v>417</v>
      </c>
      <c r="G61" s="15">
        <f t="shared" si="15"/>
        <v>3159.4357670063991</v>
      </c>
      <c r="H61" s="15">
        <f t="shared" si="14"/>
        <v>175.84609999999998</v>
      </c>
      <c r="I61" s="31"/>
      <c r="J61" s="16"/>
      <c r="K61" s="15">
        <f t="shared" si="16"/>
        <v>31.594357670063992</v>
      </c>
    </row>
    <row r="62" spans="2:11" s="2" customFormat="1" ht="12.75" customHeight="1" x14ac:dyDescent="0.25">
      <c r="B62" s="2" t="s">
        <v>32</v>
      </c>
      <c r="C62" s="6">
        <v>7117</v>
      </c>
      <c r="D62" s="6">
        <v>5000</v>
      </c>
      <c r="E62" s="6">
        <f t="shared" si="13"/>
        <v>592.84609999999998</v>
      </c>
      <c r="F62" s="6">
        <v>417</v>
      </c>
      <c r="G62" s="15">
        <f t="shared" si="15"/>
        <v>3335.2818670063989</v>
      </c>
      <c r="H62" s="15">
        <f t="shared" si="14"/>
        <v>175.84609999999998</v>
      </c>
      <c r="I62" s="31"/>
      <c r="J62" s="16"/>
      <c r="K62" s="15">
        <f t="shared" si="16"/>
        <v>33.352818670063989</v>
      </c>
    </row>
    <row r="63" spans="2:11" s="2" customFormat="1" ht="12.75" customHeight="1" x14ac:dyDescent="0.25">
      <c r="B63" s="2" t="s">
        <v>33</v>
      </c>
      <c r="C63" s="6">
        <v>7117</v>
      </c>
      <c r="D63" s="6">
        <v>5000</v>
      </c>
      <c r="E63" s="6">
        <f t="shared" si="13"/>
        <v>592.84609999999998</v>
      </c>
      <c r="F63" s="6">
        <v>417</v>
      </c>
      <c r="G63" s="15">
        <f t="shared" si="15"/>
        <v>3511.1279670063986</v>
      </c>
      <c r="H63" s="15">
        <f t="shared" si="14"/>
        <v>175.84609999999998</v>
      </c>
      <c r="I63" s="31"/>
      <c r="J63" s="16"/>
      <c r="K63" s="15">
        <f t="shared" si="16"/>
        <v>35.111279670063986</v>
      </c>
    </row>
    <row r="64" spans="2:11" s="2" customFormat="1" ht="12.75" customHeight="1" x14ac:dyDescent="0.25">
      <c r="B64" s="2" t="s">
        <v>17</v>
      </c>
      <c r="C64" s="6">
        <v>7117</v>
      </c>
      <c r="D64" s="6">
        <v>5000</v>
      </c>
      <c r="E64" s="6">
        <f t="shared" si="13"/>
        <v>592.84609999999998</v>
      </c>
      <c r="F64" s="6">
        <v>417</v>
      </c>
      <c r="G64" s="15">
        <f t="shared" si="15"/>
        <v>3686.9740670063984</v>
      </c>
      <c r="H64" s="15">
        <f t="shared" si="14"/>
        <v>175.84609999999998</v>
      </c>
      <c r="I64" s="31"/>
      <c r="J64" s="16"/>
      <c r="K64" s="15">
        <f t="shared" si="16"/>
        <v>36.869740670063983</v>
      </c>
    </row>
    <row r="65" spans="1:12" s="2" customFormat="1" ht="12.75" customHeight="1" x14ac:dyDescent="0.25">
      <c r="B65" s="2" t="s">
        <v>18</v>
      </c>
      <c r="C65" s="6">
        <v>7680</v>
      </c>
      <c r="D65" s="6">
        <v>5000</v>
      </c>
      <c r="E65" s="6">
        <f t="shared" si="13"/>
        <v>639.74400000000003</v>
      </c>
      <c r="F65" s="6">
        <v>417</v>
      </c>
      <c r="G65" s="15">
        <f t="shared" si="15"/>
        <v>3862.8201670063982</v>
      </c>
      <c r="H65" s="15">
        <f t="shared" si="14"/>
        <v>222.74400000000003</v>
      </c>
      <c r="I65" s="31"/>
      <c r="J65" s="16"/>
      <c r="K65" s="15">
        <f t="shared" si="16"/>
        <v>38.62820167006398</v>
      </c>
    </row>
    <row r="66" spans="1:12" s="2" customFormat="1" ht="12.75" customHeight="1" x14ac:dyDescent="0.25">
      <c r="B66" s="2" t="s">
        <v>19</v>
      </c>
      <c r="C66" s="6">
        <v>7680</v>
      </c>
      <c r="D66" s="6">
        <v>5000</v>
      </c>
      <c r="E66" s="6">
        <f t="shared" si="13"/>
        <v>639.74400000000003</v>
      </c>
      <c r="F66" s="6">
        <v>417</v>
      </c>
      <c r="G66" s="15">
        <f t="shared" si="15"/>
        <v>4085.5641670063983</v>
      </c>
      <c r="H66" s="15">
        <f t="shared" si="14"/>
        <v>222.74400000000003</v>
      </c>
      <c r="I66" s="31"/>
      <c r="J66" s="16"/>
      <c r="K66" s="15">
        <f t="shared" si="16"/>
        <v>40.855641670063982</v>
      </c>
    </row>
    <row r="67" spans="1:12" s="2" customFormat="1" ht="12.75" customHeight="1" x14ac:dyDescent="0.25">
      <c r="B67" s="2" t="s">
        <v>20</v>
      </c>
      <c r="C67" s="6">
        <v>7922</v>
      </c>
      <c r="D67" s="6">
        <v>5000</v>
      </c>
      <c r="E67" s="6">
        <f t="shared" si="13"/>
        <v>659.90260000000001</v>
      </c>
      <c r="F67" s="6">
        <v>417</v>
      </c>
      <c r="G67" s="15">
        <f t="shared" si="15"/>
        <v>4308.3081670063984</v>
      </c>
      <c r="H67" s="15">
        <f t="shared" si="14"/>
        <v>242.90260000000001</v>
      </c>
      <c r="I67" s="31"/>
      <c r="J67" s="16"/>
      <c r="K67" s="15">
        <f t="shared" si="16"/>
        <v>43.083081670063983</v>
      </c>
    </row>
    <row r="68" spans="1:12" s="2" customFormat="1" ht="12.75" customHeight="1" x14ac:dyDescent="0.25">
      <c r="B68" s="2" t="s">
        <v>21</v>
      </c>
      <c r="C68" s="6">
        <v>10767</v>
      </c>
      <c r="D68" s="6">
        <v>5000</v>
      </c>
      <c r="E68" s="6">
        <f t="shared" si="13"/>
        <v>896.89109999999994</v>
      </c>
      <c r="F68" s="6">
        <v>417</v>
      </c>
      <c r="G68" s="15">
        <f t="shared" si="15"/>
        <v>4551.2107670063988</v>
      </c>
      <c r="H68" s="15">
        <f t="shared" si="14"/>
        <v>479.89109999999994</v>
      </c>
      <c r="I68" s="31"/>
      <c r="J68" s="16"/>
      <c r="K68" s="15">
        <f t="shared" si="16"/>
        <v>45.51210767006399</v>
      </c>
    </row>
    <row r="69" spans="1:12" s="2" customFormat="1" ht="12.75" customHeight="1" x14ac:dyDescent="0.25">
      <c r="A69" s="2" t="s">
        <v>54</v>
      </c>
      <c r="B69" s="2" t="s">
        <v>119</v>
      </c>
      <c r="C69" s="6">
        <v>26162</v>
      </c>
      <c r="D69" s="6">
        <v>5000</v>
      </c>
      <c r="E69" s="6">
        <f t="shared" si="13"/>
        <v>2179.2946000000002</v>
      </c>
      <c r="F69" s="6">
        <v>0</v>
      </c>
      <c r="G69" s="15">
        <f t="shared" si="15"/>
        <v>5031.1018670063986</v>
      </c>
      <c r="H69" s="15">
        <f t="shared" si="14"/>
        <v>2179.2946000000002</v>
      </c>
      <c r="K69" s="15">
        <f>($G69)*($H$55/12)</f>
        <v>50.311018670063987</v>
      </c>
    </row>
    <row r="70" spans="1:12" s="2" customFormat="1" ht="12.75" customHeight="1" x14ac:dyDescent="0.25">
      <c r="B70" s="7" t="s">
        <v>22</v>
      </c>
      <c r="C70" s="8">
        <f>SUM(C57:C69)</f>
        <v>116834</v>
      </c>
      <c r="D70" s="9" t="s">
        <v>23</v>
      </c>
      <c r="E70" s="8">
        <f t="shared" ref="E70:H70" si="17">SUM(E57:E69)</f>
        <v>9732.2721999999994</v>
      </c>
      <c r="F70" s="8">
        <f t="shared" si="17"/>
        <v>5004</v>
      </c>
      <c r="G70" s="8">
        <f t="shared" si="17"/>
        <v>46437.179771083189</v>
      </c>
      <c r="H70" s="8">
        <f t="shared" si="17"/>
        <v>4728.2721999999994</v>
      </c>
      <c r="I70" s="88">
        <v>0.01</v>
      </c>
      <c r="K70" s="8">
        <f t="shared" ref="K70" si="18">SUM(K57:K69)</f>
        <v>464.37179771083186</v>
      </c>
    </row>
    <row r="71" spans="1:12" s="2" customFormat="1" ht="12.75" customHeight="1" x14ac:dyDescent="0.25">
      <c r="G71" s="15"/>
      <c r="H71" s="15"/>
      <c r="I71" s="15" t="s">
        <v>54</v>
      </c>
      <c r="J71" s="19"/>
      <c r="K71" s="15"/>
    </row>
    <row r="72" spans="1:12" s="2" customFormat="1" ht="12.75" customHeight="1" x14ac:dyDescent="0.25">
      <c r="B72" s="2" t="s">
        <v>24</v>
      </c>
      <c r="C72" s="10">
        <f>G70*I70</f>
        <v>464.37179771083191</v>
      </c>
      <c r="F72" s="2" t="s">
        <v>25</v>
      </c>
      <c r="G72" s="73">
        <f>$C72+$H70</f>
        <v>5192.6439977108312</v>
      </c>
      <c r="H72" s="15"/>
      <c r="I72" s="15">
        <f>SUM(I$14,G$33,G$52,G$72)</f>
        <v>7674.7682647172314</v>
      </c>
      <c r="J72" s="16"/>
      <c r="K72" s="15"/>
    </row>
    <row r="73" spans="1:12" s="1" customFormat="1" ht="12.75" customHeight="1" x14ac:dyDescent="0.25">
      <c r="G73" s="28"/>
      <c r="H73" s="28"/>
      <c r="I73" s="135" t="str">
        <f>IF($I72=$G77,"OK","CHECK IT")</f>
        <v>OK</v>
      </c>
      <c r="J73" s="143" t="str">
        <f>IF($K71=$C73,"Intt OK","Intt CHECK IT")</f>
        <v>Intt OK</v>
      </c>
      <c r="K73" s="28"/>
    </row>
    <row r="74" spans="1:12" s="2" customFormat="1" ht="12.75" customHeight="1" x14ac:dyDescent="0.25">
      <c r="B74" s="438" t="s">
        <v>2</v>
      </c>
      <c r="C74" s="438"/>
      <c r="D74" s="438"/>
      <c r="E74" s="438" t="s">
        <v>3</v>
      </c>
      <c r="F74" s="438"/>
      <c r="G74" s="66" t="s">
        <v>4</v>
      </c>
      <c r="H74" s="136" t="s">
        <v>37</v>
      </c>
      <c r="I74" s="135" t="s">
        <v>54</v>
      </c>
      <c r="J74" s="18"/>
      <c r="K74" s="15"/>
    </row>
    <row r="75" spans="1:12" s="2" customFormat="1" ht="12.75" customHeight="1" x14ac:dyDescent="0.25">
      <c r="B75" s="439" t="s">
        <v>72</v>
      </c>
      <c r="C75" s="439"/>
      <c r="D75" s="439"/>
      <c r="E75" s="439" t="s">
        <v>73</v>
      </c>
      <c r="F75" s="439"/>
      <c r="G75" s="67" t="s">
        <v>74</v>
      </c>
      <c r="H75" s="75">
        <v>0.12</v>
      </c>
      <c r="J75" s="17"/>
      <c r="K75" s="15"/>
    </row>
    <row r="76" spans="1:12" s="2" customFormat="1" ht="12.75" customHeight="1" x14ac:dyDescent="0.25">
      <c r="B76" s="3" t="s">
        <v>9</v>
      </c>
      <c r="C76" s="5" t="s">
        <v>10</v>
      </c>
      <c r="D76" s="3" t="s">
        <v>11</v>
      </c>
      <c r="E76" s="5" t="s">
        <v>12</v>
      </c>
      <c r="F76" s="3" t="s">
        <v>13</v>
      </c>
      <c r="G76" s="68" t="s">
        <v>14</v>
      </c>
      <c r="H76" s="66" t="s">
        <v>15</v>
      </c>
      <c r="I76" s="33" t="s">
        <v>16</v>
      </c>
      <c r="J76" s="16"/>
      <c r="K76" s="15"/>
    </row>
    <row r="77" spans="1:12" s="2" customFormat="1" ht="12.75" customHeight="1" x14ac:dyDescent="0.25">
      <c r="B77" s="2" t="s">
        <v>27</v>
      </c>
      <c r="C77" s="6">
        <v>10767</v>
      </c>
      <c r="D77" s="6">
        <v>5000</v>
      </c>
      <c r="E77" s="6">
        <f t="shared" ref="E77:E89" si="19">$C77*8.33%</f>
        <v>896.89109999999994</v>
      </c>
      <c r="F77" s="6">
        <v>417</v>
      </c>
      <c r="G77" s="15">
        <f>$G$14+$G$33+$G$52+$G$72</f>
        <v>7674.7682647172314</v>
      </c>
      <c r="H77" s="15">
        <f t="shared" ref="H77:H89" si="20">E77-F77</f>
        <v>479.89109999999994</v>
      </c>
      <c r="I77" s="31"/>
      <c r="J77" s="16"/>
      <c r="K77" s="15">
        <f>($G77)*($H$75/12)</f>
        <v>76.747682647172311</v>
      </c>
      <c r="L77" s="2" t="s">
        <v>54</v>
      </c>
    </row>
    <row r="78" spans="1:12" s="2" customFormat="1" ht="12.75" customHeight="1" x14ac:dyDescent="0.25">
      <c r="B78" s="2" t="s">
        <v>119</v>
      </c>
      <c r="C78" s="6">
        <v>27679</v>
      </c>
      <c r="D78" s="6">
        <v>5000</v>
      </c>
      <c r="E78" s="6">
        <f t="shared" si="19"/>
        <v>2305.6606999999999</v>
      </c>
      <c r="F78" s="6">
        <v>0</v>
      </c>
      <c r="G78" s="15">
        <f>$G77+$H77</f>
        <v>8154.6593647172313</v>
      </c>
      <c r="H78" s="15">
        <f t="shared" si="20"/>
        <v>2305.6606999999999</v>
      </c>
      <c r="I78" s="31"/>
      <c r="J78" s="16"/>
      <c r="K78" s="15">
        <f t="shared" ref="K78:K89" si="21">($G78)*($H$75/12)</f>
        <v>81.546593647172315</v>
      </c>
    </row>
    <row r="79" spans="1:12" s="2" customFormat="1" ht="12.75" customHeight="1" x14ac:dyDescent="0.25">
      <c r="B79" s="2" t="s">
        <v>28</v>
      </c>
      <c r="C79" s="6">
        <v>10767</v>
      </c>
      <c r="D79" s="6">
        <v>5000</v>
      </c>
      <c r="E79" s="6">
        <f t="shared" si="19"/>
        <v>896.89109999999994</v>
      </c>
      <c r="F79" s="6">
        <v>417</v>
      </c>
      <c r="G79" s="15">
        <f>$G78+$H78</f>
        <v>10460.320064717231</v>
      </c>
      <c r="H79" s="15">
        <f t="shared" si="20"/>
        <v>479.89109999999994</v>
      </c>
      <c r="I79" s="31"/>
      <c r="J79" s="16"/>
      <c r="K79" s="15">
        <f t="shared" si="21"/>
        <v>104.60320064717232</v>
      </c>
      <c r="L79" s="2" t="s">
        <v>54</v>
      </c>
    </row>
    <row r="80" spans="1:12" s="2" customFormat="1" ht="12.75" customHeight="1" x14ac:dyDescent="0.25">
      <c r="B80" s="2" t="s">
        <v>29</v>
      </c>
      <c r="C80" s="6">
        <v>10767</v>
      </c>
      <c r="D80" s="6">
        <v>5000</v>
      </c>
      <c r="E80" s="6">
        <f t="shared" si="19"/>
        <v>896.89109999999994</v>
      </c>
      <c r="F80" s="6">
        <v>417</v>
      </c>
      <c r="G80" s="15">
        <f t="shared" ref="G80:G89" si="22">$G79+$H79</f>
        <v>10940.211164717231</v>
      </c>
      <c r="H80" s="15">
        <f t="shared" si="20"/>
        <v>479.89109999999994</v>
      </c>
      <c r="I80" s="31"/>
      <c r="J80" s="16"/>
      <c r="K80" s="15">
        <f t="shared" si="21"/>
        <v>109.40211164717232</v>
      </c>
    </row>
    <row r="81" spans="2:11" s="2" customFormat="1" ht="12.75" customHeight="1" x14ac:dyDescent="0.25">
      <c r="B81" s="2" t="s">
        <v>30</v>
      </c>
      <c r="C81" s="6">
        <v>10767</v>
      </c>
      <c r="D81" s="6">
        <v>5000</v>
      </c>
      <c r="E81" s="6">
        <f t="shared" si="19"/>
        <v>896.89109999999994</v>
      </c>
      <c r="F81" s="6">
        <v>417</v>
      </c>
      <c r="G81" s="15">
        <f t="shared" si="22"/>
        <v>11420.102264717232</v>
      </c>
      <c r="H81" s="15">
        <f t="shared" si="20"/>
        <v>479.89109999999994</v>
      </c>
      <c r="I81" s="31"/>
      <c r="J81" s="16"/>
      <c r="K81" s="15">
        <f t="shared" si="21"/>
        <v>114.20102264717232</v>
      </c>
    </row>
    <row r="82" spans="2:11" s="2" customFormat="1" ht="12.75" customHeight="1" x14ac:dyDescent="0.25">
      <c r="B82" s="2" t="s">
        <v>31</v>
      </c>
      <c r="C82" s="6">
        <v>10767</v>
      </c>
      <c r="D82" s="6">
        <v>5000</v>
      </c>
      <c r="E82" s="6">
        <f t="shared" si="19"/>
        <v>896.89109999999994</v>
      </c>
      <c r="F82" s="6">
        <v>417</v>
      </c>
      <c r="G82" s="15">
        <f t="shared" si="22"/>
        <v>11899.993364717233</v>
      </c>
      <c r="H82" s="15">
        <f t="shared" si="20"/>
        <v>479.89109999999994</v>
      </c>
      <c r="I82" s="31"/>
      <c r="J82" s="16"/>
      <c r="K82" s="15">
        <f t="shared" si="21"/>
        <v>118.99993364717233</v>
      </c>
    </row>
    <row r="83" spans="2:11" s="2" customFormat="1" ht="12.75" customHeight="1" x14ac:dyDescent="0.25">
      <c r="B83" s="2" t="s">
        <v>32</v>
      </c>
      <c r="C83" s="6">
        <v>11649</v>
      </c>
      <c r="D83" s="6">
        <v>5000</v>
      </c>
      <c r="E83" s="6">
        <f t="shared" si="19"/>
        <v>970.36170000000004</v>
      </c>
      <c r="F83" s="6">
        <v>417</v>
      </c>
      <c r="G83" s="15">
        <f t="shared" si="22"/>
        <v>12379.884464717234</v>
      </c>
      <c r="H83" s="15">
        <f t="shared" si="20"/>
        <v>553.36170000000004</v>
      </c>
      <c r="I83" s="31"/>
      <c r="J83" s="16"/>
      <c r="K83" s="15">
        <f t="shared" si="21"/>
        <v>123.79884464717234</v>
      </c>
    </row>
    <row r="84" spans="2:11" s="2" customFormat="1" ht="12.75" customHeight="1" x14ac:dyDescent="0.25">
      <c r="B84" s="2" t="s">
        <v>33</v>
      </c>
      <c r="C84" s="6">
        <v>11649</v>
      </c>
      <c r="D84" s="6">
        <v>5000</v>
      </c>
      <c r="E84" s="6">
        <f t="shared" si="19"/>
        <v>970.36170000000004</v>
      </c>
      <c r="F84" s="6">
        <v>417</v>
      </c>
      <c r="G84" s="15">
        <f t="shared" si="22"/>
        <v>12933.246164717233</v>
      </c>
      <c r="H84" s="15">
        <f t="shared" si="20"/>
        <v>553.36170000000004</v>
      </c>
      <c r="I84" s="31"/>
      <c r="J84" s="16"/>
      <c r="K84" s="15">
        <f t="shared" si="21"/>
        <v>129.33246164717232</v>
      </c>
    </row>
    <row r="85" spans="2:11" s="2" customFormat="1" ht="12.75" customHeight="1" x14ac:dyDescent="0.25">
      <c r="B85" s="2" t="s">
        <v>17</v>
      </c>
      <c r="C85" s="6">
        <v>11649</v>
      </c>
      <c r="D85" s="6">
        <v>5000</v>
      </c>
      <c r="E85" s="6">
        <f t="shared" si="19"/>
        <v>970.36170000000004</v>
      </c>
      <c r="F85" s="6">
        <v>417</v>
      </c>
      <c r="G85" s="15">
        <f t="shared" si="22"/>
        <v>13486.607864717233</v>
      </c>
      <c r="H85" s="15">
        <f t="shared" si="20"/>
        <v>553.36170000000004</v>
      </c>
      <c r="I85" s="31"/>
      <c r="J85" s="16"/>
      <c r="K85" s="15">
        <f t="shared" si="21"/>
        <v>134.86607864717232</v>
      </c>
    </row>
    <row r="86" spans="2:11" s="2" customFormat="1" ht="12.75" customHeight="1" x14ac:dyDescent="0.25">
      <c r="B86" s="2" t="s">
        <v>18</v>
      </c>
      <c r="C86" s="6">
        <v>11649</v>
      </c>
      <c r="D86" s="6">
        <v>5000</v>
      </c>
      <c r="E86" s="6">
        <f t="shared" si="19"/>
        <v>970.36170000000004</v>
      </c>
      <c r="F86" s="6">
        <v>417</v>
      </c>
      <c r="G86" s="15">
        <f t="shared" si="22"/>
        <v>14039.969564717232</v>
      </c>
      <c r="H86" s="15">
        <f t="shared" si="20"/>
        <v>553.36170000000004</v>
      </c>
      <c r="I86" s="31"/>
      <c r="J86" s="16"/>
      <c r="K86" s="15">
        <f t="shared" si="21"/>
        <v>140.39969564717234</v>
      </c>
    </row>
    <row r="87" spans="2:11" s="2" customFormat="1" ht="12.75" customHeight="1" x14ac:dyDescent="0.25">
      <c r="B87" s="2" t="s">
        <v>19</v>
      </c>
      <c r="C87" s="6">
        <v>11649</v>
      </c>
      <c r="D87" s="6">
        <v>5000</v>
      </c>
      <c r="E87" s="6">
        <f t="shared" si="19"/>
        <v>970.36170000000004</v>
      </c>
      <c r="F87" s="6">
        <v>417</v>
      </c>
      <c r="G87" s="15">
        <f t="shared" si="22"/>
        <v>14593.331264717232</v>
      </c>
      <c r="H87" s="15">
        <f t="shared" si="20"/>
        <v>553.36170000000004</v>
      </c>
      <c r="J87" s="16"/>
      <c r="K87" s="15">
        <f t="shared" si="21"/>
        <v>145.93331264717233</v>
      </c>
    </row>
    <row r="88" spans="2:11" s="2" customFormat="1" ht="12.75" customHeight="1" x14ac:dyDescent="0.25">
      <c r="B88" s="2" t="s">
        <v>20</v>
      </c>
      <c r="C88" s="6">
        <v>12012</v>
      </c>
      <c r="D88" s="6">
        <v>5000</v>
      </c>
      <c r="E88" s="6">
        <f t="shared" si="19"/>
        <v>1000.5996</v>
      </c>
      <c r="F88" s="6">
        <v>417</v>
      </c>
      <c r="G88" s="15">
        <f t="shared" si="22"/>
        <v>15146.692964717231</v>
      </c>
      <c r="H88" s="15">
        <f t="shared" si="20"/>
        <v>583.59960000000001</v>
      </c>
      <c r="K88" s="15">
        <f t="shared" si="21"/>
        <v>151.46692964717232</v>
      </c>
    </row>
    <row r="89" spans="2:11" s="2" customFormat="1" ht="12.75" customHeight="1" thickBot="1" x14ac:dyDescent="0.3">
      <c r="B89" s="2" t="s">
        <v>21</v>
      </c>
      <c r="C89" s="6">
        <v>12012</v>
      </c>
      <c r="D89" s="6">
        <v>5000</v>
      </c>
      <c r="E89" s="6">
        <f t="shared" si="19"/>
        <v>1000.5996</v>
      </c>
      <c r="F89" s="6">
        <v>417</v>
      </c>
      <c r="G89" s="15">
        <f t="shared" si="22"/>
        <v>15730.292564717231</v>
      </c>
      <c r="H89" s="15">
        <f t="shared" si="20"/>
        <v>583.59960000000001</v>
      </c>
      <c r="K89" s="15">
        <f t="shared" si="21"/>
        <v>157.30292564717232</v>
      </c>
    </row>
    <row r="90" spans="2:11" s="2" customFormat="1" ht="12.75" customHeight="1" thickBot="1" x14ac:dyDescent="0.3">
      <c r="B90" s="7" t="s">
        <v>22</v>
      </c>
      <c r="C90" s="8">
        <f>SUM(C77:C89)</f>
        <v>163783</v>
      </c>
      <c r="D90" s="9" t="s">
        <v>23</v>
      </c>
      <c r="E90" s="8">
        <f>SUM(E77:E89)</f>
        <v>13643.123899999997</v>
      </c>
      <c r="F90" s="8">
        <f>SUM(F77:F89)</f>
        <v>5004</v>
      </c>
      <c r="G90" s="30">
        <f>SUM(G77:G89)</f>
        <v>158860.07934132402</v>
      </c>
      <c r="H90" s="30">
        <f>SUM(H77:H89)</f>
        <v>8639.1239000000005</v>
      </c>
      <c r="I90" s="88">
        <v>0.01</v>
      </c>
      <c r="K90" s="29">
        <f>SUM(K77:K89)</f>
        <v>1588.6007934132401</v>
      </c>
    </row>
    <row r="91" spans="2:11" s="2" customFormat="1" ht="12.75" customHeight="1" x14ac:dyDescent="0.25">
      <c r="G91" s="15"/>
      <c r="H91" s="15"/>
      <c r="I91" s="15" t="s">
        <v>54</v>
      </c>
      <c r="J91" s="19"/>
      <c r="K91" s="15"/>
    </row>
    <row r="92" spans="2:11" s="2" customFormat="1" ht="12.75" customHeight="1" x14ac:dyDescent="0.25">
      <c r="B92" s="2" t="s">
        <v>24</v>
      </c>
      <c r="C92" s="10">
        <f>G90*I90</f>
        <v>1588.6007934132401</v>
      </c>
      <c r="F92" s="2" t="s">
        <v>25</v>
      </c>
      <c r="G92" s="73">
        <f>$C92+$H90</f>
        <v>10227.72469341324</v>
      </c>
      <c r="H92" s="15"/>
      <c r="I92" s="15">
        <f>SUM($I$14,$G$33,$G$52,$G$72,$G$92)</f>
        <v>17902.492958130471</v>
      </c>
      <c r="J92" s="16"/>
      <c r="K92" s="15"/>
    </row>
    <row r="93" spans="2:11" s="1" customFormat="1" ht="12.75" customHeight="1" x14ac:dyDescent="0.25">
      <c r="G93" s="28"/>
      <c r="H93" s="28"/>
      <c r="I93" s="135" t="str">
        <f>IF($I92=$G97,"OK","CHECK IT")</f>
        <v>OK</v>
      </c>
      <c r="J93" s="143" t="str">
        <f>IF($K91=$C93,"Intt OK","Intt CHECK IT")</f>
        <v>Intt OK</v>
      </c>
      <c r="K93" s="28"/>
    </row>
    <row r="94" spans="2:11" s="2" customFormat="1" ht="12.75" customHeight="1" x14ac:dyDescent="0.25">
      <c r="B94" s="438" t="s">
        <v>2</v>
      </c>
      <c r="C94" s="438"/>
      <c r="D94" s="438"/>
      <c r="E94" s="438" t="s">
        <v>3</v>
      </c>
      <c r="F94" s="438"/>
      <c r="G94" s="66" t="s">
        <v>4</v>
      </c>
      <c r="H94" s="137" t="s">
        <v>38</v>
      </c>
      <c r="J94" s="16"/>
      <c r="K94" s="15"/>
    </row>
    <row r="95" spans="2:11" s="2" customFormat="1" ht="12.75" customHeight="1" x14ac:dyDescent="0.25">
      <c r="B95" s="439" t="s">
        <v>72</v>
      </c>
      <c r="C95" s="439"/>
      <c r="D95" s="439"/>
      <c r="E95" s="439" t="s">
        <v>73</v>
      </c>
      <c r="F95" s="439"/>
      <c r="G95" s="67" t="s">
        <v>74</v>
      </c>
      <c r="H95" s="77">
        <v>0.12</v>
      </c>
      <c r="I95" s="77">
        <v>0.11</v>
      </c>
      <c r="J95" s="20"/>
      <c r="K95" s="15"/>
    </row>
    <row r="96" spans="2:11" s="2" customFormat="1" ht="12.75" customHeight="1" x14ac:dyDescent="0.25">
      <c r="B96" s="3" t="s">
        <v>9</v>
      </c>
      <c r="C96" s="5" t="s">
        <v>10</v>
      </c>
      <c r="D96" s="3" t="s">
        <v>11</v>
      </c>
      <c r="E96" s="5" t="s">
        <v>12</v>
      </c>
      <c r="F96" s="3" t="s">
        <v>13</v>
      </c>
      <c r="G96" s="68" t="s">
        <v>14</v>
      </c>
      <c r="H96" s="66" t="s">
        <v>15</v>
      </c>
      <c r="I96" s="33" t="s">
        <v>16</v>
      </c>
      <c r="J96" s="21"/>
      <c r="K96" s="15"/>
    </row>
    <row r="97" spans="2:15" s="2" customFormat="1" ht="12.75" customHeight="1" x14ac:dyDescent="0.25">
      <c r="B97" s="2" t="s">
        <v>27</v>
      </c>
      <c r="C97" s="6">
        <v>12012</v>
      </c>
      <c r="D97" s="6">
        <v>5000</v>
      </c>
      <c r="E97" s="6">
        <f t="shared" ref="E97:E108" si="23">$C97*8.33%</f>
        <v>1000.5996</v>
      </c>
      <c r="F97" s="6">
        <v>417</v>
      </c>
      <c r="G97" s="15">
        <f>$G$14+$G$33+$G$52+$G$72+$G$92</f>
        <v>17902.492958130471</v>
      </c>
      <c r="H97" s="15">
        <f t="shared" ref="H97:H108" si="24">E97-F97</f>
        <v>583.59960000000001</v>
      </c>
      <c r="I97" s="36">
        <v>0.12</v>
      </c>
      <c r="J97" s="17"/>
      <c r="K97" s="15">
        <f>($G97)*($H$95/12)</f>
        <v>179.02492958130472</v>
      </c>
    </row>
    <row r="98" spans="2:15" s="2" customFormat="1" ht="12.75" customHeight="1" x14ac:dyDescent="0.25">
      <c r="B98" s="2" t="s">
        <v>28</v>
      </c>
      <c r="C98" s="6">
        <v>12467</v>
      </c>
      <c r="D98" s="6">
        <v>5000</v>
      </c>
      <c r="E98" s="6">
        <f t="shared" si="23"/>
        <v>1038.5011</v>
      </c>
      <c r="F98" s="6">
        <v>417</v>
      </c>
      <c r="G98" s="15">
        <f t="shared" ref="G98:G108" si="25">$G97+$H97</f>
        <v>18486.092558130473</v>
      </c>
      <c r="H98" s="15">
        <f t="shared" si="24"/>
        <v>621.50109999999995</v>
      </c>
      <c r="I98" s="31"/>
      <c r="J98" s="22"/>
      <c r="K98" s="15">
        <f t="shared" ref="K98:K99" si="26">($G98)*($H$95/12)</f>
        <v>184.86092558130474</v>
      </c>
    </row>
    <row r="99" spans="2:15" s="2" customFormat="1" ht="12.75" customHeight="1" x14ac:dyDescent="0.25">
      <c r="B99" s="2" t="s">
        <v>29</v>
      </c>
      <c r="C99" s="6">
        <v>12467</v>
      </c>
      <c r="D99" s="6">
        <v>5000</v>
      </c>
      <c r="E99" s="6">
        <f t="shared" si="23"/>
        <v>1038.5011</v>
      </c>
      <c r="F99" s="6">
        <v>417</v>
      </c>
      <c r="G99" s="15">
        <f t="shared" si="25"/>
        <v>19107.593658130474</v>
      </c>
      <c r="H99" s="15">
        <f t="shared" si="24"/>
        <v>621.50109999999995</v>
      </c>
      <c r="I99" s="31"/>
      <c r="J99" s="16"/>
      <c r="K99" s="15">
        <f t="shared" si="26"/>
        <v>191.07593658130475</v>
      </c>
    </row>
    <row r="100" spans="2:15" s="2" customFormat="1" ht="12.75" customHeight="1" x14ac:dyDescent="0.25">
      <c r="B100" s="2" t="s">
        <v>30</v>
      </c>
      <c r="C100" s="6">
        <v>12467</v>
      </c>
      <c r="D100" s="6">
        <v>5000</v>
      </c>
      <c r="E100" s="6">
        <f t="shared" si="23"/>
        <v>1038.5011</v>
      </c>
      <c r="F100" s="6">
        <v>417</v>
      </c>
      <c r="G100" s="15">
        <f t="shared" si="25"/>
        <v>19729.094758130475</v>
      </c>
      <c r="H100" s="15">
        <f t="shared" si="24"/>
        <v>621.50109999999995</v>
      </c>
      <c r="I100" s="36">
        <v>0.11</v>
      </c>
      <c r="J100" s="16"/>
      <c r="K100" s="15">
        <f t="shared" ref="K100:K108" si="27">($G100)*($I$95/12)</f>
        <v>180.85003528286271</v>
      </c>
    </row>
    <row r="101" spans="2:15" s="2" customFormat="1" ht="12.75" customHeight="1" x14ac:dyDescent="0.25">
      <c r="B101" s="2" t="s">
        <v>31</v>
      </c>
      <c r="C101" s="6">
        <v>12467</v>
      </c>
      <c r="D101" s="6">
        <v>5000</v>
      </c>
      <c r="E101" s="6">
        <f t="shared" si="23"/>
        <v>1038.5011</v>
      </c>
      <c r="F101" s="6">
        <v>417</v>
      </c>
      <c r="G101" s="15">
        <f t="shared" si="25"/>
        <v>20350.595858130477</v>
      </c>
      <c r="H101" s="15">
        <f t="shared" si="24"/>
        <v>621.50109999999995</v>
      </c>
      <c r="J101" s="16"/>
      <c r="K101" s="15">
        <f t="shared" si="27"/>
        <v>186.54712869952937</v>
      </c>
    </row>
    <row r="102" spans="2:15" s="2" customFormat="1" ht="12.75" customHeight="1" x14ac:dyDescent="0.25">
      <c r="B102" s="2" t="s">
        <v>32</v>
      </c>
      <c r="C102" s="6">
        <v>12467</v>
      </c>
      <c r="D102" s="6">
        <v>5000</v>
      </c>
      <c r="E102" s="6">
        <f t="shared" si="23"/>
        <v>1038.5011</v>
      </c>
      <c r="F102" s="6">
        <v>417</v>
      </c>
      <c r="G102" s="15">
        <f t="shared" si="25"/>
        <v>20972.096958130478</v>
      </c>
      <c r="H102" s="15">
        <f t="shared" si="24"/>
        <v>621.50109999999995</v>
      </c>
      <c r="I102" s="31"/>
      <c r="J102" s="16"/>
      <c r="K102" s="15">
        <f t="shared" si="27"/>
        <v>192.24422211619606</v>
      </c>
    </row>
    <row r="103" spans="2:15" s="2" customFormat="1" ht="12.75" customHeight="1" x14ac:dyDescent="0.25">
      <c r="B103" s="2" t="s">
        <v>33</v>
      </c>
      <c r="C103" s="6">
        <v>12467</v>
      </c>
      <c r="D103" s="6">
        <v>5000</v>
      </c>
      <c r="E103" s="6">
        <f t="shared" si="23"/>
        <v>1038.5011</v>
      </c>
      <c r="F103" s="6">
        <v>417</v>
      </c>
      <c r="G103" s="15">
        <f t="shared" si="25"/>
        <v>21593.598058130479</v>
      </c>
      <c r="H103" s="15">
        <f t="shared" si="24"/>
        <v>621.50109999999995</v>
      </c>
      <c r="I103" s="31"/>
      <c r="J103" s="16"/>
      <c r="K103" s="15">
        <f t="shared" si="27"/>
        <v>197.94131553286272</v>
      </c>
    </row>
    <row r="104" spans="2:15" s="2" customFormat="1" ht="12.75" customHeight="1" x14ac:dyDescent="0.25">
      <c r="B104" s="2" t="s">
        <v>17</v>
      </c>
      <c r="C104" s="6">
        <v>12558</v>
      </c>
      <c r="D104" s="6">
        <v>5000</v>
      </c>
      <c r="E104" s="6">
        <f t="shared" si="23"/>
        <v>1046.0814</v>
      </c>
      <c r="F104" s="6">
        <v>417</v>
      </c>
      <c r="G104" s="15">
        <f t="shared" si="25"/>
        <v>22215.099158130481</v>
      </c>
      <c r="H104" s="15">
        <f t="shared" si="24"/>
        <v>629.08140000000003</v>
      </c>
      <c r="I104" s="31"/>
      <c r="J104" s="16"/>
      <c r="K104" s="15">
        <f t="shared" si="27"/>
        <v>203.63840894952941</v>
      </c>
    </row>
    <row r="105" spans="2:15" s="2" customFormat="1" ht="12.75" customHeight="1" x14ac:dyDescent="0.25">
      <c r="B105" s="2" t="s">
        <v>18</v>
      </c>
      <c r="C105" s="6">
        <v>12558</v>
      </c>
      <c r="D105" s="6">
        <v>5000</v>
      </c>
      <c r="E105" s="6">
        <f t="shared" si="23"/>
        <v>1046.0814</v>
      </c>
      <c r="F105" s="6">
        <v>417</v>
      </c>
      <c r="G105" s="15">
        <f t="shared" si="25"/>
        <v>22844.18055813048</v>
      </c>
      <c r="H105" s="15">
        <f t="shared" si="24"/>
        <v>629.08140000000003</v>
      </c>
      <c r="I105" s="31"/>
      <c r="J105" s="16"/>
      <c r="K105" s="15">
        <f t="shared" si="27"/>
        <v>209.40498844952941</v>
      </c>
    </row>
    <row r="106" spans="2:15" s="2" customFormat="1" ht="12.75" customHeight="1" x14ac:dyDescent="0.25">
      <c r="B106" s="2" t="s">
        <v>19</v>
      </c>
      <c r="C106" s="6">
        <v>12558</v>
      </c>
      <c r="D106" s="6">
        <v>5000</v>
      </c>
      <c r="E106" s="6">
        <f t="shared" si="23"/>
        <v>1046.0814</v>
      </c>
      <c r="F106" s="6">
        <v>417</v>
      </c>
      <c r="G106" s="15">
        <f t="shared" si="25"/>
        <v>23473.261958130479</v>
      </c>
      <c r="H106" s="15">
        <f t="shared" si="24"/>
        <v>629.08140000000003</v>
      </c>
      <c r="I106" s="31"/>
      <c r="J106" s="16"/>
      <c r="K106" s="15">
        <f t="shared" si="27"/>
        <v>215.17156794952939</v>
      </c>
    </row>
    <row r="107" spans="2:15" s="2" customFormat="1" ht="12.75" customHeight="1" x14ac:dyDescent="0.25">
      <c r="B107" s="2" t="s">
        <v>20</v>
      </c>
      <c r="C107" s="6">
        <v>12938</v>
      </c>
      <c r="D107" s="6">
        <v>5000</v>
      </c>
      <c r="E107" s="6">
        <f t="shared" si="23"/>
        <v>1077.7354</v>
      </c>
      <c r="F107" s="6">
        <v>417</v>
      </c>
      <c r="G107" s="15">
        <f t="shared" si="25"/>
        <v>24102.343358130478</v>
      </c>
      <c r="H107" s="15">
        <f t="shared" si="24"/>
        <v>660.73540000000003</v>
      </c>
      <c r="K107" s="15">
        <f t="shared" si="27"/>
        <v>220.9381474495294</v>
      </c>
    </row>
    <row r="108" spans="2:15" s="2" customFormat="1" ht="12.75" customHeight="1" x14ac:dyDescent="0.25">
      <c r="B108" s="2" t="s">
        <v>21</v>
      </c>
      <c r="C108" s="6">
        <v>12938</v>
      </c>
      <c r="D108" s="6">
        <v>5000</v>
      </c>
      <c r="E108" s="6">
        <f t="shared" si="23"/>
        <v>1077.7354</v>
      </c>
      <c r="F108" s="6">
        <v>417</v>
      </c>
      <c r="G108" s="15">
        <f t="shared" si="25"/>
        <v>24763.078758130479</v>
      </c>
      <c r="H108" s="15">
        <f t="shared" si="24"/>
        <v>660.73540000000003</v>
      </c>
      <c r="K108" s="15">
        <f t="shared" si="27"/>
        <v>226.99488861619605</v>
      </c>
    </row>
    <row r="109" spans="2:15" s="2" customFormat="1" ht="12.75" customHeight="1" x14ac:dyDescent="0.25">
      <c r="B109" s="7" t="s">
        <v>22</v>
      </c>
      <c r="C109" s="8">
        <f>SUM(C97:C108)</f>
        <v>150364</v>
      </c>
      <c r="D109" s="9" t="s">
        <v>23</v>
      </c>
      <c r="E109" s="8">
        <f t="shared" ref="E109:F109" si="28">SUM(E97:E108)</f>
        <v>12525.321199999995</v>
      </c>
      <c r="F109" s="8">
        <f t="shared" si="28"/>
        <v>5004</v>
      </c>
      <c r="G109" s="30">
        <f>SUM(G97:G108)</f>
        <v>255539.52859756575</v>
      </c>
      <c r="H109" s="30">
        <f>SUM(H97:H108)</f>
        <v>7521.3212000000003</v>
      </c>
      <c r="I109" s="37"/>
      <c r="K109" s="30">
        <f>SUM(K97:K108)</f>
        <v>2388.6924947896782</v>
      </c>
    </row>
    <row r="110" spans="2:15" s="2" customFormat="1" ht="12.75" customHeight="1" x14ac:dyDescent="0.25">
      <c r="G110" s="15"/>
      <c r="H110" s="15"/>
      <c r="I110" s="15" t="s">
        <v>54</v>
      </c>
      <c r="J110" s="23"/>
      <c r="K110" s="42"/>
    </row>
    <row r="111" spans="2:15" s="2" customFormat="1" ht="12.75" customHeight="1" x14ac:dyDescent="0.25">
      <c r="B111" s="2" t="s">
        <v>24</v>
      </c>
      <c r="C111" s="10">
        <f>((G97+G98+G99)*H95+(G100+G101+G102+G103+G104+G105+G106+G107+G108)*I95)/12</f>
        <v>2388.6924947896791</v>
      </c>
      <c r="D111" s="14"/>
      <c r="E111" s="10"/>
      <c r="F111" s="2" t="s">
        <v>25</v>
      </c>
      <c r="G111" s="73">
        <f>$C111+$H109</f>
        <v>9910.013694789679</v>
      </c>
      <c r="H111" s="15"/>
      <c r="I111" s="15">
        <f>SUM($I$14,$G$33,$G$52,$G$72,$G$92,$G$111)</f>
        <v>27812.50665292015</v>
      </c>
      <c r="J111" s="16"/>
      <c r="K111" s="15"/>
      <c r="N111" s="10">
        <f>(R97+R98+R99)*1%</f>
        <v>0</v>
      </c>
      <c r="O111" s="14">
        <f>((R100+R101+R102+R103+R104+R105+R106+R107+R108)*11%)/12</f>
        <v>0</v>
      </c>
    </row>
    <row r="112" spans="2:15" s="2" customFormat="1" ht="12.75" customHeight="1" x14ac:dyDescent="0.25">
      <c r="D112" s="14"/>
      <c r="G112" s="15"/>
      <c r="H112" s="15"/>
      <c r="I112" s="135" t="str">
        <f>IF($I111=$G116,"OK","CHECK IT")</f>
        <v>OK</v>
      </c>
      <c r="J112" s="143" t="str">
        <f>IF($K110=$C112,"Intt OK","Intt CHECK IT")</f>
        <v>Intt OK</v>
      </c>
      <c r="K112" s="15"/>
    </row>
    <row r="113" spans="2:11" s="2" customFormat="1" ht="12.75" customHeight="1" x14ac:dyDescent="0.25">
      <c r="B113" s="438" t="s">
        <v>2</v>
      </c>
      <c r="C113" s="438"/>
      <c r="D113" s="438"/>
      <c r="E113" s="438" t="s">
        <v>3</v>
      </c>
      <c r="F113" s="438"/>
      <c r="G113" s="66" t="s">
        <v>4</v>
      </c>
      <c r="H113" s="136" t="s">
        <v>39</v>
      </c>
      <c r="J113" s="16"/>
      <c r="K113" s="15"/>
    </row>
    <row r="114" spans="2:11" s="2" customFormat="1" ht="12.75" customHeight="1" x14ac:dyDescent="0.25">
      <c r="B114" s="439" t="s">
        <v>72</v>
      </c>
      <c r="C114" s="439"/>
      <c r="D114" s="439"/>
      <c r="E114" s="439" t="s">
        <v>73</v>
      </c>
      <c r="F114" s="439"/>
      <c r="G114" s="67" t="s">
        <v>74</v>
      </c>
      <c r="H114" s="70" t="s">
        <v>40</v>
      </c>
      <c r="I114" s="35"/>
      <c r="J114" s="20"/>
      <c r="K114" s="15"/>
    </row>
    <row r="115" spans="2:11" s="2" customFormat="1" ht="12.75" customHeight="1" x14ac:dyDescent="0.25">
      <c r="B115" s="3" t="s">
        <v>9</v>
      </c>
      <c r="C115" s="5" t="s">
        <v>10</v>
      </c>
      <c r="D115" s="3" t="s">
        <v>11</v>
      </c>
      <c r="E115" s="5" t="s">
        <v>12</v>
      </c>
      <c r="F115" s="3" t="s">
        <v>13</v>
      </c>
      <c r="G115" s="68" t="s">
        <v>14</v>
      </c>
      <c r="H115" s="66" t="s">
        <v>15</v>
      </c>
      <c r="I115" s="33" t="s">
        <v>16</v>
      </c>
      <c r="J115" s="21"/>
      <c r="K115" s="15"/>
    </row>
    <row r="116" spans="2:11" s="2" customFormat="1" ht="12.75" customHeight="1" x14ac:dyDescent="0.25">
      <c r="B116" s="2" t="s">
        <v>27</v>
      </c>
      <c r="C116" s="6">
        <v>12938</v>
      </c>
      <c r="D116" s="6">
        <v>5000</v>
      </c>
      <c r="E116" s="6">
        <f t="shared" ref="E116:E127" si="29">$C116*8.33%</f>
        <v>1077.7354</v>
      </c>
      <c r="F116" s="6">
        <v>417</v>
      </c>
      <c r="G116" s="15">
        <f>$G$14+$G$33+$G$52+$G$72+$G$92+$G$111</f>
        <v>27812.50665292015</v>
      </c>
      <c r="H116" s="15">
        <f t="shared" ref="H116:H127" si="30">E116-F116</f>
        <v>660.73540000000003</v>
      </c>
      <c r="J116" s="17"/>
      <c r="K116" s="15">
        <f>($G116)*($H$114/12)</f>
        <v>220.18234433561787</v>
      </c>
    </row>
    <row r="117" spans="2:11" s="2" customFormat="1" ht="12.75" customHeight="1" x14ac:dyDescent="0.25">
      <c r="B117" s="2" t="s">
        <v>28</v>
      </c>
      <c r="C117" s="6">
        <v>12938</v>
      </c>
      <c r="D117" s="6">
        <v>5000</v>
      </c>
      <c r="E117" s="6">
        <f t="shared" si="29"/>
        <v>1077.7354</v>
      </c>
      <c r="F117" s="6">
        <v>417</v>
      </c>
      <c r="G117" s="15">
        <f t="shared" ref="G117:G127" si="31">$G116+$H116</f>
        <v>28473.242052920152</v>
      </c>
      <c r="H117" s="15">
        <f t="shared" si="30"/>
        <v>660.73540000000003</v>
      </c>
      <c r="I117" s="31"/>
      <c r="J117" s="16"/>
      <c r="K117" s="15">
        <f t="shared" ref="K117:K127" si="32">($G117)*($H$114/12)</f>
        <v>225.41316625228455</v>
      </c>
    </row>
    <row r="118" spans="2:11" s="2" customFormat="1" ht="12.75" customHeight="1" x14ac:dyDescent="0.25">
      <c r="B118" s="2" t="s">
        <v>29</v>
      </c>
      <c r="C118" s="6">
        <v>12938</v>
      </c>
      <c r="D118" s="6">
        <v>5000</v>
      </c>
      <c r="E118" s="6">
        <f t="shared" si="29"/>
        <v>1077.7354</v>
      </c>
      <c r="F118" s="6">
        <v>417</v>
      </c>
      <c r="G118" s="15">
        <f t="shared" si="31"/>
        <v>29133.977452920153</v>
      </c>
      <c r="H118" s="15">
        <f t="shared" si="30"/>
        <v>660.73540000000003</v>
      </c>
      <c r="I118" s="31"/>
      <c r="J118" s="16"/>
      <c r="K118" s="15">
        <f t="shared" si="32"/>
        <v>230.64398816895124</v>
      </c>
    </row>
    <row r="119" spans="2:11" s="2" customFormat="1" ht="12.75" customHeight="1" x14ac:dyDescent="0.25">
      <c r="B119" s="2" t="s">
        <v>30</v>
      </c>
      <c r="C119" s="6">
        <v>12938</v>
      </c>
      <c r="D119" s="6">
        <v>6500</v>
      </c>
      <c r="E119" s="6">
        <f t="shared" si="29"/>
        <v>1077.7354</v>
      </c>
      <c r="F119" s="6">
        <v>541</v>
      </c>
      <c r="G119" s="15">
        <f t="shared" si="31"/>
        <v>29794.712852920155</v>
      </c>
      <c r="H119" s="15">
        <f t="shared" si="30"/>
        <v>536.73540000000003</v>
      </c>
      <c r="I119" s="31"/>
      <c r="J119" s="16"/>
      <c r="K119" s="15">
        <f t="shared" si="32"/>
        <v>235.87481008561792</v>
      </c>
    </row>
    <row r="120" spans="2:11" s="2" customFormat="1" ht="12.75" customHeight="1" x14ac:dyDescent="0.25">
      <c r="B120" s="2" t="s">
        <v>31</v>
      </c>
      <c r="C120" s="6">
        <v>13219</v>
      </c>
      <c r="D120" s="6">
        <v>6500</v>
      </c>
      <c r="E120" s="6">
        <f t="shared" si="29"/>
        <v>1101.1426999999999</v>
      </c>
      <c r="F120" s="6">
        <v>541</v>
      </c>
      <c r="G120" s="15">
        <f t="shared" si="31"/>
        <v>30331.448252920156</v>
      </c>
      <c r="H120" s="15">
        <f t="shared" si="30"/>
        <v>560.14269999999988</v>
      </c>
      <c r="I120" s="31"/>
      <c r="J120" s="16"/>
      <c r="K120" s="15">
        <f t="shared" si="32"/>
        <v>240.12396533561792</v>
      </c>
    </row>
    <row r="121" spans="2:11" s="2" customFormat="1" ht="12.75" customHeight="1" x14ac:dyDescent="0.25">
      <c r="B121" s="2" t="s">
        <v>32</v>
      </c>
      <c r="C121" s="6">
        <v>13219</v>
      </c>
      <c r="D121" s="6">
        <v>6500</v>
      </c>
      <c r="E121" s="6">
        <f t="shared" si="29"/>
        <v>1101.1426999999999</v>
      </c>
      <c r="F121" s="6">
        <v>541</v>
      </c>
      <c r="G121" s="15">
        <f t="shared" si="31"/>
        <v>30891.590952920156</v>
      </c>
      <c r="H121" s="15">
        <f t="shared" si="30"/>
        <v>560.14269999999988</v>
      </c>
      <c r="I121" s="31"/>
      <c r="J121" s="16"/>
      <c r="K121" s="15">
        <f t="shared" si="32"/>
        <v>244.5584283772846</v>
      </c>
    </row>
    <row r="122" spans="2:11" s="2" customFormat="1" ht="12.75" customHeight="1" x14ac:dyDescent="0.25">
      <c r="B122" s="2" t="s">
        <v>33</v>
      </c>
      <c r="C122" s="6">
        <v>13219</v>
      </c>
      <c r="D122" s="6">
        <v>6500</v>
      </c>
      <c r="E122" s="6">
        <f t="shared" si="29"/>
        <v>1101.1426999999999</v>
      </c>
      <c r="F122" s="6">
        <v>541</v>
      </c>
      <c r="G122" s="15">
        <f t="shared" si="31"/>
        <v>31451.733652920157</v>
      </c>
      <c r="H122" s="15">
        <f t="shared" si="30"/>
        <v>560.14269999999988</v>
      </c>
      <c r="I122" s="31"/>
      <c r="J122" s="16"/>
      <c r="K122" s="15">
        <f t="shared" si="32"/>
        <v>248.99289141895127</v>
      </c>
    </row>
    <row r="123" spans="2:11" s="2" customFormat="1" ht="12.75" customHeight="1" x14ac:dyDescent="0.25">
      <c r="B123" s="2" t="s">
        <v>17</v>
      </c>
      <c r="C123" s="6">
        <v>13219</v>
      </c>
      <c r="D123" s="6">
        <v>6500</v>
      </c>
      <c r="E123" s="6">
        <f t="shared" si="29"/>
        <v>1101.1426999999999</v>
      </c>
      <c r="F123" s="6">
        <v>541</v>
      </c>
      <c r="G123" s="15">
        <f t="shared" si="31"/>
        <v>32011.876352920157</v>
      </c>
      <c r="H123" s="15">
        <f t="shared" si="30"/>
        <v>560.14269999999988</v>
      </c>
      <c r="I123" s="31"/>
      <c r="J123" s="16"/>
      <c r="K123" s="15">
        <f t="shared" si="32"/>
        <v>253.42735446061792</v>
      </c>
    </row>
    <row r="124" spans="2:11" s="2" customFormat="1" ht="12.75" customHeight="1" x14ac:dyDescent="0.25">
      <c r="B124" s="2" t="s">
        <v>18</v>
      </c>
      <c r="C124" s="6">
        <v>13219</v>
      </c>
      <c r="D124" s="6">
        <v>6500</v>
      </c>
      <c r="E124" s="6">
        <f t="shared" si="29"/>
        <v>1101.1426999999999</v>
      </c>
      <c r="F124" s="6">
        <v>541</v>
      </c>
      <c r="G124" s="15">
        <f t="shared" si="31"/>
        <v>32572.019052920157</v>
      </c>
      <c r="H124" s="15">
        <f t="shared" si="30"/>
        <v>560.14269999999988</v>
      </c>
      <c r="I124" s="31"/>
      <c r="J124" s="16"/>
      <c r="K124" s="15">
        <f t="shared" si="32"/>
        <v>257.86181750228462</v>
      </c>
    </row>
    <row r="125" spans="2:11" s="2" customFormat="1" ht="12.75" customHeight="1" x14ac:dyDescent="0.25">
      <c r="B125" s="2" t="s">
        <v>19</v>
      </c>
      <c r="C125" s="6">
        <v>13219</v>
      </c>
      <c r="D125" s="6">
        <v>6500</v>
      </c>
      <c r="E125" s="6">
        <f t="shared" si="29"/>
        <v>1101.1426999999999</v>
      </c>
      <c r="F125" s="6">
        <v>541</v>
      </c>
      <c r="G125" s="15">
        <f t="shared" si="31"/>
        <v>33132.161752920154</v>
      </c>
      <c r="H125" s="15">
        <f t="shared" si="30"/>
        <v>560.14269999999988</v>
      </c>
      <c r="I125" s="31"/>
      <c r="J125" s="16"/>
      <c r="K125" s="15">
        <f t="shared" si="32"/>
        <v>262.29628054395124</v>
      </c>
    </row>
    <row r="126" spans="2:11" s="2" customFormat="1" ht="12.75" customHeight="1" x14ac:dyDescent="0.25">
      <c r="B126" s="2" t="s">
        <v>20</v>
      </c>
      <c r="C126" s="6">
        <v>13607</v>
      </c>
      <c r="D126" s="6">
        <v>6500</v>
      </c>
      <c r="E126" s="6">
        <f t="shared" si="29"/>
        <v>1133.4630999999999</v>
      </c>
      <c r="F126" s="6">
        <v>541</v>
      </c>
      <c r="G126" s="15">
        <f t="shared" si="31"/>
        <v>33692.304452920151</v>
      </c>
      <c r="H126" s="15">
        <f t="shared" si="30"/>
        <v>592.46309999999994</v>
      </c>
      <c r="K126" s="15">
        <f t="shared" si="32"/>
        <v>266.73074358561786</v>
      </c>
    </row>
    <row r="127" spans="2:11" s="2" customFormat="1" ht="12.75" customHeight="1" x14ac:dyDescent="0.25">
      <c r="B127" s="2" t="s">
        <v>21</v>
      </c>
      <c r="C127" s="6">
        <v>13607</v>
      </c>
      <c r="D127" s="6">
        <v>6500</v>
      </c>
      <c r="E127" s="6">
        <f t="shared" si="29"/>
        <v>1133.4630999999999</v>
      </c>
      <c r="F127" s="6">
        <v>541</v>
      </c>
      <c r="G127" s="15">
        <f t="shared" si="31"/>
        <v>34284.767552920152</v>
      </c>
      <c r="H127" s="15">
        <f t="shared" si="30"/>
        <v>592.46309999999994</v>
      </c>
      <c r="K127" s="15">
        <f t="shared" si="32"/>
        <v>271.42107646061788</v>
      </c>
    </row>
    <row r="128" spans="2:11" s="2" customFormat="1" ht="12.75" customHeight="1" x14ac:dyDescent="0.25">
      <c r="B128" s="7" t="s">
        <v>22</v>
      </c>
      <c r="C128" s="8">
        <f>SUM(C116:C127)</f>
        <v>158280</v>
      </c>
      <c r="D128" s="9" t="s">
        <v>23</v>
      </c>
      <c r="E128" s="8">
        <f>SUM(E116:E127)</f>
        <v>13184.724000000002</v>
      </c>
      <c r="F128" s="8">
        <f>SUM(F116:F127)</f>
        <v>6120</v>
      </c>
      <c r="G128" s="30">
        <f>SUM(G116:G127)</f>
        <v>373582.34103504184</v>
      </c>
      <c r="H128" s="30">
        <f>SUM(H116:H127)</f>
        <v>7064.7240000000002</v>
      </c>
      <c r="I128" s="38">
        <f>H114/12</f>
        <v>7.9166666666666673E-3</v>
      </c>
      <c r="J128" s="23"/>
      <c r="K128" s="30">
        <f>SUM(K116:K127)</f>
        <v>2957.5268665274148</v>
      </c>
    </row>
    <row r="129" spans="2:11" s="2" customFormat="1" ht="12.75" customHeight="1" x14ac:dyDescent="0.25">
      <c r="G129" s="15"/>
      <c r="H129" s="15"/>
      <c r="I129" s="15" t="s">
        <v>54</v>
      </c>
      <c r="J129" s="16"/>
      <c r="K129" s="42"/>
    </row>
    <row r="130" spans="2:11" s="2" customFormat="1" ht="12.75" customHeight="1" x14ac:dyDescent="0.25">
      <c r="B130" s="2" t="s">
        <v>24</v>
      </c>
      <c r="C130" s="10">
        <f>G128*I128</f>
        <v>2957.5268665274148</v>
      </c>
      <c r="F130" s="2" t="s">
        <v>25</v>
      </c>
      <c r="G130" s="73">
        <f>$C130+$H128</f>
        <v>10022.250866527414</v>
      </c>
      <c r="H130" s="15"/>
      <c r="I130" s="15">
        <f>SUM($I$14,$G$33,$G$52,$G$72,$G$92,$G$111,$G$130)</f>
        <v>37834.757519447565</v>
      </c>
      <c r="J130" s="143" t="s">
        <v>54</v>
      </c>
      <c r="K130" s="15"/>
    </row>
    <row r="131" spans="2:11" s="1" customFormat="1" ht="12.75" customHeight="1" x14ac:dyDescent="0.25">
      <c r="G131" s="28"/>
      <c r="H131" s="28"/>
      <c r="I131" s="135" t="str">
        <f>IF($I130=$G135,"OK","CHECK IT")</f>
        <v>OK</v>
      </c>
      <c r="J131" s="143" t="str">
        <f>IF($K129=$C131,"Intt OK","Intt CHECK IT")</f>
        <v>Intt OK</v>
      </c>
      <c r="K131" s="28"/>
    </row>
    <row r="132" spans="2:11" s="2" customFormat="1" ht="12.75" customHeight="1" x14ac:dyDescent="0.25">
      <c r="B132" s="438" t="s">
        <v>2</v>
      </c>
      <c r="C132" s="438"/>
      <c r="D132" s="438"/>
      <c r="E132" s="438" t="s">
        <v>3</v>
      </c>
      <c r="F132" s="438"/>
      <c r="G132" s="66" t="s">
        <v>4</v>
      </c>
      <c r="H132" s="136" t="s">
        <v>41</v>
      </c>
      <c r="I132" s="135" t="s">
        <v>54</v>
      </c>
      <c r="J132" s="16"/>
      <c r="K132" s="15"/>
    </row>
    <row r="133" spans="2:11" s="2" customFormat="1" ht="12.75" customHeight="1" x14ac:dyDescent="0.25">
      <c r="B133" s="439" t="s">
        <v>72</v>
      </c>
      <c r="C133" s="439"/>
      <c r="D133" s="439"/>
      <c r="E133" s="439" t="s">
        <v>73</v>
      </c>
      <c r="F133" s="439"/>
      <c r="G133" s="67" t="s">
        <v>74</v>
      </c>
      <c r="H133" s="70" t="s">
        <v>40</v>
      </c>
      <c r="J133" s="20"/>
      <c r="K133" s="15"/>
    </row>
    <row r="134" spans="2:11" s="2" customFormat="1" ht="12.75" customHeight="1" x14ac:dyDescent="0.25">
      <c r="B134" s="3" t="s">
        <v>9</v>
      </c>
      <c r="C134" s="5" t="s">
        <v>10</v>
      </c>
      <c r="D134" s="3" t="s">
        <v>11</v>
      </c>
      <c r="E134" s="5" t="s">
        <v>12</v>
      </c>
      <c r="F134" s="3" t="s">
        <v>13</v>
      </c>
      <c r="G134" s="68" t="s">
        <v>14</v>
      </c>
      <c r="H134" s="66" t="s">
        <v>15</v>
      </c>
      <c r="I134" s="33" t="s">
        <v>16</v>
      </c>
      <c r="J134" s="21"/>
      <c r="K134" s="15"/>
    </row>
    <row r="135" spans="2:11" s="2" customFormat="1" ht="12.75" customHeight="1" x14ac:dyDescent="0.25">
      <c r="B135" s="2" t="s">
        <v>27</v>
      </c>
      <c r="C135" s="6">
        <v>13607</v>
      </c>
      <c r="D135" s="6">
        <v>6500</v>
      </c>
      <c r="E135" s="6">
        <f t="shared" ref="E135:E146" si="33">$C135*8.33%</f>
        <v>1133.4630999999999</v>
      </c>
      <c r="F135" s="6">
        <v>541</v>
      </c>
      <c r="G135" s="15">
        <f>$G$14+$G$33+$G$52+$G$72+$G$92+$G$111+$G$130</f>
        <v>37834.757519447565</v>
      </c>
      <c r="H135" s="15">
        <f t="shared" ref="H135:H146" si="34">E135-F135</f>
        <v>592.46309999999994</v>
      </c>
      <c r="I135" s="31"/>
      <c r="J135" s="17"/>
      <c r="K135" s="15">
        <f>($G135)*($H$133/12)</f>
        <v>299.52516369562659</v>
      </c>
    </row>
    <row r="136" spans="2:11" s="2" customFormat="1" ht="12.75" customHeight="1" x14ac:dyDescent="0.25">
      <c r="B136" s="2" t="s">
        <v>28</v>
      </c>
      <c r="C136" s="6">
        <v>13607</v>
      </c>
      <c r="D136" s="6">
        <v>6500</v>
      </c>
      <c r="E136" s="6">
        <f t="shared" si="33"/>
        <v>1133.4630999999999</v>
      </c>
      <c r="F136" s="6">
        <v>541</v>
      </c>
      <c r="G136" s="15">
        <f t="shared" ref="G136:G146" si="35">$G135+$H135</f>
        <v>38427.220619447566</v>
      </c>
      <c r="H136" s="15">
        <f t="shared" si="34"/>
        <v>592.46309999999994</v>
      </c>
      <c r="I136" s="31"/>
      <c r="J136" s="16"/>
      <c r="K136" s="15">
        <f t="shared" ref="K136:K146" si="36">($G136)*($H$133/12)</f>
        <v>304.21549657062661</v>
      </c>
    </row>
    <row r="137" spans="2:11" s="2" customFormat="1" ht="12.75" customHeight="1" x14ac:dyDescent="0.25">
      <c r="B137" s="2" t="s">
        <v>29</v>
      </c>
      <c r="C137" s="6">
        <v>13607</v>
      </c>
      <c r="D137" s="6">
        <v>6500</v>
      </c>
      <c r="E137" s="6">
        <f t="shared" si="33"/>
        <v>1133.4630999999999</v>
      </c>
      <c r="F137" s="6">
        <v>541</v>
      </c>
      <c r="G137" s="15">
        <f t="shared" si="35"/>
        <v>39019.683719447567</v>
      </c>
      <c r="H137" s="15">
        <f t="shared" si="34"/>
        <v>592.46309999999994</v>
      </c>
      <c r="I137" s="31"/>
      <c r="J137" s="16"/>
      <c r="K137" s="15">
        <f t="shared" si="36"/>
        <v>308.90582944562658</v>
      </c>
    </row>
    <row r="138" spans="2:11" s="2" customFormat="1" ht="12.75" customHeight="1" x14ac:dyDescent="0.25">
      <c r="B138" s="2" t="s">
        <v>30</v>
      </c>
      <c r="C138" s="6">
        <v>13607</v>
      </c>
      <c r="D138" s="6">
        <v>6500</v>
      </c>
      <c r="E138" s="6">
        <f t="shared" si="33"/>
        <v>1133.4630999999999</v>
      </c>
      <c r="F138" s="6">
        <v>541</v>
      </c>
      <c r="G138" s="15">
        <f t="shared" si="35"/>
        <v>39612.146819447567</v>
      </c>
      <c r="H138" s="15">
        <f t="shared" si="34"/>
        <v>592.46309999999994</v>
      </c>
      <c r="I138" s="31"/>
      <c r="J138" s="16"/>
      <c r="K138" s="15">
        <f t="shared" si="36"/>
        <v>313.5961623206266</v>
      </c>
    </row>
    <row r="139" spans="2:11" s="2" customFormat="1" ht="12.75" customHeight="1" x14ac:dyDescent="0.25">
      <c r="B139" s="2" t="s">
        <v>31</v>
      </c>
      <c r="C139" s="6">
        <v>13607</v>
      </c>
      <c r="D139" s="6">
        <v>6500</v>
      </c>
      <c r="E139" s="6">
        <f t="shared" si="33"/>
        <v>1133.4630999999999</v>
      </c>
      <c r="F139" s="6">
        <v>541</v>
      </c>
      <c r="G139" s="15">
        <f t="shared" si="35"/>
        <v>40204.609919447568</v>
      </c>
      <c r="H139" s="15">
        <f t="shared" si="34"/>
        <v>592.46309999999994</v>
      </c>
      <c r="I139" s="31"/>
      <c r="J139" s="16"/>
      <c r="K139" s="15">
        <f t="shared" si="36"/>
        <v>318.28649519562663</v>
      </c>
    </row>
    <row r="140" spans="2:11" s="2" customFormat="1" ht="12.75" customHeight="1" x14ac:dyDescent="0.25">
      <c r="B140" s="2" t="s">
        <v>32</v>
      </c>
      <c r="C140" s="6">
        <v>13607</v>
      </c>
      <c r="D140" s="6">
        <v>6500</v>
      </c>
      <c r="E140" s="6">
        <f t="shared" si="33"/>
        <v>1133.4630999999999</v>
      </c>
      <c r="F140" s="6">
        <v>541</v>
      </c>
      <c r="G140" s="15">
        <f t="shared" si="35"/>
        <v>40797.073019447569</v>
      </c>
      <c r="H140" s="15">
        <f t="shared" si="34"/>
        <v>592.46309999999994</v>
      </c>
      <c r="I140" s="31"/>
      <c r="J140" s="16"/>
      <c r="K140" s="15">
        <f t="shared" si="36"/>
        <v>322.9768280706266</v>
      </c>
    </row>
    <row r="141" spans="2:11" s="2" customFormat="1" ht="12.75" customHeight="1" x14ac:dyDescent="0.25">
      <c r="B141" s="2" t="s">
        <v>33</v>
      </c>
      <c r="C141" s="6">
        <v>13607</v>
      </c>
      <c r="D141" s="6">
        <v>6500</v>
      </c>
      <c r="E141" s="6">
        <f t="shared" si="33"/>
        <v>1133.4630999999999</v>
      </c>
      <c r="F141" s="6">
        <v>541</v>
      </c>
      <c r="G141" s="15">
        <f t="shared" si="35"/>
        <v>41389.53611944757</v>
      </c>
      <c r="H141" s="15">
        <f t="shared" si="34"/>
        <v>592.46309999999994</v>
      </c>
      <c r="I141" s="31"/>
      <c r="J141" s="16"/>
      <c r="K141" s="15">
        <f t="shared" si="36"/>
        <v>327.66716094562662</v>
      </c>
    </row>
    <row r="142" spans="2:11" s="2" customFormat="1" ht="12.75" customHeight="1" x14ac:dyDescent="0.25">
      <c r="B142" s="2" t="s">
        <v>17</v>
      </c>
      <c r="C142" s="6">
        <v>13607</v>
      </c>
      <c r="D142" s="6">
        <v>6500</v>
      </c>
      <c r="E142" s="6">
        <f t="shared" si="33"/>
        <v>1133.4630999999999</v>
      </c>
      <c r="F142" s="6">
        <v>541</v>
      </c>
      <c r="G142" s="15">
        <f t="shared" si="35"/>
        <v>41981.999219447571</v>
      </c>
      <c r="H142" s="15">
        <f t="shared" si="34"/>
        <v>592.46309999999994</v>
      </c>
      <c r="I142" s="31"/>
      <c r="J142" s="16"/>
      <c r="K142" s="15">
        <f t="shared" si="36"/>
        <v>332.35749382062664</v>
      </c>
    </row>
    <row r="143" spans="2:11" s="2" customFormat="1" ht="12.75" customHeight="1" x14ac:dyDescent="0.25">
      <c r="B143" s="2" t="s">
        <v>18</v>
      </c>
      <c r="C143" s="6">
        <v>13607</v>
      </c>
      <c r="D143" s="6">
        <v>6500</v>
      </c>
      <c r="E143" s="6">
        <f t="shared" si="33"/>
        <v>1133.4630999999999</v>
      </c>
      <c r="F143" s="6">
        <v>541</v>
      </c>
      <c r="G143" s="15">
        <f t="shared" si="35"/>
        <v>42574.462319447572</v>
      </c>
      <c r="H143" s="15">
        <f t="shared" si="34"/>
        <v>592.46309999999994</v>
      </c>
      <c r="I143" s="31"/>
      <c r="J143" s="16"/>
      <c r="K143" s="15">
        <f t="shared" si="36"/>
        <v>337.04782669562661</v>
      </c>
    </row>
    <row r="144" spans="2:11" s="2" customFormat="1" ht="12.75" customHeight="1" x14ac:dyDescent="0.25">
      <c r="B144" s="2" t="s">
        <v>19</v>
      </c>
      <c r="C144" s="6">
        <v>13607</v>
      </c>
      <c r="D144" s="6">
        <v>6500</v>
      </c>
      <c r="E144" s="6">
        <f t="shared" si="33"/>
        <v>1133.4630999999999</v>
      </c>
      <c r="F144" s="6">
        <v>541</v>
      </c>
      <c r="G144" s="15">
        <f t="shared" si="35"/>
        <v>43166.925419447572</v>
      </c>
      <c r="H144" s="15">
        <f t="shared" si="34"/>
        <v>592.46309999999994</v>
      </c>
      <c r="J144" s="16"/>
      <c r="K144" s="15">
        <f t="shared" si="36"/>
        <v>341.73815957062664</v>
      </c>
    </row>
    <row r="145" spans="2:11" s="2" customFormat="1" ht="12.75" customHeight="1" x14ac:dyDescent="0.25">
      <c r="B145" s="2" t="s">
        <v>20</v>
      </c>
      <c r="C145" s="6">
        <v>13994</v>
      </c>
      <c r="D145" s="6">
        <v>6500</v>
      </c>
      <c r="E145" s="6">
        <f t="shared" si="33"/>
        <v>1165.7002</v>
      </c>
      <c r="F145" s="6">
        <v>541</v>
      </c>
      <c r="G145" s="15">
        <f t="shared" si="35"/>
        <v>43759.388519447573</v>
      </c>
      <c r="H145" s="15">
        <f t="shared" si="34"/>
        <v>624.7002</v>
      </c>
      <c r="K145" s="15">
        <f t="shared" si="36"/>
        <v>346.42849244562666</v>
      </c>
    </row>
    <row r="146" spans="2:11" s="2" customFormat="1" ht="12.75" customHeight="1" x14ac:dyDescent="0.25">
      <c r="B146" s="2" t="s">
        <v>21</v>
      </c>
      <c r="C146" s="6">
        <v>13994</v>
      </c>
      <c r="D146" s="6">
        <v>6500</v>
      </c>
      <c r="E146" s="6">
        <f t="shared" si="33"/>
        <v>1165.7002</v>
      </c>
      <c r="F146" s="6">
        <v>541</v>
      </c>
      <c r="G146" s="15">
        <f t="shared" si="35"/>
        <v>44384.088719447573</v>
      </c>
      <c r="H146" s="15">
        <f t="shared" si="34"/>
        <v>624.7002</v>
      </c>
      <c r="K146" s="15">
        <f t="shared" si="36"/>
        <v>351.37403569562667</v>
      </c>
    </row>
    <row r="147" spans="2:11" s="2" customFormat="1" ht="12.75" customHeight="1" x14ac:dyDescent="0.25">
      <c r="B147" s="7" t="s">
        <v>22</v>
      </c>
      <c r="C147" s="8">
        <f>SUM(C135:C146)</f>
        <v>164058</v>
      </c>
      <c r="D147" s="9" t="s">
        <v>23</v>
      </c>
      <c r="E147" s="8">
        <f>SUM(E135:E146)</f>
        <v>13666.0314</v>
      </c>
      <c r="F147" s="8">
        <f>SUM(F135:F146)</f>
        <v>6492</v>
      </c>
      <c r="G147" s="30">
        <f>SUM(G135:G146)</f>
        <v>493151.89193337085</v>
      </c>
      <c r="H147" s="30">
        <f>SUM(H135:H146)</f>
        <v>7174.0313999999998</v>
      </c>
      <c r="I147" s="38">
        <f>H133/12</f>
        <v>7.9166666666666673E-3</v>
      </c>
      <c r="K147" s="30">
        <f>SUM(K135:K146)</f>
        <v>3904.1191444725191</v>
      </c>
    </row>
    <row r="148" spans="2:11" s="2" customFormat="1" ht="12.75" customHeight="1" x14ac:dyDescent="0.25">
      <c r="G148" s="15"/>
      <c r="H148" s="15"/>
      <c r="I148" s="15" t="s">
        <v>54</v>
      </c>
      <c r="J148" s="23"/>
      <c r="K148" s="15"/>
    </row>
    <row r="149" spans="2:11" s="2" customFormat="1" ht="12.75" customHeight="1" x14ac:dyDescent="0.25">
      <c r="B149" s="2" t="s">
        <v>24</v>
      </c>
      <c r="C149" s="10">
        <f>G147*I147</f>
        <v>3904.1191444725196</v>
      </c>
      <c r="F149" s="2" t="s">
        <v>25</v>
      </c>
      <c r="G149" s="73">
        <f>$C149+$H147</f>
        <v>11078.150544472519</v>
      </c>
      <c r="H149" s="15"/>
      <c r="I149" s="15">
        <f>SUM($I$14,$G$33,$G$52,$G$72,$G$92,$G$111,$G$130,$G$149)</f>
        <v>48912.908063920084</v>
      </c>
      <c r="J149" s="16"/>
      <c r="K149" s="15"/>
    </row>
    <row r="150" spans="2:11" s="1" customFormat="1" ht="12.75" customHeight="1" x14ac:dyDescent="0.25">
      <c r="G150" s="28"/>
      <c r="H150" s="28"/>
      <c r="I150" s="135" t="str">
        <f>IF($I149=$G154,"OK","CHECK IT")</f>
        <v>OK</v>
      </c>
      <c r="J150" s="143" t="str">
        <f>IF($K148=$C150,"Intt OK","Intt CHECK IT")</f>
        <v>Intt OK</v>
      </c>
      <c r="K150" s="28"/>
    </row>
    <row r="151" spans="2:11" s="2" customFormat="1" ht="12.75" customHeight="1" x14ac:dyDescent="0.25">
      <c r="B151" s="438" t="s">
        <v>2</v>
      </c>
      <c r="C151" s="438"/>
      <c r="D151" s="438"/>
      <c r="E151" s="438" t="s">
        <v>3</v>
      </c>
      <c r="F151" s="438"/>
      <c r="G151" s="66" t="s">
        <v>4</v>
      </c>
      <c r="H151" s="136" t="s">
        <v>42</v>
      </c>
      <c r="I151" s="135" t="s">
        <v>54</v>
      </c>
      <c r="J151" s="16"/>
      <c r="K151" s="15"/>
    </row>
    <row r="152" spans="2:11" s="2" customFormat="1" ht="12.75" customHeight="1" x14ac:dyDescent="0.25">
      <c r="B152" s="439" t="s">
        <v>72</v>
      </c>
      <c r="C152" s="439"/>
      <c r="D152" s="439"/>
      <c r="E152" s="439" t="s">
        <v>73</v>
      </c>
      <c r="F152" s="439"/>
      <c r="G152" s="67" t="s">
        <v>74</v>
      </c>
      <c r="H152" s="70" t="s">
        <v>40</v>
      </c>
      <c r="J152" s="20"/>
      <c r="K152" s="15"/>
    </row>
    <row r="153" spans="2:11" s="2" customFormat="1" ht="12.75" customHeight="1" x14ac:dyDescent="0.25">
      <c r="B153" s="3" t="s">
        <v>9</v>
      </c>
      <c r="C153" s="5" t="s">
        <v>10</v>
      </c>
      <c r="D153" s="3" t="s">
        <v>11</v>
      </c>
      <c r="E153" s="5" t="s">
        <v>12</v>
      </c>
      <c r="F153" s="3" t="s">
        <v>13</v>
      </c>
      <c r="G153" s="68" t="s">
        <v>14</v>
      </c>
      <c r="H153" s="66" t="s">
        <v>15</v>
      </c>
      <c r="I153" s="33" t="s">
        <v>16</v>
      </c>
      <c r="J153" s="24"/>
      <c r="K153" s="15"/>
    </row>
    <row r="154" spans="2:11" s="2" customFormat="1" ht="12.75" customHeight="1" x14ac:dyDescent="0.25">
      <c r="B154" s="2" t="s">
        <v>27</v>
      </c>
      <c r="C154" s="6">
        <v>13994</v>
      </c>
      <c r="D154" s="6">
        <v>6500</v>
      </c>
      <c r="E154" s="6">
        <f t="shared" ref="E154:E165" si="37">$C154*8.33%</f>
        <v>1165.7002</v>
      </c>
      <c r="F154" s="6">
        <v>541</v>
      </c>
      <c r="G154" s="15">
        <f>$G$14+$G$33+$G$52+$G$72+$G$92+$G$111+$G$130+$G$149</f>
        <v>48912.908063920084</v>
      </c>
      <c r="H154" s="15">
        <f t="shared" ref="H154:H165" si="38">E154-F154</f>
        <v>624.7002</v>
      </c>
      <c r="I154" s="31"/>
      <c r="J154" s="17"/>
      <c r="K154" s="15">
        <f>($G154)*($H$152/12)</f>
        <v>387.22718883936739</v>
      </c>
    </row>
    <row r="155" spans="2:11" s="2" customFormat="1" ht="12.75" customHeight="1" x14ac:dyDescent="0.25">
      <c r="B155" s="2" t="s">
        <v>28</v>
      </c>
      <c r="C155" s="6">
        <v>13994</v>
      </c>
      <c r="D155" s="6">
        <v>6500</v>
      </c>
      <c r="E155" s="6">
        <f t="shared" si="37"/>
        <v>1165.7002</v>
      </c>
      <c r="F155" s="6">
        <v>541</v>
      </c>
      <c r="G155" s="15">
        <f t="shared" ref="G155:G165" si="39">$G154+$H154</f>
        <v>49537.608263920083</v>
      </c>
      <c r="H155" s="15">
        <f t="shared" si="38"/>
        <v>624.7002</v>
      </c>
      <c r="I155" s="31"/>
      <c r="J155" s="16"/>
      <c r="K155" s="15">
        <f t="shared" ref="K155:K165" si="40">($G155)*($H$152/12)</f>
        <v>392.17273208936734</v>
      </c>
    </row>
    <row r="156" spans="2:11" s="2" customFormat="1" ht="12.75" customHeight="1" x14ac:dyDescent="0.25">
      <c r="B156" s="2" t="s">
        <v>29</v>
      </c>
      <c r="C156" s="6">
        <v>13994</v>
      </c>
      <c r="D156" s="6">
        <v>6500</v>
      </c>
      <c r="E156" s="6">
        <f t="shared" si="37"/>
        <v>1165.7002</v>
      </c>
      <c r="F156" s="6">
        <v>541</v>
      </c>
      <c r="G156" s="15">
        <f t="shared" si="39"/>
        <v>50162.308463920082</v>
      </c>
      <c r="H156" s="15">
        <f t="shared" si="38"/>
        <v>624.7002</v>
      </c>
      <c r="I156" s="31"/>
      <c r="J156" s="16"/>
      <c r="K156" s="15">
        <f t="shared" si="40"/>
        <v>397.11827533936736</v>
      </c>
    </row>
    <row r="157" spans="2:11" s="2" customFormat="1" ht="12.75" customHeight="1" x14ac:dyDescent="0.25">
      <c r="B157" s="2" t="s">
        <v>30</v>
      </c>
      <c r="C157" s="6">
        <v>13994</v>
      </c>
      <c r="D157" s="6">
        <v>6500</v>
      </c>
      <c r="E157" s="6">
        <f t="shared" si="37"/>
        <v>1165.7002</v>
      </c>
      <c r="F157" s="6">
        <v>541</v>
      </c>
      <c r="G157" s="15">
        <f t="shared" si="39"/>
        <v>50787.008663920082</v>
      </c>
      <c r="H157" s="15">
        <f t="shared" si="38"/>
        <v>624.7002</v>
      </c>
      <c r="I157" s="31"/>
      <c r="J157" s="16"/>
      <c r="K157" s="15">
        <f t="shared" si="40"/>
        <v>402.06381858936737</v>
      </c>
    </row>
    <row r="158" spans="2:11" s="2" customFormat="1" ht="12.75" customHeight="1" x14ac:dyDescent="0.25">
      <c r="B158" s="2" t="s">
        <v>31</v>
      </c>
      <c r="C158" s="6">
        <v>13994</v>
      </c>
      <c r="D158" s="6">
        <v>6500</v>
      </c>
      <c r="E158" s="6">
        <f t="shared" si="37"/>
        <v>1165.7002</v>
      </c>
      <c r="F158" s="6">
        <v>541</v>
      </c>
      <c r="G158" s="15">
        <f t="shared" si="39"/>
        <v>51411.708863920081</v>
      </c>
      <c r="H158" s="15">
        <f t="shared" si="38"/>
        <v>624.7002</v>
      </c>
      <c r="I158" s="31"/>
      <c r="J158" s="16"/>
      <c r="K158" s="15">
        <f t="shared" si="40"/>
        <v>407.00936183936733</v>
      </c>
    </row>
    <row r="159" spans="2:11" s="2" customFormat="1" ht="12.75" customHeight="1" x14ac:dyDescent="0.25">
      <c r="B159" s="2" t="s">
        <v>32</v>
      </c>
      <c r="C159" s="6">
        <v>13994</v>
      </c>
      <c r="D159" s="6">
        <v>6500</v>
      </c>
      <c r="E159" s="6">
        <f t="shared" si="37"/>
        <v>1165.7002</v>
      </c>
      <c r="F159" s="6">
        <v>541</v>
      </c>
      <c r="G159" s="15">
        <f t="shared" si="39"/>
        <v>52036.40906392008</v>
      </c>
      <c r="H159" s="15">
        <f t="shared" si="38"/>
        <v>624.7002</v>
      </c>
      <c r="I159" s="31"/>
      <c r="J159" s="16"/>
      <c r="K159" s="15">
        <f t="shared" si="40"/>
        <v>411.95490508936734</v>
      </c>
    </row>
    <row r="160" spans="2:11" s="2" customFormat="1" ht="12.75" customHeight="1" x14ac:dyDescent="0.25">
      <c r="B160" s="2" t="s">
        <v>33</v>
      </c>
      <c r="C160" s="6">
        <v>13994</v>
      </c>
      <c r="D160" s="6">
        <v>6500</v>
      </c>
      <c r="E160" s="6">
        <f t="shared" si="37"/>
        <v>1165.7002</v>
      </c>
      <c r="F160" s="6">
        <v>541</v>
      </c>
      <c r="G160" s="15">
        <f t="shared" si="39"/>
        <v>52661.10926392008</v>
      </c>
      <c r="H160" s="15">
        <f t="shared" si="38"/>
        <v>624.7002</v>
      </c>
      <c r="I160" s="31"/>
      <c r="J160" s="16"/>
      <c r="K160" s="15">
        <f t="shared" si="40"/>
        <v>416.90044833936736</v>
      </c>
    </row>
    <row r="161" spans="2:11" s="2" customFormat="1" ht="12.75" customHeight="1" x14ac:dyDescent="0.25">
      <c r="B161" s="2" t="s">
        <v>17</v>
      </c>
      <c r="C161" s="6">
        <v>13994</v>
      </c>
      <c r="D161" s="6">
        <v>6500</v>
      </c>
      <c r="E161" s="6">
        <f t="shared" si="37"/>
        <v>1165.7002</v>
      </c>
      <c r="F161" s="6">
        <v>541</v>
      </c>
      <c r="G161" s="15">
        <f t="shared" si="39"/>
        <v>53285.809463920079</v>
      </c>
      <c r="H161" s="15">
        <f t="shared" si="38"/>
        <v>624.7002</v>
      </c>
      <c r="I161" s="31"/>
      <c r="J161" s="16"/>
      <c r="K161" s="15">
        <f t="shared" si="40"/>
        <v>421.84599158936732</v>
      </c>
    </row>
    <row r="162" spans="2:11" s="2" customFormat="1" ht="12.75" customHeight="1" x14ac:dyDescent="0.25">
      <c r="B162" s="2" t="s">
        <v>18</v>
      </c>
      <c r="C162" s="6">
        <v>13994</v>
      </c>
      <c r="D162" s="6">
        <v>6500</v>
      </c>
      <c r="E162" s="6">
        <f t="shared" si="37"/>
        <v>1165.7002</v>
      </c>
      <c r="F162" s="6">
        <v>541</v>
      </c>
      <c r="G162" s="15">
        <f t="shared" si="39"/>
        <v>53910.509663920078</v>
      </c>
      <c r="H162" s="15">
        <f t="shared" si="38"/>
        <v>624.7002</v>
      </c>
      <c r="I162" s="31"/>
      <c r="J162" s="16"/>
      <c r="K162" s="15">
        <f t="shared" si="40"/>
        <v>426.79153483936733</v>
      </c>
    </row>
    <row r="163" spans="2:11" s="2" customFormat="1" ht="12.75" customHeight="1" x14ac:dyDescent="0.25">
      <c r="B163" s="2" t="s">
        <v>19</v>
      </c>
      <c r="C163" s="6">
        <v>13994</v>
      </c>
      <c r="D163" s="6">
        <v>6500</v>
      </c>
      <c r="E163" s="6">
        <f t="shared" si="37"/>
        <v>1165.7002</v>
      </c>
      <c r="F163" s="6">
        <v>541</v>
      </c>
      <c r="G163" s="15">
        <f t="shared" si="39"/>
        <v>54535.209863920078</v>
      </c>
      <c r="H163" s="15">
        <f t="shared" si="38"/>
        <v>624.7002</v>
      </c>
      <c r="J163" s="16"/>
      <c r="K163" s="15">
        <f t="shared" si="40"/>
        <v>431.73707808936734</v>
      </c>
    </row>
    <row r="164" spans="2:11" s="2" customFormat="1" ht="12.75" customHeight="1" x14ac:dyDescent="0.25">
      <c r="B164" s="2" t="s">
        <v>20</v>
      </c>
      <c r="C164" s="6">
        <v>14790</v>
      </c>
      <c r="D164" s="6">
        <v>6500</v>
      </c>
      <c r="E164" s="6">
        <f t="shared" si="37"/>
        <v>1232.0070000000001</v>
      </c>
      <c r="F164" s="6">
        <v>541</v>
      </c>
      <c r="G164" s="15">
        <f t="shared" si="39"/>
        <v>55159.910063920077</v>
      </c>
      <c r="H164" s="15">
        <f t="shared" si="38"/>
        <v>691.00700000000006</v>
      </c>
      <c r="K164" s="15">
        <f t="shared" si="40"/>
        <v>436.6826213393673</v>
      </c>
    </row>
    <row r="165" spans="2:11" s="2" customFormat="1" ht="12.75" customHeight="1" x14ac:dyDescent="0.25">
      <c r="B165" s="2" t="s">
        <v>21</v>
      </c>
      <c r="C165" s="6">
        <v>14790</v>
      </c>
      <c r="D165" s="6">
        <v>6500</v>
      </c>
      <c r="E165" s="6">
        <f t="shared" si="37"/>
        <v>1232.0070000000001</v>
      </c>
      <c r="F165" s="6">
        <v>541</v>
      </c>
      <c r="G165" s="15">
        <f t="shared" si="39"/>
        <v>55850.917063920075</v>
      </c>
      <c r="H165" s="15">
        <f t="shared" si="38"/>
        <v>691.00700000000006</v>
      </c>
      <c r="K165" s="15">
        <f t="shared" si="40"/>
        <v>442.15309342270064</v>
      </c>
    </row>
    <row r="166" spans="2:11" s="2" customFormat="1" ht="12.75" customHeight="1" x14ac:dyDescent="0.25">
      <c r="B166" s="7" t="s">
        <v>22</v>
      </c>
      <c r="C166" s="8">
        <f>SUM(C154:C165)</f>
        <v>169520</v>
      </c>
      <c r="D166" s="9" t="s">
        <v>23</v>
      </c>
      <c r="E166" s="8">
        <f>SUM(E154:E165)</f>
        <v>14121.015999999998</v>
      </c>
      <c r="F166" s="8">
        <f>SUM(F154:F165)</f>
        <v>6492</v>
      </c>
      <c r="G166" s="30">
        <f>SUM(G154:G165)</f>
        <v>628251.41676704097</v>
      </c>
      <c r="H166" s="30">
        <f>SUM(H154:H165)</f>
        <v>7629.0160000000014</v>
      </c>
      <c r="I166" s="38">
        <f>H152/12</f>
        <v>7.9166666666666673E-3</v>
      </c>
      <c r="K166" s="30">
        <f>SUM(K154:K165)</f>
        <v>4973.6570494057405</v>
      </c>
    </row>
    <row r="167" spans="2:11" s="2" customFormat="1" ht="12.75" customHeight="1" x14ac:dyDescent="0.25">
      <c r="G167" s="15"/>
      <c r="H167" s="15"/>
      <c r="I167" s="15" t="s">
        <v>54</v>
      </c>
      <c r="J167" s="23"/>
      <c r="K167" s="15"/>
    </row>
    <row r="168" spans="2:11" s="2" customFormat="1" ht="12.75" customHeight="1" x14ac:dyDescent="0.25">
      <c r="B168" s="2" t="s">
        <v>24</v>
      </c>
      <c r="C168" s="10">
        <f>G166*I166</f>
        <v>4973.6570494057414</v>
      </c>
      <c r="F168" s="2" t="s">
        <v>25</v>
      </c>
      <c r="G168" s="73">
        <f>$C168+$H166</f>
        <v>12602.673049405743</v>
      </c>
      <c r="H168" s="15"/>
      <c r="I168" s="15">
        <f>SUM($I$14,$G$33,$G$52,$G$72,$G$92,$G$111,$G$130,$G$149,$G$168)</f>
        <v>61515.581113325825</v>
      </c>
      <c r="J168" s="16"/>
      <c r="K168" s="15"/>
    </row>
    <row r="169" spans="2:11" s="1" customFormat="1" ht="12.75" customHeight="1" x14ac:dyDescent="0.25">
      <c r="G169" s="28"/>
      <c r="H169" s="28"/>
      <c r="I169" s="135" t="str">
        <f>IF($I168=$G173,"OK","CHECK IT")</f>
        <v>OK</v>
      </c>
      <c r="J169" s="143" t="str">
        <f>IF($K167=$C169,"Intt OK","Intt CHECK IT")</f>
        <v>Intt OK</v>
      </c>
      <c r="K169" s="28"/>
    </row>
    <row r="170" spans="2:11" s="2" customFormat="1" ht="12.75" customHeight="1" x14ac:dyDescent="0.25">
      <c r="B170" s="438" t="s">
        <v>2</v>
      </c>
      <c r="C170" s="438"/>
      <c r="D170" s="438"/>
      <c r="E170" s="438" t="s">
        <v>3</v>
      </c>
      <c r="F170" s="438"/>
      <c r="G170" s="66" t="s">
        <v>4</v>
      </c>
      <c r="H170" s="136" t="s">
        <v>43</v>
      </c>
      <c r="I170" s="135" t="s">
        <v>54</v>
      </c>
      <c r="J170" s="16"/>
      <c r="K170" s="15"/>
    </row>
    <row r="171" spans="2:11" s="2" customFormat="1" ht="12.75" customHeight="1" x14ac:dyDescent="0.25">
      <c r="B171" s="439" t="s">
        <v>72</v>
      </c>
      <c r="C171" s="439"/>
      <c r="D171" s="439"/>
      <c r="E171" s="439" t="s">
        <v>73</v>
      </c>
      <c r="F171" s="439"/>
      <c r="G171" s="67" t="s">
        <v>74</v>
      </c>
      <c r="H171" s="70" t="s">
        <v>40</v>
      </c>
      <c r="J171" s="20"/>
      <c r="K171" s="15"/>
    </row>
    <row r="172" spans="2:11" s="2" customFormat="1" ht="12.75" customHeight="1" x14ac:dyDescent="0.25">
      <c r="B172" s="3" t="s">
        <v>9</v>
      </c>
      <c r="C172" s="5" t="s">
        <v>10</v>
      </c>
      <c r="D172" s="3" t="s">
        <v>11</v>
      </c>
      <c r="E172" s="5" t="s">
        <v>12</v>
      </c>
      <c r="F172" s="3" t="s">
        <v>13</v>
      </c>
      <c r="G172" s="68" t="s">
        <v>14</v>
      </c>
      <c r="H172" s="66" t="s">
        <v>15</v>
      </c>
      <c r="I172" s="33" t="s">
        <v>16</v>
      </c>
      <c r="J172" s="25"/>
      <c r="K172" s="15"/>
    </row>
    <row r="173" spans="2:11" s="2" customFormat="1" ht="12.75" customHeight="1" x14ac:dyDescent="0.25">
      <c r="B173" s="2" t="s">
        <v>27</v>
      </c>
      <c r="C173" s="6">
        <v>14790</v>
      </c>
      <c r="D173" s="6">
        <v>6500</v>
      </c>
      <c r="E173" s="6">
        <f t="shared" ref="E173:E184" si="41">$C173*8.33%</f>
        <v>1232.0070000000001</v>
      </c>
      <c r="F173" s="6">
        <v>541</v>
      </c>
      <c r="G173" s="15">
        <f>$G$14+$G$33+$G$52+$G$72+$G$92+$G$111+$G$130+$G$149+$G$168</f>
        <v>61515.581113325825</v>
      </c>
      <c r="H173" s="15">
        <f t="shared" ref="H173:H184" si="42">E173-F173</f>
        <v>691.00700000000006</v>
      </c>
      <c r="I173" s="31"/>
      <c r="J173" s="17"/>
      <c r="K173" s="15">
        <f>($G173)*($H$171/12)</f>
        <v>486.99835048049613</v>
      </c>
    </row>
    <row r="174" spans="2:11" s="2" customFormat="1" ht="12.75" customHeight="1" x14ac:dyDescent="0.25">
      <c r="B174" s="2" t="s">
        <v>28</v>
      </c>
      <c r="C174" s="6">
        <v>14790</v>
      </c>
      <c r="D174" s="6">
        <v>6500</v>
      </c>
      <c r="E174" s="6">
        <f t="shared" si="41"/>
        <v>1232.0070000000001</v>
      </c>
      <c r="F174" s="6">
        <v>541</v>
      </c>
      <c r="G174" s="15">
        <f t="shared" ref="G174:G184" si="43">$G173+$H173</f>
        <v>62206.588113325823</v>
      </c>
      <c r="H174" s="15">
        <f t="shared" si="42"/>
        <v>691.00700000000006</v>
      </c>
      <c r="I174" s="31"/>
      <c r="J174" s="16"/>
      <c r="K174" s="15">
        <f t="shared" ref="K174:K184" si="44">($G174)*($H$171/12)</f>
        <v>492.46882256382946</v>
      </c>
    </row>
    <row r="175" spans="2:11" s="2" customFormat="1" ht="12.75" customHeight="1" x14ac:dyDescent="0.25">
      <c r="B175" s="2" t="s">
        <v>29</v>
      </c>
      <c r="C175" s="6">
        <v>14790</v>
      </c>
      <c r="D175" s="6">
        <v>6500</v>
      </c>
      <c r="E175" s="6">
        <f t="shared" si="41"/>
        <v>1232.0070000000001</v>
      </c>
      <c r="F175" s="6">
        <v>541</v>
      </c>
      <c r="G175" s="15">
        <f t="shared" si="43"/>
        <v>62897.59511332582</v>
      </c>
      <c r="H175" s="15">
        <f t="shared" si="42"/>
        <v>691.00700000000006</v>
      </c>
      <c r="I175" s="31"/>
      <c r="J175" s="16"/>
      <c r="K175" s="15">
        <f t="shared" si="44"/>
        <v>497.9392946471628</v>
      </c>
    </row>
    <row r="176" spans="2:11" s="2" customFormat="1" ht="12.75" customHeight="1" x14ac:dyDescent="0.25">
      <c r="B176" s="2" t="s">
        <v>30</v>
      </c>
      <c r="C176" s="6">
        <v>14790</v>
      </c>
      <c r="D176" s="6">
        <v>6500</v>
      </c>
      <c r="E176" s="6">
        <f t="shared" si="41"/>
        <v>1232.0070000000001</v>
      </c>
      <c r="F176" s="6">
        <v>541</v>
      </c>
      <c r="G176" s="15">
        <f t="shared" si="43"/>
        <v>63588.602113325818</v>
      </c>
      <c r="H176" s="15">
        <f t="shared" si="42"/>
        <v>691.00700000000006</v>
      </c>
      <c r="I176" s="31"/>
      <c r="J176" s="16"/>
      <c r="K176" s="15">
        <f t="shared" si="44"/>
        <v>503.40976673049613</v>
      </c>
    </row>
    <row r="177" spans="2:11" s="2" customFormat="1" ht="12.75" customHeight="1" x14ac:dyDescent="0.25">
      <c r="B177" s="2" t="s">
        <v>31</v>
      </c>
      <c r="C177" s="6">
        <v>14790</v>
      </c>
      <c r="D177" s="6">
        <v>6500</v>
      </c>
      <c r="E177" s="6">
        <f t="shared" si="41"/>
        <v>1232.0070000000001</v>
      </c>
      <c r="F177" s="6">
        <v>541</v>
      </c>
      <c r="G177" s="15">
        <f t="shared" si="43"/>
        <v>64279.609113325816</v>
      </c>
      <c r="H177" s="15">
        <f t="shared" si="42"/>
        <v>691.00700000000006</v>
      </c>
      <c r="I177" s="31"/>
      <c r="J177" s="16"/>
      <c r="K177" s="15">
        <f t="shared" si="44"/>
        <v>508.88023881382941</v>
      </c>
    </row>
    <row r="178" spans="2:11" s="2" customFormat="1" ht="12.75" customHeight="1" x14ac:dyDescent="0.25">
      <c r="B178" s="2" t="s">
        <v>32</v>
      </c>
      <c r="C178" s="6">
        <v>14790</v>
      </c>
      <c r="D178" s="6">
        <v>6500</v>
      </c>
      <c r="E178" s="6">
        <f t="shared" si="41"/>
        <v>1232.0070000000001</v>
      </c>
      <c r="F178" s="6">
        <v>541</v>
      </c>
      <c r="G178" s="15">
        <f t="shared" si="43"/>
        <v>64970.616113325814</v>
      </c>
      <c r="H178" s="15">
        <f t="shared" si="42"/>
        <v>691.00700000000006</v>
      </c>
      <c r="I178" s="31"/>
      <c r="J178" s="16"/>
      <c r="K178" s="15">
        <f t="shared" si="44"/>
        <v>514.35071089716268</v>
      </c>
    </row>
    <row r="179" spans="2:11" s="2" customFormat="1" ht="12.75" customHeight="1" x14ac:dyDescent="0.25">
      <c r="B179" s="2" t="s">
        <v>33</v>
      </c>
      <c r="C179" s="6">
        <v>15198</v>
      </c>
      <c r="D179" s="6">
        <v>6500</v>
      </c>
      <c r="E179" s="6">
        <f t="shared" si="41"/>
        <v>1265.9934000000001</v>
      </c>
      <c r="F179" s="6">
        <v>541</v>
      </c>
      <c r="G179" s="15">
        <f t="shared" si="43"/>
        <v>65661.623113325812</v>
      </c>
      <c r="H179" s="15">
        <f t="shared" si="42"/>
        <v>724.99340000000007</v>
      </c>
      <c r="I179" s="31"/>
      <c r="J179" s="16"/>
      <c r="K179" s="15">
        <f t="shared" si="44"/>
        <v>519.82118298049602</v>
      </c>
    </row>
    <row r="180" spans="2:11" s="2" customFormat="1" ht="12.75" customHeight="1" x14ac:dyDescent="0.25">
      <c r="B180" s="2" t="s">
        <v>17</v>
      </c>
      <c r="C180" s="6">
        <v>15198</v>
      </c>
      <c r="D180" s="6">
        <v>6500</v>
      </c>
      <c r="E180" s="6">
        <f t="shared" si="41"/>
        <v>1265.9934000000001</v>
      </c>
      <c r="F180" s="6">
        <v>541</v>
      </c>
      <c r="G180" s="15">
        <f t="shared" si="43"/>
        <v>66386.616513325818</v>
      </c>
      <c r="H180" s="15">
        <f t="shared" si="42"/>
        <v>724.99340000000007</v>
      </c>
      <c r="I180" s="31"/>
      <c r="J180" s="16"/>
      <c r="K180" s="15">
        <f t="shared" si="44"/>
        <v>525.56071406382944</v>
      </c>
    </row>
    <row r="181" spans="2:11" s="2" customFormat="1" ht="12.75" customHeight="1" x14ac:dyDescent="0.25">
      <c r="B181" s="2" t="s">
        <v>18</v>
      </c>
      <c r="C181" s="6">
        <v>15198</v>
      </c>
      <c r="D181" s="6">
        <v>6500</v>
      </c>
      <c r="E181" s="6">
        <f t="shared" si="41"/>
        <v>1265.9934000000001</v>
      </c>
      <c r="F181" s="6">
        <v>541</v>
      </c>
      <c r="G181" s="15">
        <f t="shared" si="43"/>
        <v>67111.609913325825</v>
      </c>
      <c r="H181" s="15">
        <f t="shared" si="42"/>
        <v>724.99340000000007</v>
      </c>
      <c r="I181" s="31"/>
      <c r="J181" s="16"/>
      <c r="K181" s="15">
        <f t="shared" si="44"/>
        <v>531.30024514716285</v>
      </c>
    </row>
    <row r="182" spans="2:11" s="2" customFormat="1" ht="12.75" customHeight="1" x14ac:dyDescent="0.25">
      <c r="B182" s="2" t="s">
        <v>19</v>
      </c>
      <c r="C182" s="6">
        <v>15198</v>
      </c>
      <c r="D182" s="6">
        <v>6500</v>
      </c>
      <c r="E182" s="6">
        <f t="shared" si="41"/>
        <v>1265.9934000000001</v>
      </c>
      <c r="F182" s="6">
        <v>541</v>
      </c>
      <c r="G182" s="15">
        <f t="shared" si="43"/>
        <v>67836.603313325832</v>
      </c>
      <c r="H182" s="15">
        <f t="shared" si="42"/>
        <v>724.99340000000007</v>
      </c>
      <c r="J182" s="16"/>
      <c r="K182" s="15">
        <f t="shared" si="44"/>
        <v>537.03977623049616</v>
      </c>
    </row>
    <row r="183" spans="2:11" s="2" customFormat="1" ht="12.75" customHeight="1" x14ac:dyDescent="0.25">
      <c r="B183" s="2" t="s">
        <v>20</v>
      </c>
      <c r="C183" s="6">
        <v>15608</v>
      </c>
      <c r="D183" s="6">
        <v>6500</v>
      </c>
      <c r="E183" s="6">
        <f t="shared" si="41"/>
        <v>1300.1464000000001</v>
      </c>
      <c r="F183" s="6">
        <v>541</v>
      </c>
      <c r="G183" s="15">
        <f t="shared" si="43"/>
        <v>68561.596713325838</v>
      </c>
      <c r="H183" s="15">
        <f t="shared" si="42"/>
        <v>759.14640000000009</v>
      </c>
      <c r="K183" s="15">
        <f t="shared" si="44"/>
        <v>542.77930731382958</v>
      </c>
    </row>
    <row r="184" spans="2:11" s="2" customFormat="1" ht="12.75" customHeight="1" x14ac:dyDescent="0.25">
      <c r="B184" s="2" t="s">
        <v>21</v>
      </c>
      <c r="C184" s="6">
        <v>15608</v>
      </c>
      <c r="D184" s="6">
        <v>6500</v>
      </c>
      <c r="E184" s="6">
        <f t="shared" si="41"/>
        <v>1300.1464000000001</v>
      </c>
      <c r="F184" s="6">
        <v>541</v>
      </c>
      <c r="G184" s="15">
        <f t="shared" si="43"/>
        <v>69320.743113325836</v>
      </c>
      <c r="H184" s="15">
        <f t="shared" si="42"/>
        <v>759.14640000000009</v>
      </c>
      <c r="K184" s="15">
        <f t="shared" si="44"/>
        <v>548.78921631382957</v>
      </c>
    </row>
    <row r="185" spans="2:11" s="2" customFormat="1" ht="12.75" customHeight="1" x14ac:dyDescent="0.25">
      <c r="B185" s="7" t="s">
        <v>22</v>
      </c>
      <c r="C185" s="8">
        <f>SUM(C173:C184)</f>
        <v>180748</v>
      </c>
      <c r="D185" s="9" t="s">
        <v>23</v>
      </c>
      <c r="E185" s="8">
        <f>SUM(E173:E184)</f>
        <v>15056.308399999996</v>
      </c>
      <c r="F185" s="8">
        <f>SUM(F173:F184)</f>
        <v>6492</v>
      </c>
      <c r="G185" s="30">
        <f>SUM(G173:G184)</f>
        <v>784337.3843599098</v>
      </c>
      <c r="H185" s="30">
        <f>SUM(H173:H184)</f>
        <v>8564.3084000000017</v>
      </c>
      <c r="I185" s="38">
        <f>H171/12</f>
        <v>7.9166666666666673E-3</v>
      </c>
      <c r="K185" s="30">
        <f>SUM(K173:K184)</f>
        <v>6209.3376261826197</v>
      </c>
    </row>
    <row r="186" spans="2:11" s="2" customFormat="1" ht="12.75" customHeight="1" x14ac:dyDescent="0.25">
      <c r="G186" s="15"/>
      <c r="H186" s="15"/>
      <c r="I186" s="15" t="s">
        <v>54</v>
      </c>
      <c r="J186" s="23"/>
      <c r="K186" s="15"/>
    </row>
    <row r="187" spans="2:11" s="2" customFormat="1" ht="12.75" customHeight="1" x14ac:dyDescent="0.25">
      <c r="B187" s="2" t="s">
        <v>24</v>
      </c>
      <c r="C187" s="10">
        <f>G185*I185</f>
        <v>6209.3376261826197</v>
      </c>
      <c r="F187" s="2" t="s">
        <v>25</v>
      </c>
      <c r="G187" s="73">
        <f>$C187+$H185</f>
        <v>14773.646026182621</v>
      </c>
      <c r="H187" s="15"/>
      <c r="I187" s="15">
        <f>SUM($I$14,$G$33,$G$52,$G$72,$G$92,$G$111,$G$130,$G$149,$G$168,$G$187)</f>
        <v>76289.227139508439</v>
      </c>
      <c r="J187" s="16"/>
      <c r="K187" s="15"/>
    </row>
    <row r="188" spans="2:11" s="1" customFormat="1" ht="12.75" customHeight="1" x14ac:dyDescent="0.25">
      <c r="G188" s="28"/>
      <c r="H188" s="28"/>
      <c r="I188" s="135" t="str">
        <f>IF($I187=$G192,"OK","CHECK IT")</f>
        <v>OK</v>
      </c>
      <c r="J188" s="143" t="str">
        <f>IF($K186=$C188,"Intt OK","Intt CHECK IT")</f>
        <v>Intt OK</v>
      </c>
      <c r="K188" s="28"/>
    </row>
    <row r="189" spans="2:11" s="2" customFormat="1" ht="12.75" customHeight="1" x14ac:dyDescent="0.25">
      <c r="B189" s="438" t="s">
        <v>2</v>
      </c>
      <c r="C189" s="438"/>
      <c r="D189" s="438"/>
      <c r="E189" s="438" t="s">
        <v>3</v>
      </c>
      <c r="F189" s="438"/>
      <c r="G189" s="66" t="s">
        <v>4</v>
      </c>
      <c r="H189" s="136" t="s">
        <v>44</v>
      </c>
      <c r="I189" s="135" t="s">
        <v>54</v>
      </c>
      <c r="J189" s="16"/>
      <c r="K189" s="15"/>
    </row>
    <row r="190" spans="2:11" s="2" customFormat="1" ht="12.75" customHeight="1" x14ac:dyDescent="0.25">
      <c r="B190" s="439" t="s">
        <v>72</v>
      </c>
      <c r="C190" s="439"/>
      <c r="D190" s="439"/>
      <c r="E190" s="439" t="s">
        <v>73</v>
      </c>
      <c r="F190" s="439"/>
      <c r="G190" s="67" t="s">
        <v>74</v>
      </c>
      <c r="H190" s="70" t="s">
        <v>45</v>
      </c>
      <c r="I190" s="31"/>
      <c r="J190" s="20"/>
      <c r="K190" s="15"/>
    </row>
    <row r="191" spans="2:11" s="2" customFormat="1" ht="12.75" customHeight="1" x14ac:dyDescent="0.25">
      <c r="B191" s="3" t="s">
        <v>9</v>
      </c>
      <c r="C191" s="5" t="s">
        <v>10</v>
      </c>
      <c r="D191" s="3" t="s">
        <v>11</v>
      </c>
      <c r="E191" s="5" t="s">
        <v>12</v>
      </c>
      <c r="F191" s="3" t="s">
        <v>13</v>
      </c>
      <c r="G191" s="68" t="s">
        <v>14</v>
      </c>
      <c r="H191" s="66" t="s">
        <v>15</v>
      </c>
      <c r="I191" s="33" t="s">
        <v>16</v>
      </c>
      <c r="J191" s="21"/>
      <c r="K191" s="15"/>
    </row>
    <row r="192" spans="2:11" s="2" customFormat="1" ht="12.75" customHeight="1" x14ac:dyDescent="0.25">
      <c r="B192" s="2" t="s">
        <v>27</v>
      </c>
      <c r="C192" s="6">
        <v>15608</v>
      </c>
      <c r="D192" s="6">
        <v>6500</v>
      </c>
      <c r="E192" s="6">
        <f t="shared" ref="E192:E203" si="45">$C192*8.33%</f>
        <v>1300.1464000000001</v>
      </c>
      <c r="F192" s="6">
        <v>541</v>
      </c>
      <c r="G192" s="15">
        <f>$G$14+$G$33+$G$52+$G$72+$G$92+$G$111+$G$130+$G$149+$G$168+$G$187</f>
        <v>76289.227139508439</v>
      </c>
      <c r="H192" s="15">
        <f t="shared" ref="H192:H203" si="46">E192-F192</f>
        <v>759.14640000000009</v>
      </c>
      <c r="I192" s="31"/>
      <c r="J192" s="17"/>
      <c r="K192" s="15">
        <f>($G192)*($H$190/12)</f>
        <v>540.38202557151817</v>
      </c>
    </row>
    <row r="193" spans="2:11" s="2" customFormat="1" ht="12.75" customHeight="1" x14ac:dyDescent="0.25">
      <c r="B193" s="2" t="s">
        <v>28</v>
      </c>
      <c r="C193" s="6">
        <v>15922</v>
      </c>
      <c r="D193" s="6">
        <v>6500</v>
      </c>
      <c r="E193" s="6">
        <f t="shared" si="45"/>
        <v>1326.3026</v>
      </c>
      <c r="F193" s="6">
        <v>541</v>
      </c>
      <c r="G193" s="15">
        <f t="shared" ref="G193:G203" si="47">$G192+$H192</f>
        <v>77048.373539508437</v>
      </c>
      <c r="H193" s="15">
        <f t="shared" si="46"/>
        <v>785.30259999999998</v>
      </c>
      <c r="I193" s="31"/>
      <c r="J193" s="16"/>
      <c r="K193" s="15">
        <f t="shared" ref="K193:K203" si="48">($G193)*($H$190/12)</f>
        <v>545.75931257151808</v>
      </c>
    </row>
    <row r="194" spans="2:11" s="2" customFormat="1" ht="12.75" customHeight="1" x14ac:dyDescent="0.25">
      <c r="B194" s="2" t="s">
        <v>29</v>
      </c>
      <c r="C194" s="6">
        <v>10685</v>
      </c>
      <c r="D194" s="6">
        <v>6500</v>
      </c>
      <c r="E194" s="6">
        <f t="shared" si="45"/>
        <v>890.06049999999993</v>
      </c>
      <c r="F194" s="6">
        <v>541</v>
      </c>
      <c r="G194" s="15">
        <f t="shared" si="47"/>
        <v>77833.676139508432</v>
      </c>
      <c r="H194" s="15">
        <f t="shared" si="46"/>
        <v>349.06049999999993</v>
      </c>
      <c r="I194" s="31"/>
      <c r="J194" s="16"/>
      <c r="K194" s="15">
        <f t="shared" si="48"/>
        <v>551.3218726548514</v>
      </c>
    </row>
    <row r="195" spans="2:11" s="2" customFormat="1" ht="12.75" customHeight="1" x14ac:dyDescent="0.25">
      <c r="B195" s="2" t="s">
        <v>30</v>
      </c>
      <c r="C195" s="6">
        <v>10685</v>
      </c>
      <c r="D195" s="6">
        <v>6500</v>
      </c>
      <c r="E195" s="6">
        <f t="shared" si="45"/>
        <v>890.06049999999993</v>
      </c>
      <c r="F195" s="6">
        <v>541</v>
      </c>
      <c r="G195" s="15">
        <f t="shared" si="47"/>
        <v>78182.736639508439</v>
      </c>
      <c r="H195" s="15">
        <f t="shared" si="46"/>
        <v>349.06049999999993</v>
      </c>
      <c r="I195" s="31"/>
      <c r="J195" s="16"/>
      <c r="K195" s="15">
        <f t="shared" si="48"/>
        <v>553.79438452985153</v>
      </c>
    </row>
    <row r="196" spans="2:11" s="2" customFormat="1" ht="12.75" customHeight="1" x14ac:dyDescent="0.25">
      <c r="B196" s="2" t="s">
        <v>31</v>
      </c>
      <c r="C196" s="6">
        <v>10685</v>
      </c>
      <c r="D196" s="6">
        <v>6500</v>
      </c>
      <c r="E196" s="6">
        <f t="shared" si="45"/>
        <v>890.06049999999993</v>
      </c>
      <c r="F196" s="6">
        <v>541</v>
      </c>
      <c r="G196" s="15">
        <f t="shared" si="47"/>
        <v>78531.797139508446</v>
      </c>
      <c r="H196" s="15">
        <f t="shared" si="46"/>
        <v>349.06049999999993</v>
      </c>
      <c r="I196" s="31"/>
      <c r="J196" s="16"/>
      <c r="K196" s="15">
        <f t="shared" si="48"/>
        <v>556.26689640485154</v>
      </c>
    </row>
    <row r="197" spans="2:11" s="2" customFormat="1" ht="12.75" customHeight="1" x14ac:dyDescent="0.25">
      <c r="B197" s="2" t="s">
        <v>32</v>
      </c>
      <c r="C197" s="6">
        <v>10685</v>
      </c>
      <c r="D197" s="6">
        <v>6500</v>
      </c>
      <c r="E197" s="6">
        <f t="shared" si="45"/>
        <v>890.06049999999993</v>
      </c>
      <c r="F197" s="6">
        <v>541</v>
      </c>
      <c r="G197" s="15">
        <f t="shared" si="47"/>
        <v>78880.857639508453</v>
      </c>
      <c r="H197" s="15">
        <f t="shared" si="46"/>
        <v>349.06049999999993</v>
      </c>
      <c r="I197" s="31"/>
      <c r="J197" s="16"/>
      <c r="K197" s="15">
        <f t="shared" si="48"/>
        <v>558.73940827985155</v>
      </c>
    </row>
    <row r="198" spans="2:11" s="2" customFormat="1" ht="12.75" customHeight="1" x14ac:dyDescent="0.25">
      <c r="B198" s="2" t="s">
        <v>33</v>
      </c>
      <c r="C198" s="6">
        <v>10999</v>
      </c>
      <c r="D198" s="6">
        <v>6500</v>
      </c>
      <c r="E198" s="6">
        <f t="shared" si="45"/>
        <v>916.21669999999995</v>
      </c>
      <c r="F198" s="6">
        <v>541</v>
      </c>
      <c r="G198" s="15">
        <f t="shared" si="47"/>
        <v>79229.91813950846</v>
      </c>
      <c r="H198" s="15">
        <f t="shared" si="46"/>
        <v>375.21669999999995</v>
      </c>
      <c r="I198" s="31"/>
      <c r="J198" s="16"/>
      <c r="K198" s="15">
        <f t="shared" si="48"/>
        <v>561.21192015485167</v>
      </c>
    </row>
    <row r="199" spans="2:11" s="2" customFormat="1" ht="12.75" customHeight="1" x14ac:dyDescent="0.25">
      <c r="B199" s="2" t="s">
        <v>17</v>
      </c>
      <c r="C199" s="6">
        <v>10999</v>
      </c>
      <c r="D199" s="6">
        <v>6500</v>
      </c>
      <c r="E199" s="6">
        <f t="shared" si="45"/>
        <v>916.21669999999995</v>
      </c>
      <c r="F199" s="6">
        <v>541</v>
      </c>
      <c r="G199" s="15">
        <f t="shared" si="47"/>
        <v>79605.134839508464</v>
      </c>
      <c r="H199" s="15">
        <f t="shared" si="46"/>
        <v>375.21669999999995</v>
      </c>
      <c r="I199" s="31"/>
      <c r="J199" s="16"/>
      <c r="K199" s="15">
        <f t="shared" si="48"/>
        <v>563.86970511318498</v>
      </c>
    </row>
    <row r="200" spans="2:11" s="2" customFormat="1" ht="12.75" customHeight="1" x14ac:dyDescent="0.25">
      <c r="B200" s="2" t="s">
        <v>18</v>
      </c>
      <c r="C200" s="6">
        <v>10999</v>
      </c>
      <c r="D200" s="6">
        <v>6500</v>
      </c>
      <c r="E200" s="6">
        <f t="shared" si="45"/>
        <v>916.21669999999995</v>
      </c>
      <c r="F200" s="6">
        <v>541</v>
      </c>
      <c r="G200" s="15">
        <f t="shared" si="47"/>
        <v>79980.351539508469</v>
      </c>
      <c r="H200" s="15">
        <f t="shared" si="46"/>
        <v>375.21669999999995</v>
      </c>
      <c r="I200" s="31"/>
      <c r="J200" s="16"/>
      <c r="K200" s="15">
        <f t="shared" si="48"/>
        <v>566.5274900715184</v>
      </c>
    </row>
    <row r="201" spans="2:11" s="2" customFormat="1" ht="12.75" customHeight="1" x14ac:dyDescent="0.25">
      <c r="B201" s="2" t="s">
        <v>19</v>
      </c>
      <c r="C201" s="6">
        <v>11418</v>
      </c>
      <c r="D201" s="6">
        <v>6500</v>
      </c>
      <c r="E201" s="6">
        <f t="shared" si="45"/>
        <v>951.11940000000004</v>
      </c>
      <c r="F201" s="6">
        <v>541</v>
      </c>
      <c r="G201" s="15">
        <f t="shared" si="47"/>
        <v>80355.568239508473</v>
      </c>
      <c r="H201" s="15">
        <f t="shared" si="46"/>
        <v>410.11940000000004</v>
      </c>
      <c r="J201" s="16"/>
      <c r="K201" s="15">
        <f t="shared" si="48"/>
        <v>569.18527502985171</v>
      </c>
    </row>
    <row r="202" spans="2:11" s="2" customFormat="1" ht="12.75" customHeight="1" x14ac:dyDescent="0.25">
      <c r="B202" s="2" t="s">
        <v>20</v>
      </c>
      <c r="C202" s="6">
        <v>11418</v>
      </c>
      <c r="D202" s="6">
        <v>6500</v>
      </c>
      <c r="E202" s="6">
        <f t="shared" si="45"/>
        <v>951.11940000000004</v>
      </c>
      <c r="F202" s="6">
        <v>541</v>
      </c>
      <c r="G202" s="15">
        <f t="shared" si="47"/>
        <v>80765.687639508469</v>
      </c>
      <c r="H202" s="15">
        <f t="shared" si="46"/>
        <v>410.11940000000004</v>
      </c>
      <c r="K202" s="15">
        <f t="shared" si="48"/>
        <v>572.09028744651835</v>
      </c>
    </row>
    <row r="203" spans="2:11" s="2" customFormat="1" ht="12.75" customHeight="1" x14ac:dyDescent="0.25">
      <c r="B203" s="2" t="s">
        <v>21</v>
      </c>
      <c r="C203" s="6">
        <v>11418</v>
      </c>
      <c r="D203" s="6">
        <v>6500</v>
      </c>
      <c r="E203" s="6">
        <f t="shared" si="45"/>
        <v>951.11940000000004</v>
      </c>
      <c r="F203" s="6">
        <v>541</v>
      </c>
      <c r="G203" s="15">
        <f t="shared" si="47"/>
        <v>81175.807039508465</v>
      </c>
      <c r="H203" s="15">
        <f t="shared" si="46"/>
        <v>410.11940000000004</v>
      </c>
      <c r="K203" s="15">
        <f t="shared" si="48"/>
        <v>574.99529986318498</v>
      </c>
    </row>
    <row r="204" spans="2:11" s="2" customFormat="1" ht="12.75" customHeight="1" x14ac:dyDescent="0.25">
      <c r="B204" s="7" t="s">
        <v>22</v>
      </c>
      <c r="C204" s="8">
        <f>SUM(C192:C203)</f>
        <v>141521</v>
      </c>
      <c r="D204" s="9" t="s">
        <v>23</v>
      </c>
      <c r="E204" s="8">
        <f>SUM(E192:E203)</f>
        <v>11788.699299999997</v>
      </c>
      <c r="F204" s="8">
        <f>SUM(F192:F203)</f>
        <v>6492</v>
      </c>
      <c r="G204" s="30">
        <f>SUM(G192:G203)</f>
        <v>947879.13567410142</v>
      </c>
      <c r="H204" s="30">
        <f>SUM(H192:H203)</f>
        <v>5296.6993000000002</v>
      </c>
      <c r="I204" s="38">
        <f>H190/12</f>
        <v>7.0833333333333338E-3</v>
      </c>
      <c r="K204" s="30">
        <f>SUM(K192:K203)</f>
        <v>6714.143877691552</v>
      </c>
    </row>
    <row r="205" spans="2:11" s="2" customFormat="1" ht="12.75" customHeight="1" x14ac:dyDescent="0.25">
      <c r="G205" s="15"/>
      <c r="H205" s="15"/>
      <c r="I205" s="15" t="s">
        <v>54</v>
      </c>
      <c r="J205" s="23"/>
      <c r="K205" s="15"/>
    </row>
    <row r="206" spans="2:11" s="2" customFormat="1" ht="12.75" customHeight="1" x14ac:dyDescent="0.25">
      <c r="B206" s="2" t="s">
        <v>24</v>
      </c>
      <c r="C206" s="10">
        <f>G204*I204</f>
        <v>6714.143877691552</v>
      </c>
      <c r="F206" s="2" t="s">
        <v>25</v>
      </c>
      <c r="G206" s="73">
        <f>$C206+$H204</f>
        <v>12010.843177691553</v>
      </c>
      <c r="H206" s="15"/>
      <c r="I206" s="15">
        <f>SUM($I$14,$G$33,$G$52,$G$72,$G$92,$G$111,$G$130,$G$149,$G$168,$G$187,$G$206)</f>
        <v>88300.070317199992</v>
      </c>
      <c r="J206" s="16"/>
      <c r="K206" s="15"/>
    </row>
    <row r="207" spans="2:11" s="1" customFormat="1" ht="12.75" customHeight="1" x14ac:dyDescent="0.25">
      <c r="G207" s="28"/>
      <c r="H207" s="28"/>
      <c r="I207" s="135" t="str">
        <f>IF($I206=$G211,"OK","CHECK IT")</f>
        <v>OK</v>
      </c>
      <c r="J207" s="143" t="str">
        <f>IF($K205=$C207,"Intt OK","Intt CHECK IT")</f>
        <v>Intt OK</v>
      </c>
      <c r="K207" s="28"/>
    </row>
    <row r="208" spans="2:11" s="2" customFormat="1" ht="12.75" customHeight="1" x14ac:dyDescent="0.25">
      <c r="B208" s="438" t="s">
        <v>2</v>
      </c>
      <c r="C208" s="438"/>
      <c r="D208" s="438"/>
      <c r="E208" s="438" t="s">
        <v>3</v>
      </c>
      <c r="F208" s="438"/>
      <c r="G208" s="66" t="s">
        <v>4</v>
      </c>
      <c r="H208" s="136" t="s">
        <v>46</v>
      </c>
      <c r="I208" s="135" t="s">
        <v>54</v>
      </c>
      <c r="J208" s="16"/>
      <c r="K208" s="15"/>
    </row>
    <row r="209" spans="2:11" s="2" customFormat="1" ht="12.75" customHeight="1" x14ac:dyDescent="0.25">
      <c r="B209" s="439" t="s">
        <v>72</v>
      </c>
      <c r="C209" s="439"/>
      <c r="D209" s="439"/>
      <c r="E209" s="439" t="s">
        <v>73</v>
      </c>
      <c r="F209" s="439"/>
      <c r="G209" s="67" t="s">
        <v>74</v>
      </c>
      <c r="H209" s="70" t="s">
        <v>45</v>
      </c>
      <c r="I209" s="31"/>
      <c r="J209" s="20"/>
      <c r="K209" s="15"/>
    </row>
    <row r="210" spans="2:11" s="2" customFormat="1" ht="12.75" customHeight="1" x14ac:dyDescent="0.25">
      <c r="B210" s="3" t="s">
        <v>9</v>
      </c>
      <c r="C210" s="5" t="s">
        <v>10</v>
      </c>
      <c r="D210" s="3" t="s">
        <v>11</v>
      </c>
      <c r="E210" s="5" t="s">
        <v>12</v>
      </c>
      <c r="F210" s="3" t="s">
        <v>13</v>
      </c>
      <c r="G210" s="68" t="s">
        <v>14</v>
      </c>
      <c r="H210" s="66" t="s">
        <v>15</v>
      </c>
      <c r="I210" s="33" t="s">
        <v>16</v>
      </c>
      <c r="J210" s="26"/>
      <c r="K210" s="15"/>
    </row>
    <row r="211" spans="2:11" s="2" customFormat="1" ht="12.75" customHeight="1" x14ac:dyDescent="0.25">
      <c r="B211" s="2" t="s">
        <v>27</v>
      </c>
      <c r="C211" s="6">
        <v>11628</v>
      </c>
      <c r="D211" s="6">
        <v>6500</v>
      </c>
      <c r="E211" s="6">
        <f t="shared" ref="E211:E222" si="49">$C211*8.33%</f>
        <v>968.61239999999998</v>
      </c>
      <c r="F211" s="6">
        <v>541</v>
      </c>
      <c r="G211" s="15">
        <f>$G$14+$G$33+$G$52+$G$72+$G$92+$G$111+$G$130+$G$149+$G$168+$G$187+$G$206</f>
        <v>88300.070317199992</v>
      </c>
      <c r="H211" s="15">
        <f t="shared" ref="H211:H222" si="50">E211-F211</f>
        <v>427.61239999999998</v>
      </c>
      <c r="I211" s="31"/>
      <c r="J211" s="17"/>
      <c r="K211" s="15">
        <f>(G211)*($H$209/12)</f>
        <v>625.45883141349998</v>
      </c>
    </row>
    <row r="212" spans="2:11" s="2" customFormat="1" ht="12.75" customHeight="1" x14ac:dyDescent="0.25">
      <c r="B212" s="2" t="s">
        <v>28</v>
      </c>
      <c r="C212" s="6">
        <v>11628</v>
      </c>
      <c r="D212" s="6">
        <v>6500</v>
      </c>
      <c r="E212" s="6">
        <f t="shared" si="49"/>
        <v>968.61239999999998</v>
      </c>
      <c r="F212" s="6">
        <v>541</v>
      </c>
      <c r="G212" s="15">
        <f t="shared" ref="G212:G222" si="51">$G211+$H211</f>
        <v>88727.68271719999</v>
      </c>
      <c r="H212" s="15">
        <f t="shared" si="50"/>
        <v>427.61239999999998</v>
      </c>
      <c r="I212" s="31"/>
      <c r="J212" s="16"/>
      <c r="K212" s="15">
        <f t="shared" ref="K212:K222" si="52">(G212)*($H$209/12)</f>
        <v>628.48775258016667</v>
      </c>
    </row>
    <row r="213" spans="2:11" s="2" customFormat="1" ht="12.75" customHeight="1" x14ac:dyDescent="0.25">
      <c r="B213" s="2" t="s">
        <v>29</v>
      </c>
      <c r="C213" s="6">
        <v>11628</v>
      </c>
      <c r="D213" s="6">
        <v>6500</v>
      </c>
      <c r="E213" s="6">
        <f t="shared" si="49"/>
        <v>968.61239999999998</v>
      </c>
      <c r="F213" s="6">
        <v>541</v>
      </c>
      <c r="G213" s="15">
        <f t="shared" si="51"/>
        <v>89155.295117199988</v>
      </c>
      <c r="H213" s="15">
        <f t="shared" si="50"/>
        <v>427.61239999999998</v>
      </c>
      <c r="I213" s="31"/>
      <c r="J213" s="16"/>
      <c r="K213" s="15">
        <f t="shared" si="52"/>
        <v>631.51667374683325</v>
      </c>
    </row>
    <row r="214" spans="2:11" s="2" customFormat="1" ht="12.75" customHeight="1" x14ac:dyDescent="0.25">
      <c r="B214" s="2" t="s">
        <v>30</v>
      </c>
      <c r="C214" s="6">
        <v>11628</v>
      </c>
      <c r="D214" s="6">
        <v>6500</v>
      </c>
      <c r="E214" s="6">
        <f t="shared" si="49"/>
        <v>968.61239999999998</v>
      </c>
      <c r="F214" s="6">
        <v>541</v>
      </c>
      <c r="G214" s="15">
        <f t="shared" si="51"/>
        <v>89582.907517199987</v>
      </c>
      <c r="H214" s="15">
        <f t="shared" si="50"/>
        <v>427.61239999999998</v>
      </c>
      <c r="I214" s="31"/>
      <c r="J214" s="16"/>
      <c r="K214" s="15">
        <f t="shared" si="52"/>
        <v>634.54559491349994</v>
      </c>
    </row>
    <row r="215" spans="2:11" s="2" customFormat="1" ht="12.75" customHeight="1" x14ac:dyDescent="0.25">
      <c r="B215" s="2" t="s">
        <v>31</v>
      </c>
      <c r="C215" s="6">
        <v>11942</v>
      </c>
      <c r="D215" s="6">
        <v>6500</v>
      </c>
      <c r="E215" s="6">
        <f t="shared" si="49"/>
        <v>994.76859999999999</v>
      </c>
      <c r="F215" s="6">
        <v>541</v>
      </c>
      <c r="G215" s="15">
        <f t="shared" si="51"/>
        <v>90010.519917199985</v>
      </c>
      <c r="H215" s="15">
        <f t="shared" si="50"/>
        <v>453.76859999999999</v>
      </c>
      <c r="I215" s="31"/>
      <c r="J215" s="16"/>
      <c r="K215" s="15">
        <f t="shared" si="52"/>
        <v>637.57451608016663</v>
      </c>
    </row>
    <row r="216" spans="2:11" s="2" customFormat="1" ht="12.75" customHeight="1" x14ac:dyDescent="0.25">
      <c r="B216" s="2" t="s">
        <v>32</v>
      </c>
      <c r="C216" s="6">
        <v>11942</v>
      </c>
      <c r="D216" s="6">
        <v>6500</v>
      </c>
      <c r="E216" s="6">
        <f t="shared" si="49"/>
        <v>994.76859999999999</v>
      </c>
      <c r="F216" s="6">
        <v>541</v>
      </c>
      <c r="G216" s="15">
        <f t="shared" si="51"/>
        <v>90464.288517199981</v>
      </c>
      <c r="H216" s="15">
        <f t="shared" si="50"/>
        <v>453.76859999999999</v>
      </c>
      <c r="I216" s="31"/>
      <c r="J216" s="16"/>
      <c r="K216" s="15">
        <f t="shared" si="52"/>
        <v>640.78871033016662</v>
      </c>
    </row>
    <row r="217" spans="2:11" s="2" customFormat="1" ht="12.75" customHeight="1" x14ac:dyDescent="0.25">
      <c r="B217" s="2" t="s">
        <v>33</v>
      </c>
      <c r="C217" s="6">
        <v>17493</v>
      </c>
      <c r="D217" s="6">
        <v>6500</v>
      </c>
      <c r="E217" s="6">
        <f t="shared" si="49"/>
        <v>1457.1668999999999</v>
      </c>
      <c r="F217" s="6">
        <v>541</v>
      </c>
      <c r="G217" s="15">
        <f t="shared" si="51"/>
        <v>90918.057117199976</v>
      </c>
      <c r="H217" s="15">
        <f t="shared" si="50"/>
        <v>916.16689999999994</v>
      </c>
      <c r="I217" s="31"/>
      <c r="J217" s="16"/>
      <c r="K217" s="15">
        <f t="shared" si="52"/>
        <v>644.0029045801665</v>
      </c>
    </row>
    <row r="218" spans="2:11" s="2" customFormat="1" ht="12.75" customHeight="1" x14ac:dyDescent="0.25">
      <c r="B218" s="2" t="s">
        <v>17</v>
      </c>
      <c r="C218" s="6">
        <v>17493</v>
      </c>
      <c r="D218" s="6">
        <v>6500</v>
      </c>
      <c r="E218" s="6">
        <f t="shared" si="49"/>
        <v>1457.1668999999999</v>
      </c>
      <c r="F218" s="6">
        <v>541</v>
      </c>
      <c r="G218" s="15">
        <f t="shared" si="51"/>
        <v>91834.224017199973</v>
      </c>
      <c r="H218" s="15">
        <f t="shared" si="50"/>
        <v>916.16689999999994</v>
      </c>
      <c r="I218" s="31"/>
      <c r="J218" s="16"/>
      <c r="K218" s="15">
        <f t="shared" si="52"/>
        <v>650.49242012183322</v>
      </c>
    </row>
    <row r="219" spans="2:11" s="2" customFormat="1" ht="12.75" customHeight="1" x14ac:dyDescent="0.25">
      <c r="B219" s="2" t="s">
        <v>18</v>
      </c>
      <c r="C219" s="6">
        <v>17493</v>
      </c>
      <c r="D219" s="6">
        <v>6500</v>
      </c>
      <c r="E219" s="6">
        <f t="shared" si="49"/>
        <v>1457.1668999999999</v>
      </c>
      <c r="F219" s="6">
        <v>541</v>
      </c>
      <c r="G219" s="15">
        <f t="shared" si="51"/>
        <v>92750.390917199969</v>
      </c>
      <c r="H219" s="15">
        <f t="shared" si="50"/>
        <v>916.16689999999994</v>
      </c>
      <c r="I219" s="31"/>
      <c r="J219" s="16"/>
      <c r="K219" s="15">
        <f t="shared" si="52"/>
        <v>656.98193566349983</v>
      </c>
    </row>
    <row r="220" spans="2:11" s="2" customFormat="1" ht="12.75" customHeight="1" x14ac:dyDescent="0.25">
      <c r="B220" s="2" t="s">
        <v>19</v>
      </c>
      <c r="C220" s="6">
        <v>17493</v>
      </c>
      <c r="D220" s="6">
        <v>6500</v>
      </c>
      <c r="E220" s="6">
        <f t="shared" si="49"/>
        <v>1457.1668999999999</v>
      </c>
      <c r="F220" s="6">
        <v>541</v>
      </c>
      <c r="G220" s="15">
        <f t="shared" si="51"/>
        <v>93666.557817199966</v>
      </c>
      <c r="H220" s="15">
        <f t="shared" si="50"/>
        <v>916.16689999999994</v>
      </c>
      <c r="I220" s="31"/>
      <c r="J220" s="16"/>
      <c r="K220" s="15">
        <f t="shared" si="52"/>
        <v>663.47145120516643</v>
      </c>
    </row>
    <row r="221" spans="2:11" s="2" customFormat="1" ht="12.75" customHeight="1" x14ac:dyDescent="0.25">
      <c r="B221" s="2" t="s">
        <v>20</v>
      </c>
      <c r="C221" s="6">
        <v>17912</v>
      </c>
      <c r="D221" s="6">
        <v>6500</v>
      </c>
      <c r="E221" s="6">
        <f t="shared" si="49"/>
        <v>1492.0696</v>
      </c>
      <c r="F221" s="6">
        <v>541</v>
      </c>
      <c r="G221" s="15">
        <f t="shared" si="51"/>
        <v>94582.724717199962</v>
      </c>
      <c r="H221" s="15">
        <f t="shared" si="50"/>
        <v>951.06960000000004</v>
      </c>
      <c r="I221" s="31"/>
      <c r="J221" s="16"/>
      <c r="K221" s="15">
        <f t="shared" si="52"/>
        <v>669.96096674683315</v>
      </c>
    </row>
    <row r="222" spans="2:11" s="2" customFormat="1" ht="12.75" customHeight="1" x14ac:dyDescent="0.25">
      <c r="B222" s="2" t="s">
        <v>21</v>
      </c>
      <c r="C222" s="6">
        <v>17912</v>
      </c>
      <c r="D222" s="6">
        <v>6500</v>
      </c>
      <c r="E222" s="6">
        <f t="shared" si="49"/>
        <v>1492.0696</v>
      </c>
      <c r="F222" s="6">
        <v>541</v>
      </c>
      <c r="G222" s="15">
        <f t="shared" si="51"/>
        <v>95533.794317199965</v>
      </c>
      <c r="H222" s="15">
        <f t="shared" si="50"/>
        <v>951.06960000000004</v>
      </c>
      <c r="I222" s="159" t="s">
        <v>54</v>
      </c>
      <c r="J222" s="16"/>
      <c r="K222" s="15">
        <f t="shared" si="52"/>
        <v>676.69770974683308</v>
      </c>
    </row>
    <row r="223" spans="2:11" s="2" customFormat="1" ht="12.75" customHeight="1" x14ac:dyDescent="0.25">
      <c r="B223" s="7" t="s">
        <v>22</v>
      </c>
      <c r="C223" s="8">
        <f>SUM(C211:C222)</f>
        <v>176192</v>
      </c>
      <c r="D223" s="9" t="s">
        <v>23</v>
      </c>
      <c r="E223" s="8">
        <f>SUM(E211:E222)</f>
        <v>14676.793600000003</v>
      </c>
      <c r="F223" s="8">
        <f>SUM(F211:F222)</f>
        <v>6492</v>
      </c>
      <c r="G223" s="30">
        <f>SUM(G211:G222)</f>
        <v>1095526.5130063999</v>
      </c>
      <c r="H223" s="30">
        <f>SUM(H211:H222)</f>
        <v>8184.7936</v>
      </c>
      <c r="I223" s="158">
        <f>H209/12</f>
        <v>7.0833333333333338E-3</v>
      </c>
      <c r="J223" s="16"/>
      <c r="K223" s="30">
        <f>SUM(K211:K222)</f>
        <v>7759.9794671286663</v>
      </c>
    </row>
    <row r="224" spans="2:11" s="2" customFormat="1" ht="12.75" customHeight="1" x14ac:dyDescent="0.25">
      <c r="G224" s="15"/>
      <c r="H224" s="15"/>
      <c r="I224" s="15" t="s">
        <v>54</v>
      </c>
      <c r="K224" s="15"/>
    </row>
    <row r="225" spans="2:11" s="2" customFormat="1" ht="12.75" customHeight="1" x14ac:dyDescent="0.25">
      <c r="B225" s="2" t="s">
        <v>24</v>
      </c>
      <c r="C225" s="10">
        <f>G223*I223</f>
        <v>7759.9794671286663</v>
      </c>
      <c r="F225" s="2" t="s">
        <v>25</v>
      </c>
      <c r="G225" s="73">
        <f>$C225+$H223</f>
        <v>15944.773067128666</v>
      </c>
      <c r="H225" s="15"/>
      <c r="I225" s="15">
        <f>SUM($I$14,$G$33,$G$52,$G$72,$G$92,$G$111,$G$130,$G$149,$G$168,$G$187,$G$206,$G$225)</f>
        <v>104244.84338432866</v>
      </c>
      <c r="J225" s="143" t="str">
        <f>IF($K223=$C225,"Intt OK","Intt CHECK IT")</f>
        <v>Intt OK</v>
      </c>
      <c r="K225" s="15"/>
    </row>
    <row r="226" spans="2:11" s="1" customFormat="1" ht="12.75" customHeight="1" x14ac:dyDescent="0.25">
      <c r="G226" s="28"/>
      <c r="H226" s="28"/>
      <c r="I226" s="135" t="str">
        <f>IF($I225=$G230,"OK","CHECK IT")</f>
        <v>OK</v>
      </c>
      <c r="J226" s="16"/>
      <c r="K226" s="28"/>
    </row>
    <row r="227" spans="2:11" s="2" customFormat="1" ht="12.75" customHeight="1" x14ac:dyDescent="0.25">
      <c r="B227" s="438" t="s">
        <v>2</v>
      </c>
      <c r="C227" s="438"/>
      <c r="D227" s="438"/>
      <c r="E227" s="438" t="s">
        <v>3</v>
      </c>
      <c r="F227" s="438"/>
      <c r="G227" s="66" t="s">
        <v>4</v>
      </c>
      <c r="H227" s="136" t="s">
        <v>47</v>
      </c>
      <c r="I227" s="135" t="s">
        <v>54</v>
      </c>
      <c r="J227" s="143" t="s">
        <v>54</v>
      </c>
      <c r="K227" s="15"/>
    </row>
    <row r="228" spans="2:11" s="2" customFormat="1" ht="12.75" customHeight="1" x14ac:dyDescent="0.25">
      <c r="B228" s="439" t="s">
        <v>72</v>
      </c>
      <c r="C228" s="439"/>
      <c r="D228" s="439"/>
      <c r="E228" s="439" t="s">
        <v>73</v>
      </c>
      <c r="F228" s="439"/>
      <c r="G228" s="67" t="s">
        <v>74</v>
      </c>
      <c r="H228" s="70" t="s">
        <v>45</v>
      </c>
      <c r="I228" s="135" t="s">
        <v>54</v>
      </c>
      <c r="J228" s="16"/>
      <c r="K228" s="15"/>
    </row>
    <row r="229" spans="2:11" s="2" customFormat="1" ht="12.75" customHeight="1" x14ac:dyDescent="0.25">
      <c r="B229" s="3" t="s">
        <v>9</v>
      </c>
      <c r="C229" s="5" t="s">
        <v>10</v>
      </c>
      <c r="D229" s="3" t="s">
        <v>11</v>
      </c>
      <c r="E229" s="5" t="s">
        <v>12</v>
      </c>
      <c r="F229" s="3" t="s">
        <v>13</v>
      </c>
      <c r="G229" s="68" t="s">
        <v>14</v>
      </c>
      <c r="H229" s="66" t="s">
        <v>15</v>
      </c>
      <c r="I229" s="33" t="s">
        <v>16</v>
      </c>
      <c r="J229" s="20"/>
      <c r="K229" s="15"/>
    </row>
    <row r="230" spans="2:11" s="2" customFormat="1" ht="12.75" customHeight="1" x14ac:dyDescent="0.25">
      <c r="B230" s="2" t="s">
        <v>27</v>
      </c>
      <c r="C230" s="6">
        <v>17912</v>
      </c>
      <c r="D230" s="6">
        <v>6500</v>
      </c>
      <c r="E230" s="6">
        <f t="shared" ref="E230:E241" si="53">$C230*8.33%</f>
        <v>1492.0696</v>
      </c>
      <c r="F230" s="6">
        <v>541</v>
      </c>
      <c r="G230" s="15">
        <f>$G$14+$G$33+$G$52+$G$72+$G$92+$G$111+$G$130+$G$149+$G$168+$G$187+$G$206+$G$225</f>
        <v>104244.84338432866</v>
      </c>
      <c r="H230" s="15">
        <f t="shared" ref="H230:H241" si="54">E230-F230</f>
        <v>951.06960000000004</v>
      </c>
      <c r="I230" s="32"/>
      <c r="J230" s="26"/>
      <c r="K230" s="15">
        <f>(G230)*($H$228/12)</f>
        <v>738.40097397232807</v>
      </c>
    </row>
    <row r="231" spans="2:11" s="2" customFormat="1" ht="12.75" customHeight="1" x14ac:dyDescent="0.25">
      <c r="B231" s="2" t="s">
        <v>28</v>
      </c>
      <c r="C231" s="6">
        <v>19484</v>
      </c>
      <c r="D231" s="6">
        <v>6500</v>
      </c>
      <c r="E231" s="6">
        <f t="shared" si="53"/>
        <v>1623.0172</v>
      </c>
      <c r="F231" s="6">
        <v>541</v>
      </c>
      <c r="G231" s="15">
        <f t="shared" ref="G231:G241" si="55">$G230+$H230</f>
        <v>105195.91298432866</v>
      </c>
      <c r="H231" s="15">
        <f t="shared" si="54"/>
        <v>1082.0172</v>
      </c>
      <c r="I231" s="160" t="s">
        <v>54</v>
      </c>
      <c r="J231" s="17"/>
      <c r="K231" s="15">
        <f t="shared" ref="K231:K241" si="56">(G231)*($H$228/12)</f>
        <v>745.13771697232812</v>
      </c>
    </row>
    <row r="232" spans="2:11" s="2" customFormat="1" ht="12.75" customHeight="1" x14ac:dyDescent="0.25">
      <c r="B232" s="2" t="s">
        <v>29</v>
      </c>
      <c r="C232" s="6">
        <v>19484</v>
      </c>
      <c r="D232" s="6">
        <v>6500</v>
      </c>
      <c r="E232" s="6">
        <f t="shared" si="53"/>
        <v>1623.0172</v>
      </c>
      <c r="F232" s="6">
        <v>541</v>
      </c>
      <c r="G232" s="15">
        <f t="shared" si="55"/>
        <v>106277.93018432867</v>
      </c>
      <c r="H232" s="15">
        <f t="shared" si="54"/>
        <v>1082.0172</v>
      </c>
      <c r="I232" s="31"/>
      <c r="J232" s="16"/>
      <c r="K232" s="15">
        <f t="shared" si="56"/>
        <v>752.80200547232812</v>
      </c>
    </row>
    <row r="233" spans="2:11" s="2" customFormat="1" ht="12.75" customHeight="1" x14ac:dyDescent="0.25">
      <c r="B233" s="2" t="s">
        <v>30</v>
      </c>
      <c r="C233" s="6">
        <v>19484</v>
      </c>
      <c r="D233" s="6">
        <v>6500</v>
      </c>
      <c r="E233" s="6">
        <f t="shared" si="53"/>
        <v>1623.0172</v>
      </c>
      <c r="F233" s="6">
        <v>541</v>
      </c>
      <c r="G233" s="15">
        <f t="shared" si="55"/>
        <v>107359.94738432867</v>
      </c>
      <c r="H233" s="15">
        <f t="shared" si="54"/>
        <v>1082.0172</v>
      </c>
      <c r="I233" s="31"/>
      <c r="J233" s="16"/>
      <c r="K233" s="15">
        <f t="shared" si="56"/>
        <v>760.46629397232812</v>
      </c>
    </row>
    <row r="234" spans="2:11" s="2" customFormat="1" ht="12.75" customHeight="1" x14ac:dyDescent="0.25">
      <c r="B234" s="2" t="s">
        <v>31</v>
      </c>
      <c r="C234" s="6">
        <v>19484</v>
      </c>
      <c r="D234" s="6">
        <v>6500</v>
      </c>
      <c r="E234" s="6">
        <f t="shared" si="53"/>
        <v>1623.0172</v>
      </c>
      <c r="F234" s="6">
        <v>541</v>
      </c>
      <c r="G234" s="15">
        <f t="shared" si="55"/>
        <v>108441.96458432867</v>
      </c>
      <c r="H234" s="15">
        <f t="shared" si="54"/>
        <v>1082.0172</v>
      </c>
      <c r="I234" s="31"/>
      <c r="J234" s="16"/>
      <c r="K234" s="15">
        <f t="shared" si="56"/>
        <v>768.13058247232811</v>
      </c>
    </row>
    <row r="235" spans="2:11" s="2" customFormat="1" ht="12.75" customHeight="1" x14ac:dyDescent="0.25">
      <c r="B235" s="2" t="s">
        <v>32</v>
      </c>
      <c r="C235" s="6">
        <v>19484</v>
      </c>
      <c r="D235" s="6">
        <v>6500</v>
      </c>
      <c r="E235" s="6">
        <f t="shared" si="53"/>
        <v>1623.0172</v>
      </c>
      <c r="F235" s="6">
        <v>541</v>
      </c>
      <c r="G235" s="15">
        <f t="shared" si="55"/>
        <v>109523.98178432867</v>
      </c>
      <c r="H235" s="15">
        <f t="shared" si="54"/>
        <v>1082.0172</v>
      </c>
      <c r="I235" s="31"/>
      <c r="J235" s="16"/>
      <c r="K235" s="15">
        <f t="shared" si="56"/>
        <v>775.79487097232811</v>
      </c>
    </row>
    <row r="236" spans="2:11" s="2" customFormat="1" ht="12.75" customHeight="1" x14ac:dyDescent="0.25">
      <c r="B236" s="2" t="s">
        <v>33</v>
      </c>
      <c r="C236" s="6">
        <v>19484</v>
      </c>
      <c r="D236" s="6">
        <v>6500</v>
      </c>
      <c r="E236" s="6">
        <f t="shared" si="53"/>
        <v>1623.0172</v>
      </c>
      <c r="F236" s="6">
        <v>541</v>
      </c>
      <c r="G236" s="15">
        <f t="shared" si="55"/>
        <v>110605.99898432867</v>
      </c>
      <c r="H236" s="15">
        <f t="shared" si="54"/>
        <v>1082.0172</v>
      </c>
      <c r="I236" s="31"/>
      <c r="J236" s="16"/>
      <c r="K236" s="15">
        <f t="shared" si="56"/>
        <v>783.45915947232822</v>
      </c>
    </row>
    <row r="237" spans="2:11" s="2" customFormat="1" ht="12.75" customHeight="1" x14ac:dyDescent="0.25">
      <c r="B237" s="2" t="s">
        <v>17</v>
      </c>
      <c r="C237" s="6">
        <v>19484</v>
      </c>
      <c r="D237" s="6">
        <v>6500</v>
      </c>
      <c r="E237" s="6">
        <f t="shared" si="53"/>
        <v>1623.0172</v>
      </c>
      <c r="F237" s="6">
        <v>541</v>
      </c>
      <c r="G237" s="15">
        <f t="shared" si="55"/>
        <v>111688.01618432868</v>
      </c>
      <c r="H237" s="15">
        <f t="shared" si="54"/>
        <v>1082.0172</v>
      </c>
      <c r="I237" s="31"/>
      <c r="J237" s="16"/>
      <c r="K237" s="15">
        <f t="shared" si="56"/>
        <v>791.12344797232822</v>
      </c>
    </row>
    <row r="238" spans="2:11" s="2" customFormat="1" ht="12.75" customHeight="1" x14ac:dyDescent="0.25">
      <c r="B238" s="2" t="s">
        <v>18</v>
      </c>
      <c r="C238" s="6">
        <v>19484</v>
      </c>
      <c r="D238" s="6">
        <v>6500</v>
      </c>
      <c r="E238" s="6">
        <f t="shared" si="53"/>
        <v>1623.0172</v>
      </c>
      <c r="F238" s="6">
        <v>541</v>
      </c>
      <c r="G238" s="15">
        <f t="shared" si="55"/>
        <v>112770.03338432868</v>
      </c>
      <c r="H238" s="15">
        <f t="shared" si="54"/>
        <v>1082.0172</v>
      </c>
      <c r="I238" s="31"/>
      <c r="J238" s="16"/>
      <c r="K238" s="15">
        <f t="shared" si="56"/>
        <v>798.78773647232822</v>
      </c>
    </row>
    <row r="239" spans="2:11" s="2" customFormat="1" ht="12.75" customHeight="1" x14ac:dyDescent="0.25">
      <c r="B239" s="2" t="s">
        <v>19</v>
      </c>
      <c r="C239" s="6">
        <v>19484</v>
      </c>
      <c r="D239" s="6">
        <v>6500</v>
      </c>
      <c r="E239" s="6">
        <f t="shared" si="53"/>
        <v>1623.0172</v>
      </c>
      <c r="F239" s="6">
        <v>541</v>
      </c>
      <c r="G239" s="15">
        <f t="shared" si="55"/>
        <v>113852.05058432868</v>
      </c>
      <c r="H239" s="15">
        <f t="shared" si="54"/>
        <v>1082.0172</v>
      </c>
      <c r="I239" s="31"/>
      <c r="J239" s="16"/>
      <c r="K239" s="15">
        <f t="shared" si="56"/>
        <v>806.45202497232822</v>
      </c>
    </row>
    <row r="240" spans="2:11" s="2" customFormat="1" ht="12.75" customHeight="1" x14ac:dyDescent="0.25">
      <c r="B240" s="2" t="s">
        <v>20</v>
      </c>
      <c r="C240" s="6">
        <v>20270</v>
      </c>
      <c r="D240" s="6">
        <v>6500</v>
      </c>
      <c r="E240" s="6">
        <f t="shared" si="53"/>
        <v>1688.491</v>
      </c>
      <c r="F240" s="6">
        <v>541</v>
      </c>
      <c r="G240" s="15">
        <f t="shared" si="55"/>
        <v>114934.06778432868</v>
      </c>
      <c r="H240" s="15">
        <f t="shared" si="54"/>
        <v>1147.491</v>
      </c>
      <c r="I240" s="31"/>
      <c r="J240" s="16"/>
      <c r="K240" s="15">
        <f t="shared" si="56"/>
        <v>814.11631347232822</v>
      </c>
    </row>
    <row r="241" spans="2:12" s="2" customFormat="1" ht="12.75" customHeight="1" x14ac:dyDescent="0.25">
      <c r="B241" s="2" t="s">
        <v>21</v>
      </c>
      <c r="C241" s="6">
        <v>20270</v>
      </c>
      <c r="D241" s="6">
        <v>6500</v>
      </c>
      <c r="E241" s="6">
        <f t="shared" si="53"/>
        <v>1688.491</v>
      </c>
      <c r="F241" s="6">
        <v>541</v>
      </c>
      <c r="G241" s="15">
        <f t="shared" si="55"/>
        <v>116081.55878432868</v>
      </c>
      <c r="H241" s="15">
        <f t="shared" si="54"/>
        <v>1147.491</v>
      </c>
      <c r="I241" s="31"/>
      <c r="J241" s="16"/>
      <c r="K241" s="15">
        <f t="shared" si="56"/>
        <v>822.24437472232819</v>
      </c>
    </row>
    <row r="242" spans="2:12" s="2" customFormat="1" ht="12.75" customHeight="1" x14ac:dyDescent="0.25">
      <c r="B242" s="7" t="s">
        <v>22</v>
      </c>
      <c r="C242" s="8">
        <f>SUM(C230:C241)</f>
        <v>233808</v>
      </c>
      <c r="D242" s="9" t="s">
        <v>23</v>
      </c>
      <c r="E242" s="8">
        <f>SUM(E230:E241)</f>
        <v>19476.206400000003</v>
      </c>
      <c r="F242" s="8">
        <f>SUM(F230:F241)</f>
        <v>6492</v>
      </c>
      <c r="G242" s="30">
        <f>SUM(G230:G241)</f>
        <v>1320976.3060119443</v>
      </c>
      <c r="H242" s="30">
        <f>SUM(H230:H241)</f>
        <v>12984.206400000001</v>
      </c>
      <c r="I242" s="38">
        <f>H228/12</f>
        <v>7.0833333333333338E-3</v>
      </c>
      <c r="J242" s="16"/>
      <c r="K242" s="30">
        <f>SUM(K230:K241)</f>
        <v>9356.9155009179358</v>
      </c>
    </row>
    <row r="243" spans="2:12" s="2" customFormat="1" ht="12.75" customHeight="1" x14ac:dyDescent="0.25">
      <c r="G243" s="15"/>
      <c r="H243" s="15"/>
      <c r="I243" s="31"/>
      <c r="J243" s="16"/>
      <c r="K243" s="15"/>
    </row>
    <row r="244" spans="2:12" s="2" customFormat="1" ht="12.75" customHeight="1" x14ac:dyDescent="0.25">
      <c r="B244" s="2" t="s">
        <v>24</v>
      </c>
      <c r="C244" s="10">
        <f>G242*I242</f>
        <v>9356.9155009179394</v>
      </c>
      <c r="F244" s="2" t="s">
        <v>25</v>
      </c>
      <c r="G244" s="73">
        <f>$C244+$H242</f>
        <v>22341.12190091794</v>
      </c>
      <c r="H244" s="15"/>
      <c r="I244" s="15">
        <f>SUM($I$14,$G$33,$G$52,$G$72,$G$92,$G$111,$G$130,$G$149,$G$168,$G$187,$G$206,$G$225,$G$244)</f>
        <v>126585.96528524661</v>
      </c>
      <c r="J244" s="23"/>
      <c r="K244" s="15"/>
    </row>
    <row r="245" spans="2:12" s="1" customFormat="1" ht="12.75" customHeight="1" x14ac:dyDescent="0.25">
      <c r="G245" s="28"/>
      <c r="H245" s="28"/>
      <c r="I245" s="135" t="str">
        <f>IF($I244=$G249,"OK","CHECK IT")</f>
        <v>OK</v>
      </c>
      <c r="J245" s="143" t="str">
        <f>IF($K243=$C245,"Intt OK","Intt CHECK IT")</f>
        <v>Intt OK</v>
      </c>
      <c r="K245" s="28"/>
    </row>
    <row r="246" spans="2:12" s="2" customFormat="1" ht="12.75" customHeight="1" x14ac:dyDescent="0.25">
      <c r="B246" s="438" t="s">
        <v>2</v>
      </c>
      <c r="C246" s="438"/>
      <c r="D246" s="438"/>
      <c r="E246" s="438" t="s">
        <v>3</v>
      </c>
      <c r="F246" s="438"/>
      <c r="G246" s="66" t="s">
        <v>4</v>
      </c>
      <c r="H246" s="136" t="s">
        <v>48</v>
      </c>
      <c r="I246" s="15" t="s">
        <v>54</v>
      </c>
      <c r="J246" s="143" t="s">
        <v>54</v>
      </c>
      <c r="K246" s="15"/>
    </row>
    <row r="247" spans="2:12" s="2" customFormat="1" ht="12.75" customHeight="1" x14ac:dyDescent="0.25">
      <c r="B247" s="439" t="s">
        <v>72</v>
      </c>
      <c r="C247" s="439"/>
      <c r="D247" s="439"/>
      <c r="E247" s="439" t="s">
        <v>73</v>
      </c>
      <c r="F247" s="439"/>
      <c r="G247" s="67" t="s">
        <v>74</v>
      </c>
      <c r="H247" s="78">
        <v>8.5000000000000006E-2</v>
      </c>
      <c r="I247" s="135" t="s">
        <v>54</v>
      </c>
      <c r="J247" s="16"/>
      <c r="K247" s="15"/>
    </row>
    <row r="248" spans="2:12" s="2" customFormat="1" ht="12.75" customHeight="1" x14ac:dyDescent="0.25">
      <c r="B248" s="3" t="s">
        <v>9</v>
      </c>
      <c r="C248" s="5" t="s">
        <v>10</v>
      </c>
      <c r="D248" s="3" t="s">
        <v>11</v>
      </c>
      <c r="E248" s="5" t="s">
        <v>12</v>
      </c>
      <c r="F248" s="3" t="s">
        <v>13</v>
      </c>
      <c r="G248" s="68" t="s">
        <v>14</v>
      </c>
      <c r="H248" s="66" t="s">
        <v>15</v>
      </c>
      <c r="I248" s="33" t="s">
        <v>16</v>
      </c>
      <c r="J248" s="20"/>
      <c r="K248" s="15"/>
    </row>
    <row r="249" spans="2:12" s="2" customFormat="1" ht="12.75" customHeight="1" x14ac:dyDescent="0.25">
      <c r="B249" s="2" t="s">
        <v>27</v>
      </c>
      <c r="C249" s="6">
        <v>20270</v>
      </c>
      <c r="D249" s="6">
        <v>6500</v>
      </c>
      <c r="E249" s="6">
        <f t="shared" ref="E249:E261" si="57">$C249*8.33%</f>
        <v>1688.491</v>
      </c>
      <c r="F249" s="6">
        <v>541</v>
      </c>
      <c r="G249" s="15">
        <f>$G$14+$G$33+$G$52+$G$72+$G$92+$G$111+$G$130+$G$149+$G$168+$G$187+$G$206+$G$225+$G$244</f>
        <v>126585.96528524661</v>
      </c>
      <c r="H249" s="15">
        <f t="shared" ref="H249:H261" si="58">E249-F249</f>
        <v>1147.491</v>
      </c>
      <c r="I249" s="161"/>
      <c r="J249" s="26"/>
      <c r="K249" s="15">
        <f>(G249)*($H$247/12)</f>
        <v>896.65058743716349</v>
      </c>
    </row>
    <row r="250" spans="2:12" s="2" customFormat="1" ht="12.75" customHeight="1" x14ac:dyDescent="0.25">
      <c r="B250" s="2" t="s">
        <v>28</v>
      </c>
      <c r="C250" s="6">
        <v>20270</v>
      </c>
      <c r="D250" s="6">
        <v>6500</v>
      </c>
      <c r="E250" s="6">
        <f t="shared" si="57"/>
        <v>1688.491</v>
      </c>
      <c r="F250" s="6">
        <v>541</v>
      </c>
      <c r="G250" s="15">
        <f t="shared" ref="G250:G261" si="59">$G249+$H249</f>
        <v>127733.4562852466</v>
      </c>
      <c r="H250" s="15">
        <f t="shared" si="58"/>
        <v>1147.491</v>
      </c>
      <c r="I250" s="156" t="s">
        <v>16</v>
      </c>
      <c r="J250" s="17"/>
      <c r="K250" s="15">
        <f t="shared" ref="K250:K261" si="60">(G250)*($H$247/12)</f>
        <v>904.77864868716347</v>
      </c>
    </row>
    <row r="251" spans="2:12" s="2" customFormat="1" ht="12.75" customHeight="1" x14ac:dyDescent="0.25">
      <c r="B251" s="2" t="s">
        <v>29</v>
      </c>
      <c r="C251" s="6">
        <v>20270</v>
      </c>
      <c r="D251" s="6">
        <v>6500</v>
      </c>
      <c r="E251" s="6">
        <f t="shared" si="57"/>
        <v>1688.491</v>
      </c>
      <c r="F251" s="6">
        <v>541</v>
      </c>
      <c r="G251" s="15">
        <f t="shared" si="59"/>
        <v>128880.9472852466</v>
      </c>
      <c r="H251" s="15">
        <f t="shared" si="58"/>
        <v>1147.491</v>
      </c>
      <c r="I251" s="31"/>
      <c r="J251" s="16"/>
      <c r="K251" s="15">
        <f t="shared" si="60"/>
        <v>912.90670993716344</v>
      </c>
    </row>
    <row r="252" spans="2:12" s="2" customFormat="1" ht="12.75" customHeight="1" x14ac:dyDescent="0.25">
      <c r="B252" s="2" t="s">
        <v>119</v>
      </c>
      <c r="C252" s="6">
        <v>2382</v>
      </c>
      <c r="D252" s="6">
        <v>6500</v>
      </c>
      <c r="E252" s="6">
        <f t="shared" si="57"/>
        <v>198.42060000000001</v>
      </c>
      <c r="F252" s="6">
        <v>0</v>
      </c>
      <c r="G252" s="15">
        <f t="shared" si="59"/>
        <v>130028.43828524659</v>
      </c>
      <c r="H252" s="15">
        <f t="shared" si="58"/>
        <v>198.42060000000001</v>
      </c>
      <c r="I252" s="31"/>
      <c r="J252" s="16"/>
      <c r="K252" s="15">
        <f t="shared" si="60"/>
        <v>921.03477118716341</v>
      </c>
    </row>
    <row r="253" spans="2:12" s="2" customFormat="1" ht="12.75" customHeight="1" x14ac:dyDescent="0.25">
      <c r="B253" s="2" t="s">
        <v>30</v>
      </c>
      <c r="C253" s="6">
        <v>21213</v>
      </c>
      <c r="D253" s="6">
        <v>6500</v>
      </c>
      <c r="E253" s="6">
        <f t="shared" si="57"/>
        <v>1767.0428999999999</v>
      </c>
      <c r="F253" s="6">
        <v>541</v>
      </c>
      <c r="G253" s="15">
        <f t="shared" si="59"/>
        <v>130226.85888524659</v>
      </c>
      <c r="H253" s="15">
        <f t="shared" si="58"/>
        <v>1226.0428999999999</v>
      </c>
      <c r="I253" s="31"/>
      <c r="J253" s="16"/>
      <c r="K253" s="15">
        <f t="shared" si="60"/>
        <v>922.4402504371634</v>
      </c>
    </row>
    <row r="254" spans="2:12" s="2" customFormat="1" ht="12.75" customHeight="1" x14ac:dyDescent="0.25">
      <c r="B254" s="2" t="s">
        <v>31</v>
      </c>
      <c r="C254" s="6">
        <v>21213</v>
      </c>
      <c r="D254" s="6">
        <v>6500</v>
      </c>
      <c r="E254" s="6">
        <f t="shared" si="57"/>
        <v>1767.0428999999999</v>
      </c>
      <c r="F254" s="6">
        <v>541</v>
      </c>
      <c r="G254" s="15">
        <f t="shared" si="59"/>
        <v>131452.90178524659</v>
      </c>
      <c r="H254" s="15">
        <f t="shared" si="58"/>
        <v>1226.0428999999999</v>
      </c>
      <c r="I254" s="31"/>
      <c r="J254" s="16"/>
      <c r="K254" s="15">
        <f t="shared" si="60"/>
        <v>931.12472097883006</v>
      </c>
      <c r="L254" s="2" t="s">
        <v>54</v>
      </c>
    </row>
    <row r="255" spans="2:12" s="2" customFormat="1" ht="12.75" customHeight="1" x14ac:dyDescent="0.25">
      <c r="B255" s="2" t="s">
        <v>32</v>
      </c>
      <c r="C255" s="6">
        <v>21213</v>
      </c>
      <c r="D255" s="6">
        <v>6500</v>
      </c>
      <c r="E255" s="6">
        <f t="shared" si="57"/>
        <v>1767.0428999999999</v>
      </c>
      <c r="F255" s="6">
        <v>541</v>
      </c>
      <c r="G255" s="15">
        <f t="shared" si="59"/>
        <v>132678.94468524659</v>
      </c>
      <c r="H255" s="15">
        <f t="shared" si="58"/>
        <v>1226.0428999999999</v>
      </c>
      <c r="I255" s="31"/>
      <c r="J255" s="16"/>
      <c r="K255" s="15">
        <f t="shared" si="60"/>
        <v>939.80919152049671</v>
      </c>
    </row>
    <row r="256" spans="2:12" s="2" customFormat="1" ht="12.75" customHeight="1" x14ac:dyDescent="0.25">
      <c r="B256" s="2" t="s">
        <v>33</v>
      </c>
      <c r="C256" s="6">
        <v>21213</v>
      </c>
      <c r="D256" s="6">
        <v>6500</v>
      </c>
      <c r="E256" s="6">
        <f t="shared" si="57"/>
        <v>1767.0428999999999</v>
      </c>
      <c r="F256" s="6">
        <v>541</v>
      </c>
      <c r="G256" s="15">
        <f t="shared" si="59"/>
        <v>133904.98758524659</v>
      </c>
      <c r="H256" s="15">
        <f t="shared" si="58"/>
        <v>1226.0428999999999</v>
      </c>
      <c r="I256" s="31"/>
      <c r="J256" s="16"/>
      <c r="K256" s="15">
        <f t="shared" si="60"/>
        <v>948.49366206216348</v>
      </c>
    </row>
    <row r="257" spans="1:11" s="2" customFormat="1" ht="12.75" customHeight="1" x14ac:dyDescent="0.25">
      <c r="B257" s="2" t="s">
        <v>17</v>
      </c>
      <c r="C257" s="6">
        <v>21213</v>
      </c>
      <c r="D257" s="6">
        <v>6500</v>
      </c>
      <c r="E257" s="6">
        <f t="shared" si="57"/>
        <v>1767.0428999999999</v>
      </c>
      <c r="F257" s="6">
        <v>541</v>
      </c>
      <c r="G257" s="15">
        <f t="shared" si="59"/>
        <v>135131.03048524659</v>
      </c>
      <c r="H257" s="15">
        <f t="shared" si="58"/>
        <v>1226.0428999999999</v>
      </c>
      <c r="I257" s="31"/>
      <c r="J257" s="16"/>
      <c r="K257" s="15">
        <f t="shared" si="60"/>
        <v>957.17813260383014</v>
      </c>
    </row>
    <row r="258" spans="1:11" s="2" customFormat="1" ht="12.75" customHeight="1" x14ac:dyDescent="0.25">
      <c r="B258" s="2" t="s">
        <v>18</v>
      </c>
      <c r="C258" s="6">
        <v>22155</v>
      </c>
      <c r="D258" s="6">
        <v>6500</v>
      </c>
      <c r="E258" s="6">
        <f t="shared" si="57"/>
        <v>1845.5115000000001</v>
      </c>
      <c r="F258" s="6">
        <v>541</v>
      </c>
      <c r="G258" s="15">
        <f t="shared" si="59"/>
        <v>136357.07338524659</v>
      </c>
      <c r="H258" s="15">
        <f t="shared" si="58"/>
        <v>1304.5115000000001</v>
      </c>
      <c r="I258" s="31"/>
      <c r="J258" s="16"/>
      <c r="K258" s="15">
        <f t="shared" si="60"/>
        <v>965.86260314549679</v>
      </c>
    </row>
    <row r="259" spans="1:11" s="2" customFormat="1" ht="12.75" customHeight="1" x14ac:dyDescent="0.25">
      <c r="B259" s="2" t="s">
        <v>19</v>
      </c>
      <c r="C259" s="6">
        <v>22155</v>
      </c>
      <c r="D259" s="6">
        <v>6500</v>
      </c>
      <c r="E259" s="6">
        <f t="shared" si="57"/>
        <v>1845.5115000000001</v>
      </c>
      <c r="F259" s="6">
        <v>541</v>
      </c>
      <c r="G259" s="15">
        <f t="shared" si="59"/>
        <v>137661.58488524659</v>
      </c>
      <c r="H259" s="15">
        <f t="shared" si="58"/>
        <v>1304.5115000000001</v>
      </c>
      <c r="I259" s="31"/>
      <c r="J259" s="16"/>
      <c r="K259" s="15">
        <f t="shared" si="60"/>
        <v>975.10289293716335</v>
      </c>
    </row>
    <row r="260" spans="1:11" s="2" customFormat="1" ht="12.75" customHeight="1" x14ac:dyDescent="0.25">
      <c r="B260" s="2" t="s">
        <v>20</v>
      </c>
      <c r="C260" s="6">
        <v>22155</v>
      </c>
      <c r="D260" s="6">
        <v>6500</v>
      </c>
      <c r="E260" s="6">
        <f t="shared" si="57"/>
        <v>1845.5115000000001</v>
      </c>
      <c r="F260" s="6">
        <v>541</v>
      </c>
      <c r="G260" s="15">
        <f t="shared" si="59"/>
        <v>138966.09638524658</v>
      </c>
      <c r="H260" s="15">
        <f t="shared" si="58"/>
        <v>1304.5115000000001</v>
      </c>
      <c r="I260" s="31"/>
      <c r="J260" s="16"/>
      <c r="K260" s="15">
        <f t="shared" si="60"/>
        <v>984.34318272883002</v>
      </c>
    </row>
    <row r="261" spans="1:11" s="2" customFormat="1" ht="12.75" customHeight="1" x14ac:dyDescent="0.25">
      <c r="B261" s="2" t="s">
        <v>21</v>
      </c>
      <c r="C261" s="6">
        <v>22155</v>
      </c>
      <c r="D261" s="6">
        <v>6500</v>
      </c>
      <c r="E261" s="6">
        <f t="shared" si="57"/>
        <v>1845.5115000000001</v>
      </c>
      <c r="F261" s="6">
        <v>541</v>
      </c>
      <c r="G261" s="15">
        <f t="shared" si="59"/>
        <v>140270.60788524657</v>
      </c>
      <c r="H261" s="15">
        <f t="shared" si="58"/>
        <v>1304.5115000000001</v>
      </c>
      <c r="I261" s="31"/>
      <c r="J261" s="16"/>
      <c r="K261" s="15">
        <f t="shared" si="60"/>
        <v>993.58347252049657</v>
      </c>
    </row>
    <row r="262" spans="1:11" s="2" customFormat="1" ht="12.75" customHeight="1" x14ac:dyDescent="0.25">
      <c r="B262" s="7" t="s">
        <v>22</v>
      </c>
      <c r="C262" s="8">
        <f>SUM(C249:C261)</f>
        <v>257877</v>
      </c>
      <c r="D262" s="9" t="s">
        <v>23</v>
      </c>
      <c r="E262" s="8">
        <f>SUM(E249:E261)</f>
        <v>21481.154100000003</v>
      </c>
      <c r="F262" s="8">
        <f>SUM(F249:F261)</f>
        <v>6492</v>
      </c>
      <c r="G262" s="30">
        <f>SUM(G249:G261)</f>
        <v>1729878.8931082056</v>
      </c>
      <c r="H262" s="30">
        <f>SUM(H249:H261)</f>
        <v>14989.154100000003</v>
      </c>
      <c r="I262" s="38">
        <f>H247/12</f>
        <v>7.0833333333333338E-3</v>
      </c>
      <c r="K262" s="30">
        <f>SUM(K249:K261)</f>
        <v>12253.308826183125</v>
      </c>
    </row>
    <row r="263" spans="1:11" s="2" customFormat="1" ht="12.75" customHeight="1" x14ac:dyDescent="0.25">
      <c r="G263" s="15"/>
      <c r="H263" s="15"/>
      <c r="I263" s="31"/>
      <c r="K263" s="15"/>
    </row>
    <row r="264" spans="1:11" s="2" customFormat="1" ht="12.75" customHeight="1" x14ac:dyDescent="0.25">
      <c r="B264" s="2" t="s">
        <v>24</v>
      </c>
      <c r="C264" s="10">
        <f>G262*I262</f>
        <v>12253.308826183124</v>
      </c>
      <c r="F264" s="2" t="s">
        <v>25</v>
      </c>
      <c r="G264" s="73">
        <f>$C264+$H262</f>
        <v>27242.462926183129</v>
      </c>
      <c r="H264" s="15"/>
      <c r="I264" s="15">
        <f>SUM($I$14,$G$33,$G$52,$G$72,$G$92,$G$111,$G$130,$G$149,$G$168,$G$187,$G$206,$G$225,$G$244,$G$264)</f>
        <v>153828.42821142974</v>
      </c>
      <c r="J264" s="23"/>
      <c r="K264" s="15"/>
    </row>
    <row r="265" spans="1:11" s="1" customFormat="1" ht="12.75" customHeight="1" x14ac:dyDescent="0.25">
      <c r="G265" s="28"/>
      <c r="H265" s="28"/>
      <c r="I265" s="135" t="str">
        <f>IF($I264=$G269,"OK","CHECK IT")</f>
        <v>OK</v>
      </c>
      <c r="J265" s="143" t="str">
        <f>IF($K263=$C265,"Intt OK","Intt CHECK IT")</f>
        <v>Intt OK</v>
      </c>
      <c r="K265" s="28"/>
    </row>
    <row r="266" spans="1:11" s="1" customFormat="1" ht="12.75" customHeight="1" x14ac:dyDescent="0.25">
      <c r="A266" s="2"/>
      <c r="B266" s="438" t="s">
        <v>2</v>
      </c>
      <c r="C266" s="438"/>
      <c r="D266" s="438"/>
      <c r="E266" s="438" t="s">
        <v>3</v>
      </c>
      <c r="F266" s="438"/>
      <c r="G266" s="66" t="s">
        <v>4</v>
      </c>
      <c r="H266" s="136" t="s">
        <v>49</v>
      </c>
      <c r="I266" s="31"/>
      <c r="J266" s="143" t="s">
        <v>54</v>
      </c>
      <c r="K266" s="28"/>
    </row>
    <row r="267" spans="1:11" s="1" customFormat="1" ht="12.75" customHeight="1" x14ac:dyDescent="0.25">
      <c r="A267" s="2"/>
      <c r="B267" s="439" t="s">
        <v>72</v>
      </c>
      <c r="C267" s="439"/>
      <c r="D267" s="439"/>
      <c r="E267" s="439" t="s">
        <v>73</v>
      </c>
      <c r="F267" s="439"/>
      <c r="G267" s="67" t="s">
        <v>74</v>
      </c>
      <c r="H267" s="70" t="s">
        <v>45</v>
      </c>
      <c r="I267" s="135" t="s">
        <v>54</v>
      </c>
      <c r="J267" s="16"/>
      <c r="K267" s="28"/>
    </row>
    <row r="268" spans="1:11" s="1" customFormat="1" ht="12.75" customHeight="1" x14ac:dyDescent="0.25">
      <c r="A268" s="2"/>
      <c r="B268" s="3" t="s">
        <v>9</v>
      </c>
      <c r="C268" s="5" t="s">
        <v>10</v>
      </c>
      <c r="D268" s="3" t="s">
        <v>11</v>
      </c>
      <c r="E268" s="5" t="s">
        <v>12</v>
      </c>
      <c r="F268" s="3" t="s">
        <v>13</v>
      </c>
      <c r="G268" s="68" t="s">
        <v>14</v>
      </c>
      <c r="H268" s="66" t="s">
        <v>15</v>
      </c>
      <c r="I268" s="154" t="s">
        <v>16</v>
      </c>
      <c r="J268" s="2"/>
      <c r="K268" s="28"/>
    </row>
    <row r="269" spans="1:11" s="1" customFormat="1" ht="12.75" customHeight="1" x14ac:dyDescent="0.25">
      <c r="A269" s="2"/>
      <c r="B269" s="2" t="s">
        <v>27</v>
      </c>
      <c r="C269" s="6">
        <v>23098</v>
      </c>
      <c r="D269" s="6">
        <v>6500</v>
      </c>
      <c r="E269" s="6">
        <f t="shared" ref="E269:E281" si="61">$C269*8.33%</f>
        <v>1924.0634</v>
      </c>
      <c r="F269" s="6">
        <v>541</v>
      </c>
      <c r="G269" s="15">
        <f>$G$14+$G$33+$G$52+$G$72+$G$92+$G$111+$G$130+$G$149+$G$168+$G$187+$G$206+$G$225+$G$244+$G$264</f>
        <v>153828.42821142974</v>
      </c>
      <c r="H269" s="15">
        <f t="shared" ref="H269:H281" si="62">E269-F269</f>
        <v>1383.0634</v>
      </c>
      <c r="I269" s="163"/>
      <c r="J269" s="2"/>
      <c r="K269" s="15">
        <f>(G269)*($H$267/12)</f>
        <v>1089.618033164294</v>
      </c>
    </row>
    <row r="270" spans="1:11" s="1" customFormat="1" ht="12.75" customHeight="1" x14ac:dyDescent="0.25">
      <c r="A270" s="2"/>
      <c r="B270" s="2" t="s">
        <v>28</v>
      </c>
      <c r="C270" s="6">
        <v>28872</v>
      </c>
      <c r="D270" s="6">
        <v>6500</v>
      </c>
      <c r="E270" s="6">
        <f t="shared" si="61"/>
        <v>2405.0376000000001</v>
      </c>
      <c r="F270" s="6">
        <v>541</v>
      </c>
      <c r="G270" s="15">
        <f t="shared" ref="G270:G281" si="63">$G269+$H269</f>
        <v>155211.49161142975</v>
      </c>
      <c r="H270" s="15">
        <f t="shared" si="62"/>
        <v>1864.0376000000001</v>
      </c>
      <c r="I270" s="162" t="s">
        <v>16</v>
      </c>
      <c r="J270" s="2"/>
      <c r="K270" s="15">
        <f t="shared" ref="K270:K281" si="64">(G270)*($H$267/12)</f>
        <v>1099.4147322476274</v>
      </c>
    </row>
    <row r="271" spans="1:11" s="1" customFormat="1" ht="12.75" customHeight="1" x14ac:dyDescent="0.25">
      <c r="A271" s="2"/>
      <c r="B271" s="2" t="s">
        <v>119</v>
      </c>
      <c r="C271" s="6">
        <v>20259</v>
      </c>
      <c r="D271" s="6">
        <v>6500</v>
      </c>
      <c r="E271" s="6">
        <f t="shared" si="61"/>
        <v>1687.5746999999999</v>
      </c>
      <c r="F271" s="6">
        <v>0</v>
      </c>
      <c r="G271" s="15">
        <f t="shared" si="63"/>
        <v>157075.52921142976</v>
      </c>
      <c r="H271" s="15">
        <f t="shared" si="62"/>
        <v>1687.5746999999999</v>
      </c>
      <c r="I271" s="31"/>
      <c r="J271" s="16"/>
      <c r="K271" s="15">
        <f t="shared" ref="K271" si="65">(G271)*($H$267/12)</f>
        <v>1112.6183319142942</v>
      </c>
    </row>
    <row r="272" spans="1:11" s="1" customFormat="1" ht="12.75" customHeight="1" x14ac:dyDescent="0.25">
      <c r="A272" s="2"/>
      <c r="B272" s="2" t="s">
        <v>29</v>
      </c>
      <c r="C272" s="6">
        <v>28872</v>
      </c>
      <c r="D272" s="6">
        <v>6500</v>
      </c>
      <c r="E272" s="6">
        <f t="shared" si="61"/>
        <v>2405.0376000000001</v>
      </c>
      <c r="F272" s="6">
        <v>541</v>
      </c>
      <c r="G272" s="15">
        <f t="shared" si="63"/>
        <v>158763.10391142976</v>
      </c>
      <c r="H272" s="15">
        <f t="shared" si="62"/>
        <v>1864.0376000000001</v>
      </c>
      <c r="I272" s="31"/>
      <c r="J272" s="16"/>
      <c r="K272" s="15">
        <f t="shared" si="64"/>
        <v>1124.5719860392942</v>
      </c>
    </row>
    <row r="273" spans="1:11" s="1" customFormat="1" ht="12.75" customHeight="1" x14ac:dyDescent="0.25">
      <c r="A273" s="2"/>
      <c r="B273" s="2" t="s">
        <v>30</v>
      </c>
      <c r="C273" s="6">
        <v>28872</v>
      </c>
      <c r="D273" s="6">
        <v>6500</v>
      </c>
      <c r="E273" s="6">
        <f t="shared" si="61"/>
        <v>2405.0376000000001</v>
      </c>
      <c r="F273" s="6">
        <v>541</v>
      </c>
      <c r="G273" s="15">
        <f t="shared" si="63"/>
        <v>160627.14151142977</v>
      </c>
      <c r="H273" s="15">
        <f t="shared" si="62"/>
        <v>1864.0376000000001</v>
      </c>
      <c r="I273" s="31"/>
      <c r="J273" s="16"/>
      <c r="K273" s="15">
        <f t="shared" si="64"/>
        <v>1137.775585705961</v>
      </c>
    </row>
    <row r="274" spans="1:11" s="1" customFormat="1" ht="12.75" customHeight="1" x14ac:dyDescent="0.25">
      <c r="A274" s="2"/>
      <c r="B274" s="2" t="s">
        <v>31</v>
      </c>
      <c r="C274" s="6">
        <v>29742</v>
      </c>
      <c r="D274" s="6">
        <v>6500</v>
      </c>
      <c r="E274" s="6">
        <f t="shared" si="61"/>
        <v>2477.5086000000001</v>
      </c>
      <c r="F274" s="6">
        <v>541</v>
      </c>
      <c r="G274" s="15">
        <f t="shared" si="63"/>
        <v>162491.17911142978</v>
      </c>
      <c r="H274" s="15">
        <f t="shared" si="62"/>
        <v>1936.5086000000001</v>
      </c>
      <c r="I274" s="31"/>
      <c r="J274" s="16"/>
      <c r="K274" s="15">
        <f t="shared" si="64"/>
        <v>1150.9791853726276</v>
      </c>
    </row>
    <row r="275" spans="1:11" s="1" customFormat="1" ht="12.75" customHeight="1" x14ac:dyDescent="0.25">
      <c r="A275" s="2"/>
      <c r="B275" s="2" t="s">
        <v>32</v>
      </c>
      <c r="C275" s="6">
        <v>29742</v>
      </c>
      <c r="D275" s="6">
        <v>6500</v>
      </c>
      <c r="E275" s="6">
        <f t="shared" si="61"/>
        <v>2477.5086000000001</v>
      </c>
      <c r="F275" s="6">
        <v>541</v>
      </c>
      <c r="G275" s="15">
        <f t="shared" si="63"/>
        <v>164427.68771142978</v>
      </c>
      <c r="H275" s="15">
        <f t="shared" si="62"/>
        <v>1936.5086000000001</v>
      </c>
      <c r="I275" s="31"/>
      <c r="J275" s="16"/>
      <c r="K275" s="15">
        <f t="shared" si="64"/>
        <v>1164.6961212892943</v>
      </c>
    </row>
    <row r="276" spans="1:11" s="1" customFormat="1" ht="12.75" customHeight="1" x14ac:dyDescent="0.25">
      <c r="A276" s="2"/>
      <c r="B276" s="2" t="s">
        <v>33</v>
      </c>
      <c r="C276" s="6">
        <v>29742</v>
      </c>
      <c r="D276" s="6">
        <v>6500</v>
      </c>
      <c r="E276" s="6">
        <f t="shared" si="61"/>
        <v>2477.5086000000001</v>
      </c>
      <c r="F276" s="6">
        <v>541</v>
      </c>
      <c r="G276" s="15">
        <f t="shared" si="63"/>
        <v>166364.19631142978</v>
      </c>
      <c r="H276" s="15">
        <f t="shared" si="62"/>
        <v>1936.5086000000001</v>
      </c>
      <c r="I276" s="31"/>
      <c r="J276" s="16"/>
      <c r="K276" s="15">
        <f t="shared" si="64"/>
        <v>1178.413057205961</v>
      </c>
    </row>
    <row r="277" spans="1:11" s="1" customFormat="1" ht="12.75" customHeight="1" x14ac:dyDescent="0.25">
      <c r="A277" s="2"/>
      <c r="B277" s="2" t="s">
        <v>17</v>
      </c>
      <c r="C277" s="6">
        <v>29742</v>
      </c>
      <c r="D277" s="6">
        <v>6500</v>
      </c>
      <c r="E277" s="6">
        <f t="shared" si="61"/>
        <v>2477.5086000000001</v>
      </c>
      <c r="F277" s="6">
        <v>541</v>
      </c>
      <c r="G277" s="15">
        <f t="shared" si="63"/>
        <v>168300.70491142978</v>
      </c>
      <c r="H277" s="15">
        <f t="shared" si="62"/>
        <v>1936.5086000000001</v>
      </c>
      <c r="I277" s="31"/>
      <c r="J277" s="16"/>
      <c r="K277" s="15">
        <f t="shared" si="64"/>
        <v>1192.1299931226276</v>
      </c>
    </row>
    <row r="278" spans="1:11" s="1" customFormat="1" ht="12.75" customHeight="1" x14ac:dyDescent="0.25">
      <c r="A278" s="2"/>
      <c r="B278" s="2" t="s">
        <v>18</v>
      </c>
      <c r="C278" s="6">
        <v>29742</v>
      </c>
      <c r="D278" s="6">
        <v>6500</v>
      </c>
      <c r="E278" s="6">
        <f t="shared" si="61"/>
        <v>2477.5086000000001</v>
      </c>
      <c r="F278" s="6">
        <v>541</v>
      </c>
      <c r="G278" s="15">
        <f t="shared" si="63"/>
        <v>170237.21351142979</v>
      </c>
      <c r="H278" s="15">
        <f t="shared" si="62"/>
        <v>1936.5086000000001</v>
      </c>
      <c r="I278" s="31"/>
      <c r="J278" s="16"/>
      <c r="K278" s="15">
        <f t="shared" si="64"/>
        <v>1205.8469290392943</v>
      </c>
    </row>
    <row r="279" spans="1:11" s="1" customFormat="1" ht="12.75" customHeight="1" x14ac:dyDescent="0.25">
      <c r="A279" s="2"/>
      <c r="B279" s="2" t="s">
        <v>19</v>
      </c>
      <c r="C279" s="6">
        <v>31281</v>
      </c>
      <c r="D279" s="6">
        <v>6500</v>
      </c>
      <c r="E279" s="6">
        <f t="shared" si="61"/>
        <v>2605.7073</v>
      </c>
      <c r="F279" s="6">
        <v>541</v>
      </c>
      <c r="G279" s="15">
        <f t="shared" si="63"/>
        <v>172173.72211142979</v>
      </c>
      <c r="H279" s="15">
        <f t="shared" si="62"/>
        <v>2064.7073</v>
      </c>
      <c r="I279" s="31"/>
      <c r="J279" s="16"/>
      <c r="K279" s="15">
        <f t="shared" si="64"/>
        <v>1219.563864955961</v>
      </c>
    </row>
    <row r="280" spans="1:11" s="1" customFormat="1" ht="12.75" customHeight="1" x14ac:dyDescent="0.25">
      <c r="A280" s="2"/>
      <c r="B280" s="2" t="s">
        <v>20</v>
      </c>
      <c r="C280" s="6">
        <v>31281</v>
      </c>
      <c r="D280" s="6">
        <v>6500</v>
      </c>
      <c r="E280" s="6">
        <f t="shared" si="61"/>
        <v>2605.7073</v>
      </c>
      <c r="F280" s="6">
        <v>541</v>
      </c>
      <c r="G280" s="15">
        <f t="shared" si="63"/>
        <v>174238.4294114298</v>
      </c>
      <c r="H280" s="15">
        <f t="shared" si="62"/>
        <v>2064.7073</v>
      </c>
      <c r="I280" s="31"/>
      <c r="J280" s="16"/>
      <c r="K280" s="15">
        <f t="shared" si="64"/>
        <v>1234.1888749976279</v>
      </c>
    </row>
    <row r="281" spans="1:11" s="1" customFormat="1" ht="12.75" customHeight="1" x14ac:dyDescent="0.25">
      <c r="A281" s="2"/>
      <c r="B281" s="2" t="s">
        <v>21</v>
      </c>
      <c r="C281" s="6">
        <v>31281</v>
      </c>
      <c r="D281" s="6">
        <v>6500</v>
      </c>
      <c r="E281" s="6">
        <f t="shared" si="61"/>
        <v>2605.7073</v>
      </c>
      <c r="F281" s="6">
        <v>541</v>
      </c>
      <c r="G281" s="15">
        <f t="shared" si="63"/>
        <v>176303.1367114298</v>
      </c>
      <c r="H281" s="15">
        <f t="shared" si="62"/>
        <v>2064.7073</v>
      </c>
      <c r="I281" s="31"/>
      <c r="J281" s="16"/>
      <c r="K281" s="15">
        <f t="shared" si="64"/>
        <v>1248.8138850392945</v>
      </c>
    </row>
    <row r="282" spans="1:11" s="1" customFormat="1" ht="12.75" customHeight="1" x14ac:dyDescent="0.25">
      <c r="A282" s="2"/>
      <c r="B282" s="7" t="s">
        <v>22</v>
      </c>
      <c r="C282" s="8">
        <f>SUM(C269:C281)</f>
        <v>372526</v>
      </c>
      <c r="D282" s="9" t="s">
        <v>23</v>
      </c>
      <c r="E282" s="8">
        <f>SUM(E269:E281)</f>
        <v>31031.41580000001</v>
      </c>
      <c r="F282" s="8">
        <f>SUM(F269:F281)</f>
        <v>6492</v>
      </c>
      <c r="G282" s="30">
        <f>SUM(G269:G281)</f>
        <v>2140041.9642485869</v>
      </c>
      <c r="H282" s="30">
        <f>SUM(H269:H281)</f>
        <v>24539.41580000001</v>
      </c>
      <c r="I282" s="38">
        <f>H267/12</f>
        <v>7.0833333333333338E-3</v>
      </c>
      <c r="J282" s="16"/>
      <c r="K282" s="30">
        <f>SUM(K269:K281)</f>
        <v>15158.630580094159</v>
      </c>
    </row>
    <row r="283" spans="1:11" s="1" customFormat="1" ht="12.75" customHeight="1" x14ac:dyDescent="0.25">
      <c r="A283" s="2"/>
      <c r="B283" s="2"/>
      <c r="C283" s="2"/>
      <c r="D283" s="2"/>
      <c r="E283" s="2"/>
      <c r="F283" s="2"/>
      <c r="G283" s="15"/>
      <c r="H283" s="15"/>
      <c r="I283" s="31"/>
      <c r="J283" s="16"/>
      <c r="K283" s="15"/>
    </row>
    <row r="284" spans="1:11" s="1" customFormat="1" ht="12.75" customHeight="1" x14ac:dyDescent="0.25">
      <c r="A284" s="2"/>
      <c r="B284" s="2" t="s">
        <v>24</v>
      </c>
      <c r="C284" s="10">
        <f>G282*I282</f>
        <v>15158.630580094159</v>
      </c>
      <c r="D284" s="2"/>
      <c r="E284" s="2"/>
      <c r="F284" s="2" t="s">
        <v>25</v>
      </c>
      <c r="G284" s="73">
        <f>$C284+$H282</f>
        <v>39698.046380094165</v>
      </c>
      <c r="H284" s="15"/>
      <c r="I284" s="15">
        <f>SUM($I$14,$G$33,$G$52,$G$72,$G$92,$G$111,$G$130,$G$149,$G$168,$G$187,$G$206,$G$225,$G$244,$G$264,$G$284)</f>
        <v>193526.4745915239</v>
      </c>
      <c r="J284" s="23"/>
      <c r="K284" s="15"/>
    </row>
    <row r="285" spans="1:11" s="1" customFormat="1" ht="12.75" customHeight="1" x14ac:dyDescent="0.25">
      <c r="G285" s="28"/>
      <c r="H285" s="28"/>
      <c r="I285" s="135" t="str">
        <f>IF($I284=$G289,"OK","CHECK IT")</f>
        <v>OK</v>
      </c>
      <c r="J285" s="143" t="str">
        <f>IF($K283=$C285,"Intt OK","Intt CHECK IT")</f>
        <v>Intt OK</v>
      </c>
      <c r="K285" s="28"/>
    </row>
    <row r="286" spans="1:11" s="1" customFormat="1" ht="12.75" customHeight="1" x14ac:dyDescent="0.25">
      <c r="A286" s="2"/>
      <c r="B286" s="438" t="s">
        <v>2</v>
      </c>
      <c r="C286" s="438"/>
      <c r="D286" s="438"/>
      <c r="E286" s="438" t="s">
        <v>3</v>
      </c>
      <c r="F286" s="438"/>
      <c r="G286" s="66" t="s">
        <v>4</v>
      </c>
      <c r="H286" s="136" t="s">
        <v>50</v>
      </c>
      <c r="I286" s="15" t="s">
        <v>54</v>
      </c>
      <c r="J286" s="143" t="s">
        <v>54</v>
      </c>
      <c r="K286" s="28"/>
    </row>
    <row r="287" spans="1:11" s="1" customFormat="1" ht="12.75" customHeight="1" x14ac:dyDescent="0.25">
      <c r="A287" s="2"/>
      <c r="B287" s="439" t="s">
        <v>72</v>
      </c>
      <c r="C287" s="439"/>
      <c r="D287" s="439"/>
      <c r="E287" s="439" t="s">
        <v>73</v>
      </c>
      <c r="F287" s="439"/>
      <c r="G287" s="67" t="s">
        <v>74</v>
      </c>
      <c r="H287" s="70" t="s">
        <v>40</v>
      </c>
      <c r="I287" s="135" t="s">
        <v>54</v>
      </c>
      <c r="J287" s="2"/>
      <c r="K287" s="28"/>
    </row>
    <row r="288" spans="1:11" s="1" customFormat="1" ht="12.75" customHeight="1" x14ac:dyDescent="0.25">
      <c r="A288" s="2"/>
      <c r="B288" s="3" t="s">
        <v>9</v>
      </c>
      <c r="C288" s="5" t="s">
        <v>10</v>
      </c>
      <c r="D288" s="3" t="s">
        <v>11</v>
      </c>
      <c r="E288" s="5" t="s">
        <v>12</v>
      </c>
      <c r="F288" s="3" t="s">
        <v>13</v>
      </c>
      <c r="G288" s="68" t="s">
        <v>14</v>
      </c>
      <c r="H288" s="66" t="s">
        <v>15</v>
      </c>
      <c r="I288" s="3" t="s">
        <v>16</v>
      </c>
      <c r="J288" s="2"/>
      <c r="K288" s="28"/>
    </row>
    <row r="289" spans="1:11" s="1" customFormat="1" ht="12.75" customHeight="1" x14ac:dyDescent="0.25">
      <c r="A289" s="2"/>
      <c r="B289" s="2" t="s">
        <v>27</v>
      </c>
      <c r="C289" s="6">
        <v>31281</v>
      </c>
      <c r="D289" s="6">
        <v>6500</v>
      </c>
      <c r="E289" s="6">
        <f t="shared" ref="E289:E301" si="66">$C289*8.33%</f>
        <v>2605.7073</v>
      </c>
      <c r="F289" s="6">
        <v>541</v>
      </c>
      <c r="G289" s="15">
        <f>$G$14+$G$33+$G$52+$G$72+$G$92+$G$111+$G$130+$G$149+$G$168+$G$187+$G$206+$G$225+$G$244+$G$264+$G$284</f>
        <v>193526.4745915239</v>
      </c>
      <c r="H289" s="15">
        <f t="shared" ref="H289:H301" si="67">E289-F289</f>
        <v>2064.7073</v>
      </c>
      <c r="I289" s="165"/>
      <c r="J289" s="59"/>
      <c r="K289" s="15">
        <f>(G289)*($H$287/12)</f>
        <v>1532.0845905162309</v>
      </c>
    </row>
    <row r="290" spans="1:11" s="1" customFormat="1" ht="12.75" customHeight="1" x14ac:dyDescent="0.25">
      <c r="A290" s="2"/>
      <c r="B290" s="2" t="s">
        <v>119</v>
      </c>
      <c r="C290" s="6">
        <v>20259</v>
      </c>
      <c r="D290" s="6">
        <v>6500</v>
      </c>
      <c r="E290" s="6">
        <f t="shared" si="66"/>
        <v>1687.5746999999999</v>
      </c>
      <c r="F290" s="6">
        <v>0</v>
      </c>
      <c r="G290" s="15">
        <f t="shared" ref="G290:G301" si="68">$G289+$H289</f>
        <v>195591.18189152391</v>
      </c>
      <c r="H290" s="15">
        <f t="shared" si="67"/>
        <v>1687.5746999999999</v>
      </c>
      <c r="I290" s="17" t="s">
        <v>16</v>
      </c>
      <c r="J290" s="2"/>
      <c r="K290" s="15">
        <f>(G290)*($H$287/12)</f>
        <v>1548.4301899745644</v>
      </c>
    </row>
    <row r="291" spans="1:11" s="1" customFormat="1" ht="12.75" customHeight="1" x14ac:dyDescent="0.25">
      <c r="A291" s="2"/>
      <c r="B291" s="2" t="s">
        <v>28</v>
      </c>
      <c r="C291" s="6">
        <v>32563</v>
      </c>
      <c r="D291" s="6">
        <v>6500</v>
      </c>
      <c r="E291" s="6">
        <f t="shared" si="66"/>
        <v>2712.4978999999998</v>
      </c>
      <c r="F291" s="6">
        <v>541</v>
      </c>
      <c r="G291" s="15">
        <f t="shared" si="68"/>
        <v>197278.75659152391</v>
      </c>
      <c r="H291" s="15">
        <f t="shared" si="67"/>
        <v>2171.4978999999998</v>
      </c>
      <c r="I291" s="31"/>
      <c r="J291" s="16"/>
      <c r="K291" s="15">
        <f t="shared" ref="K291:K301" si="69">(G291)*($H$287/12)</f>
        <v>1561.7901563495643</v>
      </c>
    </row>
    <row r="292" spans="1:11" s="1" customFormat="1" ht="12.75" customHeight="1" x14ac:dyDescent="0.25">
      <c r="A292" s="2"/>
      <c r="B292" s="2" t="s">
        <v>29</v>
      </c>
      <c r="C292" s="6">
        <v>32563</v>
      </c>
      <c r="D292" s="6">
        <v>6500</v>
      </c>
      <c r="E292" s="6">
        <f t="shared" si="66"/>
        <v>2712.4978999999998</v>
      </c>
      <c r="F292" s="6">
        <v>541</v>
      </c>
      <c r="G292" s="15">
        <f t="shared" si="68"/>
        <v>199450.2544915239</v>
      </c>
      <c r="H292" s="15">
        <f t="shared" si="67"/>
        <v>2171.4978999999998</v>
      </c>
      <c r="I292" s="31"/>
      <c r="J292" s="16"/>
      <c r="K292" s="15">
        <f t="shared" si="69"/>
        <v>1578.9811813912311</v>
      </c>
    </row>
    <row r="293" spans="1:11" s="1" customFormat="1" ht="12.75" customHeight="1" x14ac:dyDescent="0.25">
      <c r="A293" s="2"/>
      <c r="B293" s="2" t="s">
        <v>30</v>
      </c>
      <c r="C293" s="6">
        <v>32563</v>
      </c>
      <c r="D293" s="6">
        <v>6500</v>
      </c>
      <c r="E293" s="6">
        <f t="shared" si="66"/>
        <v>2712.4978999999998</v>
      </c>
      <c r="F293" s="6">
        <v>541</v>
      </c>
      <c r="G293" s="15">
        <f t="shared" si="68"/>
        <v>201621.75239152389</v>
      </c>
      <c r="H293" s="15">
        <f t="shared" si="67"/>
        <v>2171.4978999999998</v>
      </c>
      <c r="I293" s="31"/>
      <c r="J293" s="16"/>
      <c r="K293" s="15">
        <f t="shared" si="69"/>
        <v>1596.1722064328976</v>
      </c>
    </row>
    <row r="294" spans="1:11" s="1" customFormat="1" ht="12.75" customHeight="1" x14ac:dyDescent="0.25">
      <c r="A294" s="2"/>
      <c r="B294" s="2" t="s">
        <v>31</v>
      </c>
      <c r="C294" s="6">
        <v>31610</v>
      </c>
      <c r="D294" s="6">
        <v>6500</v>
      </c>
      <c r="E294" s="6">
        <f t="shared" si="66"/>
        <v>2633.1129999999998</v>
      </c>
      <c r="F294" s="6">
        <v>541</v>
      </c>
      <c r="G294" s="15">
        <f t="shared" si="68"/>
        <v>203793.25029152387</v>
      </c>
      <c r="H294" s="15">
        <f t="shared" si="67"/>
        <v>2092.1129999999998</v>
      </c>
      <c r="I294" s="31"/>
      <c r="J294" s="16"/>
      <c r="K294" s="15">
        <f t="shared" si="69"/>
        <v>1613.3632314745641</v>
      </c>
    </row>
    <row r="295" spans="1:11" s="1" customFormat="1" ht="12.75" customHeight="1" x14ac:dyDescent="0.25">
      <c r="A295" s="2"/>
      <c r="B295" s="2" t="s">
        <v>32</v>
      </c>
      <c r="C295" s="6">
        <v>31610</v>
      </c>
      <c r="D295" s="6">
        <v>6500</v>
      </c>
      <c r="E295" s="6">
        <f t="shared" si="66"/>
        <v>2633.1129999999998</v>
      </c>
      <c r="F295" s="6">
        <v>541</v>
      </c>
      <c r="G295" s="15">
        <f t="shared" si="68"/>
        <v>205885.36329152388</v>
      </c>
      <c r="H295" s="15">
        <f t="shared" si="67"/>
        <v>2092.1129999999998</v>
      </c>
      <c r="I295" s="31"/>
      <c r="J295" s="16"/>
      <c r="K295" s="15">
        <f t="shared" si="69"/>
        <v>1629.9257927245642</v>
      </c>
    </row>
    <row r="296" spans="1:11" s="1" customFormat="1" ht="12.75" customHeight="1" x14ac:dyDescent="0.25">
      <c r="A296" s="2"/>
      <c r="B296" s="2" t="s">
        <v>33</v>
      </c>
      <c r="C296" s="6">
        <v>31610</v>
      </c>
      <c r="D296" s="6">
        <v>6500</v>
      </c>
      <c r="E296" s="6">
        <f t="shared" si="66"/>
        <v>2633.1129999999998</v>
      </c>
      <c r="F296" s="6">
        <v>541</v>
      </c>
      <c r="G296" s="15">
        <f t="shared" si="68"/>
        <v>207977.4762915239</v>
      </c>
      <c r="H296" s="15">
        <f t="shared" si="67"/>
        <v>2092.1129999999998</v>
      </c>
      <c r="I296" s="31"/>
      <c r="J296" s="16"/>
      <c r="K296" s="15">
        <f t="shared" si="69"/>
        <v>1646.4883539745642</v>
      </c>
    </row>
    <row r="297" spans="1:11" s="1" customFormat="1" ht="12.75" customHeight="1" x14ac:dyDescent="0.25">
      <c r="A297" s="2"/>
      <c r="B297" s="2" t="s">
        <v>17</v>
      </c>
      <c r="C297" s="6">
        <v>31610</v>
      </c>
      <c r="D297" s="6">
        <v>6500</v>
      </c>
      <c r="E297" s="6">
        <f t="shared" si="66"/>
        <v>2633.1129999999998</v>
      </c>
      <c r="F297" s="6">
        <v>541</v>
      </c>
      <c r="G297" s="15">
        <f t="shared" si="68"/>
        <v>210069.58929152391</v>
      </c>
      <c r="H297" s="15">
        <f t="shared" si="67"/>
        <v>2092.1129999999998</v>
      </c>
      <c r="I297" s="31"/>
      <c r="J297" s="16"/>
      <c r="K297" s="15">
        <f t="shared" si="69"/>
        <v>1663.0509152245645</v>
      </c>
    </row>
    <row r="298" spans="1:11" s="1" customFormat="1" ht="12.75" customHeight="1" x14ac:dyDescent="0.25">
      <c r="A298" s="2"/>
      <c r="B298" s="2" t="s">
        <v>18</v>
      </c>
      <c r="C298" s="6">
        <v>31610</v>
      </c>
      <c r="D298" s="6">
        <v>6500</v>
      </c>
      <c r="E298" s="6">
        <f t="shared" si="66"/>
        <v>2633.1129999999998</v>
      </c>
      <c r="F298" s="6">
        <v>541</v>
      </c>
      <c r="G298" s="15">
        <f t="shared" si="68"/>
        <v>212161.70229152392</v>
      </c>
      <c r="H298" s="15">
        <f t="shared" si="67"/>
        <v>2092.1129999999998</v>
      </c>
      <c r="I298" s="31"/>
      <c r="J298" s="16"/>
      <c r="K298" s="15">
        <f t="shared" si="69"/>
        <v>1679.6134764745645</v>
      </c>
    </row>
    <row r="299" spans="1:11" s="1" customFormat="1" ht="12.75" customHeight="1" x14ac:dyDescent="0.25">
      <c r="A299" s="2"/>
      <c r="B299" s="2" t="s">
        <v>19</v>
      </c>
      <c r="C299" s="6">
        <v>33602</v>
      </c>
      <c r="D299" s="6">
        <v>6500</v>
      </c>
      <c r="E299" s="6">
        <f t="shared" si="66"/>
        <v>2799.0466000000001</v>
      </c>
      <c r="F299" s="6">
        <v>541</v>
      </c>
      <c r="G299" s="15">
        <f t="shared" si="68"/>
        <v>214253.81529152393</v>
      </c>
      <c r="H299" s="15">
        <f t="shared" si="67"/>
        <v>2258.0466000000001</v>
      </c>
      <c r="I299" s="31"/>
      <c r="J299" s="16"/>
      <c r="K299" s="15">
        <f t="shared" si="69"/>
        <v>1696.1760377245646</v>
      </c>
    </row>
    <row r="300" spans="1:11" s="1" customFormat="1" ht="12.75" customHeight="1" x14ac:dyDescent="0.25">
      <c r="A300" s="2"/>
      <c r="B300" s="2" t="s">
        <v>20</v>
      </c>
      <c r="C300" s="6">
        <v>33602</v>
      </c>
      <c r="D300" s="6">
        <v>6500</v>
      </c>
      <c r="E300" s="6">
        <f t="shared" si="66"/>
        <v>2799.0466000000001</v>
      </c>
      <c r="F300" s="6">
        <v>541</v>
      </c>
      <c r="G300" s="15">
        <f t="shared" si="68"/>
        <v>216511.86189152393</v>
      </c>
      <c r="H300" s="15">
        <f t="shared" si="67"/>
        <v>2258.0466000000001</v>
      </c>
      <c r="I300" s="31"/>
      <c r="J300" s="16"/>
      <c r="K300" s="15">
        <f t="shared" si="69"/>
        <v>1714.0522399745646</v>
      </c>
    </row>
    <row r="301" spans="1:11" s="1" customFormat="1" ht="12.75" customHeight="1" x14ac:dyDescent="0.25">
      <c r="A301" s="2"/>
      <c r="B301" s="2" t="s">
        <v>21</v>
      </c>
      <c r="C301" s="6">
        <v>33602</v>
      </c>
      <c r="D301" s="6">
        <v>6500</v>
      </c>
      <c r="E301" s="6">
        <f t="shared" si="66"/>
        <v>2799.0466000000001</v>
      </c>
      <c r="F301" s="6">
        <v>541</v>
      </c>
      <c r="G301" s="15">
        <f t="shared" si="68"/>
        <v>218769.90849152394</v>
      </c>
      <c r="H301" s="15">
        <f t="shared" si="67"/>
        <v>2258.0466000000001</v>
      </c>
      <c r="I301" s="31"/>
      <c r="J301" s="16"/>
      <c r="K301" s="15">
        <f t="shared" si="69"/>
        <v>1731.9284422245646</v>
      </c>
    </row>
    <row r="302" spans="1:11" s="1" customFormat="1" ht="12.75" customHeight="1" x14ac:dyDescent="0.25">
      <c r="A302" s="2"/>
      <c r="B302" s="7" t="s">
        <v>22</v>
      </c>
      <c r="C302" s="8">
        <f>SUM(C289:C301)</f>
        <v>408085</v>
      </c>
      <c r="D302" s="9" t="s">
        <v>23</v>
      </c>
      <c r="E302" s="8">
        <f>SUM(E289:E301)</f>
        <v>33993.480500000005</v>
      </c>
      <c r="F302" s="8">
        <f>SUM(F289:F301)</f>
        <v>6492</v>
      </c>
      <c r="G302" s="30">
        <f>SUM(G289:G301)</f>
        <v>2676891.3870898108</v>
      </c>
      <c r="H302" s="30">
        <f>SUM(H289:H301)</f>
        <v>27501.480500000005</v>
      </c>
      <c r="I302" s="38">
        <f>H287/12</f>
        <v>7.9166666666666673E-3</v>
      </c>
      <c r="J302" s="16"/>
      <c r="K302" s="30">
        <f>SUM(K289:K301)</f>
        <v>21192.056814461004</v>
      </c>
    </row>
    <row r="303" spans="1:11" s="1" customFormat="1" ht="12.75" customHeight="1" x14ac:dyDescent="0.25">
      <c r="A303" s="2"/>
      <c r="B303" s="2"/>
      <c r="C303" s="2"/>
      <c r="D303" s="2"/>
      <c r="E303" s="2"/>
      <c r="F303" s="2"/>
      <c r="G303" s="15"/>
      <c r="H303" s="15"/>
      <c r="I303" s="31"/>
      <c r="J303" s="16"/>
      <c r="K303" s="15"/>
    </row>
    <row r="304" spans="1:11" s="1" customFormat="1" ht="12.75" customHeight="1" x14ac:dyDescent="0.25">
      <c r="A304" s="2"/>
      <c r="B304" s="2" t="s">
        <v>24</v>
      </c>
      <c r="C304" s="10">
        <f>G302*I302</f>
        <v>21192.056814461004</v>
      </c>
      <c r="D304" s="2"/>
      <c r="E304" s="2"/>
      <c r="F304" s="2" t="s">
        <v>25</v>
      </c>
      <c r="G304" s="73">
        <f>$C304+$H302</f>
        <v>48693.537314461006</v>
      </c>
      <c r="H304" s="15"/>
      <c r="I304" s="15">
        <f>SUM($I$14,$G$33,$G$52,$G$72,$G$92,$G$111,$G$130,$G$149,$G$168,$G$187,$G$206,$G$225,$G$244,$G$264,$G$284,$G$304)</f>
        <v>242220.01190598489</v>
      </c>
      <c r="J304" s="23"/>
      <c r="K304" s="15"/>
    </row>
    <row r="305" spans="1:11" s="1" customFormat="1" ht="12.75" customHeight="1" x14ac:dyDescent="0.25">
      <c r="G305" s="28"/>
      <c r="H305" s="28"/>
      <c r="I305" s="135" t="str">
        <f>IF($I304=$G309,"OK","CHECK IT")</f>
        <v>OK</v>
      </c>
      <c r="J305" s="143" t="str">
        <f>IF($K303=$C305,"Intt OK","Intt CHECK IT")</f>
        <v>Intt OK</v>
      </c>
      <c r="K305" s="28"/>
    </row>
    <row r="306" spans="1:11" s="1" customFormat="1" ht="12.75" customHeight="1" x14ac:dyDescent="0.25">
      <c r="A306" s="2"/>
      <c r="B306" s="438" t="s">
        <v>2</v>
      </c>
      <c r="C306" s="438"/>
      <c r="D306" s="438"/>
      <c r="E306" s="438" t="s">
        <v>3</v>
      </c>
      <c r="F306" s="438"/>
      <c r="G306" s="66" t="s">
        <v>4</v>
      </c>
      <c r="H306" s="136" t="s">
        <v>51</v>
      </c>
      <c r="I306" s="15" t="s">
        <v>54</v>
      </c>
      <c r="J306" s="143" t="s">
        <v>54</v>
      </c>
      <c r="K306" s="28"/>
    </row>
    <row r="307" spans="1:11" s="1" customFormat="1" ht="12.75" customHeight="1" x14ac:dyDescent="0.25">
      <c r="A307" s="2"/>
      <c r="B307" s="439" t="s">
        <v>72</v>
      </c>
      <c r="C307" s="439"/>
      <c r="D307" s="439"/>
      <c r="E307" s="439" t="s">
        <v>73</v>
      </c>
      <c r="F307" s="439"/>
      <c r="G307" s="67" t="s">
        <v>74</v>
      </c>
      <c r="H307" s="70" t="s">
        <v>52</v>
      </c>
      <c r="I307" s="135" t="s">
        <v>54</v>
      </c>
      <c r="J307" s="2"/>
      <c r="K307" s="28"/>
    </row>
    <row r="308" spans="1:11" s="1" customFormat="1" ht="12.75" customHeight="1" x14ac:dyDescent="0.25">
      <c r="A308" s="2"/>
      <c r="B308" s="3" t="s">
        <v>9</v>
      </c>
      <c r="C308" s="5" t="s">
        <v>10</v>
      </c>
      <c r="D308" s="3" t="s">
        <v>11</v>
      </c>
      <c r="E308" s="5" t="s">
        <v>12</v>
      </c>
      <c r="F308" s="3" t="s">
        <v>13</v>
      </c>
      <c r="G308" s="68" t="s">
        <v>14</v>
      </c>
      <c r="H308" s="66" t="s">
        <v>15</v>
      </c>
      <c r="I308" s="3" t="s">
        <v>16</v>
      </c>
      <c r="J308" s="2"/>
      <c r="K308" s="28"/>
    </row>
    <row r="309" spans="1:11" s="1" customFormat="1" ht="12.75" customHeight="1" x14ac:dyDescent="0.25">
      <c r="A309" s="2"/>
      <c r="B309" s="2" t="s">
        <v>27</v>
      </c>
      <c r="C309" s="6">
        <v>33602</v>
      </c>
      <c r="D309" s="6">
        <v>6500</v>
      </c>
      <c r="E309" s="6">
        <f t="shared" ref="E309:E320" si="70">$C309*8.33%</f>
        <v>2799.0466000000001</v>
      </c>
      <c r="F309" s="6">
        <v>541</v>
      </c>
      <c r="G309" s="15">
        <f>$G$14+$G$33+$G$52+$G$72+$G$92+$G$111+$G$130+$G$149+$G$168+$G$187+$G$206+$G$225+$G$244+$G$264+$G$284+$G$304</f>
        <v>242220.01190598489</v>
      </c>
      <c r="H309" s="15">
        <f t="shared" ref="H309:H320" si="71">E309-F309</f>
        <v>2258.0466000000001</v>
      </c>
      <c r="I309" s="164"/>
      <c r="J309" s="2"/>
      <c r="K309" s="15">
        <f>(G309)*($H$307/12)</f>
        <v>1665.2625818536462</v>
      </c>
    </row>
    <row r="310" spans="1:11" s="1" customFormat="1" ht="12.75" customHeight="1" x14ac:dyDescent="0.25">
      <c r="A310" s="2"/>
      <c r="B310" s="2" t="s">
        <v>28</v>
      </c>
      <c r="C310" s="6">
        <v>53861</v>
      </c>
      <c r="D310" s="6">
        <v>6500</v>
      </c>
      <c r="E310" s="6">
        <f t="shared" si="70"/>
        <v>4486.6212999999998</v>
      </c>
      <c r="F310" s="6">
        <v>541</v>
      </c>
      <c r="G310" s="15">
        <f t="shared" ref="G310" si="72">$G309+$H309</f>
        <v>244478.0585059849</v>
      </c>
      <c r="H310" s="15">
        <f t="shared" si="71"/>
        <v>3945.6212999999998</v>
      </c>
      <c r="I310" s="31"/>
      <c r="J310" s="16"/>
      <c r="K310" s="15">
        <f t="shared" ref="K310:K320" si="73">(G310)*($H$307/12)</f>
        <v>1680.7866522286461</v>
      </c>
    </row>
    <row r="311" spans="1:11" s="1" customFormat="1" ht="12.75" customHeight="1" x14ac:dyDescent="0.25">
      <c r="A311" s="2"/>
      <c r="B311" s="2" t="s">
        <v>29</v>
      </c>
      <c r="C311" s="6">
        <v>33602</v>
      </c>
      <c r="D311" s="6">
        <v>6500</v>
      </c>
      <c r="E311" s="6">
        <f t="shared" si="70"/>
        <v>2799.0466000000001</v>
      </c>
      <c r="F311" s="6">
        <v>541</v>
      </c>
      <c r="G311" s="15">
        <f t="shared" ref="G311:G320" si="74">$G310+$H310</f>
        <v>248423.6798059849</v>
      </c>
      <c r="H311" s="15">
        <f t="shared" si="71"/>
        <v>2258.0466000000001</v>
      </c>
      <c r="I311" s="31"/>
      <c r="J311" s="16"/>
      <c r="K311" s="15">
        <f t="shared" si="73"/>
        <v>1707.9127986661463</v>
      </c>
    </row>
    <row r="312" spans="1:11" s="1" customFormat="1" ht="12.75" customHeight="1" x14ac:dyDescent="0.25">
      <c r="A312" s="2"/>
      <c r="B312" s="2" t="s">
        <v>30</v>
      </c>
      <c r="C312" s="6">
        <v>33602</v>
      </c>
      <c r="D312" s="6">
        <v>6500</v>
      </c>
      <c r="E312" s="6">
        <f t="shared" si="70"/>
        <v>2799.0466000000001</v>
      </c>
      <c r="F312" s="6">
        <v>541</v>
      </c>
      <c r="G312" s="15">
        <f t="shared" si="74"/>
        <v>250681.7264059849</v>
      </c>
      <c r="H312" s="15">
        <f t="shared" si="71"/>
        <v>2258.0466000000001</v>
      </c>
      <c r="I312" s="31"/>
      <c r="J312" s="16"/>
      <c r="K312" s="15">
        <f t="shared" si="73"/>
        <v>1723.4368690411461</v>
      </c>
    </row>
    <row r="313" spans="1:11" s="1" customFormat="1" ht="12.75" customHeight="1" x14ac:dyDescent="0.25">
      <c r="A313" s="2"/>
      <c r="B313" s="2" t="s">
        <v>31</v>
      </c>
      <c r="C313" s="6">
        <v>34614</v>
      </c>
      <c r="D313" s="6">
        <v>6500</v>
      </c>
      <c r="E313" s="6">
        <f t="shared" si="70"/>
        <v>2883.3462</v>
      </c>
      <c r="F313" s="6">
        <v>541</v>
      </c>
      <c r="G313" s="15">
        <f t="shared" si="74"/>
        <v>252939.7730059849</v>
      </c>
      <c r="H313" s="15">
        <f t="shared" si="71"/>
        <v>2342.3462</v>
      </c>
      <c r="I313" s="31"/>
      <c r="J313" s="16"/>
      <c r="K313" s="15">
        <f t="shared" si="73"/>
        <v>1738.9609394161462</v>
      </c>
    </row>
    <row r="314" spans="1:11" s="1" customFormat="1" ht="12.75" customHeight="1" x14ac:dyDescent="0.25">
      <c r="A314" s="2"/>
      <c r="B314" s="2" t="s">
        <v>32</v>
      </c>
      <c r="C314" s="6">
        <v>34614</v>
      </c>
      <c r="D314" s="6">
        <v>6500</v>
      </c>
      <c r="E314" s="6">
        <f t="shared" si="70"/>
        <v>2883.3462</v>
      </c>
      <c r="F314" s="6">
        <v>541</v>
      </c>
      <c r="G314" s="15">
        <f t="shared" si="74"/>
        <v>255282.1192059849</v>
      </c>
      <c r="H314" s="15">
        <f t="shared" si="71"/>
        <v>2342.3462</v>
      </c>
      <c r="I314" s="31"/>
      <c r="J314" s="16"/>
      <c r="K314" s="15">
        <f t="shared" si="73"/>
        <v>1755.0645695411463</v>
      </c>
    </row>
    <row r="315" spans="1:11" s="1" customFormat="1" ht="12.75" customHeight="1" x14ac:dyDescent="0.25">
      <c r="A315" s="2"/>
      <c r="B315" s="2" t="s">
        <v>33</v>
      </c>
      <c r="C315" s="6">
        <v>34614</v>
      </c>
      <c r="D315" s="6">
        <v>6500</v>
      </c>
      <c r="E315" s="6">
        <f t="shared" si="70"/>
        <v>2883.3462</v>
      </c>
      <c r="F315" s="6">
        <v>541</v>
      </c>
      <c r="G315" s="15">
        <f t="shared" si="74"/>
        <v>257624.4654059849</v>
      </c>
      <c r="H315" s="15">
        <f t="shared" si="71"/>
        <v>2342.3462</v>
      </c>
      <c r="I315" s="31"/>
      <c r="J315" s="16"/>
      <c r="K315" s="15">
        <f t="shared" si="73"/>
        <v>1771.1681996661462</v>
      </c>
    </row>
    <row r="316" spans="1:11" s="1" customFormat="1" ht="12.75" customHeight="1" x14ac:dyDescent="0.25">
      <c r="A316" s="2"/>
      <c r="B316" s="2" t="s">
        <v>17</v>
      </c>
      <c r="C316" s="6">
        <v>34614</v>
      </c>
      <c r="D316" s="6">
        <v>6500</v>
      </c>
      <c r="E316" s="6">
        <f t="shared" si="70"/>
        <v>2883.3462</v>
      </c>
      <c r="F316" s="6">
        <v>541</v>
      </c>
      <c r="G316" s="15">
        <f t="shared" si="74"/>
        <v>259966.8116059849</v>
      </c>
      <c r="H316" s="15">
        <f t="shared" si="71"/>
        <v>2342.3462</v>
      </c>
      <c r="I316" s="31"/>
      <c r="J316" s="16"/>
      <c r="K316" s="15">
        <f t="shared" si="73"/>
        <v>1787.2718297911463</v>
      </c>
    </row>
    <row r="317" spans="1:11" s="1" customFormat="1" ht="12.75" customHeight="1" x14ac:dyDescent="0.25">
      <c r="A317" s="2"/>
      <c r="B317" s="2" t="s">
        <v>18</v>
      </c>
      <c r="C317" s="6">
        <v>34614</v>
      </c>
      <c r="D317" s="6">
        <v>6500</v>
      </c>
      <c r="E317" s="6">
        <f t="shared" si="70"/>
        <v>2883.3462</v>
      </c>
      <c r="F317" s="6">
        <v>541</v>
      </c>
      <c r="G317" s="15">
        <f t="shared" si="74"/>
        <v>262309.1578059849</v>
      </c>
      <c r="H317" s="15">
        <f t="shared" si="71"/>
        <v>2342.3462</v>
      </c>
      <c r="I317" s="31"/>
      <c r="J317" s="16"/>
      <c r="K317" s="15">
        <f t="shared" si="73"/>
        <v>1803.3754599161462</v>
      </c>
    </row>
    <row r="318" spans="1:11" s="1" customFormat="1" ht="12.75" customHeight="1" x14ac:dyDescent="0.25">
      <c r="A318" s="2"/>
      <c r="B318" s="2" t="s">
        <v>19</v>
      </c>
      <c r="C318" s="6">
        <v>34614</v>
      </c>
      <c r="D318" s="6">
        <v>6500</v>
      </c>
      <c r="E318" s="6">
        <f t="shared" si="70"/>
        <v>2883.3462</v>
      </c>
      <c r="F318" s="6">
        <v>541</v>
      </c>
      <c r="G318" s="15">
        <f t="shared" si="74"/>
        <v>264651.50400598487</v>
      </c>
      <c r="H318" s="15">
        <f t="shared" si="71"/>
        <v>2342.3462</v>
      </c>
      <c r="I318" s="31"/>
      <c r="J318" s="16"/>
      <c r="K318" s="15">
        <f t="shared" si="73"/>
        <v>1819.479090041146</v>
      </c>
    </row>
    <row r="319" spans="1:11" s="1" customFormat="1" ht="12.75" customHeight="1" x14ac:dyDescent="0.25">
      <c r="A319" s="2"/>
      <c r="B319" s="2" t="s">
        <v>20</v>
      </c>
      <c r="C319" s="6">
        <v>37178</v>
      </c>
      <c r="D319" s="6">
        <v>6500</v>
      </c>
      <c r="E319" s="6">
        <f t="shared" si="70"/>
        <v>3096.9274</v>
      </c>
      <c r="F319" s="6">
        <v>541</v>
      </c>
      <c r="G319" s="15">
        <f t="shared" si="74"/>
        <v>266993.8502059849</v>
      </c>
      <c r="H319" s="15">
        <f t="shared" si="71"/>
        <v>2555.9274</v>
      </c>
      <c r="I319" s="31"/>
      <c r="J319" s="16"/>
      <c r="K319" s="15">
        <f t="shared" si="73"/>
        <v>1835.5827201661461</v>
      </c>
    </row>
    <row r="320" spans="1:11" s="1" customFormat="1" ht="12.75" customHeight="1" x14ac:dyDescent="0.25">
      <c r="A320" s="2"/>
      <c r="B320" s="2" t="s">
        <v>21</v>
      </c>
      <c r="C320" s="6">
        <v>37178</v>
      </c>
      <c r="D320" s="6">
        <v>6500</v>
      </c>
      <c r="E320" s="6">
        <f t="shared" si="70"/>
        <v>3096.9274</v>
      </c>
      <c r="F320" s="6">
        <v>541</v>
      </c>
      <c r="G320" s="15">
        <f t="shared" si="74"/>
        <v>269549.77760598488</v>
      </c>
      <c r="H320" s="15">
        <f t="shared" si="71"/>
        <v>2555.9274</v>
      </c>
      <c r="I320" s="31"/>
      <c r="J320" s="16"/>
      <c r="K320" s="15">
        <f t="shared" si="73"/>
        <v>1853.1547210411461</v>
      </c>
    </row>
    <row r="321" spans="1:12" s="1" customFormat="1" ht="12.75" customHeight="1" x14ac:dyDescent="0.25">
      <c r="A321" s="2"/>
      <c r="B321" s="7" t="s">
        <v>22</v>
      </c>
      <c r="C321" s="8">
        <f>SUM(C309:C320)</f>
        <v>436707</v>
      </c>
      <c r="D321" s="9" t="s">
        <v>23</v>
      </c>
      <c r="E321" s="8">
        <f>SUM(E309:E320)</f>
        <v>36377.693099999997</v>
      </c>
      <c r="F321" s="8">
        <f>SUM(F309:F320)</f>
        <v>6492</v>
      </c>
      <c r="G321" s="30">
        <f>SUM(G309:G320)</f>
        <v>3075120.9354718188</v>
      </c>
      <c r="H321" s="30">
        <f>SUM(H309:H320)</f>
        <v>29885.6931</v>
      </c>
      <c r="I321" s="38">
        <f>H307/12</f>
        <v>6.875E-3</v>
      </c>
      <c r="J321" s="16"/>
      <c r="K321" s="30">
        <f>SUM(K309:K320)</f>
        <v>21141.456431368748</v>
      </c>
    </row>
    <row r="322" spans="1:12" s="1" customFormat="1" ht="12.75" customHeight="1" x14ac:dyDescent="0.25">
      <c r="A322" s="2"/>
      <c r="B322" s="2"/>
      <c r="C322" s="2"/>
      <c r="D322" s="2"/>
      <c r="E322" s="2"/>
      <c r="F322" s="2"/>
      <c r="G322" s="15"/>
      <c r="H322" s="15"/>
      <c r="I322" s="31"/>
      <c r="J322" s="16"/>
      <c r="K322" s="15"/>
    </row>
    <row r="323" spans="1:12" s="1" customFormat="1" ht="12.75" customHeight="1" x14ac:dyDescent="0.25">
      <c r="A323" s="2"/>
      <c r="B323" s="2" t="s">
        <v>24</v>
      </c>
      <c r="C323" s="10">
        <f>G321*I321</f>
        <v>21141.456431368755</v>
      </c>
      <c r="D323" s="2"/>
      <c r="E323" s="2"/>
      <c r="F323" s="2" t="s">
        <v>25</v>
      </c>
      <c r="G323" s="73">
        <f>$C323+$H321</f>
        <v>51027.149531368756</v>
      </c>
      <c r="H323" s="15"/>
      <c r="I323" s="15">
        <f>SUM($I$14,$G$33,$G$52,$G$72,$G$92,$G$111,$G$130,$G$149,$G$168,$G$187,$G$206,$G$225,$G$244,$G$264,$G$284,$G$304,$G$323)</f>
        <v>293247.16143735364</v>
      </c>
      <c r="J323" s="23"/>
      <c r="K323" s="15"/>
    </row>
    <row r="324" spans="1:12" s="1" customFormat="1" ht="12.75" customHeight="1" x14ac:dyDescent="0.25">
      <c r="G324" s="28"/>
      <c r="H324" s="28"/>
      <c r="I324" s="135" t="str">
        <f>IF($I323=$G328,"OK","CHECK IT")</f>
        <v>OK</v>
      </c>
      <c r="J324" s="143" t="str">
        <f>IF($K322=$C324,"Intt OK","Intt CHECK IT")</f>
        <v>Intt OK</v>
      </c>
      <c r="K324" s="28"/>
    </row>
    <row r="325" spans="1:12" s="1" customFormat="1" ht="12.75" customHeight="1" x14ac:dyDescent="0.25">
      <c r="A325" s="2"/>
      <c r="B325" s="438" t="s">
        <v>2</v>
      </c>
      <c r="C325" s="438"/>
      <c r="D325" s="438"/>
      <c r="E325" s="438" t="s">
        <v>3</v>
      </c>
      <c r="F325" s="438"/>
      <c r="G325" s="66" t="s">
        <v>4</v>
      </c>
      <c r="H325" s="136" t="s">
        <v>53</v>
      </c>
      <c r="I325" s="15" t="s">
        <v>54</v>
      </c>
      <c r="J325" s="143" t="s">
        <v>54</v>
      </c>
      <c r="K325" s="28"/>
    </row>
    <row r="326" spans="1:12" s="1" customFormat="1" ht="12.75" customHeight="1" x14ac:dyDescent="0.25">
      <c r="A326" s="2"/>
      <c r="B326" s="439" t="s">
        <v>72</v>
      </c>
      <c r="C326" s="439"/>
      <c r="D326" s="439"/>
      <c r="E326" s="439" t="s">
        <v>73</v>
      </c>
      <c r="F326" s="439"/>
      <c r="G326" s="67" t="s">
        <v>74</v>
      </c>
      <c r="H326" s="70" t="s">
        <v>45</v>
      </c>
      <c r="I326" s="135" t="s">
        <v>54</v>
      </c>
      <c r="J326" s="2"/>
      <c r="K326" s="28"/>
    </row>
    <row r="327" spans="1:12" s="1" customFormat="1" ht="12.75" customHeight="1" x14ac:dyDescent="0.25">
      <c r="A327" s="2"/>
      <c r="B327" s="3" t="s">
        <v>9</v>
      </c>
      <c r="C327" s="5" t="s">
        <v>10</v>
      </c>
      <c r="D327" s="3" t="s">
        <v>11</v>
      </c>
      <c r="E327" s="5" t="s">
        <v>12</v>
      </c>
      <c r="F327" s="3" t="s">
        <v>13</v>
      </c>
      <c r="G327" s="68" t="s">
        <v>14</v>
      </c>
      <c r="H327" s="66" t="s">
        <v>15</v>
      </c>
      <c r="I327" s="154" t="s">
        <v>16</v>
      </c>
      <c r="J327" s="2"/>
      <c r="K327" s="28"/>
    </row>
    <row r="328" spans="1:12" s="1" customFormat="1" ht="12.75" customHeight="1" x14ac:dyDescent="0.25">
      <c r="A328" s="2"/>
      <c r="B328" s="2" t="s">
        <v>27</v>
      </c>
      <c r="C328" s="6">
        <v>37178</v>
      </c>
      <c r="D328" s="6">
        <v>6500</v>
      </c>
      <c r="E328" s="6">
        <f t="shared" ref="E328:E339" si="75">$C328*8.33%</f>
        <v>3096.9274</v>
      </c>
      <c r="F328" s="6">
        <v>541</v>
      </c>
      <c r="G328" s="15">
        <f>$G$14+$G$33+$G$52+$G$72+$G$92+$G$111+$G$130+$G$149+$G$168+$G$187+$G$206+$G$225+$G$244+$G$264+$G$284+$G$304+$G$323</f>
        <v>293247.16143735364</v>
      </c>
      <c r="H328" s="15">
        <f t="shared" ref="H328:H339" si="76">E328-F328</f>
        <v>2555.9274</v>
      </c>
      <c r="I328" s="163"/>
      <c r="J328" s="2"/>
      <c r="K328" s="15">
        <f>(G328)*($H$326/12)</f>
        <v>2077.1673935145886</v>
      </c>
    </row>
    <row r="329" spans="1:12" s="1" customFormat="1" ht="12.75" customHeight="1" x14ac:dyDescent="0.25">
      <c r="A329" s="2"/>
      <c r="B329" s="2" t="s">
        <v>28</v>
      </c>
      <c r="C329" s="6">
        <v>37178</v>
      </c>
      <c r="D329" s="6">
        <v>6500</v>
      </c>
      <c r="E329" s="6">
        <f t="shared" si="75"/>
        <v>3096.9274</v>
      </c>
      <c r="F329" s="6">
        <v>541</v>
      </c>
      <c r="G329" s="15">
        <f t="shared" ref="G329:G339" si="77">$G328+$H328</f>
        <v>295803.08883735363</v>
      </c>
      <c r="H329" s="15">
        <f t="shared" si="76"/>
        <v>2555.9274</v>
      </c>
      <c r="I329" s="162" t="s">
        <v>54</v>
      </c>
      <c r="J329" s="2"/>
      <c r="K329" s="15">
        <f t="shared" ref="K329:K339" si="78">(G329)*($H$326/12)</f>
        <v>2095.2718792645883</v>
      </c>
    </row>
    <row r="330" spans="1:12" s="1" customFormat="1" ht="12.75" customHeight="1" x14ac:dyDescent="0.25">
      <c r="A330" s="2"/>
      <c r="B330" s="2" t="s">
        <v>29</v>
      </c>
      <c r="C330" s="6">
        <v>37178</v>
      </c>
      <c r="D330" s="6">
        <v>6500</v>
      </c>
      <c r="E330" s="6">
        <f t="shared" si="75"/>
        <v>3096.9274</v>
      </c>
      <c r="F330" s="6">
        <v>541</v>
      </c>
      <c r="G330" s="15">
        <f t="shared" si="77"/>
        <v>298359.01623735361</v>
      </c>
      <c r="H330" s="15">
        <f t="shared" si="76"/>
        <v>2555.9274</v>
      </c>
      <c r="I330" s="31"/>
      <c r="J330" s="16"/>
      <c r="K330" s="15">
        <f t="shared" si="78"/>
        <v>2113.3763650145884</v>
      </c>
    </row>
    <row r="331" spans="1:12" s="1" customFormat="1" ht="12.75" customHeight="1" x14ac:dyDescent="0.25">
      <c r="A331" s="2"/>
      <c r="B331" s="2" t="s">
        <v>30</v>
      </c>
      <c r="C331" s="6">
        <v>37178</v>
      </c>
      <c r="D331" s="6">
        <v>6500</v>
      </c>
      <c r="E331" s="6">
        <f t="shared" si="75"/>
        <v>3096.9274</v>
      </c>
      <c r="F331" s="6">
        <v>541</v>
      </c>
      <c r="G331" s="15">
        <f t="shared" si="77"/>
        <v>300914.9436373536</v>
      </c>
      <c r="H331" s="15">
        <f t="shared" si="76"/>
        <v>2555.9274</v>
      </c>
      <c r="I331" s="31"/>
      <c r="J331" s="16"/>
      <c r="K331" s="15">
        <f t="shared" si="78"/>
        <v>2131.480850764588</v>
      </c>
    </row>
    <row r="332" spans="1:12" s="1" customFormat="1" ht="12.75" customHeight="1" x14ac:dyDescent="0.25">
      <c r="A332" s="2"/>
      <c r="B332" s="2" t="s">
        <v>31</v>
      </c>
      <c r="C332" s="6">
        <v>38295</v>
      </c>
      <c r="D332" s="6">
        <v>6500</v>
      </c>
      <c r="E332" s="6">
        <f t="shared" si="75"/>
        <v>3189.9735000000001</v>
      </c>
      <c r="F332" s="6">
        <v>541</v>
      </c>
      <c r="G332" s="15">
        <f t="shared" si="77"/>
        <v>303470.87103735359</v>
      </c>
      <c r="H332" s="15">
        <f t="shared" si="76"/>
        <v>2648.9735000000001</v>
      </c>
      <c r="I332" s="31"/>
      <c r="J332" s="16"/>
      <c r="K332" s="15">
        <f t="shared" si="78"/>
        <v>2149.5853365145881</v>
      </c>
      <c r="L332" s="1" t="s">
        <v>54</v>
      </c>
    </row>
    <row r="333" spans="1:12" s="1" customFormat="1" ht="12.75" customHeight="1" x14ac:dyDescent="0.25">
      <c r="A333" s="2"/>
      <c r="B333" s="2" t="s">
        <v>32</v>
      </c>
      <c r="C333" s="6">
        <v>38295</v>
      </c>
      <c r="D333" s="6">
        <v>6500</v>
      </c>
      <c r="E333" s="6">
        <f t="shared" si="75"/>
        <v>3189.9735000000001</v>
      </c>
      <c r="F333" s="6">
        <v>541</v>
      </c>
      <c r="G333" s="15">
        <f t="shared" si="77"/>
        <v>306119.84453735361</v>
      </c>
      <c r="H333" s="15">
        <f t="shared" si="76"/>
        <v>2648.9735000000001</v>
      </c>
      <c r="I333" s="31"/>
      <c r="J333" s="16"/>
      <c r="K333" s="15">
        <f t="shared" si="78"/>
        <v>2168.348898806255</v>
      </c>
    </row>
    <row r="334" spans="1:12" s="1" customFormat="1" ht="12.75" customHeight="1" x14ac:dyDescent="0.25">
      <c r="A334" s="2"/>
      <c r="B334" s="2" t="s">
        <v>33</v>
      </c>
      <c r="C334" s="6">
        <v>38295</v>
      </c>
      <c r="D334" s="6">
        <v>6500</v>
      </c>
      <c r="E334" s="6">
        <f t="shared" si="75"/>
        <v>3189.9735000000001</v>
      </c>
      <c r="F334" s="6">
        <v>541</v>
      </c>
      <c r="G334" s="15">
        <f t="shared" si="77"/>
        <v>308768.81803735363</v>
      </c>
      <c r="H334" s="15">
        <f t="shared" si="76"/>
        <v>2648.9735000000001</v>
      </c>
      <c r="I334" s="31"/>
      <c r="J334" s="16"/>
      <c r="K334" s="15">
        <f t="shared" si="78"/>
        <v>2187.1124610979218</v>
      </c>
    </row>
    <row r="335" spans="1:12" s="1" customFormat="1" ht="12.75" customHeight="1" x14ac:dyDescent="0.25">
      <c r="A335" s="2"/>
      <c r="B335" s="2" t="s">
        <v>17</v>
      </c>
      <c r="C335" s="6">
        <v>38295</v>
      </c>
      <c r="D335" s="6">
        <v>6500</v>
      </c>
      <c r="E335" s="6">
        <f t="shared" si="75"/>
        <v>3189.9735000000001</v>
      </c>
      <c r="F335" s="6">
        <v>541</v>
      </c>
      <c r="G335" s="15">
        <f t="shared" si="77"/>
        <v>311417.79153735365</v>
      </c>
      <c r="H335" s="15">
        <f t="shared" si="76"/>
        <v>2648.9735000000001</v>
      </c>
      <c r="I335" s="31"/>
      <c r="J335" s="16"/>
      <c r="K335" s="15">
        <f t="shared" si="78"/>
        <v>2205.8760233895887</v>
      </c>
    </row>
    <row r="336" spans="1:12" s="1" customFormat="1" ht="12.75" customHeight="1" x14ac:dyDescent="0.25">
      <c r="A336" s="2"/>
      <c r="B336" s="2" t="s">
        <v>18</v>
      </c>
      <c r="C336" s="6">
        <v>38295</v>
      </c>
      <c r="D336" s="6">
        <v>6500</v>
      </c>
      <c r="E336" s="6">
        <f t="shared" si="75"/>
        <v>3189.9735000000001</v>
      </c>
      <c r="F336" s="6">
        <v>541</v>
      </c>
      <c r="G336" s="15">
        <f t="shared" si="77"/>
        <v>314066.76503735367</v>
      </c>
      <c r="H336" s="15">
        <f t="shared" si="76"/>
        <v>2648.9735000000001</v>
      </c>
      <c r="I336" s="31"/>
      <c r="J336" s="16"/>
      <c r="K336" s="15">
        <f t="shared" si="78"/>
        <v>2224.6395856812555</v>
      </c>
    </row>
    <row r="337" spans="1:11" s="1" customFormat="1" ht="12.75" customHeight="1" x14ac:dyDescent="0.25">
      <c r="A337" s="2"/>
      <c r="B337" s="2" t="s">
        <v>19</v>
      </c>
      <c r="C337" s="6">
        <v>38295</v>
      </c>
      <c r="D337" s="6">
        <v>6500</v>
      </c>
      <c r="E337" s="6">
        <f t="shared" si="75"/>
        <v>3189.9735000000001</v>
      </c>
      <c r="F337" s="6">
        <v>541</v>
      </c>
      <c r="G337" s="15">
        <f t="shared" si="77"/>
        <v>316715.7385373537</v>
      </c>
      <c r="H337" s="15">
        <f t="shared" si="76"/>
        <v>2648.9735000000001</v>
      </c>
      <c r="I337" s="31"/>
      <c r="J337" s="16"/>
      <c r="K337" s="15">
        <f t="shared" si="78"/>
        <v>2243.4031479729224</v>
      </c>
    </row>
    <row r="338" spans="1:11" s="1" customFormat="1" ht="12.75" customHeight="1" x14ac:dyDescent="0.25">
      <c r="A338" s="2"/>
      <c r="B338" s="2" t="s">
        <v>20</v>
      </c>
      <c r="C338" s="6">
        <v>40143</v>
      </c>
      <c r="D338" s="6">
        <v>6500</v>
      </c>
      <c r="E338" s="6">
        <f t="shared" si="75"/>
        <v>3343.9119000000001</v>
      </c>
      <c r="F338" s="6">
        <v>541</v>
      </c>
      <c r="G338" s="15">
        <f t="shared" si="77"/>
        <v>319364.71203735372</v>
      </c>
      <c r="H338" s="15">
        <f t="shared" si="76"/>
        <v>2802.9119000000001</v>
      </c>
      <c r="I338" s="31"/>
      <c r="J338" s="16"/>
      <c r="K338" s="15">
        <f t="shared" si="78"/>
        <v>2262.1667102645888</v>
      </c>
    </row>
    <row r="339" spans="1:11" s="1" customFormat="1" ht="12.75" customHeight="1" x14ac:dyDescent="0.25">
      <c r="A339" s="2"/>
      <c r="B339" s="2" t="s">
        <v>21</v>
      </c>
      <c r="C339" s="6">
        <v>40143</v>
      </c>
      <c r="D339" s="6">
        <v>6500</v>
      </c>
      <c r="E339" s="6">
        <f t="shared" si="75"/>
        <v>3343.9119000000001</v>
      </c>
      <c r="F339" s="6">
        <v>541</v>
      </c>
      <c r="G339" s="15">
        <f t="shared" si="77"/>
        <v>322167.62393735372</v>
      </c>
      <c r="H339" s="15">
        <f t="shared" si="76"/>
        <v>2802.9119000000001</v>
      </c>
      <c r="I339" s="31"/>
      <c r="J339" s="16"/>
      <c r="K339" s="15">
        <f t="shared" si="78"/>
        <v>2282.0206695562556</v>
      </c>
    </row>
    <row r="340" spans="1:11" s="1" customFormat="1" ht="12.75" customHeight="1" x14ac:dyDescent="0.25">
      <c r="A340" s="2"/>
      <c r="B340" s="7" t="s">
        <v>22</v>
      </c>
      <c r="C340" s="8">
        <f>SUM(C328:C339)</f>
        <v>458768</v>
      </c>
      <c r="D340" s="9" t="s">
        <v>23</v>
      </c>
      <c r="E340" s="8">
        <f>SUM(E328:E339)</f>
        <v>38215.374400000001</v>
      </c>
      <c r="F340" s="8">
        <f>SUM(F328:F339)</f>
        <v>6492</v>
      </c>
      <c r="G340" s="30">
        <f>SUM(G328:G339)</f>
        <v>3690416.3748482438</v>
      </c>
      <c r="H340" s="30">
        <f>SUM(H328:H339)</f>
        <v>31723.374400000001</v>
      </c>
      <c r="I340" s="38">
        <f>H326/12</f>
        <v>7.0833333333333338E-3</v>
      </c>
      <c r="J340" s="16"/>
      <c r="K340" s="30">
        <f>SUM(K328:K339)</f>
        <v>26140.44932184173</v>
      </c>
    </row>
    <row r="341" spans="1:11" s="1" customFormat="1" ht="12.75" customHeight="1" x14ac:dyDescent="0.25">
      <c r="A341" s="2"/>
      <c r="B341" s="2"/>
      <c r="C341" s="2"/>
      <c r="D341" s="2"/>
      <c r="E341" s="2"/>
      <c r="F341" s="2"/>
      <c r="G341" s="15"/>
      <c r="H341" s="15"/>
      <c r="I341" s="31"/>
      <c r="J341" s="16"/>
      <c r="K341" s="15"/>
    </row>
    <row r="342" spans="1:11" s="1" customFormat="1" ht="12.75" customHeight="1" x14ac:dyDescent="0.25">
      <c r="A342" s="2"/>
      <c r="B342" s="2" t="s">
        <v>24</v>
      </c>
      <c r="C342" s="10">
        <f>G340*I340</f>
        <v>26140.44932184173</v>
      </c>
      <c r="D342" s="2"/>
      <c r="E342" s="2"/>
      <c r="F342" s="2" t="s">
        <v>25</v>
      </c>
      <c r="G342" s="73">
        <f>$C342+$H340</f>
        <v>57863.823721841734</v>
      </c>
      <c r="H342" s="15"/>
      <c r="I342" s="15">
        <f>SUM($I$14,$G$33,$G$52,$G$72,$G$92,$G$111,$G$130,$G$149,$G$168,$G$187,$G$206,$G$225,$G$244,$G$264,$G$284,$G$304,$G$323,$G$342)</f>
        <v>351110.98515919538</v>
      </c>
      <c r="J342" s="23"/>
      <c r="K342" s="15"/>
    </row>
    <row r="343" spans="1:11" s="1" customFormat="1" ht="12.75" customHeight="1" x14ac:dyDescent="0.25">
      <c r="G343" s="28"/>
      <c r="H343" s="28"/>
      <c r="I343" s="135" t="str">
        <f>IF($I342=$G347,"OK","CHECK IT")</f>
        <v>OK</v>
      </c>
      <c r="J343" s="143" t="str">
        <f>IF($K341=$C343,"Intt OK","Intt CHECK IT")</f>
        <v>Intt OK</v>
      </c>
      <c r="K343" s="28"/>
    </row>
    <row r="344" spans="1:11" s="1" customFormat="1" ht="12.75" customHeight="1" x14ac:dyDescent="0.25">
      <c r="A344" s="2"/>
      <c r="B344" s="438" t="s">
        <v>2</v>
      </c>
      <c r="C344" s="438"/>
      <c r="D344" s="438"/>
      <c r="E344" s="438" t="s">
        <v>3</v>
      </c>
      <c r="F344" s="438"/>
      <c r="G344" s="66" t="s">
        <v>4</v>
      </c>
      <c r="H344" s="136" t="s">
        <v>55</v>
      </c>
      <c r="I344" s="45"/>
      <c r="J344" s="143" t="s">
        <v>54</v>
      </c>
      <c r="K344" s="28"/>
    </row>
    <row r="345" spans="1:11" s="1" customFormat="1" ht="12.75" customHeight="1" x14ac:dyDescent="0.25">
      <c r="A345" s="2"/>
      <c r="B345" s="439" t="s">
        <v>72</v>
      </c>
      <c r="C345" s="439"/>
      <c r="D345" s="439"/>
      <c r="E345" s="439" t="s">
        <v>73</v>
      </c>
      <c r="F345" s="439"/>
      <c r="G345" s="67" t="s">
        <v>74</v>
      </c>
      <c r="H345" s="70" t="s">
        <v>56</v>
      </c>
      <c r="I345" s="45"/>
      <c r="J345" s="2"/>
      <c r="K345" s="28"/>
    </row>
    <row r="346" spans="1:11" s="1" customFormat="1" ht="12.75" customHeight="1" x14ac:dyDescent="0.25">
      <c r="A346" s="2"/>
      <c r="B346" s="3" t="s">
        <v>9</v>
      </c>
      <c r="C346" s="5" t="s">
        <v>10</v>
      </c>
      <c r="D346" s="3" t="s">
        <v>11</v>
      </c>
      <c r="E346" s="5" t="s">
        <v>12</v>
      </c>
      <c r="F346" s="3" t="s">
        <v>13</v>
      </c>
      <c r="G346" s="68" t="s">
        <v>14</v>
      </c>
      <c r="H346" s="66" t="s">
        <v>15</v>
      </c>
      <c r="I346" s="3" t="s">
        <v>16</v>
      </c>
      <c r="J346" s="2"/>
      <c r="K346" s="28"/>
    </row>
    <row r="347" spans="1:11" s="1" customFormat="1" ht="12.75" customHeight="1" x14ac:dyDescent="0.25">
      <c r="A347" s="2"/>
      <c r="B347" s="2" t="s">
        <v>27</v>
      </c>
      <c r="C347" s="6">
        <v>43594</v>
      </c>
      <c r="D347" s="6">
        <v>6500</v>
      </c>
      <c r="E347" s="6">
        <f t="shared" ref="E347:E359" si="79">$C347*8.33%</f>
        <v>3631.3802000000001</v>
      </c>
      <c r="F347" s="6">
        <v>541</v>
      </c>
      <c r="G347" s="15">
        <f>$G$14+$G$33+$G$52+$G$72+$G$92+$G$111+$G$130+$G$149+$G$168+$G$187+$G$206+$G$225+$G$244+$G$264+$G$284+$G$304+$G$323+$G$342</f>
        <v>351110.98515919538</v>
      </c>
      <c r="H347" s="15">
        <f t="shared" ref="H347:H359" si="80">E347-F347</f>
        <v>3090.3802000000001</v>
      </c>
      <c r="I347" s="31"/>
      <c r="J347" s="2"/>
      <c r="K347" s="15">
        <f>(G347)*($H$345/12)</f>
        <v>2560.1842667857995</v>
      </c>
    </row>
    <row r="348" spans="1:11" s="1" customFormat="1" ht="12.75" customHeight="1" x14ac:dyDescent="0.25">
      <c r="A348" s="2"/>
      <c r="B348" s="2" t="s">
        <v>119</v>
      </c>
      <c r="C348" s="6">
        <v>20259</v>
      </c>
      <c r="D348" s="6">
        <v>6500</v>
      </c>
      <c r="E348" s="6">
        <f t="shared" si="79"/>
        <v>1687.5746999999999</v>
      </c>
      <c r="F348" s="6">
        <v>0</v>
      </c>
      <c r="G348" s="15">
        <f t="shared" ref="G348:G349" si="81">$G347+$H347</f>
        <v>354201.36535919539</v>
      </c>
      <c r="H348" s="15">
        <f t="shared" si="80"/>
        <v>1687.5746999999999</v>
      </c>
      <c r="I348" s="31"/>
      <c r="J348" s="2"/>
      <c r="K348" s="15">
        <f t="shared" ref="K348:K359" si="82">(G348)*($H$345/12)</f>
        <v>2582.7182890774661</v>
      </c>
    </row>
    <row r="349" spans="1:11" s="1" customFormat="1" ht="12.75" customHeight="1" x14ac:dyDescent="0.25">
      <c r="A349" s="2"/>
      <c r="B349" s="2" t="s">
        <v>28</v>
      </c>
      <c r="C349" s="6">
        <v>43594</v>
      </c>
      <c r="D349" s="6">
        <v>6500</v>
      </c>
      <c r="E349" s="6">
        <f t="shared" si="79"/>
        <v>3631.3802000000001</v>
      </c>
      <c r="F349" s="6">
        <v>541</v>
      </c>
      <c r="G349" s="15">
        <f t="shared" si="81"/>
        <v>355888.94005919539</v>
      </c>
      <c r="H349" s="15">
        <f t="shared" si="80"/>
        <v>3090.3802000000001</v>
      </c>
      <c r="I349" s="31"/>
      <c r="J349" s="16"/>
      <c r="K349" s="15">
        <f t="shared" si="82"/>
        <v>2595.0235212649659</v>
      </c>
    </row>
    <row r="350" spans="1:11" s="1" customFormat="1" ht="12.75" customHeight="1" x14ac:dyDescent="0.25">
      <c r="A350" s="2"/>
      <c r="B350" s="2" t="s">
        <v>29</v>
      </c>
      <c r="C350" s="6">
        <v>43594</v>
      </c>
      <c r="D350" s="6">
        <v>6500</v>
      </c>
      <c r="E350" s="6">
        <f t="shared" si="79"/>
        <v>3631.3802000000001</v>
      </c>
      <c r="F350" s="6">
        <v>541</v>
      </c>
      <c r="G350" s="15">
        <f t="shared" ref="G350:G359" si="83">$G349+$H349</f>
        <v>358979.3202591954</v>
      </c>
      <c r="H350" s="15">
        <f t="shared" si="80"/>
        <v>3090.3802000000001</v>
      </c>
      <c r="I350" s="31"/>
      <c r="J350" s="16"/>
      <c r="K350" s="15">
        <f t="shared" si="82"/>
        <v>2617.5575435566329</v>
      </c>
    </row>
    <row r="351" spans="1:11" s="1" customFormat="1" ht="12.75" customHeight="1" x14ac:dyDescent="0.25">
      <c r="A351" s="2"/>
      <c r="B351" s="2" t="s">
        <v>30</v>
      </c>
      <c r="C351" s="6">
        <v>43594</v>
      </c>
      <c r="D351" s="6">
        <v>6500</v>
      </c>
      <c r="E351" s="6">
        <f t="shared" si="79"/>
        <v>3631.3802000000001</v>
      </c>
      <c r="F351" s="6">
        <v>541</v>
      </c>
      <c r="G351" s="15">
        <f t="shared" si="83"/>
        <v>362069.70045919542</v>
      </c>
      <c r="H351" s="15">
        <f t="shared" si="80"/>
        <v>3090.3802000000001</v>
      </c>
      <c r="I351" s="31"/>
      <c r="J351" s="16"/>
      <c r="K351" s="15">
        <f t="shared" si="82"/>
        <v>2640.0915658482995</v>
      </c>
    </row>
    <row r="352" spans="1:11" s="1" customFormat="1" ht="12.75" customHeight="1" x14ac:dyDescent="0.25">
      <c r="A352" s="2"/>
      <c r="B352" s="2" t="s">
        <v>31</v>
      </c>
      <c r="C352" s="6">
        <v>44764</v>
      </c>
      <c r="D352" s="6">
        <v>6500</v>
      </c>
      <c r="E352" s="6">
        <f t="shared" si="79"/>
        <v>3728.8411999999998</v>
      </c>
      <c r="F352" s="6">
        <v>541</v>
      </c>
      <c r="G352" s="15">
        <f t="shared" si="83"/>
        <v>365160.08065919543</v>
      </c>
      <c r="H352" s="15">
        <f t="shared" si="80"/>
        <v>3187.8411999999998</v>
      </c>
      <c r="I352" s="31"/>
      <c r="J352" s="16"/>
      <c r="K352" s="15">
        <f t="shared" si="82"/>
        <v>2662.6255881399666</v>
      </c>
    </row>
    <row r="353" spans="1:11" s="1" customFormat="1" ht="12.75" customHeight="1" x14ac:dyDescent="0.25">
      <c r="A353" s="2"/>
      <c r="B353" s="2" t="s">
        <v>32</v>
      </c>
      <c r="C353" s="6">
        <v>44764</v>
      </c>
      <c r="D353" s="6">
        <v>6500</v>
      </c>
      <c r="E353" s="6">
        <f t="shared" si="79"/>
        <v>3728.8411999999998</v>
      </c>
      <c r="F353" s="6">
        <v>541</v>
      </c>
      <c r="G353" s="15">
        <f t="shared" si="83"/>
        <v>368347.92185919546</v>
      </c>
      <c r="H353" s="15">
        <f t="shared" si="80"/>
        <v>3187.8411999999998</v>
      </c>
      <c r="I353" s="31"/>
      <c r="J353" s="16"/>
      <c r="K353" s="15">
        <f t="shared" si="82"/>
        <v>2685.8702635566333</v>
      </c>
    </row>
    <row r="354" spans="1:11" s="1" customFormat="1" ht="12.75" customHeight="1" x14ac:dyDescent="0.25">
      <c r="A354" s="2"/>
      <c r="B354" s="2" t="s">
        <v>33</v>
      </c>
      <c r="C354" s="6">
        <v>44764</v>
      </c>
      <c r="D354" s="6">
        <v>6500</v>
      </c>
      <c r="E354" s="6">
        <f t="shared" si="79"/>
        <v>3728.8411999999998</v>
      </c>
      <c r="F354" s="6">
        <v>541</v>
      </c>
      <c r="G354" s="15">
        <f t="shared" si="83"/>
        <v>371535.76305919548</v>
      </c>
      <c r="H354" s="15">
        <f t="shared" si="80"/>
        <v>3187.8411999999998</v>
      </c>
      <c r="I354" s="31"/>
      <c r="J354" s="16"/>
      <c r="K354" s="15">
        <f t="shared" si="82"/>
        <v>2709.1149389733</v>
      </c>
    </row>
    <row r="355" spans="1:11" s="1" customFormat="1" ht="12.75" customHeight="1" x14ac:dyDescent="0.25">
      <c r="A355" s="2"/>
      <c r="B355" s="2" t="s">
        <v>17</v>
      </c>
      <c r="C355" s="6">
        <v>44764</v>
      </c>
      <c r="D355" s="6">
        <v>6500</v>
      </c>
      <c r="E355" s="6">
        <f t="shared" si="79"/>
        <v>3728.8411999999998</v>
      </c>
      <c r="F355" s="6">
        <v>541</v>
      </c>
      <c r="G355" s="15">
        <f t="shared" si="83"/>
        <v>374723.6042591955</v>
      </c>
      <c r="H355" s="15">
        <f t="shared" si="80"/>
        <v>3187.8411999999998</v>
      </c>
      <c r="I355" s="31"/>
      <c r="J355" s="16"/>
      <c r="K355" s="15">
        <f t="shared" si="82"/>
        <v>2732.3596143899667</v>
      </c>
    </row>
    <row r="356" spans="1:11" s="1" customFormat="1" ht="12.75" customHeight="1" x14ac:dyDescent="0.25">
      <c r="A356" s="2"/>
      <c r="B356" s="2" t="s">
        <v>18</v>
      </c>
      <c r="C356" s="6">
        <v>44764</v>
      </c>
      <c r="D356" s="6">
        <v>6500</v>
      </c>
      <c r="E356" s="6">
        <f t="shared" si="79"/>
        <v>3728.8411999999998</v>
      </c>
      <c r="F356" s="6">
        <v>541</v>
      </c>
      <c r="G356" s="15">
        <f t="shared" si="83"/>
        <v>377911.44545919553</v>
      </c>
      <c r="H356" s="15">
        <f t="shared" si="80"/>
        <v>3187.8411999999998</v>
      </c>
      <c r="I356" s="31"/>
      <c r="J356" s="16"/>
      <c r="K356" s="15">
        <f t="shared" si="82"/>
        <v>2755.6042898066339</v>
      </c>
    </row>
    <row r="357" spans="1:11" s="1" customFormat="1" ht="12.75" customHeight="1" x14ac:dyDescent="0.25">
      <c r="A357" s="2"/>
      <c r="B357" s="2" t="s">
        <v>19</v>
      </c>
      <c r="C357" s="6">
        <v>44764</v>
      </c>
      <c r="D357" s="6">
        <v>6500</v>
      </c>
      <c r="E357" s="6">
        <f t="shared" si="79"/>
        <v>3728.8411999999998</v>
      </c>
      <c r="F357" s="6">
        <v>541</v>
      </c>
      <c r="G357" s="15">
        <f t="shared" si="83"/>
        <v>381099.28665919555</v>
      </c>
      <c r="H357" s="15">
        <f t="shared" si="80"/>
        <v>3187.8411999999998</v>
      </c>
      <c r="I357" s="31"/>
      <c r="J357" s="16"/>
      <c r="K357" s="15">
        <f t="shared" si="82"/>
        <v>2778.8489652233006</v>
      </c>
    </row>
    <row r="358" spans="1:11" s="1" customFormat="1" ht="12.75" customHeight="1" x14ac:dyDescent="0.25">
      <c r="A358" s="2"/>
      <c r="B358" s="2" t="s">
        <v>20</v>
      </c>
      <c r="C358" s="6">
        <v>46531</v>
      </c>
      <c r="D358" s="6">
        <v>6500</v>
      </c>
      <c r="E358" s="6">
        <f t="shared" si="79"/>
        <v>3876.0322999999999</v>
      </c>
      <c r="F358" s="6">
        <v>541</v>
      </c>
      <c r="G358" s="15">
        <f t="shared" si="83"/>
        <v>384287.12785919558</v>
      </c>
      <c r="H358" s="15">
        <f t="shared" si="80"/>
        <v>3335.0322999999999</v>
      </c>
      <c r="I358" s="31"/>
      <c r="J358" s="16"/>
      <c r="K358" s="15">
        <f t="shared" si="82"/>
        <v>2802.0936406399674</v>
      </c>
    </row>
    <row r="359" spans="1:11" s="1" customFormat="1" ht="12.75" customHeight="1" x14ac:dyDescent="0.25">
      <c r="A359" s="2"/>
      <c r="B359" s="2" t="s">
        <v>21</v>
      </c>
      <c r="C359" s="6">
        <v>46531</v>
      </c>
      <c r="D359" s="6">
        <v>6500</v>
      </c>
      <c r="E359" s="6">
        <f t="shared" si="79"/>
        <v>3876.0322999999999</v>
      </c>
      <c r="F359" s="6">
        <v>541</v>
      </c>
      <c r="G359" s="15">
        <f t="shared" si="83"/>
        <v>387622.1601591956</v>
      </c>
      <c r="H359" s="15">
        <f t="shared" si="80"/>
        <v>3335.0322999999999</v>
      </c>
      <c r="I359" s="41"/>
      <c r="J359" s="16"/>
      <c r="K359" s="15">
        <f t="shared" si="82"/>
        <v>2826.4115844941343</v>
      </c>
    </row>
    <row r="360" spans="1:11" s="1" customFormat="1" ht="12.75" customHeight="1" x14ac:dyDescent="0.25">
      <c r="A360" s="2"/>
      <c r="B360" s="7" t="s">
        <v>22</v>
      </c>
      <c r="C360" s="8">
        <f>SUM(C347:C359)</f>
        <v>556281</v>
      </c>
      <c r="D360" s="9" t="s">
        <v>23</v>
      </c>
      <c r="E360" s="8">
        <f>SUM(E347:E359)</f>
        <v>46338.207299999995</v>
      </c>
      <c r="F360" s="8">
        <f>SUM(F347:F359)</f>
        <v>6492</v>
      </c>
      <c r="G360" s="30">
        <f>SUM(G347:G359)</f>
        <v>4792937.7012695409</v>
      </c>
      <c r="H360" s="30">
        <f>SUM(H347:H359)</f>
        <v>39846.207299999995</v>
      </c>
      <c r="I360" s="38">
        <f>H345/12</f>
        <v>7.2916666666666659E-3</v>
      </c>
      <c r="J360" s="16"/>
      <c r="K360" s="30">
        <f>SUM(K347:K359)</f>
        <v>34948.504071757066</v>
      </c>
    </row>
    <row r="361" spans="1:11" s="1" customFormat="1" ht="12.75" customHeight="1" x14ac:dyDescent="0.25">
      <c r="A361" s="2"/>
      <c r="B361" s="2"/>
      <c r="C361" s="2"/>
      <c r="D361" s="2"/>
      <c r="E361" s="2"/>
      <c r="F361" s="2"/>
      <c r="G361" s="15"/>
      <c r="H361" s="15"/>
      <c r="I361" s="31"/>
      <c r="J361" s="16"/>
      <c r="K361" s="15"/>
    </row>
    <row r="362" spans="1:11" s="1" customFormat="1" ht="12.75" customHeight="1" x14ac:dyDescent="0.25">
      <c r="A362" s="2"/>
      <c r="B362" s="2" t="s">
        <v>24</v>
      </c>
      <c r="C362" s="10">
        <f>G360*I360</f>
        <v>34948.504071757066</v>
      </c>
      <c r="D362" s="2"/>
      <c r="E362" s="2"/>
      <c r="F362" s="2" t="s">
        <v>25</v>
      </c>
      <c r="G362" s="73">
        <f>$C362+$H360</f>
        <v>74794.711371757061</v>
      </c>
      <c r="H362" s="15"/>
      <c r="I362" s="15">
        <f>SUM($I$14,$G$33,$G$52,$G$72,$G$92,$G$111,$G$130,$G$149,$G$168,$G$187,$G$206,$G$225,$G$244,$G$264,$G$284,$G$304,$G$323,$G$342,$G$362)</f>
        <v>425905.69653095247</v>
      </c>
      <c r="J362" s="23"/>
      <c r="K362" s="15"/>
    </row>
    <row r="363" spans="1:11" s="1" customFormat="1" ht="12.75" customHeight="1" x14ac:dyDescent="0.25">
      <c r="G363" s="28"/>
      <c r="H363" s="28"/>
      <c r="I363" s="135" t="str">
        <f>IF($I362=$G367,"OK","CHECK IT")</f>
        <v>OK</v>
      </c>
      <c r="J363" s="143" t="str">
        <f>IF($K361=$C363,"Intt OK","Intt CHECK IT")</f>
        <v>Intt OK</v>
      </c>
      <c r="K363" s="28"/>
    </row>
    <row r="364" spans="1:11" s="1" customFormat="1" ht="12.75" customHeight="1" x14ac:dyDescent="0.25">
      <c r="A364" s="2"/>
      <c r="B364" s="438" t="s">
        <v>2</v>
      </c>
      <c r="C364" s="438"/>
      <c r="D364" s="438"/>
      <c r="E364" s="438" t="s">
        <v>3</v>
      </c>
      <c r="F364" s="438"/>
      <c r="G364" s="66" t="s">
        <v>4</v>
      </c>
      <c r="H364" s="136" t="s">
        <v>57</v>
      </c>
      <c r="I364" s="135" t="s">
        <v>54</v>
      </c>
      <c r="J364" s="143" t="s">
        <v>54</v>
      </c>
      <c r="K364" s="28"/>
    </row>
    <row r="365" spans="1:11" s="1" customFormat="1" ht="12.75" customHeight="1" x14ac:dyDescent="0.25">
      <c r="A365" s="2"/>
      <c r="B365" s="439" t="s">
        <v>72</v>
      </c>
      <c r="C365" s="439"/>
      <c r="D365" s="439"/>
      <c r="E365" s="439" t="s">
        <v>73</v>
      </c>
      <c r="F365" s="439"/>
      <c r="G365" s="67" t="s">
        <v>74</v>
      </c>
      <c r="H365" s="78">
        <v>8.7499999999999994E-2</v>
      </c>
      <c r="I365" s="135" t="s">
        <v>54</v>
      </c>
      <c r="J365" s="2"/>
      <c r="K365" s="28"/>
    </row>
    <row r="366" spans="1:11" s="1" customFormat="1" ht="12.75" customHeight="1" x14ac:dyDescent="0.25">
      <c r="A366" s="2"/>
      <c r="B366" s="3" t="s">
        <v>9</v>
      </c>
      <c r="C366" s="5" t="s">
        <v>10</v>
      </c>
      <c r="D366" s="3" t="s">
        <v>11</v>
      </c>
      <c r="E366" s="5" t="s">
        <v>12</v>
      </c>
      <c r="F366" s="3" t="s">
        <v>13</v>
      </c>
      <c r="G366" s="68" t="s">
        <v>14</v>
      </c>
      <c r="H366" s="66" t="s">
        <v>15</v>
      </c>
      <c r="I366" s="3" t="s">
        <v>16</v>
      </c>
      <c r="J366" s="2"/>
      <c r="K366" s="28"/>
    </row>
    <row r="367" spans="1:11" s="1" customFormat="1" ht="12.75" customHeight="1" x14ac:dyDescent="0.25">
      <c r="A367" s="2"/>
      <c r="B367" s="2" t="s">
        <v>27</v>
      </c>
      <c r="C367" s="6">
        <v>46531</v>
      </c>
      <c r="D367" s="6">
        <v>6500</v>
      </c>
      <c r="E367" s="6">
        <f t="shared" ref="E367:E378" si="84">$C367*8.33%</f>
        <v>3876.0322999999999</v>
      </c>
      <c r="F367" s="6">
        <v>541</v>
      </c>
      <c r="G367" s="15">
        <f>$G$14+$G$33+$G$52+$G$72+$G$92+$G$111+$G$130+$G$149+$G$168+$G$187+$G$206+$G$225+$G$244+$G$264+$G$284+$G$304+$G$323+$G$342+$G$362</f>
        <v>425905.69653095247</v>
      </c>
      <c r="H367" s="15">
        <f t="shared" ref="H367:H378" si="85">E367-F367</f>
        <v>3335.0322999999999</v>
      </c>
      <c r="I367" s="31"/>
      <c r="J367" s="2"/>
      <c r="K367" s="15">
        <f>(G367)*($H$365/12)</f>
        <v>3105.562370538195</v>
      </c>
    </row>
    <row r="368" spans="1:11" s="1" customFormat="1" ht="12.75" customHeight="1" x14ac:dyDescent="0.25">
      <c r="A368" s="2"/>
      <c r="B368" s="2" t="s">
        <v>28</v>
      </c>
      <c r="C368" s="6">
        <v>46531</v>
      </c>
      <c r="D368" s="6">
        <v>6500</v>
      </c>
      <c r="E368" s="6">
        <f t="shared" si="84"/>
        <v>3876.0322999999999</v>
      </c>
      <c r="F368" s="6">
        <v>541</v>
      </c>
      <c r="G368" s="15">
        <f t="shared" ref="G368:G378" si="86">$G367+$H367</f>
        <v>429240.72883095249</v>
      </c>
      <c r="H368" s="15">
        <f t="shared" si="85"/>
        <v>3335.0322999999999</v>
      </c>
      <c r="I368" s="31"/>
      <c r="J368" s="2"/>
      <c r="K368" s="15">
        <f t="shared" ref="K368:K378" si="87">(G368)*($H$365/12)</f>
        <v>3129.8803143923615</v>
      </c>
    </row>
    <row r="369" spans="1:11" s="1" customFormat="1" ht="12.75" customHeight="1" x14ac:dyDescent="0.25">
      <c r="A369" s="2"/>
      <c r="B369" s="2" t="s">
        <v>29</v>
      </c>
      <c r="C369" s="6">
        <v>46531</v>
      </c>
      <c r="D369" s="6">
        <v>6500</v>
      </c>
      <c r="E369" s="6">
        <f t="shared" si="84"/>
        <v>3876.0322999999999</v>
      </c>
      <c r="F369" s="6">
        <v>541</v>
      </c>
      <c r="G369" s="15">
        <f t="shared" si="86"/>
        <v>432575.76113095251</v>
      </c>
      <c r="H369" s="15">
        <f t="shared" si="85"/>
        <v>3335.0322999999999</v>
      </c>
      <c r="I369" s="31"/>
      <c r="J369" s="16"/>
      <c r="K369" s="15">
        <f t="shared" si="87"/>
        <v>3154.1982582465284</v>
      </c>
    </row>
    <row r="370" spans="1:11" s="1" customFormat="1" ht="12.75" customHeight="1" x14ac:dyDescent="0.25">
      <c r="A370" s="2"/>
      <c r="B370" s="2" t="s">
        <v>30</v>
      </c>
      <c r="C370" s="6">
        <v>46531</v>
      </c>
      <c r="D370" s="6">
        <v>6500</v>
      </c>
      <c r="E370" s="6">
        <f t="shared" si="84"/>
        <v>3876.0322999999999</v>
      </c>
      <c r="F370" s="6">
        <v>541</v>
      </c>
      <c r="G370" s="15">
        <f t="shared" si="86"/>
        <v>435910.79343095253</v>
      </c>
      <c r="H370" s="15">
        <f t="shared" si="85"/>
        <v>3335.0322999999999</v>
      </c>
      <c r="I370" s="31"/>
      <c r="J370" s="16"/>
      <c r="K370" s="15">
        <f t="shared" si="87"/>
        <v>3178.5162021006954</v>
      </c>
    </row>
    <row r="371" spans="1:11" s="1" customFormat="1" ht="12.75" customHeight="1" x14ac:dyDescent="0.25">
      <c r="A371" s="2"/>
      <c r="B371" s="2" t="s">
        <v>31</v>
      </c>
      <c r="C371" s="6">
        <v>47937</v>
      </c>
      <c r="D371" s="6">
        <v>6500</v>
      </c>
      <c r="E371" s="6">
        <f t="shared" si="84"/>
        <v>3993.1520999999998</v>
      </c>
      <c r="F371" s="6">
        <v>541</v>
      </c>
      <c r="G371" s="15">
        <f t="shared" si="86"/>
        <v>439245.82573095255</v>
      </c>
      <c r="H371" s="15">
        <f t="shared" si="85"/>
        <v>3452.1520999999998</v>
      </c>
      <c r="I371" s="31"/>
      <c r="J371" s="16"/>
      <c r="K371" s="15">
        <f t="shared" si="87"/>
        <v>3202.8341459548619</v>
      </c>
    </row>
    <row r="372" spans="1:11" s="1" customFormat="1" ht="12.75" customHeight="1" x14ac:dyDescent="0.25">
      <c r="A372" s="2"/>
      <c r="B372" s="2" t="s">
        <v>32</v>
      </c>
      <c r="C372" s="6">
        <v>47937</v>
      </c>
      <c r="D372" s="6">
        <v>6500</v>
      </c>
      <c r="E372" s="6">
        <f t="shared" si="84"/>
        <v>3993.1520999999998</v>
      </c>
      <c r="F372" s="6">
        <v>541</v>
      </c>
      <c r="G372" s="15">
        <f t="shared" si="86"/>
        <v>442697.97783095256</v>
      </c>
      <c r="H372" s="15">
        <f t="shared" si="85"/>
        <v>3452.1520999999998</v>
      </c>
      <c r="I372" s="31"/>
      <c r="J372" s="16"/>
      <c r="K372" s="15">
        <f t="shared" si="87"/>
        <v>3228.0060883506953</v>
      </c>
    </row>
    <row r="373" spans="1:11" s="1" customFormat="1" ht="12.75" customHeight="1" x14ac:dyDescent="0.25">
      <c r="A373" s="2"/>
      <c r="B373" s="2" t="s">
        <v>33</v>
      </c>
      <c r="C373" s="6">
        <v>47937</v>
      </c>
      <c r="D373" s="6">
        <v>15000</v>
      </c>
      <c r="E373" s="6">
        <f t="shared" si="84"/>
        <v>3993.1520999999998</v>
      </c>
      <c r="F373" s="6">
        <v>1250</v>
      </c>
      <c r="G373" s="15">
        <f t="shared" si="86"/>
        <v>446150.12993095256</v>
      </c>
      <c r="H373" s="15">
        <f t="shared" si="85"/>
        <v>2743.1520999999998</v>
      </c>
      <c r="I373" s="31"/>
      <c r="J373" s="16"/>
      <c r="K373" s="15">
        <f t="shared" si="87"/>
        <v>3253.1780307465287</v>
      </c>
    </row>
    <row r="374" spans="1:11" s="1" customFormat="1" ht="12.75" customHeight="1" x14ac:dyDescent="0.25">
      <c r="A374" s="2"/>
      <c r="B374" s="2" t="s">
        <v>17</v>
      </c>
      <c r="C374" s="6">
        <v>50179</v>
      </c>
      <c r="D374" s="6">
        <v>15000</v>
      </c>
      <c r="E374" s="6">
        <f t="shared" si="84"/>
        <v>4179.9107000000004</v>
      </c>
      <c r="F374" s="6">
        <v>1250</v>
      </c>
      <c r="G374" s="15">
        <f t="shared" si="86"/>
        <v>448893.28203095257</v>
      </c>
      <c r="H374" s="15">
        <f t="shared" si="85"/>
        <v>2929.9107000000004</v>
      </c>
      <c r="I374" s="31"/>
      <c r="J374" s="16"/>
      <c r="K374" s="15">
        <f t="shared" si="87"/>
        <v>3273.1801814756955</v>
      </c>
    </row>
    <row r="375" spans="1:11" s="1" customFormat="1" ht="12.75" customHeight="1" x14ac:dyDescent="0.25">
      <c r="A375" s="2"/>
      <c r="B375" s="2" t="s">
        <v>18</v>
      </c>
      <c r="C375" s="6">
        <v>48079</v>
      </c>
      <c r="D375" s="6">
        <v>15000</v>
      </c>
      <c r="E375" s="6">
        <f t="shared" si="84"/>
        <v>4004.9807000000001</v>
      </c>
      <c r="F375" s="6">
        <v>1250</v>
      </c>
      <c r="G375" s="15">
        <f t="shared" si="86"/>
        <v>451823.19273095258</v>
      </c>
      <c r="H375" s="15">
        <f t="shared" si="85"/>
        <v>2754.9807000000001</v>
      </c>
      <c r="I375" s="31"/>
      <c r="J375" s="16"/>
      <c r="K375" s="15">
        <f t="shared" si="87"/>
        <v>3294.5441136631957</v>
      </c>
    </row>
    <row r="376" spans="1:11" s="1" customFormat="1" ht="12.75" customHeight="1" x14ac:dyDescent="0.25">
      <c r="A376" s="2"/>
      <c r="B376" s="2" t="s">
        <v>19</v>
      </c>
      <c r="C376" s="6">
        <v>48079</v>
      </c>
      <c r="D376" s="6">
        <v>15000</v>
      </c>
      <c r="E376" s="6">
        <f t="shared" si="84"/>
        <v>4004.9807000000001</v>
      </c>
      <c r="F376" s="6">
        <v>1250</v>
      </c>
      <c r="G376" s="15">
        <f t="shared" si="86"/>
        <v>454578.17343095259</v>
      </c>
      <c r="H376" s="15">
        <f t="shared" si="85"/>
        <v>2754.9807000000001</v>
      </c>
      <c r="I376" s="31"/>
      <c r="J376" s="16"/>
      <c r="K376" s="15">
        <f t="shared" si="87"/>
        <v>3314.6325146006957</v>
      </c>
    </row>
    <row r="377" spans="1:11" s="1" customFormat="1" ht="12.75" customHeight="1" x14ac:dyDescent="0.25">
      <c r="A377" s="2"/>
      <c r="B377" s="2" t="s">
        <v>20</v>
      </c>
      <c r="C377" s="6">
        <v>50210</v>
      </c>
      <c r="D377" s="6">
        <v>15000</v>
      </c>
      <c r="E377" s="6">
        <f t="shared" si="84"/>
        <v>4182.4930000000004</v>
      </c>
      <c r="F377" s="6">
        <v>1250</v>
      </c>
      <c r="G377" s="15">
        <f t="shared" si="86"/>
        <v>457333.15413095261</v>
      </c>
      <c r="H377" s="15">
        <f t="shared" si="85"/>
        <v>2932.4930000000004</v>
      </c>
      <c r="I377" s="31"/>
      <c r="J377" s="16"/>
      <c r="K377" s="15">
        <f t="shared" si="87"/>
        <v>3334.7209155381956</v>
      </c>
    </row>
    <row r="378" spans="1:11" s="1" customFormat="1" ht="12.75" customHeight="1" x14ac:dyDescent="0.25">
      <c r="A378" s="2"/>
      <c r="B378" s="2" t="s">
        <v>21</v>
      </c>
      <c r="C378" s="6">
        <v>50210</v>
      </c>
      <c r="D378" s="6">
        <v>15000</v>
      </c>
      <c r="E378" s="6">
        <f t="shared" si="84"/>
        <v>4182.4930000000004</v>
      </c>
      <c r="F378" s="6">
        <v>1250</v>
      </c>
      <c r="G378" s="15">
        <f t="shared" si="86"/>
        <v>460265.64713095262</v>
      </c>
      <c r="H378" s="15">
        <f t="shared" si="85"/>
        <v>2932.4930000000004</v>
      </c>
      <c r="I378" s="31"/>
      <c r="J378" s="16"/>
      <c r="K378" s="15">
        <f t="shared" si="87"/>
        <v>3356.1036769965294</v>
      </c>
    </row>
    <row r="379" spans="1:11" s="1" customFormat="1" ht="12.75" customHeight="1" x14ac:dyDescent="0.25">
      <c r="A379" s="2"/>
      <c r="B379" s="7" t="s">
        <v>22</v>
      </c>
      <c r="C379" s="8">
        <f>SUM(C367:C378)</f>
        <v>576692</v>
      </c>
      <c r="D379" s="9" t="s">
        <v>23</v>
      </c>
      <c r="E379" s="8">
        <f>SUM(E367:E378)</f>
        <v>48038.443599999999</v>
      </c>
      <c r="F379" s="8">
        <f>SUM(F367:F378)</f>
        <v>10746</v>
      </c>
      <c r="G379" s="30">
        <f>SUM(G367:G378)</f>
        <v>5324620.3628714299</v>
      </c>
      <c r="H379" s="30">
        <f>SUM(H367:H378)</f>
        <v>37292.443599999999</v>
      </c>
      <c r="I379" s="38">
        <f>H365/12</f>
        <v>7.2916666666666659E-3</v>
      </c>
      <c r="J379" s="16"/>
      <c r="K379" s="30">
        <f>SUM(K367:K378)</f>
        <v>38825.356812604179</v>
      </c>
    </row>
    <row r="380" spans="1:11" s="1" customFormat="1" ht="12.75" customHeight="1" x14ac:dyDescent="0.25">
      <c r="A380" s="2"/>
      <c r="B380" s="2"/>
      <c r="C380" s="2"/>
      <c r="D380" s="2"/>
      <c r="E380" s="2"/>
      <c r="F380" s="2"/>
      <c r="G380" s="15"/>
      <c r="H380" s="15"/>
      <c r="I380" s="31"/>
      <c r="J380" s="16"/>
      <c r="K380" s="15"/>
    </row>
    <row r="381" spans="1:11" s="1" customFormat="1" ht="12.75" customHeight="1" x14ac:dyDescent="0.25">
      <c r="A381" s="2"/>
      <c r="B381" s="2" t="s">
        <v>24</v>
      </c>
      <c r="C381" s="10">
        <f>G379*I379</f>
        <v>38825.356812604172</v>
      </c>
      <c r="D381" s="2"/>
      <c r="E381" s="2"/>
      <c r="F381" s="2" t="s">
        <v>25</v>
      </c>
      <c r="G381" s="73">
        <f>$C381+$H379</f>
        <v>76117.800412604178</v>
      </c>
      <c r="H381" s="15"/>
      <c r="I381" s="15">
        <f>SUM($I$14,$G$33,$G$52,$G$72,$G$92,$G$111,$G$130,$G$149,$G$168,$G$187,$G$206,$G$225,$G$244,$G$264,$G$284,$G$304,$G$323,$G$342,$G$362,$G$381)</f>
        <v>502023.49694355665</v>
      </c>
      <c r="J381" s="23"/>
      <c r="K381" s="15"/>
    </row>
    <row r="382" spans="1:11" ht="12.75" customHeight="1" x14ac:dyDescent="0.25">
      <c r="I382" s="135" t="str">
        <f>IF($I381=$G386,"OK","CHECK IT")</f>
        <v>OK</v>
      </c>
      <c r="J382" s="143" t="str">
        <f>IF($K380=$C382,"Intt OK","Intt CHECK IT")</f>
        <v>Intt OK</v>
      </c>
    </row>
    <row r="383" spans="1:11" s="1" customFormat="1" ht="12.75" customHeight="1" x14ac:dyDescent="0.25">
      <c r="A383" s="2"/>
      <c r="B383" s="438" t="s">
        <v>2</v>
      </c>
      <c r="C383" s="438"/>
      <c r="D383" s="438"/>
      <c r="E383" s="438" t="s">
        <v>3</v>
      </c>
      <c r="F383" s="438"/>
      <c r="G383" s="66" t="s">
        <v>4</v>
      </c>
      <c r="H383" s="136" t="s">
        <v>58</v>
      </c>
      <c r="I383" s="15" t="s">
        <v>54</v>
      </c>
      <c r="J383" s="143" t="s">
        <v>54</v>
      </c>
      <c r="K383" s="28"/>
    </row>
    <row r="384" spans="1:11" s="1" customFormat="1" ht="12.75" customHeight="1" x14ac:dyDescent="0.25">
      <c r="A384" s="2"/>
      <c r="B384" s="439" t="s">
        <v>72</v>
      </c>
      <c r="C384" s="439"/>
      <c r="D384" s="439"/>
      <c r="E384" s="439" t="s">
        <v>73</v>
      </c>
      <c r="F384" s="439"/>
      <c r="G384" s="67" t="s">
        <v>74</v>
      </c>
      <c r="H384" s="56">
        <v>8.7999999999999995E-2</v>
      </c>
      <c r="I384" s="135" t="s">
        <v>54</v>
      </c>
      <c r="J384" s="16"/>
      <c r="K384" s="28"/>
    </row>
    <row r="385" spans="1:11" s="1" customFormat="1" ht="12.75" customHeight="1" x14ac:dyDescent="0.25">
      <c r="A385" s="2"/>
      <c r="B385" s="3" t="s">
        <v>9</v>
      </c>
      <c r="C385" s="5" t="s">
        <v>10</v>
      </c>
      <c r="D385" s="3" t="s">
        <v>11</v>
      </c>
      <c r="E385" s="5" t="s">
        <v>12</v>
      </c>
      <c r="F385" s="3" t="s">
        <v>13</v>
      </c>
      <c r="G385" s="68" t="s">
        <v>14</v>
      </c>
      <c r="H385" s="173" t="s">
        <v>15</v>
      </c>
      <c r="I385" s="3" t="s">
        <v>16</v>
      </c>
      <c r="J385" s="2"/>
      <c r="K385" s="28"/>
    </row>
    <row r="386" spans="1:11" s="1" customFormat="1" ht="12.75" customHeight="1" x14ac:dyDescent="0.25">
      <c r="A386" s="2"/>
      <c r="B386" s="2" t="s">
        <v>27</v>
      </c>
      <c r="C386" s="6">
        <v>50210</v>
      </c>
      <c r="D386" s="6">
        <v>15000</v>
      </c>
      <c r="E386" s="6">
        <f t="shared" ref="E386:E397" si="88">$C386*8.33%</f>
        <v>4182.4930000000004</v>
      </c>
      <c r="F386" s="6">
        <v>1250</v>
      </c>
      <c r="G386" s="15">
        <f>$G$14+$G$33+$G$52+$G$72+$G$92+$G$111+$G$130+$G$149+$G$168+$G$187+$G$206+$G$225+$G$244+$G$264+$G$284+$G$304+$G$323+$G$342+$G$362+$G$381</f>
        <v>502023.49694355665</v>
      </c>
      <c r="H386" s="15">
        <f t="shared" ref="H386:H397" si="89">E386-F386</f>
        <v>2932.4930000000004</v>
      </c>
      <c r="I386" s="31"/>
      <c r="J386" s="2"/>
      <c r="K386" s="15">
        <f>(G386)*($H$384/12)</f>
        <v>3681.5056442527489</v>
      </c>
    </row>
    <row r="387" spans="1:11" s="1" customFormat="1" ht="12.75" customHeight="1" x14ac:dyDescent="0.25">
      <c r="A387" s="2"/>
      <c r="B387" s="2" t="s">
        <v>28</v>
      </c>
      <c r="C387" s="6">
        <v>50210</v>
      </c>
      <c r="D387" s="6">
        <v>15000</v>
      </c>
      <c r="E387" s="6">
        <f t="shared" si="88"/>
        <v>4182.4930000000004</v>
      </c>
      <c r="F387" s="6">
        <v>1250</v>
      </c>
      <c r="G387" s="15">
        <f t="shared" ref="G387:G397" si="90">$G386+$H386</f>
        <v>504955.98994355666</v>
      </c>
      <c r="H387" s="15">
        <f t="shared" si="89"/>
        <v>2932.4930000000004</v>
      </c>
      <c r="I387" s="31"/>
      <c r="J387" s="2"/>
      <c r="K387" s="15">
        <f t="shared" ref="K387:K397" si="91">(G387)*($H$384/12)</f>
        <v>3703.0105929194156</v>
      </c>
    </row>
    <row r="388" spans="1:11" s="1" customFormat="1" ht="12.75" customHeight="1" x14ac:dyDescent="0.25">
      <c r="A388" s="2"/>
      <c r="B388" s="2" t="s">
        <v>29</v>
      </c>
      <c r="C388" s="6">
        <v>50210</v>
      </c>
      <c r="D388" s="6">
        <v>15000</v>
      </c>
      <c r="E388" s="6">
        <f t="shared" si="88"/>
        <v>4182.4930000000004</v>
      </c>
      <c r="F388" s="6">
        <v>1250</v>
      </c>
      <c r="G388" s="15">
        <f t="shared" si="90"/>
        <v>507888.48294355668</v>
      </c>
      <c r="H388" s="15">
        <f t="shared" si="89"/>
        <v>2932.4930000000004</v>
      </c>
      <c r="I388" s="31"/>
      <c r="J388" s="16"/>
      <c r="K388" s="15">
        <f t="shared" si="91"/>
        <v>3724.5155415860822</v>
      </c>
    </row>
    <row r="389" spans="1:11" s="1" customFormat="1" ht="12.75" customHeight="1" x14ac:dyDescent="0.25">
      <c r="A389" s="2"/>
      <c r="B389" s="2" t="s">
        <v>30</v>
      </c>
      <c r="C389" s="6">
        <v>50210</v>
      </c>
      <c r="D389" s="6">
        <v>15000</v>
      </c>
      <c r="E389" s="6">
        <f t="shared" si="88"/>
        <v>4182.4930000000004</v>
      </c>
      <c r="F389" s="6">
        <v>1250</v>
      </c>
      <c r="G389" s="15">
        <f t="shared" si="90"/>
        <v>510820.9759435567</v>
      </c>
      <c r="H389" s="15">
        <f t="shared" si="89"/>
        <v>2932.4930000000004</v>
      </c>
      <c r="I389" s="31" t="s">
        <v>54</v>
      </c>
      <c r="J389" s="16"/>
      <c r="K389" s="15">
        <f t="shared" si="91"/>
        <v>3746.0204902527489</v>
      </c>
    </row>
    <row r="390" spans="1:11" s="1" customFormat="1" ht="12.75" customHeight="1" x14ac:dyDescent="0.25">
      <c r="A390" s="2"/>
      <c r="B390" s="2" t="s">
        <v>31</v>
      </c>
      <c r="C390" s="6">
        <v>51728</v>
      </c>
      <c r="D390" s="6">
        <v>15000</v>
      </c>
      <c r="E390" s="6">
        <f t="shared" si="88"/>
        <v>4308.9423999999999</v>
      </c>
      <c r="F390" s="6">
        <v>1250</v>
      </c>
      <c r="G390" s="15">
        <f t="shared" si="90"/>
        <v>513753.46894355671</v>
      </c>
      <c r="H390" s="15">
        <f t="shared" si="89"/>
        <v>3058.9423999999999</v>
      </c>
      <c r="I390" s="31"/>
      <c r="J390" s="16"/>
      <c r="K390" s="15">
        <f t="shared" si="91"/>
        <v>3767.525438919416</v>
      </c>
    </row>
    <row r="391" spans="1:11" s="1" customFormat="1" ht="12.75" customHeight="1" x14ac:dyDescent="0.25">
      <c r="A391" s="2"/>
      <c r="B391" s="2" t="s">
        <v>32</v>
      </c>
      <c r="C391" s="6">
        <v>51728</v>
      </c>
      <c r="D391" s="6">
        <v>15000</v>
      </c>
      <c r="E391" s="6">
        <f t="shared" si="88"/>
        <v>4308.9423999999999</v>
      </c>
      <c r="F391" s="6">
        <v>1250</v>
      </c>
      <c r="G391" s="15">
        <f t="shared" si="90"/>
        <v>516812.41134355671</v>
      </c>
      <c r="H391" s="15">
        <f t="shared" si="89"/>
        <v>3058.9423999999999</v>
      </c>
      <c r="I391" s="31"/>
      <c r="J391" s="16"/>
      <c r="K391" s="15">
        <f t="shared" si="91"/>
        <v>3789.9576831860827</v>
      </c>
    </row>
    <row r="392" spans="1:11" s="1" customFormat="1" ht="12.75" customHeight="1" x14ac:dyDescent="0.25">
      <c r="A392" s="2"/>
      <c r="B392" s="2" t="s">
        <v>33</v>
      </c>
      <c r="C392" s="6">
        <v>51728</v>
      </c>
      <c r="D392" s="6">
        <v>15000</v>
      </c>
      <c r="E392" s="6">
        <f t="shared" si="88"/>
        <v>4308.9423999999999</v>
      </c>
      <c r="F392" s="6">
        <v>1250</v>
      </c>
      <c r="G392" s="15">
        <f t="shared" si="90"/>
        <v>519871.35374355671</v>
      </c>
      <c r="H392" s="15">
        <f t="shared" si="89"/>
        <v>3058.9423999999999</v>
      </c>
      <c r="I392" s="31"/>
      <c r="J392" s="16"/>
      <c r="K392" s="15">
        <f t="shared" si="91"/>
        <v>3812.3899274527494</v>
      </c>
    </row>
    <row r="393" spans="1:11" s="1" customFormat="1" ht="12.75" customHeight="1" x14ac:dyDescent="0.25">
      <c r="A393" s="2"/>
      <c r="B393" s="2" t="s">
        <v>17</v>
      </c>
      <c r="C393" s="6">
        <v>51728</v>
      </c>
      <c r="D393" s="6">
        <v>15000</v>
      </c>
      <c r="E393" s="6">
        <f t="shared" si="88"/>
        <v>4308.9423999999999</v>
      </c>
      <c r="F393" s="6">
        <v>1250</v>
      </c>
      <c r="G393" s="15">
        <f t="shared" si="90"/>
        <v>522930.29614355671</v>
      </c>
      <c r="H393" s="15">
        <f t="shared" si="89"/>
        <v>3058.9423999999999</v>
      </c>
      <c r="I393" s="31"/>
      <c r="J393" s="16"/>
      <c r="K393" s="15">
        <f t="shared" si="91"/>
        <v>3834.822171719416</v>
      </c>
    </row>
    <row r="394" spans="1:11" s="1" customFormat="1" ht="12.75" customHeight="1" x14ac:dyDescent="0.25">
      <c r="A394" s="2"/>
      <c r="B394" s="2" t="s">
        <v>18</v>
      </c>
      <c r="C394" s="6">
        <v>51728</v>
      </c>
      <c r="D394" s="6">
        <v>15000</v>
      </c>
      <c r="E394" s="6">
        <f t="shared" si="88"/>
        <v>4308.9423999999999</v>
      </c>
      <c r="F394" s="6">
        <v>1250</v>
      </c>
      <c r="G394" s="15">
        <f t="shared" si="90"/>
        <v>525989.23854355677</v>
      </c>
      <c r="H394" s="15">
        <f t="shared" si="89"/>
        <v>3058.9423999999999</v>
      </c>
      <c r="I394" s="31"/>
      <c r="J394" s="16"/>
      <c r="K394" s="15">
        <f t="shared" si="91"/>
        <v>3857.2544159860831</v>
      </c>
    </row>
    <row r="395" spans="1:11" s="1" customFormat="1" ht="12.75" customHeight="1" x14ac:dyDescent="0.25">
      <c r="A395" s="2"/>
      <c r="B395" s="2" t="s">
        <v>19</v>
      </c>
      <c r="C395" s="6">
        <v>51728</v>
      </c>
      <c r="D395" s="6">
        <v>15000</v>
      </c>
      <c r="E395" s="6">
        <f t="shared" si="88"/>
        <v>4308.9423999999999</v>
      </c>
      <c r="F395" s="6">
        <v>1250</v>
      </c>
      <c r="G395" s="15">
        <f t="shared" si="90"/>
        <v>529048.18094355683</v>
      </c>
      <c r="H395" s="15">
        <f t="shared" si="89"/>
        <v>3058.9423999999999</v>
      </c>
      <c r="I395" s="31"/>
      <c r="J395" s="16"/>
      <c r="K395" s="15">
        <f t="shared" si="91"/>
        <v>3879.6866602527498</v>
      </c>
    </row>
    <row r="396" spans="1:11" s="1" customFormat="1" ht="12.75" customHeight="1" x14ac:dyDescent="0.25">
      <c r="A396" s="2"/>
      <c r="B396" s="2" t="s">
        <v>20</v>
      </c>
      <c r="C396" s="6">
        <v>54863</v>
      </c>
      <c r="D396" s="6">
        <v>15000</v>
      </c>
      <c r="E396" s="6">
        <f t="shared" si="88"/>
        <v>4570.0878999999995</v>
      </c>
      <c r="F396" s="6">
        <v>1250</v>
      </c>
      <c r="G396" s="15">
        <f t="shared" si="90"/>
        <v>532107.12334355689</v>
      </c>
      <c r="H396" s="15">
        <f t="shared" si="89"/>
        <v>3320.0878999999995</v>
      </c>
      <c r="I396" s="31"/>
      <c r="J396" s="16"/>
      <c r="K396" s="15">
        <f t="shared" si="91"/>
        <v>3902.1189045194169</v>
      </c>
    </row>
    <row r="397" spans="1:11" s="1" customFormat="1" ht="12.75" customHeight="1" x14ac:dyDescent="0.25">
      <c r="A397" s="2"/>
      <c r="B397" s="2" t="s">
        <v>21</v>
      </c>
      <c r="C397" s="6">
        <v>54863</v>
      </c>
      <c r="D397" s="6">
        <v>15000</v>
      </c>
      <c r="E397" s="6">
        <f t="shared" si="88"/>
        <v>4570.0878999999995</v>
      </c>
      <c r="F397" s="6">
        <v>1250</v>
      </c>
      <c r="G397" s="15">
        <f t="shared" si="90"/>
        <v>535427.21124355693</v>
      </c>
      <c r="H397" s="15">
        <f t="shared" si="89"/>
        <v>3320.0878999999995</v>
      </c>
      <c r="I397" s="31"/>
      <c r="J397" s="16"/>
      <c r="K397" s="15">
        <f t="shared" si="91"/>
        <v>3926.4662157860839</v>
      </c>
    </row>
    <row r="398" spans="1:11" s="1" customFormat="1" ht="12.75" customHeight="1" x14ac:dyDescent="0.25">
      <c r="A398" s="2"/>
      <c r="B398" s="7" t="s">
        <v>22</v>
      </c>
      <c r="C398" s="8">
        <f>SUM(C386:C397)</f>
        <v>620934</v>
      </c>
      <c r="D398" s="9" t="s">
        <v>23</v>
      </c>
      <c r="E398" s="8">
        <f>SUM(E386:E397)</f>
        <v>51723.802199999998</v>
      </c>
      <c r="F398" s="8">
        <f>SUM(F386:F397)</f>
        <v>15000</v>
      </c>
      <c r="G398" s="30">
        <f>SUM(G386:G397)</f>
        <v>6221628.2300226819</v>
      </c>
      <c r="H398" s="30">
        <f>SUM(H386:H397)</f>
        <v>36723.802199999998</v>
      </c>
      <c r="I398" s="38">
        <f>H384/12</f>
        <v>7.3333333333333332E-3</v>
      </c>
      <c r="J398" s="16"/>
      <c r="K398" s="30">
        <f>SUM(K386:K397)</f>
        <v>45625.273686832996</v>
      </c>
    </row>
    <row r="399" spans="1:11" s="1" customFormat="1" ht="12.75" customHeight="1" x14ac:dyDescent="0.25">
      <c r="A399" s="2"/>
      <c r="B399" s="2"/>
      <c r="C399" s="2"/>
      <c r="D399" s="2"/>
      <c r="E399" s="2"/>
      <c r="F399" s="2"/>
      <c r="G399" s="15"/>
      <c r="H399" s="15"/>
      <c r="I399" s="31"/>
      <c r="J399" s="16"/>
      <c r="K399" s="15"/>
    </row>
    <row r="400" spans="1:11" s="1" customFormat="1" ht="12.75" customHeight="1" x14ac:dyDescent="0.25">
      <c r="A400" s="2"/>
      <c r="B400" s="2" t="s">
        <v>24</v>
      </c>
      <c r="C400" s="10">
        <f>G398*I398</f>
        <v>45625.273686833003</v>
      </c>
      <c r="D400" s="2"/>
      <c r="E400" s="2"/>
      <c r="F400" s="2" t="s">
        <v>25</v>
      </c>
      <c r="G400" s="73">
        <f>$C400+$H398</f>
        <v>82349.075886833001</v>
      </c>
      <c r="H400" s="15"/>
      <c r="I400" s="15">
        <f>SUM($I$14,$G$33,$G$52,$G$72,$G$92,$G$111,$G$130,$G$149,$G$168,$G$187,$G$206,$G$225,$G$244,$G$264,$G$284,$G$304,$G$323,$G$342,$G$362,$G$381,$G$400)</f>
        <v>584372.5728303896</v>
      </c>
      <c r="J400" s="23"/>
      <c r="K400" s="15"/>
    </row>
    <row r="401" spans="1:11" ht="12.75" customHeight="1" x14ac:dyDescent="0.25">
      <c r="I401" s="135" t="str">
        <f>IF($I400=$G405,"OK","CHECK IT")</f>
        <v>OK</v>
      </c>
      <c r="J401" s="143" t="str">
        <f>IF($K399=$C401,"Intt OK","Intt CHECK IT")</f>
        <v>Intt OK</v>
      </c>
    </row>
    <row r="402" spans="1:11" s="1" customFormat="1" ht="12.75" customHeight="1" x14ac:dyDescent="0.25">
      <c r="A402" s="2"/>
      <c r="B402" s="438" t="s">
        <v>2</v>
      </c>
      <c r="C402" s="438"/>
      <c r="D402" s="438"/>
      <c r="E402" s="438" t="s">
        <v>3</v>
      </c>
      <c r="F402" s="438"/>
      <c r="G402" s="66" t="s">
        <v>4</v>
      </c>
      <c r="H402" s="136" t="s">
        <v>59</v>
      </c>
      <c r="I402" s="15" t="s">
        <v>54</v>
      </c>
      <c r="J402" s="143" t="s">
        <v>54</v>
      </c>
      <c r="K402" s="28"/>
    </row>
    <row r="403" spans="1:11" s="1" customFormat="1" ht="12.75" customHeight="1" x14ac:dyDescent="0.25">
      <c r="A403" s="2"/>
      <c r="B403" s="439" t="s">
        <v>72</v>
      </c>
      <c r="C403" s="439"/>
      <c r="D403" s="439"/>
      <c r="E403" s="439" t="s">
        <v>73</v>
      </c>
      <c r="F403" s="439"/>
      <c r="G403" s="67" t="s">
        <v>74</v>
      </c>
      <c r="H403" s="56">
        <v>8.6499999999999994E-2</v>
      </c>
      <c r="I403" s="135" t="s">
        <v>54</v>
      </c>
      <c r="J403" s="16"/>
      <c r="K403" s="28"/>
    </row>
    <row r="404" spans="1:11" s="1" customFormat="1" ht="12.75" customHeight="1" x14ac:dyDescent="0.25">
      <c r="A404" s="2"/>
      <c r="B404" s="3" t="s">
        <v>9</v>
      </c>
      <c r="C404" s="5" t="s">
        <v>10</v>
      </c>
      <c r="D404" s="3" t="s">
        <v>11</v>
      </c>
      <c r="E404" s="5" t="s">
        <v>12</v>
      </c>
      <c r="F404" s="3" t="s">
        <v>13</v>
      </c>
      <c r="G404" s="68" t="s">
        <v>14</v>
      </c>
      <c r="H404" s="66" t="s">
        <v>15</v>
      </c>
      <c r="I404" s="3" t="s">
        <v>16</v>
      </c>
      <c r="J404" s="2"/>
      <c r="K404" s="28"/>
    </row>
    <row r="405" spans="1:11" s="1" customFormat="1" ht="12.75" customHeight="1" x14ac:dyDescent="0.25">
      <c r="A405" s="2"/>
      <c r="B405" s="2" t="s">
        <v>27</v>
      </c>
      <c r="C405" s="6">
        <v>54863</v>
      </c>
      <c r="D405" s="6">
        <v>15000</v>
      </c>
      <c r="E405" s="6">
        <f t="shared" ref="E405:E416" si="92">$C405*8.33%</f>
        <v>4570.0878999999995</v>
      </c>
      <c r="F405" s="6">
        <v>1250</v>
      </c>
      <c r="G405" s="15">
        <f>$G$14+G$33+$G$52+$G$72+$G$92+$G$111+$G$130+$G$149+$G$168+$G$187+$G$206+$G$225+$G$244+$G$264+$G$284+$G$304+$G$323+$G$342+$G$362+$G$381+$G$400</f>
        <v>584372.5728303896</v>
      </c>
      <c r="H405" s="15">
        <f t="shared" ref="H405:H416" si="93">E405-F405</f>
        <v>3320.0878999999995</v>
      </c>
      <c r="I405" s="31"/>
      <c r="J405" s="2"/>
      <c r="K405" s="15">
        <f>(G405)*($H$403/12)</f>
        <v>4212.3522958190579</v>
      </c>
    </row>
    <row r="406" spans="1:11" s="1" customFormat="1" ht="12.75" customHeight="1" x14ac:dyDescent="0.25">
      <c r="A406" s="2"/>
      <c r="B406" s="2" t="s">
        <v>28</v>
      </c>
      <c r="C406" s="6">
        <v>54863</v>
      </c>
      <c r="D406" s="6">
        <v>15000</v>
      </c>
      <c r="E406" s="6">
        <f t="shared" si="92"/>
        <v>4570.0878999999995</v>
      </c>
      <c r="F406" s="6">
        <v>1250</v>
      </c>
      <c r="G406" s="15">
        <f t="shared" ref="G406:G416" si="94">$G405+$H405</f>
        <v>587692.66073038965</v>
      </c>
      <c r="H406" s="15">
        <f t="shared" si="93"/>
        <v>3320.0878999999995</v>
      </c>
      <c r="I406" s="31"/>
      <c r="J406" s="2"/>
      <c r="K406" s="15">
        <f t="shared" ref="K406:K416" si="95">(G406)*($H$403/12)</f>
        <v>4236.2845960982249</v>
      </c>
    </row>
    <row r="407" spans="1:11" s="1" customFormat="1" ht="12.75" customHeight="1" x14ac:dyDescent="0.25">
      <c r="A407" s="2"/>
      <c r="B407" s="2" t="s">
        <v>29</v>
      </c>
      <c r="C407" s="6">
        <v>54863</v>
      </c>
      <c r="D407" s="6">
        <v>15000</v>
      </c>
      <c r="E407" s="6">
        <f t="shared" si="92"/>
        <v>4570.0878999999995</v>
      </c>
      <c r="F407" s="6">
        <v>1250</v>
      </c>
      <c r="G407" s="15">
        <f t="shared" si="94"/>
        <v>591012.74863038969</v>
      </c>
      <c r="H407" s="15">
        <f t="shared" si="93"/>
        <v>3320.0878999999995</v>
      </c>
      <c r="I407" s="31"/>
      <c r="J407" s="16"/>
      <c r="K407" s="15">
        <f t="shared" si="95"/>
        <v>4260.216896377392</v>
      </c>
    </row>
    <row r="408" spans="1:11" s="1" customFormat="1" ht="12.75" customHeight="1" x14ac:dyDescent="0.25">
      <c r="A408" s="2"/>
      <c r="B408" s="2" t="s">
        <v>30</v>
      </c>
      <c r="C408" s="6">
        <v>54863</v>
      </c>
      <c r="D408" s="6">
        <v>15000</v>
      </c>
      <c r="E408" s="6">
        <f t="shared" si="92"/>
        <v>4570.0878999999995</v>
      </c>
      <c r="F408" s="6">
        <v>1250</v>
      </c>
      <c r="G408" s="15">
        <f t="shared" si="94"/>
        <v>594332.83653038973</v>
      </c>
      <c r="H408" s="15">
        <f t="shared" si="93"/>
        <v>3320.0878999999995</v>
      </c>
      <c r="I408" s="31" t="s">
        <v>54</v>
      </c>
      <c r="J408" s="16"/>
      <c r="K408" s="15">
        <f t="shared" si="95"/>
        <v>4284.1491966565591</v>
      </c>
    </row>
    <row r="409" spans="1:11" s="1" customFormat="1" ht="12.75" customHeight="1" x14ac:dyDescent="0.25">
      <c r="A409" s="2"/>
      <c r="B409" s="2" t="s">
        <v>31</v>
      </c>
      <c r="C409" s="6">
        <v>56525</v>
      </c>
      <c r="D409" s="6">
        <v>15000</v>
      </c>
      <c r="E409" s="6">
        <f t="shared" si="92"/>
        <v>4708.5325000000003</v>
      </c>
      <c r="F409" s="6">
        <v>1250</v>
      </c>
      <c r="G409" s="15">
        <f t="shared" si="94"/>
        <v>597652.92443038977</v>
      </c>
      <c r="H409" s="15">
        <f t="shared" si="93"/>
        <v>3458.5325000000003</v>
      </c>
      <c r="I409" s="31"/>
      <c r="J409" s="16"/>
      <c r="K409" s="15">
        <f t="shared" si="95"/>
        <v>4308.0814969357261</v>
      </c>
    </row>
    <row r="410" spans="1:11" s="1" customFormat="1" ht="12.75" customHeight="1" x14ac:dyDescent="0.25">
      <c r="A410" s="2"/>
      <c r="B410" s="2" t="s">
        <v>32</v>
      </c>
      <c r="C410" s="6">
        <v>56525</v>
      </c>
      <c r="D410" s="6">
        <v>15000</v>
      </c>
      <c r="E410" s="6">
        <f t="shared" si="92"/>
        <v>4708.5325000000003</v>
      </c>
      <c r="F410" s="6">
        <v>1250</v>
      </c>
      <c r="G410" s="15">
        <f t="shared" si="94"/>
        <v>601111.45693038974</v>
      </c>
      <c r="H410" s="15">
        <f t="shared" si="93"/>
        <v>3458.5325000000003</v>
      </c>
      <c r="I410" s="31"/>
      <c r="J410" s="16"/>
      <c r="K410" s="15">
        <f t="shared" si="95"/>
        <v>4333.0117520398926</v>
      </c>
    </row>
    <row r="411" spans="1:11" s="1" customFormat="1" ht="12.75" customHeight="1" x14ac:dyDescent="0.25">
      <c r="A411" s="2"/>
      <c r="B411" s="2" t="s">
        <v>33</v>
      </c>
      <c r="C411" s="6">
        <v>56525</v>
      </c>
      <c r="D411" s="6">
        <v>15000</v>
      </c>
      <c r="E411" s="6">
        <f t="shared" si="92"/>
        <v>4708.5325000000003</v>
      </c>
      <c r="F411" s="6">
        <v>1250</v>
      </c>
      <c r="G411" s="15">
        <f t="shared" si="94"/>
        <v>604569.98943038972</v>
      </c>
      <c r="H411" s="15">
        <f t="shared" si="93"/>
        <v>3458.5325000000003</v>
      </c>
      <c r="I411" s="31"/>
      <c r="J411" s="16"/>
      <c r="K411" s="15">
        <f t="shared" si="95"/>
        <v>4357.9420071440591</v>
      </c>
    </row>
    <row r="412" spans="1:11" s="1" customFormat="1" ht="12.75" customHeight="1" x14ac:dyDescent="0.25">
      <c r="A412" s="2"/>
      <c r="B412" s="2" t="s">
        <v>17</v>
      </c>
      <c r="C412" s="6">
        <v>56525</v>
      </c>
      <c r="D412" s="6">
        <v>15000</v>
      </c>
      <c r="E412" s="6">
        <f t="shared" si="92"/>
        <v>4708.5325000000003</v>
      </c>
      <c r="F412" s="6">
        <v>1250</v>
      </c>
      <c r="G412" s="15">
        <f t="shared" si="94"/>
        <v>608028.52193038969</v>
      </c>
      <c r="H412" s="15">
        <f t="shared" si="93"/>
        <v>3458.5325000000003</v>
      </c>
      <c r="I412" s="31"/>
      <c r="J412" s="16"/>
      <c r="K412" s="15">
        <f t="shared" si="95"/>
        <v>4382.8722622482255</v>
      </c>
    </row>
    <row r="413" spans="1:11" s="1" customFormat="1" ht="12.75" customHeight="1" x14ac:dyDescent="0.25">
      <c r="A413" s="2"/>
      <c r="B413" s="2" t="s">
        <v>18</v>
      </c>
      <c r="C413" s="6">
        <v>56525</v>
      </c>
      <c r="D413" s="6">
        <v>15000</v>
      </c>
      <c r="E413" s="6">
        <f t="shared" si="92"/>
        <v>4708.5325000000003</v>
      </c>
      <c r="F413" s="6">
        <v>1250</v>
      </c>
      <c r="G413" s="15">
        <f t="shared" si="94"/>
        <v>611487.05443038966</v>
      </c>
      <c r="H413" s="15">
        <f t="shared" si="93"/>
        <v>3458.5325000000003</v>
      </c>
      <c r="I413" s="31"/>
      <c r="J413" s="16"/>
      <c r="K413" s="15">
        <f t="shared" si="95"/>
        <v>4407.802517352392</v>
      </c>
    </row>
    <row r="414" spans="1:11" s="1" customFormat="1" ht="12.75" customHeight="1" x14ac:dyDescent="0.25">
      <c r="A414" s="2"/>
      <c r="B414" s="2" t="s">
        <v>19</v>
      </c>
      <c r="C414" s="6">
        <v>56525</v>
      </c>
      <c r="D414" s="6">
        <v>15000</v>
      </c>
      <c r="E414" s="6">
        <f t="shared" si="92"/>
        <v>4708.5325000000003</v>
      </c>
      <c r="F414" s="6">
        <v>1250</v>
      </c>
      <c r="G414" s="15">
        <f t="shared" si="94"/>
        <v>614945.58693038963</v>
      </c>
      <c r="H414" s="15">
        <f t="shared" si="93"/>
        <v>3458.5325000000003</v>
      </c>
      <c r="I414" s="31"/>
      <c r="J414" s="16"/>
      <c r="K414" s="15">
        <f t="shared" si="95"/>
        <v>4432.7327724565585</v>
      </c>
    </row>
    <row r="415" spans="1:11" s="1" customFormat="1" ht="12.75" customHeight="1" x14ac:dyDescent="0.25">
      <c r="A415" s="2"/>
      <c r="B415" s="2" t="s">
        <v>20</v>
      </c>
      <c r="C415" s="6">
        <v>59755</v>
      </c>
      <c r="D415" s="6">
        <v>15000</v>
      </c>
      <c r="E415" s="6">
        <f t="shared" si="92"/>
        <v>4977.5914999999995</v>
      </c>
      <c r="F415" s="6">
        <v>1250</v>
      </c>
      <c r="G415" s="15">
        <f t="shared" si="94"/>
        <v>618404.1194303896</v>
      </c>
      <c r="H415" s="15">
        <f t="shared" si="93"/>
        <v>3727.5914999999995</v>
      </c>
      <c r="I415" s="31"/>
      <c r="J415" s="16"/>
      <c r="K415" s="15">
        <f t="shared" si="95"/>
        <v>4457.6630275607249</v>
      </c>
    </row>
    <row r="416" spans="1:11" s="1" customFormat="1" ht="12.75" customHeight="1" x14ac:dyDescent="0.25">
      <c r="A416" s="2"/>
      <c r="B416" s="2" t="s">
        <v>21</v>
      </c>
      <c r="C416" s="6">
        <v>59755</v>
      </c>
      <c r="D416" s="6">
        <v>15000</v>
      </c>
      <c r="E416" s="6">
        <f t="shared" si="92"/>
        <v>4977.5914999999995</v>
      </c>
      <c r="F416" s="6">
        <v>1250</v>
      </c>
      <c r="G416" s="15">
        <f t="shared" si="94"/>
        <v>622131.71093038958</v>
      </c>
      <c r="H416" s="15">
        <f t="shared" si="93"/>
        <v>3727.5914999999995</v>
      </c>
      <c r="I416" s="31"/>
      <c r="J416" s="16"/>
      <c r="K416" s="15">
        <f t="shared" si="95"/>
        <v>4484.5327496232248</v>
      </c>
    </row>
    <row r="417" spans="1:11" s="1" customFormat="1" ht="12.75" customHeight="1" x14ac:dyDescent="0.25">
      <c r="A417" s="2"/>
      <c r="B417" s="7" t="s">
        <v>22</v>
      </c>
      <c r="C417" s="8">
        <f>SUM(C405:C416)</f>
        <v>678112</v>
      </c>
      <c r="D417" s="9" t="s">
        <v>23</v>
      </c>
      <c r="E417" s="8">
        <f>SUM(E405:E416)</f>
        <v>56486.729600000006</v>
      </c>
      <c r="F417" s="8">
        <f>SUM(F405:F416)</f>
        <v>15000</v>
      </c>
      <c r="G417" s="30">
        <f>SUM(G405:G416)</f>
        <v>7235742.1831646757</v>
      </c>
      <c r="H417" s="30">
        <f>SUM(H405:H416)</f>
        <v>41486.729600000006</v>
      </c>
      <c r="I417" s="38">
        <f>H403/12</f>
        <v>7.2083333333333331E-3</v>
      </c>
      <c r="J417" s="16"/>
      <c r="K417" s="30">
        <f>SUM(K405:K416)</f>
        <v>52157.641570312044</v>
      </c>
    </row>
    <row r="418" spans="1:11" s="1" customFormat="1" ht="12.75" customHeight="1" x14ac:dyDescent="0.25">
      <c r="A418" s="2"/>
      <c r="B418" s="2"/>
      <c r="C418" s="2"/>
      <c r="D418" s="2"/>
      <c r="E418" s="2"/>
      <c r="F418" s="2"/>
      <c r="G418" s="15"/>
      <c r="H418" s="15"/>
      <c r="I418" s="31"/>
      <c r="J418" s="16"/>
      <c r="K418" s="15"/>
    </row>
    <row r="419" spans="1:11" s="1" customFormat="1" ht="12.75" customHeight="1" x14ac:dyDescent="0.25">
      <c r="A419" s="2"/>
      <c r="B419" s="2" t="s">
        <v>24</v>
      </c>
      <c r="C419" s="10">
        <f>G417*I417</f>
        <v>52157.641570312036</v>
      </c>
      <c r="D419" s="2"/>
      <c r="E419" s="2"/>
      <c r="F419" s="2" t="s">
        <v>25</v>
      </c>
      <c r="G419" s="73">
        <f>$C419+$H417</f>
        <v>93644.37117031205</v>
      </c>
      <c r="H419" s="15"/>
      <c r="I419" s="15">
        <f>SUM($I$14,$G$33,$G$52,$G$72,$G$92,$G$111,$G$130,$G$149,$G$168,$G$187,$G$206,$G$225,$G$244,$G$264,$G$284,$G$304,$G$323,$G$342,$G$362,$G$381,$G$400,$G$419)</f>
        <v>678016.94400070165</v>
      </c>
      <c r="J419" s="23"/>
      <c r="K419" s="15"/>
    </row>
    <row r="420" spans="1:11" ht="12.75" customHeight="1" x14ac:dyDescent="0.25">
      <c r="I420" s="135" t="str">
        <f>IF($I419=$G424,"OK","CHECK IT")</f>
        <v>OK</v>
      </c>
      <c r="J420" s="143" t="str">
        <f>IF($K418=$C420,"Intt OK","Intt CHECK IT")</f>
        <v>Intt OK</v>
      </c>
    </row>
    <row r="421" spans="1:11" s="1" customFormat="1" ht="12.75" customHeight="1" x14ac:dyDescent="0.25">
      <c r="A421" s="2"/>
      <c r="B421" s="438" t="s">
        <v>2</v>
      </c>
      <c r="C421" s="438"/>
      <c r="D421" s="438"/>
      <c r="E421" s="438" t="s">
        <v>3</v>
      </c>
      <c r="F421" s="438"/>
      <c r="G421" s="66" t="s">
        <v>4</v>
      </c>
      <c r="H421" s="136" t="s">
        <v>60</v>
      </c>
      <c r="I421" s="15" t="s">
        <v>54</v>
      </c>
      <c r="J421" s="143" t="s">
        <v>54</v>
      </c>
      <c r="K421" s="28"/>
    </row>
    <row r="422" spans="1:11" s="1" customFormat="1" ht="12.75" customHeight="1" x14ac:dyDescent="0.25">
      <c r="A422" s="2"/>
      <c r="B422" s="439" t="s">
        <v>72</v>
      </c>
      <c r="C422" s="439"/>
      <c r="D422" s="439"/>
      <c r="E422" s="439" t="s">
        <v>73</v>
      </c>
      <c r="F422" s="439"/>
      <c r="G422" s="67" t="s">
        <v>74</v>
      </c>
      <c r="H422" s="56">
        <v>8.5500000000000007E-2</v>
      </c>
      <c r="I422" s="135" t="s">
        <v>54</v>
      </c>
      <c r="J422" s="16"/>
      <c r="K422" s="28"/>
    </row>
    <row r="423" spans="1:11" s="1" customFormat="1" ht="12.75" customHeight="1" x14ac:dyDescent="0.25">
      <c r="A423" s="2"/>
      <c r="B423" s="3" t="s">
        <v>9</v>
      </c>
      <c r="C423" s="5" t="s">
        <v>10</v>
      </c>
      <c r="D423" s="3" t="s">
        <v>11</v>
      </c>
      <c r="E423" s="5" t="s">
        <v>12</v>
      </c>
      <c r="F423" s="3" t="s">
        <v>13</v>
      </c>
      <c r="G423" s="68" t="s">
        <v>14</v>
      </c>
      <c r="H423" s="66" t="s">
        <v>15</v>
      </c>
      <c r="I423" s="3" t="s">
        <v>16</v>
      </c>
      <c r="J423" s="2"/>
      <c r="K423" s="28"/>
    </row>
    <row r="424" spans="1:11" s="1" customFormat="1" ht="12.75" customHeight="1" x14ac:dyDescent="0.25">
      <c r="A424" s="2"/>
      <c r="B424" s="2" t="s">
        <v>27</v>
      </c>
      <c r="C424" s="6">
        <v>59755</v>
      </c>
      <c r="D424" s="6">
        <v>15000</v>
      </c>
      <c r="E424" s="6">
        <f t="shared" ref="E424:E435" si="96">$C424*8.33%</f>
        <v>4977.5914999999995</v>
      </c>
      <c r="F424" s="6">
        <v>1250</v>
      </c>
      <c r="G424" s="15">
        <f>$G$14+$G$33+$G$52+$G$72+$G$92+$G$111+$G$130+$G$149+$G$168+$G$187+$G$206+$G$225+$G$244+$G$264+$G$284+$G$304+$G$323+$G$342+$G$362+$G$381+$G$400+$G$419</f>
        <v>678016.94400070165</v>
      </c>
      <c r="H424" s="15">
        <f t="shared" ref="H424:H435" si="97">E424-F424</f>
        <v>3727.5914999999995</v>
      </c>
      <c r="I424" s="31"/>
      <c r="J424" s="16"/>
      <c r="K424" s="15">
        <f>(G424)*($H$422/12)</f>
        <v>4830.8707260049996</v>
      </c>
    </row>
    <row r="425" spans="1:11" s="1" customFormat="1" ht="12.75" customHeight="1" x14ac:dyDescent="0.25">
      <c r="A425" s="2"/>
      <c r="B425" s="2" t="s">
        <v>28</v>
      </c>
      <c r="C425" s="6">
        <v>59755</v>
      </c>
      <c r="D425" s="6">
        <v>15000</v>
      </c>
      <c r="E425" s="6">
        <f t="shared" si="96"/>
        <v>4977.5914999999995</v>
      </c>
      <c r="F425" s="6">
        <v>1250</v>
      </c>
      <c r="G425" s="15">
        <f t="shared" ref="G425:G435" si="98">$G424+$H424</f>
        <v>681744.53550070163</v>
      </c>
      <c r="H425" s="15">
        <f t="shared" si="97"/>
        <v>3727.5914999999995</v>
      </c>
      <c r="I425" s="31"/>
      <c r="J425" s="16"/>
      <c r="K425" s="15">
        <f t="shared" ref="K425:K435" si="99">(G425)*($H$422/12)</f>
        <v>4857.4298154424996</v>
      </c>
    </row>
    <row r="426" spans="1:11" s="1" customFormat="1" ht="12.75" customHeight="1" x14ac:dyDescent="0.25">
      <c r="A426" s="2"/>
      <c r="B426" s="2" t="s">
        <v>29</v>
      </c>
      <c r="C426" s="6">
        <v>59755</v>
      </c>
      <c r="D426" s="6">
        <v>15000</v>
      </c>
      <c r="E426" s="6">
        <f t="shared" si="96"/>
        <v>4977.5914999999995</v>
      </c>
      <c r="F426" s="6">
        <v>1250</v>
      </c>
      <c r="G426" s="15">
        <f t="shared" si="98"/>
        <v>685472.12700070161</v>
      </c>
      <c r="H426" s="15">
        <f t="shared" si="97"/>
        <v>3727.5914999999995</v>
      </c>
      <c r="I426" s="31"/>
      <c r="J426" s="16"/>
      <c r="K426" s="15">
        <f t="shared" si="99"/>
        <v>4883.9889048799996</v>
      </c>
    </row>
    <row r="427" spans="1:11" s="1" customFormat="1" ht="12.75" customHeight="1" x14ac:dyDescent="0.25">
      <c r="A427" s="2"/>
      <c r="B427" s="2" t="s">
        <v>30</v>
      </c>
      <c r="C427" s="6">
        <v>59755</v>
      </c>
      <c r="D427" s="6">
        <v>15000</v>
      </c>
      <c r="E427" s="6">
        <f t="shared" si="96"/>
        <v>4977.5914999999995</v>
      </c>
      <c r="F427" s="6">
        <v>1250</v>
      </c>
      <c r="G427" s="15">
        <f t="shared" si="98"/>
        <v>689199.71850070159</v>
      </c>
      <c r="H427" s="15">
        <f t="shared" si="97"/>
        <v>3727.5914999999995</v>
      </c>
      <c r="I427" s="31" t="s">
        <v>54</v>
      </c>
      <c r="J427" s="16"/>
      <c r="K427" s="15">
        <f t="shared" si="99"/>
        <v>4910.5479943174987</v>
      </c>
    </row>
    <row r="428" spans="1:11" s="1" customFormat="1" ht="12.75" customHeight="1" x14ac:dyDescent="0.25">
      <c r="A428" s="2"/>
      <c r="B428" s="2" t="s">
        <v>31</v>
      </c>
      <c r="C428" s="6">
        <v>61550</v>
      </c>
      <c r="D428" s="6">
        <v>15000</v>
      </c>
      <c r="E428" s="6">
        <f t="shared" si="96"/>
        <v>5127.1149999999998</v>
      </c>
      <c r="F428" s="6">
        <v>1250</v>
      </c>
      <c r="G428" s="15">
        <f t="shared" si="98"/>
        <v>692927.31000070157</v>
      </c>
      <c r="H428" s="15">
        <f t="shared" si="97"/>
        <v>3877.1149999999998</v>
      </c>
      <c r="I428" s="31"/>
      <c r="J428" s="16"/>
      <c r="K428" s="15">
        <f t="shared" si="99"/>
        <v>4937.1070837549987</v>
      </c>
    </row>
    <row r="429" spans="1:11" s="1" customFormat="1" ht="12.75" customHeight="1" x14ac:dyDescent="0.25">
      <c r="A429" s="2"/>
      <c r="B429" s="2" t="s">
        <v>32</v>
      </c>
      <c r="C429" s="6">
        <v>61550</v>
      </c>
      <c r="D429" s="6">
        <v>15000</v>
      </c>
      <c r="E429" s="6">
        <f t="shared" si="96"/>
        <v>5127.1149999999998</v>
      </c>
      <c r="F429" s="6">
        <v>1250</v>
      </c>
      <c r="G429" s="15">
        <f t="shared" si="98"/>
        <v>696804.42500070157</v>
      </c>
      <c r="H429" s="15">
        <f t="shared" si="97"/>
        <v>3877.1149999999998</v>
      </c>
      <c r="I429" s="31"/>
      <c r="J429" s="16"/>
      <c r="K429" s="15">
        <f t="shared" si="99"/>
        <v>4964.7315281299989</v>
      </c>
    </row>
    <row r="430" spans="1:11" s="1" customFormat="1" ht="12.75" customHeight="1" x14ac:dyDescent="0.25">
      <c r="A430" s="2"/>
      <c r="B430" s="2" t="s">
        <v>33</v>
      </c>
      <c r="C430" s="6">
        <v>61550</v>
      </c>
      <c r="D430" s="6">
        <v>15000</v>
      </c>
      <c r="E430" s="6">
        <f t="shared" si="96"/>
        <v>5127.1149999999998</v>
      </c>
      <c r="F430" s="6">
        <v>1250</v>
      </c>
      <c r="G430" s="15">
        <f t="shared" si="98"/>
        <v>700681.54000070156</v>
      </c>
      <c r="H430" s="15">
        <f t="shared" si="97"/>
        <v>3877.1149999999998</v>
      </c>
      <c r="I430" s="31"/>
      <c r="J430" s="16"/>
      <c r="K430" s="15">
        <f t="shared" si="99"/>
        <v>4992.355972504999</v>
      </c>
    </row>
    <row r="431" spans="1:11" s="1" customFormat="1" ht="12.75" customHeight="1" x14ac:dyDescent="0.25">
      <c r="A431" s="2"/>
      <c r="B431" s="2" t="s">
        <v>17</v>
      </c>
      <c r="C431" s="6">
        <v>61550</v>
      </c>
      <c r="D431" s="6">
        <v>15000</v>
      </c>
      <c r="E431" s="6">
        <f t="shared" si="96"/>
        <v>5127.1149999999998</v>
      </c>
      <c r="F431" s="6">
        <v>1250</v>
      </c>
      <c r="G431" s="15">
        <f t="shared" si="98"/>
        <v>704558.65500070155</v>
      </c>
      <c r="H431" s="15">
        <f t="shared" si="97"/>
        <v>3877.1149999999998</v>
      </c>
      <c r="I431" s="31"/>
      <c r="J431" s="16"/>
      <c r="K431" s="15">
        <f t="shared" si="99"/>
        <v>5019.9804168799983</v>
      </c>
    </row>
    <row r="432" spans="1:11" s="1" customFormat="1" ht="12.75" customHeight="1" x14ac:dyDescent="0.25">
      <c r="A432" s="2"/>
      <c r="B432" s="2" t="s">
        <v>18</v>
      </c>
      <c r="C432" s="6">
        <v>61550</v>
      </c>
      <c r="D432" s="6">
        <v>15000</v>
      </c>
      <c r="E432" s="6">
        <f t="shared" si="96"/>
        <v>5127.1149999999998</v>
      </c>
      <c r="F432" s="6">
        <v>1250</v>
      </c>
      <c r="G432" s="15">
        <f t="shared" si="98"/>
        <v>708435.77000070154</v>
      </c>
      <c r="H432" s="15">
        <f t="shared" si="97"/>
        <v>3877.1149999999998</v>
      </c>
      <c r="I432" s="31"/>
      <c r="J432" s="16"/>
      <c r="K432" s="15">
        <f t="shared" si="99"/>
        <v>5047.6048612549985</v>
      </c>
    </row>
    <row r="433" spans="1:11" s="1" customFormat="1" ht="12.75" customHeight="1" x14ac:dyDescent="0.25">
      <c r="A433" s="2"/>
      <c r="B433" s="2" t="s">
        <v>19</v>
      </c>
      <c r="C433" s="6">
        <v>61550</v>
      </c>
      <c r="D433" s="6">
        <v>15000</v>
      </c>
      <c r="E433" s="6">
        <f t="shared" si="96"/>
        <v>5127.1149999999998</v>
      </c>
      <c r="F433" s="6">
        <v>1250</v>
      </c>
      <c r="G433" s="15">
        <f t="shared" si="98"/>
        <v>712312.88500070153</v>
      </c>
      <c r="H433" s="15">
        <f t="shared" ref="H433" si="100">E433-F433</f>
        <v>3877.1149999999998</v>
      </c>
      <c r="I433" s="31"/>
      <c r="J433" s="16"/>
      <c r="K433" s="15">
        <f t="shared" ref="K433" si="101">(G433)*($H$422/12)</f>
        <v>5075.2293056299986</v>
      </c>
    </row>
    <row r="434" spans="1:11" s="1" customFormat="1" ht="12.75" customHeight="1" x14ac:dyDescent="0.25">
      <c r="A434" s="2"/>
      <c r="B434" s="2" t="s">
        <v>20</v>
      </c>
      <c r="C434" s="6">
        <v>66540</v>
      </c>
      <c r="D434" s="6">
        <v>15000</v>
      </c>
      <c r="E434" s="6">
        <f t="shared" si="96"/>
        <v>5542.7820000000002</v>
      </c>
      <c r="F434" s="6">
        <v>1250</v>
      </c>
      <c r="G434" s="15">
        <f t="shared" si="98"/>
        <v>716190.00000070152</v>
      </c>
      <c r="H434" s="15">
        <f t="shared" si="97"/>
        <v>4292.7820000000002</v>
      </c>
      <c r="I434" s="31"/>
      <c r="J434" s="16"/>
      <c r="K434" s="15">
        <f t="shared" si="99"/>
        <v>5102.8537500049988</v>
      </c>
    </row>
    <row r="435" spans="1:11" s="1" customFormat="1" ht="12.75" customHeight="1" x14ac:dyDescent="0.25">
      <c r="A435" s="2"/>
      <c r="B435" s="2" t="s">
        <v>21</v>
      </c>
      <c r="C435" s="6">
        <v>66540</v>
      </c>
      <c r="D435" s="6">
        <v>15000</v>
      </c>
      <c r="E435" s="6">
        <f t="shared" si="96"/>
        <v>5542.7820000000002</v>
      </c>
      <c r="F435" s="6">
        <v>1250</v>
      </c>
      <c r="G435" s="15">
        <f t="shared" si="98"/>
        <v>720482.78200070153</v>
      </c>
      <c r="H435" s="15">
        <f t="shared" si="97"/>
        <v>4292.7820000000002</v>
      </c>
      <c r="I435" s="31"/>
      <c r="J435" s="16"/>
      <c r="K435" s="15">
        <f t="shared" si="99"/>
        <v>5133.4398217549988</v>
      </c>
    </row>
    <row r="436" spans="1:11" s="1" customFormat="1" ht="12.75" customHeight="1" x14ac:dyDescent="0.25">
      <c r="A436" s="2"/>
      <c r="B436" s="7" t="s">
        <v>22</v>
      </c>
      <c r="C436" s="8">
        <f>SUM(C424:C435)</f>
        <v>741400</v>
      </c>
      <c r="D436" s="9" t="s">
        <v>23</v>
      </c>
      <c r="E436" s="8">
        <f>SUM(E424:E435)</f>
        <v>61758.619999999988</v>
      </c>
      <c r="F436" s="8">
        <f>SUM(F424:F435)</f>
        <v>15000</v>
      </c>
      <c r="G436" s="30">
        <f>SUM(G424:G435)</f>
        <v>8386826.6920084199</v>
      </c>
      <c r="H436" s="30">
        <f>SUM(H424:H435)</f>
        <v>46758.619999999988</v>
      </c>
      <c r="I436" s="38">
        <f>H422/12</f>
        <v>7.1250000000000003E-3</v>
      </c>
      <c r="J436" s="23"/>
      <c r="K436" s="30">
        <f>SUM(K424:K435)</f>
        <v>59756.140180559989</v>
      </c>
    </row>
    <row r="437" spans="1:11" s="1" customFormat="1" ht="12.75" customHeight="1" x14ac:dyDescent="0.25">
      <c r="A437" s="2"/>
      <c r="B437" s="2"/>
      <c r="C437" s="2"/>
      <c r="D437" s="2"/>
      <c r="E437" s="2"/>
      <c r="F437" s="2"/>
      <c r="G437" s="15"/>
      <c r="H437" s="15"/>
      <c r="I437" s="31"/>
      <c r="J437" s="16"/>
      <c r="K437" s="15"/>
    </row>
    <row r="438" spans="1:11" s="1" customFormat="1" ht="12.75" customHeight="1" x14ac:dyDescent="0.25">
      <c r="A438" s="2"/>
      <c r="B438" s="2" t="s">
        <v>24</v>
      </c>
      <c r="C438" s="10">
        <f>G436*I436</f>
        <v>59756.140180559996</v>
      </c>
      <c r="D438" s="2"/>
      <c r="E438" s="2"/>
      <c r="F438" s="2" t="s">
        <v>25</v>
      </c>
      <c r="G438" s="73">
        <f>$C438+$H436</f>
        <v>106514.76018055998</v>
      </c>
      <c r="H438" s="15"/>
      <c r="I438" s="15">
        <f>SUM($I$14,$G$33,$G$52,$G$72,$G$92,$G$111,$G$130,$G$149,$G$168,$G$187,$G$206,$G$225,$G$244,$G$264,$G$284,$G$304,$G$323,$G$342,$G$362,$G$381,$G$400,$G$419,$G$438)</f>
        <v>784531.70418126159</v>
      </c>
      <c r="J438" s="143" t="str">
        <f>IF($K436=$C438,"Intt OK","Intt CHECK IT")</f>
        <v>Intt OK</v>
      </c>
      <c r="K438" s="15"/>
    </row>
    <row r="439" spans="1:11" s="1" customFormat="1" ht="12.75" customHeight="1" x14ac:dyDescent="0.25">
      <c r="A439" s="2"/>
      <c r="B439" s="2"/>
      <c r="C439" s="10"/>
      <c r="D439" s="2"/>
      <c r="E439" s="2"/>
      <c r="F439" s="2"/>
      <c r="G439" s="73"/>
      <c r="H439" s="15"/>
      <c r="I439" s="135" t="str">
        <f>IF($I438=$G443,"OK","CHECK IT")</f>
        <v>OK</v>
      </c>
      <c r="J439" s="143"/>
      <c r="K439" s="15"/>
    </row>
    <row r="440" spans="1:11" s="1" customFormat="1" ht="12.75" customHeight="1" x14ac:dyDescent="0.25">
      <c r="A440" s="2"/>
      <c r="B440" s="438" t="s">
        <v>2</v>
      </c>
      <c r="C440" s="438"/>
      <c r="D440" s="438"/>
      <c r="E440" s="438" t="s">
        <v>3</v>
      </c>
      <c r="F440" s="438"/>
      <c r="G440" s="66" t="s">
        <v>4</v>
      </c>
      <c r="H440" s="137" t="s">
        <v>142</v>
      </c>
      <c r="I440" s="31"/>
      <c r="J440" s="2"/>
      <c r="K440" s="28"/>
    </row>
    <row r="441" spans="1:11" s="1" customFormat="1" ht="12.75" customHeight="1" x14ac:dyDescent="0.25">
      <c r="A441" s="2"/>
      <c r="B441" s="439" t="s">
        <v>72</v>
      </c>
      <c r="C441" s="439"/>
      <c r="D441" s="439"/>
      <c r="E441" s="439" t="s">
        <v>73</v>
      </c>
      <c r="F441" s="439"/>
      <c r="G441" s="67" t="s">
        <v>74</v>
      </c>
      <c r="H441" s="56">
        <v>8.5500000000000007E-2</v>
      </c>
      <c r="I441" s="135" t="s">
        <v>54</v>
      </c>
      <c r="J441" s="16"/>
      <c r="K441" s="28"/>
    </row>
    <row r="442" spans="1:11" s="1" customFormat="1" ht="12.75" customHeight="1" x14ac:dyDescent="0.25">
      <c r="A442" s="2"/>
      <c r="B442" s="3" t="s">
        <v>9</v>
      </c>
      <c r="C442" s="5" t="s">
        <v>10</v>
      </c>
      <c r="D442" s="3" t="s">
        <v>11</v>
      </c>
      <c r="E442" s="5" t="s">
        <v>12</v>
      </c>
      <c r="F442" s="3" t="s">
        <v>13</v>
      </c>
      <c r="G442" s="68" t="s">
        <v>14</v>
      </c>
      <c r="H442" s="66" t="s">
        <v>15</v>
      </c>
      <c r="I442" s="3" t="s">
        <v>16</v>
      </c>
      <c r="J442" s="2"/>
      <c r="K442" s="28"/>
    </row>
    <row r="443" spans="1:11" s="1" customFormat="1" ht="12.75" customHeight="1" x14ac:dyDescent="0.25">
      <c r="A443" s="2"/>
      <c r="B443" s="2" t="s">
        <v>27</v>
      </c>
      <c r="C443" s="6">
        <v>66540</v>
      </c>
      <c r="D443" s="6">
        <v>15000</v>
      </c>
      <c r="E443" s="6">
        <f t="shared" ref="E443:E444" si="102">$C443*8.33%</f>
        <v>5542.7820000000002</v>
      </c>
      <c r="F443" s="6">
        <v>1250</v>
      </c>
      <c r="G443" s="15">
        <f>$G$14+$G$33+$G$52+$G$72+$G$92+$G$111+$G$130+$G$149+$G$168+$G$187+$G$206+$G$225+$G$244+$G$264+$G$284+$G$304+$G$323+$G$342+$G$362+$G$381+$G$400+$G$419+$G$438</f>
        <v>784531.70418126159</v>
      </c>
      <c r="H443" s="15">
        <f t="shared" ref="H443:H444" si="103">$E443-$F443</f>
        <v>4292.7820000000002</v>
      </c>
      <c r="I443" s="31"/>
      <c r="J443" s="16"/>
      <c r="K443" s="15">
        <f>(G443)*($H$441/12)</f>
        <v>5589.7883922914889</v>
      </c>
    </row>
    <row r="444" spans="1:11" s="1" customFormat="1" ht="12.75" customHeight="1" x14ac:dyDescent="0.25">
      <c r="A444" s="2"/>
      <c r="B444" s="2" t="s">
        <v>28</v>
      </c>
      <c r="C444" s="6">
        <v>66540</v>
      </c>
      <c r="D444" s="6">
        <v>15000</v>
      </c>
      <c r="E444" s="6">
        <f t="shared" si="102"/>
        <v>5542.7820000000002</v>
      </c>
      <c r="F444" s="6">
        <v>1250</v>
      </c>
      <c r="G444" s="15">
        <f t="shared" ref="G444" si="104">$G443+$H443</f>
        <v>788824.4861812616</v>
      </c>
      <c r="H444" s="15">
        <f t="shared" si="103"/>
        <v>4292.7820000000002</v>
      </c>
      <c r="I444" s="31"/>
      <c r="J444" s="16"/>
      <c r="K444" s="15">
        <f>(G444)*($H$441/12)</f>
        <v>5620.3744640414889</v>
      </c>
    </row>
    <row r="445" spans="1:11" s="1" customFormat="1" ht="12.75" customHeight="1" x14ac:dyDescent="0.25">
      <c r="A445" s="2"/>
      <c r="B445" s="7" t="s">
        <v>22</v>
      </c>
      <c r="C445" s="8">
        <f>SUM(C443:C444)</f>
        <v>133080</v>
      </c>
      <c r="D445" s="9" t="s">
        <v>23</v>
      </c>
      <c r="E445" s="8">
        <f t="shared" ref="E445:H445" si="105">SUM(E443:E444)</f>
        <v>11085.564</v>
      </c>
      <c r="F445" s="8">
        <f t="shared" si="105"/>
        <v>2500</v>
      </c>
      <c r="G445" s="8">
        <f t="shared" si="105"/>
        <v>1573356.1903625233</v>
      </c>
      <c r="H445" s="8">
        <f t="shared" si="105"/>
        <v>8585.5640000000003</v>
      </c>
      <c r="I445" s="38">
        <f>H441/12</f>
        <v>7.1250000000000003E-3</v>
      </c>
      <c r="J445" s="23"/>
      <c r="K445" s="30">
        <f>SUM(K443:K444)</f>
        <v>11210.162856332978</v>
      </c>
    </row>
    <row r="446" spans="1:11" s="1" customFormat="1" ht="12.75" customHeight="1" x14ac:dyDescent="0.25">
      <c r="A446" s="2"/>
      <c r="B446" s="2"/>
      <c r="C446" s="2"/>
      <c r="D446" s="2"/>
      <c r="E446" s="2"/>
      <c r="F446" s="2"/>
      <c r="G446" s="15"/>
      <c r="H446" s="15"/>
      <c r="I446" s="31"/>
      <c r="J446" s="16"/>
      <c r="K446" s="15"/>
    </row>
    <row r="447" spans="1:11" s="1" customFormat="1" ht="12.75" customHeight="1" x14ac:dyDescent="0.25">
      <c r="A447" s="2"/>
      <c r="B447" s="2" t="s">
        <v>24</v>
      </c>
      <c r="C447" s="10">
        <f>G445*I445</f>
        <v>11210.16285633298</v>
      </c>
      <c r="D447" s="2"/>
      <c r="E447" s="2"/>
      <c r="F447" s="2" t="s">
        <v>25</v>
      </c>
      <c r="G447" s="73">
        <f>$C447+$H445</f>
        <v>19795.726856332978</v>
      </c>
      <c r="H447" s="15"/>
      <c r="I447" s="6">
        <f>SUM($I$14,$G$33,$G$52,$G$72,$G$92,$G$111,$G$130,$G$149,$G$168,$G$187,$G$206,$G$225,$G$244,$G$264,$G$284,$G$304,$G$323,$G$342,$G$362,$G$381,$G$400,$G$419,$G$438,$G$447)</f>
        <v>804327.43103759456</v>
      </c>
      <c r="J447" s="143" t="str">
        <f>IF($K445=$C447,"Intt OK","Intt CHECK IT")</f>
        <v>Intt OK</v>
      </c>
      <c r="K447" s="15"/>
    </row>
    <row r="448" spans="1:11" s="1" customFormat="1" ht="12.75" customHeight="1" x14ac:dyDescent="0.25">
      <c r="G448" s="28"/>
      <c r="H448" s="28"/>
      <c r="I448" s="135" t="str">
        <f>IF($I447=$G451,"OK","CHECK IT")</f>
        <v>OK</v>
      </c>
      <c r="J448" s="16"/>
      <c r="K448" s="28"/>
    </row>
    <row r="449" spans="1:11" ht="12.75" customHeight="1" x14ac:dyDescent="0.25">
      <c r="B449" s="2" t="s">
        <v>61</v>
      </c>
      <c r="C449" s="15">
        <f>SUM($I$14,$G$33,$G$52,$G$72,$G$92,$G$111,$G$130,$G$149,$G$168,$G$187,$G$206,$G$225,$G$244,$G$264,$G$284,$G$304,$G$323,$G$342,$G$362,$G$381,$G$400,$G$419,$G$438,G447)</f>
        <v>804327.43103759456</v>
      </c>
    </row>
    <row r="450" spans="1:11" s="1" customFormat="1" ht="24" thickBot="1" x14ac:dyDescent="0.3">
      <c r="B450" s="453" t="s">
        <v>191</v>
      </c>
      <c r="C450" s="453"/>
      <c r="D450" s="453"/>
      <c r="E450" s="453"/>
      <c r="F450" s="453"/>
      <c r="G450" s="453"/>
      <c r="H450" s="453"/>
      <c r="I450" s="453"/>
      <c r="J450" s="453"/>
      <c r="K450" s="453"/>
    </row>
    <row r="451" spans="1:11" ht="24" thickBot="1" x14ac:dyDescent="0.3">
      <c r="A451" s="92" t="s">
        <v>73</v>
      </c>
      <c r="C451" s="93" t="s">
        <v>192</v>
      </c>
      <c r="D451" s="98" t="s">
        <v>74</v>
      </c>
      <c r="E451" s="94"/>
      <c r="F451" s="95" t="s">
        <v>120</v>
      </c>
      <c r="G451" s="6">
        <f>SUM($I$14,$G$33,$G$52,$G$72,$G$92,$G$111,$G$130,$G$149,$G$168,$G$187,$G$206,$G$225,$G$244,$G$264,$G$284,$G$304,$G$323,$G$342,$G$362,$G$381,$G$400,$G$419,$G$438,G447)</f>
        <v>804327.43103759456</v>
      </c>
      <c r="H451" s="97" t="str">
        <f>IF(AND($C449=$G451),"OK",IF(AND($G451=$I449),"OK","CHECK IT"))</f>
        <v>OK</v>
      </c>
      <c r="I451" s="98"/>
      <c r="J451" s="144"/>
      <c r="K451" s="99" t="s">
        <v>127</v>
      </c>
    </row>
    <row r="452" spans="1:11" ht="15.75" x14ac:dyDescent="0.25">
      <c r="A452" s="100"/>
      <c r="B452" s="101"/>
      <c r="C452" s="102" t="s">
        <v>193</v>
      </c>
      <c r="D452" s="198" t="s">
        <v>72</v>
      </c>
      <c r="E452" s="198"/>
      <c r="F452" s="105"/>
      <c r="G452" s="106"/>
      <c r="H452" s="107">
        <f>C449-G451</f>
        <v>0</v>
      </c>
      <c r="I452" s="42"/>
      <c r="J452" s="18"/>
      <c r="K452" s="108"/>
    </row>
    <row r="453" spans="1:11" x14ac:dyDescent="0.25">
      <c r="A453" s="109"/>
      <c r="B453" s="102"/>
      <c r="C453" s="102" t="s">
        <v>194</v>
      </c>
      <c r="D453" s="103" t="s">
        <v>23</v>
      </c>
      <c r="E453" s="104"/>
      <c r="F453" s="110"/>
      <c r="G453" s="102"/>
      <c r="H453" s="111"/>
      <c r="I453" s="112"/>
      <c r="J453" s="18"/>
      <c r="K453" s="108"/>
    </row>
    <row r="454" spans="1:11" ht="36" x14ac:dyDescent="0.25">
      <c r="A454" s="113"/>
      <c r="B454" s="114"/>
      <c r="C454" s="115" t="s">
        <v>147</v>
      </c>
      <c r="D454" s="116"/>
      <c r="E454" s="115" t="s">
        <v>146</v>
      </c>
      <c r="F454" s="115" t="s">
        <v>145</v>
      </c>
      <c r="G454" s="117"/>
      <c r="H454" s="115" t="s">
        <v>144</v>
      </c>
      <c r="I454" s="118"/>
      <c r="J454" s="145"/>
      <c r="K454" s="119" t="s">
        <v>143</v>
      </c>
    </row>
    <row r="455" spans="1:11" ht="15" x14ac:dyDescent="0.25">
      <c r="A455" s="120"/>
      <c r="B455" s="59"/>
      <c r="C455" s="121">
        <f>SUM(C436,C417,C398,C379,C360,C340,C321,C302,C282,C262,C242,C223,C204,C185,C166,C147,C128,C109,C90,C70,C50,C31,C12,C445)</f>
        <v>7060321</v>
      </c>
      <c r="D455" s="7"/>
      <c r="E455" s="121">
        <f>SUM(E436,E417,E398,E379,E360,E340,E321,E302,E282,E262,E242,E223,E204,E185,E166,E147,E128,E109,E90,E70,E50,E31,E12,E445)</f>
        <v>588124.7392999999</v>
      </c>
      <c r="F455" s="121">
        <f>SUM(F436,F417,F398,F379,F360,F340,F321,F302,F282,F262,F242,F223,F204,F185,F166,F147,F128,F109,F90,F70,F50,F31,F12,F445)</f>
        <v>168772</v>
      </c>
      <c r="G455" s="121" t="s">
        <v>54</v>
      </c>
      <c r="H455" s="121">
        <f>SUM(H436,H417,H398,H379,H360,H340,H321,H302,H282,H262,H242,H223,H204,H185,H166,H147,H128,H109,H90,H70,H50,H31,H12,H445)</f>
        <v>419352.73929999996</v>
      </c>
      <c r="I455" s="121" t="s">
        <v>54</v>
      </c>
      <c r="J455" s="121" t="s">
        <v>54</v>
      </c>
      <c r="K455" s="121">
        <f>SUM(K436,K417,K398,K379,K360,K340,K321,K302,K282,K262,K242,K223,K204,K185,K166,K147,K128,K109,K90,K70,K50,K31,K12,K445)</f>
        <v>384974.69173759461</v>
      </c>
    </row>
    <row r="456" spans="1:11" ht="15.75" thickBot="1" x14ac:dyDescent="0.3">
      <c r="A456" s="120"/>
      <c r="B456" s="59"/>
      <c r="C456" s="59"/>
      <c r="D456" s="59"/>
      <c r="E456" s="62">
        <f>$C455*8.33%</f>
        <v>588124.73930000002</v>
      </c>
      <c r="F456" s="59"/>
      <c r="G456" s="42"/>
      <c r="H456" s="62">
        <f>$E456-$F455</f>
        <v>419352.73930000002</v>
      </c>
      <c r="I456" s="122"/>
      <c r="J456" s="18"/>
      <c r="K456" s="108"/>
    </row>
    <row r="457" spans="1:11" ht="24" thickBot="1" x14ac:dyDescent="0.3">
      <c r="A457" s="120"/>
      <c r="B457" s="59"/>
      <c r="C457" s="59"/>
      <c r="D457" s="59"/>
      <c r="E457" s="123" t="str">
        <f>IF($E455=$E456,"OK","CHECK IT")</f>
        <v>OK</v>
      </c>
      <c r="F457" s="62"/>
      <c r="G457" s="42"/>
      <c r="H457" s="123" t="str">
        <f>IF($H455=$H456,"OK","CHECK IT")</f>
        <v>OK</v>
      </c>
      <c r="K457" s="108"/>
    </row>
    <row r="458" spans="1:11" ht="27" thickBot="1" x14ac:dyDescent="0.3">
      <c r="A458" s="124"/>
      <c r="B458" s="59"/>
      <c r="C458" s="125"/>
      <c r="D458" s="125"/>
      <c r="E458" s="107">
        <f>$E455-$E456</f>
        <v>0</v>
      </c>
      <c r="F458" s="126"/>
      <c r="G458" s="126"/>
      <c r="H458" s="107">
        <f>$H455-$H456</f>
        <v>0</v>
      </c>
      <c r="K458" s="108"/>
    </row>
    <row r="459" spans="1:11" ht="24.75" thickBot="1" x14ac:dyDescent="0.3">
      <c r="A459" s="127"/>
      <c r="B459" s="104"/>
      <c r="C459" s="115" t="s">
        <v>143</v>
      </c>
      <c r="D459" s="104"/>
      <c r="E459" s="104"/>
      <c r="F459" s="104"/>
      <c r="G459" s="128"/>
      <c r="H459" s="128"/>
      <c r="I459" s="112"/>
      <c r="J459" s="140" t="str">
        <f>IF($C$460=$K$455,"Intt OK","Intt CHECK IT")</f>
        <v>Intt OK</v>
      </c>
      <c r="K459" s="129"/>
    </row>
    <row r="460" spans="1:11" ht="31.5" thickBot="1" x14ac:dyDescent="0.3">
      <c r="A460" s="142" t="s">
        <v>128</v>
      </c>
      <c r="B460" s="130"/>
      <c r="C460" s="150">
        <f>SUM(C438,C419,C400,C381,C362,C342,C323,C304,C284,C264,C244,C225,C206,C187,C168,C149,C130,C111,C92,C72,C52,C33,C14,C447)</f>
        <v>384974.69173759461</v>
      </c>
      <c r="D460" s="130"/>
      <c r="E460" s="182" t="s">
        <v>139</v>
      </c>
      <c r="F460" s="181" t="str">
        <f>IF(G451=(H455+K455),"OK", "False")</f>
        <v>OK</v>
      </c>
      <c r="G460" s="132"/>
      <c r="H460" s="132"/>
      <c r="I460" s="133"/>
      <c r="J460" s="141">
        <f>$C460-$K455</f>
        <v>0</v>
      </c>
      <c r="K460" s="134"/>
    </row>
    <row r="465" spans="2:11" ht="75" customHeight="1" x14ac:dyDescent="0.25">
      <c r="B465" s="353" t="s">
        <v>245</v>
      </c>
      <c r="C465" s="353" t="s">
        <v>246</v>
      </c>
      <c r="D465" s="353" t="s">
        <v>247</v>
      </c>
      <c r="E465" s="353" t="s">
        <v>248</v>
      </c>
      <c r="F465" s="353" t="s">
        <v>249</v>
      </c>
      <c r="G465" s="353" t="s">
        <v>250</v>
      </c>
      <c r="H465" s="353" t="s">
        <v>251</v>
      </c>
      <c r="I465" s="353" t="s">
        <v>252</v>
      </c>
      <c r="J465" s="353" t="s">
        <v>253</v>
      </c>
    </row>
    <row r="466" spans="2:11" ht="15" x14ac:dyDescent="0.25">
      <c r="B466" s="354" t="s">
        <v>270</v>
      </c>
      <c r="C466" s="355" t="s">
        <v>255</v>
      </c>
      <c r="D466" s="12">
        <v>0</v>
      </c>
      <c r="E466" s="356">
        <f>SUM(D466*8.33%)</f>
        <v>0</v>
      </c>
      <c r="F466" s="356">
        <f>SUM(D466-G466)*1.16%</f>
        <v>0</v>
      </c>
      <c r="G466" s="354">
        <v>0</v>
      </c>
      <c r="H466" s="356">
        <f>SUM(E466-G466)</f>
        <v>0</v>
      </c>
      <c r="I466" s="361">
        <f>SUM(H466*12%/12)</f>
        <v>0</v>
      </c>
      <c r="J466" s="354"/>
    </row>
    <row r="467" spans="2:11" ht="15" x14ac:dyDescent="0.25">
      <c r="B467" s="354" t="s">
        <v>270</v>
      </c>
      <c r="C467" s="355">
        <v>35034</v>
      </c>
      <c r="D467" s="6">
        <v>4879</v>
      </c>
      <c r="E467" s="358">
        <f>SUM(D467*8.33%)</f>
        <v>406.42070000000001</v>
      </c>
      <c r="F467" s="356">
        <v>0</v>
      </c>
      <c r="G467" s="358">
        <v>406</v>
      </c>
      <c r="H467" s="356">
        <f t="shared" ref="H467:H530" si="106">SUM(E467-G467)</f>
        <v>0.42070000000001073</v>
      </c>
      <c r="I467" s="354"/>
      <c r="J467" s="359"/>
    </row>
    <row r="468" spans="2:11" ht="15" x14ac:dyDescent="0.25">
      <c r="B468" s="354" t="s">
        <v>270</v>
      </c>
      <c r="C468" s="355">
        <v>35065</v>
      </c>
      <c r="D468" s="6">
        <v>5130</v>
      </c>
      <c r="E468" s="358">
        <f t="shared" ref="E468:E531" si="107">SUM(D468*8.33%)</f>
        <v>427.32900000000001</v>
      </c>
      <c r="F468" s="356">
        <v>0</v>
      </c>
      <c r="G468" s="358">
        <v>417</v>
      </c>
      <c r="H468" s="356">
        <f t="shared" si="106"/>
        <v>10.329000000000008</v>
      </c>
      <c r="I468" s="354"/>
      <c r="J468" s="359"/>
    </row>
    <row r="469" spans="2:11" ht="15" x14ac:dyDescent="0.25">
      <c r="B469" s="354" t="s">
        <v>270</v>
      </c>
      <c r="C469" s="355">
        <v>35096</v>
      </c>
      <c r="D469" s="6">
        <v>5310</v>
      </c>
      <c r="E469" s="358">
        <f t="shared" si="107"/>
        <v>442.32299999999998</v>
      </c>
      <c r="F469" s="356">
        <v>0</v>
      </c>
      <c r="G469" s="358">
        <v>417</v>
      </c>
      <c r="H469" s="356">
        <f t="shared" si="106"/>
        <v>25.322999999999979</v>
      </c>
      <c r="I469" s="354"/>
      <c r="J469" s="359"/>
    </row>
    <row r="470" spans="2:11" ht="15" x14ac:dyDescent="0.25">
      <c r="B470" s="354" t="s">
        <v>270</v>
      </c>
      <c r="C470" s="355">
        <v>35125</v>
      </c>
      <c r="D470" s="6">
        <v>5310</v>
      </c>
      <c r="E470" s="358">
        <f t="shared" si="107"/>
        <v>442.32299999999998</v>
      </c>
      <c r="F470" s="356">
        <v>0</v>
      </c>
      <c r="G470" s="358">
        <v>417</v>
      </c>
      <c r="H470" s="356">
        <f t="shared" si="106"/>
        <v>25.322999999999979</v>
      </c>
      <c r="I470" s="354"/>
      <c r="J470" s="360">
        <v>12</v>
      </c>
      <c r="K470" s="370">
        <f>SUM(D467:D470)</f>
        <v>20629</v>
      </c>
    </row>
    <row r="471" spans="2:11" ht="15" x14ac:dyDescent="0.25">
      <c r="B471" s="354" t="s">
        <v>270</v>
      </c>
      <c r="C471" s="355">
        <v>35156</v>
      </c>
      <c r="D471" s="6">
        <v>5310</v>
      </c>
      <c r="E471" s="358">
        <f t="shared" si="107"/>
        <v>442.32299999999998</v>
      </c>
      <c r="F471" s="356">
        <v>0</v>
      </c>
      <c r="G471" s="358">
        <v>417</v>
      </c>
      <c r="H471" s="356">
        <f t="shared" si="106"/>
        <v>25.322999999999979</v>
      </c>
      <c r="I471" s="354"/>
      <c r="J471" s="359"/>
    </row>
    <row r="472" spans="2:11" ht="15" x14ac:dyDescent="0.25">
      <c r="B472" s="354" t="s">
        <v>270</v>
      </c>
      <c r="C472" s="355">
        <v>35186</v>
      </c>
      <c r="D472" s="6">
        <v>5570</v>
      </c>
      <c r="E472" s="358">
        <f t="shared" si="107"/>
        <v>463.98099999999999</v>
      </c>
      <c r="F472" s="356">
        <v>0</v>
      </c>
      <c r="G472" s="358">
        <v>417</v>
      </c>
      <c r="H472" s="356">
        <f t="shared" si="106"/>
        <v>46.980999999999995</v>
      </c>
      <c r="I472" s="354"/>
      <c r="J472" s="359"/>
    </row>
    <row r="473" spans="2:11" ht="15" x14ac:dyDescent="0.25">
      <c r="B473" s="354" t="s">
        <v>270</v>
      </c>
      <c r="C473" s="355">
        <v>35217</v>
      </c>
      <c r="D473" s="6">
        <v>5570</v>
      </c>
      <c r="E473" s="358">
        <f t="shared" si="107"/>
        <v>463.98099999999999</v>
      </c>
      <c r="F473" s="356">
        <v>0</v>
      </c>
      <c r="G473" s="358">
        <v>417</v>
      </c>
      <c r="H473" s="356">
        <f t="shared" si="106"/>
        <v>46.980999999999995</v>
      </c>
      <c r="I473" s="354"/>
      <c r="J473" s="359"/>
    </row>
    <row r="474" spans="2:11" ht="15" x14ac:dyDescent="0.25">
      <c r="B474" s="354" t="s">
        <v>270</v>
      </c>
      <c r="C474" s="355">
        <v>35247</v>
      </c>
      <c r="D474" s="6">
        <v>5570</v>
      </c>
      <c r="E474" s="358">
        <f t="shared" si="107"/>
        <v>463.98099999999999</v>
      </c>
      <c r="F474" s="356">
        <v>0</v>
      </c>
      <c r="G474" s="358">
        <v>417</v>
      </c>
      <c r="H474" s="356">
        <f t="shared" si="106"/>
        <v>46.980999999999995</v>
      </c>
      <c r="I474" s="354"/>
      <c r="J474" s="359"/>
    </row>
    <row r="475" spans="2:11" ht="15" x14ac:dyDescent="0.25">
      <c r="B475" s="354" t="s">
        <v>270</v>
      </c>
      <c r="C475" s="355">
        <v>35278</v>
      </c>
      <c r="D475" s="6">
        <v>5570</v>
      </c>
      <c r="E475" s="358">
        <f t="shared" si="107"/>
        <v>463.98099999999999</v>
      </c>
      <c r="F475" s="356">
        <v>0</v>
      </c>
      <c r="G475" s="358">
        <v>417</v>
      </c>
      <c r="H475" s="356">
        <f t="shared" si="106"/>
        <v>46.980999999999995</v>
      </c>
      <c r="I475" s="354"/>
      <c r="J475" s="359"/>
    </row>
    <row r="476" spans="2:11" ht="15" x14ac:dyDescent="0.25">
      <c r="B476" s="354" t="s">
        <v>270</v>
      </c>
      <c r="C476" s="355">
        <v>35309</v>
      </c>
      <c r="D476" s="6">
        <v>5570</v>
      </c>
      <c r="E476" s="358">
        <f t="shared" si="107"/>
        <v>463.98099999999999</v>
      </c>
      <c r="F476" s="356">
        <v>0</v>
      </c>
      <c r="G476" s="358">
        <v>417</v>
      </c>
      <c r="H476" s="356">
        <f t="shared" si="106"/>
        <v>46.980999999999995</v>
      </c>
      <c r="I476" s="354"/>
      <c r="J476" s="359"/>
    </row>
    <row r="477" spans="2:11" ht="15" x14ac:dyDescent="0.25">
      <c r="B477" s="354" t="s">
        <v>270</v>
      </c>
      <c r="C477" s="355">
        <v>35339</v>
      </c>
      <c r="D477" s="6">
        <v>5570</v>
      </c>
      <c r="E477" s="358">
        <f t="shared" si="107"/>
        <v>463.98099999999999</v>
      </c>
      <c r="F477" s="356">
        <v>0</v>
      </c>
      <c r="G477" s="358">
        <v>417</v>
      </c>
      <c r="H477" s="356">
        <f t="shared" si="106"/>
        <v>46.980999999999995</v>
      </c>
      <c r="I477" s="354"/>
      <c r="J477" s="359"/>
    </row>
    <row r="478" spans="2:11" ht="15" x14ac:dyDescent="0.25">
      <c r="B478" s="354" t="s">
        <v>270</v>
      </c>
      <c r="C478" s="355">
        <v>35370</v>
      </c>
      <c r="D478" s="6">
        <v>5853</v>
      </c>
      <c r="E478" s="358">
        <f t="shared" si="107"/>
        <v>487.55489999999998</v>
      </c>
      <c r="F478" s="356">
        <v>0</v>
      </c>
      <c r="G478" s="358">
        <v>417</v>
      </c>
      <c r="H478" s="356">
        <f t="shared" si="106"/>
        <v>70.554899999999975</v>
      </c>
      <c r="I478" s="354"/>
      <c r="J478" s="359"/>
    </row>
    <row r="479" spans="2:11" ht="15" x14ac:dyDescent="0.25">
      <c r="B479" s="354" t="s">
        <v>270</v>
      </c>
      <c r="C479" s="355">
        <v>35400</v>
      </c>
      <c r="D479" s="6">
        <v>5853</v>
      </c>
      <c r="E479" s="358">
        <f t="shared" si="107"/>
        <v>487.55489999999998</v>
      </c>
      <c r="F479" s="356">
        <v>0</v>
      </c>
      <c r="G479" s="358">
        <v>417</v>
      </c>
      <c r="H479" s="356">
        <f t="shared" si="106"/>
        <v>70.554899999999975</v>
      </c>
      <c r="I479" s="354"/>
      <c r="J479" s="359"/>
    </row>
    <row r="480" spans="2:11" ht="15" x14ac:dyDescent="0.25">
      <c r="B480" s="354" t="s">
        <v>270</v>
      </c>
      <c r="C480" s="355">
        <v>35431</v>
      </c>
      <c r="D480" s="6">
        <v>5853</v>
      </c>
      <c r="E480" s="358">
        <f t="shared" si="107"/>
        <v>487.55489999999998</v>
      </c>
      <c r="F480" s="356">
        <v>0</v>
      </c>
      <c r="G480" s="358">
        <v>417</v>
      </c>
      <c r="H480" s="356">
        <f t="shared" si="106"/>
        <v>70.554899999999975</v>
      </c>
      <c r="I480" s="354"/>
      <c r="J480" s="359"/>
    </row>
    <row r="481" spans="2:11" ht="15" x14ac:dyDescent="0.25">
      <c r="B481" s="354" t="s">
        <v>270</v>
      </c>
      <c r="C481" s="355">
        <v>35462</v>
      </c>
      <c r="D481" s="6">
        <v>6051</v>
      </c>
      <c r="E481" s="358">
        <f t="shared" si="107"/>
        <v>504.04829999999998</v>
      </c>
      <c r="F481" s="356">
        <v>0</v>
      </c>
      <c r="G481" s="358">
        <v>417</v>
      </c>
      <c r="H481" s="356">
        <f t="shared" si="106"/>
        <v>87.048299999999983</v>
      </c>
      <c r="I481" s="354"/>
      <c r="J481" s="359"/>
    </row>
    <row r="482" spans="2:11" ht="15" x14ac:dyDescent="0.25">
      <c r="B482" s="354" t="s">
        <v>270</v>
      </c>
      <c r="C482" s="355">
        <v>35490</v>
      </c>
      <c r="D482" s="6">
        <v>6051</v>
      </c>
      <c r="E482" s="358">
        <f t="shared" si="107"/>
        <v>504.04829999999998</v>
      </c>
      <c r="F482" s="356">
        <v>0</v>
      </c>
      <c r="G482" s="358">
        <v>417</v>
      </c>
      <c r="H482" s="356">
        <f t="shared" si="106"/>
        <v>87.048299999999983</v>
      </c>
      <c r="I482" s="354"/>
      <c r="J482" s="360">
        <v>12</v>
      </c>
      <c r="K482" s="370">
        <f>SUM(D471:D482)</f>
        <v>68391</v>
      </c>
    </row>
    <row r="483" spans="2:11" ht="15" x14ac:dyDescent="0.25">
      <c r="B483" s="354" t="s">
        <v>270</v>
      </c>
      <c r="C483" s="355">
        <v>35521</v>
      </c>
      <c r="D483" s="6">
        <v>6051</v>
      </c>
      <c r="E483" s="358">
        <f t="shared" si="107"/>
        <v>504.04829999999998</v>
      </c>
      <c r="F483" s="356">
        <v>0</v>
      </c>
      <c r="G483" s="358">
        <v>417</v>
      </c>
      <c r="H483" s="356">
        <f t="shared" si="106"/>
        <v>87.048299999999983</v>
      </c>
      <c r="I483" s="354"/>
      <c r="J483" s="360"/>
    </row>
    <row r="484" spans="2:11" ht="15" x14ac:dyDescent="0.25">
      <c r="B484" s="354" t="s">
        <v>270</v>
      </c>
      <c r="C484" s="355">
        <v>35551</v>
      </c>
      <c r="D484" s="6">
        <v>6051</v>
      </c>
      <c r="E484" s="358">
        <f t="shared" si="107"/>
        <v>504.04829999999998</v>
      </c>
      <c r="F484" s="356">
        <v>0</v>
      </c>
      <c r="G484" s="358">
        <v>417</v>
      </c>
      <c r="H484" s="356">
        <f t="shared" si="106"/>
        <v>87.048299999999983</v>
      </c>
      <c r="I484" s="354"/>
      <c r="J484" s="360"/>
    </row>
    <row r="485" spans="2:11" ht="15" x14ac:dyDescent="0.25">
      <c r="B485" s="354" t="s">
        <v>270</v>
      </c>
      <c r="C485" s="355">
        <v>35582</v>
      </c>
      <c r="D485" s="6">
        <v>6051</v>
      </c>
      <c r="E485" s="358">
        <f t="shared" si="107"/>
        <v>504.04829999999998</v>
      </c>
      <c r="F485" s="356">
        <v>0</v>
      </c>
      <c r="G485" s="358">
        <v>417</v>
      </c>
      <c r="H485" s="356">
        <f t="shared" si="106"/>
        <v>87.048299999999983</v>
      </c>
      <c r="I485" s="354"/>
      <c r="J485" s="360"/>
    </row>
    <row r="486" spans="2:11" ht="15" x14ac:dyDescent="0.25">
      <c r="B486" s="354" t="s">
        <v>270</v>
      </c>
      <c r="C486" s="355">
        <v>35612</v>
      </c>
      <c r="D486" s="6">
        <v>6051</v>
      </c>
      <c r="E486" s="358">
        <f t="shared" si="107"/>
        <v>504.04829999999998</v>
      </c>
      <c r="F486" s="356">
        <v>0</v>
      </c>
      <c r="G486" s="358">
        <v>417</v>
      </c>
      <c r="H486" s="356">
        <f t="shared" si="106"/>
        <v>87.048299999999983</v>
      </c>
      <c r="I486" s="354"/>
      <c r="J486" s="360"/>
    </row>
    <row r="487" spans="2:11" ht="15" x14ac:dyDescent="0.25">
      <c r="B487" s="354" t="s">
        <v>270</v>
      </c>
      <c r="C487" s="355">
        <v>35643</v>
      </c>
      <c r="D487" s="6">
        <v>6051</v>
      </c>
      <c r="E487" s="358">
        <f t="shared" si="107"/>
        <v>504.04829999999998</v>
      </c>
      <c r="F487" s="356">
        <v>0</v>
      </c>
      <c r="G487" s="358">
        <v>417</v>
      </c>
      <c r="H487" s="356">
        <f t="shared" si="106"/>
        <v>87.048299999999983</v>
      </c>
      <c r="I487" s="354"/>
      <c r="J487" s="360"/>
    </row>
    <row r="488" spans="2:11" ht="15" x14ac:dyDescent="0.25">
      <c r="B488" s="354" t="s">
        <v>270</v>
      </c>
      <c r="C488" s="355">
        <v>35674</v>
      </c>
      <c r="D488" s="6">
        <v>6320</v>
      </c>
      <c r="E488" s="358">
        <f t="shared" si="107"/>
        <v>526.45600000000002</v>
      </c>
      <c r="F488" s="356">
        <v>0</v>
      </c>
      <c r="G488" s="358">
        <v>417</v>
      </c>
      <c r="H488" s="356">
        <f t="shared" si="106"/>
        <v>109.45600000000002</v>
      </c>
      <c r="I488" s="354"/>
      <c r="J488" s="360"/>
    </row>
    <row r="489" spans="2:11" ht="15" x14ac:dyDescent="0.25">
      <c r="B489" s="354" t="s">
        <v>270</v>
      </c>
      <c r="C489" s="355">
        <v>35704</v>
      </c>
      <c r="D489" s="6">
        <v>6320</v>
      </c>
      <c r="E489" s="358">
        <f t="shared" si="107"/>
        <v>526.45600000000002</v>
      </c>
      <c r="F489" s="356">
        <v>0</v>
      </c>
      <c r="G489" s="358">
        <v>417</v>
      </c>
      <c r="H489" s="356">
        <f t="shared" si="106"/>
        <v>109.45600000000002</v>
      </c>
      <c r="I489" s="354"/>
      <c r="J489" s="360"/>
    </row>
    <row r="490" spans="2:11" ht="15" x14ac:dyDescent="0.25">
      <c r="B490" s="354" t="s">
        <v>270</v>
      </c>
      <c r="C490" s="355">
        <v>35735</v>
      </c>
      <c r="D490" s="6">
        <v>6320</v>
      </c>
      <c r="E490" s="358">
        <f t="shared" si="107"/>
        <v>526.45600000000002</v>
      </c>
      <c r="F490" s="356">
        <v>0</v>
      </c>
      <c r="G490" s="358">
        <v>417</v>
      </c>
      <c r="H490" s="356">
        <f t="shared" si="106"/>
        <v>109.45600000000002</v>
      </c>
      <c r="I490" s="354"/>
      <c r="J490" s="360"/>
    </row>
    <row r="491" spans="2:11" ht="15" x14ac:dyDescent="0.25">
      <c r="B491" s="354" t="s">
        <v>270</v>
      </c>
      <c r="C491" s="355">
        <v>35765</v>
      </c>
      <c r="D491" s="6">
        <v>6320</v>
      </c>
      <c r="E491" s="358">
        <f t="shared" si="107"/>
        <v>526.45600000000002</v>
      </c>
      <c r="F491" s="356">
        <v>0</v>
      </c>
      <c r="G491" s="358">
        <v>417</v>
      </c>
      <c r="H491" s="356">
        <f t="shared" si="106"/>
        <v>109.45600000000002</v>
      </c>
      <c r="I491" s="354"/>
      <c r="J491" s="360"/>
    </row>
    <row r="492" spans="2:11" ht="15" x14ac:dyDescent="0.25">
      <c r="B492" s="354" t="s">
        <v>270</v>
      </c>
      <c r="C492" s="355">
        <v>35796</v>
      </c>
      <c r="D492" s="6">
        <v>6588</v>
      </c>
      <c r="E492" s="358">
        <f t="shared" si="107"/>
        <v>548.78039999999999</v>
      </c>
      <c r="F492" s="356">
        <v>0</v>
      </c>
      <c r="G492" s="358">
        <v>417</v>
      </c>
      <c r="H492" s="356">
        <f t="shared" si="106"/>
        <v>131.78039999999999</v>
      </c>
      <c r="I492" s="354"/>
      <c r="J492" s="360"/>
    </row>
    <row r="493" spans="2:11" ht="15" x14ac:dyDescent="0.25">
      <c r="B493" s="354" t="s">
        <v>270</v>
      </c>
      <c r="C493" s="355">
        <v>35827</v>
      </c>
      <c r="D493" s="6">
        <v>6804</v>
      </c>
      <c r="E493" s="358">
        <f t="shared" si="107"/>
        <v>566.77319999999997</v>
      </c>
      <c r="F493" s="356">
        <v>0</v>
      </c>
      <c r="G493" s="358">
        <v>417</v>
      </c>
      <c r="H493" s="356">
        <f t="shared" si="106"/>
        <v>149.77319999999997</v>
      </c>
      <c r="I493" s="354"/>
      <c r="J493" s="360"/>
    </row>
    <row r="494" spans="2:11" ht="15" x14ac:dyDescent="0.25">
      <c r="B494" s="354" t="s">
        <v>270</v>
      </c>
      <c r="C494" s="355">
        <v>35855</v>
      </c>
      <c r="D494" s="6">
        <v>6804</v>
      </c>
      <c r="E494" s="358">
        <f t="shared" si="107"/>
        <v>566.77319999999997</v>
      </c>
      <c r="F494" s="356">
        <v>0</v>
      </c>
      <c r="G494" s="358">
        <v>417</v>
      </c>
      <c r="H494" s="356">
        <f t="shared" si="106"/>
        <v>149.77319999999997</v>
      </c>
      <c r="I494" s="354"/>
      <c r="J494" s="360">
        <v>12</v>
      </c>
      <c r="K494" s="370">
        <f>SUM(D483:D494)</f>
        <v>75731</v>
      </c>
    </row>
    <row r="495" spans="2:11" ht="15" x14ac:dyDescent="0.25">
      <c r="B495" s="354" t="s">
        <v>270</v>
      </c>
      <c r="C495" s="355">
        <v>35886</v>
      </c>
      <c r="D495" s="6">
        <v>6804</v>
      </c>
      <c r="E495" s="358">
        <f t="shared" si="107"/>
        <v>566.77319999999997</v>
      </c>
      <c r="F495" s="356">
        <v>0</v>
      </c>
      <c r="G495" s="358">
        <v>417</v>
      </c>
      <c r="H495" s="356">
        <f t="shared" si="106"/>
        <v>149.77319999999997</v>
      </c>
      <c r="I495" s="354"/>
      <c r="J495" s="360"/>
      <c r="K495" s="370" t="s">
        <v>54</v>
      </c>
    </row>
    <row r="496" spans="2:11" ht="15" x14ac:dyDescent="0.25">
      <c r="B496" s="354" t="s">
        <v>270</v>
      </c>
      <c r="C496" s="355">
        <v>35916</v>
      </c>
      <c r="D496" s="6">
        <v>7117</v>
      </c>
      <c r="E496" s="358">
        <f t="shared" si="107"/>
        <v>592.84609999999998</v>
      </c>
      <c r="F496" s="356">
        <v>0</v>
      </c>
      <c r="G496" s="358">
        <v>417</v>
      </c>
      <c r="H496" s="356">
        <f t="shared" si="106"/>
        <v>175.84609999999998</v>
      </c>
      <c r="I496" s="354"/>
      <c r="J496" s="360"/>
    </row>
    <row r="497" spans="2:11" ht="15" x14ac:dyDescent="0.25">
      <c r="B497" s="354" t="s">
        <v>270</v>
      </c>
      <c r="C497" s="355">
        <v>35947</v>
      </c>
      <c r="D497" s="6">
        <v>7117</v>
      </c>
      <c r="E497" s="358">
        <f t="shared" si="107"/>
        <v>592.84609999999998</v>
      </c>
      <c r="F497" s="356">
        <v>0</v>
      </c>
      <c r="G497" s="358">
        <v>417</v>
      </c>
      <c r="H497" s="356">
        <f t="shared" si="106"/>
        <v>175.84609999999998</v>
      </c>
      <c r="I497" s="354"/>
      <c r="J497" s="360"/>
    </row>
    <row r="498" spans="2:11" ht="15" x14ac:dyDescent="0.25">
      <c r="B498" s="354" t="s">
        <v>270</v>
      </c>
      <c r="C498" s="355">
        <v>35977</v>
      </c>
      <c r="D498" s="6">
        <v>7117</v>
      </c>
      <c r="E498" s="358">
        <f t="shared" si="107"/>
        <v>592.84609999999998</v>
      </c>
      <c r="F498" s="356">
        <v>0</v>
      </c>
      <c r="G498" s="358">
        <v>417</v>
      </c>
      <c r="H498" s="356">
        <f t="shared" si="106"/>
        <v>175.84609999999998</v>
      </c>
      <c r="I498" s="354"/>
      <c r="J498" s="360"/>
    </row>
    <row r="499" spans="2:11" ht="15" x14ac:dyDescent="0.25">
      <c r="B499" s="354" t="s">
        <v>270</v>
      </c>
      <c r="C499" s="355">
        <v>36008</v>
      </c>
      <c r="D499" s="6">
        <v>7117</v>
      </c>
      <c r="E499" s="358">
        <f t="shared" si="107"/>
        <v>592.84609999999998</v>
      </c>
      <c r="F499" s="356">
        <v>0</v>
      </c>
      <c r="G499" s="358">
        <v>417</v>
      </c>
      <c r="H499" s="356">
        <f t="shared" si="106"/>
        <v>175.84609999999998</v>
      </c>
      <c r="I499" s="354"/>
      <c r="J499" s="360"/>
    </row>
    <row r="500" spans="2:11" ht="15" x14ac:dyDescent="0.25">
      <c r="B500" s="354" t="s">
        <v>270</v>
      </c>
      <c r="C500" s="355">
        <v>36039</v>
      </c>
      <c r="D500" s="6">
        <v>7117</v>
      </c>
      <c r="E500" s="358">
        <f t="shared" si="107"/>
        <v>592.84609999999998</v>
      </c>
      <c r="F500" s="356">
        <v>0</v>
      </c>
      <c r="G500" s="358">
        <v>417</v>
      </c>
      <c r="H500" s="356">
        <f t="shared" si="106"/>
        <v>175.84609999999998</v>
      </c>
      <c r="I500" s="354"/>
      <c r="J500" s="360"/>
    </row>
    <row r="501" spans="2:11" ht="15" x14ac:dyDescent="0.25">
      <c r="B501" s="354" t="s">
        <v>270</v>
      </c>
      <c r="C501" s="355">
        <v>36069</v>
      </c>
      <c r="D501" s="6">
        <v>7117</v>
      </c>
      <c r="E501" s="358">
        <f t="shared" si="107"/>
        <v>592.84609999999998</v>
      </c>
      <c r="F501" s="356">
        <v>0</v>
      </c>
      <c r="G501" s="358">
        <v>417</v>
      </c>
      <c r="H501" s="356">
        <f t="shared" si="106"/>
        <v>175.84609999999998</v>
      </c>
      <c r="I501" s="354"/>
      <c r="J501" s="360"/>
    </row>
    <row r="502" spans="2:11" ht="15" x14ac:dyDescent="0.25">
      <c r="B502" s="354" t="s">
        <v>270</v>
      </c>
      <c r="C502" s="355">
        <v>36100</v>
      </c>
      <c r="D502" s="6">
        <v>7117</v>
      </c>
      <c r="E502" s="358">
        <f t="shared" si="107"/>
        <v>592.84609999999998</v>
      </c>
      <c r="F502" s="356">
        <v>0</v>
      </c>
      <c r="G502" s="358">
        <v>417</v>
      </c>
      <c r="H502" s="356">
        <f t="shared" si="106"/>
        <v>175.84609999999998</v>
      </c>
      <c r="I502" s="354"/>
      <c r="J502" s="360"/>
    </row>
    <row r="503" spans="2:11" ht="15" x14ac:dyDescent="0.25">
      <c r="B503" s="354" t="s">
        <v>270</v>
      </c>
      <c r="C503" s="355">
        <v>36130</v>
      </c>
      <c r="D503" s="6">
        <v>7680</v>
      </c>
      <c r="E503" s="358">
        <f t="shared" si="107"/>
        <v>639.74400000000003</v>
      </c>
      <c r="F503" s="356">
        <v>0</v>
      </c>
      <c r="G503" s="358">
        <v>417</v>
      </c>
      <c r="H503" s="356">
        <f t="shared" si="106"/>
        <v>222.74400000000003</v>
      </c>
      <c r="I503" s="354"/>
      <c r="J503" s="360"/>
    </row>
    <row r="504" spans="2:11" ht="15" x14ac:dyDescent="0.25">
      <c r="B504" s="354" t="s">
        <v>270</v>
      </c>
      <c r="C504" s="355">
        <v>36161</v>
      </c>
      <c r="D504" s="6">
        <v>7680</v>
      </c>
      <c r="E504" s="358">
        <f t="shared" si="107"/>
        <v>639.74400000000003</v>
      </c>
      <c r="F504" s="356">
        <v>0</v>
      </c>
      <c r="G504" s="358">
        <v>417</v>
      </c>
      <c r="H504" s="356">
        <f t="shared" si="106"/>
        <v>222.74400000000003</v>
      </c>
      <c r="I504" s="354"/>
      <c r="J504" s="360"/>
    </row>
    <row r="505" spans="2:11" ht="15" x14ac:dyDescent="0.25">
      <c r="B505" s="354" t="s">
        <v>270</v>
      </c>
      <c r="C505" s="355">
        <v>36192</v>
      </c>
      <c r="D505" s="6">
        <v>7922</v>
      </c>
      <c r="E505" s="358">
        <f t="shared" si="107"/>
        <v>659.90260000000001</v>
      </c>
      <c r="F505" s="356">
        <v>0</v>
      </c>
      <c r="G505" s="358">
        <v>417</v>
      </c>
      <c r="H505" s="356">
        <f t="shared" si="106"/>
        <v>242.90260000000001</v>
      </c>
      <c r="I505" s="354"/>
      <c r="J505" s="360"/>
    </row>
    <row r="506" spans="2:11" ht="15" x14ac:dyDescent="0.25">
      <c r="B506" s="354" t="s">
        <v>270</v>
      </c>
      <c r="C506" s="355">
        <v>36220</v>
      </c>
      <c r="D506" s="6">
        <v>36929</v>
      </c>
      <c r="E506" s="358">
        <f t="shared" si="107"/>
        <v>3076.1857</v>
      </c>
      <c r="F506" s="356">
        <v>0</v>
      </c>
      <c r="G506" s="358">
        <v>417</v>
      </c>
      <c r="H506" s="356">
        <f t="shared" si="106"/>
        <v>2659.1857</v>
      </c>
      <c r="I506" s="361">
        <f>SUM(H506*12%/12)</f>
        <v>26.591857000000001</v>
      </c>
      <c r="J506" s="360">
        <v>12</v>
      </c>
      <c r="K506" s="370">
        <f>SUM(D495:D506)</f>
        <v>116834</v>
      </c>
    </row>
    <row r="507" spans="2:11" ht="15" x14ac:dyDescent="0.25">
      <c r="B507" s="354" t="s">
        <v>270</v>
      </c>
      <c r="C507" s="355">
        <v>36251</v>
      </c>
      <c r="D507" s="12">
        <v>38446</v>
      </c>
      <c r="E507" s="358">
        <f t="shared" si="107"/>
        <v>3202.5518000000002</v>
      </c>
      <c r="F507" s="356">
        <v>0</v>
      </c>
      <c r="G507" s="358">
        <v>417</v>
      </c>
      <c r="H507" s="356">
        <f t="shared" si="106"/>
        <v>2785.5518000000002</v>
      </c>
      <c r="I507" s="361">
        <v>0</v>
      </c>
      <c r="J507" s="360"/>
    </row>
    <row r="508" spans="2:11" ht="15" x14ac:dyDescent="0.25">
      <c r="B508" s="354" t="s">
        <v>270</v>
      </c>
      <c r="C508" s="355">
        <v>36281</v>
      </c>
      <c r="D508" s="6">
        <v>10767</v>
      </c>
      <c r="E508" s="358">
        <f t="shared" si="107"/>
        <v>896.89109999999994</v>
      </c>
      <c r="F508" s="356">
        <v>0</v>
      </c>
      <c r="G508" s="358">
        <v>417</v>
      </c>
      <c r="H508" s="356">
        <f t="shared" si="106"/>
        <v>479.89109999999994</v>
      </c>
      <c r="I508" s="361">
        <v>0</v>
      </c>
      <c r="J508" s="360"/>
    </row>
    <row r="509" spans="2:11" ht="15" x14ac:dyDescent="0.25">
      <c r="B509" s="354" t="s">
        <v>270</v>
      </c>
      <c r="C509" s="355">
        <v>36312</v>
      </c>
      <c r="D509" s="6">
        <v>10767</v>
      </c>
      <c r="E509" s="358">
        <f t="shared" si="107"/>
        <v>896.89109999999994</v>
      </c>
      <c r="F509" s="356">
        <v>0</v>
      </c>
      <c r="G509" s="358">
        <v>417</v>
      </c>
      <c r="H509" s="356">
        <f t="shared" si="106"/>
        <v>479.89109999999994</v>
      </c>
      <c r="I509" s="361">
        <v>0</v>
      </c>
      <c r="J509" s="360"/>
    </row>
    <row r="510" spans="2:11" ht="15" x14ac:dyDescent="0.25">
      <c r="B510" s="354" t="s">
        <v>270</v>
      </c>
      <c r="C510" s="355">
        <v>36342</v>
      </c>
      <c r="D510" s="6">
        <v>10767</v>
      </c>
      <c r="E510" s="358">
        <f t="shared" si="107"/>
        <v>896.89109999999994</v>
      </c>
      <c r="F510" s="356">
        <v>0</v>
      </c>
      <c r="G510" s="358">
        <v>417</v>
      </c>
      <c r="H510" s="356">
        <f t="shared" si="106"/>
        <v>479.89109999999994</v>
      </c>
      <c r="I510" s="361">
        <v>0</v>
      </c>
      <c r="J510" s="360"/>
    </row>
    <row r="511" spans="2:11" ht="15" x14ac:dyDescent="0.25">
      <c r="B511" s="354" t="s">
        <v>270</v>
      </c>
      <c r="C511" s="355">
        <v>36373</v>
      </c>
      <c r="D511" s="6">
        <v>10767</v>
      </c>
      <c r="E511" s="358">
        <f t="shared" si="107"/>
        <v>896.89109999999994</v>
      </c>
      <c r="F511" s="356">
        <v>0</v>
      </c>
      <c r="G511" s="358">
        <v>417</v>
      </c>
      <c r="H511" s="356">
        <f t="shared" si="106"/>
        <v>479.89109999999994</v>
      </c>
      <c r="I511" s="361">
        <v>0</v>
      </c>
      <c r="J511" s="360"/>
    </row>
    <row r="512" spans="2:11" ht="15" x14ac:dyDescent="0.25">
      <c r="B512" s="354" t="s">
        <v>270</v>
      </c>
      <c r="C512" s="355">
        <v>36404</v>
      </c>
      <c r="D512" s="6">
        <v>11649</v>
      </c>
      <c r="E512" s="358">
        <f t="shared" si="107"/>
        <v>970.36170000000004</v>
      </c>
      <c r="F512" s="356">
        <v>0</v>
      </c>
      <c r="G512" s="354">
        <v>417</v>
      </c>
      <c r="H512" s="356">
        <f t="shared" si="106"/>
        <v>553.36170000000004</v>
      </c>
      <c r="I512" s="361">
        <v>0</v>
      </c>
      <c r="J512" s="360"/>
    </row>
    <row r="513" spans="2:11" ht="15" x14ac:dyDescent="0.25">
      <c r="B513" s="354" t="s">
        <v>270</v>
      </c>
      <c r="C513" s="355">
        <v>36434</v>
      </c>
      <c r="D513" s="6">
        <v>11649</v>
      </c>
      <c r="E513" s="358">
        <f t="shared" si="107"/>
        <v>970.36170000000004</v>
      </c>
      <c r="F513" s="356">
        <v>0</v>
      </c>
      <c r="G513" s="354">
        <v>417</v>
      </c>
      <c r="H513" s="356">
        <f t="shared" si="106"/>
        <v>553.36170000000004</v>
      </c>
      <c r="I513" s="361">
        <v>0</v>
      </c>
      <c r="J513" s="360"/>
    </row>
    <row r="514" spans="2:11" ht="15" x14ac:dyDescent="0.25">
      <c r="B514" s="354" t="s">
        <v>270</v>
      </c>
      <c r="C514" s="355">
        <v>36465</v>
      </c>
      <c r="D514" s="6">
        <v>11649</v>
      </c>
      <c r="E514" s="358">
        <f t="shared" si="107"/>
        <v>970.36170000000004</v>
      </c>
      <c r="F514" s="356">
        <v>0</v>
      </c>
      <c r="G514" s="354">
        <v>417</v>
      </c>
      <c r="H514" s="356">
        <f t="shared" si="106"/>
        <v>553.36170000000004</v>
      </c>
      <c r="I514" s="361">
        <v>0</v>
      </c>
      <c r="J514" s="360"/>
    </row>
    <row r="515" spans="2:11" ht="15" x14ac:dyDescent="0.25">
      <c r="B515" s="354" t="s">
        <v>270</v>
      </c>
      <c r="C515" s="355">
        <v>36495</v>
      </c>
      <c r="D515" s="6">
        <v>11649</v>
      </c>
      <c r="E515" s="358">
        <f t="shared" si="107"/>
        <v>970.36170000000004</v>
      </c>
      <c r="F515" s="356">
        <v>0</v>
      </c>
      <c r="G515" s="354">
        <v>417</v>
      </c>
      <c r="H515" s="356">
        <f t="shared" si="106"/>
        <v>553.36170000000004</v>
      </c>
      <c r="I515" s="361">
        <v>0</v>
      </c>
      <c r="J515" s="360"/>
    </row>
    <row r="516" spans="2:11" ht="15" x14ac:dyDescent="0.25">
      <c r="B516" s="354" t="s">
        <v>270</v>
      </c>
      <c r="C516" s="355">
        <v>36526</v>
      </c>
      <c r="D516" s="6">
        <v>11649</v>
      </c>
      <c r="E516" s="358">
        <f t="shared" si="107"/>
        <v>970.36170000000004</v>
      </c>
      <c r="F516" s="356">
        <v>0</v>
      </c>
      <c r="G516" s="354">
        <v>417</v>
      </c>
      <c r="H516" s="356">
        <f t="shared" si="106"/>
        <v>553.36170000000004</v>
      </c>
      <c r="I516" s="361">
        <v>0</v>
      </c>
      <c r="J516" s="360"/>
    </row>
    <row r="517" spans="2:11" ht="15" x14ac:dyDescent="0.25">
      <c r="B517" s="354" t="s">
        <v>270</v>
      </c>
      <c r="C517" s="355">
        <v>36557</v>
      </c>
      <c r="D517" s="6">
        <v>12012</v>
      </c>
      <c r="E517" s="358">
        <f t="shared" si="107"/>
        <v>1000.5996</v>
      </c>
      <c r="F517" s="356">
        <v>0</v>
      </c>
      <c r="G517" s="354">
        <v>417</v>
      </c>
      <c r="H517" s="356">
        <f t="shared" si="106"/>
        <v>583.59960000000001</v>
      </c>
      <c r="I517" s="361">
        <v>0</v>
      </c>
      <c r="J517" s="360"/>
    </row>
    <row r="518" spans="2:11" ht="15" x14ac:dyDescent="0.25">
      <c r="B518" s="354" t="s">
        <v>270</v>
      </c>
      <c r="C518" s="355">
        <v>36586</v>
      </c>
      <c r="D518" s="6">
        <v>12012</v>
      </c>
      <c r="E518" s="358">
        <f t="shared" si="107"/>
        <v>1000.5996</v>
      </c>
      <c r="F518" s="356">
        <v>0</v>
      </c>
      <c r="G518" s="354">
        <v>417</v>
      </c>
      <c r="H518" s="356">
        <f t="shared" si="106"/>
        <v>583.59960000000001</v>
      </c>
      <c r="I518" s="361">
        <v>0</v>
      </c>
      <c r="J518" s="360">
        <v>12</v>
      </c>
      <c r="K518" s="370">
        <f>SUM(D507:D518)</f>
        <v>163783</v>
      </c>
    </row>
    <row r="519" spans="2:11" ht="15" x14ac:dyDescent="0.25">
      <c r="B519" s="354" t="s">
        <v>270</v>
      </c>
      <c r="C519" s="355">
        <v>36617</v>
      </c>
      <c r="D519" s="6">
        <v>12012</v>
      </c>
      <c r="E519" s="358">
        <f t="shared" si="107"/>
        <v>1000.5996</v>
      </c>
      <c r="F519" s="356">
        <v>0</v>
      </c>
      <c r="G519" s="354">
        <v>417</v>
      </c>
      <c r="H519" s="356">
        <f t="shared" si="106"/>
        <v>583.59960000000001</v>
      </c>
      <c r="I519" s="361">
        <v>0</v>
      </c>
      <c r="J519" s="360"/>
    </row>
    <row r="520" spans="2:11" ht="15" x14ac:dyDescent="0.25">
      <c r="B520" s="354" t="s">
        <v>270</v>
      </c>
      <c r="C520" s="355">
        <v>36647</v>
      </c>
      <c r="D520" s="6">
        <v>12467</v>
      </c>
      <c r="E520" s="358">
        <f t="shared" si="107"/>
        <v>1038.5011</v>
      </c>
      <c r="F520" s="356">
        <v>0</v>
      </c>
      <c r="G520" s="354">
        <v>417</v>
      </c>
      <c r="H520" s="356">
        <f t="shared" si="106"/>
        <v>621.50109999999995</v>
      </c>
      <c r="I520" s="361">
        <v>0</v>
      </c>
      <c r="J520" s="360"/>
    </row>
    <row r="521" spans="2:11" ht="15" x14ac:dyDescent="0.25">
      <c r="B521" s="354" t="s">
        <v>270</v>
      </c>
      <c r="C521" s="355">
        <v>36678</v>
      </c>
      <c r="D521" s="6">
        <v>12467</v>
      </c>
      <c r="E521" s="358">
        <f t="shared" si="107"/>
        <v>1038.5011</v>
      </c>
      <c r="F521" s="356">
        <v>0</v>
      </c>
      <c r="G521" s="354">
        <v>417</v>
      </c>
      <c r="H521" s="356">
        <f t="shared" si="106"/>
        <v>621.50109999999995</v>
      </c>
      <c r="I521" s="361">
        <v>0</v>
      </c>
      <c r="J521" s="360"/>
    </row>
    <row r="522" spans="2:11" ht="15" x14ac:dyDescent="0.25">
      <c r="B522" s="354" t="s">
        <v>270</v>
      </c>
      <c r="C522" s="355">
        <v>36708</v>
      </c>
      <c r="D522" s="6">
        <v>12467</v>
      </c>
      <c r="E522" s="358">
        <f t="shared" si="107"/>
        <v>1038.5011</v>
      </c>
      <c r="F522" s="356">
        <v>0</v>
      </c>
      <c r="G522" s="354">
        <v>417</v>
      </c>
      <c r="H522" s="356">
        <f t="shared" si="106"/>
        <v>621.50109999999995</v>
      </c>
      <c r="I522" s="361">
        <v>0</v>
      </c>
      <c r="J522" s="360"/>
    </row>
    <row r="523" spans="2:11" ht="15" x14ac:dyDescent="0.25">
      <c r="B523" s="354" t="s">
        <v>270</v>
      </c>
      <c r="C523" s="355">
        <v>36739</v>
      </c>
      <c r="D523" s="6">
        <v>12467</v>
      </c>
      <c r="E523" s="358">
        <f t="shared" si="107"/>
        <v>1038.5011</v>
      </c>
      <c r="F523" s="356">
        <v>0</v>
      </c>
      <c r="G523" s="354">
        <v>417</v>
      </c>
      <c r="H523" s="356">
        <f t="shared" si="106"/>
        <v>621.50109999999995</v>
      </c>
      <c r="I523" s="361">
        <v>0</v>
      </c>
      <c r="J523" s="360"/>
    </row>
    <row r="524" spans="2:11" ht="15" x14ac:dyDescent="0.25">
      <c r="B524" s="354" t="s">
        <v>270</v>
      </c>
      <c r="C524" s="355">
        <v>36770</v>
      </c>
      <c r="D524" s="6">
        <v>12467</v>
      </c>
      <c r="E524" s="358">
        <f t="shared" si="107"/>
        <v>1038.5011</v>
      </c>
      <c r="F524" s="356">
        <v>0</v>
      </c>
      <c r="G524" s="354">
        <v>417</v>
      </c>
      <c r="H524" s="356">
        <f t="shared" si="106"/>
        <v>621.50109999999995</v>
      </c>
      <c r="I524" s="361">
        <v>0</v>
      </c>
      <c r="J524" s="360"/>
    </row>
    <row r="525" spans="2:11" ht="15" x14ac:dyDescent="0.25">
      <c r="B525" s="354" t="s">
        <v>270</v>
      </c>
      <c r="C525" s="355">
        <v>36800</v>
      </c>
      <c r="D525" s="6">
        <v>12467</v>
      </c>
      <c r="E525" s="358">
        <f t="shared" si="107"/>
        <v>1038.5011</v>
      </c>
      <c r="F525" s="356">
        <v>0</v>
      </c>
      <c r="G525" s="354">
        <v>417</v>
      </c>
      <c r="H525" s="356">
        <f t="shared" si="106"/>
        <v>621.50109999999995</v>
      </c>
      <c r="I525" s="361">
        <v>0</v>
      </c>
      <c r="J525" s="360"/>
    </row>
    <row r="526" spans="2:11" ht="15" x14ac:dyDescent="0.25">
      <c r="B526" s="354" t="s">
        <v>270</v>
      </c>
      <c r="C526" s="355">
        <v>36831</v>
      </c>
      <c r="D526" s="6">
        <v>12558</v>
      </c>
      <c r="E526" s="358">
        <f t="shared" si="107"/>
        <v>1046.0814</v>
      </c>
      <c r="F526" s="356">
        <v>0</v>
      </c>
      <c r="G526" s="354">
        <v>417</v>
      </c>
      <c r="H526" s="356">
        <f t="shared" si="106"/>
        <v>629.08140000000003</v>
      </c>
      <c r="I526" s="361">
        <v>0</v>
      </c>
      <c r="J526" s="360"/>
    </row>
    <row r="527" spans="2:11" ht="15" x14ac:dyDescent="0.25">
      <c r="B527" s="354" t="s">
        <v>270</v>
      </c>
      <c r="C527" s="355">
        <v>36861</v>
      </c>
      <c r="D527" s="6">
        <v>12558</v>
      </c>
      <c r="E527" s="358">
        <f t="shared" si="107"/>
        <v>1046.0814</v>
      </c>
      <c r="F527" s="356">
        <v>0</v>
      </c>
      <c r="G527" s="354">
        <v>417</v>
      </c>
      <c r="H527" s="356">
        <f t="shared" si="106"/>
        <v>629.08140000000003</v>
      </c>
      <c r="I527" s="361">
        <v>0</v>
      </c>
      <c r="J527" s="360"/>
    </row>
    <row r="528" spans="2:11" ht="15" x14ac:dyDescent="0.25">
      <c r="B528" s="354" t="s">
        <v>270</v>
      </c>
      <c r="C528" s="355">
        <v>36892</v>
      </c>
      <c r="D528" s="6">
        <v>12558</v>
      </c>
      <c r="E528" s="358">
        <f t="shared" si="107"/>
        <v>1046.0814</v>
      </c>
      <c r="F528" s="356">
        <v>0</v>
      </c>
      <c r="G528" s="354">
        <v>417</v>
      </c>
      <c r="H528" s="356">
        <f t="shared" si="106"/>
        <v>629.08140000000003</v>
      </c>
      <c r="I528" s="361">
        <v>0</v>
      </c>
      <c r="J528" s="360"/>
    </row>
    <row r="529" spans="2:11" ht="15" x14ac:dyDescent="0.25">
      <c r="B529" s="354" t="s">
        <v>270</v>
      </c>
      <c r="C529" s="355">
        <v>36923</v>
      </c>
      <c r="D529" s="6">
        <v>12938</v>
      </c>
      <c r="E529" s="358">
        <f t="shared" si="107"/>
        <v>1077.7354</v>
      </c>
      <c r="F529" s="356">
        <v>0</v>
      </c>
      <c r="G529" s="354">
        <v>417</v>
      </c>
      <c r="H529" s="356">
        <f t="shared" si="106"/>
        <v>660.73540000000003</v>
      </c>
      <c r="I529" s="361">
        <v>0</v>
      </c>
      <c r="J529" s="360"/>
    </row>
    <row r="530" spans="2:11" ht="15" x14ac:dyDescent="0.25">
      <c r="B530" s="354" t="s">
        <v>270</v>
      </c>
      <c r="C530" s="355">
        <v>36951</v>
      </c>
      <c r="D530" s="6">
        <v>12938</v>
      </c>
      <c r="E530" s="358">
        <f t="shared" si="107"/>
        <v>1077.7354</v>
      </c>
      <c r="F530" s="356">
        <v>0</v>
      </c>
      <c r="G530" s="354">
        <v>417</v>
      </c>
      <c r="H530" s="356">
        <f t="shared" si="106"/>
        <v>660.73540000000003</v>
      </c>
      <c r="I530" s="361">
        <v>0</v>
      </c>
      <c r="J530" s="362" t="s">
        <v>256</v>
      </c>
      <c r="K530" s="370">
        <f>SUM(D519:D530)</f>
        <v>150364</v>
      </c>
    </row>
    <row r="531" spans="2:11" ht="15" x14ac:dyDescent="0.25">
      <c r="B531" s="354" t="s">
        <v>270</v>
      </c>
      <c r="C531" s="355">
        <v>36982</v>
      </c>
      <c r="D531" s="6">
        <v>12938</v>
      </c>
      <c r="E531" s="358">
        <f t="shared" si="107"/>
        <v>1077.7354</v>
      </c>
      <c r="F531" s="356">
        <v>0</v>
      </c>
      <c r="G531" s="354">
        <v>417</v>
      </c>
      <c r="H531" s="356">
        <f t="shared" ref="H531:H594" si="108">SUM(E531-G531)</f>
        <v>660.73540000000003</v>
      </c>
      <c r="I531" s="361">
        <v>0</v>
      </c>
      <c r="J531" s="360"/>
    </row>
    <row r="532" spans="2:11" ht="15" x14ac:dyDescent="0.25">
      <c r="B532" s="354" t="s">
        <v>270</v>
      </c>
      <c r="C532" s="355">
        <v>37012</v>
      </c>
      <c r="D532" s="6">
        <v>12938</v>
      </c>
      <c r="E532" s="358">
        <f t="shared" ref="E532:E591" si="109">SUM(D532*8.33%)</f>
        <v>1077.7354</v>
      </c>
      <c r="F532" s="356">
        <v>0</v>
      </c>
      <c r="G532" s="354">
        <v>417</v>
      </c>
      <c r="H532" s="356">
        <f t="shared" si="108"/>
        <v>660.73540000000003</v>
      </c>
      <c r="I532" s="361">
        <v>0</v>
      </c>
      <c r="J532" s="360"/>
    </row>
    <row r="533" spans="2:11" ht="15" x14ac:dyDescent="0.25">
      <c r="B533" s="354" t="s">
        <v>270</v>
      </c>
      <c r="C533" s="355">
        <v>37043</v>
      </c>
      <c r="D533" s="6">
        <v>12938</v>
      </c>
      <c r="E533" s="358">
        <f t="shared" si="109"/>
        <v>1077.7354</v>
      </c>
      <c r="F533" s="356">
        <v>0</v>
      </c>
      <c r="G533" s="354">
        <v>541</v>
      </c>
      <c r="H533" s="356">
        <f t="shared" si="108"/>
        <v>536.73540000000003</v>
      </c>
      <c r="I533" s="361">
        <v>0</v>
      </c>
      <c r="J533" s="360"/>
    </row>
    <row r="534" spans="2:11" ht="15" x14ac:dyDescent="0.25">
      <c r="B534" s="354" t="s">
        <v>270</v>
      </c>
      <c r="C534" s="355">
        <v>37073</v>
      </c>
      <c r="D534" s="6">
        <v>12938</v>
      </c>
      <c r="E534" s="358">
        <f t="shared" si="109"/>
        <v>1077.7354</v>
      </c>
      <c r="F534" s="356">
        <v>0</v>
      </c>
      <c r="G534" s="354">
        <v>541</v>
      </c>
      <c r="H534" s="356">
        <f t="shared" si="108"/>
        <v>536.73540000000003</v>
      </c>
      <c r="I534" s="361">
        <v>0</v>
      </c>
      <c r="J534" s="360"/>
    </row>
    <row r="535" spans="2:11" ht="15" x14ac:dyDescent="0.25">
      <c r="B535" s="354" t="s">
        <v>270</v>
      </c>
      <c r="C535" s="355">
        <v>37104</v>
      </c>
      <c r="D535" s="6">
        <v>13219</v>
      </c>
      <c r="E535" s="358">
        <f t="shared" si="109"/>
        <v>1101.1426999999999</v>
      </c>
      <c r="F535" s="356">
        <v>0</v>
      </c>
      <c r="G535" s="354">
        <v>541</v>
      </c>
      <c r="H535" s="356">
        <f t="shared" si="108"/>
        <v>560.14269999999988</v>
      </c>
      <c r="I535" s="361">
        <v>0</v>
      </c>
      <c r="J535" s="360"/>
    </row>
    <row r="536" spans="2:11" ht="15" x14ac:dyDescent="0.25">
      <c r="B536" s="354" t="s">
        <v>270</v>
      </c>
      <c r="C536" s="355">
        <v>37135</v>
      </c>
      <c r="D536" s="6">
        <v>13219</v>
      </c>
      <c r="E536" s="358">
        <f t="shared" si="109"/>
        <v>1101.1426999999999</v>
      </c>
      <c r="F536" s="356">
        <v>0</v>
      </c>
      <c r="G536" s="354">
        <v>541</v>
      </c>
      <c r="H536" s="356">
        <f t="shared" si="108"/>
        <v>560.14269999999988</v>
      </c>
      <c r="I536" s="361">
        <v>0</v>
      </c>
      <c r="J536" s="360"/>
    </row>
    <row r="537" spans="2:11" ht="15" x14ac:dyDescent="0.25">
      <c r="B537" s="354" t="s">
        <v>270</v>
      </c>
      <c r="C537" s="355">
        <v>37165</v>
      </c>
      <c r="D537" s="6">
        <v>13219</v>
      </c>
      <c r="E537" s="358">
        <f t="shared" si="109"/>
        <v>1101.1426999999999</v>
      </c>
      <c r="F537" s="356">
        <v>0</v>
      </c>
      <c r="G537" s="354">
        <v>541</v>
      </c>
      <c r="H537" s="356">
        <f t="shared" si="108"/>
        <v>560.14269999999988</v>
      </c>
      <c r="I537" s="361">
        <v>0</v>
      </c>
      <c r="J537" s="360"/>
    </row>
    <row r="538" spans="2:11" ht="15" x14ac:dyDescent="0.25">
      <c r="B538" s="354" t="s">
        <v>270</v>
      </c>
      <c r="C538" s="355">
        <v>37196</v>
      </c>
      <c r="D538" s="6">
        <v>13219</v>
      </c>
      <c r="E538" s="358">
        <f t="shared" si="109"/>
        <v>1101.1426999999999</v>
      </c>
      <c r="F538" s="356">
        <v>0</v>
      </c>
      <c r="G538" s="354">
        <v>541</v>
      </c>
      <c r="H538" s="356">
        <f t="shared" si="108"/>
        <v>560.14269999999988</v>
      </c>
      <c r="I538" s="361">
        <v>0</v>
      </c>
      <c r="J538" s="360"/>
    </row>
    <row r="539" spans="2:11" ht="15" x14ac:dyDescent="0.25">
      <c r="B539" s="354" t="s">
        <v>270</v>
      </c>
      <c r="C539" s="355">
        <v>37226</v>
      </c>
      <c r="D539" s="6">
        <v>13219</v>
      </c>
      <c r="E539" s="358">
        <f t="shared" si="109"/>
        <v>1101.1426999999999</v>
      </c>
      <c r="F539" s="356">
        <v>0</v>
      </c>
      <c r="G539" s="354">
        <v>541</v>
      </c>
      <c r="H539" s="356">
        <f t="shared" si="108"/>
        <v>560.14269999999988</v>
      </c>
      <c r="I539" s="361">
        <v>0</v>
      </c>
      <c r="J539" s="360"/>
    </row>
    <row r="540" spans="2:11" ht="15" x14ac:dyDescent="0.25">
      <c r="B540" s="354" t="s">
        <v>270</v>
      </c>
      <c r="C540" s="355">
        <v>37257</v>
      </c>
      <c r="D540" s="6">
        <v>13219</v>
      </c>
      <c r="E540" s="358">
        <f t="shared" si="109"/>
        <v>1101.1426999999999</v>
      </c>
      <c r="F540" s="356">
        <v>0</v>
      </c>
      <c r="G540" s="354">
        <v>541</v>
      </c>
      <c r="H540" s="356">
        <f t="shared" si="108"/>
        <v>560.14269999999988</v>
      </c>
      <c r="I540" s="361">
        <v>0</v>
      </c>
      <c r="J540" s="360"/>
    </row>
    <row r="541" spans="2:11" ht="15" x14ac:dyDescent="0.25">
      <c r="B541" s="354" t="s">
        <v>270</v>
      </c>
      <c r="C541" s="355">
        <v>37288</v>
      </c>
      <c r="D541" s="6">
        <v>13607</v>
      </c>
      <c r="E541" s="358">
        <f t="shared" si="109"/>
        <v>1133.4630999999999</v>
      </c>
      <c r="F541" s="356">
        <v>0</v>
      </c>
      <c r="G541" s="354">
        <v>541</v>
      </c>
      <c r="H541" s="356">
        <f t="shared" si="108"/>
        <v>592.46309999999994</v>
      </c>
      <c r="I541" s="361">
        <v>0</v>
      </c>
      <c r="J541" s="360"/>
    </row>
    <row r="542" spans="2:11" ht="15" x14ac:dyDescent="0.25">
      <c r="B542" s="354" t="s">
        <v>270</v>
      </c>
      <c r="C542" s="355">
        <v>37316</v>
      </c>
      <c r="D542" s="6">
        <v>13607</v>
      </c>
      <c r="E542" s="358">
        <f t="shared" si="109"/>
        <v>1133.4630999999999</v>
      </c>
      <c r="F542" s="356">
        <v>0</v>
      </c>
      <c r="G542" s="354">
        <v>541</v>
      </c>
      <c r="H542" s="356">
        <f t="shared" si="108"/>
        <v>592.46309999999994</v>
      </c>
      <c r="I542" s="361">
        <v>0</v>
      </c>
      <c r="J542" s="360">
        <v>9.5</v>
      </c>
      <c r="K542" s="370">
        <f>SUM(D531:D542)</f>
        <v>158280</v>
      </c>
    </row>
    <row r="543" spans="2:11" ht="15" x14ac:dyDescent="0.25">
      <c r="B543" s="354" t="s">
        <v>270</v>
      </c>
      <c r="C543" s="355">
        <v>37347</v>
      </c>
      <c r="D543" s="6">
        <v>13607</v>
      </c>
      <c r="E543" s="358">
        <f t="shared" si="109"/>
        <v>1133.4630999999999</v>
      </c>
      <c r="F543" s="356">
        <v>0</v>
      </c>
      <c r="G543" s="354">
        <v>541</v>
      </c>
      <c r="H543" s="356">
        <f t="shared" si="108"/>
        <v>592.46309999999994</v>
      </c>
      <c r="I543" s="361">
        <v>0</v>
      </c>
      <c r="J543" s="361">
        <f t="shared" ref="J543:J558" si="110">SUM(I543*9.5%/12)</f>
        <v>0</v>
      </c>
    </row>
    <row r="544" spans="2:11" ht="15" x14ac:dyDescent="0.25">
      <c r="B544" s="354" t="s">
        <v>270</v>
      </c>
      <c r="C544" s="355">
        <v>37377</v>
      </c>
      <c r="D544" s="6">
        <v>13607</v>
      </c>
      <c r="E544" s="358">
        <f t="shared" si="109"/>
        <v>1133.4630999999999</v>
      </c>
      <c r="F544" s="356">
        <v>0</v>
      </c>
      <c r="G544" s="354">
        <v>541</v>
      </c>
      <c r="H544" s="356">
        <f t="shared" si="108"/>
        <v>592.46309999999994</v>
      </c>
      <c r="I544" s="361">
        <v>0</v>
      </c>
      <c r="J544" s="361">
        <f t="shared" si="110"/>
        <v>0</v>
      </c>
    </row>
    <row r="545" spans="2:11" ht="15" x14ac:dyDescent="0.25">
      <c r="B545" s="354" t="s">
        <v>270</v>
      </c>
      <c r="C545" s="355">
        <v>37408</v>
      </c>
      <c r="D545" s="6">
        <v>13607</v>
      </c>
      <c r="E545" s="358">
        <f t="shared" si="109"/>
        <v>1133.4630999999999</v>
      </c>
      <c r="F545" s="356">
        <v>0</v>
      </c>
      <c r="G545" s="354">
        <v>541</v>
      </c>
      <c r="H545" s="356">
        <f t="shared" si="108"/>
        <v>592.46309999999994</v>
      </c>
      <c r="I545" s="361">
        <v>0</v>
      </c>
      <c r="J545" s="361">
        <f t="shared" si="110"/>
        <v>0</v>
      </c>
    </row>
    <row r="546" spans="2:11" ht="15" x14ac:dyDescent="0.25">
      <c r="B546" s="354" t="s">
        <v>270</v>
      </c>
      <c r="C546" s="355">
        <v>37438</v>
      </c>
      <c r="D546" s="6">
        <v>13607</v>
      </c>
      <c r="E546" s="358">
        <f t="shared" si="109"/>
        <v>1133.4630999999999</v>
      </c>
      <c r="F546" s="356">
        <v>0</v>
      </c>
      <c r="G546" s="354">
        <v>541</v>
      </c>
      <c r="H546" s="356">
        <f t="shared" si="108"/>
        <v>592.46309999999994</v>
      </c>
      <c r="I546" s="361">
        <v>0</v>
      </c>
      <c r="J546" s="361">
        <f t="shared" si="110"/>
        <v>0</v>
      </c>
    </row>
    <row r="547" spans="2:11" ht="15" x14ac:dyDescent="0.25">
      <c r="B547" s="354" t="s">
        <v>270</v>
      </c>
      <c r="C547" s="355">
        <v>37469</v>
      </c>
      <c r="D547" s="6">
        <v>13607</v>
      </c>
      <c r="E547" s="358">
        <f t="shared" si="109"/>
        <v>1133.4630999999999</v>
      </c>
      <c r="F547" s="356">
        <v>0</v>
      </c>
      <c r="G547" s="354">
        <v>541</v>
      </c>
      <c r="H547" s="356">
        <f t="shared" si="108"/>
        <v>592.46309999999994</v>
      </c>
      <c r="I547" s="361">
        <v>0</v>
      </c>
      <c r="J547" s="361">
        <f t="shared" si="110"/>
        <v>0</v>
      </c>
    </row>
    <row r="548" spans="2:11" ht="15" x14ac:dyDescent="0.25">
      <c r="B548" s="354" t="s">
        <v>270</v>
      </c>
      <c r="C548" s="355">
        <v>37500</v>
      </c>
      <c r="D548" s="6">
        <v>13607</v>
      </c>
      <c r="E548" s="358">
        <f t="shared" si="109"/>
        <v>1133.4630999999999</v>
      </c>
      <c r="F548" s="356">
        <v>0</v>
      </c>
      <c r="G548" s="354">
        <v>541</v>
      </c>
      <c r="H548" s="356">
        <f t="shared" si="108"/>
        <v>592.46309999999994</v>
      </c>
      <c r="I548" s="361">
        <v>0</v>
      </c>
      <c r="J548" s="361">
        <f t="shared" si="110"/>
        <v>0</v>
      </c>
    </row>
    <row r="549" spans="2:11" ht="15" x14ac:dyDescent="0.25">
      <c r="B549" s="354" t="s">
        <v>270</v>
      </c>
      <c r="C549" s="355">
        <v>37530</v>
      </c>
      <c r="D549" s="6">
        <v>13607</v>
      </c>
      <c r="E549" s="358">
        <f t="shared" si="109"/>
        <v>1133.4630999999999</v>
      </c>
      <c r="F549" s="356">
        <v>0</v>
      </c>
      <c r="G549" s="354">
        <v>541</v>
      </c>
      <c r="H549" s="356">
        <f t="shared" si="108"/>
        <v>592.46309999999994</v>
      </c>
      <c r="I549" s="361">
        <v>0</v>
      </c>
      <c r="J549" s="361">
        <f t="shared" si="110"/>
        <v>0</v>
      </c>
    </row>
    <row r="550" spans="2:11" ht="15" x14ac:dyDescent="0.25">
      <c r="B550" s="354" t="s">
        <v>270</v>
      </c>
      <c r="C550" s="355">
        <v>37561</v>
      </c>
      <c r="D550" s="6">
        <v>13607</v>
      </c>
      <c r="E550" s="358">
        <f t="shared" si="109"/>
        <v>1133.4630999999999</v>
      </c>
      <c r="F550" s="356">
        <v>0</v>
      </c>
      <c r="G550" s="354">
        <v>541</v>
      </c>
      <c r="H550" s="356">
        <f t="shared" si="108"/>
        <v>592.46309999999994</v>
      </c>
      <c r="I550" s="361">
        <v>0</v>
      </c>
      <c r="J550" s="361">
        <f t="shared" si="110"/>
        <v>0</v>
      </c>
    </row>
    <row r="551" spans="2:11" ht="15" x14ac:dyDescent="0.25">
      <c r="B551" s="354" t="s">
        <v>270</v>
      </c>
      <c r="C551" s="355">
        <v>37591</v>
      </c>
      <c r="D551" s="6">
        <v>13607</v>
      </c>
      <c r="E551" s="358">
        <f t="shared" si="109"/>
        <v>1133.4630999999999</v>
      </c>
      <c r="F551" s="356">
        <v>0</v>
      </c>
      <c r="G551" s="354">
        <v>541</v>
      </c>
      <c r="H551" s="356">
        <f t="shared" si="108"/>
        <v>592.46309999999994</v>
      </c>
      <c r="I551" s="361">
        <v>0</v>
      </c>
      <c r="J551" s="361">
        <f t="shared" si="110"/>
        <v>0</v>
      </c>
    </row>
    <row r="552" spans="2:11" ht="15" x14ac:dyDescent="0.25">
      <c r="B552" s="354" t="s">
        <v>270</v>
      </c>
      <c r="C552" s="355">
        <v>37622</v>
      </c>
      <c r="D552" s="6">
        <v>13607</v>
      </c>
      <c r="E552" s="358">
        <f t="shared" si="109"/>
        <v>1133.4630999999999</v>
      </c>
      <c r="F552" s="356">
        <v>0</v>
      </c>
      <c r="G552" s="354">
        <v>541</v>
      </c>
      <c r="H552" s="356">
        <f t="shared" si="108"/>
        <v>592.46309999999994</v>
      </c>
      <c r="I552" s="361">
        <v>0</v>
      </c>
      <c r="J552" s="361">
        <f t="shared" si="110"/>
        <v>0</v>
      </c>
    </row>
    <row r="553" spans="2:11" ht="15" x14ac:dyDescent="0.25">
      <c r="B553" s="354" t="s">
        <v>270</v>
      </c>
      <c r="C553" s="355">
        <v>37653</v>
      </c>
      <c r="D553" s="6">
        <v>13994</v>
      </c>
      <c r="E553" s="358">
        <f t="shared" si="109"/>
        <v>1165.7002</v>
      </c>
      <c r="F553" s="356">
        <v>0</v>
      </c>
      <c r="G553" s="354">
        <v>541</v>
      </c>
      <c r="H553" s="356">
        <f t="shared" si="108"/>
        <v>624.7002</v>
      </c>
      <c r="I553" s="361">
        <v>0</v>
      </c>
      <c r="J553" s="361">
        <f t="shared" si="110"/>
        <v>0</v>
      </c>
    </row>
    <row r="554" spans="2:11" ht="15" x14ac:dyDescent="0.25">
      <c r="B554" s="354" t="s">
        <v>270</v>
      </c>
      <c r="C554" s="355">
        <v>37681</v>
      </c>
      <c r="D554" s="6">
        <v>13994</v>
      </c>
      <c r="E554" s="358">
        <f t="shared" si="109"/>
        <v>1165.7002</v>
      </c>
      <c r="F554" s="356">
        <v>0</v>
      </c>
      <c r="G554" s="354">
        <v>541</v>
      </c>
      <c r="H554" s="356">
        <f t="shared" si="108"/>
        <v>624.7002</v>
      </c>
      <c r="I554" s="361">
        <v>0</v>
      </c>
      <c r="J554" s="361">
        <f t="shared" si="110"/>
        <v>0</v>
      </c>
      <c r="K554" s="370">
        <f>SUM(D543:D554)</f>
        <v>164058</v>
      </c>
    </row>
    <row r="555" spans="2:11" ht="15" x14ac:dyDescent="0.25">
      <c r="B555" s="354" t="s">
        <v>270</v>
      </c>
      <c r="C555" s="355">
        <v>37712</v>
      </c>
      <c r="D555" s="6">
        <v>13994</v>
      </c>
      <c r="E555" s="358">
        <f t="shared" si="109"/>
        <v>1165.7002</v>
      </c>
      <c r="F555" s="356">
        <v>0</v>
      </c>
      <c r="G555" s="354">
        <v>541</v>
      </c>
      <c r="H555" s="356">
        <f t="shared" si="108"/>
        <v>624.7002</v>
      </c>
      <c r="I555" s="361">
        <v>0</v>
      </c>
      <c r="J555" s="361">
        <f t="shared" si="110"/>
        <v>0</v>
      </c>
    </row>
    <row r="556" spans="2:11" ht="15" x14ac:dyDescent="0.25">
      <c r="B556" s="354" t="s">
        <v>270</v>
      </c>
      <c r="C556" s="355">
        <v>37742</v>
      </c>
      <c r="D556" s="6">
        <v>13994</v>
      </c>
      <c r="E556" s="358">
        <f t="shared" si="109"/>
        <v>1165.7002</v>
      </c>
      <c r="F556" s="356">
        <v>0</v>
      </c>
      <c r="G556" s="354">
        <v>541</v>
      </c>
      <c r="H556" s="356">
        <f t="shared" si="108"/>
        <v>624.7002</v>
      </c>
      <c r="I556" s="361">
        <v>0</v>
      </c>
      <c r="J556" s="361">
        <f t="shared" si="110"/>
        <v>0</v>
      </c>
    </row>
    <row r="557" spans="2:11" ht="15" x14ac:dyDescent="0.25">
      <c r="B557" s="354" t="s">
        <v>270</v>
      </c>
      <c r="C557" s="355">
        <v>37773</v>
      </c>
      <c r="D557" s="6">
        <v>13994</v>
      </c>
      <c r="E557" s="358">
        <f t="shared" si="109"/>
        <v>1165.7002</v>
      </c>
      <c r="F557" s="356">
        <v>0</v>
      </c>
      <c r="G557" s="354">
        <v>541</v>
      </c>
      <c r="H557" s="356">
        <f t="shared" si="108"/>
        <v>624.7002</v>
      </c>
      <c r="I557" s="361">
        <v>0</v>
      </c>
      <c r="J557" s="361">
        <f t="shared" si="110"/>
        <v>0</v>
      </c>
    </row>
    <row r="558" spans="2:11" ht="15" x14ac:dyDescent="0.25">
      <c r="B558" s="354" t="s">
        <v>270</v>
      </c>
      <c r="C558" s="355">
        <v>37803</v>
      </c>
      <c r="D558" s="6">
        <v>13994</v>
      </c>
      <c r="E558" s="358">
        <f t="shared" si="109"/>
        <v>1165.7002</v>
      </c>
      <c r="F558" s="356">
        <v>0</v>
      </c>
      <c r="G558" s="354">
        <v>541</v>
      </c>
      <c r="H558" s="356">
        <f t="shared" si="108"/>
        <v>624.7002</v>
      </c>
      <c r="I558" s="361">
        <v>0</v>
      </c>
      <c r="J558" s="361">
        <f t="shared" si="110"/>
        <v>0</v>
      </c>
    </row>
    <row r="559" spans="2:11" ht="15" x14ac:dyDescent="0.25">
      <c r="B559" s="354" t="s">
        <v>270</v>
      </c>
      <c r="C559" s="355">
        <v>37834</v>
      </c>
      <c r="D559" s="6">
        <v>13994</v>
      </c>
      <c r="E559" s="358">
        <f t="shared" si="109"/>
        <v>1165.7002</v>
      </c>
      <c r="F559" s="356">
        <v>0</v>
      </c>
      <c r="G559" s="354">
        <v>541</v>
      </c>
      <c r="H559" s="356">
        <f t="shared" si="108"/>
        <v>624.7002</v>
      </c>
      <c r="I559" s="361">
        <v>0</v>
      </c>
      <c r="J559" s="361">
        <f t="shared" ref="J559:J574" si="111">SUM(I559*9.5%/12)</f>
        <v>0</v>
      </c>
    </row>
    <row r="560" spans="2:11" ht="15" x14ac:dyDescent="0.25">
      <c r="B560" s="354" t="s">
        <v>270</v>
      </c>
      <c r="C560" s="355">
        <v>37865</v>
      </c>
      <c r="D560" s="6">
        <v>13994</v>
      </c>
      <c r="E560" s="358">
        <f t="shared" si="109"/>
        <v>1165.7002</v>
      </c>
      <c r="F560" s="356">
        <v>0</v>
      </c>
      <c r="G560" s="354">
        <v>541</v>
      </c>
      <c r="H560" s="356">
        <f t="shared" si="108"/>
        <v>624.7002</v>
      </c>
      <c r="I560" s="361">
        <v>0</v>
      </c>
      <c r="J560" s="361">
        <f t="shared" si="111"/>
        <v>0</v>
      </c>
    </row>
    <row r="561" spans="2:11" ht="15" x14ac:dyDescent="0.25">
      <c r="B561" s="354" t="s">
        <v>270</v>
      </c>
      <c r="C561" s="355">
        <v>37895</v>
      </c>
      <c r="D561" s="6">
        <v>13994</v>
      </c>
      <c r="E561" s="358">
        <f t="shared" si="109"/>
        <v>1165.7002</v>
      </c>
      <c r="F561" s="356">
        <v>0</v>
      </c>
      <c r="G561" s="354">
        <v>541</v>
      </c>
      <c r="H561" s="356">
        <f t="shared" si="108"/>
        <v>624.7002</v>
      </c>
      <c r="I561" s="361">
        <v>0</v>
      </c>
      <c r="J561" s="361">
        <f t="shared" si="111"/>
        <v>0</v>
      </c>
    </row>
    <row r="562" spans="2:11" ht="15" x14ac:dyDescent="0.25">
      <c r="B562" s="354" t="s">
        <v>270</v>
      </c>
      <c r="C562" s="355">
        <v>37926</v>
      </c>
      <c r="D562" s="6">
        <v>13994</v>
      </c>
      <c r="E562" s="358">
        <f t="shared" si="109"/>
        <v>1165.7002</v>
      </c>
      <c r="F562" s="356">
        <v>0</v>
      </c>
      <c r="G562" s="354">
        <v>541</v>
      </c>
      <c r="H562" s="356">
        <f t="shared" si="108"/>
        <v>624.7002</v>
      </c>
      <c r="I562" s="361">
        <v>0</v>
      </c>
      <c r="J562" s="361">
        <f t="shared" si="111"/>
        <v>0</v>
      </c>
    </row>
    <row r="563" spans="2:11" ht="15" x14ac:dyDescent="0.25">
      <c r="B563" s="354" t="s">
        <v>270</v>
      </c>
      <c r="C563" s="355">
        <v>37956</v>
      </c>
      <c r="D563" s="6">
        <v>13994</v>
      </c>
      <c r="E563" s="358">
        <f t="shared" si="109"/>
        <v>1165.7002</v>
      </c>
      <c r="F563" s="356">
        <v>0</v>
      </c>
      <c r="G563" s="354">
        <v>541</v>
      </c>
      <c r="H563" s="356">
        <f t="shared" si="108"/>
        <v>624.7002</v>
      </c>
      <c r="I563" s="361">
        <v>0</v>
      </c>
      <c r="J563" s="361">
        <f t="shared" si="111"/>
        <v>0</v>
      </c>
    </row>
    <row r="564" spans="2:11" ht="15" x14ac:dyDescent="0.25">
      <c r="B564" s="354" t="s">
        <v>270</v>
      </c>
      <c r="C564" s="355">
        <v>37987</v>
      </c>
      <c r="D564" s="6">
        <v>13994</v>
      </c>
      <c r="E564" s="358">
        <f t="shared" si="109"/>
        <v>1165.7002</v>
      </c>
      <c r="F564" s="356">
        <v>0</v>
      </c>
      <c r="G564" s="354">
        <v>541</v>
      </c>
      <c r="H564" s="356">
        <f t="shared" si="108"/>
        <v>624.7002</v>
      </c>
      <c r="I564" s="361">
        <v>0</v>
      </c>
      <c r="J564" s="361">
        <f t="shared" si="111"/>
        <v>0</v>
      </c>
    </row>
    <row r="565" spans="2:11" ht="15" x14ac:dyDescent="0.25">
      <c r="B565" s="354" t="s">
        <v>270</v>
      </c>
      <c r="C565" s="355">
        <v>38018</v>
      </c>
      <c r="D565" s="6">
        <v>14790</v>
      </c>
      <c r="E565" s="358">
        <f t="shared" si="109"/>
        <v>1232.0070000000001</v>
      </c>
      <c r="F565" s="356">
        <v>0</v>
      </c>
      <c r="G565" s="354">
        <v>541</v>
      </c>
      <c r="H565" s="356">
        <f t="shared" si="108"/>
        <v>691.00700000000006</v>
      </c>
      <c r="I565" s="361">
        <v>0</v>
      </c>
      <c r="J565" s="361">
        <f t="shared" si="111"/>
        <v>0</v>
      </c>
    </row>
    <row r="566" spans="2:11" ht="15" x14ac:dyDescent="0.25">
      <c r="B566" s="354" t="s">
        <v>270</v>
      </c>
      <c r="C566" s="355">
        <v>38047</v>
      </c>
      <c r="D566" s="6">
        <v>14790</v>
      </c>
      <c r="E566" s="358">
        <f t="shared" si="109"/>
        <v>1232.0070000000001</v>
      </c>
      <c r="F566" s="356">
        <v>0</v>
      </c>
      <c r="G566" s="354">
        <v>541</v>
      </c>
      <c r="H566" s="356">
        <f t="shared" si="108"/>
        <v>691.00700000000006</v>
      </c>
      <c r="I566" s="361">
        <v>0</v>
      </c>
      <c r="J566" s="361">
        <f t="shared" si="111"/>
        <v>0</v>
      </c>
      <c r="K566" s="370">
        <f>SUM(D555:D566)</f>
        <v>169520</v>
      </c>
    </row>
    <row r="567" spans="2:11" ht="15" x14ac:dyDescent="0.25">
      <c r="B567" s="354" t="s">
        <v>270</v>
      </c>
      <c r="C567" s="355">
        <v>38078</v>
      </c>
      <c r="D567" s="6">
        <v>14790</v>
      </c>
      <c r="E567" s="358">
        <f t="shared" si="109"/>
        <v>1232.0070000000001</v>
      </c>
      <c r="F567" s="356">
        <v>0</v>
      </c>
      <c r="G567" s="354">
        <v>541</v>
      </c>
      <c r="H567" s="356">
        <f t="shared" si="108"/>
        <v>691.00700000000006</v>
      </c>
      <c r="I567" s="361">
        <v>0</v>
      </c>
      <c r="J567" s="361">
        <f t="shared" si="111"/>
        <v>0</v>
      </c>
    </row>
    <row r="568" spans="2:11" ht="15" x14ac:dyDescent="0.25">
      <c r="B568" s="354" t="s">
        <v>270</v>
      </c>
      <c r="C568" s="355">
        <v>38108</v>
      </c>
      <c r="D568" s="6">
        <v>14790</v>
      </c>
      <c r="E568" s="358">
        <f t="shared" si="109"/>
        <v>1232.0070000000001</v>
      </c>
      <c r="F568" s="356">
        <v>0</v>
      </c>
      <c r="G568" s="354">
        <v>541</v>
      </c>
      <c r="H568" s="356">
        <f t="shared" si="108"/>
        <v>691.00700000000006</v>
      </c>
      <c r="I568" s="361">
        <v>0</v>
      </c>
      <c r="J568" s="361">
        <f t="shared" si="111"/>
        <v>0</v>
      </c>
    </row>
    <row r="569" spans="2:11" ht="15" x14ac:dyDescent="0.25">
      <c r="B569" s="354" t="s">
        <v>270</v>
      </c>
      <c r="C569" s="355">
        <v>38139</v>
      </c>
      <c r="D569" s="6">
        <v>14790</v>
      </c>
      <c r="E569" s="358">
        <f t="shared" si="109"/>
        <v>1232.0070000000001</v>
      </c>
      <c r="F569" s="356">
        <v>0</v>
      </c>
      <c r="G569" s="354">
        <v>541</v>
      </c>
      <c r="H569" s="356">
        <f t="shared" si="108"/>
        <v>691.00700000000006</v>
      </c>
      <c r="I569" s="361">
        <v>0</v>
      </c>
      <c r="J569" s="361">
        <f t="shared" si="111"/>
        <v>0</v>
      </c>
    </row>
    <row r="570" spans="2:11" ht="15" x14ac:dyDescent="0.25">
      <c r="B570" s="354" t="s">
        <v>270</v>
      </c>
      <c r="C570" s="355">
        <v>38169</v>
      </c>
      <c r="D570" s="6">
        <v>14790</v>
      </c>
      <c r="E570" s="358">
        <f t="shared" si="109"/>
        <v>1232.0070000000001</v>
      </c>
      <c r="F570" s="356">
        <v>0</v>
      </c>
      <c r="G570" s="354">
        <v>541</v>
      </c>
      <c r="H570" s="356">
        <f t="shared" si="108"/>
        <v>691.00700000000006</v>
      </c>
      <c r="I570" s="361">
        <v>0</v>
      </c>
      <c r="J570" s="361">
        <f t="shared" si="111"/>
        <v>0</v>
      </c>
    </row>
    <row r="571" spans="2:11" ht="15" x14ac:dyDescent="0.25">
      <c r="B571" s="354" t="s">
        <v>270</v>
      </c>
      <c r="C571" s="355">
        <v>38200</v>
      </c>
      <c r="D571" s="6">
        <v>14790</v>
      </c>
      <c r="E571" s="358">
        <f t="shared" si="109"/>
        <v>1232.0070000000001</v>
      </c>
      <c r="F571" s="356">
        <v>0</v>
      </c>
      <c r="G571" s="354">
        <v>541</v>
      </c>
      <c r="H571" s="356">
        <f t="shared" si="108"/>
        <v>691.00700000000006</v>
      </c>
      <c r="I571" s="361">
        <v>0</v>
      </c>
      <c r="J571" s="361">
        <f t="shared" si="111"/>
        <v>0</v>
      </c>
    </row>
    <row r="572" spans="2:11" ht="15" x14ac:dyDescent="0.25">
      <c r="B572" s="354" t="s">
        <v>270</v>
      </c>
      <c r="C572" s="355">
        <v>38231</v>
      </c>
      <c r="D572" s="6">
        <v>14790</v>
      </c>
      <c r="E572" s="358">
        <f t="shared" si="109"/>
        <v>1232.0070000000001</v>
      </c>
      <c r="F572" s="356">
        <v>0</v>
      </c>
      <c r="G572" s="354">
        <v>541</v>
      </c>
      <c r="H572" s="356">
        <f t="shared" si="108"/>
        <v>691.00700000000006</v>
      </c>
      <c r="I572" s="361">
        <v>0</v>
      </c>
      <c r="J572" s="361">
        <f t="shared" si="111"/>
        <v>0</v>
      </c>
    </row>
    <row r="573" spans="2:11" ht="15" x14ac:dyDescent="0.25">
      <c r="B573" s="354" t="s">
        <v>270</v>
      </c>
      <c r="C573" s="355">
        <v>38261</v>
      </c>
      <c r="D573" s="6">
        <v>15198</v>
      </c>
      <c r="E573" s="358">
        <f t="shared" si="109"/>
        <v>1265.9934000000001</v>
      </c>
      <c r="F573" s="356">
        <v>0</v>
      </c>
      <c r="G573" s="354">
        <v>541</v>
      </c>
      <c r="H573" s="356">
        <f t="shared" si="108"/>
        <v>724.99340000000007</v>
      </c>
      <c r="I573" s="361">
        <v>0</v>
      </c>
      <c r="J573" s="361">
        <f t="shared" si="111"/>
        <v>0</v>
      </c>
    </row>
    <row r="574" spans="2:11" ht="15" x14ac:dyDescent="0.25">
      <c r="B574" s="354" t="s">
        <v>270</v>
      </c>
      <c r="C574" s="355">
        <v>38292</v>
      </c>
      <c r="D574" s="6">
        <v>15198</v>
      </c>
      <c r="E574" s="358">
        <f t="shared" si="109"/>
        <v>1265.9934000000001</v>
      </c>
      <c r="F574" s="356">
        <v>0</v>
      </c>
      <c r="G574" s="354">
        <v>541</v>
      </c>
      <c r="H574" s="356">
        <f t="shared" si="108"/>
        <v>724.99340000000007</v>
      </c>
      <c r="I574" s="361">
        <v>0</v>
      </c>
      <c r="J574" s="361">
        <f t="shared" si="111"/>
        <v>0</v>
      </c>
    </row>
    <row r="575" spans="2:11" ht="15" x14ac:dyDescent="0.25">
      <c r="B575" s="354" t="s">
        <v>270</v>
      </c>
      <c r="C575" s="355">
        <v>38322</v>
      </c>
      <c r="D575" s="6">
        <v>15198</v>
      </c>
      <c r="E575" s="358">
        <f t="shared" si="109"/>
        <v>1265.9934000000001</v>
      </c>
      <c r="F575" s="356">
        <v>0</v>
      </c>
      <c r="G575" s="354">
        <v>541</v>
      </c>
      <c r="H575" s="356">
        <f t="shared" si="108"/>
        <v>724.99340000000007</v>
      </c>
      <c r="I575" s="361">
        <v>0</v>
      </c>
      <c r="J575" s="361">
        <f t="shared" ref="J575:J589" si="112">SUM(I575*9.5%/12)</f>
        <v>0</v>
      </c>
    </row>
    <row r="576" spans="2:11" ht="15" x14ac:dyDescent="0.25">
      <c r="B576" s="354" t="s">
        <v>270</v>
      </c>
      <c r="C576" s="355">
        <v>38353</v>
      </c>
      <c r="D576" s="6">
        <v>15198</v>
      </c>
      <c r="E576" s="358">
        <f t="shared" si="109"/>
        <v>1265.9934000000001</v>
      </c>
      <c r="F576" s="356">
        <v>0</v>
      </c>
      <c r="G576" s="354">
        <v>541</v>
      </c>
      <c r="H576" s="356">
        <f t="shared" si="108"/>
        <v>724.99340000000007</v>
      </c>
      <c r="I576" s="361">
        <v>0</v>
      </c>
      <c r="J576" s="361">
        <f t="shared" si="112"/>
        <v>0</v>
      </c>
    </row>
    <row r="577" spans="2:11" ht="15" x14ac:dyDescent="0.25">
      <c r="B577" s="354" t="s">
        <v>270</v>
      </c>
      <c r="C577" s="355">
        <v>38384</v>
      </c>
      <c r="D577" s="6">
        <v>15608</v>
      </c>
      <c r="E577" s="358">
        <f t="shared" si="109"/>
        <v>1300.1464000000001</v>
      </c>
      <c r="F577" s="356">
        <v>0</v>
      </c>
      <c r="G577" s="354">
        <v>541</v>
      </c>
      <c r="H577" s="356">
        <f t="shared" si="108"/>
        <v>759.14640000000009</v>
      </c>
      <c r="I577" s="361">
        <v>0</v>
      </c>
      <c r="J577" s="361">
        <f t="shared" si="112"/>
        <v>0</v>
      </c>
    </row>
    <row r="578" spans="2:11" ht="15" x14ac:dyDescent="0.25">
      <c r="B578" s="354" t="s">
        <v>270</v>
      </c>
      <c r="C578" s="355">
        <v>38412</v>
      </c>
      <c r="D578" s="6">
        <v>15608</v>
      </c>
      <c r="E578" s="358">
        <f t="shared" si="109"/>
        <v>1300.1464000000001</v>
      </c>
      <c r="F578" s="356">
        <v>0</v>
      </c>
      <c r="G578" s="354">
        <v>541</v>
      </c>
      <c r="H578" s="356">
        <f t="shared" si="108"/>
        <v>759.14640000000009</v>
      </c>
      <c r="I578" s="361">
        <v>0</v>
      </c>
      <c r="J578" s="361">
        <f t="shared" si="112"/>
        <v>0</v>
      </c>
      <c r="K578" s="370">
        <f>SUM(D567:D578)</f>
        <v>180748</v>
      </c>
    </row>
    <row r="579" spans="2:11" ht="15" x14ac:dyDescent="0.25">
      <c r="B579" s="354" t="s">
        <v>270</v>
      </c>
      <c r="C579" s="355">
        <v>38443</v>
      </c>
      <c r="D579" s="6">
        <v>15608</v>
      </c>
      <c r="E579" s="358">
        <f t="shared" si="109"/>
        <v>1300.1464000000001</v>
      </c>
      <c r="F579" s="356">
        <v>0</v>
      </c>
      <c r="G579" s="354">
        <v>541</v>
      </c>
      <c r="H579" s="356">
        <f t="shared" si="108"/>
        <v>759.14640000000009</v>
      </c>
      <c r="I579" s="361">
        <v>0</v>
      </c>
      <c r="J579" s="361">
        <f t="shared" si="112"/>
        <v>0</v>
      </c>
    </row>
    <row r="580" spans="2:11" ht="15" x14ac:dyDescent="0.25">
      <c r="B580" s="354" t="s">
        <v>270</v>
      </c>
      <c r="C580" s="355">
        <v>38473</v>
      </c>
      <c r="D580" s="6">
        <v>15922</v>
      </c>
      <c r="E580" s="358">
        <f t="shared" si="109"/>
        <v>1326.3026</v>
      </c>
      <c r="F580" s="356">
        <v>0</v>
      </c>
      <c r="G580" s="354">
        <v>541</v>
      </c>
      <c r="H580" s="356">
        <f t="shared" si="108"/>
        <v>785.30259999999998</v>
      </c>
      <c r="I580" s="361">
        <v>0</v>
      </c>
      <c r="J580" s="361">
        <f t="shared" si="112"/>
        <v>0</v>
      </c>
    </row>
    <row r="581" spans="2:11" ht="15" x14ac:dyDescent="0.25">
      <c r="B581" s="354" t="s">
        <v>270</v>
      </c>
      <c r="C581" s="355">
        <v>38504</v>
      </c>
      <c r="D581" s="6">
        <v>10685</v>
      </c>
      <c r="E581" s="358">
        <f t="shared" si="109"/>
        <v>890.06049999999993</v>
      </c>
      <c r="F581" s="356">
        <v>0</v>
      </c>
      <c r="G581" s="354">
        <v>541</v>
      </c>
      <c r="H581" s="356">
        <f t="shared" si="108"/>
        <v>349.06049999999993</v>
      </c>
      <c r="I581" s="361">
        <v>0</v>
      </c>
      <c r="J581" s="361">
        <f t="shared" si="112"/>
        <v>0</v>
      </c>
    </row>
    <row r="582" spans="2:11" ht="15" x14ac:dyDescent="0.25">
      <c r="B582" s="354" t="s">
        <v>270</v>
      </c>
      <c r="C582" s="355">
        <v>38534</v>
      </c>
      <c r="D582" s="6">
        <v>10685</v>
      </c>
      <c r="E582" s="358">
        <f t="shared" si="109"/>
        <v>890.06049999999993</v>
      </c>
      <c r="F582" s="356">
        <v>0</v>
      </c>
      <c r="G582" s="354">
        <v>541</v>
      </c>
      <c r="H582" s="356">
        <f t="shared" si="108"/>
        <v>349.06049999999993</v>
      </c>
      <c r="I582" s="361">
        <v>0</v>
      </c>
      <c r="J582" s="361">
        <f t="shared" si="112"/>
        <v>0</v>
      </c>
    </row>
    <row r="583" spans="2:11" ht="15" x14ac:dyDescent="0.25">
      <c r="B583" s="354" t="s">
        <v>270</v>
      </c>
      <c r="C583" s="355">
        <v>38565</v>
      </c>
      <c r="D583" s="6">
        <v>10685</v>
      </c>
      <c r="E583" s="358">
        <f t="shared" si="109"/>
        <v>890.06049999999993</v>
      </c>
      <c r="F583" s="356">
        <v>0</v>
      </c>
      <c r="G583" s="354">
        <v>541</v>
      </c>
      <c r="H583" s="356">
        <f t="shared" si="108"/>
        <v>349.06049999999993</v>
      </c>
      <c r="I583" s="361">
        <v>0</v>
      </c>
      <c r="J583" s="361">
        <f t="shared" si="112"/>
        <v>0</v>
      </c>
    </row>
    <row r="584" spans="2:11" ht="15" x14ac:dyDescent="0.25">
      <c r="B584" s="354" t="s">
        <v>270</v>
      </c>
      <c r="C584" s="355">
        <v>38596</v>
      </c>
      <c r="D584" s="6">
        <v>10685</v>
      </c>
      <c r="E584" s="358">
        <f t="shared" si="109"/>
        <v>890.06049999999993</v>
      </c>
      <c r="F584" s="356">
        <v>0</v>
      </c>
      <c r="G584" s="354">
        <v>541</v>
      </c>
      <c r="H584" s="356">
        <f t="shared" si="108"/>
        <v>349.06049999999993</v>
      </c>
      <c r="I584" s="361">
        <v>0</v>
      </c>
      <c r="J584" s="361">
        <f t="shared" si="112"/>
        <v>0</v>
      </c>
    </row>
    <row r="585" spans="2:11" ht="15" x14ac:dyDescent="0.25">
      <c r="B585" s="354" t="s">
        <v>270</v>
      </c>
      <c r="C585" s="355">
        <v>38626</v>
      </c>
      <c r="D585" s="6">
        <v>10999</v>
      </c>
      <c r="E585" s="358">
        <f t="shared" si="109"/>
        <v>916.21669999999995</v>
      </c>
      <c r="F585" s="356">
        <v>0</v>
      </c>
      <c r="G585" s="354">
        <v>541</v>
      </c>
      <c r="H585" s="356">
        <f t="shared" si="108"/>
        <v>375.21669999999995</v>
      </c>
      <c r="I585" s="361">
        <v>0</v>
      </c>
      <c r="J585" s="361">
        <f t="shared" si="112"/>
        <v>0</v>
      </c>
    </row>
    <row r="586" spans="2:11" ht="15" x14ac:dyDescent="0.25">
      <c r="B586" s="354" t="s">
        <v>270</v>
      </c>
      <c r="C586" s="355">
        <v>38657</v>
      </c>
      <c r="D586" s="6">
        <v>10999</v>
      </c>
      <c r="E586" s="358">
        <f t="shared" si="109"/>
        <v>916.21669999999995</v>
      </c>
      <c r="F586" s="356">
        <v>0</v>
      </c>
      <c r="G586" s="354">
        <v>541</v>
      </c>
      <c r="H586" s="356">
        <f t="shared" si="108"/>
        <v>375.21669999999995</v>
      </c>
      <c r="I586" s="361">
        <v>0</v>
      </c>
      <c r="J586" s="361">
        <f t="shared" si="112"/>
        <v>0</v>
      </c>
    </row>
    <row r="587" spans="2:11" ht="15" x14ac:dyDescent="0.25">
      <c r="B587" s="354" t="s">
        <v>270</v>
      </c>
      <c r="C587" s="355">
        <v>38687</v>
      </c>
      <c r="D587" s="6">
        <v>10999</v>
      </c>
      <c r="E587" s="358">
        <f t="shared" si="109"/>
        <v>916.21669999999995</v>
      </c>
      <c r="F587" s="356">
        <v>0</v>
      </c>
      <c r="G587" s="354">
        <v>541</v>
      </c>
      <c r="H587" s="356">
        <f t="shared" si="108"/>
        <v>375.21669999999995</v>
      </c>
      <c r="I587" s="361">
        <v>0</v>
      </c>
      <c r="J587" s="361">
        <f t="shared" si="112"/>
        <v>0</v>
      </c>
    </row>
    <row r="588" spans="2:11" ht="15" x14ac:dyDescent="0.25">
      <c r="B588" s="354" t="s">
        <v>270</v>
      </c>
      <c r="C588" s="355">
        <v>38718</v>
      </c>
      <c r="D588" s="6">
        <v>11418</v>
      </c>
      <c r="E588" s="358">
        <f t="shared" si="109"/>
        <v>951.11940000000004</v>
      </c>
      <c r="F588" s="356">
        <v>0</v>
      </c>
      <c r="G588" s="354">
        <v>541</v>
      </c>
      <c r="H588" s="356">
        <f t="shared" si="108"/>
        <v>410.11940000000004</v>
      </c>
      <c r="I588" s="361">
        <v>0</v>
      </c>
      <c r="J588" s="361">
        <f t="shared" si="112"/>
        <v>0</v>
      </c>
    </row>
    <row r="589" spans="2:11" ht="15" x14ac:dyDescent="0.25">
      <c r="B589" s="354" t="s">
        <v>270</v>
      </c>
      <c r="C589" s="355">
        <v>38749</v>
      </c>
      <c r="D589" s="6">
        <v>11418</v>
      </c>
      <c r="E589" s="358">
        <f t="shared" si="109"/>
        <v>951.11940000000004</v>
      </c>
      <c r="F589" s="356">
        <v>0</v>
      </c>
      <c r="G589" s="354">
        <v>541</v>
      </c>
      <c r="H589" s="356">
        <f t="shared" si="108"/>
        <v>410.11940000000004</v>
      </c>
      <c r="I589" s="361">
        <v>0</v>
      </c>
      <c r="J589" s="361">
        <f t="shared" si="112"/>
        <v>0</v>
      </c>
    </row>
    <row r="590" spans="2:11" ht="15" x14ac:dyDescent="0.25">
      <c r="B590" s="354" t="s">
        <v>270</v>
      </c>
      <c r="C590" s="355">
        <v>38777</v>
      </c>
      <c r="D590" s="6">
        <v>11418</v>
      </c>
      <c r="E590" s="358">
        <f t="shared" si="109"/>
        <v>951.11940000000004</v>
      </c>
      <c r="F590" s="356">
        <v>0</v>
      </c>
      <c r="G590" s="354">
        <v>541</v>
      </c>
      <c r="H590" s="356">
        <f t="shared" si="108"/>
        <v>410.11940000000004</v>
      </c>
      <c r="I590" s="361">
        <v>0</v>
      </c>
      <c r="J590" s="360">
        <v>8.5</v>
      </c>
      <c r="K590" s="370">
        <f>SUM(D579:D590)</f>
        <v>141521</v>
      </c>
    </row>
    <row r="591" spans="2:11" ht="15" x14ac:dyDescent="0.25">
      <c r="B591" s="354" t="s">
        <v>270</v>
      </c>
      <c r="C591" s="355">
        <v>38808</v>
      </c>
      <c r="D591" s="6">
        <v>11628</v>
      </c>
      <c r="E591" s="358">
        <f t="shared" si="109"/>
        <v>968.61239999999998</v>
      </c>
      <c r="F591" s="356">
        <v>0</v>
      </c>
      <c r="G591" s="354">
        <v>541</v>
      </c>
      <c r="H591" s="356">
        <f t="shared" si="108"/>
        <v>427.61239999999998</v>
      </c>
      <c r="I591" s="361">
        <v>0</v>
      </c>
      <c r="J591" s="360"/>
    </row>
    <row r="592" spans="2:11" ht="15" x14ac:dyDescent="0.25">
      <c r="B592" s="354" t="s">
        <v>270</v>
      </c>
      <c r="C592" s="355">
        <v>38838</v>
      </c>
      <c r="D592" s="6">
        <v>11628</v>
      </c>
      <c r="E592" s="358">
        <f t="shared" ref="E592:E655" si="113">SUM(D592*8.33%)</f>
        <v>968.61239999999998</v>
      </c>
      <c r="F592" s="356">
        <v>0</v>
      </c>
      <c r="G592" s="354">
        <v>541</v>
      </c>
      <c r="H592" s="356">
        <f t="shared" si="108"/>
        <v>427.61239999999998</v>
      </c>
      <c r="I592" s="361">
        <v>0</v>
      </c>
      <c r="J592" s="360"/>
    </row>
    <row r="593" spans="2:11" ht="15" x14ac:dyDescent="0.25">
      <c r="B593" s="354" t="s">
        <v>270</v>
      </c>
      <c r="C593" s="355">
        <v>38869</v>
      </c>
      <c r="D593" s="6">
        <v>11628</v>
      </c>
      <c r="E593" s="358">
        <f t="shared" si="113"/>
        <v>968.61239999999998</v>
      </c>
      <c r="F593" s="356">
        <v>0</v>
      </c>
      <c r="G593" s="354">
        <v>541</v>
      </c>
      <c r="H593" s="356">
        <f t="shared" si="108"/>
        <v>427.61239999999998</v>
      </c>
      <c r="I593" s="361">
        <v>0</v>
      </c>
      <c r="J593" s="360"/>
    </row>
    <row r="594" spans="2:11" ht="15" x14ac:dyDescent="0.25">
      <c r="B594" s="354" t="s">
        <v>270</v>
      </c>
      <c r="C594" s="355">
        <v>38899</v>
      </c>
      <c r="D594" s="6">
        <v>11628</v>
      </c>
      <c r="E594" s="358">
        <f t="shared" si="113"/>
        <v>968.61239999999998</v>
      </c>
      <c r="F594" s="356">
        <v>0</v>
      </c>
      <c r="G594" s="354">
        <v>541</v>
      </c>
      <c r="H594" s="356">
        <f t="shared" si="108"/>
        <v>427.61239999999998</v>
      </c>
      <c r="I594" s="361">
        <v>0</v>
      </c>
      <c r="J594" s="360"/>
    </row>
    <row r="595" spans="2:11" ht="15" x14ac:dyDescent="0.25">
      <c r="B595" s="354" t="s">
        <v>270</v>
      </c>
      <c r="C595" s="355">
        <v>38930</v>
      </c>
      <c r="D595" s="6">
        <v>11942</v>
      </c>
      <c r="E595" s="358">
        <f t="shared" si="113"/>
        <v>994.76859999999999</v>
      </c>
      <c r="F595" s="356">
        <v>0</v>
      </c>
      <c r="G595" s="354">
        <v>541</v>
      </c>
      <c r="H595" s="356">
        <f t="shared" ref="H595:H658" si="114">SUM(E595-G595)</f>
        <v>453.76859999999999</v>
      </c>
      <c r="I595" s="361">
        <v>0</v>
      </c>
      <c r="J595" s="360"/>
    </row>
    <row r="596" spans="2:11" ht="15" x14ac:dyDescent="0.25">
      <c r="B596" s="354" t="s">
        <v>270</v>
      </c>
      <c r="C596" s="355">
        <v>38961</v>
      </c>
      <c r="D596" s="6">
        <v>11942</v>
      </c>
      <c r="E596" s="358">
        <f t="shared" si="113"/>
        <v>994.76859999999999</v>
      </c>
      <c r="F596" s="356">
        <v>0</v>
      </c>
      <c r="G596" s="354">
        <v>541</v>
      </c>
      <c r="H596" s="356">
        <f t="shared" si="114"/>
        <v>453.76859999999999</v>
      </c>
      <c r="I596" s="361">
        <v>0</v>
      </c>
      <c r="J596" s="360"/>
    </row>
    <row r="597" spans="2:11" ht="15" x14ac:dyDescent="0.25">
      <c r="B597" s="354" t="s">
        <v>270</v>
      </c>
      <c r="C597" s="355">
        <v>38991</v>
      </c>
      <c r="D597" s="6">
        <v>17493</v>
      </c>
      <c r="E597" s="358">
        <f t="shared" si="113"/>
        <v>1457.1668999999999</v>
      </c>
      <c r="F597" s="356">
        <v>0</v>
      </c>
      <c r="G597" s="354">
        <v>541</v>
      </c>
      <c r="H597" s="356">
        <f t="shared" si="114"/>
        <v>916.16689999999994</v>
      </c>
      <c r="I597" s="361">
        <v>0</v>
      </c>
      <c r="J597" s="360"/>
    </row>
    <row r="598" spans="2:11" ht="15" x14ac:dyDescent="0.25">
      <c r="B598" s="354" t="s">
        <v>270</v>
      </c>
      <c r="C598" s="355">
        <v>39022</v>
      </c>
      <c r="D598" s="6">
        <v>17493</v>
      </c>
      <c r="E598" s="358">
        <f t="shared" si="113"/>
        <v>1457.1668999999999</v>
      </c>
      <c r="F598" s="356">
        <v>0</v>
      </c>
      <c r="G598" s="354">
        <v>541</v>
      </c>
      <c r="H598" s="356">
        <f t="shared" si="114"/>
        <v>916.16689999999994</v>
      </c>
      <c r="I598" s="361">
        <v>0</v>
      </c>
      <c r="J598" s="360"/>
    </row>
    <row r="599" spans="2:11" ht="15" x14ac:dyDescent="0.25">
      <c r="B599" s="354" t="s">
        <v>270</v>
      </c>
      <c r="C599" s="355">
        <v>39052</v>
      </c>
      <c r="D599" s="6">
        <v>17493</v>
      </c>
      <c r="E599" s="358">
        <f t="shared" si="113"/>
        <v>1457.1668999999999</v>
      </c>
      <c r="F599" s="356">
        <v>0</v>
      </c>
      <c r="G599" s="354">
        <v>541</v>
      </c>
      <c r="H599" s="356">
        <f t="shared" si="114"/>
        <v>916.16689999999994</v>
      </c>
      <c r="I599" s="361">
        <v>0</v>
      </c>
      <c r="J599" s="360"/>
    </row>
    <row r="600" spans="2:11" ht="15" x14ac:dyDescent="0.25">
      <c r="B600" s="354" t="s">
        <v>270</v>
      </c>
      <c r="C600" s="355">
        <v>39083</v>
      </c>
      <c r="D600" s="6">
        <v>17493</v>
      </c>
      <c r="E600" s="358">
        <f t="shared" si="113"/>
        <v>1457.1668999999999</v>
      </c>
      <c r="F600" s="356">
        <v>0</v>
      </c>
      <c r="G600" s="354">
        <v>541</v>
      </c>
      <c r="H600" s="356">
        <f t="shared" si="114"/>
        <v>916.16689999999994</v>
      </c>
      <c r="I600" s="361">
        <v>0</v>
      </c>
      <c r="J600" s="360"/>
    </row>
    <row r="601" spans="2:11" ht="15" x14ac:dyDescent="0.25">
      <c r="B601" s="354" t="s">
        <v>270</v>
      </c>
      <c r="C601" s="355">
        <v>39114</v>
      </c>
      <c r="D601" s="6">
        <v>17912</v>
      </c>
      <c r="E601" s="358">
        <f t="shared" si="113"/>
        <v>1492.0696</v>
      </c>
      <c r="F601" s="356">
        <v>0</v>
      </c>
      <c r="G601" s="354">
        <v>541</v>
      </c>
      <c r="H601" s="356">
        <f t="shared" si="114"/>
        <v>951.06960000000004</v>
      </c>
      <c r="I601" s="361">
        <v>0</v>
      </c>
      <c r="J601" s="360"/>
    </row>
    <row r="602" spans="2:11" ht="15" x14ac:dyDescent="0.25">
      <c r="B602" s="354" t="s">
        <v>270</v>
      </c>
      <c r="C602" s="355">
        <v>39142</v>
      </c>
      <c r="D602" s="6">
        <v>17912</v>
      </c>
      <c r="E602" s="358">
        <f t="shared" si="113"/>
        <v>1492.0696</v>
      </c>
      <c r="F602" s="356">
        <v>0</v>
      </c>
      <c r="G602" s="354">
        <v>541</v>
      </c>
      <c r="H602" s="356">
        <f t="shared" si="114"/>
        <v>951.06960000000004</v>
      </c>
      <c r="I602" s="361">
        <v>0</v>
      </c>
      <c r="J602" s="360">
        <v>8.5</v>
      </c>
      <c r="K602" s="370">
        <f>SUM(D591:D602)</f>
        <v>176192</v>
      </c>
    </row>
    <row r="603" spans="2:11" ht="15" x14ac:dyDescent="0.25">
      <c r="B603" s="354" t="s">
        <v>270</v>
      </c>
      <c r="C603" s="355">
        <v>39173</v>
      </c>
      <c r="D603" s="6">
        <v>17912</v>
      </c>
      <c r="E603" s="358">
        <f t="shared" si="113"/>
        <v>1492.0696</v>
      </c>
      <c r="F603" s="356">
        <v>0</v>
      </c>
      <c r="G603" s="354">
        <v>541</v>
      </c>
      <c r="H603" s="356">
        <f t="shared" si="114"/>
        <v>951.06960000000004</v>
      </c>
      <c r="I603" s="361">
        <v>0</v>
      </c>
      <c r="J603" s="360"/>
    </row>
    <row r="604" spans="2:11" ht="15" x14ac:dyDescent="0.25">
      <c r="B604" s="354" t="s">
        <v>270</v>
      </c>
      <c r="C604" s="355">
        <v>39203</v>
      </c>
      <c r="D604" s="6">
        <v>19484</v>
      </c>
      <c r="E604" s="358">
        <f t="shared" si="113"/>
        <v>1623.0172</v>
      </c>
      <c r="F604" s="356">
        <v>0</v>
      </c>
      <c r="G604" s="354">
        <v>541</v>
      </c>
      <c r="H604" s="356">
        <f t="shared" si="114"/>
        <v>1082.0172</v>
      </c>
      <c r="I604" s="361">
        <v>0</v>
      </c>
      <c r="J604" s="360"/>
    </row>
    <row r="605" spans="2:11" ht="15" x14ac:dyDescent="0.25">
      <c r="B605" s="354" t="s">
        <v>270</v>
      </c>
      <c r="C605" s="355">
        <v>39234</v>
      </c>
      <c r="D605" s="6">
        <v>19484</v>
      </c>
      <c r="E605" s="358">
        <f t="shared" si="113"/>
        <v>1623.0172</v>
      </c>
      <c r="F605" s="356">
        <v>0</v>
      </c>
      <c r="G605" s="354">
        <v>541</v>
      </c>
      <c r="H605" s="356">
        <f t="shared" si="114"/>
        <v>1082.0172</v>
      </c>
      <c r="I605" s="361">
        <v>0</v>
      </c>
      <c r="J605" s="360"/>
    </row>
    <row r="606" spans="2:11" ht="15" x14ac:dyDescent="0.25">
      <c r="B606" s="354" t="s">
        <v>270</v>
      </c>
      <c r="C606" s="355">
        <v>39264</v>
      </c>
      <c r="D606" s="6">
        <v>19484</v>
      </c>
      <c r="E606" s="358">
        <f t="shared" si="113"/>
        <v>1623.0172</v>
      </c>
      <c r="F606" s="356">
        <v>0</v>
      </c>
      <c r="G606" s="354">
        <v>541</v>
      </c>
      <c r="H606" s="356">
        <f t="shared" si="114"/>
        <v>1082.0172</v>
      </c>
      <c r="I606" s="361">
        <v>0</v>
      </c>
      <c r="J606" s="360"/>
    </row>
    <row r="607" spans="2:11" ht="15" x14ac:dyDescent="0.25">
      <c r="B607" s="354" t="s">
        <v>270</v>
      </c>
      <c r="C607" s="355">
        <v>39295</v>
      </c>
      <c r="D607" s="6">
        <v>19484</v>
      </c>
      <c r="E607" s="358">
        <f t="shared" si="113"/>
        <v>1623.0172</v>
      </c>
      <c r="F607" s="356">
        <v>0</v>
      </c>
      <c r="G607" s="354">
        <v>541</v>
      </c>
      <c r="H607" s="356">
        <f t="shared" si="114"/>
        <v>1082.0172</v>
      </c>
      <c r="I607" s="361">
        <v>0</v>
      </c>
      <c r="J607" s="360"/>
    </row>
    <row r="608" spans="2:11" ht="15" x14ac:dyDescent="0.25">
      <c r="B608" s="354" t="s">
        <v>270</v>
      </c>
      <c r="C608" s="355">
        <v>39326</v>
      </c>
      <c r="D608" s="6">
        <v>19484</v>
      </c>
      <c r="E608" s="358">
        <f t="shared" si="113"/>
        <v>1623.0172</v>
      </c>
      <c r="F608" s="356">
        <v>0</v>
      </c>
      <c r="G608" s="354">
        <v>541</v>
      </c>
      <c r="H608" s="356">
        <f t="shared" si="114"/>
        <v>1082.0172</v>
      </c>
      <c r="I608" s="361">
        <v>0</v>
      </c>
      <c r="J608" s="360"/>
    </row>
    <row r="609" spans="2:11" ht="15" x14ac:dyDescent="0.25">
      <c r="B609" s="354" t="s">
        <v>270</v>
      </c>
      <c r="C609" s="355">
        <v>39356</v>
      </c>
      <c r="D609" s="6">
        <v>19484</v>
      </c>
      <c r="E609" s="358">
        <f t="shared" si="113"/>
        <v>1623.0172</v>
      </c>
      <c r="F609" s="356">
        <v>0</v>
      </c>
      <c r="G609" s="354">
        <v>541</v>
      </c>
      <c r="H609" s="356">
        <f t="shared" si="114"/>
        <v>1082.0172</v>
      </c>
      <c r="I609" s="361">
        <v>0</v>
      </c>
      <c r="J609" s="360"/>
    </row>
    <row r="610" spans="2:11" ht="15" x14ac:dyDescent="0.25">
      <c r="B610" s="354" t="s">
        <v>270</v>
      </c>
      <c r="C610" s="355">
        <v>39387</v>
      </c>
      <c r="D610" s="6">
        <v>19484</v>
      </c>
      <c r="E610" s="358">
        <f t="shared" si="113"/>
        <v>1623.0172</v>
      </c>
      <c r="F610" s="356">
        <v>0</v>
      </c>
      <c r="G610" s="354">
        <v>541</v>
      </c>
      <c r="H610" s="356">
        <f t="shared" si="114"/>
        <v>1082.0172</v>
      </c>
      <c r="I610" s="361">
        <v>0</v>
      </c>
      <c r="J610" s="360"/>
    </row>
    <row r="611" spans="2:11" ht="15" x14ac:dyDescent="0.25">
      <c r="B611" s="354" t="s">
        <v>270</v>
      </c>
      <c r="C611" s="355">
        <v>39417</v>
      </c>
      <c r="D611" s="6">
        <v>19484</v>
      </c>
      <c r="E611" s="358">
        <f t="shared" si="113"/>
        <v>1623.0172</v>
      </c>
      <c r="F611" s="356">
        <v>0</v>
      </c>
      <c r="G611" s="354">
        <v>541</v>
      </c>
      <c r="H611" s="356">
        <f t="shared" si="114"/>
        <v>1082.0172</v>
      </c>
      <c r="I611" s="361">
        <v>0</v>
      </c>
      <c r="J611" s="360"/>
    </row>
    <row r="612" spans="2:11" ht="15" x14ac:dyDescent="0.25">
      <c r="B612" s="354" t="s">
        <v>270</v>
      </c>
      <c r="C612" s="355">
        <v>39448</v>
      </c>
      <c r="D612" s="6">
        <v>19484</v>
      </c>
      <c r="E612" s="358">
        <f t="shared" si="113"/>
        <v>1623.0172</v>
      </c>
      <c r="F612" s="356">
        <v>0</v>
      </c>
      <c r="G612" s="354">
        <v>541</v>
      </c>
      <c r="H612" s="356">
        <f t="shared" si="114"/>
        <v>1082.0172</v>
      </c>
      <c r="I612" s="361">
        <v>0</v>
      </c>
      <c r="J612" s="360"/>
    </row>
    <row r="613" spans="2:11" ht="15" x14ac:dyDescent="0.25">
      <c r="B613" s="354" t="s">
        <v>270</v>
      </c>
      <c r="C613" s="355">
        <v>39479</v>
      </c>
      <c r="D613" s="6">
        <v>20270</v>
      </c>
      <c r="E613" s="358">
        <f t="shared" si="113"/>
        <v>1688.491</v>
      </c>
      <c r="F613" s="356">
        <v>0</v>
      </c>
      <c r="G613" s="354">
        <v>541</v>
      </c>
      <c r="H613" s="356">
        <f t="shared" si="114"/>
        <v>1147.491</v>
      </c>
      <c r="I613" s="361">
        <v>0</v>
      </c>
      <c r="J613" s="360"/>
    </row>
    <row r="614" spans="2:11" ht="15" x14ac:dyDescent="0.25">
      <c r="B614" s="354" t="s">
        <v>270</v>
      </c>
      <c r="C614" s="355">
        <v>39508</v>
      </c>
      <c r="D614" s="6">
        <v>20270</v>
      </c>
      <c r="E614" s="358">
        <f t="shared" si="113"/>
        <v>1688.491</v>
      </c>
      <c r="F614" s="356">
        <v>0</v>
      </c>
      <c r="G614" s="354">
        <v>541</v>
      </c>
      <c r="H614" s="356">
        <f t="shared" si="114"/>
        <v>1147.491</v>
      </c>
      <c r="I614" s="361">
        <v>0</v>
      </c>
      <c r="J614" s="360">
        <v>8.5</v>
      </c>
      <c r="K614" s="370">
        <f>SUM(D603:D614)</f>
        <v>233808</v>
      </c>
    </row>
    <row r="615" spans="2:11" ht="15" x14ac:dyDescent="0.25">
      <c r="B615" s="354" t="s">
        <v>270</v>
      </c>
      <c r="C615" s="355">
        <v>39539</v>
      </c>
      <c r="D615" s="6">
        <v>20270</v>
      </c>
      <c r="E615" s="358">
        <f t="shared" si="113"/>
        <v>1688.491</v>
      </c>
      <c r="F615" s="356">
        <v>0</v>
      </c>
      <c r="G615" s="354">
        <v>541</v>
      </c>
      <c r="H615" s="356">
        <f t="shared" si="114"/>
        <v>1147.491</v>
      </c>
      <c r="I615" s="361">
        <v>0</v>
      </c>
      <c r="J615" s="360"/>
    </row>
    <row r="616" spans="2:11" ht="15" x14ac:dyDescent="0.25">
      <c r="B616" s="354" t="s">
        <v>270</v>
      </c>
      <c r="C616" s="355">
        <v>39569</v>
      </c>
      <c r="D616" s="6">
        <v>20270</v>
      </c>
      <c r="E616" s="358">
        <f t="shared" si="113"/>
        <v>1688.491</v>
      </c>
      <c r="F616" s="356">
        <v>0</v>
      </c>
      <c r="G616" s="354">
        <v>541</v>
      </c>
      <c r="H616" s="356">
        <f t="shared" si="114"/>
        <v>1147.491</v>
      </c>
      <c r="I616" s="361">
        <v>0</v>
      </c>
      <c r="J616" s="360"/>
    </row>
    <row r="617" spans="2:11" ht="15" x14ac:dyDescent="0.25">
      <c r="B617" s="354" t="s">
        <v>270</v>
      </c>
      <c r="C617" s="355">
        <v>39600</v>
      </c>
      <c r="D617" s="6">
        <v>22652</v>
      </c>
      <c r="E617" s="358">
        <f t="shared" si="113"/>
        <v>1886.9115999999999</v>
      </c>
      <c r="F617" s="356">
        <v>0</v>
      </c>
      <c r="G617" s="354">
        <v>541</v>
      </c>
      <c r="H617" s="356">
        <f t="shared" si="114"/>
        <v>1345.9115999999999</v>
      </c>
      <c r="I617" s="361">
        <v>0</v>
      </c>
      <c r="J617" s="360"/>
    </row>
    <row r="618" spans="2:11" ht="15" x14ac:dyDescent="0.25">
      <c r="B618" s="354" t="s">
        <v>270</v>
      </c>
      <c r="C618" s="355">
        <v>39630</v>
      </c>
      <c r="D618" s="6">
        <v>21213</v>
      </c>
      <c r="E618" s="358">
        <f t="shared" si="113"/>
        <v>1767.0428999999999</v>
      </c>
      <c r="F618" s="356">
        <v>0</v>
      </c>
      <c r="G618" s="354">
        <v>541</v>
      </c>
      <c r="H618" s="356">
        <f t="shared" si="114"/>
        <v>1226.0428999999999</v>
      </c>
      <c r="I618" s="361">
        <v>0</v>
      </c>
      <c r="J618" s="360"/>
    </row>
    <row r="619" spans="2:11" ht="15" x14ac:dyDescent="0.25">
      <c r="B619" s="354" t="s">
        <v>270</v>
      </c>
      <c r="C619" s="355">
        <v>39661</v>
      </c>
      <c r="D619" s="6">
        <v>21213</v>
      </c>
      <c r="E619" s="358">
        <f t="shared" si="113"/>
        <v>1767.0428999999999</v>
      </c>
      <c r="F619" s="356">
        <v>0</v>
      </c>
      <c r="G619" s="354">
        <v>541</v>
      </c>
      <c r="H619" s="356">
        <f t="shared" si="114"/>
        <v>1226.0428999999999</v>
      </c>
      <c r="I619" s="361">
        <v>0</v>
      </c>
      <c r="J619" s="360"/>
    </row>
    <row r="620" spans="2:11" ht="15" x14ac:dyDescent="0.25">
      <c r="B620" s="354" t="s">
        <v>270</v>
      </c>
      <c r="C620" s="355">
        <v>39692</v>
      </c>
      <c r="D620" s="6">
        <v>21213</v>
      </c>
      <c r="E620" s="358">
        <f t="shared" si="113"/>
        <v>1767.0428999999999</v>
      </c>
      <c r="F620" s="356">
        <v>0</v>
      </c>
      <c r="G620" s="354">
        <v>541</v>
      </c>
      <c r="H620" s="356">
        <f t="shared" si="114"/>
        <v>1226.0428999999999</v>
      </c>
      <c r="I620" s="361">
        <v>0</v>
      </c>
      <c r="J620" s="360"/>
    </row>
    <row r="621" spans="2:11" ht="15" x14ac:dyDescent="0.25">
      <c r="B621" s="354" t="s">
        <v>270</v>
      </c>
      <c r="C621" s="355">
        <v>39722</v>
      </c>
      <c r="D621" s="6">
        <v>21213</v>
      </c>
      <c r="E621" s="358">
        <f t="shared" si="113"/>
        <v>1767.0428999999999</v>
      </c>
      <c r="F621" s="356">
        <v>0</v>
      </c>
      <c r="G621" s="354">
        <v>541</v>
      </c>
      <c r="H621" s="356">
        <f t="shared" si="114"/>
        <v>1226.0428999999999</v>
      </c>
      <c r="I621" s="361">
        <v>0</v>
      </c>
      <c r="J621" s="360"/>
    </row>
    <row r="622" spans="2:11" ht="15" x14ac:dyDescent="0.25">
      <c r="B622" s="354" t="s">
        <v>270</v>
      </c>
      <c r="C622" s="355">
        <v>39753</v>
      </c>
      <c r="D622" s="6">
        <v>21213</v>
      </c>
      <c r="E622" s="358">
        <f t="shared" si="113"/>
        <v>1767.0428999999999</v>
      </c>
      <c r="F622" s="356">
        <v>0</v>
      </c>
      <c r="G622" s="354">
        <v>541</v>
      </c>
      <c r="H622" s="356">
        <f t="shared" si="114"/>
        <v>1226.0428999999999</v>
      </c>
      <c r="I622" s="361">
        <v>0</v>
      </c>
      <c r="J622" s="360"/>
    </row>
    <row r="623" spans="2:11" ht="15" x14ac:dyDescent="0.25">
      <c r="B623" s="354" t="s">
        <v>270</v>
      </c>
      <c r="C623" s="355">
        <v>39783</v>
      </c>
      <c r="D623" s="6">
        <v>22155</v>
      </c>
      <c r="E623" s="358">
        <f t="shared" si="113"/>
        <v>1845.5115000000001</v>
      </c>
      <c r="F623" s="356">
        <v>0</v>
      </c>
      <c r="G623" s="354">
        <v>541</v>
      </c>
      <c r="H623" s="356">
        <f t="shared" si="114"/>
        <v>1304.5115000000001</v>
      </c>
      <c r="I623" s="361">
        <v>0</v>
      </c>
      <c r="J623" s="360"/>
    </row>
    <row r="624" spans="2:11" ht="15" x14ac:dyDescent="0.25">
      <c r="B624" s="354" t="s">
        <v>270</v>
      </c>
      <c r="C624" s="355">
        <v>39814</v>
      </c>
      <c r="D624" s="6">
        <v>22155</v>
      </c>
      <c r="E624" s="358">
        <f t="shared" si="113"/>
        <v>1845.5115000000001</v>
      </c>
      <c r="F624" s="356">
        <v>0</v>
      </c>
      <c r="G624" s="354">
        <v>541</v>
      </c>
      <c r="H624" s="356">
        <f t="shared" si="114"/>
        <v>1304.5115000000001</v>
      </c>
      <c r="I624" s="361">
        <v>0</v>
      </c>
      <c r="J624" s="360"/>
    </row>
    <row r="625" spans="2:11" ht="15" x14ac:dyDescent="0.25">
      <c r="B625" s="354" t="s">
        <v>270</v>
      </c>
      <c r="C625" s="355">
        <v>39845</v>
      </c>
      <c r="D625" s="6">
        <v>22155</v>
      </c>
      <c r="E625" s="358">
        <f t="shared" si="113"/>
        <v>1845.5115000000001</v>
      </c>
      <c r="F625" s="356">
        <v>0</v>
      </c>
      <c r="G625" s="354">
        <v>541</v>
      </c>
      <c r="H625" s="356">
        <f t="shared" si="114"/>
        <v>1304.5115000000001</v>
      </c>
      <c r="I625" s="361">
        <v>0</v>
      </c>
      <c r="J625" s="360"/>
    </row>
    <row r="626" spans="2:11" ht="15" x14ac:dyDescent="0.25">
      <c r="B626" s="354" t="s">
        <v>270</v>
      </c>
      <c r="C626" s="355">
        <v>39873</v>
      </c>
      <c r="D626" s="6">
        <v>22155</v>
      </c>
      <c r="E626" s="358">
        <f t="shared" si="113"/>
        <v>1845.5115000000001</v>
      </c>
      <c r="F626" s="356">
        <v>0</v>
      </c>
      <c r="G626" s="354">
        <v>541</v>
      </c>
      <c r="H626" s="356">
        <f t="shared" si="114"/>
        <v>1304.5115000000001</v>
      </c>
      <c r="I626" s="361">
        <v>0</v>
      </c>
      <c r="J626" s="360">
        <v>8.5</v>
      </c>
      <c r="K626" s="370">
        <f>SUM(D615:D626)</f>
        <v>257877</v>
      </c>
    </row>
    <row r="627" spans="2:11" ht="15" x14ac:dyDescent="0.25">
      <c r="B627" s="354" t="s">
        <v>270</v>
      </c>
      <c r="C627" s="355">
        <v>39904</v>
      </c>
      <c r="D627" s="12">
        <v>23098</v>
      </c>
      <c r="E627" s="358">
        <f t="shared" si="113"/>
        <v>1924.0634</v>
      </c>
      <c r="F627" s="356">
        <v>0</v>
      </c>
      <c r="G627" s="354">
        <v>541</v>
      </c>
      <c r="H627" s="356">
        <f t="shared" si="114"/>
        <v>1383.0634</v>
      </c>
      <c r="I627" s="361">
        <v>0</v>
      </c>
      <c r="J627" s="360"/>
    </row>
    <row r="628" spans="2:11" ht="15" x14ac:dyDescent="0.25">
      <c r="B628" s="354" t="s">
        <v>270</v>
      </c>
      <c r="C628" s="355">
        <v>39934</v>
      </c>
      <c r="D628" s="12">
        <v>49131</v>
      </c>
      <c r="E628" s="358">
        <f t="shared" si="113"/>
        <v>4092.6122999999998</v>
      </c>
      <c r="F628" s="356">
        <v>0</v>
      </c>
      <c r="G628" s="354">
        <v>541</v>
      </c>
      <c r="H628" s="356">
        <f t="shared" si="114"/>
        <v>3551.6122999999998</v>
      </c>
      <c r="I628" s="361">
        <v>0</v>
      </c>
      <c r="J628" s="360"/>
    </row>
    <row r="629" spans="2:11" ht="15" x14ac:dyDescent="0.25">
      <c r="B629" s="354" t="s">
        <v>270</v>
      </c>
      <c r="C629" s="355">
        <v>39965</v>
      </c>
      <c r="D629" s="6">
        <v>28872</v>
      </c>
      <c r="E629" s="358">
        <f t="shared" si="113"/>
        <v>2405.0376000000001</v>
      </c>
      <c r="F629" s="356">
        <v>0</v>
      </c>
      <c r="G629" s="354">
        <v>541</v>
      </c>
      <c r="H629" s="356">
        <f t="shared" si="114"/>
        <v>1864.0376000000001</v>
      </c>
      <c r="I629" s="361">
        <v>0</v>
      </c>
      <c r="J629" s="360"/>
    </row>
    <row r="630" spans="2:11" ht="15" x14ac:dyDescent="0.25">
      <c r="B630" s="354" t="s">
        <v>270</v>
      </c>
      <c r="C630" s="355">
        <v>39995</v>
      </c>
      <c r="D630" s="6">
        <v>28872</v>
      </c>
      <c r="E630" s="358">
        <f t="shared" si="113"/>
        <v>2405.0376000000001</v>
      </c>
      <c r="F630" s="356">
        <v>0</v>
      </c>
      <c r="G630" s="354">
        <v>541</v>
      </c>
      <c r="H630" s="356">
        <f t="shared" si="114"/>
        <v>1864.0376000000001</v>
      </c>
      <c r="I630" s="361">
        <v>0</v>
      </c>
      <c r="J630" s="360"/>
    </row>
    <row r="631" spans="2:11" ht="15" x14ac:dyDescent="0.25">
      <c r="B631" s="354" t="s">
        <v>270</v>
      </c>
      <c r="C631" s="355">
        <v>40026</v>
      </c>
      <c r="D631" s="6">
        <v>29742</v>
      </c>
      <c r="E631" s="358">
        <f t="shared" si="113"/>
        <v>2477.5086000000001</v>
      </c>
      <c r="F631" s="356">
        <v>0</v>
      </c>
      <c r="G631" s="354">
        <v>541</v>
      </c>
      <c r="H631" s="356">
        <f t="shared" si="114"/>
        <v>1936.5086000000001</v>
      </c>
      <c r="I631" s="361">
        <v>0</v>
      </c>
      <c r="J631" s="360"/>
    </row>
    <row r="632" spans="2:11" ht="15" x14ac:dyDescent="0.25">
      <c r="B632" s="354" t="s">
        <v>270</v>
      </c>
      <c r="C632" s="355">
        <v>40057</v>
      </c>
      <c r="D632" s="6">
        <v>29742</v>
      </c>
      <c r="E632" s="358">
        <f t="shared" si="113"/>
        <v>2477.5086000000001</v>
      </c>
      <c r="F632" s="356">
        <v>0</v>
      </c>
      <c r="G632" s="354">
        <v>541</v>
      </c>
      <c r="H632" s="356">
        <f t="shared" si="114"/>
        <v>1936.5086000000001</v>
      </c>
      <c r="I632" s="361">
        <v>0</v>
      </c>
      <c r="J632" s="360"/>
    </row>
    <row r="633" spans="2:11" ht="15" x14ac:dyDescent="0.25">
      <c r="B633" s="354" t="s">
        <v>270</v>
      </c>
      <c r="C633" s="355">
        <v>40087</v>
      </c>
      <c r="D633" s="6">
        <v>29742</v>
      </c>
      <c r="E633" s="358">
        <f t="shared" si="113"/>
        <v>2477.5086000000001</v>
      </c>
      <c r="F633" s="356">
        <v>0</v>
      </c>
      <c r="G633" s="354">
        <v>541</v>
      </c>
      <c r="H633" s="356">
        <f t="shared" si="114"/>
        <v>1936.5086000000001</v>
      </c>
      <c r="I633" s="361">
        <v>0</v>
      </c>
      <c r="J633" s="360"/>
    </row>
    <row r="634" spans="2:11" ht="15" x14ac:dyDescent="0.25">
      <c r="B634" s="354" t="s">
        <v>270</v>
      </c>
      <c r="C634" s="355">
        <v>40118</v>
      </c>
      <c r="D634" s="6">
        <v>29742</v>
      </c>
      <c r="E634" s="358">
        <f t="shared" si="113"/>
        <v>2477.5086000000001</v>
      </c>
      <c r="F634" s="356">
        <v>0</v>
      </c>
      <c r="G634" s="354">
        <v>541</v>
      </c>
      <c r="H634" s="356">
        <f t="shared" si="114"/>
        <v>1936.5086000000001</v>
      </c>
      <c r="I634" s="361">
        <v>0</v>
      </c>
      <c r="J634" s="360"/>
    </row>
    <row r="635" spans="2:11" ht="15" x14ac:dyDescent="0.25">
      <c r="B635" s="354" t="s">
        <v>270</v>
      </c>
      <c r="C635" s="355">
        <v>40148</v>
      </c>
      <c r="D635" s="6">
        <v>29742</v>
      </c>
      <c r="E635" s="358">
        <f t="shared" si="113"/>
        <v>2477.5086000000001</v>
      </c>
      <c r="F635" s="356">
        <v>0</v>
      </c>
      <c r="G635" s="354">
        <v>541</v>
      </c>
      <c r="H635" s="356">
        <f t="shared" si="114"/>
        <v>1936.5086000000001</v>
      </c>
      <c r="I635" s="361">
        <v>0</v>
      </c>
      <c r="J635" s="360"/>
    </row>
    <row r="636" spans="2:11" ht="15" x14ac:dyDescent="0.25">
      <c r="B636" s="354" t="s">
        <v>270</v>
      </c>
      <c r="C636" s="355">
        <v>40179</v>
      </c>
      <c r="D636" s="6">
        <v>31281</v>
      </c>
      <c r="E636" s="358">
        <f t="shared" si="113"/>
        <v>2605.7073</v>
      </c>
      <c r="F636" s="356">
        <v>0</v>
      </c>
      <c r="G636" s="354">
        <v>541</v>
      </c>
      <c r="H636" s="356">
        <f t="shared" si="114"/>
        <v>2064.7073</v>
      </c>
      <c r="I636" s="361">
        <v>0</v>
      </c>
      <c r="J636" s="360"/>
    </row>
    <row r="637" spans="2:11" ht="15" x14ac:dyDescent="0.25">
      <c r="B637" s="354" t="s">
        <v>270</v>
      </c>
      <c r="C637" s="355">
        <v>40210</v>
      </c>
      <c r="D637" s="6">
        <v>31281</v>
      </c>
      <c r="E637" s="358">
        <f t="shared" si="113"/>
        <v>2605.7073</v>
      </c>
      <c r="F637" s="356">
        <v>0</v>
      </c>
      <c r="G637" s="354">
        <v>541</v>
      </c>
      <c r="H637" s="356">
        <f t="shared" si="114"/>
        <v>2064.7073</v>
      </c>
      <c r="I637" s="361">
        <v>0</v>
      </c>
      <c r="J637" s="360"/>
    </row>
    <row r="638" spans="2:11" ht="15" x14ac:dyDescent="0.25">
      <c r="B638" s="354" t="s">
        <v>270</v>
      </c>
      <c r="C638" s="355">
        <v>40238</v>
      </c>
      <c r="D638" s="6">
        <v>31281</v>
      </c>
      <c r="E638" s="358">
        <f t="shared" si="113"/>
        <v>2605.7073</v>
      </c>
      <c r="F638" s="356">
        <v>0</v>
      </c>
      <c r="G638" s="354">
        <v>541</v>
      </c>
      <c r="H638" s="356">
        <f t="shared" si="114"/>
        <v>2064.7073</v>
      </c>
      <c r="I638" s="361">
        <v>0</v>
      </c>
      <c r="J638" s="360">
        <v>8.5</v>
      </c>
      <c r="K638" s="370">
        <f>SUM(D627:D638)</f>
        <v>372526</v>
      </c>
    </row>
    <row r="639" spans="2:11" ht="15" x14ac:dyDescent="0.25">
      <c r="B639" s="354" t="s">
        <v>270</v>
      </c>
      <c r="C639" s="355">
        <v>40269</v>
      </c>
      <c r="D639" s="12">
        <v>51540</v>
      </c>
      <c r="E639" s="358">
        <f t="shared" si="113"/>
        <v>4293.2820000000002</v>
      </c>
      <c r="F639" s="356">
        <v>0</v>
      </c>
      <c r="G639" s="354">
        <v>541</v>
      </c>
      <c r="H639" s="356">
        <f t="shared" si="114"/>
        <v>3752.2820000000002</v>
      </c>
      <c r="I639" s="361">
        <v>0</v>
      </c>
      <c r="J639" s="360"/>
    </row>
    <row r="640" spans="2:11" ht="15" x14ac:dyDescent="0.25">
      <c r="B640" s="354" t="s">
        <v>270</v>
      </c>
      <c r="C640" s="355">
        <v>40299</v>
      </c>
      <c r="D640" s="6">
        <v>32563</v>
      </c>
      <c r="E640" s="358">
        <f t="shared" si="113"/>
        <v>2712.4978999999998</v>
      </c>
      <c r="F640" s="356">
        <v>0</v>
      </c>
      <c r="G640" s="354">
        <v>541</v>
      </c>
      <c r="H640" s="356">
        <f t="shared" si="114"/>
        <v>2171.4978999999998</v>
      </c>
      <c r="I640" s="361">
        <v>0</v>
      </c>
      <c r="J640" s="360"/>
    </row>
    <row r="641" spans="2:11" ht="15" x14ac:dyDescent="0.25">
      <c r="B641" s="354" t="s">
        <v>270</v>
      </c>
      <c r="C641" s="355">
        <v>40330</v>
      </c>
      <c r="D641" s="6">
        <v>32563</v>
      </c>
      <c r="E641" s="358">
        <f t="shared" si="113"/>
        <v>2712.4978999999998</v>
      </c>
      <c r="F641" s="356">
        <v>0</v>
      </c>
      <c r="G641" s="354">
        <v>541</v>
      </c>
      <c r="H641" s="356">
        <f t="shared" si="114"/>
        <v>2171.4978999999998</v>
      </c>
      <c r="I641" s="361">
        <v>0</v>
      </c>
      <c r="J641" s="360"/>
    </row>
    <row r="642" spans="2:11" ht="15" x14ac:dyDescent="0.25">
      <c r="B642" s="354" t="s">
        <v>270</v>
      </c>
      <c r="C642" s="355">
        <v>40360</v>
      </c>
      <c r="D642" s="6">
        <v>32563</v>
      </c>
      <c r="E642" s="358">
        <f t="shared" si="113"/>
        <v>2712.4978999999998</v>
      </c>
      <c r="F642" s="356">
        <v>0</v>
      </c>
      <c r="G642" s="354">
        <v>541</v>
      </c>
      <c r="H642" s="356">
        <f t="shared" si="114"/>
        <v>2171.4978999999998</v>
      </c>
      <c r="I642" s="361">
        <v>0</v>
      </c>
      <c r="J642" s="360"/>
    </row>
    <row r="643" spans="2:11" ht="15" x14ac:dyDescent="0.25">
      <c r="B643" s="354" t="s">
        <v>270</v>
      </c>
      <c r="C643" s="355">
        <v>40391</v>
      </c>
      <c r="D643" s="6">
        <v>31610</v>
      </c>
      <c r="E643" s="358">
        <f t="shared" si="113"/>
        <v>2633.1129999999998</v>
      </c>
      <c r="F643" s="356">
        <v>0</v>
      </c>
      <c r="G643" s="354">
        <v>541</v>
      </c>
      <c r="H643" s="356">
        <f t="shared" si="114"/>
        <v>2092.1129999999998</v>
      </c>
      <c r="I643" s="361">
        <v>0</v>
      </c>
      <c r="J643" s="360"/>
    </row>
    <row r="644" spans="2:11" ht="15" x14ac:dyDescent="0.25">
      <c r="B644" s="354" t="s">
        <v>270</v>
      </c>
      <c r="C644" s="355">
        <v>40422</v>
      </c>
      <c r="D644" s="6">
        <v>31610</v>
      </c>
      <c r="E644" s="358">
        <f t="shared" si="113"/>
        <v>2633.1129999999998</v>
      </c>
      <c r="F644" s="356">
        <v>0</v>
      </c>
      <c r="G644" s="354">
        <v>541</v>
      </c>
      <c r="H644" s="356">
        <f t="shared" si="114"/>
        <v>2092.1129999999998</v>
      </c>
      <c r="I644" s="361">
        <v>0</v>
      </c>
      <c r="J644" s="360"/>
    </row>
    <row r="645" spans="2:11" ht="15" x14ac:dyDescent="0.25">
      <c r="B645" s="354" t="s">
        <v>270</v>
      </c>
      <c r="C645" s="355">
        <v>40452</v>
      </c>
      <c r="D645" s="6">
        <v>31610</v>
      </c>
      <c r="E645" s="358">
        <f t="shared" si="113"/>
        <v>2633.1129999999998</v>
      </c>
      <c r="F645" s="356">
        <v>0</v>
      </c>
      <c r="G645" s="354">
        <v>541</v>
      </c>
      <c r="H645" s="356">
        <f t="shared" si="114"/>
        <v>2092.1129999999998</v>
      </c>
      <c r="I645" s="361">
        <v>0</v>
      </c>
      <c r="J645" s="360"/>
    </row>
    <row r="646" spans="2:11" ht="15" x14ac:dyDescent="0.25">
      <c r="B646" s="354" t="s">
        <v>270</v>
      </c>
      <c r="C646" s="355">
        <v>40483</v>
      </c>
      <c r="D646" s="6">
        <v>31610</v>
      </c>
      <c r="E646" s="358">
        <f t="shared" si="113"/>
        <v>2633.1129999999998</v>
      </c>
      <c r="F646" s="356">
        <v>0</v>
      </c>
      <c r="G646" s="354">
        <v>541</v>
      </c>
      <c r="H646" s="356">
        <f t="shared" si="114"/>
        <v>2092.1129999999998</v>
      </c>
      <c r="I646" s="361">
        <v>0</v>
      </c>
      <c r="J646" s="360"/>
    </row>
    <row r="647" spans="2:11" ht="15" x14ac:dyDescent="0.25">
      <c r="B647" s="354" t="s">
        <v>270</v>
      </c>
      <c r="C647" s="355">
        <v>40513</v>
      </c>
      <c r="D647" s="6">
        <v>31610</v>
      </c>
      <c r="E647" s="358">
        <f t="shared" si="113"/>
        <v>2633.1129999999998</v>
      </c>
      <c r="F647" s="356">
        <v>0</v>
      </c>
      <c r="G647" s="354">
        <v>541</v>
      </c>
      <c r="H647" s="356">
        <f t="shared" si="114"/>
        <v>2092.1129999999998</v>
      </c>
      <c r="I647" s="361">
        <v>0</v>
      </c>
      <c r="J647" s="360"/>
    </row>
    <row r="648" spans="2:11" ht="15" x14ac:dyDescent="0.25">
      <c r="B648" s="354" t="s">
        <v>270</v>
      </c>
      <c r="C648" s="355">
        <v>40544</v>
      </c>
      <c r="D648" s="6">
        <v>33602</v>
      </c>
      <c r="E648" s="358">
        <f t="shared" si="113"/>
        <v>2799.0466000000001</v>
      </c>
      <c r="F648" s="356">
        <v>0</v>
      </c>
      <c r="G648" s="354">
        <v>541</v>
      </c>
      <c r="H648" s="356">
        <f t="shared" si="114"/>
        <v>2258.0466000000001</v>
      </c>
      <c r="I648" s="361">
        <v>0</v>
      </c>
      <c r="J648" s="360"/>
    </row>
    <row r="649" spans="2:11" ht="15" x14ac:dyDescent="0.25">
      <c r="B649" s="354" t="s">
        <v>270</v>
      </c>
      <c r="C649" s="355">
        <v>40575</v>
      </c>
      <c r="D649" s="6">
        <v>33602</v>
      </c>
      <c r="E649" s="358">
        <f t="shared" si="113"/>
        <v>2799.0466000000001</v>
      </c>
      <c r="F649" s="356">
        <v>0</v>
      </c>
      <c r="G649" s="354">
        <v>541</v>
      </c>
      <c r="H649" s="356">
        <f t="shared" si="114"/>
        <v>2258.0466000000001</v>
      </c>
      <c r="I649" s="361">
        <v>0</v>
      </c>
      <c r="J649" s="360"/>
    </row>
    <row r="650" spans="2:11" ht="15" x14ac:dyDescent="0.25">
      <c r="B650" s="354" t="s">
        <v>270</v>
      </c>
      <c r="C650" s="355">
        <v>40603</v>
      </c>
      <c r="D650" s="6">
        <v>33602</v>
      </c>
      <c r="E650" s="358">
        <f t="shared" si="113"/>
        <v>2799.0466000000001</v>
      </c>
      <c r="F650" s="356">
        <v>0</v>
      </c>
      <c r="G650" s="354">
        <v>541</v>
      </c>
      <c r="H650" s="356">
        <f t="shared" si="114"/>
        <v>2258.0466000000001</v>
      </c>
      <c r="I650" s="361">
        <v>0</v>
      </c>
      <c r="J650" s="360">
        <v>9.5</v>
      </c>
      <c r="K650" s="370">
        <f>SUM(D639:D650)</f>
        <v>408085</v>
      </c>
    </row>
    <row r="651" spans="2:11" ht="15" x14ac:dyDescent="0.25">
      <c r="B651" s="354" t="s">
        <v>270</v>
      </c>
      <c r="C651" s="355">
        <v>40634</v>
      </c>
      <c r="D651" s="6">
        <v>33602</v>
      </c>
      <c r="E651" s="358">
        <f t="shared" si="113"/>
        <v>2799.0466000000001</v>
      </c>
      <c r="F651" s="356">
        <v>0</v>
      </c>
      <c r="G651" s="354">
        <v>541</v>
      </c>
      <c r="H651" s="356">
        <f t="shared" si="114"/>
        <v>2258.0466000000001</v>
      </c>
      <c r="I651" s="361">
        <v>0</v>
      </c>
      <c r="J651" s="360"/>
    </row>
    <row r="652" spans="2:11" ht="15" x14ac:dyDescent="0.25">
      <c r="B652" s="354" t="s">
        <v>270</v>
      </c>
      <c r="C652" s="355">
        <v>40664</v>
      </c>
      <c r="D652" s="6">
        <v>53861</v>
      </c>
      <c r="E652" s="358">
        <f t="shared" si="113"/>
        <v>4486.6212999999998</v>
      </c>
      <c r="F652" s="356">
        <v>0</v>
      </c>
      <c r="G652" s="354">
        <v>541</v>
      </c>
      <c r="H652" s="356">
        <f t="shared" si="114"/>
        <v>3945.6212999999998</v>
      </c>
      <c r="I652" s="361">
        <v>0</v>
      </c>
      <c r="J652" s="360"/>
    </row>
    <row r="653" spans="2:11" ht="15" x14ac:dyDescent="0.25">
      <c r="B653" s="354" t="s">
        <v>270</v>
      </c>
      <c r="C653" s="355">
        <v>40695</v>
      </c>
      <c r="D653" s="6">
        <v>33602</v>
      </c>
      <c r="E653" s="358">
        <f t="shared" si="113"/>
        <v>2799.0466000000001</v>
      </c>
      <c r="F653" s="356">
        <v>0</v>
      </c>
      <c r="G653" s="354">
        <v>541</v>
      </c>
      <c r="H653" s="356">
        <f t="shared" si="114"/>
        <v>2258.0466000000001</v>
      </c>
      <c r="I653" s="361">
        <v>0</v>
      </c>
      <c r="J653" s="360"/>
    </row>
    <row r="654" spans="2:11" ht="15" x14ac:dyDescent="0.25">
      <c r="B654" s="354" t="s">
        <v>270</v>
      </c>
      <c r="C654" s="355">
        <v>40725</v>
      </c>
      <c r="D654" s="6">
        <v>33602</v>
      </c>
      <c r="E654" s="358">
        <f t="shared" si="113"/>
        <v>2799.0466000000001</v>
      </c>
      <c r="F654" s="356">
        <v>0</v>
      </c>
      <c r="G654" s="354">
        <v>541</v>
      </c>
      <c r="H654" s="356">
        <f t="shared" si="114"/>
        <v>2258.0466000000001</v>
      </c>
      <c r="I654" s="361">
        <v>0</v>
      </c>
      <c r="J654" s="360"/>
    </row>
    <row r="655" spans="2:11" ht="15" x14ac:dyDescent="0.25">
      <c r="B655" s="354" t="s">
        <v>270</v>
      </c>
      <c r="C655" s="355">
        <v>40756</v>
      </c>
      <c r="D655" s="6">
        <v>34614</v>
      </c>
      <c r="E655" s="358">
        <f t="shared" si="113"/>
        <v>2883.3462</v>
      </c>
      <c r="F655" s="356">
        <v>0</v>
      </c>
      <c r="G655" s="354">
        <v>541</v>
      </c>
      <c r="H655" s="356">
        <f t="shared" si="114"/>
        <v>2342.3462</v>
      </c>
      <c r="I655" s="361">
        <v>0</v>
      </c>
      <c r="J655" s="360"/>
    </row>
    <row r="656" spans="2:11" ht="15" x14ac:dyDescent="0.25">
      <c r="B656" s="354" t="s">
        <v>270</v>
      </c>
      <c r="C656" s="355">
        <v>40787</v>
      </c>
      <c r="D656" s="6">
        <v>34614</v>
      </c>
      <c r="E656" s="358">
        <f t="shared" ref="E656:E719" si="115">SUM(D656*8.33%)</f>
        <v>2883.3462</v>
      </c>
      <c r="F656" s="356">
        <v>0</v>
      </c>
      <c r="G656" s="354">
        <v>541</v>
      </c>
      <c r="H656" s="356">
        <f t="shared" si="114"/>
        <v>2342.3462</v>
      </c>
      <c r="I656" s="361">
        <v>0</v>
      </c>
      <c r="J656" s="360"/>
    </row>
    <row r="657" spans="2:11" ht="15" x14ac:dyDescent="0.25">
      <c r="B657" s="354" t="s">
        <v>270</v>
      </c>
      <c r="C657" s="355">
        <v>40817</v>
      </c>
      <c r="D657" s="6">
        <v>34614</v>
      </c>
      <c r="E657" s="358">
        <f t="shared" si="115"/>
        <v>2883.3462</v>
      </c>
      <c r="F657" s="356">
        <v>0</v>
      </c>
      <c r="G657" s="354">
        <v>541</v>
      </c>
      <c r="H657" s="356">
        <f t="shared" si="114"/>
        <v>2342.3462</v>
      </c>
      <c r="I657" s="361">
        <v>0</v>
      </c>
      <c r="J657" s="360"/>
    </row>
    <row r="658" spans="2:11" ht="15" x14ac:dyDescent="0.25">
      <c r="B658" s="354" t="s">
        <v>270</v>
      </c>
      <c r="C658" s="355">
        <v>40848</v>
      </c>
      <c r="D658" s="6">
        <v>34614</v>
      </c>
      <c r="E658" s="358">
        <f t="shared" si="115"/>
        <v>2883.3462</v>
      </c>
      <c r="F658" s="356">
        <v>0</v>
      </c>
      <c r="G658" s="354">
        <v>541</v>
      </c>
      <c r="H658" s="356">
        <f t="shared" si="114"/>
        <v>2342.3462</v>
      </c>
      <c r="I658" s="361">
        <v>0</v>
      </c>
      <c r="J658" s="360"/>
    </row>
    <row r="659" spans="2:11" ht="15" x14ac:dyDescent="0.25">
      <c r="B659" s="354" t="s">
        <v>270</v>
      </c>
      <c r="C659" s="355">
        <v>40878</v>
      </c>
      <c r="D659" s="6">
        <v>34614</v>
      </c>
      <c r="E659" s="358">
        <f t="shared" si="115"/>
        <v>2883.3462</v>
      </c>
      <c r="F659" s="356">
        <v>0</v>
      </c>
      <c r="G659" s="354">
        <v>541</v>
      </c>
      <c r="H659" s="356">
        <f t="shared" ref="H659:H722" si="116">SUM(E659-G659)</f>
        <v>2342.3462</v>
      </c>
      <c r="I659" s="361">
        <v>0</v>
      </c>
      <c r="J659" s="360"/>
    </row>
    <row r="660" spans="2:11" ht="15" x14ac:dyDescent="0.25">
      <c r="B660" s="354" t="s">
        <v>270</v>
      </c>
      <c r="C660" s="355">
        <v>40909</v>
      </c>
      <c r="D660" s="6">
        <v>34614</v>
      </c>
      <c r="E660" s="358">
        <f t="shared" si="115"/>
        <v>2883.3462</v>
      </c>
      <c r="F660" s="356">
        <v>0</v>
      </c>
      <c r="G660" s="354">
        <v>541</v>
      </c>
      <c r="H660" s="356">
        <f t="shared" si="116"/>
        <v>2342.3462</v>
      </c>
      <c r="I660" s="361">
        <v>0</v>
      </c>
      <c r="J660" s="360"/>
    </row>
    <row r="661" spans="2:11" ht="15" x14ac:dyDescent="0.25">
      <c r="B661" s="354" t="s">
        <v>270</v>
      </c>
      <c r="C661" s="355">
        <v>40940</v>
      </c>
      <c r="D661" s="6">
        <v>37178</v>
      </c>
      <c r="E661" s="358">
        <f t="shared" si="115"/>
        <v>3096.9274</v>
      </c>
      <c r="F661" s="356">
        <v>0</v>
      </c>
      <c r="G661" s="354">
        <v>541</v>
      </c>
      <c r="H661" s="356">
        <f t="shared" si="116"/>
        <v>2555.9274</v>
      </c>
      <c r="I661" s="361">
        <v>0</v>
      </c>
      <c r="J661" s="360"/>
    </row>
    <row r="662" spans="2:11" ht="15" x14ac:dyDescent="0.25">
      <c r="B662" s="354" t="s">
        <v>270</v>
      </c>
      <c r="C662" s="355">
        <v>40969</v>
      </c>
      <c r="D662" s="6">
        <v>37178</v>
      </c>
      <c r="E662" s="358">
        <f t="shared" si="115"/>
        <v>3096.9274</v>
      </c>
      <c r="F662" s="356">
        <v>0</v>
      </c>
      <c r="G662" s="354">
        <v>541</v>
      </c>
      <c r="H662" s="356">
        <f t="shared" si="116"/>
        <v>2555.9274</v>
      </c>
      <c r="I662" s="361">
        <v>0</v>
      </c>
      <c r="J662" s="360">
        <v>8.25</v>
      </c>
      <c r="K662" s="370">
        <f>SUM(D651:D662)</f>
        <v>436707</v>
      </c>
    </row>
    <row r="663" spans="2:11" ht="15" x14ac:dyDescent="0.25">
      <c r="B663" s="354" t="s">
        <v>270</v>
      </c>
      <c r="C663" s="355">
        <v>41000</v>
      </c>
      <c r="D663" s="6">
        <v>37178</v>
      </c>
      <c r="E663" s="358">
        <f t="shared" si="115"/>
        <v>3096.9274</v>
      </c>
      <c r="F663" s="356">
        <v>0</v>
      </c>
      <c r="G663" s="354">
        <v>541</v>
      </c>
      <c r="H663" s="356">
        <f t="shared" si="116"/>
        <v>2555.9274</v>
      </c>
      <c r="I663" s="361">
        <v>0</v>
      </c>
      <c r="J663" s="360"/>
    </row>
    <row r="664" spans="2:11" ht="15" x14ac:dyDescent="0.25">
      <c r="B664" s="354" t="s">
        <v>270</v>
      </c>
      <c r="C664" s="355">
        <v>41030</v>
      </c>
      <c r="D664" s="6">
        <v>37178</v>
      </c>
      <c r="E664" s="358">
        <f t="shared" si="115"/>
        <v>3096.9274</v>
      </c>
      <c r="F664" s="356">
        <v>0</v>
      </c>
      <c r="G664" s="354">
        <v>541</v>
      </c>
      <c r="H664" s="356">
        <f t="shared" si="116"/>
        <v>2555.9274</v>
      </c>
      <c r="I664" s="361">
        <v>0</v>
      </c>
      <c r="J664" s="360"/>
    </row>
    <row r="665" spans="2:11" ht="15" x14ac:dyDescent="0.25">
      <c r="B665" s="354" t="s">
        <v>270</v>
      </c>
      <c r="C665" s="355">
        <v>41061</v>
      </c>
      <c r="D665" s="6">
        <v>37178</v>
      </c>
      <c r="E665" s="358">
        <f t="shared" si="115"/>
        <v>3096.9274</v>
      </c>
      <c r="F665" s="356">
        <v>0</v>
      </c>
      <c r="G665" s="354">
        <v>541</v>
      </c>
      <c r="H665" s="356">
        <f t="shared" si="116"/>
        <v>2555.9274</v>
      </c>
      <c r="I665" s="361">
        <v>0</v>
      </c>
      <c r="J665" s="360"/>
    </row>
    <row r="666" spans="2:11" ht="15" x14ac:dyDescent="0.25">
      <c r="B666" s="354" t="s">
        <v>270</v>
      </c>
      <c r="C666" s="355">
        <v>41091</v>
      </c>
      <c r="D666" s="6">
        <v>37178</v>
      </c>
      <c r="E666" s="358">
        <f t="shared" si="115"/>
        <v>3096.9274</v>
      </c>
      <c r="F666" s="356">
        <v>0</v>
      </c>
      <c r="G666" s="354">
        <v>541</v>
      </c>
      <c r="H666" s="356">
        <f t="shared" si="116"/>
        <v>2555.9274</v>
      </c>
      <c r="I666" s="361">
        <v>0</v>
      </c>
      <c r="J666" s="360"/>
    </row>
    <row r="667" spans="2:11" ht="15" x14ac:dyDescent="0.25">
      <c r="B667" s="354" t="s">
        <v>270</v>
      </c>
      <c r="C667" s="355">
        <v>41122</v>
      </c>
      <c r="D667" s="6">
        <v>38295</v>
      </c>
      <c r="E667" s="358">
        <f t="shared" si="115"/>
        <v>3189.9735000000001</v>
      </c>
      <c r="F667" s="356">
        <v>0</v>
      </c>
      <c r="G667" s="354">
        <v>541</v>
      </c>
      <c r="H667" s="356">
        <f t="shared" si="116"/>
        <v>2648.9735000000001</v>
      </c>
      <c r="I667" s="361">
        <v>0</v>
      </c>
      <c r="J667" s="360"/>
    </row>
    <row r="668" spans="2:11" ht="15" x14ac:dyDescent="0.25">
      <c r="B668" s="354" t="s">
        <v>270</v>
      </c>
      <c r="C668" s="355">
        <v>41153</v>
      </c>
      <c r="D668" s="6">
        <v>38295</v>
      </c>
      <c r="E668" s="358">
        <f t="shared" si="115"/>
        <v>3189.9735000000001</v>
      </c>
      <c r="F668" s="356">
        <v>0</v>
      </c>
      <c r="G668" s="354">
        <v>541</v>
      </c>
      <c r="H668" s="356">
        <f t="shared" si="116"/>
        <v>2648.9735000000001</v>
      </c>
      <c r="I668" s="361">
        <v>0</v>
      </c>
      <c r="J668" s="360"/>
    </row>
    <row r="669" spans="2:11" ht="15" x14ac:dyDescent="0.25">
      <c r="B669" s="354" t="s">
        <v>270</v>
      </c>
      <c r="C669" s="355">
        <v>41183</v>
      </c>
      <c r="D669" s="6">
        <v>38295</v>
      </c>
      <c r="E669" s="358">
        <f t="shared" si="115"/>
        <v>3189.9735000000001</v>
      </c>
      <c r="F669" s="356">
        <v>0</v>
      </c>
      <c r="G669" s="354">
        <v>541</v>
      </c>
      <c r="H669" s="356">
        <f t="shared" si="116"/>
        <v>2648.9735000000001</v>
      </c>
      <c r="I669" s="361">
        <v>0</v>
      </c>
      <c r="J669" s="360"/>
    </row>
    <row r="670" spans="2:11" ht="15" x14ac:dyDescent="0.25">
      <c r="B670" s="354" t="s">
        <v>270</v>
      </c>
      <c r="C670" s="355">
        <v>41214</v>
      </c>
      <c r="D670" s="6">
        <v>38295</v>
      </c>
      <c r="E670" s="358">
        <f t="shared" si="115"/>
        <v>3189.9735000000001</v>
      </c>
      <c r="F670" s="356">
        <v>0</v>
      </c>
      <c r="G670" s="354">
        <v>541</v>
      </c>
      <c r="H670" s="356">
        <f t="shared" si="116"/>
        <v>2648.9735000000001</v>
      </c>
      <c r="I670" s="361">
        <v>0</v>
      </c>
      <c r="J670" s="360"/>
    </row>
    <row r="671" spans="2:11" ht="15" x14ac:dyDescent="0.25">
      <c r="B671" s="354" t="s">
        <v>270</v>
      </c>
      <c r="C671" s="355">
        <v>41244</v>
      </c>
      <c r="D671" s="6">
        <v>38295</v>
      </c>
      <c r="E671" s="358">
        <f t="shared" si="115"/>
        <v>3189.9735000000001</v>
      </c>
      <c r="F671" s="356">
        <v>0</v>
      </c>
      <c r="G671" s="354">
        <v>541</v>
      </c>
      <c r="H671" s="356">
        <f t="shared" si="116"/>
        <v>2648.9735000000001</v>
      </c>
      <c r="I671" s="361">
        <v>0</v>
      </c>
      <c r="J671" s="360"/>
    </row>
    <row r="672" spans="2:11" ht="15" x14ac:dyDescent="0.25">
      <c r="B672" s="354" t="s">
        <v>270</v>
      </c>
      <c r="C672" s="355">
        <v>41275</v>
      </c>
      <c r="D672" s="6">
        <v>38295</v>
      </c>
      <c r="E672" s="358">
        <f t="shared" si="115"/>
        <v>3189.9735000000001</v>
      </c>
      <c r="F672" s="356">
        <v>0</v>
      </c>
      <c r="G672" s="354">
        <v>541</v>
      </c>
      <c r="H672" s="356">
        <f t="shared" si="116"/>
        <v>2648.9735000000001</v>
      </c>
      <c r="I672" s="361">
        <v>0</v>
      </c>
      <c r="J672" s="360"/>
    </row>
    <row r="673" spans="2:11" ht="15" x14ac:dyDescent="0.25">
      <c r="B673" s="354" t="s">
        <v>270</v>
      </c>
      <c r="C673" s="355">
        <v>41306</v>
      </c>
      <c r="D673" s="6">
        <v>40143</v>
      </c>
      <c r="E673" s="358">
        <f t="shared" si="115"/>
        <v>3343.9119000000001</v>
      </c>
      <c r="F673" s="356">
        <v>0</v>
      </c>
      <c r="G673" s="354">
        <v>541</v>
      </c>
      <c r="H673" s="356">
        <f t="shared" si="116"/>
        <v>2802.9119000000001</v>
      </c>
      <c r="I673" s="361">
        <v>0</v>
      </c>
      <c r="J673" s="360"/>
    </row>
    <row r="674" spans="2:11" ht="15" x14ac:dyDescent="0.25">
      <c r="B674" s="354" t="s">
        <v>270</v>
      </c>
      <c r="C674" s="355">
        <v>41334</v>
      </c>
      <c r="D674" s="6">
        <v>40143</v>
      </c>
      <c r="E674" s="358">
        <f t="shared" si="115"/>
        <v>3343.9119000000001</v>
      </c>
      <c r="F674" s="356">
        <v>0</v>
      </c>
      <c r="G674" s="354">
        <v>541</v>
      </c>
      <c r="H674" s="356">
        <f t="shared" si="116"/>
        <v>2802.9119000000001</v>
      </c>
      <c r="I674" s="361">
        <v>0</v>
      </c>
      <c r="J674" s="360">
        <v>8.5</v>
      </c>
      <c r="K674" s="370">
        <f>SUM(D663:D674)</f>
        <v>458768</v>
      </c>
    </row>
    <row r="675" spans="2:11" ht="15" x14ac:dyDescent="0.25">
      <c r="B675" s="354" t="s">
        <v>270</v>
      </c>
      <c r="C675" s="355">
        <v>41365</v>
      </c>
      <c r="D675" s="12">
        <v>63853</v>
      </c>
      <c r="E675" s="358">
        <f t="shared" si="115"/>
        <v>5318.9548999999997</v>
      </c>
      <c r="F675" s="356">
        <v>0</v>
      </c>
      <c r="G675" s="354">
        <v>541</v>
      </c>
      <c r="H675" s="356">
        <f t="shared" si="116"/>
        <v>4777.9548999999997</v>
      </c>
      <c r="I675" s="361">
        <v>0</v>
      </c>
      <c r="J675" s="360"/>
    </row>
    <row r="676" spans="2:11" ht="15" x14ac:dyDescent="0.25">
      <c r="B676" s="354" t="s">
        <v>270</v>
      </c>
      <c r="C676" s="355">
        <v>41395</v>
      </c>
      <c r="D676" s="6">
        <v>43594</v>
      </c>
      <c r="E676" s="358">
        <f t="shared" si="115"/>
        <v>3631.3802000000001</v>
      </c>
      <c r="F676" s="356">
        <v>0</v>
      </c>
      <c r="G676" s="354">
        <v>541</v>
      </c>
      <c r="H676" s="356">
        <f t="shared" si="116"/>
        <v>3090.3802000000001</v>
      </c>
      <c r="I676" s="361">
        <v>0</v>
      </c>
      <c r="J676" s="360"/>
    </row>
    <row r="677" spans="2:11" ht="15" x14ac:dyDescent="0.25">
      <c r="B677" s="354" t="s">
        <v>270</v>
      </c>
      <c r="C677" s="355">
        <v>41426</v>
      </c>
      <c r="D677" s="6">
        <v>43594</v>
      </c>
      <c r="E677" s="358">
        <f t="shared" si="115"/>
        <v>3631.3802000000001</v>
      </c>
      <c r="F677" s="356">
        <v>0</v>
      </c>
      <c r="G677" s="354">
        <v>541</v>
      </c>
      <c r="H677" s="356">
        <f t="shared" si="116"/>
        <v>3090.3802000000001</v>
      </c>
      <c r="I677" s="361">
        <v>0</v>
      </c>
      <c r="J677" s="360"/>
    </row>
    <row r="678" spans="2:11" ht="15" x14ac:dyDescent="0.25">
      <c r="B678" s="354" t="s">
        <v>270</v>
      </c>
      <c r="C678" s="355">
        <v>41456</v>
      </c>
      <c r="D678" s="6">
        <v>43594</v>
      </c>
      <c r="E678" s="358">
        <f t="shared" si="115"/>
        <v>3631.3802000000001</v>
      </c>
      <c r="F678" s="356">
        <v>0</v>
      </c>
      <c r="G678" s="354">
        <v>541</v>
      </c>
      <c r="H678" s="356">
        <f t="shared" si="116"/>
        <v>3090.3802000000001</v>
      </c>
      <c r="I678" s="361">
        <v>0</v>
      </c>
      <c r="J678" s="360"/>
    </row>
    <row r="679" spans="2:11" ht="15" x14ac:dyDescent="0.25">
      <c r="B679" s="354" t="s">
        <v>270</v>
      </c>
      <c r="C679" s="355">
        <v>41487</v>
      </c>
      <c r="D679" s="6">
        <v>44764</v>
      </c>
      <c r="E679" s="358">
        <f t="shared" si="115"/>
        <v>3728.8411999999998</v>
      </c>
      <c r="F679" s="356">
        <v>0</v>
      </c>
      <c r="G679" s="354">
        <v>541</v>
      </c>
      <c r="H679" s="356">
        <f t="shared" si="116"/>
        <v>3187.8411999999998</v>
      </c>
      <c r="I679" s="361">
        <v>0</v>
      </c>
      <c r="J679" s="360"/>
    </row>
    <row r="680" spans="2:11" ht="15" x14ac:dyDescent="0.25">
      <c r="B680" s="354" t="s">
        <v>270</v>
      </c>
      <c r="C680" s="355">
        <v>41518</v>
      </c>
      <c r="D680" s="6">
        <v>44764</v>
      </c>
      <c r="E680" s="358">
        <f t="shared" si="115"/>
        <v>3728.8411999999998</v>
      </c>
      <c r="F680" s="356">
        <v>0</v>
      </c>
      <c r="G680" s="354">
        <v>541</v>
      </c>
      <c r="H680" s="356">
        <f t="shared" si="116"/>
        <v>3187.8411999999998</v>
      </c>
      <c r="I680" s="361">
        <v>0</v>
      </c>
      <c r="J680" s="360"/>
    </row>
    <row r="681" spans="2:11" ht="15" x14ac:dyDescent="0.25">
      <c r="B681" s="354" t="s">
        <v>270</v>
      </c>
      <c r="C681" s="355">
        <v>41548</v>
      </c>
      <c r="D681" s="6">
        <v>44764</v>
      </c>
      <c r="E681" s="358">
        <f t="shared" si="115"/>
        <v>3728.8411999999998</v>
      </c>
      <c r="F681" s="356">
        <v>0</v>
      </c>
      <c r="G681" s="354">
        <v>541</v>
      </c>
      <c r="H681" s="356">
        <f t="shared" si="116"/>
        <v>3187.8411999999998</v>
      </c>
      <c r="I681" s="361">
        <v>0</v>
      </c>
      <c r="J681" s="360"/>
    </row>
    <row r="682" spans="2:11" ht="15" x14ac:dyDescent="0.25">
      <c r="B682" s="354" t="s">
        <v>270</v>
      </c>
      <c r="C682" s="355">
        <v>41579</v>
      </c>
      <c r="D682" s="6">
        <v>44764</v>
      </c>
      <c r="E682" s="358">
        <f t="shared" si="115"/>
        <v>3728.8411999999998</v>
      </c>
      <c r="F682" s="356">
        <v>0</v>
      </c>
      <c r="G682" s="354">
        <v>541</v>
      </c>
      <c r="H682" s="356">
        <f t="shared" si="116"/>
        <v>3187.8411999999998</v>
      </c>
      <c r="I682" s="361">
        <v>0</v>
      </c>
      <c r="J682" s="360"/>
    </row>
    <row r="683" spans="2:11" ht="15" x14ac:dyDescent="0.25">
      <c r="B683" s="354" t="s">
        <v>270</v>
      </c>
      <c r="C683" s="355">
        <v>41609</v>
      </c>
      <c r="D683" s="6">
        <v>44764</v>
      </c>
      <c r="E683" s="358">
        <f t="shared" si="115"/>
        <v>3728.8411999999998</v>
      </c>
      <c r="F683" s="356">
        <v>0</v>
      </c>
      <c r="G683" s="354">
        <v>541</v>
      </c>
      <c r="H683" s="356">
        <f t="shared" si="116"/>
        <v>3187.8411999999998</v>
      </c>
      <c r="I683" s="361">
        <v>0</v>
      </c>
      <c r="J683" s="360"/>
    </row>
    <row r="684" spans="2:11" ht="15" x14ac:dyDescent="0.25">
      <c r="B684" s="354" t="s">
        <v>270</v>
      </c>
      <c r="C684" s="355">
        <v>41640</v>
      </c>
      <c r="D684" s="6">
        <v>44764</v>
      </c>
      <c r="E684" s="358">
        <f t="shared" si="115"/>
        <v>3728.8411999999998</v>
      </c>
      <c r="F684" s="356">
        <v>0</v>
      </c>
      <c r="G684" s="354">
        <v>541</v>
      </c>
      <c r="H684" s="356">
        <f t="shared" si="116"/>
        <v>3187.8411999999998</v>
      </c>
      <c r="I684" s="361">
        <v>0</v>
      </c>
      <c r="J684" s="360"/>
    </row>
    <row r="685" spans="2:11" ht="15" x14ac:dyDescent="0.25">
      <c r="B685" s="354" t="s">
        <v>270</v>
      </c>
      <c r="C685" s="355">
        <v>41671</v>
      </c>
      <c r="D685" s="6">
        <v>46531</v>
      </c>
      <c r="E685" s="358">
        <f t="shared" si="115"/>
        <v>3876.0322999999999</v>
      </c>
      <c r="F685" s="356">
        <v>0</v>
      </c>
      <c r="G685" s="354">
        <v>541</v>
      </c>
      <c r="H685" s="356">
        <f t="shared" si="116"/>
        <v>3335.0322999999999</v>
      </c>
      <c r="I685" s="361">
        <v>0</v>
      </c>
      <c r="J685" s="360"/>
    </row>
    <row r="686" spans="2:11" ht="15" x14ac:dyDescent="0.25">
      <c r="B686" s="354" t="s">
        <v>270</v>
      </c>
      <c r="C686" s="355">
        <v>41699</v>
      </c>
      <c r="D686" s="6">
        <v>46531</v>
      </c>
      <c r="E686" s="358">
        <f t="shared" si="115"/>
        <v>3876.0322999999999</v>
      </c>
      <c r="F686" s="356">
        <v>0</v>
      </c>
      <c r="G686" s="354">
        <v>541</v>
      </c>
      <c r="H686" s="356">
        <f t="shared" si="116"/>
        <v>3335.0322999999999</v>
      </c>
      <c r="I686" s="361">
        <v>0</v>
      </c>
      <c r="J686" s="360">
        <v>8.75</v>
      </c>
      <c r="K686" s="370">
        <f>SUM(D675:D686)</f>
        <v>556281</v>
      </c>
    </row>
    <row r="687" spans="2:11" ht="15" x14ac:dyDescent="0.25">
      <c r="B687" s="354" t="s">
        <v>270</v>
      </c>
      <c r="C687" s="355">
        <v>41730</v>
      </c>
      <c r="D687" s="6">
        <v>46531</v>
      </c>
      <c r="E687" s="358">
        <f t="shared" si="115"/>
        <v>3876.0322999999999</v>
      </c>
      <c r="F687" s="356">
        <v>0</v>
      </c>
      <c r="G687" s="354">
        <v>541</v>
      </c>
      <c r="H687" s="356">
        <f t="shared" si="116"/>
        <v>3335.0322999999999</v>
      </c>
      <c r="I687" s="361">
        <v>0</v>
      </c>
      <c r="J687" s="360"/>
    </row>
    <row r="688" spans="2:11" ht="15" x14ac:dyDescent="0.25">
      <c r="B688" s="354" t="s">
        <v>270</v>
      </c>
      <c r="C688" s="355">
        <v>41760</v>
      </c>
      <c r="D688" s="6">
        <v>46531</v>
      </c>
      <c r="E688" s="358">
        <f t="shared" si="115"/>
        <v>3876.0322999999999</v>
      </c>
      <c r="F688" s="356">
        <v>0</v>
      </c>
      <c r="G688" s="354">
        <v>541</v>
      </c>
      <c r="H688" s="356">
        <f t="shared" si="116"/>
        <v>3335.0322999999999</v>
      </c>
      <c r="I688" s="361">
        <v>0</v>
      </c>
      <c r="J688" s="360"/>
    </row>
    <row r="689" spans="2:11" ht="15" x14ac:dyDescent="0.25">
      <c r="B689" s="354" t="s">
        <v>270</v>
      </c>
      <c r="C689" s="355">
        <v>41791</v>
      </c>
      <c r="D689" s="6">
        <v>46531</v>
      </c>
      <c r="E689" s="358">
        <f t="shared" si="115"/>
        <v>3876.0322999999999</v>
      </c>
      <c r="F689" s="356">
        <v>0</v>
      </c>
      <c r="G689" s="354">
        <v>541</v>
      </c>
      <c r="H689" s="356">
        <f t="shared" si="116"/>
        <v>3335.0322999999999</v>
      </c>
      <c r="I689" s="361">
        <v>0</v>
      </c>
      <c r="J689" s="360"/>
    </row>
    <row r="690" spans="2:11" ht="15" x14ac:dyDescent="0.25">
      <c r="B690" s="354" t="s">
        <v>270</v>
      </c>
      <c r="C690" s="355">
        <v>41821</v>
      </c>
      <c r="D690" s="6">
        <v>46531</v>
      </c>
      <c r="E690" s="358">
        <f t="shared" si="115"/>
        <v>3876.0322999999999</v>
      </c>
      <c r="F690" s="356">
        <v>0</v>
      </c>
      <c r="G690" s="354">
        <v>541</v>
      </c>
      <c r="H690" s="356">
        <f t="shared" si="116"/>
        <v>3335.0322999999999</v>
      </c>
      <c r="I690" s="361">
        <v>0</v>
      </c>
      <c r="J690" s="360"/>
    </row>
    <row r="691" spans="2:11" ht="15" x14ac:dyDescent="0.25">
      <c r="B691" s="354" t="s">
        <v>270</v>
      </c>
      <c r="C691" s="355">
        <v>41852</v>
      </c>
      <c r="D691" s="6">
        <v>47937</v>
      </c>
      <c r="E691" s="358">
        <f t="shared" si="115"/>
        <v>3993.1520999999998</v>
      </c>
      <c r="F691" s="356">
        <v>0</v>
      </c>
      <c r="G691" s="354">
        <v>541</v>
      </c>
      <c r="H691" s="356">
        <f t="shared" si="116"/>
        <v>3452.1520999999998</v>
      </c>
      <c r="I691" s="361">
        <v>0</v>
      </c>
      <c r="J691" s="360"/>
    </row>
    <row r="692" spans="2:11" ht="15" x14ac:dyDescent="0.25">
      <c r="B692" s="354" t="s">
        <v>270</v>
      </c>
      <c r="C692" s="355">
        <v>41883</v>
      </c>
      <c r="D692" s="6">
        <v>47937</v>
      </c>
      <c r="E692" s="358">
        <f t="shared" si="115"/>
        <v>3993.1520999999998</v>
      </c>
      <c r="F692" s="356">
        <f t="shared" ref="F692:F737" si="117">SUM(D692-G692)*1.16%</f>
        <v>541.56919999999991</v>
      </c>
      <c r="G692" s="354">
        <v>1250</v>
      </c>
      <c r="H692" s="356">
        <f t="shared" si="116"/>
        <v>2743.1520999999998</v>
      </c>
      <c r="I692" s="361">
        <v>0</v>
      </c>
      <c r="J692" s="360"/>
    </row>
    <row r="693" spans="2:11" ht="15" x14ac:dyDescent="0.25">
      <c r="B693" s="354" t="s">
        <v>270</v>
      </c>
      <c r="C693" s="355">
        <v>41913</v>
      </c>
      <c r="D693" s="6">
        <v>47937</v>
      </c>
      <c r="E693" s="358">
        <f t="shared" si="115"/>
        <v>3993.1520999999998</v>
      </c>
      <c r="F693" s="356">
        <f t="shared" si="117"/>
        <v>541.56919999999991</v>
      </c>
      <c r="G693" s="354">
        <v>1250</v>
      </c>
      <c r="H693" s="356">
        <f t="shared" si="116"/>
        <v>2743.1520999999998</v>
      </c>
      <c r="I693" s="361">
        <v>0</v>
      </c>
      <c r="J693" s="360"/>
    </row>
    <row r="694" spans="2:11" ht="15" x14ac:dyDescent="0.25">
      <c r="B694" s="354" t="s">
        <v>270</v>
      </c>
      <c r="C694" s="355">
        <v>41944</v>
      </c>
      <c r="D694" s="6">
        <v>50179</v>
      </c>
      <c r="E694" s="358">
        <f t="shared" si="115"/>
        <v>4179.9107000000004</v>
      </c>
      <c r="F694" s="356">
        <f t="shared" si="117"/>
        <v>567.57639999999992</v>
      </c>
      <c r="G694" s="354">
        <v>1250</v>
      </c>
      <c r="H694" s="356">
        <f t="shared" si="116"/>
        <v>2929.9107000000004</v>
      </c>
      <c r="I694" s="361">
        <v>0</v>
      </c>
      <c r="J694" s="360"/>
    </row>
    <row r="695" spans="2:11" ht="15" x14ac:dyDescent="0.25">
      <c r="B695" s="354" t="s">
        <v>270</v>
      </c>
      <c r="C695" s="355">
        <v>41974</v>
      </c>
      <c r="D695" s="6">
        <v>48079</v>
      </c>
      <c r="E695" s="358">
        <f t="shared" si="115"/>
        <v>4004.9807000000001</v>
      </c>
      <c r="F695" s="356">
        <f t="shared" si="117"/>
        <v>543.21639999999991</v>
      </c>
      <c r="G695" s="354">
        <v>1250</v>
      </c>
      <c r="H695" s="356">
        <f t="shared" si="116"/>
        <v>2754.9807000000001</v>
      </c>
      <c r="I695" s="361">
        <v>0</v>
      </c>
      <c r="J695" s="360"/>
    </row>
    <row r="696" spans="2:11" ht="15" x14ac:dyDescent="0.25">
      <c r="B696" s="354" t="s">
        <v>270</v>
      </c>
      <c r="C696" s="355">
        <v>42005</v>
      </c>
      <c r="D696" s="6">
        <v>48079</v>
      </c>
      <c r="E696" s="358">
        <f t="shared" si="115"/>
        <v>4004.9807000000001</v>
      </c>
      <c r="F696" s="356">
        <f t="shared" si="117"/>
        <v>543.21639999999991</v>
      </c>
      <c r="G696" s="354">
        <v>1250</v>
      </c>
      <c r="H696" s="356">
        <f t="shared" si="116"/>
        <v>2754.9807000000001</v>
      </c>
      <c r="I696" s="361">
        <v>0</v>
      </c>
      <c r="J696" s="360"/>
    </row>
    <row r="697" spans="2:11" ht="15" x14ac:dyDescent="0.25">
      <c r="B697" s="354" t="s">
        <v>270</v>
      </c>
      <c r="C697" s="355">
        <v>42036</v>
      </c>
      <c r="D697" s="6">
        <v>50210</v>
      </c>
      <c r="E697" s="358">
        <f t="shared" si="115"/>
        <v>4182.4930000000004</v>
      </c>
      <c r="F697" s="356">
        <f t="shared" si="117"/>
        <v>567.93599999999992</v>
      </c>
      <c r="G697" s="354">
        <v>1250</v>
      </c>
      <c r="H697" s="356">
        <f t="shared" si="116"/>
        <v>2932.4930000000004</v>
      </c>
      <c r="I697" s="361">
        <v>0</v>
      </c>
      <c r="J697" s="360"/>
    </row>
    <row r="698" spans="2:11" ht="15" x14ac:dyDescent="0.25">
      <c r="B698" s="354" t="s">
        <v>270</v>
      </c>
      <c r="C698" s="355">
        <v>42064</v>
      </c>
      <c r="D698" s="6">
        <v>50210</v>
      </c>
      <c r="E698" s="358">
        <f t="shared" si="115"/>
        <v>4182.4930000000004</v>
      </c>
      <c r="F698" s="356">
        <f t="shared" si="117"/>
        <v>567.93599999999992</v>
      </c>
      <c r="G698" s="354">
        <v>1250</v>
      </c>
      <c r="H698" s="356">
        <f t="shared" si="116"/>
        <v>2932.4930000000004</v>
      </c>
      <c r="I698" s="361">
        <v>0</v>
      </c>
      <c r="J698" s="360">
        <v>8.75</v>
      </c>
      <c r="K698" s="370">
        <f>SUM(D687:D698)</f>
        <v>576692</v>
      </c>
    </row>
    <row r="699" spans="2:11" ht="15" x14ac:dyDescent="0.25">
      <c r="B699" s="354" t="s">
        <v>270</v>
      </c>
      <c r="C699" s="355">
        <v>42095</v>
      </c>
      <c r="D699" s="6">
        <v>50210</v>
      </c>
      <c r="E699" s="358">
        <f t="shared" si="115"/>
        <v>4182.4930000000004</v>
      </c>
      <c r="F699" s="356">
        <f t="shared" si="117"/>
        <v>567.93599999999992</v>
      </c>
      <c r="G699" s="354">
        <v>1250</v>
      </c>
      <c r="H699" s="356">
        <f t="shared" si="116"/>
        <v>2932.4930000000004</v>
      </c>
      <c r="I699" s="361">
        <v>0</v>
      </c>
      <c r="J699" s="360"/>
    </row>
    <row r="700" spans="2:11" ht="15" x14ac:dyDescent="0.25">
      <c r="B700" s="354" t="s">
        <v>270</v>
      </c>
      <c r="C700" s="355">
        <v>42125</v>
      </c>
      <c r="D700" s="6">
        <v>50210</v>
      </c>
      <c r="E700" s="358">
        <f t="shared" si="115"/>
        <v>4182.4930000000004</v>
      </c>
      <c r="F700" s="356">
        <f t="shared" si="117"/>
        <v>567.93599999999992</v>
      </c>
      <c r="G700" s="354">
        <v>1250</v>
      </c>
      <c r="H700" s="356">
        <f t="shared" si="116"/>
        <v>2932.4930000000004</v>
      </c>
      <c r="I700" s="361">
        <v>0</v>
      </c>
      <c r="J700" s="360"/>
    </row>
    <row r="701" spans="2:11" ht="15" x14ac:dyDescent="0.25">
      <c r="B701" s="354" t="s">
        <v>270</v>
      </c>
      <c r="C701" s="355">
        <v>42156</v>
      </c>
      <c r="D701" s="6">
        <v>50210</v>
      </c>
      <c r="E701" s="358">
        <f t="shared" si="115"/>
        <v>4182.4930000000004</v>
      </c>
      <c r="F701" s="356">
        <f t="shared" si="117"/>
        <v>567.93599999999992</v>
      </c>
      <c r="G701" s="354">
        <v>1250</v>
      </c>
      <c r="H701" s="356">
        <f t="shared" si="116"/>
        <v>2932.4930000000004</v>
      </c>
      <c r="I701" s="361">
        <v>0</v>
      </c>
      <c r="J701" s="360"/>
    </row>
    <row r="702" spans="2:11" ht="15" x14ac:dyDescent="0.25">
      <c r="B702" s="354" t="s">
        <v>270</v>
      </c>
      <c r="C702" s="355">
        <v>42186</v>
      </c>
      <c r="D702" s="6">
        <v>50210</v>
      </c>
      <c r="E702" s="358">
        <f t="shared" si="115"/>
        <v>4182.4930000000004</v>
      </c>
      <c r="F702" s="356">
        <f t="shared" si="117"/>
        <v>567.93599999999992</v>
      </c>
      <c r="G702" s="354">
        <v>1250</v>
      </c>
      <c r="H702" s="356">
        <f t="shared" si="116"/>
        <v>2932.4930000000004</v>
      </c>
      <c r="I702" s="361">
        <v>0</v>
      </c>
      <c r="J702" s="360"/>
    </row>
    <row r="703" spans="2:11" ht="15" x14ac:dyDescent="0.25">
      <c r="B703" s="354" t="s">
        <v>270</v>
      </c>
      <c r="C703" s="355">
        <v>42217</v>
      </c>
      <c r="D703" s="6">
        <v>51728</v>
      </c>
      <c r="E703" s="358">
        <f t="shared" si="115"/>
        <v>4308.9423999999999</v>
      </c>
      <c r="F703" s="356">
        <f t="shared" si="117"/>
        <v>585.54480000000001</v>
      </c>
      <c r="G703" s="354">
        <v>1250</v>
      </c>
      <c r="H703" s="356">
        <f t="shared" si="116"/>
        <v>3058.9423999999999</v>
      </c>
      <c r="I703" s="361">
        <v>0</v>
      </c>
      <c r="J703" s="360"/>
    </row>
    <row r="704" spans="2:11" ht="15" x14ac:dyDescent="0.25">
      <c r="B704" s="354" t="s">
        <v>270</v>
      </c>
      <c r="C704" s="355">
        <v>42248</v>
      </c>
      <c r="D704" s="6">
        <v>51728</v>
      </c>
      <c r="E704" s="358">
        <f t="shared" si="115"/>
        <v>4308.9423999999999</v>
      </c>
      <c r="F704" s="356">
        <f t="shared" si="117"/>
        <v>585.54480000000001</v>
      </c>
      <c r="G704" s="354">
        <v>1250</v>
      </c>
      <c r="H704" s="356">
        <f t="shared" si="116"/>
        <v>3058.9423999999999</v>
      </c>
      <c r="I704" s="361">
        <v>0</v>
      </c>
      <c r="J704" s="360"/>
    </row>
    <row r="705" spans="2:11" ht="15" x14ac:dyDescent="0.25">
      <c r="B705" s="354" t="s">
        <v>270</v>
      </c>
      <c r="C705" s="355">
        <v>42278</v>
      </c>
      <c r="D705" s="6">
        <v>51728</v>
      </c>
      <c r="E705" s="358">
        <f t="shared" si="115"/>
        <v>4308.9423999999999</v>
      </c>
      <c r="F705" s="356">
        <f t="shared" si="117"/>
        <v>585.54480000000001</v>
      </c>
      <c r="G705" s="354">
        <v>1250</v>
      </c>
      <c r="H705" s="356">
        <f t="shared" si="116"/>
        <v>3058.9423999999999</v>
      </c>
      <c r="I705" s="361">
        <v>0</v>
      </c>
      <c r="J705" s="360"/>
    </row>
    <row r="706" spans="2:11" ht="15" x14ac:dyDescent="0.25">
      <c r="B706" s="354" t="s">
        <v>270</v>
      </c>
      <c r="C706" s="355">
        <v>42309</v>
      </c>
      <c r="D706" s="6">
        <v>51728</v>
      </c>
      <c r="E706" s="358">
        <f t="shared" si="115"/>
        <v>4308.9423999999999</v>
      </c>
      <c r="F706" s="356">
        <f t="shared" si="117"/>
        <v>585.54480000000001</v>
      </c>
      <c r="G706" s="354">
        <v>1250</v>
      </c>
      <c r="H706" s="356">
        <f t="shared" si="116"/>
        <v>3058.9423999999999</v>
      </c>
      <c r="I706" s="361">
        <v>0</v>
      </c>
      <c r="J706" s="360"/>
    </row>
    <row r="707" spans="2:11" ht="15" x14ac:dyDescent="0.25">
      <c r="B707" s="354" t="s">
        <v>270</v>
      </c>
      <c r="C707" s="355">
        <v>42339</v>
      </c>
      <c r="D707" s="6">
        <v>51728</v>
      </c>
      <c r="E707" s="358">
        <f t="shared" si="115"/>
        <v>4308.9423999999999</v>
      </c>
      <c r="F707" s="356">
        <f t="shared" si="117"/>
        <v>585.54480000000001</v>
      </c>
      <c r="G707" s="354">
        <v>1250</v>
      </c>
      <c r="H707" s="356">
        <f t="shared" si="116"/>
        <v>3058.9423999999999</v>
      </c>
      <c r="I707" s="361">
        <v>0</v>
      </c>
      <c r="J707" s="360"/>
    </row>
    <row r="708" spans="2:11" ht="15" x14ac:dyDescent="0.25">
      <c r="B708" s="354" t="s">
        <v>270</v>
      </c>
      <c r="C708" s="355">
        <v>42370</v>
      </c>
      <c r="D708" s="6">
        <v>51728</v>
      </c>
      <c r="E708" s="358">
        <f t="shared" si="115"/>
        <v>4308.9423999999999</v>
      </c>
      <c r="F708" s="356">
        <f t="shared" si="117"/>
        <v>585.54480000000001</v>
      </c>
      <c r="G708" s="354">
        <v>1250</v>
      </c>
      <c r="H708" s="356">
        <f t="shared" si="116"/>
        <v>3058.9423999999999</v>
      </c>
      <c r="I708" s="361">
        <v>0</v>
      </c>
      <c r="J708" s="360"/>
    </row>
    <row r="709" spans="2:11" ht="15" x14ac:dyDescent="0.25">
      <c r="B709" s="354" t="s">
        <v>270</v>
      </c>
      <c r="C709" s="355">
        <v>42401</v>
      </c>
      <c r="D709" s="6">
        <v>54863</v>
      </c>
      <c r="E709" s="358">
        <f t="shared" si="115"/>
        <v>4570.0878999999995</v>
      </c>
      <c r="F709" s="356">
        <f t="shared" si="117"/>
        <v>621.91079999999999</v>
      </c>
      <c r="G709" s="354">
        <v>1250</v>
      </c>
      <c r="H709" s="356">
        <f t="shared" si="116"/>
        <v>3320.0878999999995</v>
      </c>
      <c r="I709" s="361">
        <v>0</v>
      </c>
      <c r="J709" s="360"/>
    </row>
    <row r="710" spans="2:11" ht="15" x14ac:dyDescent="0.25">
      <c r="B710" s="354" t="s">
        <v>270</v>
      </c>
      <c r="C710" s="355">
        <v>42430</v>
      </c>
      <c r="D710" s="6">
        <v>54863</v>
      </c>
      <c r="E710" s="358">
        <f t="shared" si="115"/>
        <v>4570.0878999999995</v>
      </c>
      <c r="F710" s="356">
        <f t="shared" si="117"/>
        <v>621.91079999999999</v>
      </c>
      <c r="G710" s="354">
        <v>1250</v>
      </c>
      <c r="H710" s="356">
        <f t="shared" si="116"/>
        <v>3320.0878999999995</v>
      </c>
      <c r="I710" s="361">
        <v>0</v>
      </c>
      <c r="J710" s="360">
        <v>8.8000000000000007</v>
      </c>
      <c r="K710" s="370">
        <f>SUM(D699:D710)</f>
        <v>620934</v>
      </c>
    </row>
    <row r="711" spans="2:11" ht="15" x14ac:dyDescent="0.25">
      <c r="B711" s="354" t="s">
        <v>270</v>
      </c>
      <c r="C711" s="355">
        <v>42461</v>
      </c>
      <c r="D711" s="6">
        <v>54863</v>
      </c>
      <c r="E711" s="358">
        <f t="shared" si="115"/>
        <v>4570.0878999999995</v>
      </c>
      <c r="F711" s="356">
        <f t="shared" si="117"/>
        <v>621.91079999999999</v>
      </c>
      <c r="G711" s="354">
        <v>1250</v>
      </c>
      <c r="H711" s="356">
        <f t="shared" si="116"/>
        <v>3320.0878999999995</v>
      </c>
      <c r="I711" s="361">
        <v>0</v>
      </c>
      <c r="J711" s="360"/>
    </row>
    <row r="712" spans="2:11" ht="15" x14ac:dyDescent="0.25">
      <c r="B712" s="354" t="s">
        <v>270</v>
      </c>
      <c r="C712" s="355">
        <v>42491</v>
      </c>
      <c r="D712" s="6">
        <v>54863</v>
      </c>
      <c r="E712" s="358">
        <f t="shared" si="115"/>
        <v>4570.0878999999995</v>
      </c>
      <c r="F712" s="356">
        <f t="shared" si="117"/>
        <v>621.91079999999999</v>
      </c>
      <c r="G712" s="354">
        <v>1250</v>
      </c>
      <c r="H712" s="356">
        <f t="shared" si="116"/>
        <v>3320.0878999999995</v>
      </c>
      <c r="I712" s="361">
        <v>0</v>
      </c>
      <c r="J712" s="360"/>
    </row>
    <row r="713" spans="2:11" ht="15" x14ac:dyDescent="0.25">
      <c r="B713" s="354" t="s">
        <v>270</v>
      </c>
      <c r="C713" s="355">
        <v>42522</v>
      </c>
      <c r="D713" s="6">
        <v>54863</v>
      </c>
      <c r="E713" s="358">
        <f t="shared" si="115"/>
        <v>4570.0878999999995</v>
      </c>
      <c r="F713" s="356">
        <f t="shared" si="117"/>
        <v>621.91079999999999</v>
      </c>
      <c r="G713" s="354">
        <v>1250</v>
      </c>
      <c r="H713" s="356">
        <f t="shared" si="116"/>
        <v>3320.0878999999995</v>
      </c>
      <c r="I713" s="361">
        <v>0</v>
      </c>
      <c r="J713" s="360"/>
    </row>
    <row r="714" spans="2:11" ht="15" x14ac:dyDescent="0.25">
      <c r="B714" s="354" t="s">
        <v>270</v>
      </c>
      <c r="C714" s="355">
        <v>42552</v>
      </c>
      <c r="D714" s="6">
        <v>54863</v>
      </c>
      <c r="E714" s="358">
        <f t="shared" si="115"/>
        <v>4570.0878999999995</v>
      </c>
      <c r="F714" s="356">
        <f t="shared" si="117"/>
        <v>621.91079999999999</v>
      </c>
      <c r="G714" s="354">
        <v>1250</v>
      </c>
      <c r="H714" s="356">
        <f t="shared" si="116"/>
        <v>3320.0878999999995</v>
      </c>
      <c r="I714" s="361">
        <v>0</v>
      </c>
      <c r="J714" s="360"/>
    </row>
    <row r="715" spans="2:11" ht="15" x14ac:dyDescent="0.25">
      <c r="B715" s="354" t="s">
        <v>270</v>
      </c>
      <c r="C715" s="355">
        <v>42583</v>
      </c>
      <c r="D715" s="6">
        <v>56525</v>
      </c>
      <c r="E715" s="358">
        <f t="shared" si="115"/>
        <v>4708.5325000000003</v>
      </c>
      <c r="F715" s="356">
        <f t="shared" si="117"/>
        <v>641.18999999999994</v>
      </c>
      <c r="G715" s="354">
        <v>1250</v>
      </c>
      <c r="H715" s="356">
        <f t="shared" si="116"/>
        <v>3458.5325000000003</v>
      </c>
      <c r="I715" s="361">
        <v>0</v>
      </c>
      <c r="J715" s="360"/>
    </row>
    <row r="716" spans="2:11" ht="15" x14ac:dyDescent="0.25">
      <c r="B716" s="354" t="s">
        <v>270</v>
      </c>
      <c r="C716" s="355">
        <v>42614</v>
      </c>
      <c r="D716" s="6">
        <v>56525</v>
      </c>
      <c r="E716" s="358">
        <f t="shared" si="115"/>
        <v>4708.5325000000003</v>
      </c>
      <c r="F716" s="356">
        <f t="shared" si="117"/>
        <v>641.18999999999994</v>
      </c>
      <c r="G716" s="354">
        <v>1250</v>
      </c>
      <c r="H716" s="356">
        <f t="shared" si="116"/>
        <v>3458.5325000000003</v>
      </c>
      <c r="I716" s="361">
        <v>0</v>
      </c>
      <c r="J716" s="360"/>
    </row>
    <row r="717" spans="2:11" ht="15" x14ac:dyDescent="0.25">
      <c r="B717" s="354" t="s">
        <v>270</v>
      </c>
      <c r="C717" s="355">
        <v>42644</v>
      </c>
      <c r="D717" s="6">
        <v>56525</v>
      </c>
      <c r="E717" s="358">
        <f t="shared" si="115"/>
        <v>4708.5325000000003</v>
      </c>
      <c r="F717" s="356">
        <f t="shared" si="117"/>
        <v>641.18999999999994</v>
      </c>
      <c r="G717" s="354">
        <v>1250</v>
      </c>
      <c r="H717" s="356">
        <f t="shared" si="116"/>
        <v>3458.5325000000003</v>
      </c>
      <c r="I717" s="361">
        <v>0</v>
      </c>
      <c r="J717" s="360"/>
    </row>
    <row r="718" spans="2:11" ht="15" x14ac:dyDescent="0.25">
      <c r="B718" s="354" t="s">
        <v>270</v>
      </c>
      <c r="C718" s="355">
        <v>42675</v>
      </c>
      <c r="D718" s="6">
        <v>56525</v>
      </c>
      <c r="E718" s="358">
        <f t="shared" si="115"/>
        <v>4708.5325000000003</v>
      </c>
      <c r="F718" s="356">
        <f t="shared" si="117"/>
        <v>641.18999999999994</v>
      </c>
      <c r="G718" s="354">
        <v>1250</v>
      </c>
      <c r="H718" s="356">
        <f t="shared" si="116"/>
        <v>3458.5325000000003</v>
      </c>
      <c r="I718" s="361">
        <v>0</v>
      </c>
      <c r="J718" s="360"/>
    </row>
    <row r="719" spans="2:11" ht="15" x14ac:dyDescent="0.25">
      <c r="B719" s="354" t="s">
        <v>270</v>
      </c>
      <c r="C719" s="355">
        <v>42705</v>
      </c>
      <c r="D719" s="6">
        <v>56525</v>
      </c>
      <c r="E719" s="358">
        <f t="shared" si="115"/>
        <v>4708.5325000000003</v>
      </c>
      <c r="F719" s="356">
        <f t="shared" si="117"/>
        <v>641.18999999999994</v>
      </c>
      <c r="G719" s="354">
        <v>1250</v>
      </c>
      <c r="H719" s="356">
        <f t="shared" si="116"/>
        <v>3458.5325000000003</v>
      </c>
      <c r="I719" s="361">
        <v>0</v>
      </c>
      <c r="J719" s="360"/>
    </row>
    <row r="720" spans="2:11" ht="15" x14ac:dyDescent="0.25">
      <c r="B720" s="354" t="s">
        <v>270</v>
      </c>
      <c r="C720" s="355">
        <v>42736</v>
      </c>
      <c r="D720" s="6">
        <v>56525</v>
      </c>
      <c r="E720" s="358">
        <f t="shared" ref="E720:E737" si="118">SUM(D720*8.33%)</f>
        <v>4708.5325000000003</v>
      </c>
      <c r="F720" s="356">
        <f t="shared" si="117"/>
        <v>641.18999999999994</v>
      </c>
      <c r="G720" s="354">
        <v>1250</v>
      </c>
      <c r="H720" s="356">
        <f t="shared" si="116"/>
        <v>3458.5325000000003</v>
      </c>
      <c r="I720" s="361">
        <v>0</v>
      </c>
      <c r="J720" s="360"/>
    </row>
    <row r="721" spans="2:11" ht="15" x14ac:dyDescent="0.25">
      <c r="B721" s="354" t="s">
        <v>270</v>
      </c>
      <c r="C721" s="355">
        <v>42767</v>
      </c>
      <c r="D721" s="6">
        <v>59755</v>
      </c>
      <c r="E721" s="358">
        <f t="shared" si="118"/>
        <v>4977.5914999999995</v>
      </c>
      <c r="F721" s="356">
        <f t="shared" si="117"/>
        <v>678.6579999999999</v>
      </c>
      <c r="G721" s="354">
        <v>1250</v>
      </c>
      <c r="H721" s="356">
        <f t="shared" si="116"/>
        <v>3727.5914999999995</v>
      </c>
      <c r="I721" s="361">
        <v>0</v>
      </c>
      <c r="J721" s="360"/>
    </row>
    <row r="722" spans="2:11" ht="15" x14ac:dyDescent="0.25">
      <c r="B722" s="354" t="s">
        <v>270</v>
      </c>
      <c r="C722" s="355">
        <v>42795</v>
      </c>
      <c r="D722" s="6">
        <v>59755</v>
      </c>
      <c r="E722" s="358">
        <f t="shared" si="118"/>
        <v>4977.5914999999995</v>
      </c>
      <c r="F722" s="356">
        <f t="shared" si="117"/>
        <v>678.6579999999999</v>
      </c>
      <c r="G722" s="354">
        <v>1250</v>
      </c>
      <c r="H722" s="356">
        <f t="shared" si="116"/>
        <v>3727.5914999999995</v>
      </c>
      <c r="I722" s="361">
        <v>0</v>
      </c>
      <c r="J722" s="360">
        <v>8.65</v>
      </c>
      <c r="K722" s="370">
        <f>SUM(D711:D722)</f>
        <v>678112</v>
      </c>
    </row>
    <row r="723" spans="2:11" ht="15" x14ac:dyDescent="0.25">
      <c r="B723" s="354" t="s">
        <v>270</v>
      </c>
      <c r="C723" s="355">
        <v>42826</v>
      </c>
      <c r="D723" s="6">
        <v>59755</v>
      </c>
      <c r="E723" s="358">
        <f t="shared" si="118"/>
        <v>4977.5914999999995</v>
      </c>
      <c r="F723" s="356">
        <f t="shared" si="117"/>
        <v>678.6579999999999</v>
      </c>
      <c r="G723" s="354">
        <v>1250</v>
      </c>
      <c r="H723" s="356">
        <f t="shared" ref="H723:H737" si="119">SUM(E723-G723)</f>
        <v>3727.5914999999995</v>
      </c>
      <c r="I723" s="361">
        <v>0</v>
      </c>
      <c r="J723" s="359"/>
    </row>
    <row r="724" spans="2:11" ht="15" x14ac:dyDescent="0.25">
      <c r="B724" s="354" t="s">
        <v>270</v>
      </c>
      <c r="C724" s="355">
        <v>42856</v>
      </c>
      <c r="D724" s="6">
        <v>59755</v>
      </c>
      <c r="E724" s="358">
        <f t="shared" si="118"/>
        <v>4977.5914999999995</v>
      </c>
      <c r="F724" s="356">
        <f t="shared" si="117"/>
        <v>678.6579999999999</v>
      </c>
      <c r="G724" s="354">
        <v>1250</v>
      </c>
      <c r="H724" s="356">
        <f t="shared" si="119"/>
        <v>3727.5914999999995</v>
      </c>
      <c r="I724" s="361">
        <v>0</v>
      </c>
      <c r="J724" s="359"/>
    </row>
    <row r="725" spans="2:11" ht="15" x14ac:dyDescent="0.25">
      <c r="B725" s="354" t="s">
        <v>270</v>
      </c>
      <c r="C725" s="355">
        <v>42887</v>
      </c>
      <c r="D725" s="6">
        <v>59755</v>
      </c>
      <c r="E725" s="358">
        <f t="shared" si="118"/>
        <v>4977.5914999999995</v>
      </c>
      <c r="F725" s="356">
        <f t="shared" si="117"/>
        <v>678.6579999999999</v>
      </c>
      <c r="G725" s="354">
        <v>1250</v>
      </c>
      <c r="H725" s="356">
        <f t="shared" si="119"/>
        <v>3727.5914999999995</v>
      </c>
      <c r="I725" s="361">
        <v>0</v>
      </c>
      <c r="J725" s="359"/>
    </row>
    <row r="726" spans="2:11" ht="15" x14ac:dyDescent="0.25">
      <c r="B726" s="354" t="s">
        <v>270</v>
      </c>
      <c r="C726" s="355">
        <v>42917</v>
      </c>
      <c r="D726" s="6">
        <v>59755</v>
      </c>
      <c r="E726" s="358">
        <f t="shared" si="118"/>
        <v>4977.5914999999995</v>
      </c>
      <c r="F726" s="356">
        <f t="shared" si="117"/>
        <v>678.6579999999999</v>
      </c>
      <c r="G726" s="354">
        <v>1250</v>
      </c>
      <c r="H726" s="356">
        <f t="shared" si="119"/>
        <v>3727.5914999999995</v>
      </c>
      <c r="I726" s="361">
        <v>0</v>
      </c>
      <c r="J726" s="359"/>
    </row>
    <row r="727" spans="2:11" ht="15" x14ac:dyDescent="0.25">
      <c r="B727" s="354" t="s">
        <v>270</v>
      </c>
      <c r="C727" s="355">
        <v>42948</v>
      </c>
      <c r="D727" s="6">
        <v>61550</v>
      </c>
      <c r="E727" s="358">
        <f t="shared" si="118"/>
        <v>5127.1149999999998</v>
      </c>
      <c r="F727" s="356">
        <f t="shared" si="117"/>
        <v>699.4799999999999</v>
      </c>
      <c r="G727" s="354">
        <v>1250</v>
      </c>
      <c r="H727" s="356">
        <f t="shared" si="119"/>
        <v>3877.1149999999998</v>
      </c>
      <c r="I727" s="361">
        <v>0</v>
      </c>
      <c r="J727" s="359"/>
    </row>
    <row r="728" spans="2:11" ht="15" x14ac:dyDescent="0.25">
      <c r="B728" s="354" t="s">
        <v>270</v>
      </c>
      <c r="C728" s="355">
        <v>42979</v>
      </c>
      <c r="D728" s="6">
        <v>61550</v>
      </c>
      <c r="E728" s="358">
        <f t="shared" si="118"/>
        <v>5127.1149999999998</v>
      </c>
      <c r="F728" s="356">
        <f t="shared" si="117"/>
        <v>699.4799999999999</v>
      </c>
      <c r="G728" s="354">
        <v>1250</v>
      </c>
      <c r="H728" s="356">
        <f t="shared" si="119"/>
        <v>3877.1149999999998</v>
      </c>
      <c r="I728" s="361">
        <v>0</v>
      </c>
      <c r="J728" s="359"/>
    </row>
    <row r="729" spans="2:11" ht="15" x14ac:dyDescent="0.25">
      <c r="B729" s="354" t="s">
        <v>270</v>
      </c>
      <c r="C729" s="355">
        <v>43009</v>
      </c>
      <c r="D729" s="6">
        <v>61550</v>
      </c>
      <c r="E729" s="358">
        <f t="shared" si="118"/>
        <v>5127.1149999999998</v>
      </c>
      <c r="F729" s="356">
        <f t="shared" si="117"/>
        <v>699.4799999999999</v>
      </c>
      <c r="G729" s="354">
        <v>1250</v>
      </c>
      <c r="H729" s="356">
        <f t="shared" si="119"/>
        <v>3877.1149999999998</v>
      </c>
      <c r="I729" s="361">
        <v>0</v>
      </c>
      <c r="J729" s="359"/>
    </row>
    <row r="730" spans="2:11" ht="15" x14ac:dyDescent="0.25">
      <c r="B730" s="354" t="s">
        <v>270</v>
      </c>
      <c r="C730" s="355">
        <v>43040</v>
      </c>
      <c r="D730" s="6">
        <v>61550</v>
      </c>
      <c r="E730" s="358">
        <f t="shared" si="118"/>
        <v>5127.1149999999998</v>
      </c>
      <c r="F730" s="356">
        <f t="shared" si="117"/>
        <v>699.4799999999999</v>
      </c>
      <c r="G730" s="354">
        <v>1250</v>
      </c>
      <c r="H730" s="356">
        <f t="shared" si="119"/>
        <v>3877.1149999999998</v>
      </c>
      <c r="I730" s="361">
        <v>0</v>
      </c>
      <c r="J730" s="359"/>
    </row>
    <row r="731" spans="2:11" ht="15" x14ac:dyDescent="0.25">
      <c r="B731" s="354" t="s">
        <v>270</v>
      </c>
      <c r="C731" s="355">
        <v>43070</v>
      </c>
      <c r="D731" s="6">
        <v>61550</v>
      </c>
      <c r="E731" s="358">
        <f t="shared" si="118"/>
        <v>5127.1149999999998</v>
      </c>
      <c r="F731" s="356">
        <f t="shared" si="117"/>
        <v>699.4799999999999</v>
      </c>
      <c r="G731" s="354">
        <v>1250</v>
      </c>
      <c r="H731" s="356">
        <f t="shared" si="119"/>
        <v>3877.1149999999998</v>
      </c>
      <c r="I731" s="361">
        <v>0</v>
      </c>
      <c r="J731" s="359"/>
    </row>
    <row r="732" spans="2:11" ht="15" x14ac:dyDescent="0.25">
      <c r="B732" s="354" t="s">
        <v>270</v>
      </c>
      <c r="C732" s="355">
        <v>43101</v>
      </c>
      <c r="D732" s="6">
        <v>61550</v>
      </c>
      <c r="E732" s="358">
        <f t="shared" si="118"/>
        <v>5127.1149999999998</v>
      </c>
      <c r="F732" s="356">
        <f t="shared" si="117"/>
        <v>699.4799999999999</v>
      </c>
      <c r="G732" s="354">
        <v>1250</v>
      </c>
      <c r="H732" s="356">
        <f t="shared" si="119"/>
        <v>3877.1149999999998</v>
      </c>
      <c r="I732" s="361">
        <v>0</v>
      </c>
      <c r="J732" s="359"/>
    </row>
    <row r="733" spans="2:11" ht="15" x14ac:dyDescent="0.25">
      <c r="B733" s="354" t="s">
        <v>270</v>
      </c>
      <c r="C733" s="355">
        <v>43132</v>
      </c>
      <c r="D733" s="6">
        <v>66540</v>
      </c>
      <c r="E733" s="358">
        <f t="shared" si="118"/>
        <v>5542.7820000000002</v>
      </c>
      <c r="F733" s="356">
        <f t="shared" si="117"/>
        <v>771.86399999999992</v>
      </c>
      <c r="G733" s="354">
        <v>0</v>
      </c>
      <c r="H733" s="356">
        <f t="shared" si="119"/>
        <v>5542.7820000000002</v>
      </c>
      <c r="I733" s="361">
        <v>0</v>
      </c>
      <c r="J733" s="359"/>
    </row>
    <row r="734" spans="2:11" ht="15" x14ac:dyDescent="0.25">
      <c r="B734" s="354" t="s">
        <v>270</v>
      </c>
      <c r="C734" s="355">
        <v>43160</v>
      </c>
      <c r="D734" s="6">
        <v>66540</v>
      </c>
      <c r="E734" s="358">
        <f t="shared" si="118"/>
        <v>5542.7820000000002</v>
      </c>
      <c r="F734" s="356">
        <f t="shared" si="117"/>
        <v>771.86399999999992</v>
      </c>
      <c r="G734" s="354">
        <v>0</v>
      </c>
      <c r="H734" s="356">
        <f t="shared" si="119"/>
        <v>5542.7820000000002</v>
      </c>
      <c r="I734" s="361">
        <v>0</v>
      </c>
      <c r="J734" s="360">
        <v>8.5500000000000007</v>
      </c>
      <c r="K734" s="370">
        <f>SUM(D723:D734)</f>
        <v>741400</v>
      </c>
    </row>
    <row r="735" spans="2:11" x14ac:dyDescent="0.25">
      <c r="B735" s="354" t="s">
        <v>270</v>
      </c>
      <c r="C735" s="355">
        <v>43191</v>
      </c>
      <c r="D735" s="6">
        <v>66540</v>
      </c>
      <c r="E735" s="358">
        <f t="shared" si="118"/>
        <v>5542.7820000000002</v>
      </c>
      <c r="F735" s="356">
        <f t="shared" si="117"/>
        <v>771.86399999999992</v>
      </c>
      <c r="G735" s="354">
        <v>0</v>
      </c>
      <c r="H735" s="356">
        <f t="shared" si="119"/>
        <v>5542.7820000000002</v>
      </c>
      <c r="I735" s="361">
        <v>0</v>
      </c>
      <c r="J735" s="359"/>
      <c r="K735" s="387" t="s">
        <v>54</v>
      </c>
    </row>
    <row r="736" spans="2:11" ht="15" x14ac:dyDescent="0.25">
      <c r="B736" s="354" t="s">
        <v>270</v>
      </c>
      <c r="C736" s="355">
        <v>43221</v>
      </c>
      <c r="D736" s="6">
        <v>66540</v>
      </c>
      <c r="E736" s="358">
        <f t="shared" si="118"/>
        <v>5542.7820000000002</v>
      </c>
      <c r="F736" s="356">
        <f t="shared" si="117"/>
        <v>771.86399999999992</v>
      </c>
      <c r="G736" s="354">
        <v>0</v>
      </c>
      <c r="H736" s="356">
        <f t="shared" si="119"/>
        <v>5542.7820000000002</v>
      </c>
      <c r="I736" s="361">
        <v>0</v>
      </c>
      <c r="J736" s="359"/>
      <c r="K736" s="370">
        <f>SUM(D735:D736)</f>
        <v>133080</v>
      </c>
    </row>
    <row r="737" spans="2:11" ht="21" x14ac:dyDescent="0.35">
      <c r="B737" s="354" t="s">
        <v>270</v>
      </c>
      <c r="C737" s="355" t="s">
        <v>54</v>
      </c>
      <c r="D737" s="12">
        <v>0</v>
      </c>
      <c r="E737" s="358">
        <f t="shared" si="118"/>
        <v>0</v>
      </c>
      <c r="F737" s="356">
        <f t="shared" si="117"/>
        <v>0</v>
      </c>
      <c r="G737" s="354">
        <v>0</v>
      </c>
      <c r="H737" s="356">
        <f t="shared" si="119"/>
        <v>0</v>
      </c>
      <c r="I737" s="361">
        <f t="shared" ref="I737" si="120">SUM(H737*8.55%/12)</f>
        <v>0</v>
      </c>
      <c r="J737" s="359"/>
      <c r="K737" s="390">
        <f>SUM(K466:K736)</f>
        <v>7060321</v>
      </c>
    </row>
    <row r="738" spans="2:11" ht="26.25" x14ac:dyDescent="0.4">
      <c r="C738" s="166" t="s">
        <v>54</v>
      </c>
      <c r="D738" s="389">
        <f>SUM(D466:D736)</f>
        <v>7060321</v>
      </c>
    </row>
  </sheetData>
  <mergeCells count="98">
    <mergeCell ref="B2:K2"/>
    <mergeCell ref="E441:F441"/>
    <mergeCell ref="B421:D421"/>
    <mergeCell ref="E421:F421"/>
    <mergeCell ref="B422:D422"/>
    <mergeCell ref="E422:F422"/>
    <mergeCell ref="B4:D4"/>
    <mergeCell ref="E4:F4"/>
    <mergeCell ref="B5:D5"/>
    <mergeCell ref="E5:F5"/>
    <mergeCell ref="B74:D74"/>
    <mergeCell ref="E74:F74"/>
    <mergeCell ref="B16:D16"/>
    <mergeCell ref="E16:F16"/>
    <mergeCell ref="B17:D17"/>
    <mergeCell ref="E17:F17"/>
    <mergeCell ref="B35:D35"/>
    <mergeCell ref="E35:F35"/>
    <mergeCell ref="B94:D94"/>
    <mergeCell ref="E94:F94"/>
    <mergeCell ref="B36:D36"/>
    <mergeCell ref="E36:F36"/>
    <mergeCell ref="B54:D54"/>
    <mergeCell ref="E54:F54"/>
    <mergeCell ref="B55:D55"/>
    <mergeCell ref="E55:F55"/>
    <mergeCell ref="B75:D75"/>
    <mergeCell ref="E75:F75"/>
    <mergeCell ref="B132:D132"/>
    <mergeCell ref="E132:F132"/>
    <mergeCell ref="B133:D133"/>
    <mergeCell ref="E133:F133"/>
    <mergeCell ref="B151:D151"/>
    <mergeCell ref="E151:F151"/>
    <mergeCell ref="B95:D95"/>
    <mergeCell ref="E95:F95"/>
    <mergeCell ref="B113:D113"/>
    <mergeCell ref="E113:F113"/>
    <mergeCell ref="B114:D114"/>
    <mergeCell ref="E114:F114"/>
    <mergeCell ref="B189:D189"/>
    <mergeCell ref="E189:F189"/>
    <mergeCell ref="B190:D190"/>
    <mergeCell ref="E190:F190"/>
    <mergeCell ref="B208:D208"/>
    <mergeCell ref="E208:F208"/>
    <mergeCell ref="B152:D152"/>
    <mergeCell ref="E152:F152"/>
    <mergeCell ref="B170:D170"/>
    <mergeCell ref="E170:F170"/>
    <mergeCell ref="B171:D171"/>
    <mergeCell ref="E171:F171"/>
    <mergeCell ref="B246:D246"/>
    <mergeCell ref="E246:F246"/>
    <mergeCell ref="B247:D247"/>
    <mergeCell ref="E247:F247"/>
    <mergeCell ref="B266:D266"/>
    <mergeCell ref="E266:F266"/>
    <mergeCell ref="B209:D209"/>
    <mergeCell ref="E209:F209"/>
    <mergeCell ref="B227:D227"/>
    <mergeCell ref="E227:F227"/>
    <mergeCell ref="B228:D228"/>
    <mergeCell ref="E228:F228"/>
    <mergeCell ref="B306:D306"/>
    <mergeCell ref="E306:F306"/>
    <mergeCell ref="B307:D307"/>
    <mergeCell ref="E307:F307"/>
    <mergeCell ref="B325:D325"/>
    <mergeCell ref="E325:F325"/>
    <mergeCell ref="B267:D267"/>
    <mergeCell ref="E267:F267"/>
    <mergeCell ref="B286:D286"/>
    <mergeCell ref="E286:F286"/>
    <mergeCell ref="B287:D287"/>
    <mergeCell ref="E287:F287"/>
    <mergeCell ref="B326:D326"/>
    <mergeCell ref="E326:F326"/>
    <mergeCell ref="B344:D344"/>
    <mergeCell ref="E344:F344"/>
    <mergeCell ref="B345:D345"/>
    <mergeCell ref="E345:F345"/>
    <mergeCell ref="B450:K450"/>
    <mergeCell ref="B364:D364"/>
    <mergeCell ref="E364:F364"/>
    <mergeCell ref="B365:D365"/>
    <mergeCell ref="E365:F365"/>
    <mergeCell ref="B403:D403"/>
    <mergeCell ref="E403:F403"/>
    <mergeCell ref="B383:D383"/>
    <mergeCell ref="E383:F383"/>
    <mergeCell ref="B384:D384"/>
    <mergeCell ref="E384:F384"/>
    <mergeCell ref="B402:D402"/>
    <mergeCell ref="E402:F402"/>
    <mergeCell ref="B440:D440"/>
    <mergeCell ref="E440:F440"/>
    <mergeCell ref="B441:D441"/>
  </mergeCells>
  <printOptions horizontalCentered="1" verticalCentered="1"/>
  <pageMargins left="0" right="0" top="0" bottom="0" header="0" footer="0"/>
  <pageSetup scale="75" orientation="landscape" verticalDpi="300" r:id="rId1"/>
  <rowBreaks count="7" manualBreakCount="7">
    <brk id="53" min="1" max="10" man="1"/>
    <brk id="112" min="1" max="10" man="1"/>
    <brk id="169" min="1" max="10" man="1"/>
    <brk id="226" min="1" max="10" man="1"/>
    <brk id="285" min="1" max="10" man="1"/>
    <brk id="343" min="1" max="10" man="1"/>
    <brk id="401" min="1" max="10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40"/>
  <sheetViews>
    <sheetView topLeftCell="B730" workbookViewId="0">
      <selection activeCell="C746" sqref="C746"/>
    </sheetView>
  </sheetViews>
  <sheetFormatPr defaultColWidth="21.85546875" defaultRowHeight="23.25" x14ac:dyDescent="0.25"/>
  <cols>
    <col min="1" max="1" width="2.7109375" customWidth="1"/>
    <col min="2" max="2" width="27.57031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style="74" customWidth="1"/>
    <col min="8" max="8" width="16.28515625" style="74" customWidth="1"/>
    <col min="9" max="9" width="18.140625" style="41" customWidth="1"/>
    <col min="10" max="10" width="17.28515625" style="16" customWidth="1"/>
    <col min="11" max="11" width="14.28515625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65"/>
      <c r="H3" s="152" t="s">
        <v>1</v>
      </c>
      <c r="I3" s="152"/>
      <c r="J3" s="151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66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75</v>
      </c>
      <c r="C5" s="439"/>
      <c r="D5" s="439"/>
      <c r="E5" s="439" t="s">
        <v>76</v>
      </c>
      <c r="F5" s="439"/>
      <c r="G5" s="67" t="s">
        <v>77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68" t="s">
        <v>14</v>
      </c>
      <c r="H6" s="66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4879</v>
      </c>
      <c r="D8" s="6">
        <v>5000</v>
      </c>
      <c r="E8" s="6">
        <f t="shared" ref="E8:E11" si="0">$C8*8.33%</f>
        <v>406.42070000000001</v>
      </c>
      <c r="F8" s="6">
        <v>231</v>
      </c>
      <c r="G8" s="15">
        <f>G7+H7</f>
        <v>0</v>
      </c>
      <c r="H8" s="15">
        <f t="shared" ref="H8:H11" si="1">E8-F8</f>
        <v>175.42070000000001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5130</v>
      </c>
      <c r="D9" s="6">
        <v>5000</v>
      </c>
      <c r="E9" s="6">
        <f t="shared" si="0"/>
        <v>427.32900000000001</v>
      </c>
      <c r="F9" s="6">
        <v>417</v>
      </c>
      <c r="G9" s="15">
        <f t="shared" ref="G9:G11" si="2">G8+H8</f>
        <v>175.42070000000001</v>
      </c>
      <c r="H9" s="15">
        <f t="shared" si="1"/>
        <v>10.329000000000008</v>
      </c>
      <c r="I9" s="31"/>
      <c r="J9" s="16"/>
      <c r="K9" s="15">
        <f>(G9)*(H5/12)</f>
        <v>1.7542070000000001</v>
      </c>
    </row>
    <row r="10" spans="2:11" s="2" customFormat="1" ht="12.75" customHeight="1" x14ac:dyDescent="0.25">
      <c r="B10" s="2" t="s">
        <v>20</v>
      </c>
      <c r="C10" s="6">
        <v>5310</v>
      </c>
      <c r="D10" s="6">
        <v>5000</v>
      </c>
      <c r="E10" s="6">
        <f t="shared" si="0"/>
        <v>442.32299999999998</v>
      </c>
      <c r="F10" s="6">
        <v>417</v>
      </c>
      <c r="G10" s="15">
        <f t="shared" si="2"/>
        <v>185.74970000000002</v>
      </c>
      <c r="H10" s="15">
        <f t="shared" si="1"/>
        <v>25.322999999999979</v>
      </c>
      <c r="I10" s="31"/>
      <c r="J10" s="16"/>
      <c r="K10" s="15">
        <f>(G10)*(H5/12)</f>
        <v>1.8574970000000002</v>
      </c>
    </row>
    <row r="11" spans="2:11" s="2" customFormat="1" ht="12.75" customHeight="1" x14ac:dyDescent="0.25">
      <c r="B11" s="2" t="s">
        <v>21</v>
      </c>
      <c r="C11" s="6">
        <v>5310</v>
      </c>
      <c r="D11" s="6">
        <v>5000</v>
      </c>
      <c r="E11" s="6">
        <f t="shared" si="0"/>
        <v>442.32299999999998</v>
      </c>
      <c r="F11" s="6">
        <v>417</v>
      </c>
      <c r="G11" s="15">
        <f t="shared" si="2"/>
        <v>211.0727</v>
      </c>
      <c r="H11" s="15">
        <f t="shared" si="1"/>
        <v>25.322999999999979</v>
      </c>
      <c r="I11" s="31"/>
      <c r="J11" s="16"/>
      <c r="K11" s="15">
        <f>(G11)*(H5/12)</f>
        <v>2.1107269999999998</v>
      </c>
    </row>
    <row r="12" spans="2:11" s="2" customFormat="1" ht="12.75" customHeight="1" x14ac:dyDescent="0.25">
      <c r="B12" s="7" t="s">
        <v>22</v>
      </c>
      <c r="C12" s="8">
        <f>SUM(C7:C11)</f>
        <v>20629</v>
      </c>
      <c r="D12" s="9" t="s">
        <v>23</v>
      </c>
      <c r="E12" s="8">
        <f>SUM(E7:E11)</f>
        <v>1718.3957</v>
      </c>
      <c r="F12" s="8">
        <f>SUM(F7:F11)</f>
        <v>1482</v>
      </c>
      <c r="G12" s="30">
        <f>SUM(G7:G11)</f>
        <v>572.24310000000003</v>
      </c>
      <c r="H12" s="30">
        <f>SUM(H7:H11)</f>
        <v>236.39569999999998</v>
      </c>
      <c r="I12" s="34">
        <f>H5/12</f>
        <v>0.01</v>
      </c>
      <c r="J12" s="19"/>
      <c r="K12" s="30">
        <f>SUM(K7:K11)</f>
        <v>5.7224310000000003</v>
      </c>
    </row>
    <row r="13" spans="2:11" s="2" customFormat="1" ht="12.75" customHeight="1" x14ac:dyDescent="0.25"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5.7224310000000003</v>
      </c>
      <c r="F14" s="2" t="s">
        <v>25</v>
      </c>
      <c r="G14" s="73">
        <f>C14+H12</f>
        <v>242.11813099999998</v>
      </c>
      <c r="H14" s="15"/>
      <c r="I14" s="73">
        <f>$C14+$H12</f>
        <v>242.11813099999998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5"/>
      <c r="H15" s="15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66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75</v>
      </c>
      <c r="C17" s="439"/>
      <c r="D17" s="439"/>
      <c r="E17" s="439" t="s">
        <v>76</v>
      </c>
      <c r="F17" s="439"/>
      <c r="G17" s="67" t="s">
        <v>77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68" t="s">
        <v>14</v>
      </c>
      <c r="H18" s="66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5310</v>
      </c>
      <c r="D19" s="6">
        <v>5000</v>
      </c>
      <c r="E19" s="6">
        <f t="shared" ref="E19:E30" si="3">$C19*8.33%</f>
        <v>442.32299999999998</v>
      </c>
      <c r="F19" s="6">
        <v>417</v>
      </c>
      <c r="G19" s="69">
        <f>$G$14</f>
        <v>242.11813099999998</v>
      </c>
      <c r="H19" s="15">
        <f t="shared" ref="H19:H30" si="4">E19-F19</f>
        <v>25.322999999999979</v>
      </c>
      <c r="I19" s="31"/>
      <c r="J19" s="16"/>
      <c r="K19" s="15">
        <f>($G19)*($H$17/12)</f>
        <v>2.4211813099999997</v>
      </c>
    </row>
    <row r="20" spans="2:15" s="2" customFormat="1" ht="12.75" customHeight="1" x14ac:dyDescent="0.25">
      <c r="B20" s="2" t="s">
        <v>28</v>
      </c>
      <c r="C20" s="6">
        <v>5570</v>
      </c>
      <c r="D20" s="6">
        <v>5000</v>
      </c>
      <c r="E20" s="6">
        <f t="shared" si="3"/>
        <v>463.98099999999999</v>
      </c>
      <c r="F20" s="6">
        <v>417</v>
      </c>
      <c r="G20" s="15">
        <f>$G19+$H19</f>
        <v>267.44113099999993</v>
      </c>
      <c r="H20" s="15">
        <f t="shared" si="4"/>
        <v>46.980999999999995</v>
      </c>
      <c r="I20" s="31"/>
      <c r="J20" s="16"/>
      <c r="K20" s="15">
        <f t="shared" ref="K20:K30" si="5">($G20)*($H$17/12)</f>
        <v>2.6744113099999995</v>
      </c>
    </row>
    <row r="21" spans="2:15" s="2" customFormat="1" ht="12.75" customHeight="1" x14ac:dyDescent="0.25">
      <c r="B21" s="2" t="s">
        <v>29</v>
      </c>
      <c r="C21" s="6">
        <v>5570</v>
      </c>
      <c r="D21" s="6">
        <v>5000</v>
      </c>
      <c r="E21" s="6">
        <f t="shared" si="3"/>
        <v>463.98099999999999</v>
      </c>
      <c r="F21" s="6">
        <v>417</v>
      </c>
      <c r="G21" s="15">
        <f t="shared" ref="G21:G30" si="6">$G20+$H20</f>
        <v>314.42213099999992</v>
      </c>
      <c r="H21" s="15">
        <f t="shared" si="4"/>
        <v>46.980999999999995</v>
      </c>
      <c r="I21" s="31"/>
      <c r="J21" s="16"/>
      <c r="K21" s="15">
        <f t="shared" si="5"/>
        <v>3.1442213099999994</v>
      </c>
    </row>
    <row r="22" spans="2:15" s="2" customFormat="1" ht="12.75" customHeight="1" x14ac:dyDescent="0.25">
      <c r="B22" s="2" t="s">
        <v>30</v>
      </c>
      <c r="C22" s="6">
        <v>5570</v>
      </c>
      <c r="D22" s="6">
        <v>5000</v>
      </c>
      <c r="E22" s="6">
        <f t="shared" si="3"/>
        <v>463.98099999999999</v>
      </c>
      <c r="F22" s="6">
        <v>417</v>
      </c>
      <c r="G22" s="15">
        <f t="shared" si="6"/>
        <v>361.40313099999992</v>
      </c>
      <c r="H22" s="15">
        <f t="shared" si="4"/>
        <v>46.980999999999995</v>
      </c>
      <c r="I22" s="31"/>
      <c r="J22" s="16"/>
      <c r="K22" s="15">
        <f t="shared" si="5"/>
        <v>3.6140313099999992</v>
      </c>
    </row>
    <row r="23" spans="2:15" s="2" customFormat="1" ht="12.75" customHeight="1" x14ac:dyDescent="0.25">
      <c r="B23" s="2" t="s">
        <v>31</v>
      </c>
      <c r="C23" s="6">
        <v>5570</v>
      </c>
      <c r="D23" s="6">
        <v>5000</v>
      </c>
      <c r="E23" s="6">
        <f t="shared" si="3"/>
        <v>463.98099999999999</v>
      </c>
      <c r="F23" s="6">
        <v>417</v>
      </c>
      <c r="G23" s="15">
        <f t="shared" si="6"/>
        <v>408.38413099999991</v>
      </c>
      <c r="H23" s="15">
        <f t="shared" si="4"/>
        <v>46.980999999999995</v>
      </c>
      <c r="I23" s="31"/>
      <c r="J23" s="16"/>
      <c r="K23" s="15">
        <f t="shared" si="5"/>
        <v>4.0838413099999995</v>
      </c>
    </row>
    <row r="24" spans="2:15" s="2" customFormat="1" ht="12.75" customHeight="1" x14ac:dyDescent="0.25">
      <c r="B24" s="2" t="s">
        <v>32</v>
      </c>
      <c r="C24" s="6">
        <v>5570</v>
      </c>
      <c r="D24" s="6">
        <v>5000</v>
      </c>
      <c r="E24" s="6">
        <f t="shared" si="3"/>
        <v>463.98099999999999</v>
      </c>
      <c r="F24" s="6">
        <v>417</v>
      </c>
      <c r="G24" s="15">
        <f t="shared" si="6"/>
        <v>455.36513099999991</v>
      </c>
      <c r="H24" s="15">
        <f t="shared" si="4"/>
        <v>46.980999999999995</v>
      </c>
      <c r="I24" s="31"/>
      <c r="J24" s="16"/>
      <c r="K24" s="15">
        <f t="shared" si="5"/>
        <v>4.5536513099999993</v>
      </c>
    </row>
    <row r="25" spans="2:15" s="2" customFormat="1" ht="12.75" customHeight="1" x14ac:dyDescent="0.25">
      <c r="B25" s="2" t="s">
        <v>33</v>
      </c>
      <c r="C25" s="6">
        <v>5570</v>
      </c>
      <c r="D25" s="6">
        <v>5000</v>
      </c>
      <c r="E25" s="6">
        <f t="shared" si="3"/>
        <v>463.98099999999999</v>
      </c>
      <c r="F25" s="6">
        <v>417</v>
      </c>
      <c r="G25" s="15">
        <f t="shared" si="6"/>
        <v>502.3461309999999</v>
      </c>
      <c r="H25" s="15">
        <f t="shared" si="4"/>
        <v>46.980999999999995</v>
      </c>
      <c r="I25" s="31"/>
      <c r="J25" s="16"/>
      <c r="K25" s="15">
        <f t="shared" si="5"/>
        <v>5.0234613099999992</v>
      </c>
    </row>
    <row r="26" spans="2:15" s="2" customFormat="1" ht="12.75" customHeight="1" x14ac:dyDescent="0.25">
      <c r="B26" s="2" t="s">
        <v>17</v>
      </c>
      <c r="C26" s="6">
        <v>5853</v>
      </c>
      <c r="D26" s="6">
        <v>5000</v>
      </c>
      <c r="E26" s="6">
        <f t="shared" si="3"/>
        <v>487.55489999999998</v>
      </c>
      <c r="F26" s="6">
        <v>417</v>
      </c>
      <c r="G26" s="15">
        <f t="shared" si="6"/>
        <v>549.32713099999989</v>
      </c>
      <c r="H26" s="15">
        <f t="shared" si="4"/>
        <v>70.554899999999975</v>
      </c>
      <c r="I26" s="31"/>
      <c r="J26" s="16"/>
      <c r="K26" s="15">
        <f t="shared" si="5"/>
        <v>5.493271309999999</v>
      </c>
    </row>
    <row r="27" spans="2:15" s="2" customFormat="1" ht="12.75" customHeight="1" x14ac:dyDescent="0.25">
      <c r="B27" s="2" t="s">
        <v>18</v>
      </c>
      <c r="C27" s="6">
        <v>5853</v>
      </c>
      <c r="D27" s="6">
        <v>5000</v>
      </c>
      <c r="E27" s="6">
        <f t="shared" si="3"/>
        <v>487.55489999999998</v>
      </c>
      <c r="F27" s="6">
        <v>417</v>
      </c>
      <c r="G27" s="15">
        <f t="shared" si="6"/>
        <v>619.88203099999987</v>
      </c>
      <c r="H27" s="15">
        <f t="shared" si="4"/>
        <v>70.554899999999975</v>
      </c>
      <c r="I27" s="31"/>
      <c r="J27" s="16"/>
      <c r="K27" s="15">
        <f t="shared" si="5"/>
        <v>6.1988203099999986</v>
      </c>
    </row>
    <row r="28" spans="2:15" s="2" customFormat="1" ht="12.75" customHeight="1" x14ac:dyDescent="0.25">
      <c r="B28" s="2" t="s">
        <v>19</v>
      </c>
      <c r="C28" s="6">
        <v>5853</v>
      </c>
      <c r="D28" s="6">
        <v>5000</v>
      </c>
      <c r="E28" s="6">
        <f t="shared" si="3"/>
        <v>487.55489999999998</v>
      </c>
      <c r="F28" s="6">
        <v>417</v>
      </c>
      <c r="G28" s="15">
        <f t="shared" si="6"/>
        <v>690.43693099999984</v>
      </c>
      <c r="H28" s="15">
        <f t="shared" si="4"/>
        <v>70.554899999999975</v>
      </c>
      <c r="I28" s="31"/>
      <c r="J28" s="16"/>
      <c r="K28" s="15">
        <f t="shared" si="5"/>
        <v>6.904369309999999</v>
      </c>
    </row>
    <row r="29" spans="2:15" s="2" customFormat="1" ht="12.75" customHeight="1" x14ac:dyDescent="0.25">
      <c r="B29" s="2" t="s">
        <v>20</v>
      </c>
      <c r="C29" s="6">
        <v>5853</v>
      </c>
      <c r="D29" s="6">
        <v>5000</v>
      </c>
      <c r="E29" s="6">
        <f t="shared" si="3"/>
        <v>487.55489999999998</v>
      </c>
      <c r="F29" s="6">
        <v>417</v>
      </c>
      <c r="G29" s="15">
        <f t="shared" si="6"/>
        <v>760.99183099999982</v>
      </c>
      <c r="H29" s="15">
        <f t="shared" si="4"/>
        <v>70.554899999999975</v>
      </c>
      <c r="I29" s="31"/>
      <c r="J29" s="16"/>
      <c r="K29" s="15">
        <f t="shared" si="5"/>
        <v>7.6099183099999985</v>
      </c>
    </row>
    <row r="30" spans="2:15" s="2" customFormat="1" ht="12.75" customHeight="1" thickBot="1" x14ac:dyDescent="0.3">
      <c r="B30" s="2" t="s">
        <v>21</v>
      </c>
      <c r="C30" s="6">
        <v>5853</v>
      </c>
      <c r="D30" s="6">
        <v>5000</v>
      </c>
      <c r="E30" s="6">
        <f t="shared" si="3"/>
        <v>487.55489999999998</v>
      </c>
      <c r="F30" s="6">
        <v>417</v>
      </c>
      <c r="G30" s="15">
        <f t="shared" si="6"/>
        <v>831.5467309999998</v>
      </c>
      <c r="H30" s="15">
        <f t="shared" si="4"/>
        <v>70.554899999999975</v>
      </c>
      <c r="I30" s="31"/>
      <c r="J30" s="16"/>
      <c r="K30" s="15">
        <f t="shared" si="5"/>
        <v>8.3154673099999989</v>
      </c>
    </row>
    <row r="31" spans="2:15" s="2" customFormat="1" ht="12.75" customHeight="1" thickBot="1" x14ac:dyDescent="0.3">
      <c r="B31" s="7" t="s">
        <v>22</v>
      </c>
      <c r="C31" s="8">
        <f>SUM(C19:C30)</f>
        <v>67995</v>
      </c>
      <c r="D31" s="9" t="s">
        <v>23</v>
      </c>
      <c r="E31" s="8">
        <f t="shared" ref="E31:F31" si="7">SUM(E19:E30)</f>
        <v>5663.9835000000003</v>
      </c>
      <c r="F31" s="8">
        <f t="shared" si="7"/>
        <v>5004</v>
      </c>
      <c r="G31" s="30">
        <f>SUM(G19:G30)</f>
        <v>6003.6645719999988</v>
      </c>
      <c r="H31" s="30">
        <f t="shared" ref="H31" si="8">SUM(H19:H30)</f>
        <v>659.98349999999982</v>
      </c>
      <c r="I31" s="34">
        <f>H17/12</f>
        <v>0.01</v>
      </c>
      <c r="J31" s="19"/>
      <c r="K31" s="29">
        <f>SUM(K19:K30)</f>
        <v>60.036645719999981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60.036645719999989</v>
      </c>
      <c r="F33" s="2" t="s">
        <v>25</v>
      </c>
      <c r="G33" s="73">
        <f>$C33+$H31</f>
        <v>720.02014571999985</v>
      </c>
      <c r="H33" s="15"/>
      <c r="I33" s="15">
        <f>SUM(I$14,G$33)</f>
        <v>962.13827671999979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G34" s="28"/>
      <c r="H34" s="28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66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75</v>
      </c>
      <c r="C36" s="439"/>
      <c r="D36" s="439"/>
      <c r="E36" s="439" t="s">
        <v>76</v>
      </c>
      <c r="F36" s="439"/>
      <c r="G36" s="67" t="s">
        <v>77</v>
      </c>
      <c r="H36" s="71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68" t="s">
        <v>14</v>
      </c>
      <c r="H37" s="66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6051</v>
      </c>
      <c r="D38" s="6">
        <v>5000</v>
      </c>
      <c r="E38" s="6">
        <f t="shared" ref="E38:E50" si="9">$C38*8.33%</f>
        <v>504.04829999999998</v>
      </c>
      <c r="F38" s="6">
        <v>417</v>
      </c>
      <c r="G38" s="15">
        <f>$G$14+$G$33</f>
        <v>962.13827671999979</v>
      </c>
      <c r="H38" s="15">
        <f t="shared" ref="H38:H50" si="10">E38-F38</f>
        <v>87.048299999999983</v>
      </c>
      <c r="I38" s="31"/>
      <c r="J38" s="16"/>
      <c r="K38" s="15">
        <f>($G38)*($H$36/12)</f>
        <v>9.6213827671999983</v>
      </c>
    </row>
    <row r="39" spans="2:11" s="2" customFormat="1" ht="12.75" customHeight="1" x14ac:dyDescent="0.25">
      <c r="B39" s="2" t="s">
        <v>28</v>
      </c>
      <c r="C39" s="6">
        <v>6448</v>
      </c>
      <c r="D39" s="6">
        <v>5000</v>
      </c>
      <c r="E39" s="6">
        <f t="shared" si="9"/>
        <v>537.11839999999995</v>
      </c>
      <c r="F39" s="6">
        <v>417</v>
      </c>
      <c r="G39" s="15">
        <f t="shared" ref="G39:G50" si="11">$G38+$H38</f>
        <v>1049.1865767199997</v>
      </c>
      <c r="H39" s="15">
        <f t="shared" si="10"/>
        <v>120.11839999999995</v>
      </c>
      <c r="I39" s="31"/>
      <c r="J39" s="16"/>
      <c r="K39" s="15">
        <f t="shared" ref="K39:K50" si="12">($G39)*($H$36/12)</f>
        <v>10.491865767199997</v>
      </c>
    </row>
    <row r="40" spans="2:11" s="2" customFormat="1" ht="12.75" customHeight="1" x14ac:dyDescent="0.25">
      <c r="B40" s="2" t="s">
        <v>29</v>
      </c>
      <c r="C40" s="6">
        <v>6448</v>
      </c>
      <c r="D40" s="6">
        <v>5000</v>
      </c>
      <c r="E40" s="6">
        <f t="shared" si="9"/>
        <v>537.11839999999995</v>
      </c>
      <c r="F40" s="6">
        <v>417</v>
      </c>
      <c r="G40" s="15">
        <f t="shared" si="11"/>
        <v>1169.3049767199996</v>
      </c>
      <c r="H40" s="15">
        <f t="shared" si="10"/>
        <v>120.11839999999995</v>
      </c>
      <c r="I40" s="31"/>
      <c r="J40" s="16"/>
      <c r="K40" s="15">
        <f t="shared" si="12"/>
        <v>11.693049767199996</v>
      </c>
    </row>
    <row r="41" spans="2:11" s="2" customFormat="1" ht="12.75" customHeight="1" x14ac:dyDescent="0.25">
      <c r="B41" s="2" t="s">
        <v>30</v>
      </c>
      <c r="C41" s="6">
        <v>6448</v>
      </c>
      <c r="D41" s="6">
        <v>5000</v>
      </c>
      <c r="E41" s="6">
        <f t="shared" si="9"/>
        <v>537.11839999999995</v>
      </c>
      <c r="F41" s="6">
        <v>417</v>
      </c>
      <c r="G41" s="15">
        <f t="shared" si="11"/>
        <v>1289.4233767199994</v>
      </c>
      <c r="H41" s="15">
        <f t="shared" si="10"/>
        <v>120.11839999999995</v>
      </c>
      <c r="I41" s="31"/>
      <c r="J41" s="16"/>
      <c r="K41" s="15">
        <f t="shared" si="12"/>
        <v>12.894233767199994</v>
      </c>
    </row>
    <row r="42" spans="2:11" s="2" customFormat="1" ht="12.75" customHeight="1" x14ac:dyDescent="0.25">
      <c r="B42" s="2" t="s">
        <v>31</v>
      </c>
      <c r="C42" s="6">
        <v>6448</v>
      </c>
      <c r="D42" s="6">
        <v>5000</v>
      </c>
      <c r="E42" s="6">
        <f t="shared" si="9"/>
        <v>537.11839999999995</v>
      </c>
      <c r="F42" s="6">
        <v>417</v>
      </c>
      <c r="G42" s="15">
        <f t="shared" si="11"/>
        <v>1409.5417767199992</v>
      </c>
      <c r="H42" s="15">
        <f t="shared" si="10"/>
        <v>120.11839999999995</v>
      </c>
      <c r="I42" s="31"/>
      <c r="J42" s="16"/>
      <c r="K42" s="15">
        <f t="shared" si="12"/>
        <v>14.095417767199992</v>
      </c>
    </row>
    <row r="43" spans="2:11" s="2" customFormat="1" ht="12.75" customHeight="1" x14ac:dyDescent="0.25">
      <c r="B43" s="2" t="s">
        <v>32</v>
      </c>
      <c r="C43" s="6">
        <v>6734</v>
      </c>
      <c r="D43" s="6">
        <v>5000</v>
      </c>
      <c r="E43" s="6">
        <f t="shared" si="9"/>
        <v>560.94219999999996</v>
      </c>
      <c r="F43" s="6">
        <v>417</v>
      </c>
      <c r="G43" s="15">
        <f t="shared" si="11"/>
        <v>1529.6601767199991</v>
      </c>
      <c r="H43" s="15">
        <f t="shared" si="10"/>
        <v>143.94219999999996</v>
      </c>
      <c r="I43" s="31"/>
      <c r="J43" s="16"/>
      <c r="K43" s="15">
        <f t="shared" si="12"/>
        <v>15.296601767199991</v>
      </c>
    </row>
    <row r="44" spans="2:11" s="2" customFormat="1" ht="12.75" customHeight="1" x14ac:dyDescent="0.25">
      <c r="B44" s="2" t="s">
        <v>33</v>
      </c>
      <c r="C44" s="6">
        <v>6734</v>
      </c>
      <c r="D44" s="6">
        <v>5000</v>
      </c>
      <c r="E44" s="6">
        <f t="shared" si="9"/>
        <v>560.94219999999996</v>
      </c>
      <c r="F44" s="6">
        <v>417</v>
      </c>
      <c r="G44" s="15">
        <f t="shared" si="11"/>
        <v>1673.602376719999</v>
      </c>
      <c r="H44" s="15">
        <f t="shared" si="10"/>
        <v>143.94219999999996</v>
      </c>
      <c r="I44" s="31"/>
      <c r="J44" s="16"/>
      <c r="K44" s="15">
        <f t="shared" si="12"/>
        <v>16.736023767199992</v>
      </c>
    </row>
    <row r="45" spans="2:11" s="2" customFormat="1" ht="12.75" customHeight="1" x14ac:dyDescent="0.25">
      <c r="B45" s="2" t="s">
        <v>17</v>
      </c>
      <c r="C45" s="6">
        <v>6734</v>
      </c>
      <c r="D45" s="6">
        <v>5000</v>
      </c>
      <c r="E45" s="6">
        <f t="shared" si="9"/>
        <v>560.94219999999996</v>
      </c>
      <c r="F45" s="6">
        <v>417</v>
      </c>
      <c r="G45" s="15">
        <f t="shared" si="11"/>
        <v>1817.544576719999</v>
      </c>
      <c r="H45" s="15">
        <f t="shared" si="10"/>
        <v>143.94219999999996</v>
      </c>
      <c r="I45" s="31"/>
      <c r="J45" s="16"/>
      <c r="K45" s="15">
        <f t="shared" si="12"/>
        <v>18.175445767199989</v>
      </c>
    </row>
    <row r="46" spans="2:11" s="2" customFormat="1" ht="12.75" customHeight="1" x14ac:dyDescent="0.25">
      <c r="B46" s="2" t="s">
        <v>18</v>
      </c>
      <c r="C46" s="6">
        <v>6734</v>
      </c>
      <c r="D46" s="6">
        <v>5000</v>
      </c>
      <c r="E46" s="6">
        <f t="shared" si="9"/>
        <v>560.94219999999996</v>
      </c>
      <c r="F46" s="6">
        <v>417</v>
      </c>
      <c r="G46" s="15">
        <f t="shared" si="11"/>
        <v>1961.4867767199989</v>
      </c>
      <c r="H46" s="15">
        <f t="shared" si="10"/>
        <v>143.94219999999996</v>
      </c>
      <c r="I46" s="31"/>
      <c r="J46" s="16"/>
      <c r="K46" s="15">
        <f t="shared" si="12"/>
        <v>19.614867767199989</v>
      </c>
    </row>
    <row r="47" spans="2:11" s="2" customFormat="1" ht="12.75" customHeight="1" x14ac:dyDescent="0.25">
      <c r="B47" s="2" t="s">
        <v>19</v>
      </c>
      <c r="C47" s="6">
        <v>7020</v>
      </c>
      <c r="D47" s="6">
        <v>5000</v>
      </c>
      <c r="E47" s="6">
        <f t="shared" si="9"/>
        <v>584.76599999999996</v>
      </c>
      <c r="F47" s="6">
        <v>417</v>
      </c>
      <c r="G47" s="15">
        <f t="shared" si="11"/>
        <v>2105.4289767199989</v>
      </c>
      <c r="H47" s="15">
        <f t="shared" si="10"/>
        <v>167.76599999999996</v>
      </c>
      <c r="I47" s="31"/>
      <c r="J47" s="16"/>
      <c r="K47" s="15">
        <f t="shared" si="12"/>
        <v>21.05428976719999</v>
      </c>
    </row>
    <row r="48" spans="2:11" s="2" customFormat="1" ht="12.75" customHeight="1" x14ac:dyDescent="0.25">
      <c r="B48" s="2" t="s">
        <v>20</v>
      </c>
      <c r="C48" s="6">
        <v>7020</v>
      </c>
      <c r="D48" s="6">
        <v>5000</v>
      </c>
      <c r="E48" s="6">
        <f t="shared" si="9"/>
        <v>584.76599999999996</v>
      </c>
      <c r="F48" s="6">
        <v>417</v>
      </c>
      <c r="G48" s="15">
        <f t="shared" si="11"/>
        <v>2273.194976719999</v>
      </c>
      <c r="H48" s="15">
        <f t="shared" si="10"/>
        <v>167.76599999999996</v>
      </c>
      <c r="I48" s="31"/>
      <c r="J48" s="16"/>
      <c r="K48" s="15">
        <f t="shared" si="12"/>
        <v>22.731949767199989</v>
      </c>
    </row>
    <row r="49" spans="2:11" s="2" customFormat="1" ht="12.75" customHeight="1" x14ac:dyDescent="0.25">
      <c r="B49" s="2" t="s">
        <v>21</v>
      </c>
      <c r="C49" s="6">
        <v>7020</v>
      </c>
      <c r="D49" s="6">
        <v>5000</v>
      </c>
      <c r="E49" s="6">
        <f t="shared" si="9"/>
        <v>584.76599999999996</v>
      </c>
      <c r="F49" s="6">
        <v>417</v>
      </c>
      <c r="G49" s="15">
        <f t="shared" si="11"/>
        <v>2440.9609767199991</v>
      </c>
      <c r="H49" s="15">
        <f t="shared" si="10"/>
        <v>167.76599999999996</v>
      </c>
      <c r="I49" s="31"/>
      <c r="J49" s="16"/>
      <c r="K49" s="15">
        <f t="shared" si="12"/>
        <v>24.409609767199992</v>
      </c>
    </row>
    <row r="50" spans="2:11" s="2" customFormat="1" ht="12.75" customHeight="1" thickBot="1" x14ac:dyDescent="0.3">
      <c r="B50" s="2" t="s">
        <v>119</v>
      </c>
      <c r="C50" s="6">
        <v>12822</v>
      </c>
      <c r="D50" s="6">
        <v>5000</v>
      </c>
      <c r="E50" s="6">
        <f t="shared" si="9"/>
        <v>1068.0726</v>
      </c>
      <c r="F50" s="6">
        <v>0</v>
      </c>
      <c r="G50" s="15">
        <f t="shared" si="11"/>
        <v>2608.7269767199991</v>
      </c>
      <c r="H50" s="15">
        <f t="shared" si="10"/>
        <v>1068.0726</v>
      </c>
      <c r="K50" s="15">
        <f t="shared" si="12"/>
        <v>26.087269767199992</v>
      </c>
    </row>
    <row r="51" spans="2:11" s="2" customFormat="1" ht="12.75" customHeight="1" thickBot="1" x14ac:dyDescent="0.3">
      <c r="B51" s="7" t="s">
        <v>22</v>
      </c>
      <c r="C51" s="8">
        <f>SUM(C38:C50)</f>
        <v>92661</v>
      </c>
      <c r="D51" s="9" t="s">
        <v>23</v>
      </c>
      <c r="E51" s="8">
        <f>SUM(E38:E50)</f>
        <v>7718.6612999999979</v>
      </c>
      <c r="F51" s="8">
        <f>SUM(F38:F50)</f>
        <v>5004</v>
      </c>
      <c r="G51" s="8">
        <f t="shared" ref="G51:H51" si="13">SUM(G38:G50)</f>
        <v>22290.20079735999</v>
      </c>
      <c r="H51" s="8">
        <f t="shared" si="13"/>
        <v>2714.6612999999998</v>
      </c>
      <c r="I51" s="34">
        <f>H36/12</f>
        <v>0.01</v>
      </c>
      <c r="J51" s="19"/>
      <c r="K51" s="29">
        <f>SUM(K38:K50)</f>
        <v>222.90200797359989</v>
      </c>
    </row>
    <row r="52" spans="2:11" s="2" customFormat="1" ht="12.75" customHeight="1" x14ac:dyDescent="0.25">
      <c r="G52" s="15"/>
      <c r="H52" s="15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G51*I51</f>
        <v>222.90200797359989</v>
      </c>
      <c r="F53" s="2" t="s">
        <v>25</v>
      </c>
      <c r="G53" s="73">
        <f>$C53+$H51</f>
        <v>2937.5633079735999</v>
      </c>
      <c r="H53" s="15"/>
      <c r="I53" s="15">
        <f>SUM(I$14,G$33,$G53)</f>
        <v>3899.7015846935997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G54" s="28"/>
      <c r="H54" s="28"/>
      <c r="I54" s="135" t="str">
        <f>IF($I53=$G58,"OK","CHECK IT")</f>
        <v>OK</v>
      </c>
      <c r="J54" s="20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66" t="s">
        <v>4</v>
      </c>
      <c r="H55" s="136" t="s">
        <v>36</v>
      </c>
      <c r="J55" s="18"/>
      <c r="K55" s="15"/>
    </row>
    <row r="56" spans="2:11" s="2" customFormat="1" ht="12.75" customHeight="1" x14ac:dyDescent="0.25">
      <c r="B56" s="439" t="s">
        <v>75</v>
      </c>
      <c r="C56" s="439"/>
      <c r="D56" s="439"/>
      <c r="E56" s="439" t="s">
        <v>76</v>
      </c>
      <c r="F56" s="439"/>
      <c r="G56" s="67" t="s">
        <v>77</v>
      </c>
      <c r="H56" s="71">
        <v>0.12</v>
      </c>
      <c r="I56" s="44"/>
      <c r="J56" s="17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68" t="s">
        <v>14</v>
      </c>
      <c r="H57" s="66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7236</v>
      </c>
      <c r="D58" s="6">
        <v>5000</v>
      </c>
      <c r="E58" s="6">
        <f t="shared" ref="E58:E70" si="14">$C58*8.33%</f>
        <v>602.75879999999995</v>
      </c>
      <c r="F58" s="6">
        <v>417</v>
      </c>
      <c r="G58" s="15">
        <f>$G$14+$G$33+$G$53</f>
        <v>3899.7015846935997</v>
      </c>
      <c r="H58" s="15">
        <f t="shared" ref="H58:H70" si="15">E58-F58</f>
        <v>185.75879999999995</v>
      </c>
      <c r="I58" s="31"/>
      <c r="J58" s="16"/>
      <c r="K58" s="15">
        <f>($G58)*($H$56/12)</f>
        <v>38.997015846935994</v>
      </c>
    </row>
    <row r="59" spans="2:11" s="2" customFormat="1" ht="12.75" customHeight="1" x14ac:dyDescent="0.25">
      <c r="B59" s="2" t="s">
        <v>28</v>
      </c>
      <c r="C59" s="6">
        <v>7568</v>
      </c>
      <c r="D59" s="6">
        <v>5000</v>
      </c>
      <c r="E59" s="6">
        <f t="shared" si="14"/>
        <v>630.4144</v>
      </c>
      <c r="F59" s="6">
        <v>417</v>
      </c>
      <c r="G59" s="15">
        <f t="shared" ref="G59:G70" si="16">$G58+$H58</f>
        <v>4085.4603846935997</v>
      </c>
      <c r="H59" s="15">
        <f t="shared" si="15"/>
        <v>213.4144</v>
      </c>
      <c r="I59" s="31"/>
      <c r="J59" s="16"/>
      <c r="K59" s="15">
        <f t="shared" ref="K59:K70" si="17">($G59)*($H$56/12)</f>
        <v>40.854603846936001</v>
      </c>
    </row>
    <row r="60" spans="2:11" s="2" customFormat="1" ht="12.75" customHeight="1" x14ac:dyDescent="0.25">
      <c r="B60" s="2" t="s">
        <v>29</v>
      </c>
      <c r="C60" s="6">
        <v>7568</v>
      </c>
      <c r="D60" s="6">
        <v>5000</v>
      </c>
      <c r="E60" s="6">
        <f t="shared" si="14"/>
        <v>630.4144</v>
      </c>
      <c r="F60" s="6">
        <v>417</v>
      </c>
      <c r="G60" s="15">
        <f t="shared" si="16"/>
        <v>4298.8747846935994</v>
      </c>
      <c r="H60" s="15">
        <f t="shared" si="15"/>
        <v>213.4144</v>
      </c>
      <c r="I60" s="31"/>
      <c r="J60" s="16"/>
      <c r="K60" s="15">
        <f t="shared" si="17"/>
        <v>42.988747846935993</v>
      </c>
    </row>
    <row r="61" spans="2:11" s="2" customFormat="1" ht="12.75" customHeight="1" x14ac:dyDescent="0.25">
      <c r="B61" s="2" t="s">
        <v>30</v>
      </c>
      <c r="C61" s="6">
        <v>7568</v>
      </c>
      <c r="D61" s="6">
        <v>5000</v>
      </c>
      <c r="E61" s="6">
        <f t="shared" si="14"/>
        <v>630.4144</v>
      </c>
      <c r="F61" s="6">
        <v>417</v>
      </c>
      <c r="G61" s="15">
        <f t="shared" si="16"/>
        <v>4512.2891846935991</v>
      </c>
      <c r="H61" s="15">
        <f t="shared" si="15"/>
        <v>213.4144</v>
      </c>
      <c r="I61" s="31"/>
      <c r="J61" s="16"/>
      <c r="K61" s="15">
        <f t="shared" si="17"/>
        <v>45.122891846935993</v>
      </c>
    </row>
    <row r="62" spans="2:11" s="2" customFormat="1" ht="12.75" customHeight="1" x14ac:dyDescent="0.25">
      <c r="B62" s="2" t="s">
        <v>31</v>
      </c>
      <c r="C62" s="6">
        <v>7568</v>
      </c>
      <c r="D62" s="6">
        <v>5000</v>
      </c>
      <c r="E62" s="6">
        <f t="shared" si="14"/>
        <v>630.4144</v>
      </c>
      <c r="F62" s="6">
        <v>417</v>
      </c>
      <c r="G62" s="15">
        <f t="shared" si="16"/>
        <v>4725.7035846935987</v>
      </c>
      <c r="H62" s="15">
        <f t="shared" si="15"/>
        <v>213.4144</v>
      </c>
      <c r="I62" s="31"/>
      <c r="J62" s="16"/>
      <c r="K62" s="15">
        <f t="shared" si="17"/>
        <v>47.257035846935985</v>
      </c>
    </row>
    <row r="63" spans="2:11" s="2" customFormat="1" ht="12.75" customHeight="1" x14ac:dyDescent="0.25">
      <c r="B63" s="2" t="s">
        <v>32</v>
      </c>
      <c r="C63" s="6">
        <v>7568</v>
      </c>
      <c r="D63" s="6">
        <v>5000</v>
      </c>
      <c r="E63" s="6">
        <f t="shared" si="14"/>
        <v>630.4144</v>
      </c>
      <c r="F63" s="6">
        <v>417</v>
      </c>
      <c r="G63" s="15">
        <f t="shared" si="16"/>
        <v>4939.1179846935984</v>
      </c>
      <c r="H63" s="15">
        <f t="shared" si="15"/>
        <v>213.4144</v>
      </c>
      <c r="I63" s="31"/>
      <c r="J63" s="16"/>
      <c r="K63" s="15">
        <f t="shared" si="17"/>
        <v>49.391179846935984</v>
      </c>
    </row>
    <row r="64" spans="2:11" s="2" customFormat="1" ht="12.75" customHeight="1" x14ac:dyDescent="0.25">
      <c r="B64" s="2" t="s">
        <v>33</v>
      </c>
      <c r="C64" s="6">
        <v>7568</v>
      </c>
      <c r="D64" s="6">
        <v>5000</v>
      </c>
      <c r="E64" s="6">
        <f t="shared" si="14"/>
        <v>630.4144</v>
      </c>
      <c r="F64" s="6">
        <v>417</v>
      </c>
      <c r="G64" s="15">
        <f t="shared" si="16"/>
        <v>5152.532384693598</v>
      </c>
      <c r="H64" s="15">
        <f t="shared" si="15"/>
        <v>213.4144</v>
      </c>
      <c r="I64" s="31"/>
      <c r="J64" s="16"/>
      <c r="K64" s="15">
        <f t="shared" si="17"/>
        <v>51.525323846935983</v>
      </c>
    </row>
    <row r="65" spans="1:12" s="2" customFormat="1" ht="12.75" customHeight="1" x14ac:dyDescent="0.25">
      <c r="B65" s="2" t="s">
        <v>17</v>
      </c>
      <c r="C65" s="6">
        <v>7568</v>
      </c>
      <c r="D65" s="6">
        <v>5000</v>
      </c>
      <c r="E65" s="6">
        <f t="shared" si="14"/>
        <v>630.4144</v>
      </c>
      <c r="F65" s="6">
        <v>417</v>
      </c>
      <c r="G65" s="15">
        <f t="shared" si="16"/>
        <v>5365.9467846935977</v>
      </c>
      <c r="H65" s="15">
        <f t="shared" si="15"/>
        <v>213.4144</v>
      </c>
      <c r="I65" s="31"/>
      <c r="J65" s="16"/>
      <c r="K65" s="15">
        <f t="shared" si="17"/>
        <v>53.659467846935975</v>
      </c>
    </row>
    <row r="66" spans="1:12" s="2" customFormat="1" ht="12.75" customHeight="1" x14ac:dyDescent="0.25">
      <c r="B66" s="2" t="s">
        <v>18</v>
      </c>
      <c r="C66" s="6">
        <v>8166</v>
      </c>
      <c r="D66" s="6">
        <v>5000</v>
      </c>
      <c r="E66" s="6">
        <f t="shared" si="14"/>
        <v>680.2278</v>
      </c>
      <c r="F66" s="6">
        <v>417</v>
      </c>
      <c r="G66" s="15">
        <f t="shared" si="16"/>
        <v>5579.3611846935974</v>
      </c>
      <c r="H66" s="15">
        <f t="shared" si="15"/>
        <v>263.2278</v>
      </c>
      <c r="I66" s="31"/>
      <c r="J66" s="16"/>
      <c r="K66" s="15">
        <f t="shared" si="17"/>
        <v>55.793611846935974</v>
      </c>
    </row>
    <row r="67" spans="1:12" s="2" customFormat="1" ht="12.75" customHeight="1" x14ac:dyDescent="0.25">
      <c r="B67" s="2" t="s">
        <v>19</v>
      </c>
      <c r="C67" s="6">
        <v>8166</v>
      </c>
      <c r="D67" s="6">
        <v>5000</v>
      </c>
      <c r="E67" s="6">
        <f t="shared" si="14"/>
        <v>680.2278</v>
      </c>
      <c r="F67" s="6">
        <v>417</v>
      </c>
      <c r="G67" s="15">
        <f t="shared" si="16"/>
        <v>5842.588984693597</v>
      </c>
      <c r="H67" s="15">
        <f t="shared" si="15"/>
        <v>263.2278</v>
      </c>
      <c r="I67" s="31"/>
      <c r="J67" s="16"/>
      <c r="K67" s="15">
        <f t="shared" si="17"/>
        <v>58.425889846935974</v>
      </c>
    </row>
    <row r="68" spans="1:12" s="2" customFormat="1" ht="12.75" customHeight="1" x14ac:dyDescent="0.25">
      <c r="B68" s="2" t="s">
        <v>20</v>
      </c>
      <c r="C68" s="6">
        <v>8166</v>
      </c>
      <c r="D68" s="6">
        <v>5000</v>
      </c>
      <c r="E68" s="6">
        <f t="shared" si="14"/>
        <v>680.2278</v>
      </c>
      <c r="F68" s="6">
        <v>417</v>
      </c>
      <c r="G68" s="15">
        <f t="shared" si="16"/>
        <v>6105.8167846935967</v>
      </c>
      <c r="H68" s="15">
        <f t="shared" si="15"/>
        <v>263.2278</v>
      </c>
      <c r="I68" s="31"/>
      <c r="J68" s="16"/>
      <c r="K68" s="15">
        <f t="shared" si="17"/>
        <v>61.058167846935966</v>
      </c>
    </row>
    <row r="69" spans="1:12" s="2" customFormat="1" ht="12.75" customHeight="1" x14ac:dyDescent="0.25">
      <c r="B69" s="2" t="s">
        <v>21</v>
      </c>
      <c r="C69" s="6">
        <v>10767</v>
      </c>
      <c r="D69" s="6">
        <v>5000</v>
      </c>
      <c r="E69" s="6">
        <f t="shared" si="14"/>
        <v>896.89109999999994</v>
      </c>
      <c r="F69" s="6">
        <v>417</v>
      </c>
      <c r="G69" s="15">
        <f t="shared" si="16"/>
        <v>6369.0445846935963</v>
      </c>
      <c r="H69" s="15">
        <f t="shared" si="15"/>
        <v>479.89109999999994</v>
      </c>
      <c r="K69" s="15">
        <f t="shared" si="17"/>
        <v>63.690445846935965</v>
      </c>
    </row>
    <row r="70" spans="1:12" s="2" customFormat="1" ht="12.75" x14ac:dyDescent="0.25">
      <c r="A70" s="2" t="s">
        <v>54</v>
      </c>
      <c r="B70" s="2" t="s">
        <v>119</v>
      </c>
      <c r="C70" s="6">
        <v>25977</v>
      </c>
      <c r="D70" s="6">
        <v>5000</v>
      </c>
      <c r="E70" s="6">
        <f t="shared" si="14"/>
        <v>2163.8840999999998</v>
      </c>
      <c r="F70" s="6">
        <v>0</v>
      </c>
      <c r="G70" s="15">
        <f t="shared" si="16"/>
        <v>6848.9356846935962</v>
      </c>
      <c r="H70" s="15">
        <f t="shared" si="15"/>
        <v>2163.8840999999998</v>
      </c>
      <c r="K70" s="15">
        <f t="shared" si="17"/>
        <v>68.489356846935962</v>
      </c>
    </row>
    <row r="71" spans="1:12" s="2" customFormat="1" ht="12.75" customHeight="1" x14ac:dyDescent="0.25">
      <c r="B71" s="7" t="s">
        <v>22</v>
      </c>
      <c r="C71" s="8">
        <f>SUM(C58:C70)</f>
        <v>121454</v>
      </c>
      <c r="D71" s="9" t="s">
        <v>23</v>
      </c>
      <c r="E71" s="8">
        <f t="shared" ref="E71:H71" si="18">SUM(E58:E70)</f>
        <v>10117.118199999999</v>
      </c>
      <c r="F71" s="8">
        <f t="shared" si="18"/>
        <v>5004</v>
      </c>
      <c r="G71" s="8">
        <f t="shared" si="18"/>
        <v>67725.373901016777</v>
      </c>
      <c r="H71" s="8">
        <f t="shared" si="18"/>
        <v>5113.1182000000008</v>
      </c>
      <c r="I71" s="34">
        <f>H56/12</f>
        <v>0.01</v>
      </c>
      <c r="J71" s="19"/>
      <c r="K71" s="8">
        <f t="shared" ref="K71" si="19">SUM(K58:K70)</f>
        <v>677.25373901016769</v>
      </c>
    </row>
    <row r="72" spans="1:12" s="2" customFormat="1" ht="12.75" customHeight="1" x14ac:dyDescent="0.25">
      <c r="G72" s="15"/>
      <c r="H72" s="15"/>
      <c r="I72" s="31"/>
      <c r="J72" s="16"/>
      <c r="K72" s="15"/>
    </row>
    <row r="73" spans="1:12" s="2" customFormat="1" ht="12.75" customHeight="1" x14ac:dyDescent="0.25">
      <c r="B73" s="2" t="s">
        <v>24</v>
      </c>
      <c r="C73" s="10">
        <f>G71*I71</f>
        <v>677.25373901016781</v>
      </c>
      <c r="F73" s="2" t="s">
        <v>25</v>
      </c>
      <c r="G73" s="73">
        <f>$C73+$H71</f>
        <v>5790.3719390101687</v>
      </c>
      <c r="H73" s="15"/>
      <c r="I73" s="15">
        <f>SUM(I$14,G$33,G$53,G$73)</f>
        <v>9690.0735237037679</v>
      </c>
      <c r="J73" s="143" t="str">
        <f>IF($K71=$C73,"Intt OK","Intt CHECK IT")</f>
        <v>Intt OK</v>
      </c>
      <c r="K73" s="15"/>
    </row>
    <row r="74" spans="1:12" s="1" customFormat="1" ht="12.75" customHeight="1" x14ac:dyDescent="0.25">
      <c r="G74" s="28"/>
      <c r="H74" s="28"/>
      <c r="I74" s="135" t="str">
        <f>IF($I73=$G78,"OK","CHECK IT")</f>
        <v>OK</v>
      </c>
      <c r="J74" s="18"/>
      <c r="K74" s="28"/>
    </row>
    <row r="75" spans="1:12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66" t="s">
        <v>4</v>
      </c>
      <c r="H75" s="136" t="s">
        <v>37</v>
      </c>
      <c r="J75" s="17"/>
      <c r="K75" s="15"/>
    </row>
    <row r="76" spans="1:12" s="2" customFormat="1" ht="12.75" customHeight="1" x14ac:dyDescent="0.25">
      <c r="B76" s="439" t="s">
        <v>75</v>
      </c>
      <c r="C76" s="439"/>
      <c r="D76" s="439"/>
      <c r="E76" s="439" t="s">
        <v>76</v>
      </c>
      <c r="F76" s="439"/>
      <c r="G76" s="67" t="s">
        <v>77</v>
      </c>
      <c r="H76" s="55">
        <v>0.12</v>
      </c>
      <c r="I76" s="31"/>
      <c r="J76" s="16"/>
      <c r="K76" s="15"/>
    </row>
    <row r="77" spans="1:12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68" t="s">
        <v>14</v>
      </c>
      <c r="H77" s="66" t="s">
        <v>15</v>
      </c>
      <c r="I77" s="33" t="s">
        <v>16</v>
      </c>
      <c r="J77" s="16"/>
      <c r="K77" s="15"/>
    </row>
    <row r="78" spans="1:12" s="2" customFormat="1" ht="12.75" customHeight="1" x14ac:dyDescent="0.25">
      <c r="B78" s="2" t="s">
        <v>27</v>
      </c>
      <c r="C78" s="6">
        <v>11102</v>
      </c>
      <c r="D78" s="6">
        <v>5000</v>
      </c>
      <c r="E78" s="6">
        <f t="shared" ref="E78:E90" si="20">$C78*8.33%</f>
        <v>924.79660000000001</v>
      </c>
      <c r="F78" s="6">
        <v>417</v>
      </c>
      <c r="G78" s="15">
        <f>$G$14+$G$33+$G$53+$G$73</f>
        <v>9690.0735237037679</v>
      </c>
      <c r="H78" s="15">
        <f t="shared" ref="H78:H90" si="21">E78-F78</f>
        <v>507.79660000000001</v>
      </c>
      <c r="I78" s="31"/>
      <c r="J78" s="16"/>
      <c r="K78" s="15">
        <f>($G78)*($H$76/12)</f>
        <v>96.900735237037679</v>
      </c>
      <c r="L78" s="2" t="s">
        <v>54</v>
      </c>
    </row>
    <row r="79" spans="1:12" s="2" customFormat="1" ht="12.75" customHeight="1" x14ac:dyDescent="0.25">
      <c r="B79" s="2" t="s">
        <v>119</v>
      </c>
      <c r="C79" s="6">
        <v>24631</v>
      </c>
      <c r="D79" s="6">
        <v>5000</v>
      </c>
      <c r="E79" s="6">
        <f t="shared" si="20"/>
        <v>2051.7622999999999</v>
      </c>
      <c r="F79" s="6">
        <v>0</v>
      </c>
      <c r="G79" s="15">
        <f t="shared" ref="G79:G80" si="22">$G78+$H78</f>
        <v>10197.870123703768</v>
      </c>
      <c r="H79" s="15">
        <f t="shared" si="21"/>
        <v>2051.7622999999999</v>
      </c>
      <c r="I79" s="31"/>
      <c r="J79" s="16"/>
      <c r="K79" s="15">
        <f t="shared" ref="K79:K90" si="23">($G79)*($H$76/12)</f>
        <v>101.97870123703768</v>
      </c>
    </row>
    <row r="80" spans="1:12" s="2" customFormat="1" ht="12.75" customHeight="1" x14ac:dyDescent="0.25">
      <c r="B80" s="2" t="s">
        <v>28</v>
      </c>
      <c r="C80" s="6">
        <v>11102</v>
      </c>
      <c r="D80" s="6">
        <v>5000</v>
      </c>
      <c r="E80" s="6">
        <f t="shared" si="20"/>
        <v>924.79660000000001</v>
      </c>
      <c r="F80" s="6">
        <v>417</v>
      </c>
      <c r="G80" s="15">
        <f t="shared" si="22"/>
        <v>12249.632423703768</v>
      </c>
      <c r="H80" s="15">
        <f t="shared" si="21"/>
        <v>507.79660000000001</v>
      </c>
      <c r="I80" s="31"/>
      <c r="J80" s="16"/>
      <c r="K80" s="15">
        <f t="shared" si="23"/>
        <v>122.49632423703768</v>
      </c>
      <c r="L80" s="2" t="s">
        <v>54</v>
      </c>
    </row>
    <row r="81" spans="2:11" s="2" customFormat="1" ht="12.75" customHeight="1" x14ac:dyDescent="0.25">
      <c r="B81" s="2" t="s">
        <v>29</v>
      </c>
      <c r="C81" s="6">
        <v>11102</v>
      </c>
      <c r="D81" s="6">
        <v>5000</v>
      </c>
      <c r="E81" s="6">
        <f t="shared" si="20"/>
        <v>924.79660000000001</v>
      </c>
      <c r="F81" s="6">
        <v>417</v>
      </c>
      <c r="G81" s="15">
        <f t="shared" ref="G81:G90" si="24">$G80+$H80</f>
        <v>12757.429023703768</v>
      </c>
      <c r="H81" s="15">
        <f t="shared" si="21"/>
        <v>507.79660000000001</v>
      </c>
      <c r="I81" s="31"/>
      <c r="J81" s="16"/>
      <c r="K81" s="15">
        <f t="shared" si="23"/>
        <v>127.57429023703767</v>
      </c>
    </row>
    <row r="82" spans="2:11" s="2" customFormat="1" ht="12.75" customHeight="1" x14ac:dyDescent="0.25">
      <c r="B82" s="2" t="s">
        <v>30</v>
      </c>
      <c r="C82" s="6">
        <v>11102</v>
      </c>
      <c r="D82" s="6">
        <v>5000</v>
      </c>
      <c r="E82" s="6">
        <f t="shared" si="20"/>
        <v>924.79660000000001</v>
      </c>
      <c r="F82" s="6">
        <v>417</v>
      </c>
      <c r="G82" s="15">
        <f t="shared" si="24"/>
        <v>13265.225623703767</v>
      </c>
      <c r="H82" s="15">
        <f t="shared" si="21"/>
        <v>507.79660000000001</v>
      </c>
      <c r="I82" s="31"/>
      <c r="J82" s="16"/>
      <c r="K82" s="15">
        <f t="shared" si="23"/>
        <v>132.65225623703768</v>
      </c>
    </row>
    <row r="83" spans="2:11" s="2" customFormat="1" ht="12.75" customHeight="1" x14ac:dyDescent="0.25">
      <c r="B83" s="2" t="s">
        <v>31</v>
      </c>
      <c r="C83" s="6">
        <v>11102</v>
      </c>
      <c r="D83" s="6">
        <v>5000</v>
      </c>
      <c r="E83" s="6">
        <f t="shared" si="20"/>
        <v>924.79660000000001</v>
      </c>
      <c r="F83" s="6">
        <v>417</v>
      </c>
      <c r="G83" s="15">
        <f t="shared" si="24"/>
        <v>13773.022223703767</v>
      </c>
      <c r="H83" s="15">
        <f t="shared" si="21"/>
        <v>507.79660000000001</v>
      </c>
      <c r="I83" s="31"/>
      <c r="J83" s="16"/>
      <c r="K83" s="15">
        <f t="shared" si="23"/>
        <v>137.73022223703768</v>
      </c>
    </row>
    <row r="84" spans="2:11" s="2" customFormat="1" ht="12.75" customHeight="1" x14ac:dyDescent="0.25">
      <c r="B84" s="2" t="s">
        <v>32</v>
      </c>
      <c r="C84" s="6">
        <v>12012</v>
      </c>
      <c r="D84" s="6">
        <v>5000</v>
      </c>
      <c r="E84" s="6">
        <f t="shared" si="20"/>
        <v>1000.5996</v>
      </c>
      <c r="F84" s="6">
        <v>417</v>
      </c>
      <c r="G84" s="15">
        <f t="shared" si="24"/>
        <v>14280.818823703767</v>
      </c>
      <c r="H84" s="15">
        <f t="shared" si="21"/>
        <v>583.59960000000001</v>
      </c>
      <c r="I84" s="31"/>
      <c r="J84" s="16"/>
      <c r="K84" s="15">
        <f t="shared" si="23"/>
        <v>142.80818823703768</v>
      </c>
    </row>
    <row r="85" spans="2:11" s="2" customFormat="1" ht="12.75" customHeight="1" x14ac:dyDescent="0.25">
      <c r="B85" s="2" t="s">
        <v>33</v>
      </c>
      <c r="C85" s="6">
        <v>12012</v>
      </c>
      <c r="D85" s="6">
        <v>5000</v>
      </c>
      <c r="E85" s="6">
        <f t="shared" si="20"/>
        <v>1000.5996</v>
      </c>
      <c r="F85" s="6">
        <v>417</v>
      </c>
      <c r="G85" s="15">
        <f t="shared" si="24"/>
        <v>14864.418423703766</v>
      </c>
      <c r="H85" s="15">
        <f t="shared" si="21"/>
        <v>583.59960000000001</v>
      </c>
      <c r="I85" s="31"/>
      <c r="J85" s="16"/>
      <c r="K85" s="15">
        <f t="shared" si="23"/>
        <v>148.64418423703768</v>
      </c>
    </row>
    <row r="86" spans="2:11" s="2" customFormat="1" ht="12.75" customHeight="1" x14ac:dyDescent="0.25">
      <c r="B86" s="2" t="s">
        <v>17</v>
      </c>
      <c r="C86" s="6">
        <v>12012</v>
      </c>
      <c r="D86" s="6">
        <v>5000</v>
      </c>
      <c r="E86" s="6">
        <f t="shared" si="20"/>
        <v>1000.5996</v>
      </c>
      <c r="F86" s="6">
        <v>417</v>
      </c>
      <c r="G86" s="15">
        <f t="shared" si="24"/>
        <v>15448.018023703766</v>
      </c>
      <c r="H86" s="15">
        <f t="shared" si="21"/>
        <v>583.59960000000001</v>
      </c>
      <c r="I86" s="31"/>
      <c r="J86" s="16"/>
      <c r="K86" s="15">
        <f t="shared" si="23"/>
        <v>154.48018023703767</v>
      </c>
    </row>
    <row r="87" spans="2:11" s="2" customFormat="1" ht="12.75" customHeight="1" x14ac:dyDescent="0.25">
      <c r="B87" s="2" t="s">
        <v>18</v>
      </c>
      <c r="C87" s="6">
        <v>12012</v>
      </c>
      <c r="D87" s="6">
        <v>5000</v>
      </c>
      <c r="E87" s="6">
        <f t="shared" si="20"/>
        <v>1000.5996</v>
      </c>
      <c r="F87" s="6">
        <v>417</v>
      </c>
      <c r="G87" s="15">
        <f t="shared" si="24"/>
        <v>16031.617623703765</v>
      </c>
      <c r="H87" s="15">
        <f t="shared" si="21"/>
        <v>583.59960000000001</v>
      </c>
      <c r="I87" s="31"/>
      <c r="J87" s="16"/>
      <c r="K87" s="15">
        <f t="shared" si="23"/>
        <v>160.31617623703767</v>
      </c>
    </row>
    <row r="88" spans="2:11" s="2" customFormat="1" ht="12.75" customHeight="1" x14ac:dyDescent="0.25">
      <c r="B88" s="2" t="s">
        <v>19</v>
      </c>
      <c r="C88" s="6">
        <v>12012</v>
      </c>
      <c r="D88" s="6">
        <v>5000</v>
      </c>
      <c r="E88" s="6">
        <f t="shared" si="20"/>
        <v>1000.5996</v>
      </c>
      <c r="F88" s="6">
        <v>417</v>
      </c>
      <c r="G88" s="15">
        <f t="shared" si="24"/>
        <v>16615.217223703767</v>
      </c>
      <c r="H88" s="15">
        <f t="shared" si="21"/>
        <v>583.59960000000001</v>
      </c>
      <c r="K88" s="15">
        <f t="shared" si="23"/>
        <v>166.15217223703766</v>
      </c>
    </row>
    <row r="89" spans="2:11" s="2" customFormat="1" ht="12.75" customHeight="1" x14ac:dyDescent="0.25">
      <c r="B89" s="2" t="s">
        <v>20</v>
      </c>
      <c r="C89" s="6">
        <v>12012</v>
      </c>
      <c r="D89" s="6">
        <v>5000</v>
      </c>
      <c r="E89" s="6">
        <f t="shared" si="20"/>
        <v>1000.5996</v>
      </c>
      <c r="F89" s="6">
        <v>417</v>
      </c>
      <c r="G89" s="15">
        <f t="shared" si="24"/>
        <v>17198.816823703768</v>
      </c>
      <c r="H89" s="15">
        <f t="shared" si="21"/>
        <v>583.59960000000001</v>
      </c>
      <c r="K89" s="15">
        <f t="shared" si="23"/>
        <v>171.98816823703768</v>
      </c>
    </row>
    <row r="90" spans="2:11" s="2" customFormat="1" ht="12.75" customHeight="1" thickBot="1" x14ac:dyDescent="0.3">
      <c r="B90" s="2" t="s">
        <v>21</v>
      </c>
      <c r="C90" s="6">
        <v>12012</v>
      </c>
      <c r="D90" s="6">
        <v>5000</v>
      </c>
      <c r="E90" s="6">
        <f t="shared" si="20"/>
        <v>1000.5996</v>
      </c>
      <c r="F90" s="6">
        <v>417</v>
      </c>
      <c r="G90" s="15">
        <f t="shared" si="24"/>
        <v>17782.416423703769</v>
      </c>
      <c r="H90" s="15">
        <f t="shared" si="21"/>
        <v>583.59960000000001</v>
      </c>
      <c r="K90" s="15">
        <f t="shared" si="23"/>
        <v>177.82416423703771</v>
      </c>
    </row>
    <row r="91" spans="2:11" s="2" customFormat="1" ht="12.75" customHeight="1" thickBot="1" x14ac:dyDescent="0.3">
      <c r="B91" s="7" t="s">
        <v>22</v>
      </c>
      <c r="C91" s="8">
        <f>SUM(C78:C90)</f>
        <v>164225</v>
      </c>
      <c r="D91" s="9" t="s">
        <v>23</v>
      </c>
      <c r="E91" s="8">
        <f>SUM(E78:E90)</f>
        <v>13679.942499999997</v>
      </c>
      <c r="F91" s="8">
        <f>SUM(F78:F90)</f>
        <v>5004</v>
      </c>
      <c r="G91" s="30">
        <f>SUM(G78:G90)</f>
        <v>184154.576308149</v>
      </c>
      <c r="H91" s="30">
        <f>SUM(H78:H90)</f>
        <v>8675.9424999999974</v>
      </c>
      <c r="I91" s="34">
        <f>H76/12</f>
        <v>0.01</v>
      </c>
      <c r="J91" s="19"/>
      <c r="K91" s="29">
        <f>SUM(K78:K90)</f>
        <v>1841.5457630814897</v>
      </c>
    </row>
    <row r="92" spans="2:11" s="2" customFormat="1" ht="12.75" customHeight="1" x14ac:dyDescent="0.25">
      <c r="G92" s="15"/>
      <c r="H92" s="15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G91*I91</f>
        <v>1841.5457630814901</v>
      </c>
      <c r="F93" s="2" t="s">
        <v>25</v>
      </c>
      <c r="G93" s="73">
        <f>$C93+$H91</f>
        <v>10517.488263081488</v>
      </c>
      <c r="H93" s="15"/>
      <c r="I93" s="15">
        <f>SUM($I$14,$G$33,$G$53,$G$73,$G$93)</f>
        <v>20207.561786785256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G94" s="28"/>
      <c r="H94" s="28"/>
      <c r="I94" s="135" t="str">
        <f>IF($I93=$G98,"OK","CHECK IT")</f>
        <v>OK</v>
      </c>
      <c r="J94" s="16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66" t="s">
        <v>4</v>
      </c>
      <c r="H95" s="137" t="s">
        <v>38</v>
      </c>
      <c r="J95" s="20"/>
      <c r="K95" s="15"/>
    </row>
    <row r="96" spans="2:11" s="2" customFormat="1" ht="12.75" customHeight="1" x14ac:dyDescent="0.25">
      <c r="B96" s="439" t="s">
        <v>75</v>
      </c>
      <c r="C96" s="439"/>
      <c r="D96" s="439"/>
      <c r="E96" s="439" t="s">
        <v>76</v>
      </c>
      <c r="F96" s="439"/>
      <c r="G96" s="67" t="s">
        <v>77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68" t="s">
        <v>14</v>
      </c>
      <c r="H97" s="66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12375</v>
      </c>
      <c r="D98" s="6">
        <v>5000</v>
      </c>
      <c r="E98" s="6">
        <f t="shared" ref="E98:E109" si="25">$C98*8.33%</f>
        <v>1030.8375000000001</v>
      </c>
      <c r="F98" s="6">
        <v>417</v>
      </c>
      <c r="G98" s="15">
        <f>$G$14+$G$33+$G$53+$G$73+$G$93</f>
        <v>20207.561786785256</v>
      </c>
      <c r="H98" s="15">
        <f t="shared" ref="H98:H109" si="26">E98-F98</f>
        <v>613.83750000000009</v>
      </c>
      <c r="I98" s="36">
        <v>0.12</v>
      </c>
      <c r="J98" s="22"/>
      <c r="K98" s="15">
        <f>($G98)*($H$96/12)</f>
        <v>202.07561786785257</v>
      </c>
    </row>
    <row r="99" spans="2:15" s="2" customFormat="1" ht="12.75" customHeight="1" x14ac:dyDescent="0.25">
      <c r="B99" s="2" t="s">
        <v>28</v>
      </c>
      <c r="C99" s="6">
        <v>12844</v>
      </c>
      <c r="D99" s="6">
        <v>5000</v>
      </c>
      <c r="E99" s="6">
        <f t="shared" si="25"/>
        <v>1069.9051999999999</v>
      </c>
      <c r="F99" s="6">
        <v>417</v>
      </c>
      <c r="G99" s="15">
        <f t="shared" ref="G99:G109" si="27">$G98+$H98</f>
        <v>20821.399286785258</v>
      </c>
      <c r="H99" s="15">
        <f t="shared" si="26"/>
        <v>652.90519999999992</v>
      </c>
      <c r="I99" s="31"/>
      <c r="J99" s="16"/>
      <c r="K99" s="15">
        <f t="shared" ref="K99:K100" si="28">($G99)*($H$96/12)</f>
        <v>208.21399286785257</v>
      </c>
      <c r="L99" s="2" t="s">
        <v>54</v>
      </c>
    </row>
    <row r="100" spans="2:15" s="2" customFormat="1" ht="12.75" customHeight="1" x14ac:dyDescent="0.25">
      <c r="B100" s="2" t="s">
        <v>29</v>
      </c>
      <c r="C100" s="6">
        <v>12844</v>
      </c>
      <c r="D100" s="6">
        <v>5000</v>
      </c>
      <c r="E100" s="6">
        <f t="shared" si="25"/>
        <v>1069.9051999999999</v>
      </c>
      <c r="F100" s="6">
        <v>417</v>
      </c>
      <c r="G100" s="15">
        <f t="shared" si="27"/>
        <v>21474.304486785259</v>
      </c>
      <c r="H100" s="15">
        <f t="shared" si="26"/>
        <v>652.90519999999992</v>
      </c>
      <c r="I100" s="31"/>
      <c r="J100" s="16"/>
      <c r="K100" s="15">
        <f t="shared" si="28"/>
        <v>214.7430448678526</v>
      </c>
      <c r="L100" s="2" t="s">
        <v>54</v>
      </c>
    </row>
    <row r="101" spans="2:15" s="2" customFormat="1" ht="12.75" customHeight="1" x14ac:dyDescent="0.25">
      <c r="B101" s="2" t="s">
        <v>30</v>
      </c>
      <c r="C101" s="6">
        <v>12844</v>
      </c>
      <c r="D101" s="6">
        <v>5000</v>
      </c>
      <c r="E101" s="6">
        <f t="shared" si="25"/>
        <v>1069.9051999999999</v>
      </c>
      <c r="F101" s="6">
        <v>417</v>
      </c>
      <c r="G101" s="15">
        <f t="shared" si="27"/>
        <v>22127.20968678526</v>
      </c>
      <c r="H101" s="15">
        <f t="shared" si="26"/>
        <v>652.90519999999992</v>
      </c>
      <c r="I101" s="36">
        <v>0.11</v>
      </c>
      <c r="J101" s="16"/>
      <c r="K101" s="15">
        <f>($G101)*($I$96/12)</f>
        <v>202.83275546219821</v>
      </c>
    </row>
    <row r="102" spans="2:15" s="2" customFormat="1" ht="12.75" customHeight="1" x14ac:dyDescent="0.25">
      <c r="B102" s="2" t="s">
        <v>31</v>
      </c>
      <c r="C102" s="6">
        <v>12844</v>
      </c>
      <c r="D102" s="6">
        <v>5000</v>
      </c>
      <c r="E102" s="6">
        <f t="shared" si="25"/>
        <v>1069.9051999999999</v>
      </c>
      <c r="F102" s="6">
        <v>417</v>
      </c>
      <c r="G102" s="15">
        <f t="shared" si="27"/>
        <v>22780.114886785261</v>
      </c>
      <c r="H102" s="15">
        <f t="shared" si="26"/>
        <v>652.90519999999992</v>
      </c>
      <c r="I102" s="31"/>
      <c r="J102" s="16"/>
      <c r="K102" s="15">
        <f t="shared" ref="K102:K109" si="29">($G102)*($I$96/12)</f>
        <v>208.81771979553156</v>
      </c>
    </row>
    <row r="103" spans="2:15" s="2" customFormat="1" ht="12.75" customHeight="1" x14ac:dyDescent="0.25">
      <c r="B103" s="2" t="s">
        <v>32</v>
      </c>
      <c r="C103" s="6">
        <v>12844</v>
      </c>
      <c r="D103" s="6">
        <v>5000</v>
      </c>
      <c r="E103" s="6">
        <f t="shared" si="25"/>
        <v>1069.9051999999999</v>
      </c>
      <c r="F103" s="6">
        <v>417</v>
      </c>
      <c r="G103" s="15">
        <f t="shared" si="27"/>
        <v>23433.020086785262</v>
      </c>
      <c r="H103" s="15">
        <f t="shared" si="26"/>
        <v>652.90519999999992</v>
      </c>
      <c r="I103" s="31"/>
      <c r="J103" s="16"/>
      <c r="K103" s="15">
        <f t="shared" si="29"/>
        <v>214.80268412886491</v>
      </c>
    </row>
    <row r="104" spans="2:15" s="2" customFormat="1" ht="12.75" customHeight="1" x14ac:dyDescent="0.25">
      <c r="B104" s="2" t="s">
        <v>33</v>
      </c>
      <c r="C104" s="6">
        <v>12844</v>
      </c>
      <c r="D104" s="6">
        <v>5000</v>
      </c>
      <c r="E104" s="6">
        <f t="shared" si="25"/>
        <v>1069.9051999999999</v>
      </c>
      <c r="F104" s="6">
        <v>417</v>
      </c>
      <c r="G104" s="15">
        <f t="shared" si="27"/>
        <v>24085.925286785263</v>
      </c>
      <c r="H104" s="15">
        <f t="shared" si="26"/>
        <v>652.90519999999992</v>
      </c>
      <c r="I104" s="31"/>
      <c r="J104" s="16"/>
      <c r="K104" s="15">
        <f t="shared" si="29"/>
        <v>220.78764846219823</v>
      </c>
    </row>
    <row r="105" spans="2:15" s="2" customFormat="1" ht="12.75" customHeight="1" x14ac:dyDescent="0.25">
      <c r="B105" s="2" t="s">
        <v>17</v>
      </c>
      <c r="C105" s="6">
        <v>12938</v>
      </c>
      <c r="D105" s="6">
        <v>5000</v>
      </c>
      <c r="E105" s="6">
        <f t="shared" si="25"/>
        <v>1077.7354</v>
      </c>
      <c r="F105" s="6">
        <v>417</v>
      </c>
      <c r="G105" s="15">
        <f t="shared" si="27"/>
        <v>24738.830486785264</v>
      </c>
      <c r="H105" s="15">
        <f t="shared" si="26"/>
        <v>660.73540000000003</v>
      </c>
      <c r="I105" s="31"/>
      <c r="J105" s="16"/>
      <c r="K105" s="15">
        <f t="shared" si="29"/>
        <v>226.77261279553159</v>
      </c>
    </row>
    <row r="106" spans="2:15" s="2" customFormat="1" ht="12.75" customHeight="1" x14ac:dyDescent="0.25">
      <c r="B106" s="2" t="s">
        <v>18</v>
      </c>
      <c r="C106" s="6">
        <v>12938</v>
      </c>
      <c r="D106" s="6">
        <v>5000</v>
      </c>
      <c r="E106" s="6">
        <f t="shared" si="25"/>
        <v>1077.7354</v>
      </c>
      <c r="F106" s="6">
        <v>417</v>
      </c>
      <c r="G106" s="15">
        <f t="shared" si="27"/>
        <v>25399.565886785265</v>
      </c>
      <c r="H106" s="15">
        <f t="shared" si="26"/>
        <v>660.73540000000003</v>
      </c>
      <c r="I106" s="31"/>
      <c r="J106" s="16"/>
      <c r="K106" s="15">
        <f t="shared" si="29"/>
        <v>232.82935396219827</v>
      </c>
    </row>
    <row r="107" spans="2:15" s="2" customFormat="1" ht="12.75" customHeight="1" x14ac:dyDescent="0.25">
      <c r="B107" s="2" t="s">
        <v>19</v>
      </c>
      <c r="C107" s="6">
        <v>12938</v>
      </c>
      <c r="D107" s="6">
        <v>5000</v>
      </c>
      <c r="E107" s="6">
        <f t="shared" si="25"/>
        <v>1077.7354</v>
      </c>
      <c r="F107" s="6">
        <v>417</v>
      </c>
      <c r="G107" s="15">
        <f t="shared" si="27"/>
        <v>26060.301286785267</v>
      </c>
      <c r="H107" s="15">
        <f t="shared" si="26"/>
        <v>660.73540000000003</v>
      </c>
      <c r="K107" s="15">
        <f t="shared" si="29"/>
        <v>238.88609512886495</v>
      </c>
    </row>
    <row r="108" spans="2:15" s="2" customFormat="1" ht="12.75" customHeight="1" x14ac:dyDescent="0.25">
      <c r="B108" s="2" t="s">
        <v>20</v>
      </c>
      <c r="C108" s="6">
        <v>12938</v>
      </c>
      <c r="D108" s="6">
        <v>5000</v>
      </c>
      <c r="E108" s="6">
        <f t="shared" si="25"/>
        <v>1077.7354</v>
      </c>
      <c r="F108" s="6">
        <v>417</v>
      </c>
      <c r="G108" s="15">
        <f t="shared" si="27"/>
        <v>26721.036686785268</v>
      </c>
      <c r="H108" s="15">
        <f t="shared" si="26"/>
        <v>660.73540000000003</v>
      </c>
      <c r="K108" s="15">
        <f t="shared" si="29"/>
        <v>244.94283629553163</v>
      </c>
    </row>
    <row r="109" spans="2:15" s="2" customFormat="1" ht="12.75" customHeight="1" x14ac:dyDescent="0.25">
      <c r="B109" s="2" t="s">
        <v>21</v>
      </c>
      <c r="C109" s="6">
        <v>12938</v>
      </c>
      <c r="D109" s="6">
        <v>5000</v>
      </c>
      <c r="E109" s="6">
        <f t="shared" si="25"/>
        <v>1077.7354</v>
      </c>
      <c r="F109" s="6">
        <v>417</v>
      </c>
      <c r="G109" s="15">
        <f t="shared" si="27"/>
        <v>27381.772086785269</v>
      </c>
      <c r="H109" s="15">
        <f t="shared" si="26"/>
        <v>660.73540000000003</v>
      </c>
      <c r="K109" s="15">
        <f t="shared" si="29"/>
        <v>250.99957746219832</v>
      </c>
    </row>
    <row r="110" spans="2:15" s="2" customFormat="1" ht="12.75" customHeight="1" x14ac:dyDescent="0.25">
      <c r="B110" s="7" t="s">
        <v>22</v>
      </c>
      <c r="C110" s="8">
        <f>SUM(C98:C109)</f>
        <v>154129</v>
      </c>
      <c r="D110" s="9" t="s">
        <v>23</v>
      </c>
      <c r="E110" s="8">
        <f t="shared" ref="E110:F110" si="30">SUM(E98:E109)</f>
        <v>12838.945699999998</v>
      </c>
      <c r="F110" s="8">
        <f t="shared" si="30"/>
        <v>5004</v>
      </c>
      <c r="G110" s="30">
        <f>SUM(G98:G109)</f>
        <v>285231.04194142314</v>
      </c>
      <c r="H110" s="30">
        <f>SUM(H98:H109)</f>
        <v>7834.9456999999984</v>
      </c>
      <c r="I110" s="37"/>
      <c r="J110" s="23"/>
      <c r="K110" s="30">
        <f>SUM(K98:K109)</f>
        <v>2666.7039390966756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((G98+G99+G100)*H96+(G101+G102+G103+G104+G105+G106+G107+G108+G109)*I96)/12</f>
        <v>2666.7039390966752</v>
      </c>
      <c r="D112" s="14"/>
      <c r="E112" s="10"/>
      <c r="F112" s="2" t="s">
        <v>25</v>
      </c>
      <c r="G112" s="73">
        <f>$C112+$H110</f>
        <v>10501.649639096673</v>
      </c>
      <c r="H112" s="15"/>
      <c r="I112" s="15">
        <f>SUM($I$14,$G$33,$G$53,$G$73,$G$93,$G$112)</f>
        <v>30709.211425881927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5"/>
      <c r="H113" s="15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66" t="s">
        <v>4</v>
      </c>
      <c r="H114" s="136" t="s">
        <v>39</v>
      </c>
      <c r="J114" s="20"/>
      <c r="K114" s="15"/>
    </row>
    <row r="115" spans="2:11" s="2" customFormat="1" ht="12.75" customHeight="1" x14ac:dyDescent="0.25">
      <c r="B115" s="439" t="s">
        <v>75</v>
      </c>
      <c r="C115" s="439"/>
      <c r="D115" s="439"/>
      <c r="E115" s="439" t="s">
        <v>76</v>
      </c>
      <c r="F115" s="439"/>
      <c r="G115" s="67" t="s">
        <v>77</v>
      </c>
      <c r="H115" s="70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68" t="s">
        <v>14</v>
      </c>
      <c r="H116" s="66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12938</v>
      </c>
      <c r="D117" s="6">
        <v>5000</v>
      </c>
      <c r="E117" s="6">
        <f t="shared" ref="E117:E128" si="31">$C117*8.33%</f>
        <v>1077.7354</v>
      </c>
      <c r="F117" s="6">
        <v>417</v>
      </c>
      <c r="G117" s="15">
        <f>$G$14+$G$33+$G$53+$G$73+$G$93+$G$112</f>
        <v>30709.211425881927</v>
      </c>
      <c r="H117" s="15">
        <f t="shared" ref="H117:H128" si="32">E117-F117</f>
        <v>660.73540000000003</v>
      </c>
      <c r="I117" s="31"/>
      <c r="J117" s="16"/>
      <c r="K117" s="15">
        <f>($G117)*($H$115/12)</f>
        <v>243.1145904548986</v>
      </c>
    </row>
    <row r="118" spans="2:11" s="2" customFormat="1" ht="12.75" customHeight="1" x14ac:dyDescent="0.25">
      <c r="B118" s="2" t="s">
        <v>28</v>
      </c>
      <c r="C118" s="6">
        <v>12938</v>
      </c>
      <c r="D118" s="6">
        <v>5000</v>
      </c>
      <c r="E118" s="6">
        <f t="shared" si="31"/>
        <v>1077.7354</v>
      </c>
      <c r="F118" s="6">
        <v>417</v>
      </c>
      <c r="G118" s="15">
        <f t="shared" ref="G118:G128" si="33">$G117+$H117</f>
        <v>31369.946825881929</v>
      </c>
      <c r="H118" s="15">
        <f t="shared" si="32"/>
        <v>660.73540000000003</v>
      </c>
      <c r="I118" s="31"/>
      <c r="J118" s="16"/>
      <c r="K118" s="15">
        <f t="shared" ref="K118:K128" si="34">($G118)*($H$115/12)</f>
        <v>248.34541237156529</v>
      </c>
    </row>
    <row r="119" spans="2:11" s="2" customFormat="1" ht="12.75" customHeight="1" x14ac:dyDescent="0.25">
      <c r="B119" s="2" t="s">
        <v>29</v>
      </c>
      <c r="C119" s="6">
        <v>12938</v>
      </c>
      <c r="D119" s="6">
        <v>5000</v>
      </c>
      <c r="E119" s="6">
        <f t="shared" si="31"/>
        <v>1077.7354</v>
      </c>
      <c r="F119" s="6">
        <v>417</v>
      </c>
      <c r="G119" s="15">
        <f t="shared" si="33"/>
        <v>32030.68222588193</v>
      </c>
      <c r="H119" s="15">
        <f t="shared" si="32"/>
        <v>660.73540000000003</v>
      </c>
      <c r="I119" s="31"/>
      <c r="J119" s="16"/>
      <c r="K119" s="15">
        <f t="shared" si="34"/>
        <v>253.57623428823197</v>
      </c>
    </row>
    <row r="120" spans="2:11" s="2" customFormat="1" ht="12.75" customHeight="1" x14ac:dyDescent="0.25">
      <c r="B120" s="2" t="s">
        <v>30</v>
      </c>
      <c r="C120" s="6">
        <v>12938</v>
      </c>
      <c r="D120" s="6">
        <v>6500</v>
      </c>
      <c r="E120" s="6">
        <f t="shared" si="31"/>
        <v>1077.7354</v>
      </c>
      <c r="F120" s="6">
        <v>541</v>
      </c>
      <c r="G120" s="15">
        <f t="shared" si="33"/>
        <v>32691.417625881932</v>
      </c>
      <c r="H120" s="15">
        <f t="shared" si="32"/>
        <v>536.73540000000003</v>
      </c>
      <c r="I120" s="31"/>
      <c r="J120" s="16"/>
      <c r="K120" s="15">
        <f t="shared" si="34"/>
        <v>258.80705620489863</v>
      </c>
    </row>
    <row r="121" spans="2:11" s="2" customFormat="1" ht="12.75" customHeight="1" x14ac:dyDescent="0.25">
      <c r="B121" s="2" t="s">
        <v>31</v>
      </c>
      <c r="C121" s="6">
        <v>13219</v>
      </c>
      <c r="D121" s="6">
        <v>6500</v>
      </c>
      <c r="E121" s="6">
        <f t="shared" si="31"/>
        <v>1101.1426999999999</v>
      </c>
      <c r="F121" s="6">
        <v>541</v>
      </c>
      <c r="G121" s="15">
        <f t="shared" si="33"/>
        <v>33228.153025881933</v>
      </c>
      <c r="H121" s="15">
        <f t="shared" si="32"/>
        <v>560.14269999999988</v>
      </c>
      <c r="I121" s="31"/>
      <c r="J121" s="16"/>
      <c r="K121" s="15">
        <f t="shared" si="34"/>
        <v>263.05621145489863</v>
      </c>
    </row>
    <row r="122" spans="2:11" s="2" customFormat="1" ht="12.75" customHeight="1" x14ac:dyDescent="0.25">
      <c r="B122" s="2" t="s">
        <v>32</v>
      </c>
      <c r="C122" s="6">
        <v>13219</v>
      </c>
      <c r="D122" s="6">
        <v>6500</v>
      </c>
      <c r="E122" s="6">
        <f t="shared" si="31"/>
        <v>1101.1426999999999</v>
      </c>
      <c r="F122" s="6">
        <v>541</v>
      </c>
      <c r="G122" s="15">
        <f t="shared" si="33"/>
        <v>33788.29572588193</v>
      </c>
      <c r="H122" s="15">
        <f t="shared" si="32"/>
        <v>560.14269999999988</v>
      </c>
      <c r="I122" s="31"/>
      <c r="J122" s="16"/>
      <c r="K122" s="15">
        <f t="shared" si="34"/>
        <v>267.4906744965653</v>
      </c>
    </row>
    <row r="123" spans="2:11" s="2" customFormat="1" ht="12.75" customHeight="1" x14ac:dyDescent="0.25">
      <c r="B123" s="2" t="s">
        <v>33</v>
      </c>
      <c r="C123" s="6">
        <v>13219</v>
      </c>
      <c r="D123" s="6">
        <v>6500</v>
      </c>
      <c r="E123" s="6">
        <f t="shared" si="31"/>
        <v>1101.1426999999999</v>
      </c>
      <c r="F123" s="6">
        <v>541</v>
      </c>
      <c r="G123" s="15">
        <f t="shared" si="33"/>
        <v>34348.438425881926</v>
      </c>
      <c r="H123" s="15">
        <f t="shared" si="32"/>
        <v>560.14269999999988</v>
      </c>
      <c r="I123" s="31"/>
      <c r="J123" s="16"/>
      <c r="K123" s="15">
        <f t="shared" si="34"/>
        <v>271.92513753823192</v>
      </c>
    </row>
    <row r="124" spans="2:11" s="2" customFormat="1" ht="12.75" customHeight="1" x14ac:dyDescent="0.25">
      <c r="B124" s="2" t="s">
        <v>17</v>
      </c>
      <c r="C124" s="6">
        <v>13219</v>
      </c>
      <c r="D124" s="6">
        <v>6500</v>
      </c>
      <c r="E124" s="6">
        <f t="shared" si="31"/>
        <v>1101.1426999999999</v>
      </c>
      <c r="F124" s="6">
        <v>541</v>
      </c>
      <c r="G124" s="15">
        <f t="shared" si="33"/>
        <v>34908.581125881923</v>
      </c>
      <c r="H124" s="15">
        <f t="shared" si="32"/>
        <v>560.14269999999988</v>
      </c>
      <c r="I124" s="31"/>
      <c r="J124" s="16"/>
      <c r="K124" s="15">
        <f t="shared" si="34"/>
        <v>276.3596005798986</v>
      </c>
    </row>
    <row r="125" spans="2:11" s="2" customFormat="1" ht="12.75" customHeight="1" x14ac:dyDescent="0.25">
      <c r="B125" s="2" t="s">
        <v>18</v>
      </c>
      <c r="C125" s="6">
        <v>13219</v>
      </c>
      <c r="D125" s="6">
        <v>6500</v>
      </c>
      <c r="E125" s="6">
        <f t="shared" si="31"/>
        <v>1101.1426999999999</v>
      </c>
      <c r="F125" s="6">
        <v>541</v>
      </c>
      <c r="G125" s="15">
        <f t="shared" si="33"/>
        <v>35468.72382588192</v>
      </c>
      <c r="H125" s="15">
        <f t="shared" si="32"/>
        <v>560.14269999999988</v>
      </c>
      <c r="I125" s="31"/>
      <c r="J125" s="16"/>
      <c r="K125" s="15">
        <f t="shared" si="34"/>
        <v>280.79406362156521</v>
      </c>
    </row>
    <row r="126" spans="2:11" s="2" customFormat="1" ht="12.75" customHeight="1" x14ac:dyDescent="0.25">
      <c r="B126" s="2" t="s">
        <v>19</v>
      </c>
      <c r="C126" s="6">
        <v>13219</v>
      </c>
      <c r="D126" s="6">
        <v>6500</v>
      </c>
      <c r="E126" s="6">
        <f t="shared" si="31"/>
        <v>1101.1426999999999</v>
      </c>
      <c r="F126" s="6">
        <v>541</v>
      </c>
      <c r="G126" s="15">
        <f t="shared" si="33"/>
        <v>36028.866525881916</v>
      </c>
      <c r="H126" s="15">
        <f t="shared" si="32"/>
        <v>560.14269999999988</v>
      </c>
      <c r="K126" s="15">
        <f t="shared" si="34"/>
        <v>285.22852666323189</v>
      </c>
    </row>
    <row r="127" spans="2:11" s="2" customFormat="1" ht="12.75" customHeight="1" x14ac:dyDescent="0.25">
      <c r="B127" s="2" t="s">
        <v>20</v>
      </c>
      <c r="C127" s="6">
        <v>13607</v>
      </c>
      <c r="D127" s="6">
        <v>6500</v>
      </c>
      <c r="E127" s="6">
        <f t="shared" si="31"/>
        <v>1133.4630999999999</v>
      </c>
      <c r="F127" s="6">
        <v>541</v>
      </c>
      <c r="G127" s="15">
        <f t="shared" si="33"/>
        <v>36589.009225881913</v>
      </c>
      <c r="H127" s="15">
        <f t="shared" si="32"/>
        <v>592.46309999999994</v>
      </c>
      <c r="K127" s="15">
        <f t="shared" si="34"/>
        <v>289.66298970489851</v>
      </c>
    </row>
    <row r="128" spans="2:11" s="2" customFormat="1" ht="12.75" customHeight="1" x14ac:dyDescent="0.25">
      <c r="B128" s="2" t="s">
        <v>21</v>
      </c>
      <c r="C128" s="6">
        <v>13607</v>
      </c>
      <c r="D128" s="6">
        <v>6500</v>
      </c>
      <c r="E128" s="6">
        <f t="shared" si="31"/>
        <v>1133.4630999999999</v>
      </c>
      <c r="F128" s="6">
        <v>541</v>
      </c>
      <c r="G128" s="15">
        <f t="shared" si="33"/>
        <v>37181.472325881914</v>
      </c>
      <c r="H128" s="15">
        <f t="shared" si="32"/>
        <v>592.46309999999994</v>
      </c>
      <c r="K128" s="15">
        <f t="shared" si="34"/>
        <v>294.35332257989853</v>
      </c>
    </row>
    <row r="129" spans="2:11" s="2" customFormat="1" ht="12.75" customHeight="1" x14ac:dyDescent="0.25">
      <c r="B129" s="7" t="s">
        <v>22</v>
      </c>
      <c r="C129" s="8">
        <f>SUM(C117:C128)</f>
        <v>158280</v>
      </c>
      <c r="D129" s="9" t="s">
        <v>23</v>
      </c>
      <c r="E129" s="8">
        <f>SUM(E117:E128)</f>
        <v>13184.724000000002</v>
      </c>
      <c r="F129" s="8">
        <f>SUM(F117:F128)</f>
        <v>6120</v>
      </c>
      <c r="G129" s="30">
        <f>SUM(G117:G128)</f>
        <v>408342.79831058311</v>
      </c>
      <c r="H129" s="30">
        <f>SUM(H117:H128)</f>
        <v>7064.7240000000002</v>
      </c>
      <c r="I129" s="38">
        <f>H115/12</f>
        <v>7.9166666666666673E-3</v>
      </c>
      <c r="J129" s="23"/>
      <c r="K129" s="30">
        <f>SUM(K117:K128)</f>
        <v>3232.7138199587835</v>
      </c>
    </row>
    <row r="130" spans="2:11" s="2" customFormat="1" ht="12.75" customHeight="1" x14ac:dyDescent="0.25">
      <c r="G130" s="15"/>
      <c r="H130" s="15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3232.713819958783</v>
      </c>
      <c r="F131" s="2" t="s">
        <v>25</v>
      </c>
      <c r="G131" s="73">
        <f>$C131+$H129</f>
        <v>10297.437819958783</v>
      </c>
      <c r="H131" s="15"/>
      <c r="I131" s="15">
        <f>SUM($I$14,$G$33,$G$53,$G$73,$G$93,$G$112,$G$131)</f>
        <v>41006.649245840708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G132" s="28"/>
      <c r="H132" s="28"/>
      <c r="I132" s="135" t="str">
        <f>IF($I131=$G136,"OK","CHECK IT")</f>
        <v>OK</v>
      </c>
      <c r="J132" s="16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66" t="s">
        <v>4</v>
      </c>
      <c r="H133" s="136" t="s">
        <v>41</v>
      </c>
      <c r="J133" s="20"/>
      <c r="K133" s="15"/>
    </row>
    <row r="134" spans="2:11" s="2" customFormat="1" ht="12.75" customHeight="1" x14ac:dyDescent="0.25">
      <c r="B134" s="439" t="s">
        <v>75</v>
      </c>
      <c r="C134" s="439"/>
      <c r="D134" s="439"/>
      <c r="E134" s="439" t="s">
        <v>76</v>
      </c>
      <c r="F134" s="439"/>
      <c r="G134" s="67" t="s">
        <v>77</v>
      </c>
      <c r="H134" s="70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68" t="s">
        <v>14</v>
      </c>
      <c r="H135" s="66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13607</v>
      </c>
      <c r="D136" s="6">
        <v>6500</v>
      </c>
      <c r="E136" s="6">
        <f t="shared" ref="E136:E147" si="35">$C136*8.33%</f>
        <v>1133.4630999999999</v>
      </c>
      <c r="F136" s="6">
        <v>541</v>
      </c>
      <c r="G136" s="15">
        <f>$G$14+$G$33+$G$53+$G$73+$G$93+$G$112+$G$131</f>
        <v>41006.649245840708</v>
      </c>
      <c r="H136" s="15">
        <f t="shared" ref="H136:H147" si="36">E136-F136</f>
        <v>592.46309999999994</v>
      </c>
      <c r="I136" s="31"/>
      <c r="J136" s="16"/>
      <c r="K136" s="15">
        <f>($G136)*($H$134/12)</f>
        <v>324.63597319623898</v>
      </c>
    </row>
    <row r="137" spans="2:11" s="2" customFormat="1" ht="12.75" customHeight="1" x14ac:dyDescent="0.25">
      <c r="B137" s="2" t="s">
        <v>28</v>
      </c>
      <c r="C137" s="6">
        <v>13607</v>
      </c>
      <c r="D137" s="6">
        <v>6500</v>
      </c>
      <c r="E137" s="6">
        <f t="shared" si="35"/>
        <v>1133.4630999999999</v>
      </c>
      <c r="F137" s="6">
        <v>541</v>
      </c>
      <c r="G137" s="15">
        <f t="shared" ref="G137:G147" si="37">$G136+$H136</f>
        <v>41599.112345840709</v>
      </c>
      <c r="H137" s="15">
        <f t="shared" si="36"/>
        <v>592.46309999999994</v>
      </c>
      <c r="I137" s="31"/>
      <c r="J137" s="16"/>
      <c r="K137" s="15">
        <f t="shared" ref="K137:K147" si="38">($G137)*($H$134/12)</f>
        <v>329.326306071239</v>
      </c>
    </row>
    <row r="138" spans="2:11" s="2" customFormat="1" ht="12.75" customHeight="1" x14ac:dyDescent="0.25">
      <c r="B138" s="2" t="s">
        <v>29</v>
      </c>
      <c r="C138" s="6">
        <v>13607</v>
      </c>
      <c r="D138" s="6">
        <v>6500</v>
      </c>
      <c r="E138" s="6">
        <f t="shared" si="35"/>
        <v>1133.4630999999999</v>
      </c>
      <c r="F138" s="6">
        <v>541</v>
      </c>
      <c r="G138" s="15">
        <f t="shared" si="37"/>
        <v>42191.57544584071</v>
      </c>
      <c r="H138" s="15">
        <f t="shared" si="36"/>
        <v>592.46309999999994</v>
      </c>
      <c r="I138" s="31"/>
      <c r="J138" s="16"/>
      <c r="K138" s="15">
        <f t="shared" si="38"/>
        <v>334.01663894623897</v>
      </c>
    </row>
    <row r="139" spans="2:11" s="2" customFormat="1" ht="12.75" customHeight="1" x14ac:dyDescent="0.25">
      <c r="B139" s="2" t="s">
        <v>30</v>
      </c>
      <c r="C139" s="6">
        <v>13607</v>
      </c>
      <c r="D139" s="6">
        <v>6500</v>
      </c>
      <c r="E139" s="6">
        <f t="shared" si="35"/>
        <v>1133.4630999999999</v>
      </c>
      <c r="F139" s="6">
        <v>541</v>
      </c>
      <c r="G139" s="15">
        <f t="shared" si="37"/>
        <v>42784.038545840711</v>
      </c>
      <c r="H139" s="15">
        <f t="shared" si="36"/>
        <v>592.46309999999994</v>
      </c>
      <c r="I139" s="31"/>
      <c r="J139" s="16"/>
      <c r="K139" s="15">
        <f t="shared" si="38"/>
        <v>338.70697182123899</v>
      </c>
    </row>
    <row r="140" spans="2:11" s="2" customFormat="1" ht="12.75" customHeight="1" x14ac:dyDescent="0.25">
      <c r="B140" s="2" t="s">
        <v>31</v>
      </c>
      <c r="C140" s="6">
        <v>13607</v>
      </c>
      <c r="D140" s="6">
        <v>6500</v>
      </c>
      <c r="E140" s="6">
        <f t="shared" si="35"/>
        <v>1133.4630999999999</v>
      </c>
      <c r="F140" s="6">
        <v>541</v>
      </c>
      <c r="G140" s="15">
        <f t="shared" si="37"/>
        <v>43376.501645840712</v>
      </c>
      <c r="H140" s="15">
        <f t="shared" si="36"/>
        <v>592.46309999999994</v>
      </c>
      <c r="I140" s="31"/>
      <c r="J140" s="16"/>
      <c r="K140" s="15">
        <f t="shared" si="38"/>
        <v>343.39730469623902</v>
      </c>
    </row>
    <row r="141" spans="2:11" s="2" customFormat="1" ht="12.75" customHeight="1" x14ac:dyDescent="0.25">
      <c r="B141" s="2" t="s">
        <v>32</v>
      </c>
      <c r="C141" s="6">
        <v>13607</v>
      </c>
      <c r="D141" s="6">
        <v>6500</v>
      </c>
      <c r="E141" s="6">
        <f t="shared" si="35"/>
        <v>1133.4630999999999</v>
      </c>
      <c r="F141" s="6">
        <v>541</v>
      </c>
      <c r="G141" s="15">
        <f t="shared" si="37"/>
        <v>43968.964745840713</v>
      </c>
      <c r="H141" s="15">
        <f t="shared" si="36"/>
        <v>592.46309999999994</v>
      </c>
      <c r="I141" s="31"/>
      <c r="J141" s="16"/>
      <c r="K141" s="15">
        <f t="shared" si="38"/>
        <v>348.08763757123899</v>
      </c>
    </row>
    <row r="142" spans="2:11" s="2" customFormat="1" ht="12.75" customHeight="1" x14ac:dyDescent="0.25">
      <c r="B142" s="2" t="s">
        <v>33</v>
      </c>
      <c r="C142" s="6">
        <v>13607</v>
      </c>
      <c r="D142" s="6">
        <v>6500</v>
      </c>
      <c r="E142" s="6">
        <f t="shared" si="35"/>
        <v>1133.4630999999999</v>
      </c>
      <c r="F142" s="6">
        <v>541</v>
      </c>
      <c r="G142" s="15">
        <f t="shared" si="37"/>
        <v>44561.427845840713</v>
      </c>
      <c r="H142" s="15">
        <f t="shared" si="36"/>
        <v>592.46309999999994</v>
      </c>
      <c r="I142" s="31"/>
      <c r="J142" s="16"/>
      <c r="K142" s="15">
        <f t="shared" si="38"/>
        <v>352.77797044623901</v>
      </c>
    </row>
    <row r="143" spans="2:11" s="2" customFormat="1" ht="12.75" customHeight="1" x14ac:dyDescent="0.25">
      <c r="B143" s="2" t="s">
        <v>17</v>
      </c>
      <c r="C143" s="6">
        <v>13607</v>
      </c>
      <c r="D143" s="6">
        <v>6500</v>
      </c>
      <c r="E143" s="6">
        <f t="shared" si="35"/>
        <v>1133.4630999999999</v>
      </c>
      <c r="F143" s="6">
        <v>541</v>
      </c>
      <c r="G143" s="15">
        <f t="shared" si="37"/>
        <v>45153.890945840714</v>
      </c>
      <c r="H143" s="15">
        <f t="shared" si="36"/>
        <v>592.46309999999994</v>
      </c>
      <c r="I143" s="31"/>
      <c r="J143" s="16"/>
      <c r="K143" s="15">
        <f t="shared" si="38"/>
        <v>357.46830332123903</v>
      </c>
    </row>
    <row r="144" spans="2:11" s="2" customFormat="1" ht="12.75" customHeight="1" x14ac:dyDescent="0.25">
      <c r="B144" s="2" t="s">
        <v>18</v>
      </c>
      <c r="C144" s="6">
        <v>13607</v>
      </c>
      <c r="D144" s="6">
        <v>6500</v>
      </c>
      <c r="E144" s="6">
        <f t="shared" si="35"/>
        <v>1133.4630999999999</v>
      </c>
      <c r="F144" s="6">
        <v>541</v>
      </c>
      <c r="G144" s="15">
        <f t="shared" si="37"/>
        <v>45746.354045840715</v>
      </c>
      <c r="H144" s="15">
        <f t="shared" si="36"/>
        <v>592.46309999999994</v>
      </c>
      <c r="I144" s="31"/>
      <c r="J144" s="16"/>
      <c r="K144" s="15">
        <f t="shared" si="38"/>
        <v>362.158636196239</v>
      </c>
    </row>
    <row r="145" spans="2:11" s="2" customFormat="1" ht="12.75" customHeight="1" x14ac:dyDescent="0.25">
      <c r="B145" s="2" t="s">
        <v>19</v>
      </c>
      <c r="C145" s="6">
        <v>13607</v>
      </c>
      <c r="D145" s="6">
        <v>6500</v>
      </c>
      <c r="E145" s="6">
        <f t="shared" si="35"/>
        <v>1133.4630999999999</v>
      </c>
      <c r="F145" s="6">
        <v>541</v>
      </c>
      <c r="G145" s="15">
        <f t="shared" si="37"/>
        <v>46338.817145840716</v>
      </c>
      <c r="H145" s="15">
        <f t="shared" si="36"/>
        <v>592.46309999999994</v>
      </c>
      <c r="K145" s="15">
        <f t="shared" si="38"/>
        <v>366.84896907123903</v>
      </c>
    </row>
    <row r="146" spans="2:11" s="2" customFormat="1" ht="12.75" customHeight="1" x14ac:dyDescent="0.25">
      <c r="B146" s="2" t="s">
        <v>20</v>
      </c>
      <c r="C146" s="6">
        <v>13994</v>
      </c>
      <c r="D146" s="6">
        <v>6500</v>
      </c>
      <c r="E146" s="6">
        <f t="shared" si="35"/>
        <v>1165.7002</v>
      </c>
      <c r="F146" s="6">
        <v>541</v>
      </c>
      <c r="G146" s="15">
        <f t="shared" si="37"/>
        <v>46931.280245840717</v>
      </c>
      <c r="H146" s="15">
        <f t="shared" si="36"/>
        <v>624.7002</v>
      </c>
      <c r="K146" s="15">
        <f t="shared" si="38"/>
        <v>371.53930194623905</v>
      </c>
    </row>
    <row r="147" spans="2:11" s="2" customFormat="1" ht="12.75" customHeight="1" x14ac:dyDescent="0.25">
      <c r="B147" s="2" t="s">
        <v>21</v>
      </c>
      <c r="C147" s="6">
        <v>13994</v>
      </c>
      <c r="D147" s="6">
        <v>6500</v>
      </c>
      <c r="E147" s="6">
        <f t="shared" si="35"/>
        <v>1165.7002</v>
      </c>
      <c r="F147" s="6">
        <v>541</v>
      </c>
      <c r="G147" s="15">
        <f t="shared" si="37"/>
        <v>47555.980445840716</v>
      </c>
      <c r="H147" s="15">
        <f t="shared" si="36"/>
        <v>624.7002</v>
      </c>
      <c r="K147" s="15">
        <f t="shared" si="38"/>
        <v>376.48484519623901</v>
      </c>
    </row>
    <row r="148" spans="2:11" s="2" customFormat="1" ht="12.75" customHeight="1" x14ac:dyDescent="0.25">
      <c r="B148" s="7" t="s">
        <v>22</v>
      </c>
      <c r="C148" s="8">
        <f>SUM(C136:C147)</f>
        <v>164058</v>
      </c>
      <c r="D148" s="9" t="s">
        <v>23</v>
      </c>
      <c r="E148" s="8">
        <f>SUM(E136:E147)</f>
        <v>13666.0314</v>
      </c>
      <c r="F148" s="8">
        <f>SUM(F136:F147)</f>
        <v>6492</v>
      </c>
      <c r="G148" s="30">
        <f>SUM(G136:G147)</f>
        <v>531214.5926500886</v>
      </c>
      <c r="H148" s="30">
        <f>SUM(H136:H147)</f>
        <v>7174.0313999999998</v>
      </c>
      <c r="I148" s="38">
        <f>H134/12</f>
        <v>7.9166666666666673E-3</v>
      </c>
      <c r="J148" s="23"/>
      <c r="K148" s="30">
        <f>SUM(K136:K147)</f>
        <v>4205.4488584798682</v>
      </c>
    </row>
    <row r="149" spans="2:11" s="2" customFormat="1" ht="12.75" customHeight="1" x14ac:dyDescent="0.25"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4205.4488584798682</v>
      </c>
      <c r="F150" s="2" t="s">
        <v>25</v>
      </c>
      <c r="G150" s="73">
        <f>$C150+$H148</f>
        <v>11379.480258479867</v>
      </c>
      <c r="H150" s="15"/>
      <c r="I150" s="15">
        <f>SUM($I$14,$G$33,$G$53,$G$73,$G$93,$G$112,$G$131,$G$150)</f>
        <v>52386.129504320576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G151" s="28"/>
      <c r="H151" s="28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66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75</v>
      </c>
      <c r="C153" s="439"/>
      <c r="D153" s="439"/>
      <c r="E153" s="439" t="s">
        <v>76</v>
      </c>
      <c r="F153" s="439"/>
      <c r="G153" s="67" t="s">
        <v>77</v>
      </c>
      <c r="H153" s="70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68" t="s">
        <v>14</v>
      </c>
      <c r="H154" s="66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13994</v>
      </c>
      <c r="D155" s="6">
        <v>6500</v>
      </c>
      <c r="E155" s="6">
        <f t="shared" ref="E155:E166" si="39">$C155*8.33%</f>
        <v>1165.7002</v>
      </c>
      <c r="F155" s="6">
        <v>541</v>
      </c>
      <c r="G155" s="15">
        <f>$G$14+$G$33+$G$53+$G$73+$G$93+$G$112+$G$131+$G$150</f>
        <v>52386.129504320576</v>
      </c>
      <c r="H155" s="15">
        <f t="shared" ref="H155:H166" si="40">E155-F155</f>
        <v>624.7002</v>
      </c>
      <c r="I155" s="31"/>
      <c r="J155" s="16"/>
      <c r="K155" s="15">
        <f>($G155)*($H$153/12)</f>
        <v>414.7235252425379</v>
      </c>
    </row>
    <row r="156" spans="2:11" s="2" customFormat="1" ht="12.75" customHeight="1" x14ac:dyDescent="0.25">
      <c r="B156" s="2" t="s">
        <v>28</v>
      </c>
      <c r="C156" s="6">
        <v>13994</v>
      </c>
      <c r="D156" s="6">
        <v>6500</v>
      </c>
      <c r="E156" s="6">
        <f t="shared" si="39"/>
        <v>1165.7002</v>
      </c>
      <c r="F156" s="6">
        <v>541</v>
      </c>
      <c r="G156" s="15">
        <f t="shared" ref="G156:G166" si="41">$G155+$H155</f>
        <v>53010.829704320575</v>
      </c>
      <c r="H156" s="15">
        <f t="shared" si="40"/>
        <v>624.7002</v>
      </c>
      <c r="I156" s="31"/>
      <c r="J156" s="16"/>
      <c r="K156" s="15">
        <f t="shared" ref="K156:K166" si="42">($G156)*($H$153/12)</f>
        <v>419.66906849253792</v>
      </c>
    </row>
    <row r="157" spans="2:11" s="2" customFormat="1" ht="12.75" customHeight="1" x14ac:dyDescent="0.25">
      <c r="B157" s="2" t="s">
        <v>29</v>
      </c>
      <c r="C157" s="6">
        <v>13994</v>
      </c>
      <c r="D157" s="6">
        <v>6500</v>
      </c>
      <c r="E157" s="6">
        <f t="shared" si="39"/>
        <v>1165.7002</v>
      </c>
      <c r="F157" s="6">
        <v>541</v>
      </c>
      <c r="G157" s="15">
        <f t="shared" si="41"/>
        <v>53635.529904320574</v>
      </c>
      <c r="H157" s="15">
        <f t="shared" si="40"/>
        <v>624.7002</v>
      </c>
      <c r="I157" s="31"/>
      <c r="J157" s="16"/>
      <c r="K157" s="15">
        <f t="shared" si="42"/>
        <v>424.61461174253793</v>
      </c>
    </row>
    <row r="158" spans="2:11" s="2" customFormat="1" ht="12.75" customHeight="1" x14ac:dyDescent="0.25">
      <c r="B158" s="2" t="s">
        <v>30</v>
      </c>
      <c r="C158" s="6">
        <v>13994</v>
      </c>
      <c r="D158" s="6">
        <v>6500</v>
      </c>
      <c r="E158" s="6">
        <f t="shared" si="39"/>
        <v>1165.7002</v>
      </c>
      <c r="F158" s="6">
        <v>541</v>
      </c>
      <c r="G158" s="15">
        <f t="shared" si="41"/>
        <v>54260.230104320573</v>
      </c>
      <c r="H158" s="15">
        <f t="shared" si="40"/>
        <v>624.7002</v>
      </c>
      <c r="I158" s="31"/>
      <c r="J158" s="16"/>
      <c r="K158" s="15">
        <f t="shared" si="42"/>
        <v>429.56015499253789</v>
      </c>
    </row>
    <row r="159" spans="2:11" s="2" customFormat="1" ht="12.75" customHeight="1" x14ac:dyDescent="0.25">
      <c r="B159" s="2" t="s">
        <v>31</v>
      </c>
      <c r="C159" s="6">
        <v>13994</v>
      </c>
      <c r="D159" s="6">
        <v>6500</v>
      </c>
      <c r="E159" s="6">
        <f t="shared" si="39"/>
        <v>1165.7002</v>
      </c>
      <c r="F159" s="6">
        <v>541</v>
      </c>
      <c r="G159" s="15">
        <f t="shared" si="41"/>
        <v>54884.930304320573</v>
      </c>
      <c r="H159" s="15">
        <f t="shared" si="40"/>
        <v>624.7002</v>
      </c>
      <c r="I159" s="31"/>
      <c r="J159" s="16"/>
      <c r="K159" s="15">
        <f t="shared" si="42"/>
        <v>434.5056982425379</v>
      </c>
    </row>
    <row r="160" spans="2:11" s="2" customFormat="1" ht="12.75" customHeight="1" x14ac:dyDescent="0.25">
      <c r="B160" s="2" t="s">
        <v>32</v>
      </c>
      <c r="C160" s="6">
        <v>13994</v>
      </c>
      <c r="D160" s="6">
        <v>6500</v>
      </c>
      <c r="E160" s="6">
        <f t="shared" si="39"/>
        <v>1165.7002</v>
      </c>
      <c r="F160" s="6">
        <v>541</v>
      </c>
      <c r="G160" s="15">
        <f t="shared" si="41"/>
        <v>55509.630504320572</v>
      </c>
      <c r="H160" s="15">
        <f t="shared" si="40"/>
        <v>624.7002</v>
      </c>
      <c r="I160" s="31"/>
      <c r="J160" s="16"/>
      <c r="K160" s="15">
        <f t="shared" si="42"/>
        <v>439.45124149253792</v>
      </c>
    </row>
    <row r="161" spans="2:11" s="2" customFormat="1" ht="12.75" customHeight="1" x14ac:dyDescent="0.25">
      <c r="B161" s="2" t="s">
        <v>33</v>
      </c>
      <c r="C161" s="6">
        <v>13994</v>
      </c>
      <c r="D161" s="6">
        <v>6500</v>
      </c>
      <c r="E161" s="6">
        <f t="shared" si="39"/>
        <v>1165.7002</v>
      </c>
      <c r="F161" s="6">
        <v>541</v>
      </c>
      <c r="G161" s="15">
        <f t="shared" si="41"/>
        <v>56134.330704320571</v>
      </c>
      <c r="H161" s="15">
        <f t="shared" si="40"/>
        <v>624.7002</v>
      </c>
      <c r="I161" s="31"/>
      <c r="J161" s="16"/>
      <c r="K161" s="15">
        <f t="shared" si="42"/>
        <v>444.39678474253787</v>
      </c>
    </row>
    <row r="162" spans="2:11" s="2" customFormat="1" ht="12.75" customHeight="1" x14ac:dyDescent="0.25">
      <c r="B162" s="2" t="s">
        <v>17</v>
      </c>
      <c r="C162" s="6">
        <v>13994</v>
      </c>
      <c r="D162" s="6">
        <v>6500</v>
      </c>
      <c r="E162" s="6">
        <f t="shared" si="39"/>
        <v>1165.7002</v>
      </c>
      <c r="F162" s="6">
        <v>541</v>
      </c>
      <c r="G162" s="15">
        <f t="shared" si="41"/>
        <v>56759.030904320571</v>
      </c>
      <c r="H162" s="15">
        <f t="shared" si="40"/>
        <v>624.7002</v>
      </c>
      <c r="I162" s="31"/>
      <c r="J162" s="16"/>
      <c r="K162" s="15">
        <f t="shared" si="42"/>
        <v>449.34232799253789</v>
      </c>
    </row>
    <row r="163" spans="2:11" s="2" customFormat="1" ht="12.75" customHeight="1" x14ac:dyDescent="0.25">
      <c r="B163" s="2" t="s">
        <v>18</v>
      </c>
      <c r="C163" s="6">
        <v>13994</v>
      </c>
      <c r="D163" s="6">
        <v>6500</v>
      </c>
      <c r="E163" s="6">
        <f t="shared" si="39"/>
        <v>1165.7002</v>
      </c>
      <c r="F163" s="6">
        <v>541</v>
      </c>
      <c r="G163" s="15">
        <f t="shared" si="41"/>
        <v>57383.73110432057</v>
      </c>
      <c r="H163" s="15">
        <f t="shared" si="40"/>
        <v>624.7002</v>
      </c>
      <c r="I163" s="31"/>
      <c r="J163" s="16"/>
      <c r="K163" s="15">
        <f t="shared" si="42"/>
        <v>454.2878712425379</v>
      </c>
    </row>
    <row r="164" spans="2:11" s="2" customFormat="1" ht="12.75" customHeight="1" x14ac:dyDescent="0.25">
      <c r="B164" s="2" t="s">
        <v>19</v>
      </c>
      <c r="C164" s="6">
        <v>13994</v>
      </c>
      <c r="D164" s="6">
        <v>6500</v>
      </c>
      <c r="E164" s="6">
        <f t="shared" si="39"/>
        <v>1165.7002</v>
      </c>
      <c r="F164" s="6">
        <v>541</v>
      </c>
      <c r="G164" s="15">
        <f t="shared" si="41"/>
        <v>58008.431304320569</v>
      </c>
      <c r="H164" s="15">
        <f t="shared" si="40"/>
        <v>624.7002</v>
      </c>
      <c r="K164" s="15">
        <f t="shared" si="42"/>
        <v>459.23341449253786</v>
      </c>
    </row>
    <row r="165" spans="2:11" s="2" customFormat="1" ht="12.75" customHeight="1" x14ac:dyDescent="0.25">
      <c r="B165" s="2" t="s">
        <v>20</v>
      </c>
      <c r="C165" s="6">
        <v>14790</v>
      </c>
      <c r="D165" s="6">
        <v>6500</v>
      </c>
      <c r="E165" s="6">
        <f t="shared" si="39"/>
        <v>1232.0070000000001</v>
      </c>
      <c r="F165" s="6">
        <v>541</v>
      </c>
      <c r="G165" s="15">
        <f t="shared" si="41"/>
        <v>58633.131504320569</v>
      </c>
      <c r="H165" s="15">
        <f t="shared" si="40"/>
        <v>691.00700000000006</v>
      </c>
      <c r="K165" s="15">
        <f t="shared" si="42"/>
        <v>464.17895774253788</v>
      </c>
    </row>
    <row r="166" spans="2:11" s="2" customFormat="1" ht="12.75" customHeight="1" x14ac:dyDescent="0.25">
      <c r="B166" s="2" t="s">
        <v>21</v>
      </c>
      <c r="C166" s="6">
        <v>14790</v>
      </c>
      <c r="D166" s="6">
        <v>6500</v>
      </c>
      <c r="E166" s="6">
        <f t="shared" si="39"/>
        <v>1232.0070000000001</v>
      </c>
      <c r="F166" s="6">
        <v>541</v>
      </c>
      <c r="G166" s="15">
        <f t="shared" si="41"/>
        <v>59324.138504320566</v>
      </c>
      <c r="H166" s="15">
        <f t="shared" si="40"/>
        <v>691.00700000000006</v>
      </c>
      <c r="K166" s="15">
        <f t="shared" si="42"/>
        <v>469.64942982587121</v>
      </c>
    </row>
    <row r="167" spans="2:11" s="2" customFormat="1" ht="12.75" customHeight="1" x14ac:dyDescent="0.25">
      <c r="B167" s="7" t="s">
        <v>22</v>
      </c>
      <c r="C167" s="8">
        <f>SUM(C155:C166)</f>
        <v>169520</v>
      </c>
      <c r="D167" s="9" t="s">
        <v>23</v>
      </c>
      <c r="E167" s="8">
        <f>SUM(E155:E166)</f>
        <v>14121.015999999998</v>
      </c>
      <c r="F167" s="8">
        <f>SUM(F155:F166)</f>
        <v>6492</v>
      </c>
      <c r="G167" s="30">
        <f>SUM(G155:G166)</f>
        <v>669930.07405184675</v>
      </c>
      <c r="H167" s="30">
        <f>SUM(H155:H166)</f>
        <v>7629.0160000000014</v>
      </c>
      <c r="I167" s="38">
        <f>H153/12</f>
        <v>7.9166666666666673E-3</v>
      </c>
      <c r="J167" s="23"/>
      <c r="K167" s="30">
        <f>SUM(K155:K166)</f>
        <v>5303.6130862437885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5303.6130862437876</v>
      </c>
      <c r="F169" s="2" t="s">
        <v>25</v>
      </c>
      <c r="G169" s="73">
        <f>$C169+$H167</f>
        <v>12932.629086243789</v>
      </c>
      <c r="H169" s="15"/>
      <c r="I169" s="15">
        <f>SUM($I$14,$G$33,$G$53,$G$73,$G$93,$G$112,$G$131,$G$150,$G$169)</f>
        <v>65318.758590564365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G170" s="28"/>
      <c r="H170" s="28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66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75</v>
      </c>
      <c r="C172" s="439"/>
      <c r="D172" s="439"/>
      <c r="E172" s="439" t="s">
        <v>76</v>
      </c>
      <c r="F172" s="439"/>
      <c r="G172" s="67" t="s">
        <v>77</v>
      </c>
      <c r="H172" s="70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68" t="s">
        <v>14</v>
      </c>
      <c r="H173" s="66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14790</v>
      </c>
      <c r="D174" s="6">
        <v>6500</v>
      </c>
      <c r="E174" s="6">
        <f t="shared" ref="E174:E185" si="43">$C174*8.33%</f>
        <v>1232.0070000000001</v>
      </c>
      <c r="F174" s="6">
        <v>541</v>
      </c>
      <c r="G174" s="15">
        <f>$G$14+$G$33+$G$53+$G$73+$G$93+$G$112+$G$131+$G$150+$G$169</f>
        <v>65318.758590564365</v>
      </c>
      <c r="H174" s="15">
        <f t="shared" ref="H174:H185" si="44">E174-F174</f>
        <v>691.00700000000006</v>
      </c>
      <c r="I174" s="31"/>
      <c r="J174" s="16"/>
      <c r="K174" s="15">
        <f>($G174)*($H$172/12)</f>
        <v>517.10683884196794</v>
      </c>
    </row>
    <row r="175" spans="2:11" s="2" customFormat="1" ht="12.75" customHeight="1" x14ac:dyDescent="0.25">
      <c r="B175" s="2" t="s">
        <v>28</v>
      </c>
      <c r="C175" s="6">
        <v>14790</v>
      </c>
      <c r="D175" s="6">
        <v>6500</v>
      </c>
      <c r="E175" s="6">
        <f t="shared" si="43"/>
        <v>1232.0070000000001</v>
      </c>
      <c r="F175" s="6">
        <v>541</v>
      </c>
      <c r="G175" s="15">
        <f t="shared" ref="G175:G185" si="45">$G174+$H174</f>
        <v>66009.765590564362</v>
      </c>
      <c r="H175" s="15">
        <f t="shared" si="44"/>
        <v>691.00700000000006</v>
      </c>
      <c r="I175" s="31"/>
      <c r="J175" s="16"/>
      <c r="K175" s="15">
        <f t="shared" ref="K175:K185" si="46">($G175)*($H$172/12)</f>
        <v>522.57731092530128</v>
      </c>
    </row>
    <row r="176" spans="2:11" s="2" customFormat="1" ht="12.75" customHeight="1" x14ac:dyDescent="0.25">
      <c r="B176" s="2" t="s">
        <v>29</v>
      </c>
      <c r="C176" s="6">
        <v>14790</v>
      </c>
      <c r="D176" s="6">
        <v>6500</v>
      </c>
      <c r="E176" s="6">
        <f t="shared" si="43"/>
        <v>1232.0070000000001</v>
      </c>
      <c r="F176" s="6">
        <v>541</v>
      </c>
      <c r="G176" s="15">
        <f t="shared" si="45"/>
        <v>66700.77259056436</v>
      </c>
      <c r="H176" s="15">
        <f t="shared" si="44"/>
        <v>691.00700000000006</v>
      </c>
      <c r="I176" s="31"/>
      <c r="J176" s="16"/>
      <c r="K176" s="15">
        <f t="shared" si="46"/>
        <v>528.04778300863461</v>
      </c>
    </row>
    <row r="177" spans="2:11" s="2" customFormat="1" ht="12.75" customHeight="1" x14ac:dyDescent="0.25">
      <c r="B177" s="2" t="s">
        <v>30</v>
      </c>
      <c r="C177" s="6">
        <v>14790</v>
      </c>
      <c r="D177" s="6">
        <v>6500</v>
      </c>
      <c r="E177" s="6">
        <f t="shared" si="43"/>
        <v>1232.0070000000001</v>
      </c>
      <c r="F177" s="6">
        <v>541</v>
      </c>
      <c r="G177" s="15">
        <f t="shared" si="45"/>
        <v>67391.779590564358</v>
      </c>
      <c r="H177" s="15">
        <f t="shared" si="44"/>
        <v>691.00700000000006</v>
      </c>
      <c r="I177" s="31"/>
      <c r="J177" s="16"/>
      <c r="K177" s="15">
        <f t="shared" si="46"/>
        <v>533.51825509196783</v>
      </c>
    </row>
    <row r="178" spans="2:11" s="2" customFormat="1" ht="12.75" customHeight="1" x14ac:dyDescent="0.25">
      <c r="B178" s="2" t="s">
        <v>31</v>
      </c>
      <c r="C178" s="6">
        <v>14790</v>
      </c>
      <c r="D178" s="6">
        <v>6500</v>
      </c>
      <c r="E178" s="6">
        <f t="shared" si="43"/>
        <v>1232.0070000000001</v>
      </c>
      <c r="F178" s="6">
        <v>541</v>
      </c>
      <c r="G178" s="15">
        <f t="shared" si="45"/>
        <v>68082.786590564356</v>
      </c>
      <c r="H178" s="15">
        <f t="shared" si="44"/>
        <v>691.00700000000006</v>
      </c>
      <c r="I178" s="31"/>
      <c r="J178" s="16"/>
      <c r="K178" s="15">
        <f t="shared" si="46"/>
        <v>538.98872717530116</v>
      </c>
    </row>
    <row r="179" spans="2:11" s="2" customFormat="1" ht="12.75" customHeight="1" x14ac:dyDescent="0.25">
      <c r="B179" s="2" t="s">
        <v>32</v>
      </c>
      <c r="C179" s="6">
        <v>14790</v>
      </c>
      <c r="D179" s="6">
        <v>6500</v>
      </c>
      <c r="E179" s="6">
        <f t="shared" si="43"/>
        <v>1232.0070000000001</v>
      </c>
      <c r="F179" s="6">
        <v>541</v>
      </c>
      <c r="G179" s="15">
        <f t="shared" si="45"/>
        <v>68773.793590564354</v>
      </c>
      <c r="H179" s="15">
        <f t="shared" si="44"/>
        <v>691.00700000000006</v>
      </c>
      <c r="I179" s="31"/>
      <c r="J179" s="16"/>
      <c r="K179" s="15">
        <f t="shared" si="46"/>
        <v>544.4591992586345</v>
      </c>
    </row>
    <row r="180" spans="2:11" s="2" customFormat="1" ht="12.75" customHeight="1" x14ac:dyDescent="0.25">
      <c r="B180" s="2" t="s">
        <v>33</v>
      </c>
      <c r="C180" s="6">
        <v>15198</v>
      </c>
      <c r="D180" s="6">
        <v>6500</v>
      </c>
      <c r="E180" s="6">
        <f t="shared" si="43"/>
        <v>1265.9934000000001</v>
      </c>
      <c r="F180" s="6">
        <v>541</v>
      </c>
      <c r="G180" s="15">
        <f t="shared" si="45"/>
        <v>69464.800590564351</v>
      </c>
      <c r="H180" s="15">
        <f t="shared" si="44"/>
        <v>724.99340000000007</v>
      </c>
      <c r="I180" s="31"/>
      <c r="J180" s="16"/>
      <c r="K180" s="15">
        <f t="shared" si="46"/>
        <v>549.92967134196783</v>
      </c>
    </row>
    <row r="181" spans="2:11" s="2" customFormat="1" ht="12.75" customHeight="1" x14ac:dyDescent="0.25">
      <c r="B181" s="2" t="s">
        <v>17</v>
      </c>
      <c r="C181" s="6">
        <v>15198</v>
      </c>
      <c r="D181" s="6">
        <v>6500</v>
      </c>
      <c r="E181" s="6">
        <f t="shared" si="43"/>
        <v>1265.9934000000001</v>
      </c>
      <c r="F181" s="6">
        <v>541</v>
      </c>
      <c r="G181" s="15">
        <f t="shared" si="45"/>
        <v>70189.793990564358</v>
      </c>
      <c r="H181" s="15">
        <f t="shared" si="44"/>
        <v>724.99340000000007</v>
      </c>
      <c r="I181" s="31"/>
      <c r="J181" s="16"/>
      <c r="K181" s="15">
        <f t="shared" si="46"/>
        <v>555.66920242530125</v>
      </c>
    </row>
    <row r="182" spans="2:11" s="2" customFormat="1" ht="12.75" customHeight="1" x14ac:dyDescent="0.25">
      <c r="B182" s="2" t="s">
        <v>18</v>
      </c>
      <c r="C182" s="6">
        <v>15198</v>
      </c>
      <c r="D182" s="6">
        <v>6500</v>
      </c>
      <c r="E182" s="6">
        <f t="shared" si="43"/>
        <v>1265.9934000000001</v>
      </c>
      <c r="F182" s="6">
        <v>541</v>
      </c>
      <c r="G182" s="15">
        <f t="shared" si="45"/>
        <v>70914.787390564365</v>
      </c>
      <c r="H182" s="15">
        <f t="shared" si="44"/>
        <v>724.99340000000007</v>
      </c>
      <c r="I182" s="31"/>
      <c r="J182" s="16"/>
      <c r="K182" s="15">
        <f t="shared" si="46"/>
        <v>561.40873350863455</v>
      </c>
    </row>
    <row r="183" spans="2:11" s="2" customFormat="1" ht="12.75" customHeight="1" x14ac:dyDescent="0.25">
      <c r="B183" s="2" t="s">
        <v>19</v>
      </c>
      <c r="C183" s="6">
        <v>15198</v>
      </c>
      <c r="D183" s="6">
        <v>6500</v>
      </c>
      <c r="E183" s="6">
        <f t="shared" si="43"/>
        <v>1265.9934000000001</v>
      </c>
      <c r="F183" s="6">
        <v>541</v>
      </c>
      <c r="G183" s="15">
        <f t="shared" si="45"/>
        <v>71639.780790564371</v>
      </c>
      <c r="H183" s="15">
        <f t="shared" si="44"/>
        <v>724.99340000000007</v>
      </c>
      <c r="K183" s="15">
        <f t="shared" si="46"/>
        <v>567.14826459196797</v>
      </c>
    </row>
    <row r="184" spans="2:11" s="2" customFormat="1" ht="12.75" customHeight="1" x14ac:dyDescent="0.25">
      <c r="B184" s="2" t="s">
        <v>20</v>
      </c>
      <c r="C184" s="6">
        <v>15608</v>
      </c>
      <c r="D184" s="6">
        <v>6500</v>
      </c>
      <c r="E184" s="6">
        <f t="shared" si="43"/>
        <v>1300.1464000000001</v>
      </c>
      <c r="F184" s="6">
        <v>541</v>
      </c>
      <c r="G184" s="15">
        <f t="shared" si="45"/>
        <v>72364.774190564378</v>
      </c>
      <c r="H184" s="15">
        <f t="shared" si="44"/>
        <v>759.14640000000009</v>
      </c>
      <c r="K184" s="15">
        <f t="shared" si="46"/>
        <v>572.88779567530139</v>
      </c>
    </row>
    <row r="185" spans="2:11" s="2" customFormat="1" ht="12.75" customHeight="1" x14ac:dyDescent="0.25">
      <c r="B185" s="2" t="s">
        <v>21</v>
      </c>
      <c r="C185" s="6">
        <v>15608</v>
      </c>
      <c r="D185" s="6">
        <v>6500</v>
      </c>
      <c r="E185" s="6">
        <f t="shared" si="43"/>
        <v>1300.1464000000001</v>
      </c>
      <c r="F185" s="6">
        <v>541</v>
      </c>
      <c r="G185" s="15">
        <f t="shared" si="45"/>
        <v>73123.920590564376</v>
      </c>
      <c r="H185" s="15">
        <f t="shared" si="44"/>
        <v>759.14640000000009</v>
      </c>
      <c r="K185" s="15">
        <f t="shared" si="46"/>
        <v>578.89770467530138</v>
      </c>
    </row>
    <row r="186" spans="2:11" s="2" customFormat="1" ht="12.75" customHeight="1" x14ac:dyDescent="0.25">
      <c r="B186" s="7" t="s">
        <v>22</v>
      </c>
      <c r="C186" s="8">
        <f>SUM(C174:C185)</f>
        <v>180748</v>
      </c>
      <c r="D186" s="9" t="s">
        <v>23</v>
      </c>
      <c r="E186" s="8">
        <f>SUM(E174:E185)</f>
        <v>15056.308399999996</v>
      </c>
      <c r="F186" s="8">
        <f>SUM(F174:F185)</f>
        <v>6492</v>
      </c>
      <c r="G186" s="30">
        <f>SUM(G174:G185)</f>
        <v>829975.51408677222</v>
      </c>
      <c r="H186" s="30">
        <f>SUM(H174:H185)</f>
        <v>8564.3084000000017</v>
      </c>
      <c r="I186" s="38">
        <f>H172/12</f>
        <v>7.9166666666666673E-3</v>
      </c>
      <c r="J186" s="23"/>
      <c r="K186" s="30">
        <f>SUM(K174:K185)</f>
        <v>6570.6394865202819</v>
      </c>
    </row>
    <row r="187" spans="2:11" s="2" customFormat="1" ht="12.75" customHeight="1" x14ac:dyDescent="0.25">
      <c r="G187" s="15"/>
      <c r="H187" s="15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6570.639486520281</v>
      </c>
      <c r="F188" s="2" t="s">
        <v>25</v>
      </c>
      <c r="G188" s="73">
        <f>$C188+$H186</f>
        <v>15134.947886520284</v>
      </c>
      <c r="H188" s="15"/>
      <c r="I188" s="15">
        <f>SUM($I$14,$G$33,$G$53,$G$73,$G$93,$G$112,$G$131,$G$150,$G$169,$G$188)</f>
        <v>80453.706477084648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G189" s="28"/>
      <c r="H189" s="28"/>
      <c r="I189" s="135" t="str">
        <f>IF($I188=$G193,"OK","CHECK IT")</f>
        <v>OK</v>
      </c>
      <c r="J189" s="16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66" t="s">
        <v>4</v>
      </c>
      <c r="H190" s="136" t="s">
        <v>44</v>
      </c>
      <c r="I190" s="31"/>
      <c r="J190" s="20"/>
      <c r="K190" s="15"/>
    </row>
    <row r="191" spans="2:11" s="2" customFormat="1" ht="12.75" customHeight="1" x14ac:dyDescent="0.25">
      <c r="B191" s="439" t="s">
        <v>75</v>
      </c>
      <c r="C191" s="439"/>
      <c r="D191" s="439"/>
      <c r="E191" s="439" t="s">
        <v>76</v>
      </c>
      <c r="F191" s="439"/>
      <c r="G191" s="67" t="s">
        <v>77</v>
      </c>
      <c r="H191" s="70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68" t="s">
        <v>14</v>
      </c>
      <c r="H192" s="66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15608</v>
      </c>
      <c r="D193" s="6">
        <v>6500</v>
      </c>
      <c r="E193" s="6">
        <f t="shared" ref="E193:E204" si="47">$C193*8.33%</f>
        <v>1300.1464000000001</v>
      </c>
      <c r="F193" s="6">
        <v>541</v>
      </c>
      <c r="G193" s="15">
        <f>$G$14+$G$33+$G$53+$G$73+$G$93+$G$112+$G$131+$G$150+$G$169+$G$188</f>
        <v>80453.706477084648</v>
      </c>
      <c r="H193" s="15">
        <f t="shared" ref="H193:H204" si="48">E193-F193</f>
        <v>759.14640000000009</v>
      </c>
      <c r="I193" s="31"/>
      <c r="J193" s="16"/>
      <c r="K193" s="15">
        <f>($G193)*($H$191/12)</f>
        <v>569.88042087934969</v>
      </c>
    </row>
    <row r="194" spans="2:11" s="2" customFormat="1" ht="12.75" customHeight="1" x14ac:dyDescent="0.25">
      <c r="B194" s="2" t="s">
        <v>28</v>
      </c>
      <c r="C194" s="6">
        <v>15922</v>
      </c>
      <c r="D194" s="6">
        <v>6500</v>
      </c>
      <c r="E194" s="6">
        <f t="shared" si="47"/>
        <v>1326.3026</v>
      </c>
      <c r="F194" s="6">
        <v>541</v>
      </c>
      <c r="G194" s="15">
        <f t="shared" ref="G194:G204" si="49">$G193+$H193</f>
        <v>81212.852877084646</v>
      </c>
      <c r="H194" s="15">
        <f t="shared" si="48"/>
        <v>785.30259999999998</v>
      </c>
      <c r="I194" s="31"/>
      <c r="J194" s="16"/>
      <c r="K194" s="15">
        <f t="shared" ref="K194:K204" si="50">($G194)*($H$191/12)</f>
        <v>575.2577078793496</v>
      </c>
    </row>
    <row r="195" spans="2:11" s="2" customFormat="1" ht="12.75" customHeight="1" x14ac:dyDescent="0.25">
      <c r="B195" s="2" t="s">
        <v>29</v>
      </c>
      <c r="C195" s="6">
        <v>10685</v>
      </c>
      <c r="D195" s="6">
        <v>6500</v>
      </c>
      <c r="E195" s="6">
        <f t="shared" si="47"/>
        <v>890.06049999999993</v>
      </c>
      <c r="F195" s="6">
        <v>541</v>
      </c>
      <c r="G195" s="15">
        <f t="shared" si="49"/>
        <v>81998.155477084641</v>
      </c>
      <c r="H195" s="15">
        <f t="shared" si="48"/>
        <v>349.06049999999993</v>
      </c>
      <c r="I195" s="31"/>
      <c r="J195" s="16"/>
      <c r="K195" s="15">
        <f t="shared" si="50"/>
        <v>580.82026796268292</v>
      </c>
    </row>
    <row r="196" spans="2:11" s="2" customFormat="1" ht="12.75" customHeight="1" x14ac:dyDescent="0.25">
      <c r="B196" s="2" t="s">
        <v>30</v>
      </c>
      <c r="C196" s="6">
        <v>10685</v>
      </c>
      <c r="D196" s="6">
        <v>6500</v>
      </c>
      <c r="E196" s="6">
        <f t="shared" si="47"/>
        <v>890.06049999999993</v>
      </c>
      <c r="F196" s="6">
        <v>541</v>
      </c>
      <c r="G196" s="15">
        <f t="shared" si="49"/>
        <v>82347.215977084648</v>
      </c>
      <c r="H196" s="15">
        <f t="shared" si="48"/>
        <v>349.06049999999993</v>
      </c>
      <c r="I196" s="31"/>
      <c r="J196" s="16"/>
      <c r="K196" s="15">
        <f t="shared" si="50"/>
        <v>583.29277983768293</v>
      </c>
    </row>
    <row r="197" spans="2:11" s="2" customFormat="1" ht="12.75" customHeight="1" x14ac:dyDescent="0.25">
      <c r="B197" s="2" t="s">
        <v>31</v>
      </c>
      <c r="C197" s="6">
        <v>10685</v>
      </c>
      <c r="D197" s="6">
        <v>6500</v>
      </c>
      <c r="E197" s="6">
        <f t="shared" si="47"/>
        <v>890.06049999999993</v>
      </c>
      <c r="F197" s="6">
        <v>541</v>
      </c>
      <c r="G197" s="15">
        <f t="shared" si="49"/>
        <v>82696.276477084655</v>
      </c>
      <c r="H197" s="15">
        <f t="shared" si="48"/>
        <v>349.06049999999993</v>
      </c>
      <c r="I197" s="31"/>
      <c r="J197" s="16"/>
      <c r="K197" s="15">
        <f t="shared" si="50"/>
        <v>585.76529171268305</v>
      </c>
    </row>
    <row r="198" spans="2:11" s="2" customFormat="1" ht="12.75" customHeight="1" x14ac:dyDescent="0.25">
      <c r="B198" s="2" t="s">
        <v>32</v>
      </c>
      <c r="C198" s="6">
        <v>10685</v>
      </c>
      <c r="D198" s="6">
        <v>6500</v>
      </c>
      <c r="E198" s="6">
        <f t="shared" si="47"/>
        <v>890.06049999999993</v>
      </c>
      <c r="F198" s="6">
        <v>541</v>
      </c>
      <c r="G198" s="15">
        <f t="shared" si="49"/>
        <v>83045.336977084662</v>
      </c>
      <c r="H198" s="15">
        <f t="shared" si="48"/>
        <v>349.06049999999993</v>
      </c>
      <c r="I198" s="31"/>
      <c r="J198" s="16"/>
      <c r="K198" s="15">
        <f t="shared" si="50"/>
        <v>588.23780358768306</v>
      </c>
    </row>
    <row r="199" spans="2:11" s="2" customFormat="1" ht="12.75" customHeight="1" x14ac:dyDescent="0.25">
      <c r="B199" s="2" t="s">
        <v>33</v>
      </c>
      <c r="C199" s="6">
        <v>10999</v>
      </c>
      <c r="D199" s="6">
        <v>6500</v>
      </c>
      <c r="E199" s="6">
        <f t="shared" si="47"/>
        <v>916.21669999999995</v>
      </c>
      <c r="F199" s="6">
        <v>541</v>
      </c>
      <c r="G199" s="15">
        <f t="shared" si="49"/>
        <v>83394.397477084669</v>
      </c>
      <c r="H199" s="15">
        <f t="shared" si="48"/>
        <v>375.21669999999995</v>
      </c>
      <c r="I199" s="31"/>
      <c r="J199" s="16"/>
      <c r="K199" s="15">
        <f t="shared" si="50"/>
        <v>590.71031546268307</v>
      </c>
    </row>
    <row r="200" spans="2:11" s="2" customFormat="1" ht="12.75" customHeight="1" x14ac:dyDescent="0.25">
      <c r="B200" s="2" t="s">
        <v>17</v>
      </c>
      <c r="C200" s="6">
        <v>10999</v>
      </c>
      <c r="D200" s="6">
        <v>6500</v>
      </c>
      <c r="E200" s="6">
        <f t="shared" si="47"/>
        <v>916.21669999999995</v>
      </c>
      <c r="F200" s="6">
        <v>541</v>
      </c>
      <c r="G200" s="15">
        <f t="shared" si="49"/>
        <v>83769.614177084673</v>
      </c>
      <c r="H200" s="15">
        <f t="shared" si="48"/>
        <v>375.21669999999995</v>
      </c>
      <c r="I200" s="31"/>
      <c r="J200" s="16"/>
      <c r="K200" s="15">
        <f t="shared" si="50"/>
        <v>593.36810042101649</v>
      </c>
    </row>
    <row r="201" spans="2:11" s="2" customFormat="1" ht="12.75" customHeight="1" x14ac:dyDescent="0.25">
      <c r="B201" s="2" t="s">
        <v>18</v>
      </c>
      <c r="C201" s="6">
        <v>10999</v>
      </c>
      <c r="D201" s="6">
        <v>6500</v>
      </c>
      <c r="E201" s="6">
        <f t="shared" si="47"/>
        <v>916.21669999999995</v>
      </c>
      <c r="F201" s="6">
        <v>541</v>
      </c>
      <c r="G201" s="15">
        <f t="shared" si="49"/>
        <v>84144.830877084678</v>
      </c>
      <c r="H201" s="15">
        <f t="shared" si="48"/>
        <v>375.21669999999995</v>
      </c>
      <c r="I201" s="31"/>
      <c r="J201" s="16"/>
      <c r="K201" s="15">
        <f t="shared" si="50"/>
        <v>596.0258853793498</v>
      </c>
    </row>
    <row r="202" spans="2:11" s="2" customFormat="1" ht="12.75" customHeight="1" x14ac:dyDescent="0.25">
      <c r="B202" s="2" t="s">
        <v>19</v>
      </c>
      <c r="C202" s="6">
        <v>11418</v>
      </c>
      <c r="D202" s="6">
        <v>6500</v>
      </c>
      <c r="E202" s="6">
        <f t="shared" si="47"/>
        <v>951.11940000000004</v>
      </c>
      <c r="F202" s="6">
        <v>541</v>
      </c>
      <c r="G202" s="15">
        <f t="shared" si="49"/>
        <v>84520.047577084682</v>
      </c>
      <c r="H202" s="15">
        <f t="shared" si="48"/>
        <v>410.11940000000004</v>
      </c>
      <c r="K202" s="15">
        <f t="shared" si="50"/>
        <v>598.68367033768322</v>
      </c>
    </row>
    <row r="203" spans="2:11" s="2" customFormat="1" ht="12.75" customHeight="1" x14ac:dyDescent="0.25">
      <c r="B203" s="2" t="s">
        <v>20</v>
      </c>
      <c r="C203" s="6">
        <v>11418</v>
      </c>
      <c r="D203" s="6">
        <v>6500</v>
      </c>
      <c r="E203" s="6">
        <f t="shared" si="47"/>
        <v>951.11940000000004</v>
      </c>
      <c r="F203" s="6">
        <v>541</v>
      </c>
      <c r="G203" s="15">
        <f t="shared" si="49"/>
        <v>84930.166977084678</v>
      </c>
      <c r="H203" s="15">
        <f t="shared" si="48"/>
        <v>410.11940000000004</v>
      </c>
      <c r="K203" s="15">
        <f t="shared" si="50"/>
        <v>601.58868275434986</v>
      </c>
    </row>
    <row r="204" spans="2:11" s="2" customFormat="1" ht="12.75" customHeight="1" x14ac:dyDescent="0.25">
      <c r="B204" s="2" t="s">
        <v>21</v>
      </c>
      <c r="C204" s="6">
        <v>11418</v>
      </c>
      <c r="D204" s="6">
        <v>6500</v>
      </c>
      <c r="E204" s="6">
        <f t="shared" si="47"/>
        <v>951.11940000000004</v>
      </c>
      <c r="F204" s="6">
        <v>541</v>
      </c>
      <c r="G204" s="15">
        <f t="shared" si="49"/>
        <v>85340.286377084674</v>
      </c>
      <c r="H204" s="15">
        <f t="shared" si="48"/>
        <v>410.11940000000004</v>
      </c>
      <c r="K204" s="15">
        <f t="shared" si="50"/>
        <v>604.4936951710165</v>
      </c>
    </row>
    <row r="205" spans="2:11" s="2" customFormat="1" ht="12.75" customHeight="1" x14ac:dyDescent="0.25">
      <c r="B205" s="7" t="s">
        <v>22</v>
      </c>
      <c r="C205" s="8">
        <f>SUM(C193:C204)</f>
        <v>141521</v>
      </c>
      <c r="D205" s="9" t="s">
        <v>23</v>
      </c>
      <c r="E205" s="8">
        <f>SUM(E193:E204)</f>
        <v>11788.699299999997</v>
      </c>
      <c r="F205" s="8">
        <f>SUM(F193:F204)</f>
        <v>6492</v>
      </c>
      <c r="G205" s="30">
        <f>SUM(G193:G204)</f>
        <v>997852.88772501587</v>
      </c>
      <c r="H205" s="30">
        <f>SUM(H193:H204)</f>
        <v>5296.6993000000002</v>
      </c>
      <c r="I205" s="38">
        <f>H191/12</f>
        <v>7.0833333333333338E-3</v>
      </c>
      <c r="J205" s="23"/>
      <c r="K205" s="30">
        <f>SUM(K193:K204)</f>
        <v>7068.1246213855302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7068.1246213855293</v>
      </c>
      <c r="F207" s="2" t="s">
        <v>25</v>
      </c>
      <c r="G207" s="73">
        <f>$C207+$H205</f>
        <v>12364.82392138553</v>
      </c>
      <c r="H207" s="15"/>
      <c r="I207" s="15">
        <f>SUM($I$14,$G$33,$G$53,$G$73,$G$93,$G$112,$G$131,$G$150,$G$169,$G$188,$G$207)</f>
        <v>92818.530398470175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G208" s="28"/>
      <c r="H208" s="28"/>
      <c r="I208" s="135" t="str">
        <f>IF($I207=$G212,"OK","CHECK IT")</f>
        <v>OK</v>
      </c>
      <c r="J208" s="16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66" t="s">
        <v>4</v>
      </c>
      <c r="H209" s="136" t="s">
        <v>46</v>
      </c>
      <c r="I209" s="31"/>
      <c r="J209" s="20"/>
      <c r="K209" s="15"/>
    </row>
    <row r="210" spans="2:11" s="2" customFormat="1" ht="12.75" customHeight="1" x14ac:dyDescent="0.25">
      <c r="B210" s="439" t="s">
        <v>75</v>
      </c>
      <c r="C210" s="439"/>
      <c r="D210" s="439"/>
      <c r="E210" s="439" t="s">
        <v>76</v>
      </c>
      <c r="F210" s="439"/>
      <c r="G210" s="67" t="s">
        <v>77</v>
      </c>
      <c r="H210" s="70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68" t="s">
        <v>14</v>
      </c>
      <c r="H211" s="66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11628</v>
      </c>
      <c r="D212" s="6">
        <v>6500</v>
      </c>
      <c r="E212" s="6">
        <f t="shared" ref="E212:E223" si="51">$C212*8.33%</f>
        <v>968.61239999999998</v>
      </c>
      <c r="F212" s="6">
        <v>541</v>
      </c>
      <c r="G212" s="15">
        <f>$G$14+$G$33+$G$53+$G$73+$G$93+$G$112+$G$131+$G$150+$G$169+$G$188+$G$207</f>
        <v>92818.530398470175</v>
      </c>
      <c r="H212" s="15">
        <f t="shared" ref="H212:H223" si="52">E212-F212</f>
        <v>427.61239999999998</v>
      </c>
      <c r="I212" s="31"/>
      <c r="J212" s="16"/>
      <c r="K212" s="15">
        <f>(G212)*($H$210/12)</f>
        <v>657.46459032249709</v>
      </c>
    </row>
    <row r="213" spans="2:11" s="2" customFormat="1" ht="12.75" customHeight="1" x14ac:dyDescent="0.25">
      <c r="B213" s="2" t="s">
        <v>28</v>
      </c>
      <c r="C213" s="6">
        <v>11628</v>
      </c>
      <c r="D213" s="6">
        <v>6500</v>
      </c>
      <c r="E213" s="6">
        <f t="shared" si="51"/>
        <v>968.61239999999998</v>
      </c>
      <c r="F213" s="6">
        <v>541</v>
      </c>
      <c r="G213" s="15">
        <f t="shared" ref="G213:G223" si="53">$G212+$H212</f>
        <v>93246.142798470173</v>
      </c>
      <c r="H213" s="15">
        <f t="shared" si="52"/>
        <v>427.61239999999998</v>
      </c>
      <c r="I213" s="31"/>
      <c r="J213" s="16"/>
      <c r="K213" s="15">
        <f t="shared" ref="K213:K223" si="54">(G213)*($H$210/12)</f>
        <v>660.49351148916378</v>
      </c>
    </row>
    <row r="214" spans="2:11" s="2" customFormat="1" ht="12.75" customHeight="1" x14ac:dyDescent="0.25">
      <c r="B214" s="2" t="s">
        <v>29</v>
      </c>
      <c r="C214" s="6">
        <v>11628</v>
      </c>
      <c r="D214" s="6">
        <v>6500</v>
      </c>
      <c r="E214" s="6">
        <f t="shared" si="51"/>
        <v>968.61239999999998</v>
      </c>
      <c r="F214" s="6">
        <v>541</v>
      </c>
      <c r="G214" s="15">
        <f t="shared" si="53"/>
        <v>93673.755198470171</v>
      </c>
      <c r="H214" s="15">
        <f t="shared" si="52"/>
        <v>427.61239999999998</v>
      </c>
      <c r="I214" s="31"/>
      <c r="J214" s="16"/>
      <c r="K214" s="15">
        <f t="shared" si="54"/>
        <v>663.52243265583047</v>
      </c>
    </row>
    <row r="215" spans="2:11" s="2" customFormat="1" ht="12.75" customHeight="1" x14ac:dyDescent="0.25">
      <c r="B215" s="2" t="s">
        <v>30</v>
      </c>
      <c r="C215" s="6">
        <v>11628</v>
      </c>
      <c r="D215" s="6">
        <v>6500</v>
      </c>
      <c r="E215" s="6">
        <f t="shared" si="51"/>
        <v>968.61239999999998</v>
      </c>
      <c r="F215" s="6">
        <v>541</v>
      </c>
      <c r="G215" s="15">
        <f t="shared" si="53"/>
        <v>94101.367598470169</v>
      </c>
      <c r="H215" s="15">
        <f t="shared" si="52"/>
        <v>427.61239999999998</v>
      </c>
      <c r="I215" s="31"/>
      <c r="J215" s="16"/>
      <c r="K215" s="15">
        <f t="shared" si="54"/>
        <v>666.55135382249705</v>
      </c>
    </row>
    <row r="216" spans="2:11" s="2" customFormat="1" ht="12.75" customHeight="1" x14ac:dyDescent="0.25">
      <c r="B216" s="2" t="s">
        <v>31</v>
      </c>
      <c r="C216" s="6">
        <v>11942</v>
      </c>
      <c r="D216" s="6">
        <v>6500</v>
      </c>
      <c r="E216" s="6">
        <f t="shared" si="51"/>
        <v>994.76859999999999</v>
      </c>
      <c r="F216" s="6">
        <v>541</v>
      </c>
      <c r="G216" s="15">
        <f t="shared" si="53"/>
        <v>94528.979998470168</v>
      </c>
      <c r="H216" s="15">
        <f t="shared" si="52"/>
        <v>453.76859999999999</v>
      </c>
      <c r="I216" s="31"/>
      <c r="J216" s="16"/>
      <c r="K216" s="15">
        <f t="shared" si="54"/>
        <v>669.58027498916374</v>
      </c>
    </row>
    <row r="217" spans="2:11" s="2" customFormat="1" ht="12.75" customHeight="1" x14ac:dyDescent="0.25">
      <c r="B217" s="2" t="s">
        <v>32</v>
      </c>
      <c r="C217" s="6">
        <v>11942</v>
      </c>
      <c r="D217" s="6">
        <v>6500</v>
      </c>
      <c r="E217" s="6">
        <f t="shared" si="51"/>
        <v>994.76859999999999</v>
      </c>
      <c r="F217" s="6">
        <v>541</v>
      </c>
      <c r="G217" s="15">
        <f t="shared" si="53"/>
        <v>94982.748598470163</v>
      </c>
      <c r="H217" s="15">
        <f t="shared" si="52"/>
        <v>453.76859999999999</v>
      </c>
      <c r="I217" s="31"/>
      <c r="J217" s="16"/>
      <c r="K217" s="15">
        <f t="shared" si="54"/>
        <v>672.79446923916373</v>
      </c>
    </row>
    <row r="218" spans="2:11" s="2" customFormat="1" ht="12.75" customHeight="1" x14ac:dyDescent="0.25">
      <c r="B218" s="2" t="s">
        <v>33</v>
      </c>
      <c r="C218" s="6">
        <v>17493</v>
      </c>
      <c r="D218" s="6">
        <v>6500</v>
      </c>
      <c r="E218" s="6">
        <f t="shared" si="51"/>
        <v>1457.1668999999999</v>
      </c>
      <c r="F218" s="6">
        <v>541</v>
      </c>
      <c r="G218" s="15">
        <f t="shared" si="53"/>
        <v>95436.517198470159</v>
      </c>
      <c r="H218" s="15">
        <f t="shared" si="52"/>
        <v>916.16689999999994</v>
      </c>
      <c r="I218" s="31"/>
      <c r="J218" s="16"/>
      <c r="K218" s="15">
        <f t="shared" si="54"/>
        <v>676.00866348916372</v>
      </c>
    </row>
    <row r="219" spans="2:11" s="2" customFormat="1" ht="12.75" customHeight="1" x14ac:dyDescent="0.25">
      <c r="B219" s="2" t="s">
        <v>17</v>
      </c>
      <c r="C219" s="6">
        <v>17493</v>
      </c>
      <c r="D219" s="6">
        <v>6500</v>
      </c>
      <c r="E219" s="6">
        <f t="shared" si="51"/>
        <v>1457.1668999999999</v>
      </c>
      <c r="F219" s="6">
        <v>541</v>
      </c>
      <c r="G219" s="15">
        <f t="shared" si="53"/>
        <v>96352.684098470156</v>
      </c>
      <c r="H219" s="15">
        <f t="shared" si="52"/>
        <v>916.16689999999994</v>
      </c>
      <c r="I219" s="31"/>
      <c r="J219" s="16"/>
      <c r="K219" s="15">
        <f t="shared" si="54"/>
        <v>682.49817903083033</v>
      </c>
    </row>
    <row r="220" spans="2:11" s="2" customFormat="1" ht="12.75" customHeight="1" x14ac:dyDescent="0.25">
      <c r="B220" s="2" t="s">
        <v>18</v>
      </c>
      <c r="C220" s="6">
        <v>17493</v>
      </c>
      <c r="D220" s="6">
        <v>6500</v>
      </c>
      <c r="E220" s="6">
        <f t="shared" si="51"/>
        <v>1457.1668999999999</v>
      </c>
      <c r="F220" s="6">
        <v>541</v>
      </c>
      <c r="G220" s="15">
        <f t="shared" si="53"/>
        <v>97268.850998470152</v>
      </c>
      <c r="H220" s="15">
        <f t="shared" si="52"/>
        <v>916.16689999999994</v>
      </c>
      <c r="I220" s="31"/>
      <c r="J220" s="16"/>
      <c r="K220" s="15">
        <f t="shared" si="54"/>
        <v>688.98769457249693</v>
      </c>
    </row>
    <row r="221" spans="2:11" s="2" customFormat="1" ht="12.75" customHeight="1" x14ac:dyDescent="0.25">
      <c r="B221" s="2" t="s">
        <v>19</v>
      </c>
      <c r="C221" s="6">
        <v>17493</v>
      </c>
      <c r="D221" s="6">
        <v>6500</v>
      </c>
      <c r="E221" s="6">
        <f t="shared" si="51"/>
        <v>1457.1668999999999</v>
      </c>
      <c r="F221" s="6">
        <v>541</v>
      </c>
      <c r="G221" s="15">
        <f t="shared" si="53"/>
        <v>98185.017898470149</v>
      </c>
      <c r="H221" s="15">
        <f t="shared" si="52"/>
        <v>916.16689999999994</v>
      </c>
      <c r="I221" s="31"/>
      <c r="J221" s="16"/>
      <c r="K221" s="15">
        <f t="shared" si="54"/>
        <v>695.47721011416365</v>
      </c>
    </row>
    <row r="222" spans="2:11" s="2" customFormat="1" ht="12.75" customHeight="1" x14ac:dyDescent="0.25">
      <c r="B222" s="2" t="s">
        <v>20</v>
      </c>
      <c r="C222" s="6">
        <v>17912</v>
      </c>
      <c r="D222" s="6">
        <v>6500</v>
      </c>
      <c r="E222" s="6">
        <f t="shared" si="51"/>
        <v>1492.0696</v>
      </c>
      <c r="F222" s="6">
        <v>541</v>
      </c>
      <c r="G222" s="15">
        <f t="shared" si="53"/>
        <v>99101.184798470145</v>
      </c>
      <c r="H222" s="15">
        <f t="shared" si="52"/>
        <v>951.06960000000004</v>
      </c>
      <c r="I222" s="31"/>
      <c r="J222" s="16"/>
      <c r="K222" s="15">
        <f t="shared" si="54"/>
        <v>701.96672565583026</v>
      </c>
    </row>
    <row r="223" spans="2:11" s="2" customFormat="1" ht="12.75" customHeight="1" x14ac:dyDescent="0.25">
      <c r="B223" s="2" t="s">
        <v>21</v>
      </c>
      <c r="C223" s="6">
        <v>17912</v>
      </c>
      <c r="D223" s="6">
        <v>6500</v>
      </c>
      <c r="E223" s="6">
        <f t="shared" si="51"/>
        <v>1492.0696</v>
      </c>
      <c r="F223" s="6">
        <v>541</v>
      </c>
      <c r="G223" s="15">
        <f t="shared" si="53"/>
        <v>100052.25439847015</v>
      </c>
      <c r="H223" s="15">
        <f t="shared" si="52"/>
        <v>951.06960000000004</v>
      </c>
      <c r="I223" s="31"/>
      <c r="J223" s="16"/>
      <c r="K223" s="15">
        <f t="shared" si="54"/>
        <v>708.70346865583031</v>
      </c>
    </row>
    <row r="224" spans="2:11" s="2" customFormat="1" ht="12.75" customHeight="1" x14ac:dyDescent="0.25">
      <c r="B224" s="7" t="s">
        <v>22</v>
      </c>
      <c r="C224" s="8">
        <f>SUM(C212:C223)</f>
        <v>176192</v>
      </c>
      <c r="D224" s="9" t="s">
        <v>23</v>
      </c>
      <c r="E224" s="8">
        <f>SUM(E212:E223)</f>
        <v>14676.793600000003</v>
      </c>
      <c r="F224" s="8">
        <f>SUM(F212:F223)</f>
        <v>6492</v>
      </c>
      <c r="G224" s="30">
        <f>SUM(G212:G223)</f>
        <v>1149748.033981642</v>
      </c>
      <c r="H224" s="30">
        <f>SUM(H212:H223)</f>
        <v>8184.7936</v>
      </c>
      <c r="I224" s="38">
        <f>H210/12</f>
        <v>7.0833333333333338E-3</v>
      </c>
      <c r="K224" s="30">
        <f>SUM(K212:K223)</f>
        <v>8144.0485740366312</v>
      </c>
    </row>
    <row r="225" spans="2:11" s="2" customFormat="1" ht="12.75" customHeight="1" x14ac:dyDescent="0.25">
      <c r="G225" s="15"/>
      <c r="H225" s="15"/>
      <c r="I225" s="31"/>
      <c r="J225" s="23"/>
      <c r="K225" s="15"/>
    </row>
    <row r="226" spans="2:11" s="2" customFormat="1" ht="12.75" customHeight="1" x14ac:dyDescent="0.25">
      <c r="B226" s="2" t="s">
        <v>24</v>
      </c>
      <c r="C226" s="10">
        <f>G224*I224</f>
        <v>8144.0485740366312</v>
      </c>
      <c r="F226" s="2" t="s">
        <v>25</v>
      </c>
      <c r="G226" s="73">
        <f>$C226+$H224</f>
        <v>16328.842174036632</v>
      </c>
      <c r="H226" s="15"/>
      <c r="I226" s="15">
        <f>SUM($I$14,$G$33,$G$53,$G$73,$G$93,$G$112,$G$131,$G$150,$G$169,$G$188,$G$207,$G$226)</f>
        <v>109147.37257250681</v>
      </c>
      <c r="J226" s="16"/>
      <c r="K226" s="15"/>
    </row>
    <row r="227" spans="2:11" s="1" customFormat="1" ht="12.75" customHeight="1" x14ac:dyDescent="0.25">
      <c r="G227" s="28"/>
      <c r="H227" s="28"/>
      <c r="I227" s="135" t="str">
        <f>IF($I226=$G231,"OK","CHECK IT")</f>
        <v>OK</v>
      </c>
      <c r="J227" s="143" t="str">
        <f>IF($K225=$C227,"Intt OK","Intt CHECK IT")</f>
        <v>Intt OK</v>
      </c>
      <c r="K227" s="28"/>
    </row>
    <row r="228" spans="2:11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66" t="s">
        <v>4</v>
      </c>
      <c r="H228" s="136" t="s">
        <v>47</v>
      </c>
      <c r="I228" s="135" t="s">
        <v>54</v>
      </c>
      <c r="J228" s="16"/>
      <c r="K228" s="15"/>
    </row>
    <row r="229" spans="2:11" s="2" customFormat="1" ht="12.75" customHeight="1" x14ac:dyDescent="0.25">
      <c r="B229" s="439" t="s">
        <v>75</v>
      </c>
      <c r="C229" s="439"/>
      <c r="D229" s="439"/>
      <c r="E229" s="439" t="s">
        <v>76</v>
      </c>
      <c r="F229" s="439"/>
      <c r="G229" s="67" t="s">
        <v>77</v>
      </c>
      <c r="H229" s="70" t="s">
        <v>45</v>
      </c>
      <c r="I229" s="31"/>
      <c r="J229" s="20"/>
      <c r="K229" s="15"/>
    </row>
    <row r="230" spans="2:11" s="2" customFormat="1" ht="12.7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68" t="s">
        <v>14</v>
      </c>
      <c r="H230" s="66" t="s">
        <v>15</v>
      </c>
      <c r="I230" s="155" t="s">
        <v>16</v>
      </c>
      <c r="J230" s="26"/>
      <c r="K230" s="15"/>
    </row>
    <row r="231" spans="2:11" s="2" customFormat="1" ht="12.75" customHeight="1" x14ac:dyDescent="0.25">
      <c r="B231" s="2" t="s">
        <v>27</v>
      </c>
      <c r="C231" s="6">
        <v>17912</v>
      </c>
      <c r="D231" s="6">
        <v>6500</v>
      </c>
      <c r="E231" s="6">
        <f t="shared" ref="E231:E242" si="55">$C231*8.33%</f>
        <v>1492.0696</v>
      </c>
      <c r="F231" s="6">
        <v>541</v>
      </c>
      <c r="G231" s="15">
        <f>$G$14+$G$33+$G$53+$G$73+$G$93+$G$112+$G$131+$G$150+$G$169+$G$188+$G$207+$G$226</f>
        <v>109147.37257250681</v>
      </c>
      <c r="H231" s="15">
        <f t="shared" ref="H231:H242" si="56">E231-F231</f>
        <v>951.06960000000004</v>
      </c>
      <c r="I231" s="156" t="s">
        <v>54</v>
      </c>
      <c r="J231" s="17"/>
      <c r="K231" s="15">
        <f>(G231)*($H$229/12)</f>
        <v>773.12722238858998</v>
      </c>
    </row>
    <row r="232" spans="2:11" s="2" customFormat="1" ht="12.75" customHeight="1" x14ac:dyDescent="0.25">
      <c r="B232" s="2" t="s">
        <v>28</v>
      </c>
      <c r="C232" s="6">
        <v>19484</v>
      </c>
      <c r="D232" s="6">
        <v>6500</v>
      </c>
      <c r="E232" s="6">
        <f t="shared" si="55"/>
        <v>1623.0172</v>
      </c>
      <c r="F232" s="6">
        <v>541</v>
      </c>
      <c r="G232" s="15">
        <f t="shared" ref="G232:G242" si="57">$G231+$H231</f>
        <v>110098.44217250681</v>
      </c>
      <c r="H232" s="15">
        <f t="shared" si="56"/>
        <v>1082.0172</v>
      </c>
      <c r="I232" s="31"/>
      <c r="J232" s="16"/>
      <c r="K232" s="15">
        <f t="shared" ref="K232:K242" si="58">(G232)*($H$229/12)</f>
        <v>779.86396538858992</v>
      </c>
    </row>
    <row r="233" spans="2:11" s="2" customFormat="1" ht="12.75" customHeight="1" x14ac:dyDescent="0.25">
      <c r="B233" s="2" t="s">
        <v>29</v>
      </c>
      <c r="C233" s="6">
        <v>19484</v>
      </c>
      <c r="D233" s="6">
        <v>6500</v>
      </c>
      <c r="E233" s="6">
        <f t="shared" si="55"/>
        <v>1623.0172</v>
      </c>
      <c r="F233" s="6">
        <v>541</v>
      </c>
      <c r="G233" s="15">
        <f t="shared" si="57"/>
        <v>111180.45937250681</v>
      </c>
      <c r="H233" s="15">
        <f t="shared" si="56"/>
        <v>1082.0172</v>
      </c>
      <c r="I233" s="31"/>
      <c r="J233" s="16"/>
      <c r="K233" s="15">
        <f t="shared" si="58"/>
        <v>787.52825388858992</v>
      </c>
    </row>
    <row r="234" spans="2:11" s="2" customFormat="1" ht="12.75" customHeight="1" x14ac:dyDescent="0.25">
      <c r="B234" s="2" t="s">
        <v>30</v>
      </c>
      <c r="C234" s="6">
        <v>19484</v>
      </c>
      <c r="D234" s="6">
        <v>6500</v>
      </c>
      <c r="E234" s="6">
        <f t="shared" si="55"/>
        <v>1623.0172</v>
      </c>
      <c r="F234" s="6">
        <v>541</v>
      </c>
      <c r="G234" s="15">
        <f t="shared" si="57"/>
        <v>112262.47657250681</v>
      </c>
      <c r="H234" s="15">
        <f t="shared" si="56"/>
        <v>1082.0172</v>
      </c>
      <c r="I234" s="31"/>
      <c r="J234" s="16"/>
      <c r="K234" s="15">
        <f t="shared" si="58"/>
        <v>795.19254238859003</v>
      </c>
    </row>
    <row r="235" spans="2:11" s="2" customFormat="1" ht="12.75" customHeight="1" x14ac:dyDescent="0.25">
      <c r="B235" s="2" t="s">
        <v>31</v>
      </c>
      <c r="C235" s="6">
        <v>19484</v>
      </c>
      <c r="D235" s="6">
        <v>6500</v>
      </c>
      <c r="E235" s="6">
        <f t="shared" si="55"/>
        <v>1623.0172</v>
      </c>
      <c r="F235" s="6">
        <v>541</v>
      </c>
      <c r="G235" s="15">
        <f t="shared" si="57"/>
        <v>113344.49377250682</v>
      </c>
      <c r="H235" s="15">
        <f t="shared" si="56"/>
        <v>1082.0172</v>
      </c>
      <c r="I235" s="31"/>
      <c r="J235" s="16"/>
      <c r="K235" s="15">
        <f t="shared" si="58"/>
        <v>802.85683088859003</v>
      </c>
    </row>
    <row r="236" spans="2:11" s="2" customFormat="1" ht="12.75" customHeight="1" x14ac:dyDescent="0.25">
      <c r="B236" s="2" t="s">
        <v>32</v>
      </c>
      <c r="C236" s="6">
        <v>19484</v>
      </c>
      <c r="D236" s="6">
        <v>6500</v>
      </c>
      <c r="E236" s="6">
        <f t="shared" si="55"/>
        <v>1623.0172</v>
      </c>
      <c r="F236" s="6">
        <v>541</v>
      </c>
      <c r="G236" s="15">
        <f t="shared" si="57"/>
        <v>114426.51097250682</v>
      </c>
      <c r="H236" s="15">
        <f t="shared" si="56"/>
        <v>1082.0172</v>
      </c>
      <c r="I236" s="31"/>
      <c r="J236" s="16"/>
      <c r="K236" s="15">
        <f t="shared" si="58"/>
        <v>810.52111938859002</v>
      </c>
    </row>
    <row r="237" spans="2:11" s="2" customFormat="1" ht="12.75" customHeight="1" x14ac:dyDescent="0.25">
      <c r="B237" s="2" t="s">
        <v>33</v>
      </c>
      <c r="C237" s="6">
        <v>19484</v>
      </c>
      <c r="D237" s="6">
        <v>6500</v>
      </c>
      <c r="E237" s="6">
        <f t="shared" si="55"/>
        <v>1623.0172</v>
      </c>
      <c r="F237" s="6">
        <v>541</v>
      </c>
      <c r="G237" s="15">
        <f t="shared" si="57"/>
        <v>115508.52817250682</v>
      </c>
      <c r="H237" s="15">
        <f t="shared" si="56"/>
        <v>1082.0172</v>
      </c>
      <c r="I237" s="31"/>
      <c r="J237" s="16"/>
      <c r="K237" s="15">
        <f t="shared" si="58"/>
        <v>818.18540788859002</v>
      </c>
    </row>
    <row r="238" spans="2:11" s="2" customFormat="1" ht="12.75" customHeight="1" x14ac:dyDescent="0.25">
      <c r="B238" s="2" t="s">
        <v>17</v>
      </c>
      <c r="C238" s="6">
        <v>19484</v>
      </c>
      <c r="D238" s="6">
        <v>6500</v>
      </c>
      <c r="E238" s="6">
        <f t="shared" si="55"/>
        <v>1623.0172</v>
      </c>
      <c r="F238" s="6">
        <v>541</v>
      </c>
      <c r="G238" s="15">
        <f t="shared" si="57"/>
        <v>116590.54537250682</v>
      </c>
      <c r="H238" s="15">
        <f t="shared" si="56"/>
        <v>1082.0172</v>
      </c>
      <c r="I238" s="31"/>
      <c r="J238" s="16"/>
      <c r="K238" s="15">
        <f t="shared" si="58"/>
        <v>825.84969638859002</v>
      </c>
    </row>
    <row r="239" spans="2:11" s="2" customFormat="1" ht="12.75" customHeight="1" x14ac:dyDescent="0.25">
      <c r="B239" s="2" t="s">
        <v>18</v>
      </c>
      <c r="C239" s="6">
        <v>19484</v>
      </c>
      <c r="D239" s="6">
        <v>6500</v>
      </c>
      <c r="E239" s="6">
        <f t="shared" si="55"/>
        <v>1623.0172</v>
      </c>
      <c r="F239" s="6">
        <v>541</v>
      </c>
      <c r="G239" s="15">
        <f t="shared" si="57"/>
        <v>117672.56257250682</v>
      </c>
      <c r="H239" s="15">
        <f t="shared" si="56"/>
        <v>1082.0172</v>
      </c>
      <c r="I239" s="31"/>
      <c r="J239" s="16"/>
      <c r="K239" s="15">
        <f t="shared" si="58"/>
        <v>833.51398488859002</v>
      </c>
    </row>
    <row r="240" spans="2:11" s="2" customFormat="1" ht="12.75" customHeight="1" x14ac:dyDescent="0.25">
      <c r="B240" s="2" t="s">
        <v>19</v>
      </c>
      <c r="C240" s="6">
        <v>19484</v>
      </c>
      <c r="D240" s="6">
        <v>6500</v>
      </c>
      <c r="E240" s="6">
        <f t="shared" si="55"/>
        <v>1623.0172</v>
      </c>
      <c r="F240" s="6">
        <v>541</v>
      </c>
      <c r="G240" s="15">
        <f t="shared" si="57"/>
        <v>118754.57977250683</v>
      </c>
      <c r="H240" s="15">
        <f t="shared" si="56"/>
        <v>1082.0172</v>
      </c>
      <c r="I240" s="31"/>
      <c r="J240" s="16"/>
      <c r="K240" s="15">
        <f t="shared" si="58"/>
        <v>841.17827338859013</v>
      </c>
    </row>
    <row r="241" spans="2:12" s="2" customFormat="1" ht="12.75" customHeight="1" x14ac:dyDescent="0.25">
      <c r="B241" s="2" t="s">
        <v>20</v>
      </c>
      <c r="C241" s="6">
        <v>20270</v>
      </c>
      <c r="D241" s="6">
        <v>6500</v>
      </c>
      <c r="E241" s="6">
        <f t="shared" si="55"/>
        <v>1688.491</v>
      </c>
      <c r="F241" s="6">
        <v>541</v>
      </c>
      <c r="G241" s="15">
        <f t="shared" si="57"/>
        <v>119836.59697250683</v>
      </c>
      <c r="H241" s="15">
        <f t="shared" si="56"/>
        <v>1147.491</v>
      </c>
      <c r="I241" s="31"/>
      <c r="J241" s="16"/>
      <c r="K241" s="15">
        <f t="shared" si="58"/>
        <v>848.84256188859013</v>
      </c>
    </row>
    <row r="242" spans="2:12" s="2" customFormat="1" ht="12.75" customHeight="1" x14ac:dyDescent="0.25">
      <c r="B242" s="2" t="s">
        <v>21</v>
      </c>
      <c r="C242" s="6">
        <v>20270</v>
      </c>
      <c r="D242" s="6">
        <v>6500</v>
      </c>
      <c r="E242" s="6">
        <f t="shared" si="55"/>
        <v>1688.491</v>
      </c>
      <c r="F242" s="6">
        <v>541</v>
      </c>
      <c r="G242" s="15">
        <f t="shared" si="57"/>
        <v>120984.08797250682</v>
      </c>
      <c r="H242" s="15">
        <f t="shared" si="56"/>
        <v>1147.491</v>
      </c>
      <c r="I242" s="31"/>
      <c r="J242" s="16"/>
      <c r="K242" s="15">
        <f t="shared" si="58"/>
        <v>856.9706231385901</v>
      </c>
    </row>
    <row r="243" spans="2:12" s="2" customFormat="1" ht="12.75" customHeight="1" x14ac:dyDescent="0.25">
      <c r="B243" s="7" t="s">
        <v>22</v>
      </c>
      <c r="C243" s="8">
        <f>SUM(C231:C242)</f>
        <v>233808</v>
      </c>
      <c r="D243" s="9" t="s">
        <v>23</v>
      </c>
      <c r="E243" s="8">
        <f>SUM(E231:E242)</f>
        <v>19476.206400000003</v>
      </c>
      <c r="F243" s="8">
        <f>SUM(F231:F242)</f>
        <v>6492</v>
      </c>
      <c r="G243" s="30">
        <f>SUM(G231:G242)</f>
        <v>1379806.6562700819</v>
      </c>
      <c r="H243" s="30">
        <f>SUM(H231:H242)</f>
        <v>12984.206400000001</v>
      </c>
      <c r="I243" s="38">
        <f>H229/12</f>
        <v>7.0833333333333338E-3</v>
      </c>
      <c r="J243" s="16"/>
      <c r="K243" s="30">
        <f>SUM(K231:K242)</f>
        <v>9773.6304819130801</v>
      </c>
    </row>
    <row r="244" spans="2:12" s="2" customFormat="1" ht="12.75" customHeight="1" x14ac:dyDescent="0.25">
      <c r="G244" s="15"/>
      <c r="H244" s="15"/>
      <c r="I244" s="31"/>
      <c r="J244" s="23"/>
      <c r="K244" s="15"/>
    </row>
    <row r="245" spans="2:12" s="2" customFormat="1" ht="12.75" customHeight="1" x14ac:dyDescent="0.25">
      <c r="B245" s="2" t="s">
        <v>24</v>
      </c>
      <c r="C245" s="10">
        <f>G243*I243</f>
        <v>9773.6304819130801</v>
      </c>
      <c r="F245" s="2" t="s">
        <v>25</v>
      </c>
      <c r="G245" s="73">
        <f>$C245+$H243</f>
        <v>22757.836881913081</v>
      </c>
      <c r="H245" s="15"/>
      <c r="I245" s="15">
        <f>SUM($I$14,$G$33,$G$53,$G$73,$G$93,$G$112,$G$131,$G$150,$G$169,$G$188,$G$207,$G$226,$G$245)</f>
        <v>131905.20945441988</v>
      </c>
      <c r="J245" s="16"/>
      <c r="K245" s="15"/>
    </row>
    <row r="246" spans="2:12" s="1" customFormat="1" ht="12.75" customHeight="1" x14ac:dyDescent="0.25">
      <c r="G246" s="28"/>
      <c r="H246" s="28"/>
      <c r="I246" s="135" t="str">
        <f>IF($I245=$G250,"OK","CHECK IT")</f>
        <v>OK</v>
      </c>
      <c r="J246" s="143" t="str">
        <f>IF($K244=$C246,"Intt OK","Intt CHECK IT")</f>
        <v>Intt OK</v>
      </c>
      <c r="K246" s="28"/>
    </row>
    <row r="247" spans="2:12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66" t="s">
        <v>4</v>
      </c>
      <c r="H247" s="136" t="s">
        <v>48</v>
      </c>
      <c r="I247" s="135" t="s">
        <v>54</v>
      </c>
      <c r="J247" s="16"/>
      <c r="K247" s="15"/>
    </row>
    <row r="248" spans="2:12" s="2" customFormat="1" ht="12.75" customHeight="1" x14ac:dyDescent="0.25">
      <c r="B248" s="439" t="s">
        <v>75</v>
      </c>
      <c r="C248" s="439"/>
      <c r="D248" s="439"/>
      <c r="E248" s="439" t="s">
        <v>76</v>
      </c>
      <c r="F248" s="439"/>
      <c r="G248" s="67" t="s">
        <v>77</v>
      </c>
      <c r="H248" s="56">
        <v>8.5000000000000006E-2</v>
      </c>
      <c r="I248" s="31"/>
      <c r="J248" s="20"/>
      <c r="K248" s="15"/>
    </row>
    <row r="249" spans="2:12" s="2" customFormat="1" ht="12.7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68" t="s">
        <v>14</v>
      </c>
      <c r="H249" s="66" t="s">
        <v>15</v>
      </c>
      <c r="I249" s="33" t="s">
        <v>16</v>
      </c>
      <c r="J249" s="26"/>
      <c r="K249" s="15"/>
    </row>
    <row r="250" spans="2:12" s="2" customFormat="1" ht="12.75" customHeight="1" x14ac:dyDescent="0.25">
      <c r="B250" s="2" t="s">
        <v>27</v>
      </c>
      <c r="C250" s="6">
        <v>20270</v>
      </c>
      <c r="D250" s="6">
        <v>6500</v>
      </c>
      <c r="E250" s="6">
        <f t="shared" ref="E250:E262" si="59">$C250*8.33%</f>
        <v>1688.491</v>
      </c>
      <c r="F250" s="6">
        <v>541</v>
      </c>
      <c r="G250" s="15">
        <f>$G$14+$G$33+$G$53+$G$73+$G$93+$G$112+$G$131+$G$150+$G$169+$G$188+$G$207+$G$226+$G$245</f>
        <v>131905.20945441988</v>
      </c>
      <c r="H250" s="15">
        <f t="shared" ref="H250:H262" si="60">E250-F250</f>
        <v>1147.491</v>
      </c>
      <c r="I250" s="31"/>
      <c r="J250" s="17"/>
      <c r="K250" s="15">
        <f>(G250)*($H$248/12)</f>
        <v>934.32856696880754</v>
      </c>
    </row>
    <row r="251" spans="2:12" s="2" customFormat="1" ht="12.75" customHeight="1" x14ac:dyDescent="0.25">
      <c r="B251" s="2" t="s">
        <v>28</v>
      </c>
      <c r="C251" s="6">
        <v>20270</v>
      </c>
      <c r="D251" s="6">
        <v>6500</v>
      </c>
      <c r="E251" s="6">
        <f t="shared" si="59"/>
        <v>1688.491</v>
      </c>
      <c r="F251" s="6">
        <v>541</v>
      </c>
      <c r="G251" s="15">
        <f t="shared" ref="G251:G262" si="61">$G250+$H250</f>
        <v>133052.70045441989</v>
      </c>
      <c r="H251" s="15">
        <f t="shared" si="60"/>
        <v>1147.491</v>
      </c>
      <c r="I251" s="31"/>
      <c r="J251" s="16"/>
      <c r="K251" s="15">
        <f t="shared" ref="K251:K262" si="62">(G251)*($H$248/12)</f>
        <v>942.45662821880762</v>
      </c>
    </row>
    <row r="252" spans="2:12" s="2" customFormat="1" ht="12.75" customHeight="1" x14ac:dyDescent="0.25">
      <c r="B252" s="2" t="s">
        <v>29</v>
      </c>
      <c r="C252" s="6">
        <v>20270</v>
      </c>
      <c r="D252" s="6">
        <v>6500</v>
      </c>
      <c r="E252" s="6">
        <f t="shared" si="59"/>
        <v>1688.491</v>
      </c>
      <c r="F252" s="6">
        <v>541</v>
      </c>
      <c r="G252" s="15">
        <f t="shared" si="61"/>
        <v>134200.1914544199</v>
      </c>
      <c r="H252" s="15">
        <f t="shared" si="60"/>
        <v>1147.491</v>
      </c>
      <c r="I252" s="31"/>
      <c r="J252" s="16"/>
      <c r="K252" s="15">
        <f t="shared" si="62"/>
        <v>950.58468946880771</v>
      </c>
    </row>
    <row r="253" spans="2:12" s="2" customFormat="1" ht="12.75" customHeight="1" x14ac:dyDescent="0.25">
      <c r="B253" s="2" t="s">
        <v>119</v>
      </c>
      <c r="C253" s="6">
        <v>2382</v>
      </c>
      <c r="D253" s="6">
        <v>6500</v>
      </c>
      <c r="E253" s="6">
        <f t="shared" si="59"/>
        <v>198.42060000000001</v>
      </c>
      <c r="F253" s="6">
        <v>0</v>
      </c>
      <c r="G253" s="15">
        <f t="shared" si="61"/>
        <v>135347.6824544199</v>
      </c>
      <c r="H253" s="15">
        <f t="shared" si="60"/>
        <v>198.42060000000001</v>
      </c>
      <c r="I253" s="31"/>
      <c r="J253" s="16"/>
      <c r="K253" s="15">
        <f t="shared" si="62"/>
        <v>958.71275071880768</v>
      </c>
    </row>
    <row r="254" spans="2:12" s="2" customFormat="1" ht="12.75" customHeight="1" x14ac:dyDescent="0.25">
      <c r="B254" s="2" t="s">
        <v>30</v>
      </c>
      <c r="C254" s="6">
        <v>21213</v>
      </c>
      <c r="D254" s="6">
        <v>6500</v>
      </c>
      <c r="E254" s="6">
        <f t="shared" si="59"/>
        <v>1767.0428999999999</v>
      </c>
      <c r="F254" s="6">
        <v>541</v>
      </c>
      <c r="G254" s="15">
        <f t="shared" si="61"/>
        <v>135546.10305441992</v>
      </c>
      <c r="H254" s="15">
        <f t="shared" si="60"/>
        <v>1226.0428999999999</v>
      </c>
      <c r="I254" s="31"/>
      <c r="J254" s="16"/>
      <c r="K254" s="15">
        <f t="shared" si="62"/>
        <v>960.11822996880778</v>
      </c>
    </row>
    <row r="255" spans="2:12" s="2" customFormat="1" ht="12.75" customHeight="1" x14ac:dyDescent="0.25">
      <c r="B255" s="2" t="s">
        <v>31</v>
      </c>
      <c r="C255" s="6">
        <v>21213</v>
      </c>
      <c r="D255" s="6">
        <v>6500</v>
      </c>
      <c r="E255" s="6">
        <f t="shared" si="59"/>
        <v>1767.0428999999999</v>
      </c>
      <c r="F255" s="6">
        <v>541</v>
      </c>
      <c r="G255" s="15">
        <f t="shared" si="61"/>
        <v>136772.14595441992</v>
      </c>
      <c r="H255" s="15">
        <f t="shared" si="60"/>
        <v>1226.0428999999999</v>
      </c>
      <c r="I255" s="31"/>
      <c r="J255" s="16"/>
      <c r="K255" s="15">
        <f t="shared" si="62"/>
        <v>968.80270051047444</v>
      </c>
      <c r="L255" s="2" t="s">
        <v>54</v>
      </c>
    </row>
    <row r="256" spans="2:12" s="2" customFormat="1" ht="12.75" customHeight="1" x14ac:dyDescent="0.25">
      <c r="B256" s="2" t="s">
        <v>32</v>
      </c>
      <c r="C256" s="6">
        <v>21213</v>
      </c>
      <c r="D256" s="6">
        <v>6500</v>
      </c>
      <c r="E256" s="6">
        <f t="shared" si="59"/>
        <v>1767.0428999999999</v>
      </c>
      <c r="F256" s="6">
        <v>541</v>
      </c>
      <c r="G256" s="15">
        <f t="shared" si="61"/>
        <v>137998.18885441992</v>
      </c>
      <c r="H256" s="15">
        <f t="shared" si="60"/>
        <v>1226.0428999999999</v>
      </c>
      <c r="I256" s="31"/>
      <c r="J256" s="16"/>
      <c r="K256" s="15">
        <f t="shared" si="62"/>
        <v>977.48717105214121</v>
      </c>
    </row>
    <row r="257" spans="1:11" s="2" customFormat="1" ht="12.75" customHeight="1" x14ac:dyDescent="0.25">
      <c r="B257" s="2" t="s">
        <v>33</v>
      </c>
      <c r="C257" s="6">
        <v>21213</v>
      </c>
      <c r="D257" s="6">
        <v>6500</v>
      </c>
      <c r="E257" s="6">
        <f t="shared" si="59"/>
        <v>1767.0428999999999</v>
      </c>
      <c r="F257" s="6">
        <v>541</v>
      </c>
      <c r="G257" s="15">
        <f t="shared" si="61"/>
        <v>139224.23175441992</v>
      </c>
      <c r="H257" s="15">
        <f t="shared" si="60"/>
        <v>1226.0428999999999</v>
      </c>
      <c r="I257" s="31"/>
      <c r="J257" s="16"/>
      <c r="K257" s="15">
        <f t="shared" si="62"/>
        <v>986.17164159380786</v>
      </c>
    </row>
    <row r="258" spans="1:11" s="2" customFormat="1" ht="12.75" customHeight="1" x14ac:dyDescent="0.25">
      <c r="B258" s="2" t="s">
        <v>17</v>
      </c>
      <c r="C258" s="6">
        <v>21213</v>
      </c>
      <c r="D258" s="6">
        <v>6500</v>
      </c>
      <c r="E258" s="6">
        <f t="shared" si="59"/>
        <v>1767.0428999999999</v>
      </c>
      <c r="F258" s="6">
        <v>541</v>
      </c>
      <c r="G258" s="15">
        <f t="shared" si="61"/>
        <v>140450.27465441992</v>
      </c>
      <c r="H258" s="15">
        <f t="shared" si="60"/>
        <v>1226.0428999999999</v>
      </c>
      <c r="I258" s="31"/>
      <c r="J258" s="16"/>
      <c r="K258" s="15">
        <f t="shared" si="62"/>
        <v>994.85611213547452</v>
      </c>
    </row>
    <row r="259" spans="1:11" s="2" customFormat="1" ht="12.75" customHeight="1" x14ac:dyDescent="0.25">
      <c r="B259" s="2" t="s">
        <v>18</v>
      </c>
      <c r="C259" s="6">
        <v>22155</v>
      </c>
      <c r="D259" s="6">
        <v>6500</v>
      </c>
      <c r="E259" s="6">
        <f t="shared" si="59"/>
        <v>1845.5115000000001</v>
      </c>
      <c r="F259" s="6">
        <v>541</v>
      </c>
      <c r="G259" s="15">
        <f t="shared" si="61"/>
        <v>141676.31755441992</v>
      </c>
      <c r="H259" s="15">
        <f t="shared" si="60"/>
        <v>1304.5115000000001</v>
      </c>
      <c r="I259" s="31"/>
      <c r="J259" s="16"/>
      <c r="K259" s="15">
        <f t="shared" si="62"/>
        <v>1003.5405826771412</v>
      </c>
    </row>
    <row r="260" spans="1:11" s="2" customFormat="1" ht="12.75" customHeight="1" x14ac:dyDescent="0.25">
      <c r="B260" s="2" t="s">
        <v>19</v>
      </c>
      <c r="C260" s="6">
        <v>22155</v>
      </c>
      <c r="D260" s="6">
        <v>6500</v>
      </c>
      <c r="E260" s="6">
        <f t="shared" si="59"/>
        <v>1845.5115000000001</v>
      </c>
      <c r="F260" s="6">
        <v>541</v>
      </c>
      <c r="G260" s="15">
        <f t="shared" si="61"/>
        <v>142980.82905441991</v>
      </c>
      <c r="H260" s="15">
        <f t="shared" si="60"/>
        <v>1304.5115000000001</v>
      </c>
      <c r="I260" s="31"/>
      <c r="J260" s="16"/>
      <c r="K260" s="15">
        <f t="shared" si="62"/>
        <v>1012.7808724688077</v>
      </c>
    </row>
    <row r="261" spans="1:11" s="2" customFormat="1" ht="12.75" customHeight="1" x14ac:dyDescent="0.25">
      <c r="B261" s="2" t="s">
        <v>20</v>
      </c>
      <c r="C261" s="6">
        <v>22155</v>
      </c>
      <c r="D261" s="6">
        <v>6500</v>
      </c>
      <c r="E261" s="6">
        <f t="shared" si="59"/>
        <v>1845.5115000000001</v>
      </c>
      <c r="F261" s="6">
        <v>541</v>
      </c>
      <c r="G261" s="15">
        <f t="shared" si="61"/>
        <v>144285.3405544199</v>
      </c>
      <c r="H261" s="15">
        <f t="shared" si="60"/>
        <v>1304.5115000000001</v>
      </c>
      <c r="J261" s="16"/>
      <c r="K261" s="15">
        <f t="shared" si="62"/>
        <v>1022.0211622604744</v>
      </c>
    </row>
    <row r="262" spans="1:11" s="2" customFormat="1" ht="12.75" customHeight="1" x14ac:dyDescent="0.25">
      <c r="B262" s="2" t="s">
        <v>21</v>
      </c>
      <c r="C262" s="6">
        <v>22155</v>
      </c>
      <c r="D262" s="6">
        <v>6500</v>
      </c>
      <c r="E262" s="6">
        <f t="shared" si="59"/>
        <v>1845.5115000000001</v>
      </c>
      <c r="F262" s="6">
        <v>541</v>
      </c>
      <c r="G262" s="15">
        <f t="shared" si="61"/>
        <v>145589.8520544199</v>
      </c>
      <c r="H262" s="15">
        <f t="shared" si="60"/>
        <v>1304.5115000000001</v>
      </c>
      <c r="K262" s="15">
        <f t="shared" si="62"/>
        <v>1031.2614520521411</v>
      </c>
    </row>
    <row r="263" spans="1:11" s="2" customFormat="1" ht="12.75" customHeight="1" x14ac:dyDescent="0.25">
      <c r="B263" s="7" t="s">
        <v>22</v>
      </c>
      <c r="C263" s="8">
        <f>SUM(C250:C262)</f>
        <v>257877</v>
      </c>
      <c r="D263" s="9" t="s">
        <v>23</v>
      </c>
      <c r="E263" s="8">
        <f>SUM(E250:E262)</f>
        <v>21481.154100000003</v>
      </c>
      <c r="F263" s="8">
        <f>SUM(F250:F262)</f>
        <v>6492</v>
      </c>
      <c r="G263" s="30">
        <f>SUM(G250:G262)</f>
        <v>1799029.0673074585</v>
      </c>
      <c r="H263" s="30">
        <f>SUM(H250:H262)</f>
        <v>14989.154100000003</v>
      </c>
      <c r="I263" s="38">
        <f>H248/12</f>
        <v>7.0833333333333338E-3</v>
      </c>
      <c r="K263" s="30">
        <f>SUM(K250:K262)</f>
        <v>12743.1225600945</v>
      </c>
    </row>
    <row r="264" spans="1:11" s="2" customFormat="1" ht="12.75" customHeight="1" x14ac:dyDescent="0.25">
      <c r="G264" s="15"/>
      <c r="H264" s="15"/>
      <c r="I264" s="31"/>
      <c r="J264" s="23"/>
      <c r="K264" s="15"/>
    </row>
    <row r="265" spans="1:11" s="2" customFormat="1" ht="12.75" customHeight="1" x14ac:dyDescent="0.25">
      <c r="B265" s="2" t="s">
        <v>24</v>
      </c>
      <c r="C265" s="10">
        <f>G263*I263</f>
        <v>12743.122560094498</v>
      </c>
      <c r="F265" s="2" t="s">
        <v>25</v>
      </c>
      <c r="G265" s="73">
        <f>$C265+$H263</f>
        <v>27732.276660094503</v>
      </c>
      <c r="H265" s="15"/>
      <c r="I265" s="15">
        <f>SUM($I$14,$G$33,$G$53,$G$73,$G$93,$G$112,$G$131,$G$150,$G$169,$G$188,$G$207,$G$226,$G$245,$G$265)</f>
        <v>159637.48611451438</v>
      </c>
      <c r="J265" s="16"/>
      <c r="K265" s="15"/>
    </row>
    <row r="266" spans="1:11" s="1" customFormat="1" ht="12.75" customHeight="1" x14ac:dyDescent="0.25">
      <c r="G266" s="28"/>
      <c r="H266" s="28"/>
      <c r="I266" s="135" t="str">
        <f>IF($I265=$G270,"OK","CHECK IT")</f>
        <v>OK</v>
      </c>
      <c r="J266" s="143" t="str">
        <f>IF($K264=$C266,"Intt OK","Intt CHECK IT")</f>
        <v>Intt OK</v>
      </c>
      <c r="K266" s="28"/>
    </row>
    <row r="267" spans="1:11" s="1" customFormat="1" ht="12.75" customHeight="1" x14ac:dyDescent="0.25">
      <c r="A267" s="2"/>
      <c r="B267" s="438" t="s">
        <v>2</v>
      </c>
      <c r="C267" s="438"/>
      <c r="D267" s="438"/>
      <c r="E267" s="438" t="s">
        <v>3</v>
      </c>
      <c r="F267" s="438"/>
      <c r="G267" s="66" t="s">
        <v>4</v>
      </c>
      <c r="H267" s="136" t="s">
        <v>49</v>
      </c>
      <c r="I267" s="135" t="s">
        <v>54</v>
      </c>
      <c r="J267" s="16"/>
      <c r="K267" s="28"/>
    </row>
    <row r="268" spans="1:11" s="1" customFormat="1" ht="12.75" customHeight="1" x14ac:dyDescent="0.25">
      <c r="A268" s="2"/>
      <c r="B268" s="439" t="s">
        <v>75</v>
      </c>
      <c r="C268" s="439"/>
      <c r="D268" s="439"/>
      <c r="E268" s="439" t="s">
        <v>76</v>
      </c>
      <c r="F268" s="439"/>
      <c r="G268" s="67" t="s">
        <v>77</v>
      </c>
      <c r="H268" s="70" t="s">
        <v>45</v>
      </c>
      <c r="I268" s="31"/>
      <c r="J268" s="2"/>
      <c r="K268" s="28"/>
    </row>
    <row r="269" spans="1:11" s="1" customFormat="1" ht="12.75" customHeight="1" x14ac:dyDescent="0.25">
      <c r="A269" s="2"/>
      <c r="B269" s="3" t="s">
        <v>9</v>
      </c>
      <c r="C269" s="5" t="s">
        <v>10</v>
      </c>
      <c r="D269" s="3" t="s">
        <v>11</v>
      </c>
      <c r="E269" s="5" t="s">
        <v>12</v>
      </c>
      <c r="F269" s="3" t="s">
        <v>13</v>
      </c>
      <c r="G269" s="68" t="s">
        <v>14</v>
      </c>
      <c r="H269" s="66" t="s">
        <v>15</v>
      </c>
      <c r="I269" s="3" t="s">
        <v>16</v>
      </c>
      <c r="J269" s="2"/>
      <c r="K269" s="28"/>
    </row>
    <row r="270" spans="1:11" s="1" customFormat="1" ht="12.75" customHeight="1" x14ac:dyDescent="0.25">
      <c r="A270" s="2"/>
      <c r="B270" s="2" t="s">
        <v>27</v>
      </c>
      <c r="C270" s="6">
        <v>23098</v>
      </c>
      <c r="D270" s="6">
        <v>6500</v>
      </c>
      <c r="E270" s="6">
        <f t="shared" ref="E270:E282" si="63">$C270*8.33%</f>
        <v>1924.0634</v>
      </c>
      <c r="F270" s="6">
        <v>541</v>
      </c>
      <c r="G270" s="15">
        <f>$G$14+$G$33+$G$53+$G$73+$G$93+$G$112+$G$131+$G$150+$G$169+$G$188+$G$207+$G$226+$G$245+$G$265</f>
        <v>159637.48611451438</v>
      </c>
      <c r="H270" s="15">
        <f t="shared" ref="H270:H282" si="64">E270-F270</f>
        <v>1383.0634</v>
      </c>
      <c r="I270" s="31"/>
      <c r="J270" s="2"/>
      <c r="K270" s="15">
        <f>(G270)*($H$268/12)</f>
        <v>1130.7655266444769</v>
      </c>
    </row>
    <row r="271" spans="1:11" s="1" customFormat="1" ht="12.75" customHeight="1" x14ac:dyDescent="0.25">
      <c r="A271" s="2"/>
      <c r="B271" s="2" t="s">
        <v>28</v>
      </c>
      <c r="C271" s="6">
        <v>28872</v>
      </c>
      <c r="D271" s="6">
        <v>6500</v>
      </c>
      <c r="E271" s="6">
        <f t="shared" si="63"/>
        <v>2405.0376000000001</v>
      </c>
      <c r="F271" s="6">
        <v>541</v>
      </c>
      <c r="G271" s="15">
        <f t="shared" ref="G271:G282" si="65">$G270+$H270</f>
        <v>161020.54951451439</v>
      </c>
      <c r="H271" s="15">
        <f t="shared" si="64"/>
        <v>1864.0376000000001</v>
      </c>
      <c r="I271" s="31"/>
      <c r="J271" s="16"/>
      <c r="K271" s="15">
        <f t="shared" ref="K271:K282" si="66">(G271)*($H$268/12)</f>
        <v>1140.5622257278103</v>
      </c>
    </row>
    <row r="272" spans="1:11" s="1" customFormat="1" ht="12.75" customHeight="1" x14ac:dyDescent="0.25">
      <c r="A272" s="2"/>
      <c r="B272" s="2" t="s">
        <v>119</v>
      </c>
      <c r="C272" s="6">
        <v>24358</v>
      </c>
      <c r="D272" s="6">
        <v>6500</v>
      </c>
      <c r="E272" s="6">
        <f t="shared" si="63"/>
        <v>2029.0214000000001</v>
      </c>
      <c r="F272" s="6">
        <v>0</v>
      </c>
      <c r="G272" s="15">
        <f t="shared" si="65"/>
        <v>162884.5871145144</v>
      </c>
      <c r="H272" s="15">
        <f t="shared" si="64"/>
        <v>2029.0214000000001</v>
      </c>
      <c r="I272" s="31"/>
      <c r="J272" s="16"/>
      <c r="K272" s="15">
        <f t="shared" ref="K272" si="67">(G272)*($H$268/12)</f>
        <v>1153.7658253944771</v>
      </c>
    </row>
    <row r="273" spans="1:11" s="1" customFormat="1" ht="12.75" customHeight="1" x14ac:dyDescent="0.25">
      <c r="A273" s="2"/>
      <c r="B273" s="2" t="s">
        <v>29</v>
      </c>
      <c r="C273" s="6">
        <v>28872</v>
      </c>
      <c r="D273" s="6">
        <v>6500</v>
      </c>
      <c r="E273" s="6">
        <f t="shared" si="63"/>
        <v>2405.0376000000001</v>
      </c>
      <c r="F273" s="6">
        <v>541</v>
      </c>
      <c r="G273" s="15">
        <f t="shared" si="65"/>
        <v>164913.6085145144</v>
      </c>
      <c r="H273" s="15">
        <f t="shared" si="64"/>
        <v>1864.0376000000001</v>
      </c>
      <c r="I273" s="31"/>
      <c r="J273" s="16"/>
      <c r="K273" s="15">
        <f t="shared" si="66"/>
        <v>1168.1380603111438</v>
      </c>
    </row>
    <row r="274" spans="1:11" s="1" customFormat="1" ht="12.75" customHeight="1" x14ac:dyDescent="0.25">
      <c r="A274" s="2"/>
      <c r="B274" s="2" t="s">
        <v>30</v>
      </c>
      <c r="C274" s="6">
        <v>28872</v>
      </c>
      <c r="D274" s="6">
        <v>6500</v>
      </c>
      <c r="E274" s="6">
        <f t="shared" si="63"/>
        <v>2405.0376000000001</v>
      </c>
      <c r="F274" s="6">
        <v>541</v>
      </c>
      <c r="G274" s="15">
        <f t="shared" si="65"/>
        <v>166777.64611451441</v>
      </c>
      <c r="H274" s="15">
        <f t="shared" si="64"/>
        <v>1864.0376000000001</v>
      </c>
      <c r="I274" s="31"/>
      <c r="J274" s="16"/>
      <c r="K274" s="15">
        <f t="shared" si="66"/>
        <v>1181.3416599778104</v>
      </c>
    </row>
    <row r="275" spans="1:11" s="1" customFormat="1" ht="12.75" customHeight="1" x14ac:dyDescent="0.25">
      <c r="A275" s="2"/>
      <c r="B275" s="2" t="s">
        <v>31</v>
      </c>
      <c r="C275" s="6">
        <v>29742</v>
      </c>
      <c r="D275" s="6">
        <v>6500</v>
      </c>
      <c r="E275" s="6">
        <f t="shared" si="63"/>
        <v>2477.5086000000001</v>
      </c>
      <c r="F275" s="6">
        <v>541</v>
      </c>
      <c r="G275" s="15">
        <f t="shared" si="65"/>
        <v>168641.68371451442</v>
      </c>
      <c r="H275" s="15">
        <f t="shared" si="64"/>
        <v>1936.5086000000001</v>
      </c>
      <c r="I275" s="31"/>
      <c r="J275" s="16"/>
      <c r="K275" s="15">
        <f t="shared" si="66"/>
        <v>1194.5452596444773</v>
      </c>
    </row>
    <row r="276" spans="1:11" s="1" customFormat="1" ht="12.75" customHeight="1" x14ac:dyDescent="0.25">
      <c r="A276" s="2"/>
      <c r="B276" s="2" t="s">
        <v>32</v>
      </c>
      <c r="C276" s="6">
        <v>29742</v>
      </c>
      <c r="D276" s="6">
        <v>6500</v>
      </c>
      <c r="E276" s="6">
        <f t="shared" si="63"/>
        <v>2477.5086000000001</v>
      </c>
      <c r="F276" s="6">
        <v>541</v>
      </c>
      <c r="G276" s="15">
        <f t="shared" si="65"/>
        <v>170578.19231451442</v>
      </c>
      <c r="H276" s="15">
        <f t="shared" si="64"/>
        <v>1936.5086000000001</v>
      </c>
      <c r="I276" s="31"/>
      <c r="J276" s="16"/>
      <c r="K276" s="15">
        <f t="shared" si="66"/>
        <v>1208.2621955611439</v>
      </c>
    </row>
    <row r="277" spans="1:11" s="1" customFormat="1" ht="12.75" customHeight="1" x14ac:dyDescent="0.25">
      <c r="A277" s="2"/>
      <c r="B277" s="2" t="s">
        <v>33</v>
      </c>
      <c r="C277" s="6">
        <v>29742</v>
      </c>
      <c r="D277" s="6">
        <v>6500</v>
      </c>
      <c r="E277" s="6">
        <f t="shared" si="63"/>
        <v>2477.5086000000001</v>
      </c>
      <c r="F277" s="6">
        <v>541</v>
      </c>
      <c r="G277" s="15">
        <f t="shared" si="65"/>
        <v>172514.70091451443</v>
      </c>
      <c r="H277" s="15">
        <f t="shared" si="64"/>
        <v>1936.5086000000001</v>
      </c>
      <c r="I277" s="31"/>
      <c r="J277" s="16"/>
      <c r="K277" s="15">
        <f t="shared" si="66"/>
        <v>1221.9791314778106</v>
      </c>
    </row>
    <row r="278" spans="1:11" s="1" customFormat="1" ht="12.75" customHeight="1" x14ac:dyDescent="0.25">
      <c r="A278" s="2"/>
      <c r="B278" s="2" t="s">
        <v>17</v>
      </c>
      <c r="C278" s="6">
        <v>29742</v>
      </c>
      <c r="D278" s="6">
        <v>6500</v>
      </c>
      <c r="E278" s="6">
        <f t="shared" si="63"/>
        <v>2477.5086000000001</v>
      </c>
      <c r="F278" s="6">
        <v>541</v>
      </c>
      <c r="G278" s="15">
        <f t="shared" si="65"/>
        <v>174451.20951451443</v>
      </c>
      <c r="H278" s="15">
        <f t="shared" si="64"/>
        <v>1936.5086000000001</v>
      </c>
      <c r="I278" s="31"/>
      <c r="J278" s="16"/>
      <c r="K278" s="15">
        <f t="shared" si="66"/>
        <v>1235.6960673944773</v>
      </c>
    </row>
    <row r="279" spans="1:11" s="1" customFormat="1" ht="12.75" customHeight="1" x14ac:dyDescent="0.25">
      <c r="A279" s="2"/>
      <c r="B279" s="2" t="s">
        <v>18</v>
      </c>
      <c r="C279" s="6">
        <v>29742</v>
      </c>
      <c r="D279" s="6">
        <v>6500</v>
      </c>
      <c r="E279" s="6">
        <f t="shared" si="63"/>
        <v>2477.5086000000001</v>
      </c>
      <c r="F279" s="6">
        <v>541</v>
      </c>
      <c r="G279" s="15">
        <f t="shared" si="65"/>
        <v>176387.71811451443</v>
      </c>
      <c r="H279" s="15">
        <f t="shared" si="64"/>
        <v>1936.5086000000001</v>
      </c>
      <c r="I279" s="31"/>
      <c r="J279" s="16"/>
      <c r="K279" s="15">
        <f t="shared" si="66"/>
        <v>1249.4130033111439</v>
      </c>
    </row>
    <row r="280" spans="1:11" s="1" customFormat="1" ht="12.75" customHeight="1" x14ac:dyDescent="0.25">
      <c r="A280" s="2"/>
      <c r="B280" s="2" t="s">
        <v>19</v>
      </c>
      <c r="C280" s="6">
        <v>31281</v>
      </c>
      <c r="D280" s="6">
        <v>6500</v>
      </c>
      <c r="E280" s="6">
        <f t="shared" si="63"/>
        <v>2605.7073</v>
      </c>
      <c r="F280" s="6">
        <v>541</v>
      </c>
      <c r="G280" s="15">
        <f t="shared" si="65"/>
        <v>178324.22671451443</v>
      </c>
      <c r="H280" s="15">
        <f t="shared" si="64"/>
        <v>2064.7073</v>
      </c>
      <c r="I280" s="31"/>
      <c r="J280" s="16"/>
      <c r="K280" s="15">
        <f t="shared" si="66"/>
        <v>1263.1299392278106</v>
      </c>
    </row>
    <row r="281" spans="1:11" s="1" customFormat="1" ht="12.75" customHeight="1" x14ac:dyDescent="0.25">
      <c r="A281" s="2"/>
      <c r="B281" s="2" t="s">
        <v>20</v>
      </c>
      <c r="C281" s="6">
        <v>31281</v>
      </c>
      <c r="D281" s="6">
        <v>6500</v>
      </c>
      <c r="E281" s="6">
        <f t="shared" si="63"/>
        <v>2605.7073</v>
      </c>
      <c r="F281" s="6">
        <v>541</v>
      </c>
      <c r="G281" s="15">
        <f t="shared" si="65"/>
        <v>180388.93401451444</v>
      </c>
      <c r="H281" s="15">
        <f t="shared" si="64"/>
        <v>2064.7073</v>
      </c>
      <c r="I281" s="31"/>
      <c r="J281" s="16"/>
      <c r="K281" s="15">
        <f t="shared" si="66"/>
        <v>1277.7549492694773</v>
      </c>
    </row>
    <row r="282" spans="1:11" s="1" customFormat="1" ht="12.75" customHeight="1" x14ac:dyDescent="0.25">
      <c r="A282" s="2"/>
      <c r="B282" s="2" t="s">
        <v>21</v>
      </c>
      <c r="C282" s="6">
        <v>31281</v>
      </c>
      <c r="D282" s="6">
        <v>6500</v>
      </c>
      <c r="E282" s="6">
        <f t="shared" si="63"/>
        <v>2605.7073</v>
      </c>
      <c r="F282" s="6">
        <v>541</v>
      </c>
      <c r="G282" s="15">
        <f t="shared" si="65"/>
        <v>182453.64131451445</v>
      </c>
      <c r="H282" s="15">
        <f t="shared" si="64"/>
        <v>2064.7073</v>
      </c>
      <c r="I282" s="41"/>
      <c r="J282" s="16"/>
      <c r="K282" s="15">
        <f t="shared" si="66"/>
        <v>1292.3799593111441</v>
      </c>
    </row>
    <row r="283" spans="1:11" s="1" customFormat="1" ht="12.75" customHeight="1" x14ac:dyDescent="0.25">
      <c r="A283" s="2"/>
      <c r="B283" s="7" t="s">
        <v>22</v>
      </c>
      <c r="C283" s="8">
        <f>SUM(C270:C282)</f>
        <v>376625</v>
      </c>
      <c r="D283" s="9" t="s">
        <v>23</v>
      </c>
      <c r="E283" s="8">
        <f>SUM(E270:E282)</f>
        <v>31372.86250000001</v>
      </c>
      <c r="F283" s="8">
        <f>SUM(F270:F282)</f>
        <v>6492</v>
      </c>
      <c r="G283" s="30">
        <f>SUM(G270:G282)</f>
        <v>2218974.1839886876</v>
      </c>
      <c r="H283" s="30">
        <f>SUM(H270:H282)</f>
        <v>24880.86250000001</v>
      </c>
      <c r="I283" s="38">
        <f>H268/12</f>
        <v>7.0833333333333338E-3</v>
      </c>
      <c r="J283" s="16"/>
      <c r="K283" s="30">
        <f>SUM(K270:K282)</f>
        <v>15717.733803253204</v>
      </c>
    </row>
    <row r="284" spans="1:11" s="1" customFormat="1" ht="12.75" customHeight="1" x14ac:dyDescent="0.25">
      <c r="A284" s="2"/>
      <c r="B284" s="2"/>
      <c r="C284" s="2"/>
      <c r="D284" s="2"/>
      <c r="E284" s="2"/>
      <c r="F284" s="2"/>
      <c r="G284" s="15"/>
      <c r="H284" s="15"/>
      <c r="I284" s="31"/>
      <c r="J284" s="23"/>
      <c r="K284" s="15"/>
    </row>
    <row r="285" spans="1:11" s="1" customFormat="1" ht="12.75" customHeight="1" x14ac:dyDescent="0.25">
      <c r="A285" s="2"/>
      <c r="B285" s="2" t="s">
        <v>24</v>
      </c>
      <c r="C285" s="10">
        <f>G283*I283</f>
        <v>15717.733803253204</v>
      </c>
      <c r="D285" s="2"/>
      <c r="E285" s="2"/>
      <c r="F285" s="2" t="s">
        <v>25</v>
      </c>
      <c r="G285" s="73">
        <f>$C285+$H283</f>
        <v>40598.596303253216</v>
      </c>
      <c r="H285" s="15"/>
      <c r="I285" s="15">
        <f>SUM($I$14,$G$33,$G$53,$G$73,$G$93,$G$112,$G$131,$G$150,$G$169,$G$188,$G$207,$G$226,$G$245,$G$265,$G$285)</f>
        <v>200236.08241776761</v>
      </c>
      <c r="J285" s="16"/>
      <c r="K285" s="15"/>
    </row>
    <row r="286" spans="1:11" s="1" customFormat="1" ht="12.75" customHeight="1" x14ac:dyDescent="0.25">
      <c r="G286" s="28"/>
      <c r="H286" s="28"/>
      <c r="I286" s="135" t="str">
        <f>IF($I285=$G290,"OK","CHECK IT")</f>
        <v>OK</v>
      </c>
      <c r="J286" s="143" t="str">
        <f>IF($K284=$C286,"Intt OK","Intt CHECK IT")</f>
        <v>Intt OK</v>
      </c>
      <c r="K286" s="28"/>
    </row>
    <row r="287" spans="1:11" s="1" customFormat="1" ht="12.75" customHeight="1" x14ac:dyDescent="0.25">
      <c r="A287" s="2"/>
      <c r="B287" s="438" t="s">
        <v>2</v>
      </c>
      <c r="C287" s="438"/>
      <c r="D287" s="438"/>
      <c r="E287" s="438" t="s">
        <v>3</v>
      </c>
      <c r="F287" s="438"/>
      <c r="G287" s="66" t="s">
        <v>4</v>
      </c>
      <c r="H287" s="136" t="s">
        <v>50</v>
      </c>
      <c r="I287" s="135" t="s">
        <v>54</v>
      </c>
      <c r="J287" s="2"/>
      <c r="K287" s="28"/>
    </row>
    <row r="288" spans="1:11" s="1" customFormat="1" ht="12.75" customHeight="1" x14ac:dyDescent="0.25">
      <c r="A288" s="2"/>
      <c r="B288" s="439" t="s">
        <v>75</v>
      </c>
      <c r="C288" s="439"/>
      <c r="D288" s="439"/>
      <c r="E288" s="439" t="s">
        <v>76</v>
      </c>
      <c r="F288" s="439"/>
      <c r="G288" s="67" t="s">
        <v>77</v>
      </c>
      <c r="H288" s="70" t="s">
        <v>40</v>
      </c>
      <c r="I288" s="38"/>
      <c r="J288" s="2"/>
      <c r="K288" s="28"/>
    </row>
    <row r="289" spans="1:11" s="1" customFormat="1" ht="12.75" customHeight="1" x14ac:dyDescent="0.25">
      <c r="A289" s="2"/>
      <c r="B289" s="3" t="s">
        <v>9</v>
      </c>
      <c r="C289" s="5" t="s">
        <v>10</v>
      </c>
      <c r="D289" s="3" t="s">
        <v>11</v>
      </c>
      <c r="E289" s="5" t="s">
        <v>12</v>
      </c>
      <c r="F289" s="3" t="s">
        <v>13</v>
      </c>
      <c r="G289" s="68" t="s">
        <v>14</v>
      </c>
      <c r="H289" s="66" t="s">
        <v>15</v>
      </c>
      <c r="I289" s="3" t="s">
        <v>16</v>
      </c>
      <c r="J289" s="2"/>
      <c r="K289" s="28"/>
    </row>
    <row r="290" spans="1:11" s="1" customFormat="1" ht="12.75" customHeight="1" x14ac:dyDescent="0.25">
      <c r="A290" s="2"/>
      <c r="B290" s="2" t="s">
        <v>27</v>
      </c>
      <c r="C290" s="6">
        <v>31281</v>
      </c>
      <c r="D290" s="6">
        <v>6500</v>
      </c>
      <c r="E290" s="6">
        <f t="shared" ref="E290:E302" si="68">$C290*8.33%</f>
        <v>2605.7073</v>
      </c>
      <c r="F290" s="6">
        <v>541</v>
      </c>
      <c r="G290" s="15">
        <f>$G$14+$G$33+$G$53+$G$73+$G$93+$G$112+$G$131+$G$150+$G$169+$G$188+$G$207+$G$226+$G$245+$G$265+$G$285</f>
        <v>200236.08241776761</v>
      </c>
      <c r="H290" s="15">
        <f t="shared" ref="H290:H302" si="69">E290-F290</f>
        <v>2064.7073</v>
      </c>
      <c r="I290" s="31"/>
      <c r="J290" s="2"/>
      <c r="K290" s="15">
        <f>(G290)*($H$288/12)</f>
        <v>1585.2023191406604</v>
      </c>
    </row>
    <row r="291" spans="1:11" s="1" customFormat="1" ht="12.75" customHeight="1" x14ac:dyDescent="0.25">
      <c r="A291" s="2"/>
      <c r="B291" s="2" t="s">
        <v>119</v>
      </c>
      <c r="C291" s="6">
        <v>24358</v>
      </c>
      <c r="D291" s="6">
        <v>6500</v>
      </c>
      <c r="E291" s="6">
        <f t="shared" si="68"/>
        <v>2029.0214000000001</v>
      </c>
      <c r="F291" s="6">
        <v>0</v>
      </c>
      <c r="G291" s="15">
        <f t="shared" ref="G291:G302" si="70">$G290+$H290</f>
        <v>202300.78971776762</v>
      </c>
      <c r="H291" s="15">
        <f t="shared" si="69"/>
        <v>2029.0214000000001</v>
      </c>
      <c r="I291" s="31"/>
      <c r="J291" s="16"/>
      <c r="K291" s="15">
        <f>(G291)*($H$288/12)</f>
        <v>1601.5479185989939</v>
      </c>
    </row>
    <row r="292" spans="1:11" s="1" customFormat="1" ht="12.75" customHeight="1" x14ac:dyDescent="0.25">
      <c r="A292" s="2"/>
      <c r="B292" s="2" t="s">
        <v>28</v>
      </c>
      <c r="C292" s="6">
        <v>32563</v>
      </c>
      <c r="D292" s="6">
        <v>6500</v>
      </c>
      <c r="E292" s="6">
        <f t="shared" si="68"/>
        <v>2712.4978999999998</v>
      </c>
      <c r="F292" s="6">
        <v>541</v>
      </c>
      <c r="G292" s="15">
        <f t="shared" si="70"/>
        <v>204329.81111776762</v>
      </c>
      <c r="H292" s="15">
        <f t="shared" si="69"/>
        <v>2171.4978999999998</v>
      </c>
      <c r="I292" s="31"/>
      <c r="J292" s="16"/>
      <c r="K292" s="15">
        <f t="shared" ref="K292:K302" si="71">(G292)*($H$288/12)</f>
        <v>1617.6110046823271</v>
      </c>
    </row>
    <row r="293" spans="1:11" s="1" customFormat="1" ht="12.75" customHeight="1" x14ac:dyDescent="0.25">
      <c r="A293" s="2"/>
      <c r="B293" s="2" t="s">
        <v>29</v>
      </c>
      <c r="C293" s="6">
        <v>32563</v>
      </c>
      <c r="D293" s="6">
        <v>6500</v>
      </c>
      <c r="E293" s="6">
        <f t="shared" si="68"/>
        <v>2712.4978999999998</v>
      </c>
      <c r="F293" s="6">
        <v>541</v>
      </c>
      <c r="G293" s="15">
        <f t="shared" si="70"/>
        <v>206501.30901776761</v>
      </c>
      <c r="H293" s="15">
        <f t="shared" si="69"/>
        <v>2171.4978999999998</v>
      </c>
      <c r="I293" s="31"/>
      <c r="J293" s="16"/>
      <c r="K293" s="15">
        <f t="shared" si="71"/>
        <v>1634.8020297239937</v>
      </c>
    </row>
    <row r="294" spans="1:11" s="1" customFormat="1" ht="12.75" customHeight="1" x14ac:dyDescent="0.25">
      <c r="A294" s="2"/>
      <c r="B294" s="2" t="s">
        <v>30</v>
      </c>
      <c r="C294" s="6">
        <v>32563</v>
      </c>
      <c r="D294" s="6">
        <v>6500</v>
      </c>
      <c r="E294" s="6">
        <f t="shared" si="68"/>
        <v>2712.4978999999998</v>
      </c>
      <c r="F294" s="6">
        <v>541</v>
      </c>
      <c r="G294" s="15">
        <f t="shared" si="70"/>
        <v>208672.80691776759</v>
      </c>
      <c r="H294" s="15">
        <f t="shared" si="69"/>
        <v>2171.4978999999998</v>
      </c>
      <c r="I294" s="31"/>
      <c r="J294" s="16"/>
      <c r="K294" s="15">
        <f t="shared" si="71"/>
        <v>1651.9930547656602</v>
      </c>
    </row>
    <row r="295" spans="1:11" s="1" customFormat="1" ht="12.75" customHeight="1" x14ac:dyDescent="0.25">
      <c r="A295" s="2"/>
      <c r="B295" s="2" t="s">
        <v>31</v>
      </c>
      <c r="C295" s="6">
        <v>31610</v>
      </c>
      <c r="D295" s="6">
        <v>6500</v>
      </c>
      <c r="E295" s="6">
        <f t="shared" si="68"/>
        <v>2633.1129999999998</v>
      </c>
      <c r="F295" s="6">
        <v>541</v>
      </c>
      <c r="G295" s="15">
        <f t="shared" si="70"/>
        <v>210844.30481776758</v>
      </c>
      <c r="H295" s="15">
        <f t="shared" si="69"/>
        <v>2092.1129999999998</v>
      </c>
      <c r="I295" s="31"/>
      <c r="J295" s="16"/>
      <c r="K295" s="15">
        <f t="shared" si="71"/>
        <v>1669.1840798073267</v>
      </c>
    </row>
    <row r="296" spans="1:11" s="1" customFormat="1" ht="12.75" customHeight="1" x14ac:dyDescent="0.25">
      <c r="A296" s="2"/>
      <c r="B296" s="2" t="s">
        <v>32</v>
      </c>
      <c r="C296" s="6">
        <v>31610</v>
      </c>
      <c r="D296" s="6">
        <v>6500</v>
      </c>
      <c r="E296" s="6">
        <f t="shared" si="68"/>
        <v>2633.1129999999998</v>
      </c>
      <c r="F296" s="6">
        <v>541</v>
      </c>
      <c r="G296" s="15">
        <f t="shared" si="70"/>
        <v>212936.41781776759</v>
      </c>
      <c r="H296" s="15">
        <f t="shared" si="69"/>
        <v>2092.1129999999998</v>
      </c>
      <c r="I296" s="31"/>
      <c r="J296" s="16"/>
      <c r="K296" s="15">
        <f t="shared" si="71"/>
        <v>1685.746641057327</v>
      </c>
    </row>
    <row r="297" spans="1:11" s="1" customFormat="1" ht="12.75" customHeight="1" x14ac:dyDescent="0.25">
      <c r="A297" s="2"/>
      <c r="B297" s="2" t="s">
        <v>33</v>
      </c>
      <c r="C297" s="6">
        <v>31610</v>
      </c>
      <c r="D297" s="6">
        <v>6500</v>
      </c>
      <c r="E297" s="6">
        <f t="shared" si="68"/>
        <v>2633.1129999999998</v>
      </c>
      <c r="F297" s="6">
        <v>541</v>
      </c>
      <c r="G297" s="15">
        <f t="shared" si="70"/>
        <v>215028.53081776761</v>
      </c>
      <c r="H297" s="15">
        <f t="shared" si="69"/>
        <v>2092.1129999999998</v>
      </c>
      <c r="I297" s="31"/>
      <c r="J297" s="16"/>
      <c r="K297" s="15">
        <f t="shared" si="71"/>
        <v>1702.309202307327</v>
      </c>
    </row>
    <row r="298" spans="1:11" s="1" customFormat="1" ht="12.75" customHeight="1" x14ac:dyDescent="0.25">
      <c r="A298" s="2"/>
      <c r="B298" s="2" t="s">
        <v>17</v>
      </c>
      <c r="C298" s="6">
        <v>31610</v>
      </c>
      <c r="D298" s="6">
        <v>6500</v>
      </c>
      <c r="E298" s="6">
        <f t="shared" si="68"/>
        <v>2633.1129999999998</v>
      </c>
      <c r="F298" s="6">
        <v>541</v>
      </c>
      <c r="G298" s="15">
        <f t="shared" si="70"/>
        <v>217120.64381776762</v>
      </c>
      <c r="H298" s="15">
        <f t="shared" si="69"/>
        <v>2092.1129999999998</v>
      </c>
      <c r="I298" s="31"/>
      <c r="J298" s="16"/>
      <c r="K298" s="15">
        <f t="shared" si="71"/>
        <v>1718.8717635573271</v>
      </c>
    </row>
    <row r="299" spans="1:11" s="1" customFormat="1" ht="12.75" customHeight="1" x14ac:dyDescent="0.25">
      <c r="A299" s="2"/>
      <c r="B299" s="2" t="s">
        <v>18</v>
      </c>
      <c r="C299" s="6">
        <v>31610</v>
      </c>
      <c r="D299" s="6">
        <v>6500</v>
      </c>
      <c r="E299" s="6">
        <f t="shared" si="68"/>
        <v>2633.1129999999998</v>
      </c>
      <c r="F299" s="6">
        <v>541</v>
      </c>
      <c r="G299" s="15">
        <f t="shared" si="70"/>
        <v>219212.75681776763</v>
      </c>
      <c r="H299" s="15">
        <f t="shared" si="69"/>
        <v>2092.1129999999998</v>
      </c>
      <c r="I299" s="31"/>
      <c r="J299" s="16"/>
      <c r="K299" s="15">
        <f t="shared" si="71"/>
        <v>1735.4343248073271</v>
      </c>
    </row>
    <row r="300" spans="1:11" s="1" customFormat="1" ht="12.75" customHeight="1" x14ac:dyDescent="0.25">
      <c r="A300" s="2"/>
      <c r="B300" s="2" t="s">
        <v>19</v>
      </c>
      <c r="C300" s="6">
        <v>33602</v>
      </c>
      <c r="D300" s="6">
        <v>6500</v>
      </c>
      <c r="E300" s="6">
        <f t="shared" si="68"/>
        <v>2799.0466000000001</v>
      </c>
      <c r="F300" s="6">
        <v>541</v>
      </c>
      <c r="G300" s="15">
        <f t="shared" si="70"/>
        <v>221304.86981776764</v>
      </c>
      <c r="H300" s="15">
        <f t="shared" si="69"/>
        <v>2258.0466000000001</v>
      </c>
      <c r="I300" s="31"/>
      <c r="J300" s="16"/>
      <c r="K300" s="15">
        <f t="shared" si="71"/>
        <v>1751.9968860573274</v>
      </c>
    </row>
    <row r="301" spans="1:11" s="1" customFormat="1" ht="12.75" customHeight="1" x14ac:dyDescent="0.25">
      <c r="A301" s="2"/>
      <c r="B301" s="2" t="s">
        <v>20</v>
      </c>
      <c r="C301" s="6">
        <v>33602</v>
      </c>
      <c r="D301" s="6">
        <v>6500</v>
      </c>
      <c r="E301" s="6">
        <f t="shared" si="68"/>
        <v>2799.0466000000001</v>
      </c>
      <c r="F301" s="6">
        <v>541</v>
      </c>
      <c r="G301" s="15">
        <f t="shared" si="70"/>
        <v>223562.91641776764</v>
      </c>
      <c r="H301" s="15">
        <f t="shared" si="69"/>
        <v>2258.0466000000001</v>
      </c>
      <c r="I301" s="41"/>
      <c r="J301" s="16"/>
      <c r="K301" s="15">
        <f t="shared" si="71"/>
        <v>1769.8730883073274</v>
      </c>
    </row>
    <row r="302" spans="1:11" s="1" customFormat="1" ht="12.75" customHeight="1" x14ac:dyDescent="0.25">
      <c r="A302" s="2"/>
      <c r="B302" s="2" t="s">
        <v>21</v>
      </c>
      <c r="C302" s="6">
        <v>33602</v>
      </c>
      <c r="D302" s="6">
        <v>6500</v>
      </c>
      <c r="E302" s="6">
        <f t="shared" si="68"/>
        <v>2799.0466000000001</v>
      </c>
      <c r="F302" s="6">
        <v>541</v>
      </c>
      <c r="G302" s="15">
        <f t="shared" si="70"/>
        <v>225820.96301776764</v>
      </c>
      <c r="H302" s="15">
        <f t="shared" si="69"/>
        <v>2258.0466000000001</v>
      </c>
      <c r="I302" s="41"/>
      <c r="J302" s="16"/>
      <c r="K302" s="15">
        <f t="shared" si="71"/>
        <v>1787.7492905573274</v>
      </c>
    </row>
    <row r="303" spans="1:11" s="1" customFormat="1" ht="12.75" customHeight="1" x14ac:dyDescent="0.25">
      <c r="A303" s="2"/>
      <c r="B303" s="7" t="s">
        <v>22</v>
      </c>
      <c r="C303" s="8">
        <f>SUM(C290:C302)</f>
        <v>412184</v>
      </c>
      <c r="D303" s="9" t="s">
        <v>23</v>
      </c>
      <c r="E303" s="8">
        <f>SUM(E290:E302)</f>
        <v>34334.927200000006</v>
      </c>
      <c r="F303" s="8">
        <f>SUM(F290:F302)</f>
        <v>6492</v>
      </c>
      <c r="G303" s="30">
        <f>SUM(G290:G302)</f>
        <v>2767872.2025309796</v>
      </c>
      <c r="H303" s="30">
        <f>SUM(H290:H302)</f>
        <v>27842.927200000006</v>
      </c>
      <c r="I303" s="38">
        <f>H288/12</f>
        <v>7.9166666666666673E-3</v>
      </c>
      <c r="J303" s="16"/>
      <c r="K303" s="30">
        <f>SUM(K290:K302)</f>
        <v>21912.321603370252</v>
      </c>
    </row>
    <row r="304" spans="1:11" s="1" customFormat="1" ht="12.75" customHeight="1" x14ac:dyDescent="0.25">
      <c r="A304" s="2"/>
      <c r="B304" s="2"/>
      <c r="C304" s="2"/>
      <c r="D304" s="2"/>
      <c r="E304" s="2"/>
      <c r="F304" s="2"/>
      <c r="G304" s="15"/>
      <c r="H304" s="15"/>
      <c r="I304" s="31"/>
      <c r="J304" s="23"/>
      <c r="K304" s="15"/>
    </row>
    <row r="305" spans="1:11" s="1" customFormat="1" ht="12.75" customHeight="1" x14ac:dyDescent="0.25">
      <c r="A305" s="2"/>
      <c r="B305" s="2" t="s">
        <v>24</v>
      </c>
      <c r="C305" s="10">
        <f>G303*I303</f>
        <v>21912.321603370256</v>
      </c>
      <c r="D305" s="2"/>
      <c r="E305" s="2"/>
      <c r="F305" s="2" t="s">
        <v>25</v>
      </c>
      <c r="G305" s="73">
        <f>$C305+$H303</f>
        <v>49755.248803370261</v>
      </c>
      <c r="H305" s="15"/>
      <c r="I305" s="15">
        <f>SUM($I$14,$G$33,$G$53,$G$73,$G$93,$G$112,$G$131,$G$150,$G$169,$G$188,$G$207,$G$226,$G$245,$G$265,$G$285,$G$305)</f>
        <v>249991.33122113787</v>
      </c>
      <c r="J305" s="16"/>
      <c r="K305" s="15"/>
    </row>
    <row r="306" spans="1:11" s="1" customFormat="1" ht="12.75" customHeight="1" x14ac:dyDescent="0.25">
      <c r="G306" s="28"/>
      <c r="H306" s="28"/>
      <c r="I306" s="135" t="str">
        <f>IF($I305=$G310,"OK","CHECK IT")</f>
        <v>OK</v>
      </c>
      <c r="J306" s="143" t="str">
        <f>IF($K304=$C306,"Intt OK","Intt CHECK IT")</f>
        <v>Intt OK</v>
      </c>
      <c r="K306" s="28"/>
    </row>
    <row r="307" spans="1:11" s="1" customFormat="1" ht="12.75" customHeight="1" x14ac:dyDescent="0.25">
      <c r="A307" s="2"/>
      <c r="B307" s="438" t="s">
        <v>2</v>
      </c>
      <c r="C307" s="438"/>
      <c r="D307" s="438"/>
      <c r="E307" s="438" t="s">
        <v>3</v>
      </c>
      <c r="F307" s="438"/>
      <c r="G307" s="66" t="s">
        <v>4</v>
      </c>
      <c r="H307" s="136" t="s">
        <v>51</v>
      </c>
      <c r="I307" s="135" t="s">
        <v>54</v>
      </c>
      <c r="J307" s="2"/>
      <c r="K307" s="28"/>
    </row>
    <row r="308" spans="1:11" s="1" customFormat="1" ht="12.75" customHeight="1" x14ac:dyDescent="0.25">
      <c r="A308" s="2"/>
      <c r="B308" s="439" t="s">
        <v>75</v>
      </c>
      <c r="C308" s="439"/>
      <c r="D308" s="439"/>
      <c r="E308" s="439" t="s">
        <v>76</v>
      </c>
      <c r="F308" s="439"/>
      <c r="G308" s="67" t="s">
        <v>77</v>
      </c>
      <c r="H308" s="70" t="s">
        <v>52</v>
      </c>
      <c r="I308" s="31"/>
      <c r="J308" s="2"/>
      <c r="K308" s="28"/>
    </row>
    <row r="309" spans="1:11" s="1" customFormat="1" ht="12.75" customHeight="1" x14ac:dyDescent="0.25">
      <c r="A309" s="2"/>
      <c r="B309" s="3" t="s">
        <v>9</v>
      </c>
      <c r="C309" s="5" t="s">
        <v>10</v>
      </c>
      <c r="D309" s="3" t="s">
        <v>11</v>
      </c>
      <c r="E309" s="5" t="s">
        <v>12</v>
      </c>
      <c r="F309" s="3" t="s">
        <v>13</v>
      </c>
      <c r="G309" s="68" t="s">
        <v>14</v>
      </c>
      <c r="H309" s="66" t="s">
        <v>15</v>
      </c>
      <c r="I309" s="3" t="s">
        <v>16</v>
      </c>
      <c r="J309" s="2"/>
      <c r="K309" s="28"/>
    </row>
    <row r="310" spans="1:11" s="1" customFormat="1" ht="12.75" customHeight="1" x14ac:dyDescent="0.25">
      <c r="A310" s="2"/>
      <c r="B310" s="2" t="s">
        <v>27</v>
      </c>
      <c r="C310" s="6">
        <v>33602</v>
      </c>
      <c r="D310" s="6">
        <v>6500</v>
      </c>
      <c r="E310" s="6">
        <f t="shared" ref="E310:E321" si="72">$C310*8.33%</f>
        <v>2799.0466000000001</v>
      </c>
      <c r="F310" s="6">
        <v>541</v>
      </c>
      <c r="G310" s="15">
        <f>$G$14+$G$33+$G$53+$G$73+$G$93+$G$112+$G$131+$G$150+$G$169+$G$188+$G$207+$G$226+$G$245+$G$265+$G$285+$G$305</f>
        <v>249991.33122113787</v>
      </c>
      <c r="H310" s="15">
        <f t="shared" ref="H310:H321" si="73">E310-F310</f>
        <v>2258.0466000000001</v>
      </c>
      <c r="I310" s="31"/>
      <c r="J310" s="2"/>
      <c r="K310" s="15">
        <f>(G310)*($H$308/12)</f>
        <v>1718.6904021453229</v>
      </c>
    </row>
    <row r="311" spans="1:11" s="1" customFormat="1" ht="12.75" customHeight="1" x14ac:dyDescent="0.25">
      <c r="A311" s="2"/>
      <c r="B311" s="2" t="s">
        <v>28</v>
      </c>
      <c r="C311" s="6">
        <v>53861</v>
      </c>
      <c r="D311" s="6">
        <v>6500</v>
      </c>
      <c r="E311" s="6">
        <f t="shared" si="72"/>
        <v>4486.6212999999998</v>
      </c>
      <c r="F311" s="6">
        <v>541</v>
      </c>
      <c r="G311" s="15">
        <f t="shared" ref="G311" si="74">$G310+$H310</f>
        <v>252249.37782113787</v>
      </c>
      <c r="H311" s="15">
        <f t="shared" si="73"/>
        <v>3945.6212999999998</v>
      </c>
      <c r="I311" s="31"/>
      <c r="J311" s="16"/>
      <c r="K311" s="15">
        <f t="shared" ref="K311:K321" si="75">(G311)*($H$308/12)</f>
        <v>1734.2144725203229</v>
      </c>
    </row>
    <row r="312" spans="1:11" s="1" customFormat="1" ht="12.75" customHeight="1" x14ac:dyDescent="0.25">
      <c r="A312" s="2"/>
      <c r="B312" s="2" t="s">
        <v>29</v>
      </c>
      <c r="C312" s="6">
        <v>33602</v>
      </c>
      <c r="D312" s="6">
        <v>6500</v>
      </c>
      <c r="E312" s="6">
        <f t="shared" si="72"/>
        <v>2799.0466000000001</v>
      </c>
      <c r="F312" s="6">
        <v>541</v>
      </c>
      <c r="G312" s="15">
        <f t="shared" ref="G312:G321" si="76">$G311+$H311</f>
        <v>256194.99912113787</v>
      </c>
      <c r="H312" s="15">
        <f t="shared" si="73"/>
        <v>2258.0466000000001</v>
      </c>
      <c r="I312" s="31"/>
      <c r="J312" s="16"/>
      <c r="K312" s="15">
        <f t="shared" si="75"/>
        <v>1761.3406189578229</v>
      </c>
    </row>
    <row r="313" spans="1:11" s="1" customFormat="1" ht="12.75" customHeight="1" x14ac:dyDescent="0.25">
      <c r="A313" s="2"/>
      <c r="B313" s="2" t="s">
        <v>30</v>
      </c>
      <c r="C313" s="6">
        <v>33602</v>
      </c>
      <c r="D313" s="6">
        <v>6500</v>
      </c>
      <c r="E313" s="6">
        <f t="shared" si="72"/>
        <v>2799.0466000000001</v>
      </c>
      <c r="F313" s="6">
        <v>541</v>
      </c>
      <c r="G313" s="15">
        <f t="shared" si="76"/>
        <v>258453.04572113787</v>
      </c>
      <c r="H313" s="15">
        <f t="shared" si="73"/>
        <v>2258.0466000000001</v>
      </c>
      <c r="I313" s="31"/>
      <c r="J313" s="16"/>
      <c r="K313" s="15">
        <f t="shared" si="75"/>
        <v>1776.8646893328228</v>
      </c>
    </row>
    <row r="314" spans="1:11" s="1" customFormat="1" ht="12.75" customHeight="1" x14ac:dyDescent="0.25">
      <c r="A314" s="2"/>
      <c r="B314" s="2" t="s">
        <v>31</v>
      </c>
      <c r="C314" s="6">
        <v>34614</v>
      </c>
      <c r="D314" s="6">
        <v>6500</v>
      </c>
      <c r="E314" s="6">
        <f t="shared" si="72"/>
        <v>2883.3462</v>
      </c>
      <c r="F314" s="6">
        <v>541</v>
      </c>
      <c r="G314" s="15">
        <f t="shared" si="76"/>
        <v>260711.09232113787</v>
      </c>
      <c r="H314" s="15">
        <f t="shared" si="73"/>
        <v>2342.3462</v>
      </c>
      <c r="I314" s="31"/>
      <c r="J314" s="16"/>
      <c r="K314" s="15">
        <f t="shared" si="75"/>
        <v>1792.3887597078228</v>
      </c>
    </row>
    <row r="315" spans="1:11" s="1" customFormat="1" ht="12.75" customHeight="1" x14ac:dyDescent="0.25">
      <c r="A315" s="2"/>
      <c r="B315" s="2" t="s">
        <v>32</v>
      </c>
      <c r="C315" s="6">
        <v>34614</v>
      </c>
      <c r="D315" s="6">
        <v>6500</v>
      </c>
      <c r="E315" s="6">
        <f t="shared" si="72"/>
        <v>2883.3462</v>
      </c>
      <c r="F315" s="6">
        <v>541</v>
      </c>
      <c r="G315" s="15">
        <f t="shared" si="76"/>
        <v>263053.43852113787</v>
      </c>
      <c r="H315" s="15">
        <f t="shared" si="73"/>
        <v>2342.3462</v>
      </c>
      <c r="I315" s="31"/>
      <c r="J315" s="16"/>
      <c r="K315" s="15">
        <f t="shared" si="75"/>
        <v>1808.4923898328229</v>
      </c>
    </row>
    <row r="316" spans="1:11" s="1" customFormat="1" ht="12.75" customHeight="1" x14ac:dyDescent="0.25">
      <c r="A316" s="2"/>
      <c r="B316" s="2" t="s">
        <v>33</v>
      </c>
      <c r="C316" s="6">
        <v>34614</v>
      </c>
      <c r="D316" s="6">
        <v>6500</v>
      </c>
      <c r="E316" s="6">
        <f t="shared" si="72"/>
        <v>2883.3462</v>
      </c>
      <c r="F316" s="6">
        <v>541</v>
      </c>
      <c r="G316" s="15">
        <f t="shared" si="76"/>
        <v>265395.78472113784</v>
      </c>
      <c r="H316" s="15">
        <f t="shared" si="73"/>
        <v>2342.3462</v>
      </c>
      <c r="I316" s="31"/>
      <c r="J316" s="16"/>
      <c r="K316" s="15">
        <f t="shared" si="75"/>
        <v>1824.5960199578226</v>
      </c>
    </row>
    <row r="317" spans="1:11" s="1" customFormat="1" ht="12.75" customHeight="1" x14ac:dyDescent="0.25">
      <c r="A317" s="2"/>
      <c r="B317" s="2" t="s">
        <v>17</v>
      </c>
      <c r="C317" s="6">
        <v>34614</v>
      </c>
      <c r="D317" s="6">
        <v>6500</v>
      </c>
      <c r="E317" s="6">
        <f t="shared" si="72"/>
        <v>2883.3462</v>
      </c>
      <c r="F317" s="6">
        <v>541</v>
      </c>
      <c r="G317" s="15">
        <f t="shared" si="76"/>
        <v>267738.13092113787</v>
      </c>
      <c r="H317" s="15">
        <f t="shared" si="73"/>
        <v>2342.3462</v>
      </c>
      <c r="I317" s="31"/>
      <c r="J317" s="16"/>
      <c r="K317" s="15">
        <f t="shared" si="75"/>
        <v>1840.6996500828229</v>
      </c>
    </row>
    <row r="318" spans="1:11" s="1" customFormat="1" ht="12.75" customHeight="1" x14ac:dyDescent="0.25">
      <c r="A318" s="2"/>
      <c r="B318" s="2" t="s">
        <v>18</v>
      </c>
      <c r="C318" s="6">
        <v>34614</v>
      </c>
      <c r="D318" s="6">
        <v>6500</v>
      </c>
      <c r="E318" s="6">
        <f t="shared" si="72"/>
        <v>2883.3462</v>
      </c>
      <c r="F318" s="6">
        <v>541</v>
      </c>
      <c r="G318" s="15">
        <f t="shared" si="76"/>
        <v>270080.4771211379</v>
      </c>
      <c r="H318" s="15">
        <f t="shared" si="73"/>
        <v>2342.3462</v>
      </c>
      <c r="I318" s="31"/>
      <c r="J318" s="16"/>
      <c r="K318" s="15">
        <f t="shared" si="75"/>
        <v>1856.803280207823</v>
      </c>
    </row>
    <row r="319" spans="1:11" s="1" customFormat="1" ht="12.75" customHeight="1" x14ac:dyDescent="0.25">
      <c r="A319" s="2"/>
      <c r="B319" s="2" t="s">
        <v>19</v>
      </c>
      <c r="C319" s="6">
        <v>34614</v>
      </c>
      <c r="D319" s="6">
        <v>6500</v>
      </c>
      <c r="E319" s="6">
        <f t="shared" si="72"/>
        <v>2883.3462</v>
      </c>
      <c r="F319" s="6">
        <v>541</v>
      </c>
      <c r="G319" s="15">
        <f t="shared" si="76"/>
        <v>272422.82332113793</v>
      </c>
      <c r="H319" s="15">
        <f t="shared" si="73"/>
        <v>2342.3462</v>
      </c>
      <c r="I319" s="31"/>
      <c r="J319" s="16"/>
      <c r="K319" s="15">
        <f t="shared" si="75"/>
        <v>1872.9069103328231</v>
      </c>
    </row>
    <row r="320" spans="1:11" s="1" customFormat="1" ht="12.75" customHeight="1" x14ac:dyDescent="0.25">
      <c r="A320" s="2"/>
      <c r="B320" s="2" t="s">
        <v>20</v>
      </c>
      <c r="C320" s="6">
        <v>37178</v>
      </c>
      <c r="D320" s="6">
        <v>6500</v>
      </c>
      <c r="E320" s="6">
        <f t="shared" si="72"/>
        <v>3096.9274</v>
      </c>
      <c r="F320" s="6">
        <v>541</v>
      </c>
      <c r="G320" s="15">
        <f t="shared" si="76"/>
        <v>274765.16952113796</v>
      </c>
      <c r="H320" s="15">
        <f t="shared" si="73"/>
        <v>2555.9274</v>
      </c>
      <c r="I320" s="31"/>
      <c r="J320" s="16"/>
      <c r="K320" s="15">
        <f t="shared" si="75"/>
        <v>1889.0105404578235</v>
      </c>
    </row>
    <row r="321" spans="1:12" s="1" customFormat="1" ht="12.75" customHeight="1" x14ac:dyDescent="0.25">
      <c r="A321" s="2"/>
      <c r="B321" s="2" t="s">
        <v>21</v>
      </c>
      <c r="C321" s="6">
        <v>37178</v>
      </c>
      <c r="D321" s="6">
        <v>6500</v>
      </c>
      <c r="E321" s="6">
        <f t="shared" si="72"/>
        <v>3096.9274</v>
      </c>
      <c r="F321" s="6">
        <v>541</v>
      </c>
      <c r="G321" s="15">
        <f t="shared" si="76"/>
        <v>277321.09692113794</v>
      </c>
      <c r="H321" s="15">
        <f t="shared" si="73"/>
        <v>2555.9274</v>
      </c>
      <c r="I321" s="41"/>
      <c r="J321" s="16"/>
      <c r="K321" s="15">
        <f t="shared" si="75"/>
        <v>1906.5825413328234</v>
      </c>
    </row>
    <row r="322" spans="1:12" s="1" customFormat="1" ht="12.75" customHeight="1" x14ac:dyDescent="0.25">
      <c r="A322" s="2"/>
      <c r="B322" s="7" t="s">
        <v>22</v>
      </c>
      <c r="C322" s="8">
        <f>SUM(C310:C321)</f>
        <v>436707</v>
      </c>
      <c r="D322" s="9" t="s">
        <v>23</v>
      </c>
      <c r="E322" s="8">
        <f>SUM(E310:E321)</f>
        <v>36377.693099999997</v>
      </c>
      <c r="F322" s="8">
        <f>SUM(F310:F321)</f>
        <v>6492</v>
      </c>
      <c r="G322" s="30">
        <f>SUM(G310:G321)</f>
        <v>3168376.767253655</v>
      </c>
      <c r="H322" s="30">
        <f>SUM(H310:H321)</f>
        <v>29885.6931</v>
      </c>
      <c r="I322" s="38">
        <f>H308/12</f>
        <v>6.875E-3</v>
      </c>
      <c r="J322" s="16"/>
      <c r="K322" s="30">
        <f>SUM(K310:K321)</f>
        <v>21782.590274868879</v>
      </c>
    </row>
    <row r="323" spans="1:12" s="1" customFormat="1" ht="12.75" customHeight="1" x14ac:dyDescent="0.25">
      <c r="A323" s="2"/>
      <c r="B323" s="2"/>
      <c r="C323" s="2"/>
      <c r="D323" s="2"/>
      <c r="E323" s="2"/>
      <c r="F323" s="2"/>
      <c r="G323" s="15"/>
      <c r="H323" s="15"/>
      <c r="I323" s="31"/>
      <c r="J323" s="23"/>
      <c r="K323" s="15"/>
    </row>
    <row r="324" spans="1:12" s="1" customFormat="1" ht="12.75" customHeight="1" x14ac:dyDescent="0.25">
      <c r="A324" s="2"/>
      <c r="B324" s="2" t="s">
        <v>24</v>
      </c>
      <c r="C324" s="10">
        <f>G322*I322</f>
        <v>21782.590274868879</v>
      </c>
      <c r="D324" s="2"/>
      <c r="E324" s="2"/>
      <c r="F324" s="2" t="s">
        <v>25</v>
      </c>
      <c r="G324" s="73">
        <f>$C324+$H322</f>
        <v>51668.283374868879</v>
      </c>
      <c r="H324" s="15"/>
      <c r="I324" s="15">
        <f>SUM($I$14,$G$33,$G$53,$G$73,$G$93,$G$112,$G$131,$G$150,$G$169,$G$188,$G$207,$G$226,$G$245,$G$265,$G$285,$G$305,$G$324)</f>
        <v>301659.61459600675</v>
      </c>
      <c r="J324" s="16"/>
      <c r="K324" s="15"/>
    </row>
    <row r="325" spans="1:12" s="1" customFormat="1" ht="12.75" customHeight="1" x14ac:dyDescent="0.25">
      <c r="G325" s="28"/>
      <c r="H325" s="28"/>
      <c r="I325" s="135" t="str">
        <f>IF($I324=$G329,"OK","CHECK IT")</f>
        <v>OK</v>
      </c>
      <c r="J325" s="143" t="str">
        <f>IF($K323=$C325,"Intt OK","Intt CHECK IT")</f>
        <v>Intt OK</v>
      </c>
      <c r="K325" s="28"/>
    </row>
    <row r="326" spans="1:12" s="1" customFormat="1" ht="12.75" customHeight="1" x14ac:dyDescent="0.25">
      <c r="A326" s="2"/>
      <c r="B326" s="438" t="s">
        <v>2</v>
      </c>
      <c r="C326" s="438"/>
      <c r="D326" s="438"/>
      <c r="E326" s="438" t="s">
        <v>3</v>
      </c>
      <c r="F326" s="438"/>
      <c r="G326" s="66" t="s">
        <v>4</v>
      </c>
      <c r="H326" s="136" t="s">
        <v>53</v>
      </c>
      <c r="I326" s="135" t="s">
        <v>54</v>
      </c>
      <c r="J326" s="2"/>
      <c r="K326" s="28"/>
    </row>
    <row r="327" spans="1:12" s="1" customFormat="1" ht="12.75" customHeight="1" x14ac:dyDescent="0.25">
      <c r="A327" s="2"/>
      <c r="B327" s="439" t="s">
        <v>75</v>
      </c>
      <c r="C327" s="439"/>
      <c r="D327" s="439"/>
      <c r="E327" s="439" t="s">
        <v>76</v>
      </c>
      <c r="F327" s="439"/>
      <c r="G327" s="67" t="s">
        <v>77</v>
      </c>
      <c r="H327" s="70" t="s">
        <v>45</v>
      </c>
      <c r="I327" s="31"/>
      <c r="J327" s="2"/>
      <c r="K327" s="28"/>
    </row>
    <row r="328" spans="1:12" s="1" customFormat="1" ht="12.75" customHeight="1" x14ac:dyDescent="0.25">
      <c r="A328" s="2"/>
      <c r="B328" s="3" t="s">
        <v>9</v>
      </c>
      <c r="C328" s="5" t="s">
        <v>10</v>
      </c>
      <c r="D328" s="3" t="s">
        <v>11</v>
      </c>
      <c r="E328" s="5" t="s">
        <v>12</v>
      </c>
      <c r="F328" s="3" t="s">
        <v>13</v>
      </c>
      <c r="G328" s="68" t="s">
        <v>14</v>
      </c>
      <c r="H328" s="66" t="s">
        <v>15</v>
      </c>
      <c r="I328" s="3" t="s">
        <v>16</v>
      </c>
      <c r="J328" s="2"/>
      <c r="K328" s="28"/>
    </row>
    <row r="329" spans="1:12" s="1" customFormat="1" ht="12.75" customHeight="1" x14ac:dyDescent="0.25">
      <c r="A329" s="2"/>
      <c r="B329" s="2" t="s">
        <v>27</v>
      </c>
      <c r="C329" s="6">
        <v>45791</v>
      </c>
      <c r="D329" s="6">
        <v>6500</v>
      </c>
      <c r="E329" s="6">
        <f t="shared" ref="E329:E340" si="77">$C329*8.33%</f>
        <v>3814.3903</v>
      </c>
      <c r="F329" s="6">
        <v>541</v>
      </c>
      <c r="G329" s="15">
        <f>$G$14+$G$33+$G$53+$G$73+$G$93+$G$112+$G$131+$G$150+$G$169+$G$188+$G$207+$G$226+$G$245+$G$265+$G$285+$G$305+$G$324</f>
        <v>301659.61459600675</v>
      </c>
      <c r="H329" s="15">
        <f t="shared" ref="H329:H340" si="78">E329-F329</f>
        <v>3273.3903</v>
      </c>
      <c r="I329" s="31"/>
      <c r="J329" s="2"/>
      <c r="K329" s="15">
        <f>(G329)*($H$327/12)</f>
        <v>2136.7556033883811</v>
      </c>
    </row>
    <row r="330" spans="1:12" s="1" customFormat="1" ht="12.75" customHeight="1" x14ac:dyDescent="0.25">
      <c r="A330" s="2"/>
      <c r="B330" s="2" t="s">
        <v>28</v>
      </c>
      <c r="C330" s="6">
        <v>45791</v>
      </c>
      <c r="D330" s="6">
        <v>6500</v>
      </c>
      <c r="E330" s="6">
        <f t="shared" si="77"/>
        <v>3814.3903</v>
      </c>
      <c r="F330" s="6">
        <v>541</v>
      </c>
      <c r="G330" s="15">
        <f t="shared" ref="G330:G340" si="79">$G329+$H329</f>
        <v>304933.00489600678</v>
      </c>
      <c r="H330" s="15">
        <f t="shared" si="78"/>
        <v>3273.3903</v>
      </c>
      <c r="I330" s="31"/>
      <c r="J330" s="16"/>
      <c r="K330" s="15">
        <f t="shared" ref="K330:K340" si="80">(G330)*($H$327/12)</f>
        <v>2159.9421180133813</v>
      </c>
    </row>
    <row r="331" spans="1:12" s="1" customFormat="1" ht="12.75" customHeight="1" x14ac:dyDescent="0.25">
      <c r="A331" s="2"/>
      <c r="B331" s="2" t="s">
        <v>29</v>
      </c>
      <c r="C331" s="6">
        <v>45791</v>
      </c>
      <c r="D331" s="6">
        <v>6500</v>
      </c>
      <c r="E331" s="6">
        <f t="shared" si="77"/>
        <v>3814.3903</v>
      </c>
      <c r="F331" s="6">
        <v>541</v>
      </c>
      <c r="G331" s="15">
        <f t="shared" si="79"/>
        <v>308206.39519600681</v>
      </c>
      <c r="H331" s="15">
        <f t="shared" si="78"/>
        <v>3273.3903</v>
      </c>
      <c r="I331" s="31"/>
      <c r="J331" s="16"/>
      <c r="K331" s="15">
        <f t="shared" si="80"/>
        <v>2183.1286326383815</v>
      </c>
    </row>
    <row r="332" spans="1:12" s="1" customFormat="1" ht="12.75" customHeight="1" x14ac:dyDescent="0.25">
      <c r="A332" s="2"/>
      <c r="B332" s="2" t="s">
        <v>30</v>
      </c>
      <c r="C332" s="6">
        <v>45791</v>
      </c>
      <c r="D332" s="6">
        <v>6500</v>
      </c>
      <c r="E332" s="6">
        <f t="shared" si="77"/>
        <v>3814.3903</v>
      </c>
      <c r="F332" s="6">
        <v>541</v>
      </c>
      <c r="G332" s="15">
        <f t="shared" si="79"/>
        <v>311479.78549600684</v>
      </c>
      <c r="H332" s="15">
        <f t="shared" si="78"/>
        <v>3273.3903</v>
      </c>
      <c r="I332" s="31"/>
      <c r="J332" s="16"/>
      <c r="K332" s="15">
        <f t="shared" si="80"/>
        <v>2206.3151472633817</v>
      </c>
    </row>
    <row r="333" spans="1:12" s="1" customFormat="1" ht="12.75" customHeight="1" x14ac:dyDescent="0.25">
      <c r="A333" s="2"/>
      <c r="B333" s="2" t="s">
        <v>31</v>
      </c>
      <c r="C333" s="6">
        <v>47168</v>
      </c>
      <c r="D333" s="6">
        <v>6500</v>
      </c>
      <c r="E333" s="6">
        <f t="shared" si="77"/>
        <v>3929.0944</v>
      </c>
      <c r="F333" s="6">
        <v>541</v>
      </c>
      <c r="G333" s="15">
        <f t="shared" si="79"/>
        <v>314753.17579600686</v>
      </c>
      <c r="H333" s="15">
        <f t="shared" si="78"/>
        <v>3388.0944</v>
      </c>
      <c r="I333" s="31"/>
      <c r="J333" s="16"/>
      <c r="K333" s="15">
        <f t="shared" si="80"/>
        <v>2229.5016618883819</v>
      </c>
      <c r="L333" s="1" t="s">
        <v>54</v>
      </c>
    </row>
    <row r="334" spans="1:12" s="1" customFormat="1" ht="12.75" customHeight="1" x14ac:dyDescent="0.25">
      <c r="A334" s="2"/>
      <c r="B334" s="2" t="s">
        <v>32</v>
      </c>
      <c r="C334" s="6">
        <v>47168</v>
      </c>
      <c r="D334" s="6">
        <v>6500</v>
      </c>
      <c r="E334" s="6">
        <f t="shared" si="77"/>
        <v>3929.0944</v>
      </c>
      <c r="F334" s="6">
        <v>541</v>
      </c>
      <c r="G334" s="15">
        <f t="shared" si="79"/>
        <v>318141.27019600687</v>
      </c>
      <c r="H334" s="15">
        <f t="shared" si="78"/>
        <v>3388.0944</v>
      </c>
      <c r="I334" s="31"/>
      <c r="J334" s="16"/>
      <c r="K334" s="15">
        <f t="shared" si="80"/>
        <v>2253.500663888382</v>
      </c>
    </row>
    <row r="335" spans="1:12" s="1" customFormat="1" ht="12.75" customHeight="1" x14ac:dyDescent="0.25">
      <c r="A335" s="2"/>
      <c r="B335" s="2" t="s">
        <v>33</v>
      </c>
      <c r="C335" s="6">
        <v>47168</v>
      </c>
      <c r="D335" s="6">
        <v>6500</v>
      </c>
      <c r="E335" s="6">
        <f t="shared" si="77"/>
        <v>3929.0944</v>
      </c>
      <c r="F335" s="6">
        <v>541</v>
      </c>
      <c r="G335" s="15">
        <f t="shared" si="79"/>
        <v>321529.36459600687</v>
      </c>
      <c r="H335" s="15">
        <f t="shared" si="78"/>
        <v>3388.0944</v>
      </c>
      <c r="I335" s="31"/>
      <c r="J335" s="16"/>
      <c r="K335" s="15">
        <f t="shared" si="80"/>
        <v>2277.499665888382</v>
      </c>
    </row>
    <row r="336" spans="1:12" s="1" customFormat="1" ht="12.75" customHeight="1" x14ac:dyDescent="0.25">
      <c r="A336" s="2"/>
      <c r="B336" s="2" t="s">
        <v>17</v>
      </c>
      <c r="C336" s="6">
        <v>47168</v>
      </c>
      <c r="D336" s="6">
        <v>6500</v>
      </c>
      <c r="E336" s="6">
        <f t="shared" si="77"/>
        <v>3929.0944</v>
      </c>
      <c r="F336" s="6">
        <v>541</v>
      </c>
      <c r="G336" s="15">
        <f t="shared" si="79"/>
        <v>324917.45899600687</v>
      </c>
      <c r="H336" s="15">
        <f t="shared" si="78"/>
        <v>3388.0944</v>
      </c>
      <c r="I336" s="31"/>
      <c r="J336" s="16"/>
      <c r="K336" s="15">
        <f t="shared" si="80"/>
        <v>2301.498667888382</v>
      </c>
    </row>
    <row r="337" spans="1:11" s="1" customFormat="1" ht="12.75" customHeight="1" x14ac:dyDescent="0.25">
      <c r="A337" s="2"/>
      <c r="B337" s="2" t="s">
        <v>18</v>
      </c>
      <c r="C337" s="6">
        <v>47168</v>
      </c>
      <c r="D337" s="6">
        <v>6500</v>
      </c>
      <c r="E337" s="6">
        <f t="shared" si="77"/>
        <v>3929.0944</v>
      </c>
      <c r="F337" s="6">
        <v>541</v>
      </c>
      <c r="G337" s="15">
        <f t="shared" si="79"/>
        <v>328305.55339600687</v>
      </c>
      <c r="H337" s="15">
        <f t="shared" si="78"/>
        <v>3388.0944</v>
      </c>
      <c r="I337" s="31"/>
      <c r="J337" s="16"/>
      <c r="K337" s="15">
        <f t="shared" si="80"/>
        <v>2325.497669888382</v>
      </c>
    </row>
    <row r="338" spans="1:11" s="1" customFormat="1" ht="12.75" customHeight="1" x14ac:dyDescent="0.25">
      <c r="A338" s="2"/>
      <c r="B338" s="2" t="s">
        <v>19</v>
      </c>
      <c r="C338" s="6">
        <v>47168</v>
      </c>
      <c r="D338" s="6">
        <v>6500</v>
      </c>
      <c r="E338" s="6">
        <f t="shared" si="77"/>
        <v>3929.0944</v>
      </c>
      <c r="F338" s="6">
        <v>541</v>
      </c>
      <c r="G338" s="15">
        <f t="shared" si="79"/>
        <v>331693.64779600687</v>
      </c>
      <c r="H338" s="15">
        <f t="shared" si="78"/>
        <v>3388.0944</v>
      </c>
      <c r="I338" s="31"/>
      <c r="J338" s="16"/>
      <c r="K338" s="15">
        <f t="shared" si="80"/>
        <v>2349.496671888382</v>
      </c>
    </row>
    <row r="339" spans="1:11" s="1" customFormat="1" ht="12.75" customHeight="1" x14ac:dyDescent="0.25">
      <c r="A339" s="2"/>
      <c r="B339" s="2" t="s">
        <v>20</v>
      </c>
      <c r="C339" s="6">
        <v>49446</v>
      </c>
      <c r="D339" s="6">
        <v>6500</v>
      </c>
      <c r="E339" s="6">
        <f t="shared" si="77"/>
        <v>4118.8518000000004</v>
      </c>
      <c r="F339" s="6">
        <v>541</v>
      </c>
      <c r="G339" s="15">
        <f t="shared" si="79"/>
        <v>335081.74219600688</v>
      </c>
      <c r="H339" s="15">
        <f t="shared" si="78"/>
        <v>3577.8518000000004</v>
      </c>
      <c r="I339" s="31"/>
      <c r="J339" s="16"/>
      <c r="K339" s="15">
        <f t="shared" si="80"/>
        <v>2373.495673888382</v>
      </c>
    </row>
    <row r="340" spans="1:11" s="1" customFormat="1" ht="12.75" customHeight="1" x14ac:dyDescent="0.25">
      <c r="A340" s="2"/>
      <c r="B340" s="2" t="s">
        <v>21</v>
      </c>
      <c r="C340" s="6">
        <v>49446</v>
      </c>
      <c r="D340" s="6">
        <v>6500</v>
      </c>
      <c r="E340" s="6">
        <f t="shared" si="77"/>
        <v>4118.8518000000004</v>
      </c>
      <c r="F340" s="6">
        <v>541</v>
      </c>
      <c r="G340" s="15">
        <f t="shared" si="79"/>
        <v>338659.59399600688</v>
      </c>
      <c r="H340" s="15">
        <f t="shared" si="78"/>
        <v>3577.8518000000004</v>
      </c>
      <c r="I340" s="31"/>
      <c r="J340" s="16"/>
      <c r="K340" s="15">
        <f t="shared" si="80"/>
        <v>2398.838790805049</v>
      </c>
    </row>
    <row r="341" spans="1:11" s="1" customFormat="1" ht="12.75" customHeight="1" x14ac:dyDescent="0.25">
      <c r="A341" s="2"/>
      <c r="B341" s="7" t="s">
        <v>22</v>
      </c>
      <c r="C341" s="8">
        <f>SUM(C329:C340)</f>
        <v>565064</v>
      </c>
      <c r="D341" s="9" t="s">
        <v>23</v>
      </c>
      <c r="E341" s="8">
        <f>SUM(E329:E340)</f>
        <v>47069.831200000015</v>
      </c>
      <c r="F341" s="8">
        <f>SUM(F329:F340)</f>
        <v>6492</v>
      </c>
      <c r="G341" s="30">
        <f>SUM(G329:G340)</f>
        <v>3839360.607152082</v>
      </c>
      <c r="H341" s="30">
        <f>SUM(H329:H340)</f>
        <v>40577.831200000015</v>
      </c>
      <c r="I341" s="38">
        <f>H327/12</f>
        <v>7.0833333333333338E-3</v>
      </c>
      <c r="J341" s="16"/>
      <c r="K341" s="30">
        <f>SUM(K329:K340)</f>
        <v>27195.470967327248</v>
      </c>
    </row>
    <row r="342" spans="1:11" s="1" customFormat="1" ht="12.75" customHeight="1" x14ac:dyDescent="0.25">
      <c r="A342" s="2"/>
      <c r="B342" s="2"/>
      <c r="C342" s="2"/>
      <c r="D342" s="2"/>
      <c r="E342" s="2"/>
      <c r="F342" s="2"/>
      <c r="G342" s="15"/>
      <c r="H342" s="15"/>
      <c r="I342" s="31"/>
      <c r="J342" s="23"/>
      <c r="K342" s="15"/>
    </row>
    <row r="343" spans="1:11" s="1" customFormat="1" ht="12.75" customHeight="1" x14ac:dyDescent="0.25">
      <c r="A343" s="2"/>
      <c r="B343" s="2" t="s">
        <v>24</v>
      </c>
      <c r="C343" s="10">
        <f>G341*I341</f>
        <v>27195.470967327248</v>
      </c>
      <c r="D343" s="2"/>
      <c r="E343" s="2"/>
      <c r="F343" s="2" t="s">
        <v>25</v>
      </c>
      <c r="G343" s="73">
        <f>$C343+$H341</f>
        <v>67773.30216732726</v>
      </c>
      <c r="H343" s="15"/>
      <c r="I343" s="15">
        <f>SUM($I$14,$G$33,$G$53,$G$73,$G$93,$G$112,$G$131,$G$150,$G$169,$G$188,$G$207,$G$226,$G$245,$G$265,$G$285,$G$305,$G$324,$G$343)</f>
        <v>369432.91676333401</v>
      </c>
      <c r="J343" s="16"/>
      <c r="K343" s="15"/>
    </row>
    <row r="344" spans="1:11" s="1" customFormat="1" ht="12.75" customHeight="1" x14ac:dyDescent="0.25">
      <c r="G344" s="28"/>
      <c r="H344" s="28"/>
      <c r="I344" s="135" t="str">
        <f>IF($I343=$G348,"OK","CHECK IT")</f>
        <v>OK</v>
      </c>
      <c r="J344" s="143" t="str">
        <f>IF($K342=$C344,"Intt OK","Intt CHECK IT")</f>
        <v>Intt OK</v>
      </c>
      <c r="K344" s="28"/>
    </row>
    <row r="345" spans="1:11" s="1" customFormat="1" ht="12.75" customHeight="1" x14ac:dyDescent="0.25">
      <c r="A345" s="2"/>
      <c r="B345" s="438" t="s">
        <v>2</v>
      </c>
      <c r="C345" s="438"/>
      <c r="D345" s="438"/>
      <c r="E345" s="438" t="s">
        <v>3</v>
      </c>
      <c r="F345" s="438"/>
      <c r="G345" s="66" t="s">
        <v>4</v>
      </c>
      <c r="H345" s="136" t="s">
        <v>55</v>
      </c>
      <c r="I345" s="135" t="s">
        <v>54</v>
      </c>
      <c r="J345" s="2"/>
      <c r="K345" s="28"/>
    </row>
    <row r="346" spans="1:11" s="1" customFormat="1" ht="12.75" customHeight="1" x14ac:dyDescent="0.25">
      <c r="A346" s="2"/>
      <c r="B346" s="439" t="s">
        <v>75</v>
      </c>
      <c r="C346" s="439"/>
      <c r="D346" s="439"/>
      <c r="E346" s="439" t="s">
        <v>76</v>
      </c>
      <c r="F346" s="439"/>
      <c r="G346" s="67" t="s">
        <v>77</v>
      </c>
      <c r="H346" s="70" t="s">
        <v>56</v>
      </c>
      <c r="I346" s="31"/>
      <c r="J346" s="2"/>
      <c r="K346" s="28"/>
    </row>
    <row r="347" spans="1:11" s="1" customFormat="1" ht="12.75" customHeight="1" x14ac:dyDescent="0.25">
      <c r="A347" s="2"/>
      <c r="B347" s="3" t="s">
        <v>9</v>
      </c>
      <c r="C347" s="5" t="s">
        <v>10</v>
      </c>
      <c r="D347" s="3" t="s">
        <v>11</v>
      </c>
      <c r="E347" s="5" t="s">
        <v>12</v>
      </c>
      <c r="F347" s="3" t="s">
        <v>13</v>
      </c>
      <c r="G347" s="68" t="s">
        <v>14</v>
      </c>
      <c r="H347" s="66" t="s">
        <v>15</v>
      </c>
      <c r="I347" s="3" t="s">
        <v>16</v>
      </c>
      <c r="J347" s="2"/>
      <c r="K347" s="28"/>
    </row>
    <row r="348" spans="1:11" s="1" customFormat="1" ht="12.75" customHeight="1" x14ac:dyDescent="0.25">
      <c r="A348" s="2"/>
      <c r="B348" s="2" t="s">
        <v>27</v>
      </c>
      <c r="C348" s="6">
        <v>43594</v>
      </c>
      <c r="D348" s="6">
        <v>6500</v>
      </c>
      <c r="E348" s="6">
        <f t="shared" ref="E348:E360" si="81">$C348*8.33%</f>
        <v>3631.3802000000001</v>
      </c>
      <c r="F348" s="6">
        <v>541</v>
      </c>
      <c r="G348" s="15">
        <f>$G$14+$G$33+$G$53+$G$73+$G$93+$G$112+$G$131+$G$150+$G$169+$G$188+$G$207+$G$226+$G$245+$G$265+$G$285+$G$305+$G$324+$G$343</f>
        <v>369432.91676333401</v>
      </c>
      <c r="H348" s="15">
        <f t="shared" ref="H348:H360" si="82">E348-F348</f>
        <v>3090.3802000000001</v>
      </c>
      <c r="I348" s="31"/>
      <c r="J348" s="2"/>
      <c r="K348" s="15">
        <f>(G348)*($H$346/12)</f>
        <v>2693.7816847326435</v>
      </c>
    </row>
    <row r="349" spans="1:11" s="1" customFormat="1" ht="12.75" customHeight="1" x14ac:dyDescent="0.25">
      <c r="A349" s="2"/>
      <c r="B349" s="2" t="s">
        <v>119</v>
      </c>
      <c r="C349" s="6">
        <v>3322</v>
      </c>
      <c r="D349" s="6">
        <v>6500</v>
      </c>
      <c r="E349" s="6">
        <f t="shared" si="81"/>
        <v>276.7226</v>
      </c>
      <c r="F349" s="6">
        <v>0</v>
      </c>
      <c r="G349" s="15">
        <f t="shared" ref="G349:G350" si="83">$G348+$H348</f>
        <v>372523.29696333403</v>
      </c>
      <c r="H349" s="15">
        <f t="shared" si="82"/>
        <v>276.7226</v>
      </c>
      <c r="I349" s="31"/>
      <c r="J349" s="16"/>
      <c r="K349" s="15">
        <f t="shared" ref="K349:K360" si="84">(G349)*($H$346/12)</f>
        <v>2716.3157070243105</v>
      </c>
    </row>
    <row r="350" spans="1:11" s="1" customFormat="1" ht="12.75" customHeight="1" x14ac:dyDescent="0.25">
      <c r="A350" s="2"/>
      <c r="B350" s="2" t="s">
        <v>28</v>
      </c>
      <c r="C350" s="6">
        <v>43594</v>
      </c>
      <c r="D350" s="6">
        <v>6500</v>
      </c>
      <c r="E350" s="6">
        <f t="shared" si="81"/>
        <v>3631.3802000000001</v>
      </c>
      <c r="F350" s="6">
        <v>541</v>
      </c>
      <c r="G350" s="15">
        <f t="shared" si="83"/>
        <v>372800.019563334</v>
      </c>
      <c r="H350" s="15">
        <f t="shared" si="82"/>
        <v>3090.3802000000001</v>
      </c>
      <c r="I350" s="31"/>
      <c r="J350" s="16"/>
      <c r="K350" s="15">
        <f t="shared" si="84"/>
        <v>2718.3334759826434</v>
      </c>
    </row>
    <row r="351" spans="1:11" s="1" customFormat="1" ht="12.75" customHeight="1" x14ac:dyDescent="0.25">
      <c r="A351" s="2"/>
      <c r="B351" s="2" t="s">
        <v>29</v>
      </c>
      <c r="C351" s="6">
        <v>43594</v>
      </c>
      <c r="D351" s="6">
        <v>6500</v>
      </c>
      <c r="E351" s="6">
        <f t="shared" si="81"/>
        <v>3631.3802000000001</v>
      </c>
      <c r="F351" s="6">
        <v>541</v>
      </c>
      <c r="G351" s="15">
        <f t="shared" ref="G351:G360" si="85">$G350+$H350</f>
        <v>375890.39976333402</v>
      </c>
      <c r="H351" s="15">
        <f t="shared" si="82"/>
        <v>3090.3802000000001</v>
      </c>
      <c r="I351" s="31"/>
      <c r="J351" s="16"/>
      <c r="K351" s="15">
        <f t="shared" si="84"/>
        <v>2740.8674982743105</v>
      </c>
    </row>
    <row r="352" spans="1:11" s="1" customFormat="1" ht="12.75" customHeight="1" x14ac:dyDescent="0.25">
      <c r="A352" s="2"/>
      <c r="B352" s="2" t="s">
        <v>30</v>
      </c>
      <c r="C352" s="6">
        <v>43594</v>
      </c>
      <c r="D352" s="6">
        <v>6500</v>
      </c>
      <c r="E352" s="6">
        <f t="shared" si="81"/>
        <v>3631.3802000000001</v>
      </c>
      <c r="F352" s="6">
        <v>541</v>
      </c>
      <c r="G352" s="15">
        <f t="shared" si="85"/>
        <v>378980.77996333403</v>
      </c>
      <c r="H352" s="15">
        <f t="shared" si="82"/>
        <v>3090.3802000000001</v>
      </c>
      <c r="I352" s="31"/>
      <c r="J352" s="16"/>
      <c r="K352" s="15">
        <f t="shared" si="84"/>
        <v>2763.4015205659771</v>
      </c>
    </row>
    <row r="353" spans="1:11" s="1" customFormat="1" ht="12.75" customHeight="1" x14ac:dyDescent="0.25">
      <c r="A353" s="2"/>
      <c r="B353" s="2" t="s">
        <v>31</v>
      </c>
      <c r="C353" s="6">
        <v>44764</v>
      </c>
      <c r="D353" s="6">
        <v>6500</v>
      </c>
      <c r="E353" s="6">
        <f t="shared" si="81"/>
        <v>3728.8411999999998</v>
      </c>
      <c r="F353" s="6">
        <v>541</v>
      </c>
      <c r="G353" s="15">
        <f t="shared" si="85"/>
        <v>382071.16016333405</v>
      </c>
      <c r="H353" s="15">
        <f t="shared" si="82"/>
        <v>3187.8411999999998</v>
      </c>
      <c r="I353" s="31"/>
      <c r="J353" s="16"/>
      <c r="K353" s="15">
        <f t="shared" si="84"/>
        <v>2785.9355428576437</v>
      </c>
    </row>
    <row r="354" spans="1:11" s="1" customFormat="1" ht="12.75" customHeight="1" x14ac:dyDescent="0.25">
      <c r="A354" s="2"/>
      <c r="B354" s="2" t="s">
        <v>32</v>
      </c>
      <c r="C354" s="6">
        <v>44764</v>
      </c>
      <c r="D354" s="6">
        <v>6500</v>
      </c>
      <c r="E354" s="6">
        <f t="shared" si="81"/>
        <v>3728.8411999999998</v>
      </c>
      <c r="F354" s="6">
        <v>541</v>
      </c>
      <c r="G354" s="15">
        <f t="shared" si="85"/>
        <v>385259.00136333407</v>
      </c>
      <c r="H354" s="15">
        <f t="shared" si="82"/>
        <v>3187.8411999999998</v>
      </c>
      <c r="I354" s="31"/>
      <c r="J354" s="16"/>
      <c r="K354" s="15">
        <f t="shared" si="84"/>
        <v>2809.1802182743108</v>
      </c>
    </row>
    <row r="355" spans="1:11" s="1" customFormat="1" ht="12.75" customHeight="1" x14ac:dyDescent="0.25">
      <c r="A355" s="2"/>
      <c r="B355" s="2" t="s">
        <v>33</v>
      </c>
      <c r="C355" s="6">
        <v>44764</v>
      </c>
      <c r="D355" s="6">
        <v>6500</v>
      </c>
      <c r="E355" s="6">
        <f t="shared" si="81"/>
        <v>3728.8411999999998</v>
      </c>
      <c r="F355" s="6">
        <v>541</v>
      </c>
      <c r="G355" s="15">
        <f t="shared" si="85"/>
        <v>388446.8425633341</v>
      </c>
      <c r="H355" s="15">
        <f t="shared" si="82"/>
        <v>3187.8411999999998</v>
      </c>
      <c r="I355" s="31"/>
      <c r="J355" s="16"/>
      <c r="K355" s="15">
        <f t="shared" si="84"/>
        <v>2832.4248936909776</v>
      </c>
    </row>
    <row r="356" spans="1:11" s="1" customFormat="1" ht="12.75" customHeight="1" x14ac:dyDescent="0.25">
      <c r="A356" s="2"/>
      <c r="B356" s="2" t="s">
        <v>17</v>
      </c>
      <c r="C356" s="6">
        <v>44764</v>
      </c>
      <c r="D356" s="6">
        <v>6500</v>
      </c>
      <c r="E356" s="6">
        <f t="shared" si="81"/>
        <v>3728.8411999999998</v>
      </c>
      <c r="F356" s="6">
        <v>541</v>
      </c>
      <c r="G356" s="15">
        <f t="shared" si="85"/>
        <v>391634.68376333412</v>
      </c>
      <c r="H356" s="15">
        <f t="shared" si="82"/>
        <v>3187.8411999999998</v>
      </c>
      <c r="I356" s="31"/>
      <c r="J356" s="16"/>
      <c r="K356" s="15">
        <f t="shared" si="84"/>
        <v>2855.6695691076443</v>
      </c>
    </row>
    <row r="357" spans="1:11" s="1" customFormat="1" ht="12.75" customHeight="1" x14ac:dyDescent="0.25">
      <c r="A357" s="2"/>
      <c r="B357" s="2" t="s">
        <v>18</v>
      </c>
      <c r="C357" s="6">
        <v>44764</v>
      </c>
      <c r="D357" s="6">
        <v>6500</v>
      </c>
      <c r="E357" s="6">
        <f t="shared" si="81"/>
        <v>3728.8411999999998</v>
      </c>
      <c r="F357" s="6">
        <v>541</v>
      </c>
      <c r="G357" s="15">
        <f t="shared" si="85"/>
        <v>394822.52496333414</v>
      </c>
      <c r="H357" s="15">
        <f t="shared" si="82"/>
        <v>3187.8411999999998</v>
      </c>
      <c r="I357" s="31"/>
      <c r="J357" s="16"/>
      <c r="K357" s="15">
        <f t="shared" si="84"/>
        <v>2878.914244524311</v>
      </c>
    </row>
    <row r="358" spans="1:11" s="1" customFormat="1" ht="12.75" customHeight="1" x14ac:dyDescent="0.25">
      <c r="A358" s="2"/>
      <c r="B358" s="2" t="s">
        <v>19</v>
      </c>
      <c r="C358" s="6">
        <v>44764</v>
      </c>
      <c r="D358" s="6">
        <v>6500</v>
      </c>
      <c r="E358" s="6">
        <f t="shared" si="81"/>
        <v>3728.8411999999998</v>
      </c>
      <c r="F358" s="6">
        <v>541</v>
      </c>
      <c r="G358" s="15">
        <f t="shared" si="85"/>
        <v>398010.36616333417</v>
      </c>
      <c r="H358" s="15">
        <f t="shared" si="82"/>
        <v>3187.8411999999998</v>
      </c>
      <c r="I358" s="31"/>
      <c r="J358" s="16"/>
      <c r="K358" s="15">
        <f t="shared" si="84"/>
        <v>2902.1589199409782</v>
      </c>
    </row>
    <row r="359" spans="1:11" s="1" customFormat="1" ht="12.75" customHeight="1" x14ac:dyDescent="0.25">
      <c r="A359" s="2"/>
      <c r="B359" s="2" t="s">
        <v>20</v>
      </c>
      <c r="C359" s="6">
        <v>46531</v>
      </c>
      <c r="D359" s="6">
        <v>6500</v>
      </c>
      <c r="E359" s="6">
        <f t="shared" si="81"/>
        <v>3876.0322999999999</v>
      </c>
      <c r="F359" s="6">
        <v>541</v>
      </c>
      <c r="G359" s="15">
        <f t="shared" si="85"/>
        <v>401198.20736333419</v>
      </c>
      <c r="H359" s="15">
        <f t="shared" si="82"/>
        <v>3335.0322999999999</v>
      </c>
      <c r="I359" s="31"/>
      <c r="J359" s="16"/>
      <c r="K359" s="15">
        <f t="shared" si="84"/>
        <v>2925.4035953576449</v>
      </c>
    </row>
    <row r="360" spans="1:11" s="1" customFormat="1" ht="12.75" customHeight="1" x14ac:dyDescent="0.25">
      <c r="A360" s="2"/>
      <c r="B360" s="2" t="s">
        <v>21</v>
      </c>
      <c r="C360" s="6">
        <v>46531</v>
      </c>
      <c r="D360" s="6">
        <v>6500</v>
      </c>
      <c r="E360" s="6">
        <f t="shared" si="81"/>
        <v>3876.0322999999999</v>
      </c>
      <c r="F360" s="6">
        <v>541</v>
      </c>
      <c r="G360" s="15">
        <f t="shared" si="85"/>
        <v>404533.23966333421</v>
      </c>
      <c r="H360" s="15">
        <f t="shared" si="82"/>
        <v>3335.0322999999999</v>
      </c>
      <c r="I360" s="41"/>
      <c r="J360" s="16"/>
      <c r="K360" s="15">
        <f t="shared" si="84"/>
        <v>2949.7215392118119</v>
      </c>
    </row>
    <row r="361" spans="1:11" s="1" customFormat="1" ht="12.75" customHeight="1" x14ac:dyDescent="0.25">
      <c r="A361" s="2"/>
      <c r="B361" s="7" t="s">
        <v>22</v>
      </c>
      <c r="C361" s="8">
        <f>SUM(C348:C360)</f>
        <v>539344</v>
      </c>
      <c r="D361" s="9" t="s">
        <v>23</v>
      </c>
      <c r="E361" s="8">
        <f>SUM(E348:E360)</f>
        <v>44927.355199999998</v>
      </c>
      <c r="F361" s="8">
        <f>SUM(F348:F360)</f>
        <v>6492</v>
      </c>
      <c r="G361" s="30">
        <f>SUM(G348:G360)</f>
        <v>5015603.4390233438</v>
      </c>
      <c r="H361" s="30">
        <f>SUM(H348:H360)</f>
        <v>38435.355199999991</v>
      </c>
      <c r="I361" s="38">
        <f>H346/12</f>
        <v>7.2916666666666659E-3</v>
      </c>
      <c r="J361" s="16"/>
      <c r="K361" s="30">
        <f>SUM(K348:K360)</f>
        <v>36572.10840954521</v>
      </c>
    </row>
    <row r="362" spans="1:11" s="1" customFormat="1" ht="12.75" customHeight="1" x14ac:dyDescent="0.25">
      <c r="A362" s="2"/>
      <c r="B362" s="2"/>
      <c r="C362" s="2"/>
      <c r="D362" s="2"/>
      <c r="E362" s="2"/>
      <c r="F362" s="2"/>
      <c r="G362" s="15"/>
      <c r="H362" s="15"/>
      <c r="I362" s="31"/>
      <c r="J362" s="23"/>
      <c r="K362" s="15"/>
    </row>
    <row r="363" spans="1:11" s="1" customFormat="1" ht="12.75" customHeight="1" x14ac:dyDescent="0.25">
      <c r="A363" s="2"/>
      <c r="B363" s="2" t="s">
        <v>24</v>
      </c>
      <c r="C363" s="10">
        <f>G361*I361</f>
        <v>36572.10840954521</v>
      </c>
      <c r="D363" s="2"/>
      <c r="E363" s="2"/>
      <c r="F363" s="2" t="s">
        <v>25</v>
      </c>
      <c r="G363" s="73">
        <f>$C363+$H361</f>
        <v>75007.463609545201</v>
      </c>
      <c r="H363" s="15"/>
      <c r="I363" s="15">
        <f>SUM($I$14,$G$33,$G$53,$G$73,$G$93,$G$112,$G$131,$G$150,$G$169,$G$188,$G$207,$G$226,$G$245,$G$265,$G$285,$G$305,$G$324,$G$343,$G$363)</f>
        <v>444440.38037287921</v>
      </c>
      <c r="J363" s="16"/>
      <c r="K363" s="15"/>
    </row>
    <row r="364" spans="1:11" s="1" customFormat="1" ht="12.75" customHeight="1" x14ac:dyDescent="0.25">
      <c r="G364" s="28"/>
      <c r="H364" s="28"/>
      <c r="I364" s="135" t="str">
        <f>IF($I363=$G368,"OK","CHECK IT")</f>
        <v>OK</v>
      </c>
      <c r="J364" s="143" t="str">
        <f>IF($K362=$C364,"Intt OK","Intt CHECK IT")</f>
        <v>Intt OK</v>
      </c>
      <c r="K364" s="28"/>
    </row>
    <row r="365" spans="1:11" s="1" customFormat="1" ht="12.75" customHeight="1" x14ac:dyDescent="0.25">
      <c r="A365" s="2"/>
      <c r="B365" s="438" t="s">
        <v>2</v>
      </c>
      <c r="C365" s="438"/>
      <c r="D365" s="438"/>
      <c r="E365" s="438" t="s">
        <v>3</v>
      </c>
      <c r="F365" s="438"/>
      <c r="G365" s="66" t="s">
        <v>4</v>
      </c>
      <c r="H365" s="136" t="s">
        <v>57</v>
      </c>
      <c r="I365" s="135" t="s">
        <v>54</v>
      </c>
      <c r="J365" s="2"/>
      <c r="K365" s="28"/>
    </row>
    <row r="366" spans="1:11" s="1" customFormat="1" ht="12.75" customHeight="1" x14ac:dyDescent="0.25">
      <c r="A366" s="2"/>
      <c r="B366" s="439" t="s">
        <v>75</v>
      </c>
      <c r="C366" s="439"/>
      <c r="D366" s="439"/>
      <c r="E366" s="439" t="s">
        <v>76</v>
      </c>
      <c r="F366" s="439"/>
      <c r="G366" s="67" t="s">
        <v>77</v>
      </c>
      <c r="H366" s="78">
        <v>8.7499999999999994E-2</v>
      </c>
      <c r="I366" s="31"/>
      <c r="J366" s="2"/>
      <c r="K366" s="28"/>
    </row>
    <row r="367" spans="1:11" s="1" customFormat="1" ht="12.75" customHeight="1" x14ac:dyDescent="0.25">
      <c r="A367" s="2"/>
      <c r="B367" s="3" t="s">
        <v>9</v>
      </c>
      <c r="C367" s="5" t="s">
        <v>10</v>
      </c>
      <c r="D367" s="3" t="s">
        <v>11</v>
      </c>
      <c r="E367" s="5" t="s">
        <v>12</v>
      </c>
      <c r="F367" s="3" t="s">
        <v>13</v>
      </c>
      <c r="G367" s="68" t="s">
        <v>14</v>
      </c>
      <c r="H367" s="66" t="s">
        <v>15</v>
      </c>
      <c r="I367" s="3" t="s">
        <v>16</v>
      </c>
      <c r="J367" s="2"/>
      <c r="K367" s="28"/>
    </row>
    <row r="368" spans="1:11" s="1" customFormat="1" ht="12.75" customHeight="1" x14ac:dyDescent="0.25">
      <c r="A368" s="2"/>
      <c r="B368" s="2" t="s">
        <v>27</v>
      </c>
      <c r="C368" s="6">
        <v>54147</v>
      </c>
      <c r="D368" s="6">
        <v>6500</v>
      </c>
      <c r="E368" s="6">
        <f t="shared" ref="E368:E379" si="86">$C368*8.33%</f>
        <v>4510.4450999999999</v>
      </c>
      <c r="F368" s="6">
        <v>541</v>
      </c>
      <c r="G368" s="15">
        <f>$G$14+$G$33+$G$53+$G$73+$G$93+$G$112+$G$131+$G$150+$G$169+$G$188+$G$207+$G$226+$G$245+$G$265+$G$285+$G$305+$G$324+$G$343+$G$363</f>
        <v>444440.38037287921</v>
      </c>
      <c r="H368" s="15">
        <f t="shared" ref="H368:H379" si="87">E368-F368</f>
        <v>3969.4450999999999</v>
      </c>
      <c r="I368" s="31"/>
      <c r="J368" s="2"/>
      <c r="K368" s="15">
        <f>(G368)*($H$366/12)</f>
        <v>3240.7111068855775</v>
      </c>
    </row>
    <row r="369" spans="1:11" s="1" customFormat="1" ht="12.75" customHeight="1" x14ac:dyDescent="0.25">
      <c r="A369" s="2"/>
      <c r="B369" s="2" t="s">
        <v>28</v>
      </c>
      <c r="C369" s="6">
        <v>54147</v>
      </c>
      <c r="D369" s="6">
        <v>6500</v>
      </c>
      <c r="E369" s="6">
        <f t="shared" si="86"/>
        <v>4510.4450999999999</v>
      </c>
      <c r="F369" s="6">
        <v>541</v>
      </c>
      <c r="G369" s="15">
        <f t="shared" ref="G369:G379" si="88">$G368+$H368</f>
        <v>448409.82547287922</v>
      </c>
      <c r="H369" s="15">
        <f t="shared" si="87"/>
        <v>3969.4450999999999</v>
      </c>
      <c r="I369" s="31"/>
      <c r="J369" s="16"/>
      <c r="K369" s="15">
        <f t="shared" ref="K369:K379" si="89">(G369)*($H$366/12)</f>
        <v>3269.6549774064106</v>
      </c>
    </row>
    <row r="370" spans="1:11" s="1" customFormat="1" ht="12.75" customHeight="1" x14ac:dyDescent="0.25">
      <c r="A370" s="2"/>
      <c r="B370" s="2" t="s">
        <v>29</v>
      </c>
      <c r="C370" s="6">
        <v>54147</v>
      </c>
      <c r="D370" s="6">
        <v>6500</v>
      </c>
      <c r="E370" s="6">
        <f t="shared" si="86"/>
        <v>4510.4450999999999</v>
      </c>
      <c r="F370" s="6">
        <v>541</v>
      </c>
      <c r="G370" s="15">
        <f t="shared" si="88"/>
        <v>452379.27057287924</v>
      </c>
      <c r="H370" s="15">
        <f t="shared" si="87"/>
        <v>3969.4450999999999</v>
      </c>
      <c r="I370" s="31"/>
      <c r="J370" s="16"/>
      <c r="K370" s="15">
        <f t="shared" si="89"/>
        <v>3298.5988479272442</v>
      </c>
    </row>
    <row r="371" spans="1:11" s="1" customFormat="1" ht="12.75" customHeight="1" x14ac:dyDescent="0.25">
      <c r="A371" s="2"/>
      <c r="B371" s="2" t="s">
        <v>30</v>
      </c>
      <c r="C371" s="6">
        <v>54147</v>
      </c>
      <c r="D371" s="6">
        <v>6500</v>
      </c>
      <c r="E371" s="6">
        <f t="shared" si="86"/>
        <v>4510.4450999999999</v>
      </c>
      <c r="F371" s="6">
        <v>541</v>
      </c>
      <c r="G371" s="15">
        <f t="shared" si="88"/>
        <v>456348.71567287925</v>
      </c>
      <c r="H371" s="15">
        <f t="shared" si="87"/>
        <v>3969.4450999999999</v>
      </c>
      <c r="I371" s="31"/>
      <c r="J371" s="16"/>
      <c r="K371" s="15">
        <f t="shared" si="89"/>
        <v>3327.5427184480777</v>
      </c>
    </row>
    <row r="372" spans="1:11" s="1" customFormat="1" ht="12.75" customHeight="1" x14ac:dyDescent="0.25">
      <c r="A372" s="2"/>
      <c r="B372" s="2" t="s">
        <v>31</v>
      </c>
      <c r="C372" s="6">
        <v>55774</v>
      </c>
      <c r="D372" s="6">
        <v>6500</v>
      </c>
      <c r="E372" s="6">
        <f t="shared" si="86"/>
        <v>4645.9741999999997</v>
      </c>
      <c r="F372" s="6">
        <v>541</v>
      </c>
      <c r="G372" s="15">
        <f t="shared" si="88"/>
        <v>460318.16077287926</v>
      </c>
      <c r="H372" s="15">
        <f t="shared" si="87"/>
        <v>4104.9741999999997</v>
      </c>
      <c r="I372" s="31"/>
      <c r="J372" s="16"/>
      <c r="K372" s="15">
        <f t="shared" si="89"/>
        <v>3356.4865889689108</v>
      </c>
    </row>
    <row r="373" spans="1:11" s="1" customFormat="1" ht="12.75" customHeight="1" x14ac:dyDescent="0.25">
      <c r="A373" s="2"/>
      <c r="B373" s="2" t="s">
        <v>32</v>
      </c>
      <c r="C373" s="6">
        <v>55774</v>
      </c>
      <c r="D373" s="6">
        <v>6500</v>
      </c>
      <c r="E373" s="6">
        <f t="shared" si="86"/>
        <v>4645.9741999999997</v>
      </c>
      <c r="F373" s="6">
        <v>541</v>
      </c>
      <c r="G373" s="15">
        <f t="shared" si="88"/>
        <v>464423.13497287926</v>
      </c>
      <c r="H373" s="15">
        <f t="shared" si="87"/>
        <v>4104.9741999999997</v>
      </c>
      <c r="I373" s="31"/>
      <c r="J373" s="16"/>
      <c r="K373" s="15">
        <f t="shared" si="89"/>
        <v>3386.4186925105773</v>
      </c>
    </row>
    <row r="374" spans="1:11" s="1" customFormat="1" ht="12.75" customHeight="1" x14ac:dyDescent="0.25">
      <c r="A374" s="2"/>
      <c r="B374" s="2" t="s">
        <v>33</v>
      </c>
      <c r="C374" s="6">
        <v>55774</v>
      </c>
      <c r="D374" s="6">
        <v>15000</v>
      </c>
      <c r="E374" s="6">
        <f t="shared" si="86"/>
        <v>4645.9741999999997</v>
      </c>
      <c r="F374" s="6">
        <v>1250</v>
      </c>
      <c r="G374" s="15">
        <f t="shared" si="88"/>
        <v>468528.10917287925</v>
      </c>
      <c r="H374" s="15">
        <f t="shared" si="87"/>
        <v>3395.9741999999997</v>
      </c>
      <c r="I374" s="31"/>
      <c r="J374" s="16"/>
      <c r="K374" s="15">
        <f t="shared" si="89"/>
        <v>3416.3507960522443</v>
      </c>
    </row>
    <row r="375" spans="1:11" s="1" customFormat="1" ht="12.75" customHeight="1" x14ac:dyDescent="0.25">
      <c r="A375" s="2"/>
      <c r="B375" s="2" t="s">
        <v>17</v>
      </c>
      <c r="C375" s="6">
        <v>55774</v>
      </c>
      <c r="D375" s="6">
        <v>15000</v>
      </c>
      <c r="E375" s="6">
        <f t="shared" si="86"/>
        <v>4645.9741999999997</v>
      </c>
      <c r="F375" s="6">
        <v>1250</v>
      </c>
      <c r="G375" s="15">
        <f t="shared" si="88"/>
        <v>471924.08337287925</v>
      </c>
      <c r="H375" s="15">
        <f t="shared" si="87"/>
        <v>3395.9741999999997</v>
      </c>
      <c r="I375" s="31"/>
      <c r="J375" s="16"/>
      <c r="K375" s="15">
        <f t="shared" si="89"/>
        <v>3441.1131079272441</v>
      </c>
    </row>
    <row r="376" spans="1:11" s="1" customFormat="1" ht="12.75" customHeight="1" x14ac:dyDescent="0.25">
      <c r="A376" s="2"/>
      <c r="B376" s="2" t="s">
        <v>18</v>
      </c>
      <c r="C376" s="6">
        <v>55774</v>
      </c>
      <c r="D376" s="6">
        <v>15000</v>
      </c>
      <c r="E376" s="6">
        <f t="shared" si="86"/>
        <v>4645.9741999999997</v>
      </c>
      <c r="F376" s="6">
        <v>1250</v>
      </c>
      <c r="G376" s="15">
        <f t="shared" si="88"/>
        <v>475320.05757287925</v>
      </c>
      <c r="H376" s="15">
        <f t="shared" si="87"/>
        <v>3395.9741999999997</v>
      </c>
      <c r="I376" s="31"/>
      <c r="J376" s="16"/>
      <c r="K376" s="15">
        <f t="shared" si="89"/>
        <v>3465.8754198022443</v>
      </c>
    </row>
    <row r="377" spans="1:11" s="1" customFormat="1" ht="12.75" customHeight="1" x14ac:dyDescent="0.25">
      <c r="A377" s="2"/>
      <c r="B377" s="2" t="s">
        <v>19</v>
      </c>
      <c r="C377" s="6">
        <v>55774</v>
      </c>
      <c r="D377" s="6">
        <v>15000</v>
      </c>
      <c r="E377" s="6">
        <f t="shared" si="86"/>
        <v>4645.9741999999997</v>
      </c>
      <c r="F377" s="6">
        <v>1250</v>
      </c>
      <c r="G377" s="15">
        <f t="shared" si="88"/>
        <v>478716.03177287924</v>
      </c>
      <c r="H377" s="15">
        <f t="shared" si="87"/>
        <v>3395.9741999999997</v>
      </c>
      <c r="I377" s="31"/>
      <c r="J377" s="16"/>
      <c r="K377" s="15">
        <f t="shared" si="89"/>
        <v>3490.6377316772441</v>
      </c>
    </row>
    <row r="378" spans="1:11" s="1" customFormat="1" ht="12.75" customHeight="1" x14ac:dyDescent="0.25">
      <c r="A378" s="2"/>
      <c r="B378" s="2" t="s">
        <v>20</v>
      </c>
      <c r="C378" s="6">
        <v>58245</v>
      </c>
      <c r="D378" s="6">
        <v>15000</v>
      </c>
      <c r="E378" s="6">
        <f t="shared" si="86"/>
        <v>4851.8085000000001</v>
      </c>
      <c r="F378" s="6">
        <v>1250</v>
      </c>
      <c r="G378" s="15">
        <f t="shared" si="88"/>
        <v>482112.00597287924</v>
      </c>
      <c r="H378" s="15">
        <f t="shared" si="87"/>
        <v>3601.8085000000001</v>
      </c>
      <c r="I378" s="31"/>
      <c r="J378" s="16"/>
      <c r="K378" s="15">
        <f t="shared" si="89"/>
        <v>3515.4000435522439</v>
      </c>
    </row>
    <row r="379" spans="1:11" s="1" customFormat="1" ht="12.75" customHeight="1" x14ac:dyDescent="0.25">
      <c r="A379" s="2"/>
      <c r="B379" s="2" t="s">
        <v>21</v>
      </c>
      <c r="C379" s="6">
        <v>58245</v>
      </c>
      <c r="D379" s="6">
        <v>15000</v>
      </c>
      <c r="E379" s="6">
        <f t="shared" si="86"/>
        <v>4851.8085000000001</v>
      </c>
      <c r="F379" s="6">
        <v>1250</v>
      </c>
      <c r="G379" s="15">
        <f t="shared" si="88"/>
        <v>485713.81447287922</v>
      </c>
      <c r="H379" s="15">
        <f t="shared" si="87"/>
        <v>3601.8085000000001</v>
      </c>
      <c r="I379" s="31"/>
      <c r="J379" s="16"/>
      <c r="K379" s="15">
        <f t="shared" si="89"/>
        <v>3541.6632305314106</v>
      </c>
    </row>
    <row r="380" spans="1:11" s="1" customFormat="1" ht="12.75" customHeight="1" x14ac:dyDescent="0.25">
      <c r="A380" s="2"/>
      <c r="B380" s="7" t="s">
        <v>22</v>
      </c>
      <c r="C380" s="8">
        <f>SUM(C368:C379)</f>
        <v>667722</v>
      </c>
      <c r="D380" s="9" t="s">
        <v>23</v>
      </c>
      <c r="E380" s="8">
        <f>SUM(E368:E379)</f>
        <v>55621.24259999999</v>
      </c>
      <c r="F380" s="8">
        <f>SUM(F368:F379)</f>
        <v>10746</v>
      </c>
      <c r="G380" s="30">
        <f>SUM(G368:G379)</f>
        <v>5588633.5901745511</v>
      </c>
      <c r="H380" s="30">
        <f>SUM(H368:H379)</f>
        <v>44875.242599999998</v>
      </c>
      <c r="I380" s="38">
        <f>H366/12</f>
        <v>7.2916666666666659E-3</v>
      </c>
      <c r="J380" s="16"/>
      <c r="K380" s="30">
        <f>SUM(K368:K379)</f>
        <v>40750.453261689436</v>
      </c>
    </row>
    <row r="381" spans="1:11" s="1" customFormat="1" ht="12.75" customHeight="1" x14ac:dyDescent="0.25">
      <c r="A381" s="2"/>
      <c r="B381" s="2"/>
      <c r="C381" s="2"/>
      <c r="D381" s="2"/>
      <c r="E381" s="2"/>
      <c r="F381" s="2"/>
      <c r="G381" s="15"/>
      <c r="H381" s="15"/>
      <c r="I381" s="31"/>
      <c r="J381" s="23"/>
      <c r="K381" s="15"/>
    </row>
    <row r="382" spans="1:11" s="1" customFormat="1" ht="12.75" customHeight="1" x14ac:dyDescent="0.25">
      <c r="A382" s="2"/>
      <c r="B382" s="2" t="s">
        <v>24</v>
      </c>
      <c r="C382" s="10">
        <f>G380*I380</f>
        <v>40750.453261689428</v>
      </c>
      <c r="D382" s="2"/>
      <c r="E382" s="2"/>
      <c r="F382" s="2" t="s">
        <v>25</v>
      </c>
      <c r="G382" s="73">
        <f>$C382+$H380</f>
        <v>85625.695861689426</v>
      </c>
      <c r="H382" s="15"/>
      <c r="I382" s="15">
        <f>SUM($I$14,$G$33,$G$53,$G$73,$G$93,$G$112,$G$131,$G$150,$G$169,$G$188,$G$207,$G$226,$G$245,$G$265,$G$285,$G$305,$G$324,$G$343,$G$363,$G$382)</f>
        <v>530066.07623456861</v>
      </c>
      <c r="J382" s="16"/>
      <c r="K382" s="15"/>
    </row>
    <row r="383" spans="1:11" ht="16.5" customHeight="1" x14ac:dyDescent="0.25">
      <c r="I383" s="135" t="str">
        <f>IF($I382=$G387,"OK","CHECK IT")</f>
        <v>OK</v>
      </c>
      <c r="J383" s="143" t="str">
        <f>IF($K381=$C383,"Intt OK","Intt CHECK IT")</f>
        <v>Intt OK</v>
      </c>
    </row>
    <row r="384" spans="1:11" s="1" customFormat="1" ht="12.75" customHeight="1" x14ac:dyDescent="0.25">
      <c r="A384" s="2"/>
      <c r="B384" s="438" t="s">
        <v>2</v>
      </c>
      <c r="C384" s="438"/>
      <c r="D384" s="438"/>
      <c r="E384" s="438" t="s">
        <v>3</v>
      </c>
      <c r="F384" s="438"/>
      <c r="G384" s="66" t="s">
        <v>4</v>
      </c>
      <c r="H384" s="136" t="s">
        <v>58</v>
      </c>
      <c r="I384" s="135" t="s">
        <v>54</v>
      </c>
      <c r="J384" s="16"/>
      <c r="K384" s="28"/>
    </row>
    <row r="385" spans="1:11" s="1" customFormat="1" ht="12.75" customHeight="1" x14ac:dyDescent="0.25">
      <c r="A385" s="2"/>
      <c r="B385" s="439" t="s">
        <v>75</v>
      </c>
      <c r="C385" s="439"/>
      <c r="D385" s="439"/>
      <c r="E385" s="439" t="s">
        <v>76</v>
      </c>
      <c r="F385" s="439"/>
      <c r="G385" s="67" t="s">
        <v>77</v>
      </c>
      <c r="H385" s="56">
        <v>8.7999999999999995E-2</v>
      </c>
      <c r="I385" s="31"/>
      <c r="J385" s="2"/>
      <c r="K385" s="28"/>
    </row>
    <row r="386" spans="1:11" s="1" customFormat="1" ht="12.75" customHeight="1" x14ac:dyDescent="0.25">
      <c r="A386" s="2"/>
      <c r="B386" s="3" t="s">
        <v>9</v>
      </c>
      <c r="C386" s="5" t="s">
        <v>10</v>
      </c>
      <c r="D386" s="3" t="s">
        <v>11</v>
      </c>
      <c r="E386" s="5" t="s">
        <v>12</v>
      </c>
      <c r="F386" s="3" t="s">
        <v>13</v>
      </c>
      <c r="G386" s="68" t="s">
        <v>14</v>
      </c>
      <c r="H386" s="66" t="s">
        <v>15</v>
      </c>
      <c r="I386" s="3" t="s">
        <v>16</v>
      </c>
      <c r="J386" s="2"/>
      <c r="K386" s="28"/>
    </row>
    <row r="387" spans="1:11" s="1" customFormat="1" ht="12.75" customHeight="1" x14ac:dyDescent="0.25">
      <c r="A387" s="2"/>
      <c r="B387" s="2" t="s">
        <v>27</v>
      </c>
      <c r="C387" s="6">
        <v>58245</v>
      </c>
      <c r="D387" s="6">
        <v>15000</v>
      </c>
      <c r="E387" s="6">
        <f t="shared" ref="E387:E398" si="90">$C387*8.33%</f>
        <v>4851.8085000000001</v>
      </c>
      <c r="F387" s="6">
        <v>1250</v>
      </c>
      <c r="G387" s="15">
        <f>$G$14+$G$33+$G$53+$G$73+$G$93+$G$112+$G$131+$G$150+$G$169+$G$188+$G$207+$G$226+$G$245+$G$265+$G$285+$G$305+$G$324+$G$343+$G$363+$G$382</f>
        <v>530066.07623456861</v>
      </c>
      <c r="H387" s="15">
        <f t="shared" ref="H387:H398" si="91">E387-F387</f>
        <v>3601.8085000000001</v>
      </c>
      <c r="I387" s="31"/>
      <c r="J387" s="2"/>
      <c r="K387" s="15">
        <f>(G387)*($H$385/12)</f>
        <v>3887.1512257201698</v>
      </c>
    </row>
    <row r="388" spans="1:11" s="1" customFormat="1" ht="12.75" customHeight="1" x14ac:dyDescent="0.25">
      <c r="A388" s="2"/>
      <c r="B388" s="2" t="s">
        <v>28</v>
      </c>
      <c r="C388" s="6">
        <v>58245</v>
      </c>
      <c r="D388" s="6">
        <v>15000</v>
      </c>
      <c r="E388" s="6">
        <f t="shared" si="90"/>
        <v>4851.8085000000001</v>
      </c>
      <c r="F388" s="6">
        <v>1250</v>
      </c>
      <c r="G388" s="15">
        <f t="shared" ref="G388:G398" si="92">$G387+$H387</f>
        <v>533667.88473456865</v>
      </c>
      <c r="H388" s="15">
        <f t="shared" si="91"/>
        <v>3601.8085000000001</v>
      </c>
      <c r="I388" s="31"/>
      <c r="J388" s="16"/>
      <c r="K388" s="15">
        <f t="shared" ref="K388:K398" si="93">(G388)*($H$385/12)</f>
        <v>3913.5644880535033</v>
      </c>
    </row>
    <row r="389" spans="1:11" s="1" customFormat="1" ht="12.75" customHeight="1" x14ac:dyDescent="0.25">
      <c r="A389" s="2"/>
      <c r="B389" s="2" t="s">
        <v>29</v>
      </c>
      <c r="C389" s="6">
        <v>58245</v>
      </c>
      <c r="D389" s="6">
        <v>15000</v>
      </c>
      <c r="E389" s="6">
        <f t="shared" si="90"/>
        <v>4851.8085000000001</v>
      </c>
      <c r="F389" s="6">
        <v>1250</v>
      </c>
      <c r="G389" s="15">
        <f t="shared" si="92"/>
        <v>537269.69323456869</v>
      </c>
      <c r="H389" s="15">
        <f t="shared" si="91"/>
        <v>3601.8085000000001</v>
      </c>
      <c r="I389" s="31"/>
      <c r="J389" s="16"/>
      <c r="K389" s="15">
        <f t="shared" si="93"/>
        <v>3939.9777503868372</v>
      </c>
    </row>
    <row r="390" spans="1:11" s="1" customFormat="1" ht="12.75" customHeight="1" x14ac:dyDescent="0.25">
      <c r="A390" s="2"/>
      <c r="B390" s="2" t="s">
        <v>30</v>
      </c>
      <c r="C390" s="6">
        <v>58245</v>
      </c>
      <c r="D390" s="6">
        <v>15000</v>
      </c>
      <c r="E390" s="6">
        <f t="shared" si="90"/>
        <v>4851.8085000000001</v>
      </c>
      <c r="F390" s="6">
        <v>1250</v>
      </c>
      <c r="G390" s="15">
        <f t="shared" si="92"/>
        <v>540871.50173456874</v>
      </c>
      <c r="H390" s="15">
        <f t="shared" si="91"/>
        <v>3601.8085000000001</v>
      </c>
      <c r="I390" s="31" t="s">
        <v>54</v>
      </c>
      <c r="J390" s="16"/>
      <c r="K390" s="15">
        <f t="shared" si="93"/>
        <v>3966.3910127201707</v>
      </c>
    </row>
    <row r="391" spans="1:11" s="1" customFormat="1" ht="12.75" customHeight="1" x14ac:dyDescent="0.25">
      <c r="A391" s="2"/>
      <c r="B391" s="2" t="s">
        <v>31</v>
      </c>
      <c r="C391" s="6">
        <v>59994</v>
      </c>
      <c r="D391" s="6">
        <v>15000</v>
      </c>
      <c r="E391" s="6">
        <f t="shared" si="90"/>
        <v>4997.5001999999995</v>
      </c>
      <c r="F391" s="6">
        <v>1250</v>
      </c>
      <c r="G391" s="15">
        <f t="shared" si="92"/>
        <v>544473.31023456878</v>
      </c>
      <c r="H391" s="15">
        <f t="shared" si="91"/>
        <v>3747.5001999999995</v>
      </c>
      <c r="I391" s="31"/>
      <c r="J391" s="16"/>
      <c r="K391" s="15">
        <f t="shared" si="93"/>
        <v>3992.8042750535042</v>
      </c>
    </row>
    <row r="392" spans="1:11" s="1" customFormat="1" ht="12.75" customHeight="1" x14ac:dyDescent="0.25">
      <c r="A392" s="2"/>
      <c r="B392" s="2" t="s">
        <v>32</v>
      </c>
      <c r="C392" s="6">
        <v>59994</v>
      </c>
      <c r="D392" s="6">
        <v>15000</v>
      </c>
      <c r="E392" s="6">
        <f t="shared" si="90"/>
        <v>4997.5001999999995</v>
      </c>
      <c r="F392" s="6">
        <v>1250</v>
      </c>
      <c r="G392" s="15">
        <f t="shared" si="92"/>
        <v>548220.81043456879</v>
      </c>
      <c r="H392" s="15">
        <f t="shared" si="91"/>
        <v>3747.5001999999995</v>
      </c>
      <c r="I392" s="31"/>
      <c r="J392" s="16"/>
      <c r="K392" s="15">
        <f t="shared" si="93"/>
        <v>4020.2859431868378</v>
      </c>
    </row>
    <row r="393" spans="1:11" s="1" customFormat="1" ht="12.75" customHeight="1" x14ac:dyDescent="0.25">
      <c r="A393" s="2"/>
      <c r="B393" s="2" t="s">
        <v>33</v>
      </c>
      <c r="C393" s="6">
        <v>59994</v>
      </c>
      <c r="D393" s="6">
        <v>15000</v>
      </c>
      <c r="E393" s="6">
        <f t="shared" si="90"/>
        <v>4997.5001999999995</v>
      </c>
      <c r="F393" s="6">
        <v>1250</v>
      </c>
      <c r="G393" s="15">
        <f t="shared" si="92"/>
        <v>551968.3106345688</v>
      </c>
      <c r="H393" s="15">
        <f t="shared" si="91"/>
        <v>3747.5001999999995</v>
      </c>
      <c r="I393" s="31"/>
      <c r="J393" s="16"/>
      <c r="K393" s="15">
        <f t="shared" si="93"/>
        <v>4047.767611320171</v>
      </c>
    </row>
    <row r="394" spans="1:11" s="1" customFormat="1" ht="12.75" customHeight="1" x14ac:dyDescent="0.25">
      <c r="A394" s="2"/>
      <c r="B394" s="2" t="s">
        <v>17</v>
      </c>
      <c r="C394" s="6">
        <v>59994</v>
      </c>
      <c r="D394" s="6">
        <v>15000</v>
      </c>
      <c r="E394" s="6">
        <f t="shared" si="90"/>
        <v>4997.5001999999995</v>
      </c>
      <c r="F394" s="6">
        <v>1250</v>
      </c>
      <c r="G394" s="15">
        <f t="shared" si="92"/>
        <v>555715.81083456881</v>
      </c>
      <c r="H394" s="15">
        <f t="shared" si="91"/>
        <v>3747.5001999999995</v>
      </c>
      <c r="I394" s="31"/>
      <c r="J394" s="16"/>
      <c r="K394" s="15">
        <f t="shared" si="93"/>
        <v>4075.2492794535046</v>
      </c>
    </row>
    <row r="395" spans="1:11" s="1" customFormat="1" ht="12.75" customHeight="1" x14ac:dyDescent="0.25">
      <c r="A395" s="2"/>
      <c r="B395" s="2" t="s">
        <v>18</v>
      </c>
      <c r="C395" s="6">
        <v>59994</v>
      </c>
      <c r="D395" s="6">
        <v>15000</v>
      </c>
      <c r="E395" s="6">
        <f t="shared" si="90"/>
        <v>4997.5001999999995</v>
      </c>
      <c r="F395" s="6">
        <v>1250</v>
      </c>
      <c r="G395" s="15">
        <f t="shared" si="92"/>
        <v>559463.31103456882</v>
      </c>
      <c r="H395" s="15">
        <f t="shared" si="91"/>
        <v>3747.5001999999995</v>
      </c>
      <c r="I395" s="31"/>
      <c r="J395" s="16"/>
      <c r="K395" s="15">
        <f t="shared" si="93"/>
        <v>4102.7309475868378</v>
      </c>
    </row>
    <row r="396" spans="1:11" s="1" customFormat="1" ht="12.75" customHeight="1" x14ac:dyDescent="0.25">
      <c r="A396" s="2"/>
      <c r="B396" s="2" t="s">
        <v>19</v>
      </c>
      <c r="C396" s="6">
        <v>59994</v>
      </c>
      <c r="D396" s="6">
        <v>15000</v>
      </c>
      <c r="E396" s="6">
        <f t="shared" si="90"/>
        <v>4997.5001999999995</v>
      </c>
      <c r="F396" s="6">
        <v>1250</v>
      </c>
      <c r="G396" s="15">
        <f t="shared" si="92"/>
        <v>563210.81123456883</v>
      </c>
      <c r="H396" s="15">
        <f t="shared" si="91"/>
        <v>3747.5001999999995</v>
      </c>
      <c r="I396" s="31"/>
      <c r="J396" s="16"/>
      <c r="K396" s="15">
        <f t="shared" si="93"/>
        <v>4130.212615720171</v>
      </c>
    </row>
    <row r="397" spans="1:11" s="1" customFormat="1" ht="12.75" customHeight="1" x14ac:dyDescent="0.25">
      <c r="A397" s="2"/>
      <c r="B397" s="2" t="s">
        <v>20</v>
      </c>
      <c r="C397" s="6">
        <v>63630</v>
      </c>
      <c r="D397" s="6">
        <v>15000</v>
      </c>
      <c r="E397" s="6">
        <f t="shared" si="90"/>
        <v>5300.3789999999999</v>
      </c>
      <c r="F397" s="6">
        <v>1250</v>
      </c>
      <c r="G397" s="15">
        <f t="shared" si="92"/>
        <v>566958.31143456884</v>
      </c>
      <c r="H397" s="15">
        <f t="shared" si="91"/>
        <v>4050.3789999999999</v>
      </c>
      <c r="I397" s="31"/>
      <c r="J397" s="16"/>
      <c r="K397" s="15">
        <f t="shared" si="93"/>
        <v>4157.6942838535051</v>
      </c>
    </row>
    <row r="398" spans="1:11" s="1" customFormat="1" ht="12.75" customHeight="1" x14ac:dyDescent="0.25">
      <c r="A398" s="2"/>
      <c r="B398" s="2" t="s">
        <v>21</v>
      </c>
      <c r="C398" s="6">
        <v>63630</v>
      </c>
      <c r="D398" s="6">
        <v>15000</v>
      </c>
      <c r="E398" s="6">
        <f t="shared" si="90"/>
        <v>5300.3789999999999</v>
      </c>
      <c r="F398" s="6">
        <v>1250</v>
      </c>
      <c r="G398" s="15">
        <f t="shared" si="92"/>
        <v>571008.69043456879</v>
      </c>
      <c r="H398" s="15">
        <f t="shared" si="91"/>
        <v>4050.3789999999999</v>
      </c>
      <c r="I398" s="31"/>
      <c r="J398" s="16"/>
      <c r="K398" s="15">
        <f t="shared" si="93"/>
        <v>4187.3970631868378</v>
      </c>
    </row>
    <row r="399" spans="1:11" s="1" customFormat="1" ht="12.75" customHeight="1" x14ac:dyDescent="0.25">
      <c r="A399" s="2"/>
      <c r="B399" s="7" t="s">
        <v>22</v>
      </c>
      <c r="C399" s="8">
        <f>SUM(C387:C398)</f>
        <v>720204</v>
      </c>
      <c r="D399" s="9" t="s">
        <v>23</v>
      </c>
      <c r="E399" s="8">
        <f>SUM(E387:E398)</f>
        <v>59992.993200000004</v>
      </c>
      <c r="F399" s="8">
        <f>SUM(F387:F398)</f>
        <v>15000</v>
      </c>
      <c r="G399" s="30">
        <f>SUM(G387:G398)</f>
        <v>6602894.5222148243</v>
      </c>
      <c r="H399" s="30">
        <f>SUM(H387:H398)</f>
        <v>44992.993199999997</v>
      </c>
      <c r="I399" s="38">
        <f>H385/12</f>
        <v>7.3333333333333332E-3</v>
      </c>
      <c r="J399" s="16"/>
      <c r="K399" s="30">
        <f>SUM(K387:K398)</f>
        <v>48421.226496242052</v>
      </c>
    </row>
    <row r="400" spans="1:11" s="1" customFormat="1" ht="12.75" customHeight="1" x14ac:dyDescent="0.25">
      <c r="A400" s="2"/>
      <c r="B400" s="2"/>
      <c r="C400" s="2"/>
      <c r="D400" s="2"/>
      <c r="E400" s="2"/>
      <c r="F400" s="2"/>
      <c r="G400" s="15"/>
      <c r="H400" s="15"/>
      <c r="I400" s="31"/>
      <c r="J400" s="23"/>
      <c r="K400" s="15"/>
    </row>
    <row r="401" spans="1:11" s="1" customFormat="1" ht="12.75" customHeight="1" x14ac:dyDescent="0.25">
      <c r="A401" s="2"/>
      <c r="B401" s="2" t="s">
        <v>24</v>
      </c>
      <c r="C401" s="10">
        <f>G399*I399</f>
        <v>48421.226496242045</v>
      </c>
      <c r="D401" s="2"/>
      <c r="E401" s="2"/>
      <c r="F401" s="2" t="s">
        <v>25</v>
      </c>
      <c r="G401" s="73">
        <f>$C401+$H399</f>
        <v>93414.219696242042</v>
      </c>
      <c r="H401" s="15"/>
      <c r="I401" s="15">
        <f>SUM($I$14,$G$33,$G$53,$G$73,$G$93,$G$112,$G$131,$G$150,$G$169,$G$188,$G$207,$G$226,$G$245,$G$265,$G$285,$G$305,$G$324,$G$343,$G$363,$G$382,$G$401)</f>
        <v>623480.29593081062</v>
      </c>
      <c r="J401" s="16"/>
      <c r="K401" s="15"/>
    </row>
    <row r="402" spans="1:11" ht="76.5" x14ac:dyDescent="0.25">
      <c r="I402" s="135" t="str">
        <f>IF($I401=$G406,"OK","CHECK IT")</f>
        <v>OK</v>
      </c>
      <c r="J402" s="143" t="str">
        <f>IF($K400=$C402,"Intt OK","Intt CHECK IT")</f>
        <v>Intt OK</v>
      </c>
    </row>
    <row r="403" spans="1:11" s="1" customFormat="1" ht="12.75" customHeight="1" x14ac:dyDescent="0.25">
      <c r="A403" s="2"/>
      <c r="B403" s="438" t="s">
        <v>2</v>
      </c>
      <c r="C403" s="438"/>
      <c r="D403" s="438"/>
      <c r="E403" s="438" t="s">
        <v>3</v>
      </c>
      <c r="F403" s="438"/>
      <c r="G403" s="66" t="s">
        <v>4</v>
      </c>
      <c r="H403" s="136" t="s">
        <v>59</v>
      </c>
      <c r="I403" s="135" t="s">
        <v>54</v>
      </c>
      <c r="J403" s="16"/>
      <c r="K403" s="28"/>
    </row>
    <row r="404" spans="1:11" s="1" customFormat="1" ht="12.75" customHeight="1" x14ac:dyDescent="0.25">
      <c r="A404" s="2"/>
      <c r="B404" s="439" t="s">
        <v>75</v>
      </c>
      <c r="C404" s="439"/>
      <c r="D404" s="439"/>
      <c r="E404" s="439" t="s">
        <v>76</v>
      </c>
      <c r="F404" s="439"/>
      <c r="G404" s="67" t="s">
        <v>77</v>
      </c>
      <c r="H404" s="56">
        <v>8.6499999999999994E-2</v>
      </c>
      <c r="I404" s="31"/>
      <c r="J404" s="2"/>
      <c r="K404" s="28"/>
    </row>
    <row r="405" spans="1:11" s="1" customFormat="1" ht="12.75" customHeight="1" x14ac:dyDescent="0.25">
      <c r="A405" s="2"/>
      <c r="B405" s="3" t="s">
        <v>9</v>
      </c>
      <c r="C405" s="5" t="s">
        <v>10</v>
      </c>
      <c r="D405" s="3" t="s">
        <v>11</v>
      </c>
      <c r="E405" s="5" t="s">
        <v>12</v>
      </c>
      <c r="F405" s="3" t="s">
        <v>13</v>
      </c>
      <c r="G405" s="68" t="s">
        <v>14</v>
      </c>
      <c r="H405" s="66" t="s">
        <v>15</v>
      </c>
      <c r="I405" s="3" t="s">
        <v>16</v>
      </c>
      <c r="J405" s="2"/>
      <c r="K405" s="28"/>
    </row>
    <row r="406" spans="1:11" s="1" customFormat="1" ht="12.75" customHeight="1" x14ac:dyDescent="0.25">
      <c r="A406" s="2"/>
      <c r="B406" s="2" t="s">
        <v>27</v>
      </c>
      <c r="C406" s="6">
        <v>63630</v>
      </c>
      <c r="D406" s="6">
        <v>15000</v>
      </c>
      <c r="E406" s="6">
        <f t="shared" ref="E406:E417" si="94">$C406*8.33%</f>
        <v>5300.3789999999999</v>
      </c>
      <c r="F406" s="6">
        <v>1250</v>
      </c>
      <c r="G406" s="15">
        <f>$G$14+G$33+$G$53+$G$73+$G$93+$G$112+$G$131+$G$150+$G$169+$G$188+$G$207+$G$226+$G$245+$G$265+$G$285+$G$305+$G$324+$G$343+$G$363+$G$382+$G$401</f>
        <v>623480.29593081062</v>
      </c>
      <c r="H406" s="15">
        <f t="shared" ref="H406:H417" si="95">E406-F406</f>
        <v>4050.3789999999999</v>
      </c>
      <c r="I406" s="31"/>
      <c r="J406" s="2"/>
      <c r="K406" s="15">
        <f>(G406)*($H$404/12)</f>
        <v>4494.2537998345933</v>
      </c>
    </row>
    <row r="407" spans="1:11" s="1" customFormat="1" ht="12.75" customHeight="1" x14ac:dyDescent="0.25">
      <c r="A407" s="2"/>
      <c r="B407" s="2" t="s">
        <v>28</v>
      </c>
      <c r="C407" s="6">
        <v>63630</v>
      </c>
      <c r="D407" s="6">
        <v>15000</v>
      </c>
      <c r="E407" s="6">
        <f t="shared" si="94"/>
        <v>5300.3789999999999</v>
      </c>
      <c r="F407" s="6">
        <v>1250</v>
      </c>
      <c r="G407" s="15">
        <f t="shared" ref="G407:G417" si="96">$G406+$H406</f>
        <v>627530.67493081058</v>
      </c>
      <c r="H407" s="15">
        <f t="shared" si="95"/>
        <v>4050.3789999999999</v>
      </c>
      <c r="I407" s="31"/>
      <c r="J407" s="16"/>
      <c r="K407" s="15">
        <f t="shared" ref="K407:K417" si="97">(G407)*($H$404/12)</f>
        <v>4523.450281792926</v>
      </c>
    </row>
    <row r="408" spans="1:11" s="1" customFormat="1" ht="12.75" customHeight="1" x14ac:dyDescent="0.25">
      <c r="A408" s="2"/>
      <c r="B408" s="2" t="s">
        <v>29</v>
      </c>
      <c r="C408" s="6">
        <v>63630</v>
      </c>
      <c r="D408" s="6">
        <v>15000</v>
      </c>
      <c r="E408" s="6">
        <f t="shared" si="94"/>
        <v>5300.3789999999999</v>
      </c>
      <c r="F408" s="6">
        <v>1250</v>
      </c>
      <c r="G408" s="15">
        <f t="shared" si="96"/>
        <v>631581.05393081054</v>
      </c>
      <c r="H408" s="15">
        <f t="shared" si="95"/>
        <v>4050.3789999999999</v>
      </c>
      <c r="I408" s="31"/>
      <c r="J408" s="16"/>
      <c r="K408" s="15">
        <f t="shared" si="97"/>
        <v>4552.6467637512587</v>
      </c>
    </row>
    <row r="409" spans="1:11" s="1" customFormat="1" ht="12.75" customHeight="1" x14ac:dyDescent="0.25">
      <c r="A409" s="2"/>
      <c r="B409" s="2" t="s">
        <v>30</v>
      </c>
      <c r="C409" s="6">
        <v>63630</v>
      </c>
      <c r="D409" s="6">
        <v>15000</v>
      </c>
      <c r="E409" s="6">
        <f t="shared" si="94"/>
        <v>5300.3789999999999</v>
      </c>
      <c r="F409" s="6">
        <v>1250</v>
      </c>
      <c r="G409" s="15">
        <f t="shared" si="96"/>
        <v>635631.43293081049</v>
      </c>
      <c r="H409" s="15">
        <f t="shared" si="95"/>
        <v>4050.3789999999999</v>
      </c>
      <c r="I409" s="31" t="s">
        <v>54</v>
      </c>
      <c r="J409" s="16"/>
      <c r="K409" s="15">
        <f t="shared" si="97"/>
        <v>4581.8432457095923</v>
      </c>
    </row>
    <row r="410" spans="1:11" s="1" customFormat="1" ht="12.75" customHeight="1" x14ac:dyDescent="0.25">
      <c r="A410" s="2"/>
      <c r="B410" s="2" t="s">
        <v>31</v>
      </c>
      <c r="C410" s="6">
        <v>65555</v>
      </c>
      <c r="D410" s="6">
        <v>15000</v>
      </c>
      <c r="E410" s="6">
        <f t="shared" si="94"/>
        <v>5460.7314999999999</v>
      </c>
      <c r="F410" s="6">
        <v>1250</v>
      </c>
      <c r="G410" s="15">
        <f t="shared" si="96"/>
        <v>639681.81193081045</v>
      </c>
      <c r="H410" s="15">
        <f t="shared" si="95"/>
        <v>4210.7314999999999</v>
      </c>
      <c r="I410" s="31"/>
      <c r="J410" s="16"/>
      <c r="K410" s="15">
        <f t="shared" si="97"/>
        <v>4611.039727667925</v>
      </c>
    </row>
    <row r="411" spans="1:11" s="1" customFormat="1" ht="12.75" customHeight="1" x14ac:dyDescent="0.25">
      <c r="A411" s="2"/>
      <c r="B411" s="2" t="s">
        <v>32</v>
      </c>
      <c r="C411" s="6">
        <v>65555</v>
      </c>
      <c r="D411" s="6">
        <v>15000</v>
      </c>
      <c r="E411" s="6">
        <f t="shared" si="94"/>
        <v>5460.7314999999999</v>
      </c>
      <c r="F411" s="6">
        <v>1250</v>
      </c>
      <c r="G411" s="15">
        <f t="shared" si="96"/>
        <v>643892.54343081044</v>
      </c>
      <c r="H411" s="15">
        <f t="shared" si="95"/>
        <v>4210.7314999999999</v>
      </c>
      <c r="I411" s="31"/>
      <c r="J411" s="16"/>
      <c r="K411" s="15">
        <f t="shared" si="97"/>
        <v>4641.3920838970917</v>
      </c>
    </row>
    <row r="412" spans="1:11" s="1" customFormat="1" ht="12.75" customHeight="1" x14ac:dyDescent="0.25">
      <c r="A412" s="2"/>
      <c r="B412" s="2" t="s">
        <v>33</v>
      </c>
      <c r="C412" s="6">
        <v>65555</v>
      </c>
      <c r="D412" s="6">
        <v>15000</v>
      </c>
      <c r="E412" s="6">
        <f t="shared" si="94"/>
        <v>5460.7314999999999</v>
      </c>
      <c r="F412" s="6">
        <v>1250</v>
      </c>
      <c r="G412" s="15">
        <f t="shared" si="96"/>
        <v>648103.27493081044</v>
      </c>
      <c r="H412" s="15">
        <f t="shared" si="95"/>
        <v>4210.7314999999999</v>
      </c>
      <c r="I412" s="31"/>
      <c r="J412" s="16"/>
      <c r="K412" s="15">
        <f t="shared" si="97"/>
        <v>4671.7444401262583</v>
      </c>
    </row>
    <row r="413" spans="1:11" s="1" customFormat="1" ht="12.75" customHeight="1" x14ac:dyDescent="0.25">
      <c r="A413" s="2"/>
      <c r="B413" s="2" t="s">
        <v>17</v>
      </c>
      <c r="C413" s="6">
        <v>65555</v>
      </c>
      <c r="D413" s="6">
        <v>15000</v>
      </c>
      <c r="E413" s="6">
        <f t="shared" si="94"/>
        <v>5460.7314999999999</v>
      </c>
      <c r="F413" s="6">
        <v>1250</v>
      </c>
      <c r="G413" s="15">
        <f t="shared" si="96"/>
        <v>652314.00643081043</v>
      </c>
      <c r="H413" s="15">
        <f t="shared" si="95"/>
        <v>4210.7314999999999</v>
      </c>
      <c r="I413" s="31"/>
      <c r="J413" s="16"/>
      <c r="K413" s="15">
        <f t="shared" si="97"/>
        <v>4702.0967963554249</v>
      </c>
    </row>
    <row r="414" spans="1:11" s="1" customFormat="1" ht="12.75" customHeight="1" x14ac:dyDescent="0.25">
      <c r="A414" s="2"/>
      <c r="B414" s="2" t="s">
        <v>18</v>
      </c>
      <c r="C414" s="6">
        <v>65555</v>
      </c>
      <c r="D414" s="6">
        <v>15000</v>
      </c>
      <c r="E414" s="6">
        <f t="shared" si="94"/>
        <v>5460.7314999999999</v>
      </c>
      <c r="F414" s="6">
        <v>1250</v>
      </c>
      <c r="G414" s="15">
        <f t="shared" si="96"/>
        <v>656524.73793081043</v>
      </c>
      <c r="H414" s="15">
        <f t="shared" si="95"/>
        <v>4210.7314999999999</v>
      </c>
      <c r="I414" s="31"/>
      <c r="J414" s="16"/>
      <c r="K414" s="15">
        <f t="shared" si="97"/>
        <v>4732.4491525845915</v>
      </c>
    </row>
    <row r="415" spans="1:11" s="1" customFormat="1" ht="12.75" customHeight="1" x14ac:dyDescent="0.25">
      <c r="A415" s="2"/>
      <c r="B415" s="2" t="s">
        <v>19</v>
      </c>
      <c r="C415" s="6">
        <v>65555</v>
      </c>
      <c r="D415" s="6">
        <v>15000</v>
      </c>
      <c r="E415" s="6">
        <f t="shared" si="94"/>
        <v>5460.7314999999999</v>
      </c>
      <c r="F415" s="6">
        <v>1250</v>
      </c>
      <c r="G415" s="15">
        <f t="shared" si="96"/>
        <v>660735.46943081042</v>
      </c>
      <c r="H415" s="15">
        <f t="shared" si="95"/>
        <v>4210.7314999999999</v>
      </c>
      <c r="I415" s="31"/>
      <c r="J415" s="16"/>
      <c r="K415" s="15">
        <f t="shared" si="97"/>
        <v>4762.8015088137581</v>
      </c>
    </row>
    <row r="416" spans="1:11" s="1" customFormat="1" ht="12.75" customHeight="1" x14ac:dyDescent="0.25">
      <c r="A416" s="2"/>
      <c r="B416" s="2" t="s">
        <v>20</v>
      </c>
      <c r="C416" s="6">
        <v>69301</v>
      </c>
      <c r="D416" s="6">
        <v>15000</v>
      </c>
      <c r="E416" s="6">
        <f t="shared" si="94"/>
        <v>5772.7732999999998</v>
      </c>
      <c r="F416" s="6">
        <v>1250</v>
      </c>
      <c r="G416" s="15">
        <f t="shared" si="96"/>
        <v>664946.20093081042</v>
      </c>
      <c r="H416" s="15">
        <f t="shared" si="95"/>
        <v>4522.7732999999998</v>
      </c>
      <c r="I416" s="31"/>
      <c r="J416" s="16"/>
      <c r="K416" s="15">
        <f t="shared" si="97"/>
        <v>4793.1538650429247</v>
      </c>
    </row>
    <row r="417" spans="1:11" s="1" customFormat="1" ht="12.75" customHeight="1" x14ac:dyDescent="0.25">
      <c r="A417" s="2"/>
      <c r="B417" s="2" t="s">
        <v>21</v>
      </c>
      <c r="C417" s="6">
        <v>69301</v>
      </c>
      <c r="D417" s="6">
        <v>15000</v>
      </c>
      <c r="E417" s="6">
        <f t="shared" si="94"/>
        <v>5772.7732999999998</v>
      </c>
      <c r="F417" s="6">
        <v>1250</v>
      </c>
      <c r="G417" s="15">
        <f t="shared" si="96"/>
        <v>669468.97423081042</v>
      </c>
      <c r="H417" s="15">
        <f t="shared" si="95"/>
        <v>4522.7732999999998</v>
      </c>
      <c r="I417" s="31"/>
      <c r="J417" s="16"/>
      <c r="K417" s="15">
        <f t="shared" si="97"/>
        <v>4825.7555225804253</v>
      </c>
    </row>
    <row r="418" spans="1:11" s="1" customFormat="1" ht="12.75" customHeight="1" x14ac:dyDescent="0.25">
      <c r="A418" s="2"/>
      <c r="B418" s="7" t="s">
        <v>22</v>
      </c>
      <c r="C418" s="8">
        <f>SUM(C406:C417)</f>
        <v>786452</v>
      </c>
      <c r="D418" s="9" t="s">
        <v>23</v>
      </c>
      <c r="E418" s="8">
        <f>SUM(E406:E417)</f>
        <v>65511.451600000008</v>
      </c>
      <c r="F418" s="8">
        <f>SUM(F406:F417)</f>
        <v>15000</v>
      </c>
      <c r="G418" s="30">
        <f>SUM(G406:G417)</f>
        <v>7753890.4769697255</v>
      </c>
      <c r="H418" s="30">
        <f>SUM(H406:H417)</f>
        <v>50511.451600000008</v>
      </c>
      <c r="I418" s="38">
        <f>H404/12</f>
        <v>7.2083333333333331E-3</v>
      </c>
      <c r="J418" s="16"/>
      <c r="K418" s="30">
        <f>SUM(K406:K417)</f>
        <v>55892.627188156781</v>
      </c>
    </row>
    <row r="419" spans="1:11" s="1" customFormat="1" ht="12.75" customHeight="1" x14ac:dyDescent="0.25">
      <c r="A419" s="2"/>
      <c r="B419" s="2"/>
      <c r="C419" s="2"/>
      <c r="D419" s="2"/>
      <c r="E419" s="2"/>
      <c r="F419" s="2"/>
      <c r="G419" s="15"/>
      <c r="H419" s="15"/>
      <c r="I419" s="31"/>
      <c r="J419" s="23"/>
      <c r="K419" s="15"/>
    </row>
    <row r="420" spans="1:11" s="1" customFormat="1" ht="12.75" customHeight="1" x14ac:dyDescent="0.25">
      <c r="A420" s="2"/>
      <c r="B420" s="2" t="s">
        <v>24</v>
      </c>
      <c r="C420" s="10">
        <f>G418*I418</f>
        <v>55892.627188156766</v>
      </c>
      <c r="D420" s="2"/>
      <c r="E420" s="2"/>
      <c r="F420" s="2" t="s">
        <v>25</v>
      </c>
      <c r="G420" s="73">
        <f>$C420+$H418</f>
        <v>106404.07878815677</v>
      </c>
      <c r="H420" s="15"/>
      <c r="I420" s="15">
        <f>SUM($I$14,$G$33,$G$53,$G$73,$G$93,$G$112,$G$131,$G$150,$G$169,$G$188,$G$207,$G$226,$G$245,$G$265,$G$285,$G$305,$G$324,$G$343,$G$363,$G$382,$G$401,$G$420)</f>
        <v>729884.37471896736</v>
      </c>
      <c r="J420" s="16"/>
      <c r="K420" s="15"/>
    </row>
    <row r="421" spans="1:11" ht="76.5" x14ac:dyDescent="0.25">
      <c r="I421" s="135" t="str">
        <f>IF($I420=$G425,"OK","CHECK IT")</f>
        <v>OK</v>
      </c>
      <c r="J421" s="143" t="str">
        <f>IF($K419=$C421,"Intt OK","Intt CHECK IT")</f>
        <v>Intt OK</v>
      </c>
    </row>
    <row r="422" spans="1:11" s="1" customFormat="1" ht="12.75" customHeight="1" x14ac:dyDescent="0.25">
      <c r="A422" s="2"/>
      <c r="B422" s="438" t="s">
        <v>2</v>
      </c>
      <c r="C422" s="438"/>
      <c r="D422" s="438"/>
      <c r="E422" s="438" t="s">
        <v>3</v>
      </c>
      <c r="F422" s="438"/>
      <c r="G422" s="66" t="s">
        <v>4</v>
      </c>
      <c r="H422" s="136" t="s">
        <v>60</v>
      </c>
      <c r="I422" s="135" t="s">
        <v>54</v>
      </c>
      <c r="J422" s="16"/>
      <c r="K422" s="28"/>
    </row>
    <row r="423" spans="1:11" s="1" customFormat="1" ht="12.75" customHeight="1" x14ac:dyDescent="0.25">
      <c r="A423" s="2"/>
      <c r="B423" s="439" t="s">
        <v>75</v>
      </c>
      <c r="C423" s="439"/>
      <c r="D423" s="439"/>
      <c r="E423" s="439" t="s">
        <v>76</v>
      </c>
      <c r="F423" s="439"/>
      <c r="G423" s="67" t="s">
        <v>77</v>
      </c>
      <c r="H423" s="56">
        <v>8.5500000000000007E-2</v>
      </c>
      <c r="I423" s="31"/>
      <c r="J423" s="2"/>
      <c r="K423" s="28"/>
    </row>
    <row r="424" spans="1:11" s="1" customFormat="1" ht="12.75" customHeight="1" x14ac:dyDescent="0.25">
      <c r="A424" s="2"/>
      <c r="B424" s="3" t="s">
        <v>9</v>
      </c>
      <c r="C424" s="5" t="s">
        <v>10</v>
      </c>
      <c r="D424" s="3" t="s">
        <v>11</v>
      </c>
      <c r="E424" s="5" t="s">
        <v>12</v>
      </c>
      <c r="F424" s="3" t="s">
        <v>13</v>
      </c>
      <c r="G424" s="68" t="s">
        <v>14</v>
      </c>
      <c r="H424" s="66" t="s">
        <v>15</v>
      </c>
      <c r="I424" s="3" t="s">
        <v>16</v>
      </c>
      <c r="J424" s="2"/>
      <c r="K424" s="28"/>
    </row>
    <row r="425" spans="1:11" s="1" customFormat="1" ht="12.75" customHeight="1" x14ac:dyDescent="0.25">
      <c r="A425" s="2"/>
      <c r="B425" s="2" t="s">
        <v>27</v>
      </c>
      <c r="C425" s="6">
        <v>69301</v>
      </c>
      <c r="D425" s="6">
        <v>15000</v>
      </c>
      <c r="E425" s="6">
        <f t="shared" ref="E425:E436" si="98">$C425*8.33%</f>
        <v>5772.7732999999998</v>
      </c>
      <c r="F425" s="6">
        <v>1250</v>
      </c>
      <c r="G425" s="15">
        <f>$G$14+$G$33+$G$53+$G$73+$G$93+$G$112+$G$131+$G$150+$G$169+$G$188+$G$207+$G$226+$G$245+$G$265+$G$285+$G$305+$G$324+$G$343+$G$363+$G$382+$G$401+$G$420</f>
        <v>729884.37471896736</v>
      </c>
      <c r="H425" s="15">
        <f t="shared" ref="H425:H436" si="99">E425-F425</f>
        <v>4522.7732999999998</v>
      </c>
      <c r="I425" s="31"/>
      <c r="J425" s="2"/>
      <c r="K425" s="15">
        <f>(G425)*($H$423/12)</f>
        <v>5200.4261698726423</v>
      </c>
    </row>
    <row r="426" spans="1:11" s="1" customFormat="1" ht="12.75" customHeight="1" x14ac:dyDescent="0.25">
      <c r="A426" s="2"/>
      <c r="B426" s="2" t="s">
        <v>28</v>
      </c>
      <c r="C426" s="6">
        <v>69301</v>
      </c>
      <c r="D426" s="6">
        <v>15000</v>
      </c>
      <c r="E426" s="6">
        <f t="shared" si="98"/>
        <v>5772.7732999999998</v>
      </c>
      <c r="F426" s="6">
        <v>1250</v>
      </c>
      <c r="G426" s="15">
        <f t="shared" ref="G426:G436" si="100">$G425+$H425</f>
        <v>734407.14801896736</v>
      </c>
      <c r="H426" s="15">
        <f t="shared" si="99"/>
        <v>4522.7732999999998</v>
      </c>
      <c r="I426" s="31"/>
      <c r="J426" s="16"/>
      <c r="K426" s="15">
        <f t="shared" ref="K426:K436" si="101">(G426)*($H$423/12)</f>
        <v>5232.6509296351423</v>
      </c>
    </row>
    <row r="427" spans="1:11" s="1" customFormat="1" ht="12.75" customHeight="1" x14ac:dyDescent="0.25">
      <c r="A427" s="2"/>
      <c r="B427" s="2" t="s">
        <v>29</v>
      </c>
      <c r="C427" s="6">
        <v>69301</v>
      </c>
      <c r="D427" s="6">
        <v>15000</v>
      </c>
      <c r="E427" s="6">
        <f t="shared" si="98"/>
        <v>5772.7732999999998</v>
      </c>
      <c r="F427" s="6">
        <v>1250</v>
      </c>
      <c r="G427" s="15">
        <f t="shared" si="100"/>
        <v>738929.92131896736</v>
      </c>
      <c r="H427" s="15">
        <f t="shared" si="99"/>
        <v>4522.7732999999998</v>
      </c>
      <c r="I427" s="31"/>
      <c r="J427" s="16"/>
      <c r="K427" s="15">
        <f t="shared" si="101"/>
        <v>5264.8756893976424</v>
      </c>
    </row>
    <row r="428" spans="1:11" s="1" customFormat="1" ht="12.75" customHeight="1" x14ac:dyDescent="0.25">
      <c r="A428" s="2"/>
      <c r="B428" s="2" t="s">
        <v>30</v>
      </c>
      <c r="C428" s="6">
        <v>69301</v>
      </c>
      <c r="D428" s="6">
        <v>15000</v>
      </c>
      <c r="E428" s="6">
        <f t="shared" si="98"/>
        <v>5772.7732999999998</v>
      </c>
      <c r="F428" s="6">
        <v>1250</v>
      </c>
      <c r="G428" s="15">
        <f t="shared" si="100"/>
        <v>743452.69461896736</v>
      </c>
      <c r="H428" s="15">
        <f t="shared" si="99"/>
        <v>4522.7732999999998</v>
      </c>
      <c r="I428" s="31" t="s">
        <v>54</v>
      </c>
      <c r="J428" s="16"/>
      <c r="K428" s="15">
        <f t="shared" si="101"/>
        <v>5297.1004491601425</v>
      </c>
    </row>
    <row r="429" spans="1:11" s="1" customFormat="1" ht="12.75" customHeight="1" x14ac:dyDescent="0.25">
      <c r="A429" s="2"/>
      <c r="B429" s="2" t="s">
        <v>31</v>
      </c>
      <c r="C429" s="6">
        <v>71392</v>
      </c>
      <c r="D429" s="6">
        <v>15000</v>
      </c>
      <c r="E429" s="6">
        <f t="shared" si="98"/>
        <v>5946.9535999999998</v>
      </c>
      <c r="F429" s="6">
        <v>1250</v>
      </c>
      <c r="G429" s="15">
        <f t="shared" si="100"/>
        <v>747975.46791896736</v>
      </c>
      <c r="H429" s="15">
        <f t="shared" si="99"/>
        <v>4696.9535999999998</v>
      </c>
      <c r="I429" s="31"/>
      <c r="J429" s="16"/>
      <c r="K429" s="15">
        <f t="shared" si="101"/>
        <v>5329.3252089226426</v>
      </c>
    </row>
    <row r="430" spans="1:11" s="1" customFormat="1" ht="12.75" customHeight="1" x14ac:dyDescent="0.25">
      <c r="A430" s="2"/>
      <c r="B430" s="2" t="s">
        <v>32</v>
      </c>
      <c r="C430" s="6">
        <v>71392</v>
      </c>
      <c r="D430" s="6">
        <v>15000</v>
      </c>
      <c r="E430" s="6">
        <f t="shared" si="98"/>
        <v>5946.9535999999998</v>
      </c>
      <c r="F430" s="6">
        <v>1250</v>
      </c>
      <c r="G430" s="15">
        <f t="shared" si="100"/>
        <v>752672.42151896737</v>
      </c>
      <c r="H430" s="15">
        <f t="shared" si="99"/>
        <v>4696.9535999999998</v>
      </c>
      <c r="I430" s="31"/>
      <c r="J430" s="16"/>
      <c r="K430" s="15">
        <f t="shared" si="101"/>
        <v>5362.7910033226426</v>
      </c>
    </row>
    <row r="431" spans="1:11" s="1" customFormat="1" ht="12.75" customHeight="1" x14ac:dyDescent="0.25">
      <c r="A431" s="2"/>
      <c r="B431" s="2" t="s">
        <v>33</v>
      </c>
      <c r="C431" s="6">
        <v>71392</v>
      </c>
      <c r="D431" s="6">
        <v>15000</v>
      </c>
      <c r="E431" s="6">
        <f t="shared" si="98"/>
        <v>5946.9535999999998</v>
      </c>
      <c r="F431" s="6">
        <v>1250</v>
      </c>
      <c r="G431" s="15">
        <f t="shared" si="100"/>
        <v>757369.37511896738</v>
      </c>
      <c r="H431" s="15">
        <f t="shared" si="99"/>
        <v>4696.9535999999998</v>
      </c>
      <c r="I431" s="31"/>
      <c r="J431" s="16"/>
      <c r="K431" s="15">
        <f t="shared" si="101"/>
        <v>5396.2567977226427</v>
      </c>
    </row>
    <row r="432" spans="1:11" s="1" customFormat="1" ht="12.75" customHeight="1" x14ac:dyDescent="0.25">
      <c r="A432" s="2"/>
      <c r="B432" s="2" t="s">
        <v>17</v>
      </c>
      <c r="C432" s="6">
        <v>71392</v>
      </c>
      <c r="D432" s="6">
        <v>15000</v>
      </c>
      <c r="E432" s="6">
        <f t="shared" si="98"/>
        <v>5946.9535999999998</v>
      </c>
      <c r="F432" s="6">
        <v>1250</v>
      </c>
      <c r="G432" s="15">
        <f t="shared" si="100"/>
        <v>762066.32871896739</v>
      </c>
      <c r="H432" s="15">
        <f t="shared" si="99"/>
        <v>4696.9535999999998</v>
      </c>
      <c r="I432" s="31"/>
      <c r="J432" s="16"/>
      <c r="K432" s="15">
        <f t="shared" si="101"/>
        <v>5429.7225921226427</v>
      </c>
    </row>
    <row r="433" spans="1:11" s="1" customFormat="1" ht="12.75" customHeight="1" x14ac:dyDescent="0.25">
      <c r="A433" s="2"/>
      <c r="B433" s="2" t="s">
        <v>18</v>
      </c>
      <c r="C433" s="6">
        <v>71392</v>
      </c>
      <c r="D433" s="6">
        <v>15000</v>
      </c>
      <c r="E433" s="6">
        <f t="shared" si="98"/>
        <v>5946.9535999999998</v>
      </c>
      <c r="F433" s="6">
        <v>1250</v>
      </c>
      <c r="G433" s="15">
        <f t="shared" si="100"/>
        <v>766763.28231896739</v>
      </c>
      <c r="H433" s="15">
        <f t="shared" si="99"/>
        <v>4696.9535999999998</v>
      </c>
      <c r="I433" s="31"/>
      <c r="J433" s="16"/>
      <c r="K433" s="15">
        <f t="shared" si="101"/>
        <v>5463.1883865226428</v>
      </c>
    </row>
    <row r="434" spans="1:11" s="1" customFormat="1" ht="12.75" customHeight="1" x14ac:dyDescent="0.25">
      <c r="A434" s="2"/>
      <c r="B434" s="2" t="s">
        <v>19</v>
      </c>
      <c r="C434" s="6">
        <v>71392</v>
      </c>
      <c r="D434" s="6">
        <v>15000</v>
      </c>
      <c r="E434" s="6">
        <f t="shared" si="98"/>
        <v>5946.9535999999998</v>
      </c>
      <c r="F434" s="6">
        <v>1250</v>
      </c>
      <c r="G434" s="15">
        <f t="shared" si="100"/>
        <v>771460.2359189674</v>
      </c>
      <c r="H434" s="15">
        <f t="shared" ref="H434" si="102">E434-F434</f>
        <v>4696.9535999999998</v>
      </c>
      <c r="I434" s="31"/>
      <c r="J434" s="16"/>
      <c r="K434" s="15">
        <f t="shared" ref="K434" si="103">(G434)*($H$423/12)</f>
        <v>5496.6541809226428</v>
      </c>
    </row>
    <row r="435" spans="1:11" s="1" customFormat="1" ht="12.75" customHeight="1" x14ac:dyDescent="0.25">
      <c r="A435" s="2"/>
      <c r="B435" s="2" t="s">
        <v>20</v>
      </c>
      <c r="C435" s="6">
        <v>77180</v>
      </c>
      <c r="D435" s="6">
        <v>15000</v>
      </c>
      <c r="E435" s="6">
        <f t="shared" si="98"/>
        <v>6429.0940000000001</v>
      </c>
      <c r="F435" s="6">
        <v>1250</v>
      </c>
      <c r="G435" s="15">
        <f t="shared" si="100"/>
        <v>776157.18951896741</v>
      </c>
      <c r="H435" s="15">
        <f t="shared" si="99"/>
        <v>5179.0940000000001</v>
      </c>
      <c r="I435" s="31"/>
      <c r="J435" s="16"/>
      <c r="K435" s="15">
        <f t="shared" si="101"/>
        <v>5530.1199753226429</v>
      </c>
    </row>
    <row r="436" spans="1:11" s="1" customFormat="1" ht="12.75" customHeight="1" x14ac:dyDescent="0.25">
      <c r="A436" s="2"/>
      <c r="B436" s="2" t="s">
        <v>21</v>
      </c>
      <c r="C436" s="6">
        <v>77180</v>
      </c>
      <c r="D436" s="6">
        <v>15000</v>
      </c>
      <c r="E436" s="6">
        <f t="shared" si="98"/>
        <v>6429.0940000000001</v>
      </c>
      <c r="F436" s="6">
        <v>1250</v>
      </c>
      <c r="G436" s="15">
        <f t="shared" si="100"/>
        <v>781336.28351896745</v>
      </c>
      <c r="H436" s="15">
        <f t="shared" si="99"/>
        <v>5179.0940000000001</v>
      </c>
      <c r="I436" s="31"/>
      <c r="J436" s="16"/>
      <c r="K436" s="15">
        <f t="shared" si="101"/>
        <v>5567.0210200726433</v>
      </c>
    </row>
    <row r="437" spans="1:11" s="1" customFormat="1" ht="12.75" customHeight="1" x14ac:dyDescent="0.25">
      <c r="A437" s="2"/>
      <c r="B437" s="7" t="s">
        <v>22</v>
      </c>
      <c r="C437" s="8">
        <f>SUM(C425:C436)</f>
        <v>859916</v>
      </c>
      <c r="D437" s="9" t="s">
        <v>23</v>
      </c>
      <c r="E437" s="8">
        <f>SUM(E425:E436)</f>
        <v>71631.002800000002</v>
      </c>
      <c r="F437" s="8">
        <f>SUM(F425:F436)</f>
        <v>15000</v>
      </c>
      <c r="G437" s="30">
        <f>SUM(G425:G436)</f>
        <v>9062474.7232276089</v>
      </c>
      <c r="H437" s="30">
        <f>SUM(H425:H436)</f>
        <v>56631.002799999995</v>
      </c>
      <c r="I437" s="38">
        <f>H423/12</f>
        <v>7.1250000000000003E-3</v>
      </c>
      <c r="J437" s="16"/>
      <c r="K437" s="30">
        <f>SUM(K425:K436)</f>
        <v>64570.132402996707</v>
      </c>
    </row>
    <row r="438" spans="1:11" s="1" customFormat="1" ht="12.75" customHeight="1" x14ac:dyDescent="0.25">
      <c r="A438" s="2"/>
      <c r="B438" s="2"/>
      <c r="C438" s="2"/>
      <c r="D438" s="2"/>
      <c r="E438" s="2"/>
      <c r="F438" s="2"/>
      <c r="G438" s="15"/>
      <c r="H438" s="15"/>
      <c r="I438" s="31"/>
      <c r="J438" s="23"/>
      <c r="K438" s="15"/>
    </row>
    <row r="439" spans="1:11" s="1" customFormat="1" ht="12.75" customHeight="1" x14ac:dyDescent="0.25">
      <c r="A439" s="2"/>
      <c r="B439" s="2" t="s">
        <v>24</v>
      </c>
      <c r="C439" s="10">
        <f>G437*I437</f>
        <v>64570.132402996715</v>
      </c>
      <c r="D439" s="2"/>
      <c r="E439" s="2"/>
      <c r="F439" s="2" t="s">
        <v>25</v>
      </c>
      <c r="G439" s="73">
        <f>$C439+$H437</f>
        <v>121201.13520299671</v>
      </c>
      <c r="H439" s="15"/>
      <c r="I439" s="15">
        <f>SUM($I$14,$G$33,$G$53,$G$73,$G$93,$G$112,$G$131,$G$150,$G$169,$G$188,$G$207,$G$226,$G$245,$G$265,$G$285,$G$305,$G$324,$G$343,$G$363,$G$382,$G$401,$G$420,$G$439)</f>
        <v>851085.50992196403</v>
      </c>
      <c r="J439" s="143" t="s">
        <v>54</v>
      </c>
      <c r="K439" s="15"/>
    </row>
    <row r="440" spans="1:11" s="1" customFormat="1" ht="12.75" customHeight="1" x14ac:dyDescent="0.25">
      <c r="A440" s="2"/>
      <c r="B440" s="2"/>
      <c r="C440" s="10"/>
      <c r="D440" s="2"/>
      <c r="E440" s="2"/>
      <c r="F440" s="2"/>
      <c r="G440" s="73"/>
      <c r="H440" s="15"/>
      <c r="I440" s="139"/>
      <c r="J440" s="143" t="str">
        <f>IF($K437=$C439,"Intt OK","Intt CHECK IT")</f>
        <v>Intt OK</v>
      </c>
      <c r="K440" s="15"/>
    </row>
    <row r="441" spans="1:11" s="1" customFormat="1" ht="12.75" customHeight="1" x14ac:dyDescent="0.25">
      <c r="A441" s="2"/>
      <c r="B441" s="438" t="s">
        <v>2</v>
      </c>
      <c r="C441" s="438"/>
      <c r="D441" s="438"/>
      <c r="E441" s="438" t="s">
        <v>3</v>
      </c>
      <c r="F441" s="438"/>
      <c r="G441" s="66" t="s">
        <v>4</v>
      </c>
      <c r="H441" s="137" t="s">
        <v>142</v>
      </c>
      <c r="I441" s="31"/>
      <c r="J441" s="2"/>
      <c r="K441" s="28"/>
    </row>
    <row r="442" spans="1:11" s="1" customFormat="1" ht="12.75" customHeight="1" x14ac:dyDescent="0.25">
      <c r="A442" s="2"/>
      <c r="B442" s="439" t="s">
        <v>75</v>
      </c>
      <c r="C442" s="439"/>
      <c r="D442" s="439"/>
      <c r="E442" s="439" t="s">
        <v>76</v>
      </c>
      <c r="F442" s="439"/>
      <c r="G442" s="67" t="s">
        <v>77</v>
      </c>
      <c r="H442" s="56">
        <v>8.5500000000000007E-2</v>
      </c>
      <c r="I442" s="31"/>
      <c r="J442" s="2"/>
      <c r="K442" s="28"/>
    </row>
    <row r="443" spans="1:11" s="1" customFormat="1" ht="27.75" customHeight="1" x14ac:dyDescent="0.25">
      <c r="A443" s="2"/>
      <c r="B443" s="3" t="s">
        <v>9</v>
      </c>
      <c r="C443" s="5" t="s">
        <v>10</v>
      </c>
      <c r="D443" s="3" t="s">
        <v>11</v>
      </c>
      <c r="E443" s="5" t="s">
        <v>12</v>
      </c>
      <c r="F443" s="3" t="s">
        <v>13</v>
      </c>
      <c r="G443" s="68" t="s">
        <v>14</v>
      </c>
      <c r="H443" s="66" t="s">
        <v>15</v>
      </c>
      <c r="I443" s="3" t="s">
        <v>16</v>
      </c>
      <c r="J443" s="2"/>
      <c r="K443" s="28"/>
    </row>
    <row r="444" spans="1:11" s="1" customFormat="1" ht="12.75" customHeight="1" x14ac:dyDescent="0.25">
      <c r="A444" s="2"/>
      <c r="B444" s="2" t="s">
        <v>27</v>
      </c>
      <c r="C444" s="6">
        <v>77180</v>
      </c>
      <c r="D444" s="6">
        <v>15000</v>
      </c>
      <c r="E444" s="6">
        <f t="shared" ref="E444:E445" si="104">$C444*8.33%</f>
        <v>6429.0940000000001</v>
      </c>
      <c r="F444" s="6">
        <v>1250</v>
      </c>
      <c r="G444" s="15">
        <f>$G$14+$G$33+$G$53+$G$73+$G$93+$G$112+$G$131+$G$150+$G$169+$G$188+$G$207+$G$226+$G$245+$G$265+$G$285+$G$305+$G$324+$G$343+$G$363+$G$382+$G$401+$G$420+$G$439</f>
        <v>851085.50992196403</v>
      </c>
      <c r="H444" s="15">
        <f t="shared" ref="H444:H445" si="105">$E444-$F444</f>
        <v>5179.0940000000001</v>
      </c>
      <c r="I444" s="31"/>
      <c r="J444" s="16"/>
      <c r="K444" s="15">
        <f>(G444)*($H$442/12)</f>
        <v>6063.9842581939938</v>
      </c>
    </row>
    <row r="445" spans="1:11" s="1" customFormat="1" ht="12.75" customHeight="1" x14ac:dyDescent="0.25">
      <c r="A445" s="2"/>
      <c r="B445" s="2" t="s">
        <v>28</v>
      </c>
      <c r="C445" s="6">
        <v>77180</v>
      </c>
      <c r="D445" s="6">
        <v>15000</v>
      </c>
      <c r="E445" s="6">
        <f t="shared" si="104"/>
        <v>6429.0940000000001</v>
      </c>
      <c r="F445" s="6">
        <v>1250</v>
      </c>
      <c r="G445" s="15">
        <f t="shared" ref="G445" si="106">$G444+$H444</f>
        <v>856264.60392196407</v>
      </c>
      <c r="H445" s="15">
        <f t="shared" si="105"/>
        <v>5179.0940000000001</v>
      </c>
      <c r="I445" s="31"/>
      <c r="J445" s="16"/>
      <c r="K445" s="15">
        <f>(G445)*($H$442/12)</f>
        <v>6100.8853029439942</v>
      </c>
    </row>
    <row r="446" spans="1:11" s="1" customFormat="1" ht="12.75" customHeight="1" x14ac:dyDescent="0.25">
      <c r="A446" s="2"/>
      <c r="B446" s="7" t="s">
        <v>22</v>
      </c>
      <c r="C446" s="8">
        <f>SUM(C444:C445)</f>
        <v>154360</v>
      </c>
      <c r="D446" s="9" t="s">
        <v>23</v>
      </c>
      <c r="E446" s="8">
        <f t="shared" ref="E446:H446" si="107">SUM(E444:E445)</f>
        <v>12858.188</v>
      </c>
      <c r="F446" s="8">
        <f t="shared" si="107"/>
        <v>2500</v>
      </c>
      <c r="G446" s="8">
        <f t="shared" si="107"/>
        <v>1707350.1138439281</v>
      </c>
      <c r="H446" s="8">
        <f t="shared" si="107"/>
        <v>10358.188</v>
      </c>
      <c r="I446" s="38">
        <f>H442/12</f>
        <v>7.1250000000000003E-3</v>
      </c>
      <c r="J446" s="23"/>
      <c r="K446" s="30">
        <f>SUM(K444:K445)</f>
        <v>12164.869561137988</v>
      </c>
    </row>
    <row r="447" spans="1:11" s="1" customFormat="1" ht="12.75" customHeight="1" x14ac:dyDescent="0.25">
      <c r="A447" s="2"/>
      <c r="B447" s="2"/>
      <c r="C447" s="2"/>
      <c r="D447" s="2"/>
      <c r="E447" s="2"/>
      <c r="F447" s="2"/>
      <c r="G447" s="15"/>
      <c r="H447" s="15"/>
      <c r="I447" s="31"/>
      <c r="J447" s="16"/>
      <c r="K447" s="15"/>
    </row>
    <row r="448" spans="1:11" s="1" customFormat="1" ht="12.75" customHeight="1" x14ac:dyDescent="0.25">
      <c r="A448" s="2"/>
      <c r="B448" s="2" t="s">
        <v>24</v>
      </c>
      <c r="C448" s="10">
        <f>G446*I446</f>
        <v>12164.869561137988</v>
      </c>
      <c r="D448" s="2"/>
      <c r="E448" s="2"/>
      <c r="F448" s="2" t="s">
        <v>25</v>
      </c>
      <c r="G448" s="73">
        <f>$C448+$H446</f>
        <v>22523.05756113799</v>
      </c>
      <c r="H448" s="15"/>
      <c r="I448" s="6">
        <f>SUM($I$14,$G$33,$G$53,$G$73,$G$93,$G$112,$G$131,$G$150,$G$169,$G$188,$G$207,$G$226,$G$245,$G$265,$G$285,$G$305,$G$324,$G$343,$G$363,$G$382,$G$401,$G$420,$G$439,$G$448)</f>
        <v>873608.56748310197</v>
      </c>
      <c r="J448" s="143" t="str">
        <f>IF($K446=$C448,"Intt OK","Intt CHECK IT")</f>
        <v>Intt OK</v>
      </c>
      <c r="K448" s="15"/>
    </row>
    <row r="449" spans="1:11" s="1" customFormat="1" ht="12.75" customHeight="1" x14ac:dyDescent="0.25">
      <c r="G449" s="28"/>
      <c r="H449" s="28"/>
      <c r="I449" s="41"/>
      <c r="J449" s="16"/>
      <c r="K449" s="28"/>
    </row>
    <row r="450" spans="1:11" ht="15" x14ac:dyDescent="0.25">
      <c r="B450" s="2" t="s">
        <v>61</v>
      </c>
      <c r="C450" s="10">
        <f>G14+G33+G53+G73+G93+G112+G131+G150+G169+G188+G207+G226+G245+G265+G285+G305+G324+G343+G363+G382+G401+G420+G439+G448</f>
        <v>873608.56748310197</v>
      </c>
      <c r="I450" s="15" t="s">
        <v>54</v>
      </c>
    </row>
    <row r="451" spans="1:11" s="1" customFormat="1" ht="24" thickBot="1" x14ac:dyDescent="0.3">
      <c r="B451" s="453" t="s">
        <v>191</v>
      </c>
      <c r="C451" s="453"/>
      <c r="D451" s="453"/>
      <c r="E451" s="453"/>
      <c r="F451" s="453"/>
      <c r="G451" s="453"/>
      <c r="H451" s="453"/>
      <c r="I451" s="453"/>
      <c r="J451" s="453"/>
      <c r="K451" s="453"/>
    </row>
    <row r="452" spans="1:11" ht="30.75" customHeight="1" thickBot="1" x14ac:dyDescent="0.3">
      <c r="A452" s="465" t="s">
        <v>186</v>
      </c>
      <c r="B452" s="465"/>
      <c r="C452" s="93" t="s">
        <v>192</v>
      </c>
      <c r="D452" s="98" t="s">
        <v>77</v>
      </c>
      <c r="E452" s="94"/>
      <c r="F452" s="95" t="s">
        <v>120</v>
      </c>
      <c r="G452" s="96">
        <f>SUM(G439,G420,G401,G382,G363,G343,G324,G305,G285,G265,G245,G226,G207,G188,G169,G150,G131,G112,G93,G73,G53,G33,G14,G448)</f>
        <v>873608.5674831022</v>
      </c>
      <c r="H452" s="97" t="str">
        <f>IF(AND($C450=$G452),"OK",IF(AND($G452=$I449),"OK","CHECK IT"))</f>
        <v>OK</v>
      </c>
      <c r="I452" s="98"/>
      <c r="J452" s="144"/>
      <c r="K452" s="99" t="s">
        <v>127</v>
      </c>
    </row>
    <row r="453" spans="1:11" ht="15.75" x14ac:dyDescent="0.25">
      <c r="A453" s="100"/>
      <c r="B453" s="101"/>
      <c r="C453" s="102" t="s">
        <v>193</v>
      </c>
      <c r="D453" s="198" t="s">
        <v>75</v>
      </c>
      <c r="E453" s="198"/>
      <c r="F453" s="105"/>
      <c r="G453" s="106"/>
      <c r="H453" s="107">
        <f>C450-G452</f>
        <v>0</v>
      </c>
      <c r="I453" s="42"/>
      <c r="J453" s="18"/>
      <c r="K453" s="108"/>
    </row>
    <row r="454" spans="1:11" x14ac:dyDescent="0.25">
      <c r="A454" s="109"/>
      <c r="B454" s="102"/>
      <c r="C454" s="102" t="s">
        <v>194</v>
      </c>
      <c r="D454" s="103" t="s">
        <v>23</v>
      </c>
      <c r="E454" s="104"/>
      <c r="F454" s="110"/>
      <c r="G454" s="102"/>
      <c r="H454" s="111"/>
      <c r="I454" s="112"/>
      <c r="J454" s="18"/>
      <c r="K454" s="108"/>
    </row>
    <row r="455" spans="1:11" ht="36" x14ac:dyDescent="0.25">
      <c r="A455" s="113"/>
      <c r="B455" s="114"/>
      <c r="C455" s="115" t="s">
        <v>147</v>
      </c>
      <c r="D455" s="116"/>
      <c r="E455" s="115" t="s">
        <v>146</v>
      </c>
      <c r="F455" s="115" t="s">
        <v>145</v>
      </c>
      <c r="G455" s="117"/>
      <c r="H455" s="115" t="s">
        <v>144</v>
      </c>
      <c r="I455" s="118"/>
      <c r="J455" s="145"/>
      <c r="K455" s="119" t="s">
        <v>143</v>
      </c>
    </row>
    <row r="456" spans="1:11" ht="15" x14ac:dyDescent="0.25">
      <c r="A456" s="120"/>
      <c r="B456" s="59"/>
      <c r="C456" s="121">
        <f>SUM(C437,C418,C399,C380,C361,C341,C322,C303,C283,C263,C243,C224,C205,C186,C167,C148,C129,C110,C91,C71,C51,C31,C12,C446)</f>
        <v>7621675</v>
      </c>
      <c r="D456" s="7"/>
      <c r="E456" s="121">
        <f>SUM(E437,E418,E399,E380,E361,E341,E322,E303,E283,E263,E243,E224,E205,E186,E167,E148,E129,E110,E91,E71,E51,E31,E12,E446)</f>
        <v>634885.52749999997</v>
      </c>
      <c r="F456" s="121">
        <f>SUM(F437,F418,F399,F380,F361,F341,F322,F303,F283,F263,F243,F224,F205,F186,F167,F148,F129,F110,F91,F71,F51,F31,F12,F446)</f>
        <v>168772</v>
      </c>
      <c r="G456" s="121" t="s">
        <v>54</v>
      </c>
      <c r="H456" s="121">
        <f>SUM(H437,H418,H399,H380,H361,H341,H322,H303,H283,H263,H243,H224,H205,H186,H167,H148,H129,H110,H91,H71,H51,H31,H12,H446)</f>
        <v>466113.52749999991</v>
      </c>
      <c r="I456" s="121" t="s">
        <v>54</v>
      </c>
      <c r="J456" s="121" t="s">
        <v>54</v>
      </c>
      <c r="K456" s="121">
        <f>SUM(K437,K418,K399,K380,K361,K341,K322,K303,K283,K263,K243,K224,K205,K186,K167,K148,K129,K110,K91,K71,K51,K31,K12,K446)</f>
        <v>407495.03998310212</v>
      </c>
    </row>
    <row r="457" spans="1:11" ht="15.75" thickBot="1" x14ac:dyDescent="0.3">
      <c r="A457" s="120"/>
      <c r="B457" s="59"/>
      <c r="C457" s="59"/>
      <c r="D457" s="59"/>
      <c r="E457" s="62">
        <f>$C456*8.33%</f>
        <v>634885.52749999997</v>
      </c>
      <c r="F457" s="59"/>
      <c r="G457" s="42"/>
      <c r="H457" s="62">
        <f>$E457-$F456</f>
        <v>466113.52749999997</v>
      </c>
      <c r="I457" s="122"/>
      <c r="J457" s="18"/>
      <c r="K457" s="108"/>
    </row>
    <row r="458" spans="1:11" ht="24" thickBot="1" x14ac:dyDescent="0.3">
      <c r="A458" s="120"/>
      <c r="B458" s="59"/>
      <c r="C458" s="59"/>
      <c r="D458" s="59"/>
      <c r="E458" s="123" t="str">
        <f>IF($E456=$E457,"OK","CHECK IT")</f>
        <v>OK</v>
      </c>
      <c r="F458" s="62"/>
      <c r="G458" s="42"/>
      <c r="H458" s="123" t="str">
        <f>IF($H456=$H457,"OK","CHECK IT")</f>
        <v>OK</v>
      </c>
      <c r="K458" s="108"/>
    </row>
    <row r="459" spans="1:11" ht="27" thickBot="1" x14ac:dyDescent="0.3">
      <c r="A459" s="124"/>
      <c r="B459" s="59"/>
      <c r="C459" s="125"/>
      <c r="D459" s="125"/>
      <c r="E459" s="107">
        <f>$E456-$E457</f>
        <v>0</v>
      </c>
      <c r="F459" s="126"/>
      <c r="G459" s="126"/>
      <c r="H459" s="107">
        <f>$H456-$H457</f>
        <v>0</v>
      </c>
      <c r="K459" s="108"/>
    </row>
    <row r="460" spans="1:11" ht="24.75" thickBot="1" x14ac:dyDescent="0.3">
      <c r="A460" s="127"/>
      <c r="B460" s="104"/>
      <c r="C460" s="115" t="s">
        <v>143</v>
      </c>
      <c r="D460" s="104"/>
      <c r="E460" s="104"/>
      <c r="F460" s="104"/>
      <c r="G460" s="128"/>
      <c r="H460" s="128"/>
      <c r="I460" s="112"/>
      <c r="J460" s="140" t="str">
        <f>IF($C461=$K456,"Intt OK","Intt CHECK IT")</f>
        <v>Intt OK</v>
      </c>
      <c r="K460" s="129"/>
    </row>
    <row r="461" spans="1:11" ht="31.5" thickBot="1" x14ac:dyDescent="0.3">
      <c r="A461" s="142" t="s">
        <v>128</v>
      </c>
      <c r="B461" s="130"/>
      <c r="C461" s="150">
        <f>SUM(C439,C420,C401,C382,C363,C343,C324,C305,C285,C265,C245,C226,C207,C188,C169,C150,C131,C112,C93,C73,C53,C33,C14,C448)</f>
        <v>407495.03998310212</v>
      </c>
      <c r="D461" s="130"/>
      <c r="E461" s="182" t="s">
        <v>139</v>
      </c>
      <c r="F461" s="181" t="str">
        <f>IF(G452=(H456+K456),"OK", "False")</f>
        <v>OK</v>
      </c>
      <c r="G461" s="132"/>
      <c r="H461" s="132"/>
      <c r="I461" s="133"/>
      <c r="J461" s="141">
        <f>$C461-$K456</f>
        <v>0</v>
      </c>
      <c r="K461" s="134"/>
    </row>
    <row r="467" spans="2:11" ht="75" customHeight="1" x14ac:dyDescent="0.25">
      <c r="B467" s="353" t="s">
        <v>245</v>
      </c>
      <c r="C467" s="353" t="s">
        <v>246</v>
      </c>
      <c r="D467" s="353" t="s">
        <v>247</v>
      </c>
      <c r="E467" s="353" t="s">
        <v>248</v>
      </c>
      <c r="F467" s="353" t="s">
        <v>249</v>
      </c>
      <c r="G467" s="353" t="s">
        <v>250</v>
      </c>
      <c r="H467" s="353" t="s">
        <v>251</v>
      </c>
      <c r="I467" s="353" t="s">
        <v>252</v>
      </c>
      <c r="J467" s="353" t="s">
        <v>253</v>
      </c>
    </row>
    <row r="468" spans="2:11" ht="15" x14ac:dyDescent="0.25">
      <c r="B468" s="354" t="s">
        <v>271</v>
      </c>
      <c r="C468" s="355" t="s">
        <v>255</v>
      </c>
      <c r="D468" s="12">
        <v>0</v>
      </c>
      <c r="E468" s="356">
        <f>SUM(D468*8.33%)</f>
        <v>0</v>
      </c>
      <c r="F468" s="356">
        <f>SUM(D468-G468)*1.16%</f>
        <v>0</v>
      </c>
      <c r="G468" s="354">
        <v>0</v>
      </c>
      <c r="H468" s="356">
        <f>SUM(E468-G468)</f>
        <v>0</v>
      </c>
      <c r="I468" s="361">
        <f>SUM(H468*12%/12)</f>
        <v>0</v>
      </c>
      <c r="J468" s="354"/>
    </row>
    <row r="469" spans="2:11" ht="15" x14ac:dyDescent="0.25">
      <c r="B469" s="354" t="s">
        <v>271</v>
      </c>
      <c r="C469" s="355">
        <v>35034</v>
      </c>
      <c r="D469" s="6">
        <v>4879</v>
      </c>
      <c r="E469" s="358">
        <f>SUM(D469*8.33%)</f>
        <v>406.42070000000001</v>
      </c>
      <c r="F469" s="356">
        <v>0</v>
      </c>
      <c r="G469" s="358">
        <v>406</v>
      </c>
      <c r="H469" s="356">
        <f t="shared" ref="H469:H532" si="108">SUM(E469-G469)</f>
        <v>0.42070000000001073</v>
      </c>
      <c r="I469" s="354"/>
      <c r="J469" s="359"/>
    </row>
    <row r="470" spans="2:11" ht="15" x14ac:dyDescent="0.25">
      <c r="B470" s="354" t="s">
        <v>271</v>
      </c>
      <c r="C470" s="355">
        <v>35065</v>
      </c>
      <c r="D470" s="6">
        <v>5130</v>
      </c>
      <c r="E470" s="358">
        <f t="shared" ref="E470:E533" si="109">SUM(D470*8.33%)</f>
        <v>427.32900000000001</v>
      </c>
      <c r="F470" s="356">
        <v>0</v>
      </c>
      <c r="G470" s="358">
        <v>417</v>
      </c>
      <c r="H470" s="356">
        <f t="shared" si="108"/>
        <v>10.329000000000008</v>
      </c>
      <c r="I470" s="354"/>
      <c r="J470" s="359"/>
    </row>
    <row r="471" spans="2:11" ht="15" x14ac:dyDescent="0.25">
      <c r="B471" s="354" t="s">
        <v>271</v>
      </c>
      <c r="C471" s="355">
        <v>35096</v>
      </c>
      <c r="D471" s="6">
        <v>5310</v>
      </c>
      <c r="E471" s="358">
        <f t="shared" si="109"/>
        <v>442.32299999999998</v>
      </c>
      <c r="F471" s="356">
        <v>0</v>
      </c>
      <c r="G471" s="358">
        <v>417</v>
      </c>
      <c r="H471" s="356">
        <f t="shared" si="108"/>
        <v>25.322999999999979</v>
      </c>
      <c r="I471" s="354"/>
      <c r="J471" s="359"/>
    </row>
    <row r="472" spans="2:11" ht="15" x14ac:dyDescent="0.25">
      <c r="B472" s="354" t="s">
        <v>271</v>
      </c>
      <c r="C472" s="355">
        <v>35125</v>
      </c>
      <c r="D472" s="6">
        <v>5310</v>
      </c>
      <c r="E472" s="358">
        <f t="shared" si="109"/>
        <v>442.32299999999998</v>
      </c>
      <c r="F472" s="356">
        <v>0</v>
      </c>
      <c r="G472" s="358">
        <v>417</v>
      </c>
      <c r="H472" s="356">
        <f t="shared" si="108"/>
        <v>25.322999999999979</v>
      </c>
      <c r="I472" s="354"/>
      <c r="J472" s="360">
        <v>12</v>
      </c>
      <c r="K472" s="370">
        <f>SUM(D469:D472)</f>
        <v>20629</v>
      </c>
    </row>
    <row r="473" spans="2:11" ht="15" x14ac:dyDescent="0.25">
      <c r="B473" s="354" t="s">
        <v>271</v>
      </c>
      <c r="C473" s="355">
        <v>35156</v>
      </c>
      <c r="D473" s="6">
        <v>5310</v>
      </c>
      <c r="E473" s="358">
        <f t="shared" si="109"/>
        <v>442.32299999999998</v>
      </c>
      <c r="F473" s="356">
        <v>0</v>
      </c>
      <c r="G473" s="358">
        <v>417</v>
      </c>
      <c r="H473" s="356">
        <f t="shared" si="108"/>
        <v>25.322999999999979</v>
      </c>
      <c r="I473" s="354"/>
      <c r="J473" s="359"/>
    </row>
    <row r="474" spans="2:11" ht="15" x14ac:dyDescent="0.25">
      <c r="B474" s="354" t="s">
        <v>271</v>
      </c>
      <c r="C474" s="355">
        <v>35186</v>
      </c>
      <c r="D474" s="6">
        <v>5570</v>
      </c>
      <c r="E474" s="358">
        <f t="shared" si="109"/>
        <v>463.98099999999999</v>
      </c>
      <c r="F474" s="356">
        <v>0</v>
      </c>
      <c r="G474" s="358">
        <v>417</v>
      </c>
      <c r="H474" s="356">
        <f t="shared" si="108"/>
        <v>46.980999999999995</v>
      </c>
      <c r="I474" s="354"/>
      <c r="J474" s="359"/>
    </row>
    <row r="475" spans="2:11" ht="15" x14ac:dyDescent="0.25">
      <c r="B475" s="354" t="s">
        <v>271</v>
      </c>
      <c r="C475" s="355">
        <v>35217</v>
      </c>
      <c r="D475" s="6">
        <v>5570</v>
      </c>
      <c r="E475" s="358">
        <f t="shared" si="109"/>
        <v>463.98099999999999</v>
      </c>
      <c r="F475" s="356">
        <v>0</v>
      </c>
      <c r="G475" s="358">
        <v>417</v>
      </c>
      <c r="H475" s="356">
        <f t="shared" si="108"/>
        <v>46.980999999999995</v>
      </c>
      <c r="I475" s="354"/>
      <c r="J475" s="359"/>
    </row>
    <row r="476" spans="2:11" ht="15" x14ac:dyDescent="0.25">
      <c r="B476" s="354" t="s">
        <v>271</v>
      </c>
      <c r="C476" s="355">
        <v>35247</v>
      </c>
      <c r="D476" s="6">
        <v>5570</v>
      </c>
      <c r="E476" s="358">
        <f t="shared" si="109"/>
        <v>463.98099999999999</v>
      </c>
      <c r="F476" s="356">
        <v>0</v>
      </c>
      <c r="G476" s="358">
        <v>417</v>
      </c>
      <c r="H476" s="356">
        <f t="shared" si="108"/>
        <v>46.980999999999995</v>
      </c>
      <c r="I476" s="354"/>
      <c r="J476" s="359"/>
    </row>
    <row r="477" spans="2:11" ht="15" x14ac:dyDescent="0.25">
      <c r="B477" s="354" t="s">
        <v>271</v>
      </c>
      <c r="C477" s="355">
        <v>35278</v>
      </c>
      <c r="D477" s="6">
        <v>5570</v>
      </c>
      <c r="E477" s="358">
        <f t="shared" si="109"/>
        <v>463.98099999999999</v>
      </c>
      <c r="F477" s="356">
        <v>0</v>
      </c>
      <c r="G477" s="358">
        <v>417</v>
      </c>
      <c r="H477" s="356">
        <f t="shared" si="108"/>
        <v>46.980999999999995</v>
      </c>
      <c r="I477" s="354"/>
      <c r="J477" s="359"/>
    </row>
    <row r="478" spans="2:11" ht="15" x14ac:dyDescent="0.25">
      <c r="B478" s="354" t="s">
        <v>271</v>
      </c>
      <c r="C478" s="355">
        <v>35309</v>
      </c>
      <c r="D478" s="6">
        <v>5570</v>
      </c>
      <c r="E478" s="358">
        <f t="shared" si="109"/>
        <v>463.98099999999999</v>
      </c>
      <c r="F478" s="356">
        <v>0</v>
      </c>
      <c r="G478" s="358">
        <v>417</v>
      </c>
      <c r="H478" s="356">
        <f t="shared" si="108"/>
        <v>46.980999999999995</v>
      </c>
      <c r="I478" s="354"/>
      <c r="J478" s="359"/>
    </row>
    <row r="479" spans="2:11" ht="15" x14ac:dyDescent="0.25">
      <c r="B479" s="354" t="s">
        <v>271</v>
      </c>
      <c r="C479" s="355">
        <v>35339</v>
      </c>
      <c r="D479" s="6">
        <v>5570</v>
      </c>
      <c r="E479" s="358">
        <f t="shared" si="109"/>
        <v>463.98099999999999</v>
      </c>
      <c r="F479" s="356">
        <v>0</v>
      </c>
      <c r="G479" s="358">
        <v>417</v>
      </c>
      <c r="H479" s="356">
        <f t="shared" si="108"/>
        <v>46.980999999999995</v>
      </c>
      <c r="I479" s="354"/>
      <c r="J479" s="359"/>
    </row>
    <row r="480" spans="2:11" ht="15" x14ac:dyDescent="0.25">
      <c r="B480" s="354" t="s">
        <v>271</v>
      </c>
      <c r="C480" s="355">
        <v>35370</v>
      </c>
      <c r="D480" s="6">
        <v>5853</v>
      </c>
      <c r="E480" s="358">
        <f t="shared" si="109"/>
        <v>487.55489999999998</v>
      </c>
      <c r="F480" s="356">
        <v>0</v>
      </c>
      <c r="G480" s="358">
        <v>417</v>
      </c>
      <c r="H480" s="356">
        <f t="shared" si="108"/>
        <v>70.554899999999975</v>
      </c>
      <c r="I480" s="354"/>
      <c r="J480" s="359"/>
    </row>
    <row r="481" spans="2:11" ht="15" x14ac:dyDescent="0.25">
      <c r="B481" s="354" t="s">
        <v>271</v>
      </c>
      <c r="C481" s="355">
        <v>35400</v>
      </c>
      <c r="D481" s="6">
        <v>5853</v>
      </c>
      <c r="E481" s="358">
        <f t="shared" si="109"/>
        <v>487.55489999999998</v>
      </c>
      <c r="F481" s="356">
        <v>0</v>
      </c>
      <c r="G481" s="358">
        <v>417</v>
      </c>
      <c r="H481" s="356">
        <f t="shared" si="108"/>
        <v>70.554899999999975</v>
      </c>
      <c r="I481" s="354"/>
      <c r="J481" s="359"/>
    </row>
    <row r="482" spans="2:11" ht="15" x14ac:dyDescent="0.25">
      <c r="B482" s="354" t="s">
        <v>271</v>
      </c>
      <c r="C482" s="355">
        <v>35431</v>
      </c>
      <c r="D482" s="6">
        <v>5853</v>
      </c>
      <c r="E482" s="358">
        <f t="shared" si="109"/>
        <v>487.55489999999998</v>
      </c>
      <c r="F482" s="356">
        <v>0</v>
      </c>
      <c r="G482" s="358">
        <v>417</v>
      </c>
      <c r="H482" s="356">
        <f t="shared" si="108"/>
        <v>70.554899999999975</v>
      </c>
      <c r="I482" s="354"/>
      <c r="J482" s="359"/>
    </row>
    <row r="483" spans="2:11" ht="15" x14ac:dyDescent="0.25">
      <c r="B483" s="354" t="s">
        <v>271</v>
      </c>
      <c r="C483" s="355">
        <v>35462</v>
      </c>
      <c r="D483" s="6">
        <v>5853</v>
      </c>
      <c r="E483" s="358">
        <f t="shared" si="109"/>
        <v>487.55489999999998</v>
      </c>
      <c r="F483" s="356">
        <v>0</v>
      </c>
      <c r="G483" s="358">
        <v>417</v>
      </c>
      <c r="H483" s="356">
        <f t="shared" si="108"/>
        <v>70.554899999999975</v>
      </c>
      <c r="I483" s="354"/>
      <c r="J483" s="359"/>
    </row>
    <row r="484" spans="2:11" ht="15" x14ac:dyDescent="0.25">
      <c r="B484" s="354" t="s">
        <v>271</v>
      </c>
      <c r="C484" s="355">
        <v>35490</v>
      </c>
      <c r="D484" s="6">
        <v>5853</v>
      </c>
      <c r="E484" s="358">
        <f t="shared" si="109"/>
        <v>487.55489999999998</v>
      </c>
      <c r="F484" s="356">
        <v>0</v>
      </c>
      <c r="G484" s="358">
        <v>417</v>
      </c>
      <c r="H484" s="356">
        <f t="shared" si="108"/>
        <v>70.554899999999975</v>
      </c>
      <c r="I484" s="354"/>
      <c r="J484" s="360">
        <v>12</v>
      </c>
      <c r="K484" s="370">
        <f>SUM(D473:D484)</f>
        <v>67995</v>
      </c>
    </row>
    <row r="485" spans="2:11" ht="15" x14ac:dyDescent="0.25">
      <c r="B485" s="354" t="s">
        <v>271</v>
      </c>
      <c r="C485" s="355">
        <v>35521</v>
      </c>
      <c r="D485" s="6">
        <v>6051</v>
      </c>
      <c r="E485" s="358">
        <f t="shared" si="109"/>
        <v>504.04829999999998</v>
      </c>
      <c r="F485" s="356">
        <v>0</v>
      </c>
      <c r="G485" s="358">
        <v>417</v>
      </c>
      <c r="H485" s="356">
        <f t="shared" si="108"/>
        <v>87.048299999999983</v>
      </c>
      <c r="I485" s="354"/>
      <c r="J485" s="360"/>
    </row>
    <row r="486" spans="2:11" ht="15" x14ac:dyDescent="0.25">
      <c r="B486" s="354" t="s">
        <v>271</v>
      </c>
      <c r="C486" s="355">
        <v>35551</v>
      </c>
      <c r="D486" s="6">
        <v>6448</v>
      </c>
      <c r="E486" s="358">
        <f t="shared" si="109"/>
        <v>537.11839999999995</v>
      </c>
      <c r="F486" s="356">
        <v>0</v>
      </c>
      <c r="G486" s="358">
        <v>417</v>
      </c>
      <c r="H486" s="356">
        <f t="shared" si="108"/>
        <v>120.11839999999995</v>
      </c>
      <c r="I486" s="354"/>
      <c r="J486" s="360"/>
    </row>
    <row r="487" spans="2:11" ht="15" x14ac:dyDescent="0.25">
      <c r="B487" s="354" t="s">
        <v>271</v>
      </c>
      <c r="C487" s="355">
        <v>35582</v>
      </c>
      <c r="D487" s="6">
        <v>6448</v>
      </c>
      <c r="E487" s="358">
        <f t="shared" si="109"/>
        <v>537.11839999999995</v>
      </c>
      <c r="F487" s="356">
        <v>0</v>
      </c>
      <c r="G487" s="358">
        <v>417</v>
      </c>
      <c r="H487" s="356">
        <f t="shared" si="108"/>
        <v>120.11839999999995</v>
      </c>
      <c r="I487" s="354"/>
      <c r="J487" s="360"/>
    </row>
    <row r="488" spans="2:11" ht="15" x14ac:dyDescent="0.25">
      <c r="B488" s="354" t="s">
        <v>271</v>
      </c>
      <c r="C488" s="355">
        <v>35612</v>
      </c>
      <c r="D488" s="6">
        <v>6448</v>
      </c>
      <c r="E488" s="358">
        <f t="shared" si="109"/>
        <v>537.11839999999995</v>
      </c>
      <c r="F488" s="356">
        <v>0</v>
      </c>
      <c r="G488" s="358">
        <v>417</v>
      </c>
      <c r="H488" s="356">
        <f t="shared" si="108"/>
        <v>120.11839999999995</v>
      </c>
      <c r="I488" s="354"/>
      <c r="J488" s="360"/>
    </row>
    <row r="489" spans="2:11" ht="15" x14ac:dyDescent="0.25">
      <c r="B489" s="354" t="s">
        <v>271</v>
      </c>
      <c r="C489" s="355">
        <v>35643</v>
      </c>
      <c r="D489" s="6">
        <v>6448</v>
      </c>
      <c r="E489" s="358">
        <f t="shared" si="109"/>
        <v>537.11839999999995</v>
      </c>
      <c r="F489" s="356">
        <v>0</v>
      </c>
      <c r="G489" s="358">
        <v>417</v>
      </c>
      <c r="H489" s="356">
        <f t="shared" si="108"/>
        <v>120.11839999999995</v>
      </c>
      <c r="I489" s="354"/>
      <c r="J489" s="360"/>
    </row>
    <row r="490" spans="2:11" ht="15" x14ac:dyDescent="0.25">
      <c r="B490" s="354" t="s">
        <v>271</v>
      </c>
      <c r="C490" s="355">
        <v>35674</v>
      </c>
      <c r="D490" s="6">
        <v>6734</v>
      </c>
      <c r="E490" s="358">
        <f t="shared" si="109"/>
        <v>560.94219999999996</v>
      </c>
      <c r="F490" s="356">
        <v>0</v>
      </c>
      <c r="G490" s="358">
        <v>417</v>
      </c>
      <c r="H490" s="356">
        <f t="shared" si="108"/>
        <v>143.94219999999996</v>
      </c>
      <c r="I490" s="354"/>
      <c r="J490" s="360"/>
    </row>
    <row r="491" spans="2:11" ht="15" x14ac:dyDescent="0.25">
      <c r="B491" s="354" t="s">
        <v>271</v>
      </c>
      <c r="C491" s="355">
        <v>35704</v>
      </c>
      <c r="D491" s="6">
        <v>6734</v>
      </c>
      <c r="E491" s="358">
        <f t="shared" si="109"/>
        <v>560.94219999999996</v>
      </c>
      <c r="F491" s="356">
        <v>0</v>
      </c>
      <c r="G491" s="358">
        <v>417</v>
      </c>
      <c r="H491" s="356">
        <f t="shared" si="108"/>
        <v>143.94219999999996</v>
      </c>
      <c r="I491" s="354"/>
      <c r="J491" s="360"/>
    </row>
    <row r="492" spans="2:11" ht="15" x14ac:dyDescent="0.25">
      <c r="B492" s="354" t="s">
        <v>271</v>
      </c>
      <c r="C492" s="355">
        <v>35735</v>
      </c>
      <c r="D492" s="6">
        <v>6734</v>
      </c>
      <c r="E492" s="358">
        <f t="shared" si="109"/>
        <v>560.94219999999996</v>
      </c>
      <c r="F492" s="356">
        <v>0</v>
      </c>
      <c r="G492" s="358">
        <v>417</v>
      </c>
      <c r="H492" s="356">
        <f t="shared" si="108"/>
        <v>143.94219999999996</v>
      </c>
      <c r="I492" s="354"/>
      <c r="J492" s="360"/>
    </row>
    <row r="493" spans="2:11" ht="15" x14ac:dyDescent="0.25">
      <c r="B493" s="354" t="s">
        <v>271</v>
      </c>
      <c r="C493" s="355">
        <v>35765</v>
      </c>
      <c r="D493" s="6">
        <v>6734</v>
      </c>
      <c r="E493" s="358">
        <f t="shared" si="109"/>
        <v>560.94219999999996</v>
      </c>
      <c r="F493" s="356">
        <v>0</v>
      </c>
      <c r="G493" s="358">
        <v>417</v>
      </c>
      <c r="H493" s="356">
        <f t="shared" si="108"/>
        <v>143.94219999999996</v>
      </c>
      <c r="I493" s="354"/>
      <c r="J493" s="360"/>
    </row>
    <row r="494" spans="2:11" ht="15" x14ac:dyDescent="0.25">
      <c r="B494" s="354" t="s">
        <v>271</v>
      </c>
      <c r="C494" s="355">
        <v>35796</v>
      </c>
      <c r="D494" s="6">
        <v>7020</v>
      </c>
      <c r="E494" s="358">
        <f t="shared" si="109"/>
        <v>584.76599999999996</v>
      </c>
      <c r="F494" s="356">
        <v>0</v>
      </c>
      <c r="G494" s="358">
        <v>417</v>
      </c>
      <c r="H494" s="356">
        <f t="shared" si="108"/>
        <v>167.76599999999996</v>
      </c>
      <c r="I494" s="354"/>
      <c r="J494" s="360"/>
    </row>
    <row r="495" spans="2:11" ht="15" x14ac:dyDescent="0.25">
      <c r="B495" s="354" t="s">
        <v>271</v>
      </c>
      <c r="C495" s="355">
        <v>35827</v>
      </c>
      <c r="D495" s="6">
        <v>7020</v>
      </c>
      <c r="E495" s="358">
        <f t="shared" si="109"/>
        <v>584.76599999999996</v>
      </c>
      <c r="F495" s="356">
        <v>0</v>
      </c>
      <c r="G495" s="358">
        <v>417</v>
      </c>
      <c r="H495" s="356">
        <f t="shared" si="108"/>
        <v>167.76599999999996</v>
      </c>
      <c r="I495" s="354"/>
      <c r="J495" s="360"/>
    </row>
    <row r="496" spans="2:11" ht="15" x14ac:dyDescent="0.25">
      <c r="B496" s="354" t="s">
        <v>271</v>
      </c>
      <c r="C496" s="355">
        <v>35855</v>
      </c>
      <c r="D496" s="6">
        <v>19842</v>
      </c>
      <c r="E496" s="358">
        <f t="shared" si="109"/>
        <v>1652.8386</v>
      </c>
      <c r="F496" s="356">
        <v>0</v>
      </c>
      <c r="G496" s="358">
        <v>417</v>
      </c>
      <c r="H496" s="356">
        <f t="shared" si="108"/>
        <v>1235.8386</v>
      </c>
      <c r="I496" s="354"/>
      <c r="J496" s="360">
        <v>12</v>
      </c>
      <c r="K496" s="370">
        <f>SUM(D485:D496)</f>
        <v>92661</v>
      </c>
    </row>
    <row r="497" spans="2:11" ht="15" x14ac:dyDescent="0.25">
      <c r="B497" s="354" t="s">
        <v>271</v>
      </c>
      <c r="C497" s="355">
        <v>35886</v>
      </c>
      <c r="D497" s="6">
        <v>7236</v>
      </c>
      <c r="E497" s="358">
        <f t="shared" si="109"/>
        <v>602.75879999999995</v>
      </c>
      <c r="F497" s="356">
        <v>0</v>
      </c>
      <c r="G497" s="358">
        <v>417</v>
      </c>
      <c r="H497" s="356">
        <f t="shared" si="108"/>
        <v>185.75879999999995</v>
      </c>
      <c r="I497" s="354"/>
      <c r="J497" s="360"/>
      <c r="K497" s="370" t="s">
        <v>54</v>
      </c>
    </row>
    <row r="498" spans="2:11" ht="15" x14ac:dyDescent="0.25">
      <c r="B498" s="354" t="s">
        <v>271</v>
      </c>
      <c r="C498" s="355">
        <v>35916</v>
      </c>
      <c r="D498" s="6">
        <v>7568</v>
      </c>
      <c r="E498" s="358">
        <f t="shared" si="109"/>
        <v>630.4144</v>
      </c>
      <c r="F498" s="356">
        <v>0</v>
      </c>
      <c r="G498" s="358">
        <v>417</v>
      </c>
      <c r="H498" s="356">
        <f t="shared" si="108"/>
        <v>213.4144</v>
      </c>
      <c r="I498" s="354"/>
      <c r="J498" s="360"/>
    </row>
    <row r="499" spans="2:11" ht="15" x14ac:dyDescent="0.25">
      <c r="B499" s="354" t="s">
        <v>271</v>
      </c>
      <c r="C499" s="355">
        <v>35947</v>
      </c>
      <c r="D499" s="6">
        <v>7568</v>
      </c>
      <c r="E499" s="358">
        <f t="shared" si="109"/>
        <v>630.4144</v>
      </c>
      <c r="F499" s="356">
        <v>0</v>
      </c>
      <c r="G499" s="358">
        <v>417</v>
      </c>
      <c r="H499" s="356">
        <f t="shared" si="108"/>
        <v>213.4144</v>
      </c>
      <c r="I499" s="354"/>
      <c r="J499" s="360"/>
    </row>
    <row r="500" spans="2:11" ht="15" x14ac:dyDescent="0.25">
      <c r="B500" s="354" t="s">
        <v>271</v>
      </c>
      <c r="C500" s="355">
        <v>35977</v>
      </c>
      <c r="D500" s="6">
        <v>7568</v>
      </c>
      <c r="E500" s="358">
        <f t="shared" si="109"/>
        <v>630.4144</v>
      </c>
      <c r="F500" s="356">
        <v>0</v>
      </c>
      <c r="G500" s="358">
        <v>417</v>
      </c>
      <c r="H500" s="356">
        <f t="shared" si="108"/>
        <v>213.4144</v>
      </c>
      <c r="I500" s="354"/>
      <c r="J500" s="360"/>
    </row>
    <row r="501" spans="2:11" ht="15" x14ac:dyDescent="0.25">
      <c r="B501" s="354" t="s">
        <v>271</v>
      </c>
      <c r="C501" s="355">
        <v>36008</v>
      </c>
      <c r="D501" s="6">
        <v>7568</v>
      </c>
      <c r="E501" s="358">
        <f t="shared" si="109"/>
        <v>630.4144</v>
      </c>
      <c r="F501" s="356">
        <v>0</v>
      </c>
      <c r="G501" s="358">
        <v>417</v>
      </c>
      <c r="H501" s="356">
        <f t="shared" si="108"/>
        <v>213.4144</v>
      </c>
      <c r="I501" s="354"/>
      <c r="J501" s="360"/>
    </row>
    <row r="502" spans="2:11" ht="15" x14ac:dyDescent="0.25">
      <c r="B502" s="354" t="s">
        <v>271</v>
      </c>
      <c r="C502" s="355">
        <v>36039</v>
      </c>
      <c r="D502" s="6">
        <v>7568</v>
      </c>
      <c r="E502" s="358">
        <f t="shared" si="109"/>
        <v>630.4144</v>
      </c>
      <c r="F502" s="356">
        <v>0</v>
      </c>
      <c r="G502" s="358">
        <v>417</v>
      </c>
      <c r="H502" s="356">
        <f t="shared" si="108"/>
        <v>213.4144</v>
      </c>
      <c r="I502" s="354"/>
      <c r="J502" s="360"/>
    </row>
    <row r="503" spans="2:11" ht="15" x14ac:dyDescent="0.25">
      <c r="B503" s="354" t="s">
        <v>271</v>
      </c>
      <c r="C503" s="355">
        <v>36069</v>
      </c>
      <c r="D503" s="6">
        <v>7568</v>
      </c>
      <c r="E503" s="358">
        <f t="shared" si="109"/>
        <v>630.4144</v>
      </c>
      <c r="F503" s="356">
        <v>0</v>
      </c>
      <c r="G503" s="358">
        <v>417</v>
      </c>
      <c r="H503" s="356">
        <f t="shared" si="108"/>
        <v>213.4144</v>
      </c>
      <c r="I503" s="354"/>
      <c r="J503" s="360"/>
    </row>
    <row r="504" spans="2:11" ht="15" x14ac:dyDescent="0.25">
      <c r="B504" s="354" t="s">
        <v>271</v>
      </c>
      <c r="C504" s="355">
        <v>36100</v>
      </c>
      <c r="D504" s="6">
        <v>7568</v>
      </c>
      <c r="E504" s="358">
        <f t="shared" si="109"/>
        <v>630.4144</v>
      </c>
      <c r="F504" s="356">
        <v>0</v>
      </c>
      <c r="G504" s="358">
        <v>417</v>
      </c>
      <c r="H504" s="356">
        <f t="shared" si="108"/>
        <v>213.4144</v>
      </c>
      <c r="I504" s="354"/>
      <c r="J504" s="360"/>
    </row>
    <row r="505" spans="2:11" ht="15" x14ac:dyDescent="0.25">
      <c r="B505" s="354" t="s">
        <v>271</v>
      </c>
      <c r="C505" s="355">
        <v>36130</v>
      </c>
      <c r="D505" s="6">
        <v>8166</v>
      </c>
      <c r="E505" s="358">
        <f t="shared" si="109"/>
        <v>680.2278</v>
      </c>
      <c r="F505" s="356">
        <v>0</v>
      </c>
      <c r="G505" s="358">
        <v>417</v>
      </c>
      <c r="H505" s="356">
        <f t="shared" si="108"/>
        <v>263.2278</v>
      </c>
      <c r="I505" s="354"/>
      <c r="J505" s="360"/>
    </row>
    <row r="506" spans="2:11" ht="15" x14ac:dyDescent="0.25">
      <c r="B506" s="354" t="s">
        <v>271</v>
      </c>
      <c r="C506" s="355">
        <v>36161</v>
      </c>
      <c r="D506" s="6">
        <v>8166</v>
      </c>
      <c r="E506" s="358">
        <f t="shared" si="109"/>
        <v>680.2278</v>
      </c>
      <c r="F506" s="356">
        <v>0</v>
      </c>
      <c r="G506" s="358">
        <v>417</v>
      </c>
      <c r="H506" s="356">
        <f t="shared" si="108"/>
        <v>263.2278</v>
      </c>
      <c r="I506" s="354"/>
      <c r="J506" s="360"/>
    </row>
    <row r="507" spans="2:11" ht="15" x14ac:dyDescent="0.25">
      <c r="B507" s="354" t="s">
        <v>271</v>
      </c>
      <c r="C507" s="355">
        <v>36192</v>
      </c>
      <c r="D507" s="6">
        <v>8166</v>
      </c>
      <c r="E507" s="358">
        <f t="shared" si="109"/>
        <v>680.2278</v>
      </c>
      <c r="F507" s="356">
        <v>0</v>
      </c>
      <c r="G507" s="358">
        <v>417</v>
      </c>
      <c r="H507" s="356">
        <f t="shared" si="108"/>
        <v>263.2278</v>
      </c>
      <c r="I507" s="354"/>
      <c r="J507" s="360"/>
    </row>
    <row r="508" spans="2:11" ht="15" x14ac:dyDescent="0.25">
      <c r="B508" s="354" t="s">
        <v>271</v>
      </c>
      <c r="C508" s="355">
        <v>36220</v>
      </c>
      <c r="D508" s="6">
        <v>36744</v>
      </c>
      <c r="E508" s="358">
        <f t="shared" si="109"/>
        <v>3060.7752</v>
      </c>
      <c r="F508" s="356">
        <v>0</v>
      </c>
      <c r="G508" s="358">
        <v>417</v>
      </c>
      <c r="H508" s="356">
        <f t="shared" si="108"/>
        <v>2643.7752</v>
      </c>
      <c r="I508" s="361">
        <v>0</v>
      </c>
      <c r="J508" s="360">
        <v>12</v>
      </c>
      <c r="K508" s="370">
        <f>SUM(D497:D508)</f>
        <v>121454</v>
      </c>
    </row>
    <row r="509" spans="2:11" ht="15" x14ac:dyDescent="0.25">
      <c r="B509" s="354" t="s">
        <v>271</v>
      </c>
      <c r="C509" s="355">
        <v>36251</v>
      </c>
      <c r="D509" s="12">
        <v>35733</v>
      </c>
      <c r="E509" s="358">
        <f t="shared" si="109"/>
        <v>2976.5589</v>
      </c>
      <c r="F509" s="356">
        <v>0</v>
      </c>
      <c r="G509" s="358">
        <v>417</v>
      </c>
      <c r="H509" s="356">
        <f t="shared" si="108"/>
        <v>2559.5589</v>
      </c>
      <c r="I509" s="361">
        <v>0</v>
      </c>
      <c r="J509" s="360"/>
    </row>
    <row r="510" spans="2:11" ht="15" x14ac:dyDescent="0.25">
      <c r="B510" s="354" t="s">
        <v>271</v>
      </c>
      <c r="C510" s="355">
        <v>36281</v>
      </c>
      <c r="D510" s="6">
        <v>11102</v>
      </c>
      <c r="E510" s="358">
        <f t="shared" si="109"/>
        <v>924.79660000000001</v>
      </c>
      <c r="F510" s="356">
        <v>0</v>
      </c>
      <c r="G510" s="358">
        <v>417</v>
      </c>
      <c r="H510" s="356">
        <f t="shared" si="108"/>
        <v>507.79660000000001</v>
      </c>
      <c r="I510" s="361">
        <v>0</v>
      </c>
      <c r="J510" s="360"/>
    </row>
    <row r="511" spans="2:11" ht="15" x14ac:dyDescent="0.25">
      <c r="B511" s="354" t="s">
        <v>271</v>
      </c>
      <c r="C511" s="355">
        <v>36312</v>
      </c>
      <c r="D511" s="6">
        <v>11102</v>
      </c>
      <c r="E511" s="358">
        <f t="shared" si="109"/>
        <v>924.79660000000001</v>
      </c>
      <c r="F511" s="356">
        <v>0</v>
      </c>
      <c r="G511" s="358">
        <v>417</v>
      </c>
      <c r="H511" s="356">
        <f t="shared" si="108"/>
        <v>507.79660000000001</v>
      </c>
      <c r="I511" s="361">
        <v>0</v>
      </c>
      <c r="J511" s="360"/>
    </row>
    <row r="512" spans="2:11" ht="15" x14ac:dyDescent="0.25">
      <c r="B512" s="354" t="s">
        <v>271</v>
      </c>
      <c r="C512" s="355">
        <v>36342</v>
      </c>
      <c r="D512" s="6">
        <v>11102</v>
      </c>
      <c r="E512" s="358">
        <f t="shared" si="109"/>
        <v>924.79660000000001</v>
      </c>
      <c r="F512" s="356">
        <v>0</v>
      </c>
      <c r="G512" s="358">
        <v>417</v>
      </c>
      <c r="H512" s="356">
        <f t="shared" si="108"/>
        <v>507.79660000000001</v>
      </c>
      <c r="I512" s="361">
        <v>0</v>
      </c>
      <c r="J512" s="360"/>
    </row>
    <row r="513" spans="2:11" ht="15" x14ac:dyDescent="0.25">
      <c r="B513" s="354" t="s">
        <v>271</v>
      </c>
      <c r="C513" s="355">
        <v>36373</v>
      </c>
      <c r="D513" s="6">
        <v>11102</v>
      </c>
      <c r="E513" s="358">
        <f t="shared" si="109"/>
        <v>924.79660000000001</v>
      </c>
      <c r="F513" s="356">
        <v>0</v>
      </c>
      <c r="G513" s="358">
        <v>417</v>
      </c>
      <c r="H513" s="356">
        <f t="shared" si="108"/>
        <v>507.79660000000001</v>
      </c>
      <c r="I513" s="361">
        <v>0</v>
      </c>
      <c r="J513" s="360"/>
    </row>
    <row r="514" spans="2:11" ht="15" x14ac:dyDescent="0.25">
      <c r="B514" s="354" t="s">
        <v>271</v>
      </c>
      <c r="C514" s="355">
        <v>36404</v>
      </c>
      <c r="D514" s="6">
        <v>12012</v>
      </c>
      <c r="E514" s="358">
        <f t="shared" si="109"/>
        <v>1000.5996</v>
      </c>
      <c r="F514" s="356">
        <v>0</v>
      </c>
      <c r="G514" s="354">
        <v>417</v>
      </c>
      <c r="H514" s="356">
        <f t="shared" si="108"/>
        <v>583.59960000000001</v>
      </c>
      <c r="I514" s="361">
        <v>0</v>
      </c>
      <c r="J514" s="360"/>
    </row>
    <row r="515" spans="2:11" ht="15" x14ac:dyDescent="0.25">
      <c r="B515" s="354" t="s">
        <v>271</v>
      </c>
      <c r="C515" s="355">
        <v>36434</v>
      </c>
      <c r="D515" s="6">
        <v>12012</v>
      </c>
      <c r="E515" s="358">
        <f t="shared" si="109"/>
        <v>1000.5996</v>
      </c>
      <c r="F515" s="356">
        <v>0</v>
      </c>
      <c r="G515" s="354">
        <v>417</v>
      </c>
      <c r="H515" s="356">
        <f t="shared" si="108"/>
        <v>583.59960000000001</v>
      </c>
      <c r="I515" s="361">
        <v>0</v>
      </c>
      <c r="J515" s="360"/>
    </row>
    <row r="516" spans="2:11" ht="15" x14ac:dyDescent="0.25">
      <c r="B516" s="354" t="s">
        <v>271</v>
      </c>
      <c r="C516" s="355">
        <v>36465</v>
      </c>
      <c r="D516" s="6">
        <v>12012</v>
      </c>
      <c r="E516" s="358">
        <f t="shared" si="109"/>
        <v>1000.5996</v>
      </c>
      <c r="F516" s="356">
        <v>0</v>
      </c>
      <c r="G516" s="354">
        <v>417</v>
      </c>
      <c r="H516" s="356">
        <f t="shared" si="108"/>
        <v>583.59960000000001</v>
      </c>
      <c r="I516" s="361">
        <v>0</v>
      </c>
      <c r="J516" s="360"/>
    </row>
    <row r="517" spans="2:11" ht="15" x14ac:dyDescent="0.25">
      <c r="B517" s="354" t="s">
        <v>271</v>
      </c>
      <c r="C517" s="355">
        <v>36495</v>
      </c>
      <c r="D517" s="6">
        <v>12012</v>
      </c>
      <c r="E517" s="358">
        <f t="shared" si="109"/>
        <v>1000.5996</v>
      </c>
      <c r="F517" s="356">
        <v>0</v>
      </c>
      <c r="G517" s="354">
        <v>417</v>
      </c>
      <c r="H517" s="356">
        <f t="shared" si="108"/>
        <v>583.59960000000001</v>
      </c>
      <c r="I517" s="361">
        <v>0</v>
      </c>
      <c r="J517" s="360"/>
    </row>
    <row r="518" spans="2:11" ht="15" x14ac:dyDescent="0.25">
      <c r="B518" s="354" t="s">
        <v>271</v>
      </c>
      <c r="C518" s="355">
        <v>36526</v>
      </c>
      <c r="D518" s="6">
        <v>12012</v>
      </c>
      <c r="E518" s="358">
        <f t="shared" si="109"/>
        <v>1000.5996</v>
      </c>
      <c r="F518" s="356">
        <v>0</v>
      </c>
      <c r="G518" s="354">
        <v>417</v>
      </c>
      <c r="H518" s="356">
        <f t="shared" si="108"/>
        <v>583.59960000000001</v>
      </c>
      <c r="I518" s="361">
        <v>0</v>
      </c>
      <c r="J518" s="360"/>
    </row>
    <row r="519" spans="2:11" ht="15" x14ac:dyDescent="0.25">
      <c r="B519" s="354" t="s">
        <v>271</v>
      </c>
      <c r="C519" s="355">
        <v>36557</v>
      </c>
      <c r="D519" s="6">
        <v>12012</v>
      </c>
      <c r="E519" s="358">
        <f t="shared" si="109"/>
        <v>1000.5996</v>
      </c>
      <c r="F519" s="356">
        <v>0</v>
      </c>
      <c r="G519" s="354">
        <v>417</v>
      </c>
      <c r="H519" s="356">
        <f t="shared" si="108"/>
        <v>583.59960000000001</v>
      </c>
      <c r="I519" s="361">
        <v>0</v>
      </c>
      <c r="J519" s="360"/>
    </row>
    <row r="520" spans="2:11" ht="15" x14ac:dyDescent="0.25">
      <c r="B520" s="354" t="s">
        <v>271</v>
      </c>
      <c r="C520" s="355">
        <v>36586</v>
      </c>
      <c r="D520" s="6">
        <v>12012</v>
      </c>
      <c r="E520" s="358">
        <f t="shared" si="109"/>
        <v>1000.5996</v>
      </c>
      <c r="F520" s="356">
        <v>0</v>
      </c>
      <c r="G520" s="354">
        <v>417</v>
      </c>
      <c r="H520" s="356">
        <f t="shared" si="108"/>
        <v>583.59960000000001</v>
      </c>
      <c r="I520" s="361">
        <v>0</v>
      </c>
      <c r="J520" s="360">
        <v>12</v>
      </c>
      <c r="K520" s="370">
        <f>SUM(D509:D520)</f>
        <v>164225</v>
      </c>
    </row>
    <row r="521" spans="2:11" ht="15" x14ac:dyDescent="0.25">
      <c r="B521" s="354" t="s">
        <v>271</v>
      </c>
      <c r="C521" s="355">
        <v>36617</v>
      </c>
      <c r="D521" s="6">
        <v>12375</v>
      </c>
      <c r="E521" s="358">
        <f t="shared" si="109"/>
        <v>1030.8375000000001</v>
      </c>
      <c r="F521" s="356">
        <v>0</v>
      </c>
      <c r="G521" s="354">
        <v>417</v>
      </c>
      <c r="H521" s="356">
        <f t="shared" si="108"/>
        <v>613.83750000000009</v>
      </c>
      <c r="I521" s="361">
        <v>0</v>
      </c>
      <c r="J521" s="360"/>
    </row>
    <row r="522" spans="2:11" ht="15" x14ac:dyDescent="0.25">
      <c r="B522" s="354" t="s">
        <v>271</v>
      </c>
      <c r="C522" s="355">
        <v>36647</v>
      </c>
      <c r="D522" s="6">
        <v>12844</v>
      </c>
      <c r="E522" s="358">
        <f t="shared" si="109"/>
        <v>1069.9051999999999</v>
      </c>
      <c r="F522" s="356">
        <v>0</v>
      </c>
      <c r="G522" s="354">
        <v>417</v>
      </c>
      <c r="H522" s="356">
        <f t="shared" si="108"/>
        <v>652.90519999999992</v>
      </c>
      <c r="I522" s="361">
        <v>0</v>
      </c>
      <c r="J522" s="360"/>
    </row>
    <row r="523" spans="2:11" ht="15" x14ac:dyDescent="0.25">
      <c r="B523" s="354" t="s">
        <v>271</v>
      </c>
      <c r="C523" s="355">
        <v>36678</v>
      </c>
      <c r="D523" s="6">
        <v>12844</v>
      </c>
      <c r="E523" s="358">
        <f t="shared" si="109"/>
        <v>1069.9051999999999</v>
      </c>
      <c r="F523" s="356">
        <v>0</v>
      </c>
      <c r="G523" s="354">
        <v>417</v>
      </c>
      <c r="H523" s="356">
        <f t="shared" si="108"/>
        <v>652.90519999999992</v>
      </c>
      <c r="I523" s="361">
        <v>0</v>
      </c>
      <c r="J523" s="360"/>
    </row>
    <row r="524" spans="2:11" ht="15" x14ac:dyDescent="0.25">
      <c r="B524" s="354" t="s">
        <v>271</v>
      </c>
      <c r="C524" s="355">
        <v>36708</v>
      </c>
      <c r="D524" s="6">
        <v>12844</v>
      </c>
      <c r="E524" s="358">
        <f t="shared" si="109"/>
        <v>1069.9051999999999</v>
      </c>
      <c r="F524" s="356">
        <v>0</v>
      </c>
      <c r="G524" s="354">
        <v>417</v>
      </c>
      <c r="H524" s="356">
        <f t="shared" si="108"/>
        <v>652.90519999999992</v>
      </c>
      <c r="I524" s="361">
        <v>0</v>
      </c>
      <c r="J524" s="360"/>
    </row>
    <row r="525" spans="2:11" ht="15" x14ac:dyDescent="0.25">
      <c r="B525" s="354" t="s">
        <v>271</v>
      </c>
      <c r="C525" s="355">
        <v>36739</v>
      </c>
      <c r="D525" s="6">
        <v>12844</v>
      </c>
      <c r="E525" s="358">
        <f t="shared" si="109"/>
        <v>1069.9051999999999</v>
      </c>
      <c r="F525" s="356">
        <v>0</v>
      </c>
      <c r="G525" s="354">
        <v>417</v>
      </c>
      <c r="H525" s="356">
        <f t="shared" si="108"/>
        <v>652.90519999999992</v>
      </c>
      <c r="I525" s="361">
        <v>0</v>
      </c>
      <c r="J525" s="360"/>
    </row>
    <row r="526" spans="2:11" ht="15" x14ac:dyDescent="0.25">
      <c r="B526" s="354" t="s">
        <v>271</v>
      </c>
      <c r="C526" s="355">
        <v>36770</v>
      </c>
      <c r="D526" s="6">
        <v>12844</v>
      </c>
      <c r="E526" s="358">
        <f t="shared" si="109"/>
        <v>1069.9051999999999</v>
      </c>
      <c r="F526" s="356">
        <v>0</v>
      </c>
      <c r="G526" s="354">
        <v>417</v>
      </c>
      <c r="H526" s="356">
        <f t="shared" si="108"/>
        <v>652.90519999999992</v>
      </c>
      <c r="I526" s="361">
        <v>0</v>
      </c>
      <c r="J526" s="360"/>
    </row>
    <row r="527" spans="2:11" ht="15" x14ac:dyDescent="0.25">
      <c r="B527" s="354" t="s">
        <v>271</v>
      </c>
      <c r="C527" s="355">
        <v>36800</v>
      </c>
      <c r="D527" s="6">
        <v>12844</v>
      </c>
      <c r="E527" s="358">
        <f t="shared" si="109"/>
        <v>1069.9051999999999</v>
      </c>
      <c r="F527" s="356">
        <v>0</v>
      </c>
      <c r="G527" s="354">
        <v>417</v>
      </c>
      <c r="H527" s="356">
        <f t="shared" si="108"/>
        <v>652.90519999999992</v>
      </c>
      <c r="I527" s="361">
        <v>0</v>
      </c>
      <c r="J527" s="360"/>
    </row>
    <row r="528" spans="2:11" ht="15" x14ac:dyDescent="0.25">
      <c r="B528" s="354" t="s">
        <v>271</v>
      </c>
      <c r="C528" s="355">
        <v>36831</v>
      </c>
      <c r="D528" s="6">
        <v>12938</v>
      </c>
      <c r="E528" s="358">
        <f t="shared" si="109"/>
        <v>1077.7354</v>
      </c>
      <c r="F528" s="356">
        <v>0</v>
      </c>
      <c r="G528" s="354">
        <v>417</v>
      </c>
      <c r="H528" s="356">
        <f t="shared" si="108"/>
        <v>660.73540000000003</v>
      </c>
      <c r="I528" s="361">
        <v>0</v>
      </c>
      <c r="J528" s="360"/>
    </row>
    <row r="529" spans="2:11" ht="15" x14ac:dyDescent="0.25">
      <c r="B529" s="354" t="s">
        <v>271</v>
      </c>
      <c r="C529" s="355">
        <v>36861</v>
      </c>
      <c r="D529" s="6">
        <v>12938</v>
      </c>
      <c r="E529" s="358">
        <f t="shared" si="109"/>
        <v>1077.7354</v>
      </c>
      <c r="F529" s="356">
        <v>0</v>
      </c>
      <c r="G529" s="354">
        <v>417</v>
      </c>
      <c r="H529" s="356">
        <f t="shared" si="108"/>
        <v>660.73540000000003</v>
      </c>
      <c r="I529" s="361">
        <v>0</v>
      </c>
      <c r="J529" s="360"/>
    </row>
    <row r="530" spans="2:11" ht="15" x14ac:dyDescent="0.25">
      <c r="B530" s="354" t="s">
        <v>271</v>
      </c>
      <c r="C530" s="355">
        <v>36892</v>
      </c>
      <c r="D530" s="6">
        <v>12938</v>
      </c>
      <c r="E530" s="358">
        <f t="shared" si="109"/>
        <v>1077.7354</v>
      </c>
      <c r="F530" s="356">
        <v>0</v>
      </c>
      <c r="G530" s="354">
        <v>417</v>
      </c>
      <c r="H530" s="356">
        <f t="shared" si="108"/>
        <v>660.73540000000003</v>
      </c>
      <c r="I530" s="361">
        <v>0</v>
      </c>
      <c r="J530" s="360"/>
    </row>
    <row r="531" spans="2:11" ht="15" x14ac:dyDescent="0.25">
      <c r="B531" s="354" t="s">
        <v>271</v>
      </c>
      <c r="C531" s="355">
        <v>36923</v>
      </c>
      <c r="D531" s="6">
        <v>12938</v>
      </c>
      <c r="E531" s="358">
        <f t="shared" si="109"/>
        <v>1077.7354</v>
      </c>
      <c r="F531" s="356">
        <v>0</v>
      </c>
      <c r="G531" s="354">
        <v>417</v>
      </c>
      <c r="H531" s="356">
        <f t="shared" si="108"/>
        <v>660.73540000000003</v>
      </c>
      <c r="I531" s="361">
        <v>0</v>
      </c>
      <c r="J531" s="360"/>
    </row>
    <row r="532" spans="2:11" ht="15" x14ac:dyDescent="0.25">
      <c r="B532" s="354" t="s">
        <v>271</v>
      </c>
      <c r="C532" s="355">
        <v>36951</v>
      </c>
      <c r="D532" s="6">
        <v>12938</v>
      </c>
      <c r="E532" s="358">
        <f t="shared" si="109"/>
        <v>1077.7354</v>
      </c>
      <c r="F532" s="356">
        <v>0</v>
      </c>
      <c r="G532" s="354">
        <v>417</v>
      </c>
      <c r="H532" s="356">
        <f t="shared" si="108"/>
        <v>660.73540000000003</v>
      </c>
      <c r="I532" s="361">
        <v>0</v>
      </c>
      <c r="J532" s="362" t="s">
        <v>256</v>
      </c>
      <c r="K532" s="370">
        <f>SUM(D521:D532)</f>
        <v>154129</v>
      </c>
    </row>
    <row r="533" spans="2:11" ht="15" x14ac:dyDescent="0.25">
      <c r="B533" s="354" t="s">
        <v>271</v>
      </c>
      <c r="C533" s="355">
        <v>36982</v>
      </c>
      <c r="D533" s="6">
        <v>12938</v>
      </c>
      <c r="E533" s="358">
        <f t="shared" si="109"/>
        <v>1077.7354</v>
      </c>
      <c r="F533" s="356">
        <v>0</v>
      </c>
      <c r="G533" s="354">
        <v>417</v>
      </c>
      <c r="H533" s="356">
        <f t="shared" ref="H533:H596" si="110">SUM(E533-G533)</f>
        <v>660.73540000000003</v>
      </c>
      <c r="I533" s="361">
        <v>0</v>
      </c>
      <c r="J533" s="360"/>
    </row>
    <row r="534" spans="2:11" ht="15" x14ac:dyDescent="0.25">
      <c r="B534" s="354" t="s">
        <v>271</v>
      </c>
      <c r="C534" s="355">
        <v>37012</v>
      </c>
      <c r="D534" s="6">
        <v>12938</v>
      </c>
      <c r="E534" s="358">
        <f t="shared" ref="E534:E593" si="111">SUM(D534*8.33%)</f>
        <v>1077.7354</v>
      </c>
      <c r="F534" s="356">
        <v>0</v>
      </c>
      <c r="G534" s="354">
        <v>417</v>
      </c>
      <c r="H534" s="356">
        <f t="shared" si="110"/>
        <v>660.73540000000003</v>
      </c>
      <c r="I534" s="361">
        <v>0</v>
      </c>
      <c r="J534" s="360"/>
    </row>
    <row r="535" spans="2:11" ht="15" x14ac:dyDescent="0.25">
      <c r="B535" s="354" t="s">
        <v>271</v>
      </c>
      <c r="C535" s="355">
        <v>37043</v>
      </c>
      <c r="D535" s="6">
        <v>12938</v>
      </c>
      <c r="E535" s="358">
        <f t="shared" si="111"/>
        <v>1077.7354</v>
      </c>
      <c r="F535" s="356">
        <v>0</v>
      </c>
      <c r="G535" s="354">
        <v>541</v>
      </c>
      <c r="H535" s="356">
        <f t="shared" si="110"/>
        <v>536.73540000000003</v>
      </c>
      <c r="I535" s="361">
        <v>0</v>
      </c>
      <c r="J535" s="360"/>
    </row>
    <row r="536" spans="2:11" ht="15" x14ac:dyDescent="0.25">
      <c r="B536" s="354" t="s">
        <v>271</v>
      </c>
      <c r="C536" s="355">
        <v>37073</v>
      </c>
      <c r="D536" s="6">
        <v>12938</v>
      </c>
      <c r="E536" s="358">
        <f t="shared" si="111"/>
        <v>1077.7354</v>
      </c>
      <c r="F536" s="356">
        <v>0</v>
      </c>
      <c r="G536" s="354">
        <v>541</v>
      </c>
      <c r="H536" s="356">
        <f t="shared" si="110"/>
        <v>536.73540000000003</v>
      </c>
      <c r="I536" s="361">
        <v>0</v>
      </c>
      <c r="J536" s="360"/>
    </row>
    <row r="537" spans="2:11" ht="15" x14ac:dyDescent="0.25">
      <c r="B537" s="354" t="s">
        <v>271</v>
      </c>
      <c r="C537" s="355">
        <v>37104</v>
      </c>
      <c r="D537" s="6">
        <v>13219</v>
      </c>
      <c r="E537" s="358">
        <f t="shared" si="111"/>
        <v>1101.1426999999999</v>
      </c>
      <c r="F537" s="356">
        <v>0</v>
      </c>
      <c r="G537" s="354">
        <v>541</v>
      </c>
      <c r="H537" s="356">
        <f t="shared" si="110"/>
        <v>560.14269999999988</v>
      </c>
      <c r="I537" s="361">
        <v>0</v>
      </c>
      <c r="J537" s="360"/>
    </row>
    <row r="538" spans="2:11" ht="15" x14ac:dyDescent="0.25">
      <c r="B538" s="354" t="s">
        <v>271</v>
      </c>
      <c r="C538" s="355">
        <v>37135</v>
      </c>
      <c r="D538" s="6">
        <v>13219</v>
      </c>
      <c r="E538" s="358">
        <f t="shared" si="111"/>
        <v>1101.1426999999999</v>
      </c>
      <c r="F538" s="356">
        <v>0</v>
      </c>
      <c r="G538" s="354">
        <v>541</v>
      </c>
      <c r="H538" s="356">
        <f t="shared" si="110"/>
        <v>560.14269999999988</v>
      </c>
      <c r="I538" s="361">
        <v>0</v>
      </c>
      <c r="J538" s="360"/>
    </row>
    <row r="539" spans="2:11" ht="15" x14ac:dyDescent="0.25">
      <c r="B539" s="354" t="s">
        <v>271</v>
      </c>
      <c r="C539" s="355">
        <v>37165</v>
      </c>
      <c r="D539" s="6">
        <v>13219</v>
      </c>
      <c r="E539" s="358">
        <f t="shared" si="111"/>
        <v>1101.1426999999999</v>
      </c>
      <c r="F539" s="356">
        <v>0</v>
      </c>
      <c r="G539" s="354">
        <v>541</v>
      </c>
      <c r="H539" s="356">
        <f t="shared" si="110"/>
        <v>560.14269999999988</v>
      </c>
      <c r="I539" s="361">
        <v>0</v>
      </c>
      <c r="J539" s="360"/>
    </row>
    <row r="540" spans="2:11" ht="15" x14ac:dyDescent="0.25">
      <c r="B540" s="354" t="s">
        <v>271</v>
      </c>
      <c r="C540" s="355">
        <v>37196</v>
      </c>
      <c r="D540" s="6">
        <v>13219</v>
      </c>
      <c r="E540" s="358">
        <f t="shared" si="111"/>
        <v>1101.1426999999999</v>
      </c>
      <c r="F540" s="356">
        <v>0</v>
      </c>
      <c r="G540" s="354">
        <v>541</v>
      </c>
      <c r="H540" s="356">
        <f t="shared" si="110"/>
        <v>560.14269999999988</v>
      </c>
      <c r="I540" s="361">
        <v>0</v>
      </c>
      <c r="J540" s="360"/>
    </row>
    <row r="541" spans="2:11" ht="15" x14ac:dyDescent="0.25">
      <c r="B541" s="354" t="s">
        <v>271</v>
      </c>
      <c r="C541" s="355">
        <v>37226</v>
      </c>
      <c r="D541" s="6">
        <v>13219</v>
      </c>
      <c r="E541" s="358">
        <f t="shared" si="111"/>
        <v>1101.1426999999999</v>
      </c>
      <c r="F541" s="356">
        <v>0</v>
      </c>
      <c r="G541" s="354">
        <v>541</v>
      </c>
      <c r="H541" s="356">
        <f t="shared" si="110"/>
        <v>560.14269999999988</v>
      </c>
      <c r="I541" s="361">
        <v>0</v>
      </c>
      <c r="J541" s="360"/>
    </row>
    <row r="542" spans="2:11" ht="15" x14ac:dyDescent="0.25">
      <c r="B542" s="354" t="s">
        <v>271</v>
      </c>
      <c r="C542" s="355">
        <v>37257</v>
      </c>
      <c r="D542" s="6">
        <v>13219</v>
      </c>
      <c r="E542" s="358">
        <f t="shared" si="111"/>
        <v>1101.1426999999999</v>
      </c>
      <c r="F542" s="356">
        <v>0</v>
      </c>
      <c r="G542" s="354">
        <v>541</v>
      </c>
      <c r="H542" s="356">
        <f t="shared" si="110"/>
        <v>560.14269999999988</v>
      </c>
      <c r="I542" s="361">
        <v>0</v>
      </c>
      <c r="J542" s="360"/>
    </row>
    <row r="543" spans="2:11" ht="15" x14ac:dyDescent="0.25">
      <c r="B543" s="354" t="s">
        <v>271</v>
      </c>
      <c r="C543" s="355">
        <v>37288</v>
      </c>
      <c r="D543" s="6">
        <v>13607</v>
      </c>
      <c r="E543" s="358">
        <f t="shared" si="111"/>
        <v>1133.4630999999999</v>
      </c>
      <c r="F543" s="356">
        <v>0</v>
      </c>
      <c r="G543" s="354">
        <v>541</v>
      </c>
      <c r="H543" s="356">
        <f t="shared" si="110"/>
        <v>592.46309999999994</v>
      </c>
      <c r="I543" s="361">
        <v>0</v>
      </c>
      <c r="J543" s="360"/>
    </row>
    <row r="544" spans="2:11" ht="15" x14ac:dyDescent="0.25">
      <c r="B544" s="354" t="s">
        <v>271</v>
      </c>
      <c r="C544" s="355">
        <v>37316</v>
      </c>
      <c r="D544" s="6">
        <v>13607</v>
      </c>
      <c r="E544" s="358">
        <f t="shared" si="111"/>
        <v>1133.4630999999999</v>
      </c>
      <c r="F544" s="356">
        <v>0</v>
      </c>
      <c r="G544" s="354">
        <v>541</v>
      </c>
      <c r="H544" s="356">
        <f t="shared" si="110"/>
        <v>592.46309999999994</v>
      </c>
      <c r="I544" s="361">
        <v>0</v>
      </c>
      <c r="J544" s="360">
        <v>9.5</v>
      </c>
      <c r="K544" s="370">
        <f>SUM(D533:D544)</f>
        <v>158280</v>
      </c>
    </row>
    <row r="545" spans="2:11" ht="15" x14ac:dyDescent="0.25">
      <c r="B545" s="354" t="s">
        <v>271</v>
      </c>
      <c r="C545" s="355">
        <v>37347</v>
      </c>
      <c r="D545" s="6">
        <v>13607</v>
      </c>
      <c r="E545" s="358">
        <f t="shared" si="111"/>
        <v>1133.4630999999999</v>
      </c>
      <c r="F545" s="356">
        <v>0</v>
      </c>
      <c r="G545" s="354">
        <v>541</v>
      </c>
      <c r="H545" s="356">
        <f t="shared" si="110"/>
        <v>592.46309999999994</v>
      </c>
      <c r="I545" s="361">
        <v>0</v>
      </c>
      <c r="J545" s="361">
        <f t="shared" ref="J545:J560" si="112">SUM(I545*9.5%/12)</f>
        <v>0</v>
      </c>
    </row>
    <row r="546" spans="2:11" ht="15" x14ac:dyDescent="0.25">
      <c r="B546" s="354" t="s">
        <v>271</v>
      </c>
      <c r="C546" s="355">
        <v>37377</v>
      </c>
      <c r="D546" s="6">
        <v>13607</v>
      </c>
      <c r="E546" s="358">
        <f t="shared" si="111"/>
        <v>1133.4630999999999</v>
      </c>
      <c r="F546" s="356">
        <v>0</v>
      </c>
      <c r="G546" s="354">
        <v>541</v>
      </c>
      <c r="H546" s="356">
        <f t="shared" si="110"/>
        <v>592.46309999999994</v>
      </c>
      <c r="I546" s="361">
        <v>0</v>
      </c>
      <c r="J546" s="361">
        <f t="shared" si="112"/>
        <v>0</v>
      </c>
    </row>
    <row r="547" spans="2:11" ht="15" x14ac:dyDescent="0.25">
      <c r="B547" s="354" t="s">
        <v>271</v>
      </c>
      <c r="C547" s="355">
        <v>37408</v>
      </c>
      <c r="D547" s="6">
        <v>13607</v>
      </c>
      <c r="E547" s="358">
        <f t="shared" si="111"/>
        <v>1133.4630999999999</v>
      </c>
      <c r="F547" s="356">
        <v>0</v>
      </c>
      <c r="G547" s="354">
        <v>541</v>
      </c>
      <c r="H547" s="356">
        <f t="shared" si="110"/>
        <v>592.46309999999994</v>
      </c>
      <c r="I547" s="361">
        <v>0</v>
      </c>
      <c r="J547" s="361">
        <f t="shared" si="112"/>
        <v>0</v>
      </c>
    </row>
    <row r="548" spans="2:11" ht="15" x14ac:dyDescent="0.25">
      <c r="B548" s="354" t="s">
        <v>271</v>
      </c>
      <c r="C548" s="355">
        <v>37438</v>
      </c>
      <c r="D548" s="6">
        <v>13607</v>
      </c>
      <c r="E548" s="358">
        <f t="shared" si="111"/>
        <v>1133.4630999999999</v>
      </c>
      <c r="F548" s="356">
        <v>0</v>
      </c>
      <c r="G548" s="354">
        <v>541</v>
      </c>
      <c r="H548" s="356">
        <f t="shared" si="110"/>
        <v>592.46309999999994</v>
      </c>
      <c r="I548" s="361">
        <v>0</v>
      </c>
      <c r="J548" s="361">
        <f t="shared" si="112"/>
        <v>0</v>
      </c>
    </row>
    <row r="549" spans="2:11" ht="15" x14ac:dyDescent="0.25">
      <c r="B549" s="354" t="s">
        <v>271</v>
      </c>
      <c r="C549" s="355">
        <v>37469</v>
      </c>
      <c r="D549" s="6">
        <v>13607</v>
      </c>
      <c r="E549" s="358">
        <f t="shared" si="111"/>
        <v>1133.4630999999999</v>
      </c>
      <c r="F549" s="356">
        <v>0</v>
      </c>
      <c r="G549" s="354">
        <v>541</v>
      </c>
      <c r="H549" s="356">
        <f t="shared" si="110"/>
        <v>592.46309999999994</v>
      </c>
      <c r="I549" s="361">
        <v>0</v>
      </c>
      <c r="J549" s="361">
        <f t="shared" si="112"/>
        <v>0</v>
      </c>
    </row>
    <row r="550" spans="2:11" ht="15" x14ac:dyDescent="0.25">
      <c r="B550" s="354" t="s">
        <v>271</v>
      </c>
      <c r="C550" s="355">
        <v>37500</v>
      </c>
      <c r="D550" s="6">
        <v>13607</v>
      </c>
      <c r="E550" s="358">
        <f t="shared" si="111"/>
        <v>1133.4630999999999</v>
      </c>
      <c r="F550" s="356">
        <v>0</v>
      </c>
      <c r="G550" s="354">
        <v>541</v>
      </c>
      <c r="H550" s="356">
        <f t="shared" si="110"/>
        <v>592.46309999999994</v>
      </c>
      <c r="I550" s="361">
        <v>0</v>
      </c>
      <c r="J550" s="361">
        <f t="shared" si="112"/>
        <v>0</v>
      </c>
    </row>
    <row r="551" spans="2:11" ht="15" x14ac:dyDescent="0.25">
      <c r="B551" s="354" t="s">
        <v>271</v>
      </c>
      <c r="C551" s="355">
        <v>37530</v>
      </c>
      <c r="D551" s="6">
        <v>13607</v>
      </c>
      <c r="E551" s="358">
        <f t="shared" si="111"/>
        <v>1133.4630999999999</v>
      </c>
      <c r="F551" s="356">
        <v>0</v>
      </c>
      <c r="G551" s="354">
        <v>541</v>
      </c>
      <c r="H551" s="356">
        <f t="shared" si="110"/>
        <v>592.46309999999994</v>
      </c>
      <c r="I551" s="361">
        <v>0</v>
      </c>
      <c r="J551" s="361">
        <f t="shared" si="112"/>
        <v>0</v>
      </c>
    </row>
    <row r="552" spans="2:11" ht="15" x14ac:dyDescent="0.25">
      <c r="B552" s="354" t="s">
        <v>271</v>
      </c>
      <c r="C552" s="355">
        <v>37561</v>
      </c>
      <c r="D552" s="6">
        <v>13607</v>
      </c>
      <c r="E552" s="358">
        <f t="shared" si="111"/>
        <v>1133.4630999999999</v>
      </c>
      <c r="F552" s="356">
        <v>0</v>
      </c>
      <c r="G552" s="354">
        <v>541</v>
      </c>
      <c r="H552" s="356">
        <f t="shared" si="110"/>
        <v>592.46309999999994</v>
      </c>
      <c r="I552" s="361">
        <v>0</v>
      </c>
      <c r="J552" s="361">
        <f t="shared" si="112"/>
        <v>0</v>
      </c>
    </row>
    <row r="553" spans="2:11" ht="15" x14ac:dyDescent="0.25">
      <c r="B553" s="354" t="s">
        <v>271</v>
      </c>
      <c r="C553" s="355">
        <v>37591</v>
      </c>
      <c r="D553" s="6">
        <v>13607</v>
      </c>
      <c r="E553" s="358">
        <f t="shared" si="111"/>
        <v>1133.4630999999999</v>
      </c>
      <c r="F553" s="356">
        <v>0</v>
      </c>
      <c r="G553" s="354">
        <v>541</v>
      </c>
      <c r="H553" s="356">
        <f t="shared" si="110"/>
        <v>592.46309999999994</v>
      </c>
      <c r="I553" s="361">
        <v>0</v>
      </c>
      <c r="J553" s="361">
        <f t="shared" si="112"/>
        <v>0</v>
      </c>
    </row>
    <row r="554" spans="2:11" ht="15" x14ac:dyDescent="0.25">
      <c r="B554" s="354" t="s">
        <v>271</v>
      </c>
      <c r="C554" s="355">
        <v>37622</v>
      </c>
      <c r="D554" s="6">
        <v>13607</v>
      </c>
      <c r="E554" s="358">
        <f t="shared" si="111"/>
        <v>1133.4630999999999</v>
      </c>
      <c r="F554" s="356">
        <v>0</v>
      </c>
      <c r="G554" s="354">
        <v>541</v>
      </c>
      <c r="H554" s="356">
        <f t="shared" si="110"/>
        <v>592.46309999999994</v>
      </c>
      <c r="I554" s="361">
        <v>0</v>
      </c>
      <c r="J554" s="361">
        <f t="shared" si="112"/>
        <v>0</v>
      </c>
    </row>
    <row r="555" spans="2:11" ht="15" x14ac:dyDescent="0.25">
      <c r="B555" s="354" t="s">
        <v>271</v>
      </c>
      <c r="C555" s="355">
        <v>37653</v>
      </c>
      <c r="D555" s="6">
        <v>13994</v>
      </c>
      <c r="E555" s="358">
        <f t="shared" si="111"/>
        <v>1165.7002</v>
      </c>
      <c r="F555" s="356">
        <v>0</v>
      </c>
      <c r="G555" s="354">
        <v>541</v>
      </c>
      <c r="H555" s="356">
        <f t="shared" si="110"/>
        <v>624.7002</v>
      </c>
      <c r="I555" s="361">
        <v>0</v>
      </c>
      <c r="J555" s="361">
        <f t="shared" si="112"/>
        <v>0</v>
      </c>
    </row>
    <row r="556" spans="2:11" ht="15" x14ac:dyDescent="0.25">
      <c r="B556" s="354" t="s">
        <v>271</v>
      </c>
      <c r="C556" s="355">
        <v>37681</v>
      </c>
      <c r="D556" s="6">
        <v>13994</v>
      </c>
      <c r="E556" s="358">
        <f t="shared" si="111"/>
        <v>1165.7002</v>
      </c>
      <c r="F556" s="356">
        <v>0</v>
      </c>
      <c r="G556" s="354">
        <v>541</v>
      </c>
      <c r="H556" s="356">
        <f t="shared" si="110"/>
        <v>624.7002</v>
      </c>
      <c r="I556" s="361">
        <v>0</v>
      </c>
      <c r="J556" s="361">
        <f t="shared" si="112"/>
        <v>0</v>
      </c>
      <c r="K556" s="370">
        <f>SUM(D545:D556)</f>
        <v>164058</v>
      </c>
    </row>
    <row r="557" spans="2:11" ht="15" x14ac:dyDescent="0.25">
      <c r="B557" s="354" t="s">
        <v>271</v>
      </c>
      <c r="C557" s="355">
        <v>37712</v>
      </c>
      <c r="D557" s="6">
        <v>13994</v>
      </c>
      <c r="E557" s="358">
        <f t="shared" si="111"/>
        <v>1165.7002</v>
      </c>
      <c r="F557" s="356">
        <v>0</v>
      </c>
      <c r="G557" s="354">
        <v>541</v>
      </c>
      <c r="H557" s="356">
        <f t="shared" si="110"/>
        <v>624.7002</v>
      </c>
      <c r="I557" s="361">
        <v>0</v>
      </c>
      <c r="J557" s="361">
        <f t="shared" si="112"/>
        <v>0</v>
      </c>
    </row>
    <row r="558" spans="2:11" ht="15" x14ac:dyDescent="0.25">
      <c r="B558" s="354" t="s">
        <v>271</v>
      </c>
      <c r="C558" s="355">
        <v>37742</v>
      </c>
      <c r="D558" s="6">
        <v>13994</v>
      </c>
      <c r="E558" s="358">
        <f t="shared" si="111"/>
        <v>1165.7002</v>
      </c>
      <c r="F558" s="356">
        <v>0</v>
      </c>
      <c r="G558" s="354">
        <v>541</v>
      </c>
      <c r="H558" s="356">
        <f t="shared" si="110"/>
        <v>624.7002</v>
      </c>
      <c r="I558" s="361">
        <v>0</v>
      </c>
      <c r="J558" s="361">
        <f t="shared" si="112"/>
        <v>0</v>
      </c>
    </row>
    <row r="559" spans="2:11" ht="15" x14ac:dyDescent="0.25">
      <c r="B559" s="354" t="s">
        <v>271</v>
      </c>
      <c r="C559" s="355">
        <v>37773</v>
      </c>
      <c r="D559" s="6">
        <v>13994</v>
      </c>
      <c r="E559" s="358">
        <f t="shared" si="111"/>
        <v>1165.7002</v>
      </c>
      <c r="F559" s="356">
        <v>0</v>
      </c>
      <c r="G559" s="354">
        <v>541</v>
      </c>
      <c r="H559" s="356">
        <f t="shared" si="110"/>
        <v>624.7002</v>
      </c>
      <c r="I559" s="361">
        <v>0</v>
      </c>
      <c r="J559" s="361">
        <f t="shared" si="112"/>
        <v>0</v>
      </c>
    </row>
    <row r="560" spans="2:11" ht="15" x14ac:dyDescent="0.25">
      <c r="B560" s="354" t="s">
        <v>271</v>
      </c>
      <c r="C560" s="355">
        <v>37803</v>
      </c>
      <c r="D560" s="6">
        <v>13994</v>
      </c>
      <c r="E560" s="358">
        <f t="shared" si="111"/>
        <v>1165.7002</v>
      </c>
      <c r="F560" s="356">
        <v>0</v>
      </c>
      <c r="G560" s="354">
        <v>541</v>
      </c>
      <c r="H560" s="356">
        <f t="shared" si="110"/>
        <v>624.7002</v>
      </c>
      <c r="I560" s="361">
        <v>0</v>
      </c>
      <c r="J560" s="361">
        <f t="shared" si="112"/>
        <v>0</v>
      </c>
    </row>
    <row r="561" spans="2:11" ht="15" x14ac:dyDescent="0.25">
      <c r="B561" s="354" t="s">
        <v>271</v>
      </c>
      <c r="C561" s="355">
        <v>37834</v>
      </c>
      <c r="D561" s="6">
        <v>13994</v>
      </c>
      <c r="E561" s="358">
        <f t="shared" si="111"/>
        <v>1165.7002</v>
      </c>
      <c r="F561" s="356">
        <v>0</v>
      </c>
      <c r="G561" s="354">
        <v>541</v>
      </c>
      <c r="H561" s="356">
        <f t="shared" si="110"/>
        <v>624.7002</v>
      </c>
      <c r="I561" s="361">
        <v>0</v>
      </c>
      <c r="J561" s="361">
        <f t="shared" ref="J561:J576" si="113">SUM(I561*9.5%/12)</f>
        <v>0</v>
      </c>
    </row>
    <row r="562" spans="2:11" ht="15" x14ac:dyDescent="0.25">
      <c r="B562" s="354" t="s">
        <v>271</v>
      </c>
      <c r="C562" s="355">
        <v>37865</v>
      </c>
      <c r="D562" s="6">
        <v>13994</v>
      </c>
      <c r="E562" s="358">
        <f t="shared" si="111"/>
        <v>1165.7002</v>
      </c>
      <c r="F562" s="356">
        <v>0</v>
      </c>
      <c r="G562" s="354">
        <v>541</v>
      </c>
      <c r="H562" s="356">
        <f t="shared" si="110"/>
        <v>624.7002</v>
      </c>
      <c r="I562" s="361">
        <v>0</v>
      </c>
      <c r="J562" s="361">
        <f t="shared" si="113"/>
        <v>0</v>
      </c>
    </row>
    <row r="563" spans="2:11" ht="15" x14ac:dyDescent="0.25">
      <c r="B563" s="354" t="s">
        <v>271</v>
      </c>
      <c r="C563" s="355">
        <v>37895</v>
      </c>
      <c r="D563" s="6">
        <v>13994</v>
      </c>
      <c r="E563" s="358">
        <f t="shared" si="111"/>
        <v>1165.7002</v>
      </c>
      <c r="F563" s="356">
        <v>0</v>
      </c>
      <c r="G563" s="354">
        <v>541</v>
      </c>
      <c r="H563" s="356">
        <f t="shared" si="110"/>
        <v>624.7002</v>
      </c>
      <c r="I563" s="361">
        <v>0</v>
      </c>
      <c r="J563" s="361">
        <f t="shared" si="113"/>
        <v>0</v>
      </c>
    </row>
    <row r="564" spans="2:11" ht="15" x14ac:dyDescent="0.25">
      <c r="B564" s="354" t="s">
        <v>271</v>
      </c>
      <c r="C564" s="355">
        <v>37926</v>
      </c>
      <c r="D564" s="6">
        <v>13994</v>
      </c>
      <c r="E564" s="358">
        <f t="shared" si="111"/>
        <v>1165.7002</v>
      </c>
      <c r="F564" s="356">
        <v>0</v>
      </c>
      <c r="G564" s="354">
        <v>541</v>
      </c>
      <c r="H564" s="356">
        <f t="shared" si="110"/>
        <v>624.7002</v>
      </c>
      <c r="I564" s="361">
        <v>0</v>
      </c>
      <c r="J564" s="361">
        <f t="shared" si="113"/>
        <v>0</v>
      </c>
    </row>
    <row r="565" spans="2:11" ht="15" x14ac:dyDescent="0.25">
      <c r="B565" s="354" t="s">
        <v>271</v>
      </c>
      <c r="C565" s="355">
        <v>37956</v>
      </c>
      <c r="D565" s="6">
        <v>13994</v>
      </c>
      <c r="E565" s="358">
        <f t="shared" si="111"/>
        <v>1165.7002</v>
      </c>
      <c r="F565" s="356">
        <v>0</v>
      </c>
      <c r="G565" s="354">
        <v>541</v>
      </c>
      <c r="H565" s="356">
        <f t="shared" si="110"/>
        <v>624.7002</v>
      </c>
      <c r="I565" s="361">
        <v>0</v>
      </c>
      <c r="J565" s="361">
        <f t="shared" si="113"/>
        <v>0</v>
      </c>
    </row>
    <row r="566" spans="2:11" ht="15" x14ac:dyDescent="0.25">
      <c r="B566" s="354" t="s">
        <v>271</v>
      </c>
      <c r="C566" s="355">
        <v>37987</v>
      </c>
      <c r="D566" s="6">
        <v>13994</v>
      </c>
      <c r="E566" s="358">
        <f t="shared" si="111"/>
        <v>1165.7002</v>
      </c>
      <c r="F566" s="356">
        <v>0</v>
      </c>
      <c r="G566" s="354">
        <v>541</v>
      </c>
      <c r="H566" s="356">
        <f t="shared" si="110"/>
        <v>624.7002</v>
      </c>
      <c r="I566" s="361">
        <v>0</v>
      </c>
      <c r="J566" s="361">
        <f t="shared" si="113"/>
        <v>0</v>
      </c>
    </row>
    <row r="567" spans="2:11" ht="15" x14ac:dyDescent="0.25">
      <c r="B567" s="354" t="s">
        <v>271</v>
      </c>
      <c r="C567" s="355">
        <v>38018</v>
      </c>
      <c r="D567" s="6">
        <v>14790</v>
      </c>
      <c r="E567" s="358">
        <f t="shared" si="111"/>
        <v>1232.0070000000001</v>
      </c>
      <c r="F567" s="356">
        <v>0</v>
      </c>
      <c r="G567" s="354">
        <v>541</v>
      </c>
      <c r="H567" s="356">
        <f t="shared" si="110"/>
        <v>691.00700000000006</v>
      </c>
      <c r="I567" s="361">
        <v>0</v>
      </c>
      <c r="J567" s="361">
        <f t="shared" si="113"/>
        <v>0</v>
      </c>
    </row>
    <row r="568" spans="2:11" ht="15" x14ac:dyDescent="0.25">
      <c r="B568" s="354" t="s">
        <v>271</v>
      </c>
      <c r="C568" s="355">
        <v>38047</v>
      </c>
      <c r="D568" s="6">
        <v>14790</v>
      </c>
      <c r="E568" s="358">
        <f t="shared" si="111"/>
        <v>1232.0070000000001</v>
      </c>
      <c r="F568" s="356">
        <v>0</v>
      </c>
      <c r="G568" s="354">
        <v>541</v>
      </c>
      <c r="H568" s="356">
        <f t="shared" si="110"/>
        <v>691.00700000000006</v>
      </c>
      <c r="I568" s="361">
        <v>0</v>
      </c>
      <c r="J568" s="361">
        <f t="shared" si="113"/>
        <v>0</v>
      </c>
      <c r="K568" s="370">
        <f>SUM(D557:D568)</f>
        <v>169520</v>
      </c>
    </row>
    <row r="569" spans="2:11" ht="15" x14ac:dyDescent="0.25">
      <c r="B569" s="354" t="s">
        <v>271</v>
      </c>
      <c r="C569" s="355">
        <v>38078</v>
      </c>
      <c r="D569" s="6">
        <v>14790</v>
      </c>
      <c r="E569" s="358">
        <f t="shared" si="111"/>
        <v>1232.0070000000001</v>
      </c>
      <c r="F569" s="356">
        <v>0</v>
      </c>
      <c r="G569" s="354">
        <v>541</v>
      </c>
      <c r="H569" s="356">
        <f t="shared" si="110"/>
        <v>691.00700000000006</v>
      </c>
      <c r="I569" s="361">
        <v>0</v>
      </c>
      <c r="J569" s="361">
        <f t="shared" si="113"/>
        <v>0</v>
      </c>
    </row>
    <row r="570" spans="2:11" ht="15" x14ac:dyDescent="0.25">
      <c r="B570" s="354" t="s">
        <v>271</v>
      </c>
      <c r="C570" s="355">
        <v>38108</v>
      </c>
      <c r="D570" s="6">
        <v>14790</v>
      </c>
      <c r="E570" s="358">
        <f t="shared" si="111"/>
        <v>1232.0070000000001</v>
      </c>
      <c r="F570" s="356">
        <v>0</v>
      </c>
      <c r="G570" s="354">
        <v>541</v>
      </c>
      <c r="H570" s="356">
        <f t="shared" si="110"/>
        <v>691.00700000000006</v>
      </c>
      <c r="I570" s="361">
        <v>0</v>
      </c>
      <c r="J570" s="361">
        <f t="shared" si="113"/>
        <v>0</v>
      </c>
    </row>
    <row r="571" spans="2:11" ht="15" x14ac:dyDescent="0.25">
      <c r="B571" s="354" t="s">
        <v>271</v>
      </c>
      <c r="C571" s="355">
        <v>38139</v>
      </c>
      <c r="D571" s="6">
        <v>14790</v>
      </c>
      <c r="E571" s="358">
        <f t="shared" si="111"/>
        <v>1232.0070000000001</v>
      </c>
      <c r="F571" s="356">
        <v>0</v>
      </c>
      <c r="G571" s="354">
        <v>541</v>
      </c>
      <c r="H571" s="356">
        <f t="shared" si="110"/>
        <v>691.00700000000006</v>
      </c>
      <c r="I571" s="361">
        <v>0</v>
      </c>
      <c r="J571" s="361">
        <f t="shared" si="113"/>
        <v>0</v>
      </c>
    </row>
    <row r="572" spans="2:11" ht="15" x14ac:dyDescent="0.25">
      <c r="B572" s="354" t="s">
        <v>271</v>
      </c>
      <c r="C572" s="355">
        <v>38169</v>
      </c>
      <c r="D572" s="6">
        <v>14790</v>
      </c>
      <c r="E572" s="358">
        <f t="shared" si="111"/>
        <v>1232.0070000000001</v>
      </c>
      <c r="F572" s="356">
        <v>0</v>
      </c>
      <c r="G572" s="354">
        <v>541</v>
      </c>
      <c r="H572" s="356">
        <f t="shared" si="110"/>
        <v>691.00700000000006</v>
      </c>
      <c r="I572" s="361">
        <v>0</v>
      </c>
      <c r="J572" s="361">
        <f t="shared" si="113"/>
        <v>0</v>
      </c>
    </row>
    <row r="573" spans="2:11" ht="15" x14ac:dyDescent="0.25">
      <c r="B573" s="354" t="s">
        <v>271</v>
      </c>
      <c r="C573" s="355">
        <v>38200</v>
      </c>
      <c r="D573" s="6">
        <v>14790</v>
      </c>
      <c r="E573" s="358">
        <f t="shared" si="111"/>
        <v>1232.0070000000001</v>
      </c>
      <c r="F573" s="356">
        <v>0</v>
      </c>
      <c r="G573" s="354">
        <v>541</v>
      </c>
      <c r="H573" s="356">
        <f t="shared" si="110"/>
        <v>691.00700000000006</v>
      </c>
      <c r="I573" s="361">
        <v>0</v>
      </c>
      <c r="J573" s="361">
        <f t="shared" si="113"/>
        <v>0</v>
      </c>
    </row>
    <row r="574" spans="2:11" ht="15" x14ac:dyDescent="0.25">
      <c r="B574" s="354" t="s">
        <v>271</v>
      </c>
      <c r="C574" s="355">
        <v>38231</v>
      </c>
      <c r="D574" s="6">
        <v>14790</v>
      </c>
      <c r="E574" s="358">
        <f t="shared" si="111"/>
        <v>1232.0070000000001</v>
      </c>
      <c r="F574" s="356">
        <v>0</v>
      </c>
      <c r="G574" s="354">
        <v>541</v>
      </c>
      <c r="H574" s="356">
        <f t="shared" si="110"/>
        <v>691.00700000000006</v>
      </c>
      <c r="I574" s="361">
        <v>0</v>
      </c>
      <c r="J574" s="361">
        <f t="shared" si="113"/>
        <v>0</v>
      </c>
    </row>
    <row r="575" spans="2:11" ht="15" x14ac:dyDescent="0.25">
      <c r="B575" s="354" t="s">
        <v>271</v>
      </c>
      <c r="C575" s="355">
        <v>38261</v>
      </c>
      <c r="D575" s="6">
        <v>15198</v>
      </c>
      <c r="E575" s="358">
        <f t="shared" si="111"/>
        <v>1265.9934000000001</v>
      </c>
      <c r="F575" s="356">
        <v>0</v>
      </c>
      <c r="G575" s="354">
        <v>541</v>
      </c>
      <c r="H575" s="356">
        <f t="shared" si="110"/>
        <v>724.99340000000007</v>
      </c>
      <c r="I575" s="361">
        <v>0</v>
      </c>
      <c r="J575" s="361">
        <f t="shared" si="113"/>
        <v>0</v>
      </c>
    </row>
    <row r="576" spans="2:11" ht="15" x14ac:dyDescent="0.25">
      <c r="B576" s="354" t="s">
        <v>271</v>
      </c>
      <c r="C576" s="355">
        <v>38292</v>
      </c>
      <c r="D576" s="6">
        <v>15198</v>
      </c>
      <c r="E576" s="358">
        <f t="shared" si="111"/>
        <v>1265.9934000000001</v>
      </c>
      <c r="F576" s="356">
        <v>0</v>
      </c>
      <c r="G576" s="354">
        <v>541</v>
      </c>
      <c r="H576" s="356">
        <f t="shared" si="110"/>
        <v>724.99340000000007</v>
      </c>
      <c r="I576" s="361">
        <v>0</v>
      </c>
      <c r="J576" s="361">
        <f t="shared" si="113"/>
        <v>0</v>
      </c>
    </row>
    <row r="577" spans="2:11" ht="15" x14ac:dyDescent="0.25">
      <c r="B577" s="354" t="s">
        <v>271</v>
      </c>
      <c r="C577" s="355">
        <v>38322</v>
      </c>
      <c r="D577" s="6">
        <v>15198</v>
      </c>
      <c r="E577" s="358">
        <f t="shared" si="111"/>
        <v>1265.9934000000001</v>
      </c>
      <c r="F577" s="356">
        <v>0</v>
      </c>
      <c r="G577" s="354">
        <v>541</v>
      </c>
      <c r="H577" s="356">
        <f t="shared" si="110"/>
        <v>724.99340000000007</v>
      </c>
      <c r="I577" s="361">
        <v>0</v>
      </c>
      <c r="J577" s="361">
        <f t="shared" ref="J577:J591" si="114">SUM(I577*9.5%/12)</f>
        <v>0</v>
      </c>
    </row>
    <row r="578" spans="2:11" ht="15" x14ac:dyDescent="0.25">
      <c r="B578" s="354" t="s">
        <v>271</v>
      </c>
      <c r="C578" s="355">
        <v>38353</v>
      </c>
      <c r="D578" s="6">
        <v>15198</v>
      </c>
      <c r="E578" s="358">
        <f t="shared" si="111"/>
        <v>1265.9934000000001</v>
      </c>
      <c r="F578" s="356">
        <v>0</v>
      </c>
      <c r="G578" s="354">
        <v>541</v>
      </c>
      <c r="H578" s="356">
        <f t="shared" si="110"/>
        <v>724.99340000000007</v>
      </c>
      <c r="I578" s="361">
        <v>0</v>
      </c>
      <c r="J578" s="361">
        <f t="shared" si="114"/>
        <v>0</v>
      </c>
    </row>
    <row r="579" spans="2:11" ht="15" x14ac:dyDescent="0.25">
      <c r="B579" s="354" t="s">
        <v>271</v>
      </c>
      <c r="C579" s="355">
        <v>38384</v>
      </c>
      <c r="D579" s="6">
        <v>15608</v>
      </c>
      <c r="E579" s="358">
        <f t="shared" si="111"/>
        <v>1300.1464000000001</v>
      </c>
      <c r="F579" s="356">
        <v>0</v>
      </c>
      <c r="G579" s="354">
        <v>541</v>
      </c>
      <c r="H579" s="356">
        <f t="shared" si="110"/>
        <v>759.14640000000009</v>
      </c>
      <c r="I579" s="361">
        <v>0</v>
      </c>
      <c r="J579" s="361">
        <f t="shared" si="114"/>
        <v>0</v>
      </c>
    </row>
    <row r="580" spans="2:11" ht="15" x14ac:dyDescent="0.25">
      <c r="B580" s="354" t="s">
        <v>271</v>
      </c>
      <c r="C580" s="355">
        <v>38412</v>
      </c>
      <c r="D580" s="6">
        <v>15608</v>
      </c>
      <c r="E580" s="358">
        <f t="shared" si="111"/>
        <v>1300.1464000000001</v>
      </c>
      <c r="F580" s="356">
        <v>0</v>
      </c>
      <c r="G580" s="354">
        <v>541</v>
      </c>
      <c r="H580" s="356">
        <f t="shared" si="110"/>
        <v>759.14640000000009</v>
      </c>
      <c r="I580" s="361">
        <v>0</v>
      </c>
      <c r="J580" s="361">
        <f t="shared" si="114"/>
        <v>0</v>
      </c>
      <c r="K580" s="370">
        <f>SUM(D569:D580)</f>
        <v>180748</v>
      </c>
    </row>
    <row r="581" spans="2:11" ht="15" x14ac:dyDescent="0.25">
      <c r="B581" s="354" t="s">
        <v>271</v>
      </c>
      <c r="C581" s="355">
        <v>38443</v>
      </c>
      <c r="D581" s="6">
        <v>15608</v>
      </c>
      <c r="E581" s="358">
        <f t="shared" si="111"/>
        <v>1300.1464000000001</v>
      </c>
      <c r="F581" s="356">
        <v>0</v>
      </c>
      <c r="G581" s="354">
        <v>541</v>
      </c>
      <c r="H581" s="356">
        <f t="shared" si="110"/>
        <v>759.14640000000009</v>
      </c>
      <c r="I581" s="361">
        <v>0</v>
      </c>
      <c r="J581" s="361">
        <f t="shared" si="114"/>
        <v>0</v>
      </c>
    </row>
    <row r="582" spans="2:11" ht="15" x14ac:dyDescent="0.25">
      <c r="B582" s="354" t="s">
        <v>271</v>
      </c>
      <c r="C582" s="355">
        <v>38473</v>
      </c>
      <c r="D582" s="6">
        <v>15922</v>
      </c>
      <c r="E582" s="358">
        <f t="shared" si="111"/>
        <v>1326.3026</v>
      </c>
      <c r="F582" s="356">
        <v>0</v>
      </c>
      <c r="G582" s="354">
        <v>541</v>
      </c>
      <c r="H582" s="356">
        <f t="shared" si="110"/>
        <v>785.30259999999998</v>
      </c>
      <c r="I582" s="361">
        <v>0</v>
      </c>
      <c r="J582" s="361">
        <f t="shared" si="114"/>
        <v>0</v>
      </c>
    </row>
    <row r="583" spans="2:11" ht="15" x14ac:dyDescent="0.25">
      <c r="B583" s="354" t="s">
        <v>271</v>
      </c>
      <c r="C583" s="355">
        <v>38504</v>
      </c>
      <c r="D583" s="6">
        <v>10685</v>
      </c>
      <c r="E583" s="358">
        <f t="shared" si="111"/>
        <v>890.06049999999993</v>
      </c>
      <c r="F583" s="356">
        <v>0</v>
      </c>
      <c r="G583" s="354">
        <v>541</v>
      </c>
      <c r="H583" s="356">
        <f t="shared" si="110"/>
        <v>349.06049999999993</v>
      </c>
      <c r="I583" s="361">
        <v>0</v>
      </c>
      <c r="J583" s="361">
        <f t="shared" si="114"/>
        <v>0</v>
      </c>
    </row>
    <row r="584" spans="2:11" ht="15" x14ac:dyDescent="0.25">
      <c r="B584" s="354" t="s">
        <v>271</v>
      </c>
      <c r="C584" s="355">
        <v>38534</v>
      </c>
      <c r="D584" s="6">
        <v>10685</v>
      </c>
      <c r="E584" s="358">
        <f t="shared" si="111"/>
        <v>890.06049999999993</v>
      </c>
      <c r="F584" s="356">
        <v>0</v>
      </c>
      <c r="G584" s="354">
        <v>541</v>
      </c>
      <c r="H584" s="356">
        <f t="shared" si="110"/>
        <v>349.06049999999993</v>
      </c>
      <c r="I584" s="361">
        <v>0</v>
      </c>
      <c r="J584" s="361">
        <f t="shared" si="114"/>
        <v>0</v>
      </c>
    </row>
    <row r="585" spans="2:11" ht="15" x14ac:dyDescent="0.25">
      <c r="B585" s="354" t="s">
        <v>271</v>
      </c>
      <c r="C585" s="355">
        <v>38565</v>
      </c>
      <c r="D585" s="6">
        <v>10685</v>
      </c>
      <c r="E585" s="358">
        <f t="shared" si="111"/>
        <v>890.06049999999993</v>
      </c>
      <c r="F585" s="356">
        <v>0</v>
      </c>
      <c r="G585" s="354">
        <v>541</v>
      </c>
      <c r="H585" s="356">
        <f t="shared" si="110"/>
        <v>349.06049999999993</v>
      </c>
      <c r="I585" s="361">
        <v>0</v>
      </c>
      <c r="J585" s="361">
        <f t="shared" si="114"/>
        <v>0</v>
      </c>
    </row>
    <row r="586" spans="2:11" ht="15" x14ac:dyDescent="0.25">
      <c r="B586" s="354" t="s">
        <v>271</v>
      </c>
      <c r="C586" s="355">
        <v>38596</v>
      </c>
      <c r="D586" s="6">
        <v>10685</v>
      </c>
      <c r="E586" s="358">
        <f t="shared" si="111"/>
        <v>890.06049999999993</v>
      </c>
      <c r="F586" s="356">
        <v>0</v>
      </c>
      <c r="G586" s="354">
        <v>541</v>
      </c>
      <c r="H586" s="356">
        <f t="shared" si="110"/>
        <v>349.06049999999993</v>
      </c>
      <c r="I586" s="361">
        <v>0</v>
      </c>
      <c r="J586" s="361">
        <f t="shared" si="114"/>
        <v>0</v>
      </c>
    </row>
    <row r="587" spans="2:11" ht="15" x14ac:dyDescent="0.25">
      <c r="B587" s="354" t="s">
        <v>271</v>
      </c>
      <c r="C587" s="355">
        <v>38626</v>
      </c>
      <c r="D587" s="6">
        <v>10999</v>
      </c>
      <c r="E587" s="358">
        <f t="shared" si="111"/>
        <v>916.21669999999995</v>
      </c>
      <c r="F587" s="356">
        <v>0</v>
      </c>
      <c r="G587" s="354">
        <v>541</v>
      </c>
      <c r="H587" s="356">
        <f t="shared" si="110"/>
        <v>375.21669999999995</v>
      </c>
      <c r="I587" s="361">
        <v>0</v>
      </c>
      <c r="J587" s="361">
        <f t="shared" si="114"/>
        <v>0</v>
      </c>
    </row>
    <row r="588" spans="2:11" ht="15" x14ac:dyDescent="0.25">
      <c r="B588" s="354" t="s">
        <v>271</v>
      </c>
      <c r="C588" s="355">
        <v>38657</v>
      </c>
      <c r="D588" s="6">
        <v>10999</v>
      </c>
      <c r="E588" s="358">
        <f t="shared" si="111"/>
        <v>916.21669999999995</v>
      </c>
      <c r="F588" s="356">
        <v>0</v>
      </c>
      <c r="G588" s="354">
        <v>541</v>
      </c>
      <c r="H588" s="356">
        <f t="shared" si="110"/>
        <v>375.21669999999995</v>
      </c>
      <c r="I588" s="361">
        <v>0</v>
      </c>
      <c r="J588" s="361">
        <f t="shared" si="114"/>
        <v>0</v>
      </c>
    </row>
    <row r="589" spans="2:11" ht="15" x14ac:dyDescent="0.25">
      <c r="B589" s="354" t="s">
        <v>271</v>
      </c>
      <c r="C589" s="355">
        <v>38687</v>
      </c>
      <c r="D589" s="6">
        <v>10999</v>
      </c>
      <c r="E589" s="358">
        <f t="shared" si="111"/>
        <v>916.21669999999995</v>
      </c>
      <c r="F589" s="356">
        <v>0</v>
      </c>
      <c r="G589" s="354">
        <v>541</v>
      </c>
      <c r="H589" s="356">
        <f t="shared" si="110"/>
        <v>375.21669999999995</v>
      </c>
      <c r="I589" s="361">
        <v>0</v>
      </c>
      <c r="J589" s="361">
        <f t="shared" si="114"/>
        <v>0</v>
      </c>
    </row>
    <row r="590" spans="2:11" ht="15" x14ac:dyDescent="0.25">
      <c r="B590" s="354" t="s">
        <v>271</v>
      </c>
      <c r="C590" s="355">
        <v>38718</v>
      </c>
      <c r="D590" s="6">
        <v>11418</v>
      </c>
      <c r="E590" s="358">
        <f t="shared" si="111"/>
        <v>951.11940000000004</v>
      </c>
      <c r="F590" s="356">
        <v>0</v>
      </c>
      <c r="G590" s="354">
        <v>541</v>
      </c>
      <c r="H590" s="356">
        <f t="shared" si="110"/>
        <v>410.11940000000004</v>
      </c>
      <c r="I590" s="361">
        <v>0</v>
      </c>
      <c r="J590" s="361">
        <f t="shared" si="114"/>
        <v>0</v>
      </c>
    </row>
    <row r="591" spans="2:11" ht="15" x14ac:dyDescent="0.25">
      <c r="B591" s="354" t="s">
        <v>271</v>
      </c>
      <c r="C591" s="355">
        <v>38749</v>
      </c>
      <c r="D591" s="6">
        <v>11418</v>
      </c>
      <c r="E591" s="358">
        <f t="shared" si="111"/>
        <v>951.11940000000004</v>
      </c>
      <c r="F591" s="356">
        <v>0</v>
      </c>
      <c r="G591" s="354">
        <v>541</v>
      </c>
      <c r="H591" s="356">
        <f t="shared" si="110"/>
        <v>410.11940000000004</v>
      </c>
      <c r="I591" s="361">
        <v>0</v>
      </c>
      <c r="J591" s="361">
        <f t="shared" si="114"/>
        <v>0</v>
      </c>
    </row>
    <row r="592" spans="2:11" ht="15" x14ac:dyDescent="0.25">
      <c r="B592" s="354" t="s">
        <v>271</v>
      </c>
      <c r="C592" s="355">
        <v>38777</v>
      </c>
      <c r="D592" s="6">
        <v>11418</v>
      </c>
      <c r="E592" s="358">
        <f t="shared" si="111"/>
        <v>951.11940000000004</v>
      </c>
      <c r="F592" s="356">
        <v>0</v>
      </c>
      <c r="G592" s="354">
        <v>541</v>
      </c>
      <c r="H592" s="356">
        <f t="shared" si="110"/>
        <v>410.11940000000004</v>
      </c>
      <c r="I592" s="361">
        <v>0</v>
      </c>
      <c r="J592" s="360">
        <v>8.5</v>
      </c>
      <c r="K592" s="370">
        <f>SUM(D581:D592)</f>
        <v>141521</v>
      </c>
    </row>
    <row r="593" spans="2:11" ht="15" x14ac:dyDescent="0.25">
      <c r="B593" s="354" t="s">
        <v>271</v>
      </c>
      <c r="C593" s="355">
        <v>38808</v>
      </c>
      <c r="D593" s="6">
        <v>11628</v>
      </c>
      <c r="E593" s="358">
        <f t="shared" si="111"/>
        <v>968.61239999999998</v>
      </c>
      <c r="F593" s="356">
        <v>0</v>
      </c>
      <c r="G593" s="354">
        <v>541</v>
      </c>
      <c r="H593" s="356">
        <f t="shared" si="110"/>
        <v>427.61239999999998</v>
      </c>
      <c r="I593" s="361">
        <v>0</v>
      </c>
      <c r="J593" s="360"/>
    </row>
    <row r="594" spans="2:11" ht="15" x14ac:dyDescent="0.25">
      <c r="B594" s="354" t="s">
        <v>271</v>
      </c>
      <c r="C594" s="355">
        <v>38838</v>
      </c>
      <c r="D594" s="6">
        <v>11628</v>
      </c>
      <c r="E594" s="358">
        <f t="shared" ref="E594:E657" si="115">SUM(D594*8.33%)</f>
        <v>968.61239999999998</v>
      </c>
      <c r="F594" s="356">
        <v>0</v>
      </c>
      <c r="G594" s="354">
        <v>541</v>
      </c>
      <c r="H594" s="356">
        <f t="shared" si="110"/>
        <v>427.61239999999998</v>
      </c>
      <c r="I594" s="361">
        <v>0</v>
      </c>
      <c r="J594" s="360"/>
    </row>
    <row r="595" spans="2:11" ht="15" x14ac:dyDescent="0.25">
      <c r="B595" s="354" t="s">
        <v>271</v>
      </c>
      <c r="C595" s="355">
        <v>38869</v>
      </c>
      <c r="D595" s="6">
        <v>11628</v>
      </c>
      <c r="E595" s="358">
        <f t="shared" si="115"/>
        <v>968.61239999999998</v>
      </c>
      <c r="F595" s="356">
        <v>0</v>
      </c>
      <c r="G595" s="354">
        <v>541</v>
      </c>
      <c r="H595" s="356">
        <f t="shared" si="110"/>
        <v>427.61239999999998</v>
      </c>
      <c r="I595" s="361">
        <v>0</v>
      </c>
      <c r="J595" s="360"/>
    </row>
    <row r="596" spans="2:11" ht="15" x14ac:dyDescent="0.25">
      <c r="B596" s="354" t="s">
        <v>271</v>
      </c>
      <c r="C596" s="355">
        <v>38899</v>
      </c>
      <c r="D596" s="6">
        <v>11628</v>
      </c>
      <c r="E596" s="358">
        <f t="shared" si="115"/>
        <v>968.61239999999998</v>
      </c>
      <c r="F596" s="356">
        <v>0</v>
      </c>
      <c r="G596" s="354">
        <v>541</v>
      </c>
      <c r="H596" s="356">
        <f t="shared" si="110"/>
        <v>427.61239999999998</v>
      </c>
      <c r="I596" s="361">
        <v>0</v>
      </c>
      <c r="J596" s="360"/>
    </row>
    <row r="597" spans="2:11" ht="15" x14ac:dyDescent="0.25">
      <c r="B597" s="354" t="s">
        <v>271</v>
      </c>
      <c r="C597" s="355">
        <v>38930</v>
      </c>
      <c r="D597" s="6">
        <v>11942</v>
      </c>
      <c r="E597" s="358">
        <f t="shared" si="115"/>
        <v>994.76859999999999</v>
      </c>
      <c r="F597" s="356">
        <v>0</v>
      </c>
      <c r="G597" s="354">
        <v>541</v>
      </c>
      <c r="H597" s="356">
        <f t="shared" ref="H597:H660" si="116">SUM(E597-G597)</f>
        <v>453.76859999999999</v>
      </c>
      <c r="I597" s="361">
        <v>0</v>
      </c>
      <c r="J597" s="360"/>
    </row>
    <row r="598" spans="2:11" ht="15" x14ac:dyDescent="0.25">
      <c r="B598" s="354" t="s">
        <v>271</v>
      </c>
      <c r="C598" s="355">
        <v>38961</v>
      </c>
      <c r="D598" s="6">
        <v>11942</v>
      </c>
      <c r="E598" s="358">
        <f t="shared" si="115"/>
        <v>994.76859999999999</v>
      </c>
      <c r="F598" s="356">
        <v>0</v>
      </c>
      <c r="G598" s="354">
        <v>541</v>
      </c>
      <c r="H598" s="356">
        <f t="shared" si="116"/>
        <v>453.76859999999999</v>
      </c>
      <c r="I598" s="361">
        <v>0</v>
      </c>
      <c r="J598" s="360"/>
    </row>
    <row r="599" spans="2:11" ht="15" x14ac:dyDescent="0.25">
      <c r="B599" s="354" t="s">
        <v>271</v>
      </c>
      <c r="C599" s="355">
        <v>38991</v>
      </c>
      <c r="D599" s="6">
        <v>17493</v>
      </c>
      <c r="E599" s="358">
        <f t="shared" si="115"/>
        <v>1457.1668999999999</v>
      </c>
      <c r="F599" s="356">
        <v>0</v>
      </c>
      <c r="G599" s="354">
        <v>541</v>
      </c>
      <c r="H599" s="356">
        <f t="shared" si="116"/>
        <v>916.16689999999994</v>
      </c>
      <c r="I599" s="361">
        <v>0</v>
      </c>
      <c r="J599" s="360"/>
    </row>
    <row r="600" spans="2:11" ht="15" x14ac:dyDescent="0.25">
      <c r="B600" s="354" t="s">
        <v>271</v>
      </c>
      <c r="C600" s="355">
        <v>39022</v>
      </c>
      <c r="D600" s="6">
        <v>17493</v>
      </c>
      <c r="E600" s="358">
        <f t="shared" si="115"/>
        <v>1457.1668999999999</v>
      </c>
      <c r="F600" s="356">
        <v>0</v>
      </c>
      <c r="G600" s="354">
        <v>541</v>
      </c>
      <c r="H600" s="356">
        <f t="shared" si="116"/>
        <v>916.16689999999994</v>
      </c>
      <c r="I600" s="361">
        <v>0</v>
      </c>
      <c r="J600" s="360"/>
    </row>
    <row r="601" spans="2:11" ht="15" x14ac:dyDescent="0.25">
      <c r="B601" s="354" t="s">
        <v>271</v>
      </c>
      <c r="C601" s="355">
        <v>39052</v>
      </c>
      <c r="D601" s="6">
        <v>17493</v>
      </c>
      <c r="E601" s="358">
        <f t="shared" si="115"/>
        <v>1457.1668999999999</v>
      </c>
      <c r="F601" s="356">
        <v>0</v>
      </c>
      <c r="G601" s="354">
        <v>541</v>
      </c>
      <c r="H601" s="356">
        <f t="shared" si="116"/>
        <v>916.16689999999994</v>
      </c>
      <c r="I601" s="361">
        <v>0</v>
      </c>
      <c r="J601" s="360"/>
    </row>
    <row r="602" spans="2:11" ht="15" x14ac:dyDescent="0.25">
      <c r="B602" s="354" t="s">
        <v>271</v>
      </c>
      <c r="C602" s="355">
        <v>39083</v>
      </c>
      <c r="D602" s="6">
        <v>17493</v>
      </c>
      <c r="E602" s="358">
        <f t="shared" si="115"/>
        <v>1457.1668999999999</v>
      </c>
      <c r="F602" s="356">
        <v>0</v>
      </c>
      <c r="G602" s="354">
        <v>541</v>
      </c>
      <c r="H602" s="356">
        <f t="shared" si="116"/>
        <v>916.16689999999994</v>
      </c>
      <c r="I602" s="361">
        <v>0</v>
      </c>
      <c r="J602" s="360"/>
    </row>
    <row r="603" spans="2:11" ht="15" x14ac:dyDescent="0.25">
      <c r="B603" s="354" t="s">
        <v>271</v>
      </c>
      <c r="C603" s="355">
        <v>39114</v>
      </c>
      <c r="D603" s="6">
        <v>17912</v>
      </c>
      <c r="E603" s="358">
        <f t="shared" si="115"/>
        <v>1492.0696</v>
      </c>
      <c r="F603" s="356">
        <v>0</v>
      </c>
      <c r="G603" s="354">
        <v>541</v>
      </c>
      <c r="H603" s="356">
        <f t="shared" si="116"/>
        <v>951.06960000000004</v>
      </c>
      <c r="I603" s="361">
        <v>0</v>
      </c>
      <c r="J603" s="360"/>
    </row>
    <row r="604" spans="2:11" ht="15" x14ac:dyDescent="0.25">
      <c r="B604" s="354" t="s">
        <v>271</v>
      </c>
      <c r="C604" s="355">
        <v>39142</v>
      </c>
      <c r="D604" s="6">
        <v>17912</v>
      </c>
      <c r="E604" s="358">
        <f t="shared" si="115"/>
        <v>1492.0696</v>
      </c>
      <c r="F604" s="356">
        <v>0</v>
      </c>
      <c r="G604" s="354">
        <v>541</v>
      </c>
      <c r="H604" s="356">
        <f t="shared" si="116"/>
        <v>951.06960000000004</v>
      </c>
      <c r="I604" s="361">
        <v>0</v>
      </c>
      <c r="J604" s="360">
        <v>8.5</v>
      </c>
      <c r="K604" s="370">
        <f>SUM(D593:D604)</f>
        <v>176192</v>
      </c>
    </row>
    <row r="605" spans="2:11" ht="15" x14ac:dyDescent="0.25">
      <c r="B605" s="354" t="s">
        <v>271</v>
      </c>
      <c r="C605" s="355">
        <v>39173</v>
      </c>
      <c r="D605" s="6">
        <v>17912</v>
      </c>
      <c r="E605" s="358">
        <f t="shared" si="115"/>
        <v>1492.0696</v>
      </c>
      <c r="F605" s="356">
        <v>0</v>
      </c>
      <c r="G605" s="354">
        <v>541</v>
      </c>
      <c r="H605" s="356">
        <f t="shared" si="116"/>
        <v>951.06960000000004</v>
      </c>
      <c r="I605" s="361">
        <v>0</v>
      </c>
      <c r="J605" s="360"/>
    </row>
    <row r="606" spans="2:11" ht="15" x14ac:dyDescent="0.25">
      <c r="B606" s="354" t="s">
        <v>271</v>
      </c>
      <c r="C606" s="355">
        <v>39203</v>
      </c>
      <c r="D606" s="6">
        <v>19484</v>
      </c>
      <c r="E606" s="358">
        <f t="shared" si="115"/>
        <v>1623.0172</v>
      </c>
      <c r="F606" s="356">
        <v>0</v>
      </c>
      <c r="G606" s="354">
        <v>541</v>
      </c>
      <c r="H606" s="356">
        <f t="shared" si="116"/>
        <v>1082.0172</v>
      </c>
      <c r="I606" s="361">
        <v>0</v>
      </c>
      <c r="J606" s="360"/>
    </row>
    <row r="607" spans="2:11" ht="15" x14ac:dyDescent="0.25">
      <c r="B607" s="354" t="s">
        <v>271</v>
      </c>
      <c r="C607" s="355">
        <v>39234</v>
      </c>
      <c r="D607" s="6">
        <v>19484</v>
      </c>
      <c r="E607" s="358">
        <f t="shared" si="115"/>
        <v>1623.0172</v>
      </c>
      <c r="F607" s="356">
        <v>0</v>
      </c>
      <c r="G607" s="354">
        <v>541</v>
      </c>
      <c r="H607" s="356">
        <f t="shared" si="116"/>
        <v>1082.0172</v>
      </c>
      <c r="I607" s="361">
        <v>0</v>
      </c>
      <c r="J607" s="360"/>
    </row>
    <row r="608" spans="2:11" ht="15" x14ac:dyDescent="0.25">
      <c r="B608" s="354" t="s">
        <v>271</v>
      </c>
      <c r="C608" s="355">
        <v>39264</v>
      </c>
      <c r="D608" s="6">
        <v>19484</v>
      </c>
      <c r="E608" s="358">
        <f t="shared" si="115"/>
        <v>1623.0172</v>
      </c>
      <c r="F608" s="356">
        <v>0</v>
      </c>
      <c r="G608" s="354">
        <v>541</v>
      </c>
      <c r="H608" s="356">
        <f t="shared" si="116"/>
        <v>1082.0172</v>
      </c>
      <c r="I608" s="361">
        <v>0</v>
      </c>
      <c r="J608" s="360"/>
    </row>
    <row r="609" spans="2:11" ht="15" x14ac:dyDescent="0.25">
      <c r="B609" s="354" t="s">
        <v>271</v>
      </c>
      <c r="C609" s="355">
        <v>39295</v>
      </c>
      <c r="D609" s="6">
        <v>19484</v>
      </c>
      <c r="E609" s="358">
        <f t="shared" si="115"/>
        <v>1623.0172</v>
      </c>
      <c r="F609" s="356">
        <v>0</v>
      </c>
      <c r="G609" s="354">
        <v>541</v>
      </c>
      <c r="H609" s="356">
        <f t="shared" si="116"/>
        <v>1082.0172</v>
      </c>
      <c r="I609" s="361">
        <v>0</v>
      </c>
      <c r="J609" s="360"/>
    </row>
    <row r="610" spans="2:11" ht="15" x14ac:dyDescent="0.25">
      <c r="B610" s="354" t="s">
        <v>271</v>
      </c>
      <c r="C610" s="355">
        <v>39326</v>
      </c>
      <c r="D610" s="6">
        <v>19484</v>
      </c>
      <c r="E610" s="358">
        <f t="shared" si="115"/>
        <v>1623.0172</v>
      </c>
      <c r="F610" s="356">
        <v>0</v>
      </c>
      <c r="G610" s="354">
        <v>541</v>
      </c>
      <c r="H610" s="356">
        <f t="shared" si="116"/>
        <v>1082.0172</v>
      </c>
      <c r="I610" s="361">
        <v>0</v>
      </c>
      <c r="J610" s="360"/>
    </row>
    <row r="611" spans="2:11" ht="15" x14ac:dyDescent="0.25">
      <c r="B611" s="354" t="s">
        <v>271</v>
      </c>
      <c r="C611" s="355">
        <v>39356</v>
      </c>
      <c r="D611" s="6">
        <v>19484</v>
      </c>
      <c r="E611" s="358">
        <f t="shared" si="115"/>
        <v>1623.0172</v>
      </c>
      <c r="F611" s="356">
        <v>0</v>
      </c>
      <c r="G611" s="354">
        <v>541</v>
      </c>
      <c r="H611" s="356">
        <f t="shared" si="116"/>
        <v>1082.0172</v>
      </c>
      <c r="I611" s="361">
        <v>0</v>
      </c>
      <c r="J611" s="360"/>
    </row>
    <row r="612" spans="2:11" ht="15" x14ac:dyDescent="0.25">
      <c r="B612" s="354" t="s">
        <v>271</v>
      </c>
      <c r="C612" s="355">
        <v>39387</v>
      </c>
      <c r="D612" s="6">
        <v>19484</v>
      </c>
      <c r="E612" s="358">
        <f t="shared" si="115"/>
        <v>1623.0172</v>
      </c>
      <c r="F612" s="356">
        <v>0</v>
      </c>
      <c r="G612" s="354">
        <v>541</v>
      </c>
      <c r="H612" s="356">
        <f t="shared" si="116"/>
        <v>1082.0172</v>
      </c>
      <c r="I612" s="361">
        <v>0</v>
      </c>
      <c r="J612" s="360"/>
    </row>
    <row r="613" spans="2:11" ht="15" x14ac:dyDescent="0.25">
      <c r="B613" s="354" t="s">
        <v>271</v>
      </c>
      <c r="C613" s="355">
        <v>39417</v>
      </c>
      <c r="D613" s="6">
        <v>19484</v>
      </c>
      <c r="E613" s="358">
        <f t="shared" si="115"/>
        <v>1623.0172</v>
      </c>
      <c r="F613" s="356">
        <v>0</v>
      </c>
      <c r="G613" s="354">
        <v>541</v>
      </c>
      <c r="H613" s="356">
        <f t="shared" si="116"/>
        <v>1082.0172</v>
      </c>
      <c r="I613" s="361">
        <v>0</v>
      </c>
      <c r="J613" s="360"/>
    </row>
    <row r="614" spans="2:11" ht="15" x14ac:dyDescent="0.25">
      <c r="B614" s="354" t="s">
        <v>271</v>
      </c>
      <c r="C614" s="355">
        <v>39448</v>
      </c>
      <c r="D614" s="6">
        <v>19484</v>
      </c>
      <c r="E614" s="358">
        <f t="shared" si="115"/>
        <v>1623.0172</v>
      </c>
      <c r="F614" s="356">
        <v>0</v>
      </c>
      <c r="G614" s="354">
        <v>541</v>
      </c>
      <c r="H614" s="356">
        <f t="shared" si="116"/>
        <v>1082.0172</v>
      </c>
      <c r="I614" s="361">
        <v>0</v>
      </c>
      <c r="J614" s="360"/>
    </row>
    <row r="615" spans="2:11" ht="15" x14ac:dyDescent="0.25">
      <c r="B615" s="354" t="s">
        <v>271</v>
      </c>
      <c r="C615" s="355">
        <v>39479</v>
      </c>
      <c r="D615" s="6">
        <v>20270</v>
      </c>
      <c r="E615" s="358">
        <f t="shared" si="115"/>
        <v>1688.491</v>
      </c>
      <c r="F615" s="356">
        <v>0</v>
      </c>
      <c r="G615" s="354">
        <v>541</v>
      </c>
      <c r="H615" s="356">
        <f t="shared" si="116"/>
        <v>1147.491</v>
      </c>
      <c r="I615" s="361">
        <v>0</v>
      </c>
      <c r="J615" s="360"/>
    </row>
    <row r="616" spans="2:11" ht="15" x14ac:dyDescent="0.25">
      <c r="B616" s="354" t="s">
        <v>271</v>
      </c>
      <c r="C616" s="355">
        <v>39508</v>
      </c>
      <c r="D616" s="6">
        <v>20270</v>
      </c>
      <c r="E616" s="358">
        <f t="shared" si="115"/>
        <v>1688.491</v>
      </c>
      <c r="F616" s="356">
        <v>0</v>
      </c>
      <c r="G616" s="354">
        <v>541</v>
      </c>
      <c r="H616" s="356">
        <f t="shared" si="116"/>
        <v>1147.491</v>
      </c>
      <c r="I616" s="361">
        <v>0</v>
      </c>
      <c r="J616" s="360">
        <v>8.5</v>
      </c>
      <c r="K616" s="370">
        <f>SUM(D605:D616)</f>
        <v>233808</v>
      </c>
    </row>
    <row r="617" spans="2:11" ht="15" x14ac:dyDescent="0.25">
      <c r="B617" s="354" t="s">
        <v>271</v>
      </c>
      <c r="C617" s="355">
        <v>39539</v>
      </c>
      <c r="D617" s="6">
        <v>20270</v>
      </c>
      <c r="E617" s="358">
        <f t="shared" si="115"/>
        <v>1688.491</v>
      </c>
      <c r="F617" s="356">
        <v>0</v>
      </c>
      <c r="G617" s="354">
        <v>541</v>
      </c>
      <c r="H617" s="356">
        <f t="shared" si="116"/>
        <v>1147.491</v>
      </c>
      <c r="I617" s="361">
        <v>0</v>
      </c>
      <c r="J617" s="360"/>
    </row>
    <row r="618" spans="2:11" ht="15" x14ac:dyDescent="0.25">
      <c r="B618" s="354" t="s">
        <v>271</v>
      </c>
      <c r="C618" s="355">
        <v>39569</v>
      </c>
      <c r="D618" s="6">
        <v>20270</v>
      </c>
      <c r="E618" s="358">
        <f t="shared" si="115"/>
        <v>1688.491</v>
      </c>
      <c r="F618" s="356">
        <v>0</v>
      </c>
      <c r="G618" s="354">
        <v>541</v>
      </c>
      <c r="H618" s="356">
        <f t="shared" si="116"/>
        <v>1147.491</v>
      </c>
      <c r="I618" s="361">
        <v>0</v>
      </c>
      <c r="J618" s="360"/>
    </row>
    <row r="619" spans="2:11" ht="15" x14ac:dyDescent="0.25">
      <c r="B619" s="354" t="s">
        <v>271</v>
      </c>
      <c r="C619" s="355">
        <v>39600</v>
      </c>
      <c r="D619" s="6">
        <v>22652</v>
      </c>
      <c r="E619" s="358">
        <f t="shared" si="115"/>
        <v>1886.9115999999999</v>
      </c>
      <c r="F619" s="356">
        <v>0</v>
      </c>
      <c r="G619" s="354">
        <v>541</v>
      </c>
      <c r="H619" s="356">
        <f t="shared" si="116"/>
        <v>1345.9115999999999</v>
      </c>
      <c r="I619" s="361">
        <v>0</v>
      </c>
      <c r="J619" s="360"/>
    </row>
    <row r="620" spans="2:11" ht="15" x14ac:dyDescent="0.25">
      <c r="B620" s="354" t="s">
        <v>271</v>
      </c>
      <c r="C620" s="355">
        <v>39630</v>
      </c>
      <c r="D620" s="6">
        <v>21213</v>
      </c>
      <c r="E620" s="358">
        <f t="shared" si="115"/>
        <v>1767.0428999999999</v>
      </c>
      <c r="F620" s="356">
        <v>0</v>
      </c>
      <c r="G620" s="354">
        <v>541</v>
      </c>
      <c r="H620" s="356">
        <f t="shared" si="116"/>
        <v>1226.0428999999999</v>
      </c>
      <c r="I620" s="361">
        <v>0</v>
      </c>
      <c r="J620" s="360"/>
    </row>
    <row r="621" spans="2:11" ht="15" x14ac:dyDescent="0.25">
      <c r="B621" s="354" t="s">
        <v>271</v>
      </c>
      <c r="C621" s="355">
        <v>39661</v>
      </c>
      <c r="D621" s="6">
        <v>21213</v>
      </c>
      <c r="E621" s="358">
        <f t="shared" si="115"/>
        <v>1767.0428999999999</v>
      </c>
      <c r="F621" s="356">
        <v>0</v>
      </c>
      <c r="G621" s="354">
        <v>541</v>
      </c>
      <c r="H621" s="356">
        <f t="shared" si="116"/>
        <v>1226.0428999999999</v>
      </c>
      <c r="I621" s="361">
        <v>0</v>
      </c>
      <c r="J621" s="360"/>
    </row>
    <row r="622" spans="2:11" ht="15" x14ac:dyDescent="0.25">
      <c r="B622" s="354" t="s">
        <v>271</v>
      </c>
      <c r="C622" s="355">
        <v>39692</v>
      </c>
      <c r="D622" s="6">
        <v>21213</v>
      </c>
      <c r="E622" s="358">
        <f t="shared" si="115"/>
        <v>1767.0428999999999</v>
      </c>
      <c r="F622" s="356">
        <v>0</v>
      </c>
      <c r="G622" s="354">
        <v>541</v>
      </c>
      <c r="H622" s="356">
        <f t="shared" si="116"/>
        <v>1226.0428999999999</v>
      </c>
      <c r="I622" s="361">
        <v>0</v>
      </c>
      <c r="J622" s="360"/>
    </row>
    <row r="623" spans="2:11" ht="15" x14ac:dyDescent="0.25">
      <c r="B623" s="354" t="s">
        <v>271</v>
      </c>
      <c r="C623" s="355">
        <v>39722</v>
      </c>
      <c r="D623" s="6">
        <v>21213</v>
      </c>
      <c r="E623" s="358">
        <f t="shared" si="115"/>
        <v>1767.0428999999999</v>
      </c>
      <c r="F623" s="356">
        <v>0</v>
      </c>
      <c r="G623" s="354">
        <v>541</v>
      </c>
      <c r="H623" s="356">
        <f t="shared" si="116"/>
        <v>1226.0428999999999</v>
      </c>
      <c r="I623" s="361">
        <v>0</v>
      </c>
      <c r="J623" s="360"/>
    </row>
    <row r="624" spans="2:11" ht="15" x14ac:dyDescent="0.25">
      <c r="B624" s="354" t="s">
        <v>271</v>
      </c>
      <c r="C624" s="355">
        <v>39753</v>
      </c>
      <c r="D624" s="6">
        <v>21213</v>
      </c>
      <c r="E624" s="358">
        <f t="shared" si="115"/>
        <v>1767.0428999999999</v>
      </c>
      <c r="F624" s="356">
        <v>0</v>
      </c>
      <c r="G624" s="354">
        <v>541</v>
      </c>
      <c r="H624" s="356">
        <f t="shared" si="116"/>
        <v>1226.0428999999999</v>
      </c>
      <c r="I624" s="361">
        <v>0</v>
      </c>
      <c r="J624" s="360"/>
    </row>
    <row r="625" spans="2:11" ht="15" x14ac:dyDescent="0.25">
      <c r="B625" s="354" t="s">
        <v>271</v>
      </c>
      <c r="C625" s="355">
        <v>39783</v>
      </c>
      <c r="D625" s="6">
        <v>22155</v>
      </c>
      <c r="E625" s="358">
        <f t="shared" si="115"/>
        <v>1845.5115000000001</v>
      </c>
      <c r="F625" s="356">
        <v>0</v>
      </c>
      <c r="G625" s="354">
        <v>541</v>
      </c>
      <c r="H625" s="356">
        <f t="shared" si="116"/>
        <v>1304.5115000000001</v>
      </c>
      <c r="I625" s="361">
        <v>0</v>
      </c>
      <c r="J625" s="360"/>
    </row>
    <row r="626" spans="2:11" ht="15" x14ac:dyDescent="0.25">
      <c r="B626" s="354" t="s">
        <v>271</v>
      </c>
      <c r="C626" s="355">
        <v>39814</v>
      </c>
      <c r="D626" s="6">
        <v>22155</v>
      </c>
      <c r="E626" s="358">
        <f t="shared" si="115"/>
        <v>1845.5115000000001</v>
      </c>
      <c r="F626" s="356">
        <v>0</v>
      </c>
      <c r="G626" s="354">
        <v>541</v>
      </c>
      <c r="H626" s="356">
        <f t="shared" si="116"/>
        <v>1304.5115000000001</v>
      </c>
      <c r="I626" s="361">
        <v>0</v>
      </c>
      <c r="J626" s="360"/>
    </row>
    <row r="627" spans="2:11" ht="15" x14ac:dyDescent="0.25">
      <c r="B627" s="354" t="s">
        <v>271</v>
      </c>
      <c r="C627" s="355">
        <v>39845</v>
      </c>
      <c r="D627" s="6">
        <v>22155</v>
      </c>
      <c r="E627" s="358">
        <f t="shared" si="115"/>
        <v>1845.5115000000001</v>
      </c>
      <c r="F627" s="356">
        <v>0</v>
      </c>
      <c r="G627" s="354">
        <v>541</v>
      </c>
      <c r="H627" s="356">
        <f t="shared" si="116"/>
        <v>1304.5115000000001</v>
      </c>
      <c r="I627" s="361">
        <v>0</v>
      </c>
      <c r="J627" s="360"/>
    </row>
    <row r="628" spans="2:11" ht="15" x14ac:dyDescent="0.25">
      <c r="B628" s="354" t="s">
        <v>271</v>
      </c>
      <c r="C628" s="355">
        <v>39873</v>
      </c>
      <c r="D628" s="6">
        <v>22155</v>
      </c>
      <c r="E628" s="358">
        <f t="shared" si="115"/>
        <v>1845.5115000000001</v>
      </c>
      <c r="F628" s="356">
        <v>0</v>
      </c>
      <c r="G628" s="354">
        <v>541</v>
      </c>
      <c r="H628" s="356">
        <f t="shared" si="116"/>
        <v>1304.5115000000001</v>
      </c>
      <c r="I628" s="361">
        <v>0</v>
      </c>
      <c r="J628" s="360">
        <v>8.5</v>
      </c>
      <c r="K628" s="370">
        <f>SUM(D617:D628)</f>
        <v>257877</v>
      </c>
    </row>
    <row r="629" spans="2:11" ht="15" x14ac:dyDescent="0.25">
      <c r="B629" s="354" t="s">
        <v>271</v>
      </c>
      <c r="C629" s="355">
        <v>39904</v>
      </c>
      <c r="D629" s="12">
        <v>23098</v>
      </c>
      <c r="E629" s="358">
        <f t="shared" si="115"/>
        <v>1924.0634</v>
      </c>
      <c r="F629" s="356">
        <v>0</v>
      </c>
      <c r="G629" s="354">
        <v>541</v>
      </c>
      <c r="H629" s="356">
        <f t="shared" si="116"/>
        <v>1383.0634</v>
      </c>
      <c r="I629" s="361">
        <v>0</v>
      </c>
      <c r="J629" s="360"/>
    </row>
    <row r="630" spans="2:11" ht="15" x14ac:dyDescent="0.25">
      <c r="B630" s="354" t="s">
        <v>271</v>
      </c>
      <c r="C630" s="355">
        <v>39934</v>
      </c>
      <c r="D630" s="12">
        <v>53230</v>
      </c>
      <c r="E630" s="358">
        <f t="shared" si="115"/>
        <v>4434.0590000000002</v>
      </c>
      <c r="F630" s="356">
        <v>0</v>
      </c>
      <c r="G630" s="354">
        <v>541</v>
      </c>
      <c r="H630" s="356">
        <f t="shared" si="116"/>
        <v>3893.0590000000002</v>
      </c>
      <c r="I630" s="361">
        <v>0</v>
      </c>
      <c r="J630" s="360"/>
    </row>
    <row r="631" spans="2:11" ht="15" x14ac:dyDescent="0.25">
      <c r="B631" s="354" t="s">
        <v>271</v>
      </c>
      <c r="C631" s="355">
        <v>39965</v>
      </c>
      <c r="D631" s="6">
        <v>28872</v>
      </c>
      <c r="E631" s="358">
        <f t="shared" si="115"/>
        <v>2405.0376000000001</v>
      </c>
      <c r="F631" s="356">
        <v>0</v>
      </c>
      <c r="G631" s="354">
        <v>541</v>
      </c>
      <c r="H631" s="356">
        <f t="shared" si="116"/>
        <v>1864.0376000000001</v>
      </c>
      <c r="I631" s="361">
        <v>0</v>
      </c>
      <c r="J631" s="360"/>
    </row>
    <row r="632" spans="2:11" ht="15" x14ac:dyDescent="0.25">
      <c r="B632" s="354" t="s">
        <v>271</v>
      </c>
      <c r="C632" s="355">
        <v>39995</v>
      </c>
      <c r="D632" s="6">
        <v>28872</v>
      </c>
      <c r="E632" s="358">
        <f t="shared" si="115"/>
        <v>2405.0376000000001</v>
      </c>
      <c r="F632" s="356">
        <v>0</v>
      </c>
      <c r="G632" s="354">
        <v>541</v>
      </c>
      <c r="H632" s="356">
        <f t="shared" si="116"/>
        <v>1864.0376000000001</v>
      </c>
      <c r="I632" s="361">
        <v>0</v>
      </c>
      <c r="J632" s="360"/>
    </row>
    <row r="633" spans="2:11" ht="15" x14ac:dyDescent="0.25">
      <c r="B633" s="354" t="s">
        <v>271</v>
      </c>
      <c r="C633" s="355">
        <v>40026</v>
      </c>
      <c r="D633" s="6">
        <v>29742</v>
      </c>
      <c r="E633" s="358">
        <f t="shared" si="115"/>
        <v>2477.5086000000001</v>
      </c>
      <c r="F633" s="356">
        <v>0</v>
      </c>
      <c r="G633" s="354">
        <v>541</v>
      </c>
      <c r="H633" s="356">
        <f t="shared" si="116"/>
        <v>1936.5086000000001</v>
      </c>
      <c r="I633" s="361">
        <v>0</v>
      </c>
      <c r="J633" s="360"/>
    </row>
    <row r="634" spans="2:11" ht="15" x14ac:dyDescent="0.25">
      <c r="B634" s="354" t="s">
        <v>271</v>
      </c>
      <c r="C634" s="355">
        <v>40057</v>
      </c>
      <c r="D634" s="6">
        <v>29742</v>
      </c>
      <c r="E634" s="358">
        <f t="shared" si="115"/>
        <v>2477.5086000000001</v>
      </c>
      <c r="F634" s="356">
        <v>0</v>
      </c>
      <c r="G634" s="354">
        <v>541</v>
      </c>
      <c r="H634" s="356">
        <f t="shared" si="116"/>
        <v>1936.5086000000001</v>
      </c>
      <c r="I634" s="361">
        <v>0</v>
      </c>
      <c r="J634" s="360"/>
    </row>
    <row r="635" spans="2:11" ht="15" x14ac:dyDescent="0.25">
      <c r="B635" s="354" t="s">
        <v>271</v>
      </c>
      <c r="C635" s="355">
        <v>40087</v>
      </c>
      <c r="D635" s="6">
        <v>29742</v>
      </c>
      <c r="E635" s="358">
        <f t="shared" si="115"/>
        <v>2477.5086000000001</v>
      </c>
      <c r="F635" s="356">
        <v>0</v>
      </c>
      <c r="G635" s="354">
        <v>541</v>
      </c>
      <c r="H635" s="356">
        <f t="shared" si="116"/>
        <v>1936.5086000000001</v>
      </c>
      <c r="I635" s="361">
        <v>0</v>
      </c>
      <c r="J635" s="360"/>
    </row>
    <row r="636" spans="2:11" ht="15" x14ac:dyDescent="0.25">
      <c r="B636" s="354" t="s">
        <v>271</v>
      </c>
      <c r="C636" s="355">
        <v>40118</v>
      </c>
      <c r="D636" s="6">
        <v>29742</v>
      </c>
      <c r="E636" s="358">
        <f t="shared" si="115"/>
        <v>2477.5086000000001</v>
      </c>
      <c r="F636" s="356">
        <v>0</v>
      </c>
      <c r="G636" s="354">
        <v>541</v>
      </c>
      <c r="H636" s="356">
        <f t="shared" si="116"/>
        <v>1936.5086000000001</v>
      </c>
      <c r="I636" s="361">
        <v>0</v>
      </c>
      <c r="J636" s="360"/>
    </row>
    <row r="637" spans="2:11" ht="15" x14ac:dyDescent="0.25">
      <c r="B637" s="354" t="s">
        <v>271</v>
      </c>
      <c r="C637" s="355">
        <v>40148</v>
      </c>
      <c r="D637" s="6">
        <v>29742</v>
      </c>
      <c r="E637" s="358">
        <f t="shared" si="115"/>
        <v>2477.5086000000001</v>
      </c>
      <c r="F637" s="356">
        <v>0</v>
      </c>
      <c r="G637" s="354">
        <v>541</v>
      </c>
      <c r="H637" s="356">
        <f t="shared" si="116"/>
        <v>1936.5086000000001</v>
      </c>
      <c r="I637" s="361">
        <v>0</v>
      </c>
      <c r="J637" s="360"/>
    </row>
    <row r="638" spans="2:11" ht="15" x14ac:dyDescent="0.25">
      <c r="B638" s="354" t="s">
        <v>271</v>
      </c>
      <c r="C638" s="355">
        <v>40179</v>
      </c>
      <c r="D638" s="6">
        <v>31281</v>
      </c>
      <c r="E638" s="358">
        <f t="shared" si="115"/>
        <v>2605.7073</v>
      </c>
      <c r="F638" s="356">
        <v>0</v>
      </c>
      <c r="G638" s="354">
        <v>541</v>
      </c>
      <c r="H638" s="356">
        <f t="shared" si="116"/>
        <v>2064.7073</v>
      </c>
      <c r="I638" s="361">
        <v>0</v>
      </c>
      <c r="J638" s="360"/>
    </row>
    <row r="639" spans="2:11" ht="15" x14ac:dyDescent="0.25">
      <c r="B639" s="354" t="s">
        <v>271</v>
      </c>
      <c r="C639" s="355">
        <v>40210</v>
      </c>
      <c r="D639" s="6">
        <v>31281</v>
      </c>
      <c r="E639" s="358">
        <f t="shared" si="115"/>
        <v>2605.7073</v>
      </c>
      <c r="F639" s="356">
        <v>0</v>
      </c>
      <c r="G639" s="354">
        <v>541</v>
      </c>
      <c r="H639" s="356">
        <f t="shared" si="116"/>
        <v>2064.7073</v>
      </c>
      <c r="I639" s="361">
        <v>0</v>
      </c>
      <c r="J639" s="360"/>
    </row>
    <row r="640" spans="2:11" ht="15" x14ac:dyDescent="0.25">
      <c r="B640" s="354" t="s">
        <v>271</v>
      </c>
      <c r="C640" s="355">
        <v>40238</v>
      </c>
      <c r="D640" s="6">
        <v>31281</v>
      </c>
      <c r="E640" s="358">
        <f t="shared" si="115"/>
        <v>2605.7073</v>
      </c>
      <c r="F640" s="356">
        <v>0</v>
      </c>
      <c r="G640" s="354">
        <v>541</v>
      </c>
      <c r="H640" s="356">
        <f t="shared" si="116"/>
        <v>2064.7073</v>
      </c>
      <c r="I640" s="361">
        <v>0</v>
      </c>
      <c r="J640" s="360">
        <v>8.5</v>
      </c>
      <c r="K640" s="370">
        <f>SUM(D629:D640)</f>
        <v>376625</v>
      </c>
    </row>
    <row r="641" spans="2:11" ht="15" x14ac:dyDescent="0.25">
      <c r="B641" s="354" t="s">
        <v>271</v>
      </c>
      <c r="C641" s="355">
        <v>40269</v>
      </c>
      <c r="D641" s="12">
        <v>55639</v>
      </c>
      <c r="E641" s="358">
        <f t="shared" si="115"/>
        <v>4634.7286999999997</v>
      </c>
      <c r="F641" s="356">
        <v>0</v>
      </c>
      <c r="G641" s="354">
        <v>541</v>
      </c>
      <c r="H641" s="356">
        <f t="shared" si="116"/>
        <v>4093.7286999999997</v>
      </c>
      <c r="I641" s="361">
        <v>0</v>
      </c>
      <c r="J641" s="360"/>
    </row>
    <row r="642" spans="2:11" ht="15" x14ac:dyDescent="0.25">
      <c r="B642" s="354" t="s">
        <v>271</v>
      </c>
      <c r="C642" s="355">
        <v>40299</v>
      </c>
      <c r="D642" s="6">
        <v>32563</v>
      </c>
      <c r="E642" s="358">
        <f t="shared" si="115"/>
        <v>2712.4978999999998</v>
      </c>
      <c r="F642" s="356">
        <v>0</v>
      </c>
      <c r="G642" s="354">
        <v>541</v>
      </c>
      <c r="H642" s="356">
        <f t="shared" si="116"/>
        <v>2171.4978999999998</v>
      </c>
      <c r="I642" s="361">
        <v>0</v>
      </c>
      <c r="J642" s="360"/>
    </row>
    <row r="643" spans="2:11" ht="15" x14ac:dyDescent="0.25">
      <c r="B643" s="354" t="s">
        <v>271</v>
      </c>
      <c r="C643" s="355">
        <v>40330</v>
      </c>
      <c r="D643" s="6">
        <v>32563</v>
      </c>
      <c r="E643" s="358">
        <f t="shared" si="115"/>
        <v>2712.4978999999998</v>
      </c>
      <c r="F643" s="356">
        <v>0</v>
      </c>
      <c r="G643" s="354">
        <v>541</v>
      </c>
      <c r="H643" s="356">
        <f t="shared" si="116"/>
        <v>2171.4978999999998</v>
      </c>
      <c r="I643" s="361">
        <v>0</v>
      </c>
      <c r="J643" s="360"/>
    </row>
    <row r="644" spans="2:11" ht="15" x14ac:dyDescent="0.25">
      <c r="B644" s="354" t="s">
        <v>271</v>
      </c>
      <c r="C644" s="355">
        <v>40360</v>
      </c>
      <c r="D644" s="6">
        <v>32563</v>
      </c>
      <c r="E644" s="358">
        <f t="shared" si="115"/>
        <v>2712.4978999999998</v>
      </c>
      <c r="F644" s="356">
        <v>0</v>
      </c>
      <c r="G644" s="354">
        <v>541</v>
      </c>
      <c r="H644" s="356">
        <f t="shared" si="116"/>
        <v>2171.4978999999998</v>
      </c>
      <c r="I644" s="361">
        <v>0</v>
      </c>
      <c r="J644" s="360"/>
    </row>
    <row r="645" spans="2:11" ht="15" x14ac:dyDescent="0.25">
      <c r="B645" s="354" t="s">
        <v>271</v>
      </c>
      <c r="C645" s="355">
        <v>40391</v>
      </c>
      <c r="D645" s="6">
        <v>31610</v>
      </c>
      <c r="E645" s="358">
        <f t="shared" si="115"/>
        <v>2633.1129999999998</v>
      </c>
      <c r="F645" s="356">
        <v>0</v>
      </c>
      <c r="G645" s="354">
        <v>541</v>
      </c>
      <c r="H645" s="356">
        <f t="shared" si="116"/>
        <v>2092.1129999999998</v>
      </c>
      <c r="I645" s="361">
        <v>0</v>
      </c>
      <c r="J645" s="360"/>
    </row>
    <row r="646" spans="2:11" ht="15" x14ac:dyDescent="0.25">
      <c r="B646" s="354" t="s">
        <v>271</v>
      </c>
      <c r="C646" s="355">
        <v>40422</v>
      </c>
      <c r="D646" s="6">
        <v>31610</v>
      </c>
      <c r="E646" s="358">
        <f t="shared" si="115"/>
        <v>2633.1129999999998</v>
      </c>
      <c r="F646" s="356">
        <v>0</v>
      </c>
      <c r="G646" s="354">
        <v>541</v>
      </c>
      <c r="H646" s="356">
        <f t="shared" si="116"/>
        <v>2092.1129999999998</v>
      </c>
      <c r="I646" s="361">
        <v>0</v>
      </c>
      <c r="J646" s="360"/>
    </row>
    <row r="647" spans="2:11" ht="15" x14ac:dyDescent="0.25">
      <c r="B647" s="354" t="s">
        <v>271</v>
      </c>
      <c r="C647" s="355">
        <v>40452</v>
      </c>
      <c r="D647" s="6">
        <v>31610</v>
      </c>
      <c r="E647" s="358">
        <f t="shared" si="115"/>
        <v>2633.1129999999998</v>
      </c>
      <c r="F647" s="356">
        <v>0</v>
      </c>
      <c r="G647" s="354">
        <v>541</v>
      </c>
      <c r="H647" s="356">
        <f t="shared" si="116"/>
        <v>2092.1129999999998</v>
      </c>
      <c r="I647" s="361">
        <v>0</v>
      </c>
      <c r="J647" s="360"/>
    </row>
    <row r="648" spans="2:11" ht="15" x14ac:dyDescent="0.25">
      <c r="B648" s="354" t="s">
        <v>271</v>
      </c>
      <c r="C648" s="355">
        <v>40483</v>
      </c>
      <c r="D648" s="6">
        <v>31610</v>
      </c>
      <c r="E648" s="358">
        <f t="shared" si="115"/>
        <v>2633.1129999999998</v>
      </c>
      <c r="F648" s="356">
        <v>0</v>
      </c>
      <c r="G648" s="354">
        <v>541</v>
      </c>
      <c r="H648" s="356">
        <f t="shared" si="116"/>
        <v>2092.1129999999998</v>
      </c>
      <c r="I648" s="361">
        <v>0</v>
      </c>
      <c r="J648" s="360"/>
    </row>
    <row r="649" spans="2:11" ht="15" x14ac:dyDescent="0.25">
      <c r="B649" s="354" t="s">
        <v>271</v>
      </c>
      <c r="C649" s="355">
        <v>40513</v>
      </c>
      <c r="D649" s="6">
        <v>31610</v>
      </c>
      <c r="E649" s="358">
        <f t="shared" si="115"/>
        <v>2633.1129999999998</v>
      </c>
      <c r="F649" s="356">
        <v>0</v>
      </c>
      <c r="G649" s="354">
        <v>541</v>
      </c>
      <c r="H649" s="356">
        <f t="shared" si="116"/>
        <v>2092.1129999999998</v>
      </c>
      <c r="I649" s="361">
        <v>0</v>
      </c>
      <c r="J649" s="360"/>
    </row>
    <row r="650" spans="2:11" ht="15" x14ac:dyDescent="0.25">
      <c r="B650" s="354" t="s">
        <v>271</v>
      </c>
      <c r="C650" s="355">
        <v>40544</v>
      </c>
      <c r="D650" s="6">
        <v>33602</v>
      </c>
      <c r="E650" s="358">
        <f t="shared" si="115"/>
        <v>2799.0466000000001</v>
      </c>
      <c r="F650" s="356">
        <v>0</v>
      </c>
      <c r="G650" s="354">
        <v>541</v>
      </c>
      <c r="H650" s="356">
        <f t="shared" si="116"/>
        <v>2258.0466000000001</v>
      </c>
      <c r="I650" s="361">
        <v>0</v>
      </c>
      <c r="J650" s="360"/>
    </row>
    <row r="651" spans="2:11" ht="15" x14ac:dyDescent="0.25">
      <c r="B651" s="354" t="s">
        <v>271</v>
      </c>
      <c r="C651" s="355">
        <v>40575</v>
      </c>
      <c r="D651" s="6">
        <v>33602</v>
      </c>
      <c r="E651" s="358">
        <f t="shared" si="115"/>
        <v>2799.0466000000001</v>
      </c>
      <c r="F651" s="356">
        <v>0</v>
      </c>
      <c r="G651" s="354">
        <v>541</v>
      </c>
      <c r="H651" s="356">
        <f t="shared" si="116"/>
        <v>2258.0466000000001</v>
      </c>
      <c r="I651" s="361">
        <v>0</v>
      </c>
      <c r="J651" s="360"/>
    </row>
    <row r="652" spans="2:11" ht="15" x14ac:dyDescent="0.25">
      <c r="B652" s="354" t="s">
        <v>271</v>
      </c>
      <c r="C652" s="355">
        <v>40603</v>
      </c>
      <c r="D652" s="6">
        <v>33602</v>
      </c>
      <c r="E652" s="358">
        <f t="shared" si="115"/>
        <v>2799.0466000000001</v>
      </c>
      <c r="F652" s="356">
        <v>0</v>
      </c>
      <c r="G652" s="354">
        <v>541</v>
      </c>
      <c r="H652" s="356">
        <f t="shared" si="116"/>
        <v>2258.0466000000001</v>
      </c>
      <c r="I652" s="361">
        <v>0</v>
      </c>
      <c r="J652" s="360">
        <v>9.5</v>
      </c>
      <c r="K652" s="370">
        <f>SUM(D641:D652)</f>
        <v>412184</v>
      </c>
    </row>
    <row r="653" spans="2:11" ht="15" x14ac:dyDescent="0.25">
      <c r="B653" s="354" t="s">
        <v>271</v>
      </c>
      <c r="C653" s="355">
        <v>40634</v>
      </c>
      <c r="D653" s="6">
        <v>33602</v>
      </c>
      <c r="E653" s="358">
        <f t="shared" si="115"/>
        <v>2799.0466000000001</v>
      </c>
      <c r="F653" s="356">
        <v>0</v>
      </c>
      <c r="G653" s="354">
        <v>541</v>
      </c>
      <c r="H653" s="356">
        <f t="shared" si="116"/>
        <v>2258.0466000000001</v>
      </c>
      <c r="I653" s="361">
        <v>0</v>
      </c>
      <c r="J653" s="360"/>
    </row>
    <row r="654" spans="2:11" ht="15" x14ac:dyDescent="0.25">
      <c r="B654" s="354" t="s">
        <v>271</v>
      </c>
      <c r="C654" s="355">
        <v>40664</v>
      </c>
      <c r="D654" s="6">
        <v>53861</v>
      </c>
      <c r="E654" s="358">
        <f t="shared" si="115"/>
        <v>4486.6212999999998</v>
      </c>
      <c r="F654" s="356">
        <v>0</v>
      </c>
      <c r="G654" s="354">
        <v>541</v>
      </c>
      <c r="H654" s="356">
        <f t="shared" si="116"/>
        <v>3945.6212999999998</v>
      </c>
      <c r="I654" s="361">
        <v>0</v>
      </c>
      <c r="J654" s="360"/>
    </row>
    <row r="655" spans="2:11" ht="15" x14ac:dyDescent="0.25">
      <c r="B655" s="354" t="s">
        <v>271</v>
      </c>
      <c r="C655" s="355">
        <v>40695</v>
      </c>
      <c r="D655" s="6">
        <v>33602</v>
      </c>
      <c r="E655" s="358">
        <f t="shared" si="115"/>
        <v>2799.0466000000001</v>
      </c>
      <c r="F655" s="356">
        <v>0</v>
      </c>
      <c r="G655" s="354">
        <v>541</v>
      </c>
      <c r="H655" s="356">
        <f t="shared" si="116"/>
        <v>2258.0466000000001</v>
      </c>
      <c r="I655" s="361">
        <v>0</v>
      </c>
      <c r="J655" s="360"/>
    </row>
    <row r="656" spans="2:11" ht="15" x14ac:dyDescent="0.25">
      <c r="B656" s="354" t="s">
        <v>271</v>
      </c>
      <c r="C656" s="355">
        <v>40725</v>
      </c>
      <c r="D656" s="6">
        <v>33602</v>
      </c>
      <c r="E656" s="358">
        <f t="shared" si="115"/>
        <v>2799.0466000000001</v>
      </c>
      <c r="F656" s="356">
        <v>0</v>
      </c>
      <c r="G656" s="354">
        <v>541</v>
      </c>
      <c r="H656" s="356">
        <f t="shared" si="116"/>
        <v>2258.0466000000001</v>
      </c>
      <c r="I656" s="361">
        <v>0</v>
      </c>
      <c r="J656" s="360"/>
    </row>
    <row r="657" spans="2:11" ht="15" x14ac:dyDescent="0.25">
      <c r="B657" s="354" t="s">
        <v>271</v>
      </c>
      <c r="C657" s="355">
        <v>40756</v>
      </c>
      <c r="D657" s="6">
        <v>34614</v>
      </c>
      <c r="E657" s="358">
        <f t="shared" si="115"/>
        <v>2883.3462</v>
      </c>
      <c r="F657" s="356">
        <v>0</v>
      </c>
      <c r="G657" s="354">
        <v>541</v>
      </c>
      <c r="H657" s="356">
        <f t="shared" si="116"/>
        <v>2342.3462</v>
      </c>
      <c r="I657" s="361">
        <v>0</v>
      </c>
      <c r="J657" s="360"/>
    </row>
    <row r="658" spans="2:11" ht="15" x14ac:dyDescent="0.25">
      <c r="B658" s="354" t="s">
        <v>271</v>
      </c>
      <c r="C658" s="355">
        <v>40787</v>
      </c>
      <c r="D658" s="6">
        <v>34614</v>
      </c>
      <c r="E658" s="358">
        <f t="shared" ref="E658:E721" si="117">SUM(D658*8.33%)</f>
        <v>2883.3462</v>
      </c>
      <c r="F658" s="356">
        <v>0</v>
      </c>
      <c r="G658" s="354">
        <v>541</v>
      </c>
      <c r="H658" s="356">
        <f t="shared" si="116"/>
        <v>2342.3462</v>
      </c>
      <c r="I658" s="361">
        <v>0</v>
      </c>
      <c r="J658" s="360"/>
    </row>
    <row r="659" spans="2:11" ht="15" x14ac:dyDescent="0.25">
      <c r="B659" s="354" t="s">
        <v>271</v>
      </c>
      <c r="C659" s="355">
        <v>40817</v>
      </c>
      <c r="D659" s="6">
        <v>34614</v>
      </c>
      <c r="E659" s="358">
        <f t="shared" si="117"/>
        <v>2883.3462</v>
      </c>
      <c r="F659" s="356">
        <v>0</v>
      </c>
      <c r="G659" s="354">
        <v>541</v>
      </c>
      <c r="H659" s="356">
        <f t="shared" si="116"/>
        <v>2342.3462</v>
      </c>
      <c r="I659" s="361">
        <v>0</v>
      </c>
      <c r="J659" s="360"/>
    </row>
    <row r="660" spans="2:11" ht="15" x14ac:dyDescent="0.25">
      <c r="B660" s="354" t="s">
        <v>271</v>
      </c>
      <c r="C660" s="355">
        <v>40848</v>
      </c>
      <c r="D660" s="6">
        <v>34614</v>
      </c>
      <c r="E660" s="358">
        <f t="shared" si="117"/>
        <v>2883.3462</v>
      </c>
      <c r="F660" s="356">
        <v>0</v>
      </c>
      <c r="G660" s="354">
        <v>541</v>
      </c>
      <c r="H660" s="356">
        <f t="shared" si="116"/>
        <v>2342.3462</v>
      </c>
      <c r="I660" s="361">
        <v>0</v>
      </c>
      <c r="J660" s="360"/>
    </row>
    <row r="661" spans="2:11" ht="15" x14ac:dyDescent="0.25">
      <c r="B661" s="354" t="s">
        <v>271</v>
      </c>
      <c r="C661" s="355">
        <v>40878</v>
      </c>
      <c r="D661" s="6">
        <v>34614</v>
      </c>
      <c r="E661" s="358">
        <f t="shared" si="117"/>
        <v>2883.3462</v>
      </c>
      <c r="F661" s="356">
        <v>0</v>
      </c>
      <c r="G661" s="354">
        <v>541</v>
      </c>
      <c r="H661" s="356">
        <f t="shared" ref="H661:H724" si="118">SUM(E661-G661)</f>
        <v>2342.3462</v>
      </c>
      <c r="I661" s="361">
        <v>0</v>
      </c>
      <c r="J661" s="360"/>
    </row>
    <row r="662" spans="2:11" ht="15" x14ac:dyDescent="0.25">
      <c r="B662" s="354" t="s">
        <v>271</v>
      </c>
      <c r="C662" s="355">
        <v>40909</v>
      </c>
      <c r="D662" s="6">
        <v>34614</v>
      </c>
      <c r="E662" s="358">
        <f t="shared" si="117"/>
        <v>2883.3462</v>
      </c>
      <c r="F662" s="356">
        <v>0</v>
      </c>
      <c r="G662" s="354">
        <v>541</v>
      </c>
      <c r="H662" s="356">
        <f t="shared" si="118"/>
        <v>2342.3462</v>
      </c>
      <c r="I662" s="361">
        <v>0</v>
      </c>
      <c r="J662" s="360"/>
    </row>
    <row r="663" spans="2:11" ht="15" x14ac:dyDescent="0.25">
      <c r="B663" s="354" t="s">
        <v>271</v>
      </c>
      <c r="C663" s="355">
        <v>40940</v>
      </c>
      <c r="D663" s="6">
        <v>37178</v>
      </c>
      <c r="E663" s="358">
        <f t="shared" si="117"/>
        <v>3096.9274</v>
      </c>
      <c r="F663" s="356">
        <v>0</v>
      </c>
      <c r="G663" s="354">
        <v>541</v>
      </c>
      <c r="H663" s="356">
        <f t="shared" si="118"/>
        <v>2555.9274</v>
      </c>
      <c r="I663" s="361">
        <v>0</v>
      </c>
      <c r="J663" s="360"/>
    </row>
    <row r="664" spans="2:11" ht="15" x14ac:dyDescent="0.25">
      <c r="B664" s="354" t="s">
        <v>271</v>
      </c>
      <c r="C664" s="355">
        <v>40969</v>
      </c>
      <c r="D664" s="6">
        <v>37178</v>
      </c>
      <c r="E664" s="358">
        <f t="shared" si="117"/>
        <v>3096.9274</v>
      </c>
      <c r="F664" s="356">
        <v>0</v>
      </c>
      <c r="G664" s="354">
        <v>541</v>
      </c>
      <c r="H664" s="356">
        <f t="shared" si="118"/>
        <v>2555.9274</v>
      </c>
      <c r="I664" s="361">
        <v>0</v>
      </c>
      <c r="J664" s="360">
        <v>8.25</v>
      </c>
      <c r="K664" s="370">
        <f>SUM(D653:D664)</f>
        <v>436707</v>
      </c>
    </row>
    <row r="665" spans="2:11" ht="15" x14ac:dyDescent="0.25">
      <c r="B665" s="354" t="s">
        <v>271</v>
      </c>
      <c r="C665" s="355">
        <v>41000</v>
      </c>
      <c r="D665" s="6">
        <v>45791</v>
      </c>
      <c r="E665" s="358">
        <f t="shared" si="117"/>
        <v>3814.3903</v>
      </c>
      <c r="F665" s="356">
        <v>0</v>
      </c>
      <c r="G665" s="354">
        <v>541</v>
      </c>
      <c r="H665" s="356">
        <f t="shared" si="118"/>
        <v>3273.3903</v>
      </c>
      <c r="I665" s="361">
        <v>0</v>
      </c>
      <c r="J665" s="360"/>
    </row>
    <row r="666" spans="2:11" ht="15" x14ac:dyDescent="0.25">
      <c r="B666" s="354" t="s">
        <v>271</v>
      </c>
      <c r="C666" s="355">
        <v>41030</v>
      </c>
      <c r="D666" s="6">
        <v>45791</v>
      </c>
      <c r="E666" s="358">
        <f t="shared" si="117"/>
        <v>3814.3903</v>
      </c>
      <c r="F666" s="356">
        <v>0</v>
      </c>
      <c r="G666" s="354">
        <v>541</v>
      </c>
      <c r="H666" s="356">
        <f t="shared" si="118"/>
        <v>3273.3903</v>
      </c>
      <c r="I666" s="361">
        <v>0</v>
      </c>
      <c r="J666" s="360"/>
    </row>
    <row r="667" spans="2:11" ht="15" x14ac:dyDescent="0.25">
      <c r="B667" s="354" t="s">
        <v>271</v>
      </c>
      <c r="C667" s="355">
        <v>41061</v>
      </c>
      <c r="D667" s="6">
        <v>45791</v>
      </c>
      <c r="E667" s="358">
        <f t="shared" si="117"/>
        <v>3814.3903</v>
      </c>
      <c r="F667" s="356">
        <v>0</v>
      </c>
      <c r="G667" s="354">
        <v>541</v>
      </c>
      <c r="H667" s="356">
        <f t="shared" si="118"/>
        <v>3273.3903</v>
      </c>
      <c r="I667" s="361">
        <v>0</v>
      </c>
      <c r="J667" s="360"/>
    </row>
    <row r="668" spans="2:11" ht="15" x14ac:dyDescent="0.25">
      <c r="B668" s="354" t="s">
        <v>271</v>
      </c>
      <c r="C668" s="355">
        <v>41091</v>
      </c>
      <c r="D668" s="6">
        <v>45791</v>
      </c>
      <c r="E668" s="358">
        <f t="shared" si="117"/>
        <v>3814.3903</v>
      </c>
      <c r="F668" s="356">
        <v>0</v>
      </c>
      <c r="G668" s="354">
        <v>541</v>
      </c>
      <c r="H668" s="356">
        <f t="shared" si="118"/>
        <v>3273.3903</v>
      </c>
      <c r="I668" s="361">
        <v>0</v>
      </c>
      <c r="J668" s="360"/>
    </row>
    <row r="669" spans="2:11" ht="15" x14ac:dyDescent="0.25">
      <c r="B669" s="354" t="s">
        <v>271</v>
      </c>
      <c r="C669" s="355">
        <v>41122</v>
      </c>
      <c r="D669" s="6">
        <v>47168</v>
      </c>
      <c r="E669" s="358">
        <f t="shared" si="117"/>
        <v>3929.0944</v>
      </c>
      <c r="F669" s="356">
        <v>0</v>
      </c>
      <c r="G669" s="354">
        <v>541</v>
      </c>
      <c r="H669" s="356">
        <f t="shared" si="118"/>
        <v>3388.0944</v>
      </c>
      <c r="I669" s="361">
        <v>0</v>
      </c>
      <c r="J669" s="360"/>
    </row>
    <row r="670" spans="2:11" ht="15" x14ac:dyDescent="0.25">
      <c r="B670" s="354" t="s">
        <v>271</v>
      </c>
      <c r="C670" s="355">
        <v>41153</v>
      </c>
      <c r="D670" s="6">
        <v>47168</v>
      </c>
      <c r="E670" s="358">
        <f t="shared" si="117"/>
        <v>3929.0944</v>
      </c>
      <c r="F670" s="356">
        <v>0</v>
      </c>
      <c r="G670" s="354">
        <v>541</v>
      </c>
      <c r="H670" s="356">
        <f t="shared" si="118"/>
        <v>3388.0944</v>
      </c>
      <c r="I670" s="361">
        <v>0</v>
      </c>
      <c r="J670" s="360"/>
    </row>
    <row r="671" spans="2:11" ht="15" x14ac:dyDescent="0.25">
      <c r="B671" s="354" t="s">
        <v>271</v>
      </c>
      <c r="C671" s="355">
        <v>41183</v>
      </c>
      <c r="D671" s="6">
        <v>47168</v>
      </c>
      <c r="E671" s="358">
        <f t="shared" si="117"/>
        <v>3929.0944</v>
      </c>
      <c r="F671" s="356">
        <v>0</v>
      </c>
      <c r="G671" s="354">
        <v>541</v>
      </c>
      <c r="H671" s="356">
        <f t="shared" si="118"/>
        <v>3388.0944</v>
      </c>
      <c r="I671" s="361">
        <v>0</v>
      </c>
      <c r="J671" s="360"/>
    </row>
    <row r="672" spans="2:11" ht="15" x14ac:dyDescent="0.25">
      <c r="B672" s="354" t="s">
        <v>271</v>
      </c>
      <c r="C672" s="355">
        <v>41214</v>
      </c>
      <c r="D672" s="6">
        <v>47168</v>
      </c>
      <c r="E672" s="358">
        <f t="shared" si="117"/>
        <v>3929.0944</v>
      </c>
      <c r="F672" s="356">
        <v>0</v>
      </c>
      <c r="G672" s="354">
        <v>541</v>
      </c>
      <c r="H672" s="356">
        <f t="shared" si="118"/>
        <v>3388.0944</v>
      </c>
      <c r="I672" s="361">
        <v>0</v>
      </c>
      <c r="J672" s="360"/>
    </row>
    <row r="673" spans="2:11" ht="15" x14ac:dyDescent="0.25">
      <c r="B673" s="354" t="s">
        <v>271</v>
      </c>
      <c r="C673" s="355">
        <v>41244</v>
      </c>
      <c r="D673" s="6">
        <v>47168</v>
      </c>
      <c r="E673" s="358">
        <f t="shared" si="117"/>
        <v>3929.0944</v>
      </c>
      <c r="F673" s="356">
        <v>0</v>
      </c>
      <c r="G673" s="354">
        <v>541</v>
      </c>
      <c r="H673" s="356">
        <f t="shared" si="118"/>
        <v>3388.0944</v>
      </c>
      <c r="I673" s="361">
        <v>0</v>
      </c>
      <c r="J673" s="360"/>
    </row>
    <row r="674" spans="2:11" ht="15" x14ac:dyDescent="0.25">
      <c r="B674" s="354" t="s">
        <v>271</v>
      </c>
      <c r="C674" s="355">
        <v>41275</v>
      </c>
      <c r="D674" s="6">
        <v>47168</v>
      </c>
      <c r="E674" s="358">
        <f t="shared" si="117"/>
        <v>3929.0944</v>
      </c>
      <c r="F674" s="356">
        <v>0</v>
      </c>
      <c r="G674" s="354">
        <v>541</v>
      </c>
      <c r="H674" s="356">
        <f t="shared" si="118"/>
        <v>3388.0944</v>
      </c>
      <c r="I674" s="361">
        <v>0</v>
      </c>
      <c r="J674" s="360"/>
    </row>
    <row r="675" spans="2:11" ht="15" x14ac:dyDescent="0.25">
      <c r="B675" s="354" t="s">
        <v>271</v>
      </c>
      <c r="C675" s="355">
        <v>41306</v>
      </c>
      <c r="D675" s="6">
        <v>49446</v>
      </c>
      <c r="E675" s="358">
        <f t="shared" si="117"/>
        <v>4118.8518000000004</v>
      </c>
      <c r="F675" s="356">
        <v>0</v>
      </c>
      <c r="G675" s="354">
        <v>541</v>
      </c>
      <c r="H675" s="356">
        <f t="shared" si="118"/>
        <v>3577.8518000000004</v>
      </c>
      <c r="I675" s="361">
        <v>0</v>
      </c>
      <c r="J675" s="360"/>
    </row>
    <row r="676" spans="2:11" ht="15" x14ac:dyDescent="0.25">
      <c r="B676" s="354" t="s">
        <v>271</v>
      </c>
      <c r="C676" s="355">
        <v>41334</v>
      </c>
      <c r="D676" s="6">
        <v>49446</v>
      </c>
      <c r="E676" s="358">
        <f t="shared" si="117"/>
        <v>4118.8518000000004</v>
      </c>
      <c r="F676" s="356">
        <v>0</v>
      </c>
      <c r="G676" s="354">
        <v>541</v>
      </c>
      <c r="H676" s="356">
        <f t="shared" si="118"/>
        <v>3577.8518000000004</v>
      </c>
      <c r="I676" s="361">
        <v>0</v>
      </c>
      <c r="J676" s="360">
        <v>8.5</v>
      </c>
      <c r="K676" s="370">
        <f>SUM(D665:D676)</f>
        <v>565064</v>
      </c>
    </row>
    <row r="677" spans="2:11" ht="15" x14ac:dyDescent="0.25">
      <c r="B677" s="354" t="s">
        <v>271</v>
      </c>
      <c r="C677" s="355">
        <v>41365</v>
      </c>
      <c r="D677" s="12">
        <v>46916</v>
      </c>
      <c r="E677" s="358">
        <f t="shared" si="117"/>
        <v>3908.1028000000001</v>
      </c>
      <c r="F677" s="356">
        <v>0</v>
      </c>
      <c r="G677" s="354">
        <v>541</v>
      </c>
      <c r="H677" s="356">
        <f t="shared" si="118"/>
        <v>3367.1028000000001</v>
      </c>
      <c r="I677" s="361">
        <v>0</v>
      </c>
      <c r="J677" s="360"/>
    </row>
    <row r="678" spans="2:11" ht="15" x14ac:dyDescent="0.25">
      <c r="B678" s="354" t="s">
        <v>271</v>
      </c>
      <c r="C678" s="355">
        <v>41395</v>
      </c>
      <c r="D678" s="6">
        <v>43594</v>
      </c>
      <c r="E678" s="358">
        <f t="shared" si="117"/>
        <v>3631.3802000000001</v>
      </c>
      <c r="F678" s="356">
        <v>0</v>
      </c>
      <c r="G678" s="354">
        <v>541</v>
      </c>
      <c r="H678" s="356">
        <f t="shared" si="118"/>
        <v>3090.3802000000001</v>
      </c>
      <c r="I678" s="361">
        <v>0</v>
      </c>
      <c r="J678" s="360"/>
    </row>
    <row r="679" spans="2:11" ht="15" x14ac:dyDescent="0.25">
      <c r="B679" s="354" t="s">
        <v>271</v>
      </c>
      <c r="C679" s="355">
        <v>41426</v>
      </c>
      <c r="D679" s="6">
        <v>43594</v>
      </c>
      <c r="E679" s="358">
        <f t="shared" si="117"/>
        <v>3631.3802000000001</v>
      </c>
      <c r="F679" s="356">
        <v>0</v>
      </c>
      <c r="G679" s="354">
        <v>541</v>
      </c>
      <c r="H679" s="356">
        <f t="shared" si="118"/>
        <v>3090.3802000000001</v>
      </c>
      <c r="I679" s="361">
        <v>0</v>
      </c>
      <c r="J679" s="360"/>
    </row>
    <row r="680" spans="2:11" ht="15" x14ac:dyDescent="0.25">
      <c r="B680" s="354" t="s">
        <v>271</v>
      </c>
      <c r="C680" s="355">
        <v>41456</v>
      </c>
      <c r="D680" s="6">
        <v>43594</v>
      </c>
      <c r="E680" s="358">
        <f t="shared" si="117"/>
        <v>3631.3802000000001</v>
      </c>
      <c r="F680" s="356">
        <v>0</v>
      </c>
      <c r="G680" s="354">
        <v>541</v>
      </c>
      <c r="H680" s="356">
        <f t="shared" si="118"/>
        <v>3090.3802000000001</v>
      </c>
      <c r="I680" s="361">
        <v>0</v>
      </c>
      <c r="J680" s="360"/>
    </row>
    <row r="681" spans="2:11" ht="15" x14ac:dyDescent="0.25">
      <c r="B681" s="354" t="s">
        <v>271</v>
      </c>
      <c r="C681" s="355">
        <v>41487</v>
      </c>
      <c r="D681" s="6">
        <v>44764</v>
      </c>
      <c r="E681" s="358">
        <f t="shared" si="117"/>
        <v>3728.8411999999998</v>
      </c>
      <c r="F681" s="356">
        <v>0</v>
      </c>
      <c r="G681" s="354">
        <v>541</v>
      </c>
      <c r="H681" s="356">
        <f t="shared" si="118"/>
        <v>3187.8411999999998</v>
      </c>
      <c r="I681" s="361">
        <v>0</v>
      </c>
      <c r="J681" s="360"/>
    </row>
    <row r="682" spans="2:11" ht="15" x14ac:dyDescent="0.25">
      <c r="B682" s="354" t="s">
        <v>271</v>
      </c>
      <c r="C682" s="355">
        <v>41518</v>
      </c>
      <c r="D682" s="6">
        <v>44764</v>
      </c>
      <c r="E682" s="358">
        <f t="shared" si="117"/>
        <v>3728.8411999999998</v>
      </c>
      <c r="F682" s="356">
        <v>0</v>
      </c>
      <c r="G682" s="354">
        <v>541</v>
      </c>
      <c r="H682" s="356">
        <f t="shared" si="118"/>
        <v>3187.8411999999998</v>
      </c>
      <c r="I682" s="361">
        <v>0</v>
      </c>
      <c r="J682" s="360"/>
    </row>
    <row r="683" spans="2:11" ht="15" x14ac:dyDescent="0.25">
      <c r="B683" s="354" t="s">
        <v>271</v>
      </c>
      <c r="C683" s="355">
        <v>41548</v>
      </c>
      <c r="D683" s="6">
        <v>44764</v>
      </c>
      <c r="E683" s="358">
        <f t="shared" si="117"/>
        <v>3728.8411999999998</v>
      </c>
      <c r="F683" s="356">
        <v>0</v>
      </c>
      <c r="G683" s="354">
        <v>541</v>
      </c>
      <c r="H683" s="356">
        <f t="shared" si="118"/>
        <v>3187.8411999999998</v>
      </c>
      <c r="I683" s="361">
        <v>0</v>
      </c>
      <c r="J683" s="360"/>
    </row>
    <row r="684" spans="2:11" ht="15" x14ac:dyDescent="0.25">
      <c r="B684" s="354" t="s">
        <v>271</v>
      </c>
      <c r="C684" s="355">
        <v>41579</v>
      </c>
      <c r="D684" s="6">
        <v>44764</v>
      </c>
      <c r="E684" s="358">
        <f t="shared" si="117"/>
        <v>3728.8411999999998</v>
      </c>
      <c r="F684" s="356">
        <v>0</v>
      </c>
      <c r="G684" s="354">
        <v>541</v>
      </c>
      <c r="H684" s="356">
        <f t="shared" si="118"/>
        <v>3187.8411999999998</v>
      </c>
      <c r="I684" s="361">
        <v>0</v>
      </c>
      <c r="J684" s="360"/>
    </row>
    <row r="685" spans="2:11" ht="15" x14ac:dyDescent="0.25">
      <c r="B685" s="354" t="s">
        <v>271</v>
      </c>
      <c r="C685" s="355">
        <v>41609</v>
      </c>
      <c r="D685" s="6">
        <v>44764</v>
      </c>
      <c r="E685" s="358">
        <f t="shared" si="117"/>
        <v>3728.8411999999998</v>
      </c>
      <c r="F685" s="356">
        <v>0</v>
      </c>
      <c r="G685" s="354">
        <v>541</v>
      </c>
      <c r="H685" s="356">
        <f t="shared" si="118"/>
        <v>3187.8411999999998</v>
      </c>
      <c r="I685" s="361">
        <v>0</v>
      </c>
      <c r="J685" s="360"/>
    </row>
    <row r="686" spans="2:11" ht="15" x14ac:dyDescent="0.25">
      <c r="B686" s="354" t="s">
        <v>271</v>
      </c>
      <c r="C686" s="355">
        <v>41640</v>
      </c>
      <c r="D686" s="6">
        <v>44764</v>
      </c>
      <c r="E686" s="358">
        <f t="shared" si="117"/>
        <v>3728.8411999999998</v>
      </c>
      <c r="F686" s="356">
        <v>0</v>
      </c>
      <c r="G686" s="354">
        <v>541</v>
      </c>
      <c r="H686" s="356">
        <f t="shared" si="118"/>
        <v>3187.8411999999998</v>
      </c>
      <c r="I686" s="361">
        <v>0</v>
      </c>
      <c r="J686" s="360"/>
    </row>
    <row r="687" spans="2:11" ht="15" x14ac:dyDescent="0.25">
      <c r="B687" s="354" t="s">
        <v>271</v>
      </c>
      <c r="C687" s="355">
        <v>41671</v>
      </c>
      <c r="D687" s="6">
        <v>46531</v>
      </c>
      <c r="E687" s="358">
        <f t="shared" si="117"/>
        <v>3876.0322999999999</v>
      </c>
      <c r="F687" s="356">
        <v>0</v>
      </c>
      <c r="G687" s="354">
        <v>541</v>
      </c>
      <c r="H687" s="356">
        <f t="shared" si="118"/>
        <v>3335.0322999999999</v>
      </c>
      <c r="I687" s="361">
        <v>0</v>
      </c>
      <c r="J687" s="360"/>
    </row>
    <row r="688" spans="2:11" ht="15" x14ac:dyDescent="0.25">
      <c r="B688" s="354" t="s">
        <v>271</v>
      </c>
      <c r="C688" s="355">
        <v>41699</v>
      </c>
      <c r="D688" s="6">
        <v>46531</v>
      </c>
      <c r="E688" s="358">
        <f t="shared" si="117"/>
        <v>3876.0322999999999</v>
      </c>
      <c r="F688" s="356">
        <v>0</v>
      </c>
      <c r="G688" s="354">
        <v>541</v>
      </c>
      <c r="H688" s="356">
        <f t="shared" si="118"/>
        <v>3335.0322999999999</v>
      </c>
      <c r="I688" s="361">
        <v>0</v>
      </c>
      <c r="J688" s="360">
        <v>8.75</v>
      </c>
      <c r="K688" s="370">
        <f>SUM(D677:D688)</f>
        <v>539344</v>
      </c>
    </row>
    <row r="689" spans="2:11" ht="15" x14ac:dyDescent="0.25">
      <c r="B689" s="354" t="s">
        <v>271</v>
      </c>
      <c r="C689" s="355">
        <v>41730</v>
      </c>
      <c r="D689" s="6">
        <v>54147</v>
      </c>
      <c r="E689" s="358">
        <f t="shared" si="117"/>
        <v>4510.4450999999999</v>
      </c>
      <c r="F689" s="356">
        <v>0</v>
      </c>
      <c r="G689" s="354">
        <v>541</v>
      </c>
      <c r="H689" s="356">
        <f t="shared" si="118"/>
        <v>3969.4450999999999</v>
      </c>
      <c r="I689" s="361">
        <v>0</v>
      </c>
      <c r="J689" s="360"/>
    </row>
    <row r="690" spans="2:11" ht="15" x14ac:dyDescent="0.25">
      <c r="B690" s="354" t="s">
        <v>271</v>
      </c>
      <c r="C690" s="355">
        <v>41760</v>
      </c>
      <c r="D690" s="6">
        <v>54147</v>
      </c>
      <c r="E690" s="358">
        <f t="shared" si="117"/>
        <v>4510.4450999999999</v>
      </c>
      <c r="F690" s="356">
        <v>0</v>
      </c>
      <c r="G690" s="354">
        <v>541</v>
      </c>
      <c r="H690" s="356">
        <f t="shared" si="118"/>
        <v>3969.4450999999999</v>
      </c>
      <c r="I690" s="361">
        <v>0</v>
      </c>
      <c r="J690" s="360"/>
    </row>
    <row r="691" spans="2:11" ht="15" x14ac:dyDescent="0.25">
      <c r="B691" s="354" t="s">
        <v>271</v>
      </c>
      <c r="C691" s="355">
        <v>41791</v>
      </c>
      <c r="D691" s="6">
        <v>54147</v>
      </c>
      <c r="E691" s="358">
        <f t="shared" si="117"/>
        <v>4510.4450999999999</v>
      </c>
      <c r="F691" s="356">
        <v>0</v>
      </c>
      <c r="G691" s="354">
        <v>541</v>
      </c>
      <c r="H691" s="356">
        <f t="shared" si="118"/>
        <v>3969.4450999999999</v>
      </c>
      <c r="I691" s="361">
        <v>0</v>
      </c>
      <c r="J691" s="360"/>
    </row>
    <row r="692" spans="2:11" ht="15" x14ac:dyDescent="0.25">
      <c r="B692" s="354" t="s">
        <v>271</v>
      </c>
      <c r="C692" s="355">
        <v>41821</v>
      </c>
      <c r="D692" s="6">
        <v>54147</v>
      </c>
      <c r="E692" s="358">
        <f t="shared" si="117"/>
        <v>4510.4450999999999</v>
      </c>
      <c r="F692" s="356">
        <v>0</v>
      </c>
      <c r="G692" s="354">
        <v>541</v>
      </c>
      <c r="H692" s="356">
        <f t="shared" si="118"/>
        <v>3969.4450999999999</v>
      </c>
      <c r="I692" s="361">
        <v>0</v>
      </c>
      <c r="J692" s="360"/>
    </row>
    <row r="693" spans="2:11" ht="15" x14ac:dyDescent="0.25">
      <c r="B693" s="354" t="s">
        <v>271</v>
      </c>
      <c r="C693" s="355">
        <v>41852</v>
      </c>
      <c r="D693" s="6">
        <v>55774</v>
      </c>
      <c r="E693" s="358">
        <f t="shared" si="117"/>
        <v>4645.9741999999997</v>
      </c>
      <c r="F693" s="356">
        <v>0</v>
      </c>
      <c r="G693" s="354">
        <v>541</v>
      </c>
      <c r="H693" s="356">
        <f t="shared" si="118"/>
        <v>4104.9741999999997</v>
      </c>
      <c r="I693" s="361">
        <v>0</v>
      </c>
      <c r="J693" s="360"/>
    </row>
    <row r="694" spans="2:11" ht="15" x14ac:dyDescent="0.25">
      <c r="B694" s="354" t="s">
        <v>271</v>
      </c>
      <c r="C694" s="355">
        <v>41883</v>
      </c>
      <c r="D694" s="6">
        <v>55774</v>
      </c>
      <c r="E694" s="358">
        <f t="shared" si="117"/>
        <v>4645.9741999999997</v>
      </c>
      <c r="F694" s="356">
        <f t="shared" ref="F694:F738" si="119">SUM(D694-G694)*1.16%</f>
        <v>632.47839999999997</v>
      </c>
      <c r="G694" s="354">
        <v>1250</v>
      </c>
      <c r="H694" s="356">
        <f t="shared" si="118"/>
        <v>3395.9741999999997</v>
      </c>
      <c r="I694" s="361">
        <v>0</v>
      </c>
      <c r="J694" s="360"/>
    </row>
    <row r="695" spans="2:11" ht="15" x14ac:dyDescent="0.25">
      <c r="B695" s="354" t="s">
        <v>271</v>
      </c>
      <c r="C695" s="355">
        <v>41913</v>
      </c>
      <c r="D695" s="6">
        <v>55774</v>
      </c>
      <c r="E695" s="358">
        <f t="shared" si="117"/>
        <v>4645.9741999999997</v>
      </c>
      <c r="F695" s="356">
        <f t="shared" si="119"/>
        <v>632.47839999999997</v>
      </c>
      <c r="G695" s="354">
        <v>1250</v>
      </c>
      <c r="H695" s="356">
        <f t="shared" si="118"/>
        <v>3395.9741999999997</v>
      </c>
      <c r="I695" s="361">
        <v>0</v>
      </c>
      <c r="J695" s="360"/>
    </row>
    <row r="696" spans="2:11" ht="15" x14ac:dyDescent="0.25">
      <c r="B696" s="354" t="s">
        <v>271</v>
      </c>
      <c r="C696" s="355">
        <v>41944</v>
      </c>
      <c r="D696" s="6">
        <v>55774</v>
      </c>
      <c r="E696" s="358">
        <f t="shared" si="117"/>
        <v>4645.9741999999997</v>
      </c>
      <c r="F696" s="356">
        <f t="shared" si="119"/>
        <v>632.47839999999997</v>
      </c>
      <c r="G696" s="354">
        <v>1250</v>
      </c>
      <c r="H696" s="356">
        <f t="shared" si="118"/>
        <v>3395.9741999999997</v>
      </c>
      <c r="I696" s="361">
        <v>0</v>
      </c>
      <c r="J696" s="360"/>
    </row>
    <row r="697" spans="2:11" ht="15" x14ac:dyDescent="0.25">
      <c r="B697" s="354" t="s">
        <v>271</v>
      </c>
      <c r="C697" s="355">
        <v>41974</v>
      </c>
      <c r="D697" s="6">
        <v>55774</v>
      </c>
      <c r="E697" s="358">
        <f t="shared" si="117"/>
        <v>4645.9741999999997</v>
      </c>
      <c r="F697" s="356">
        <f t="shared" si="119"/>
        <v>632.47839999999997</v>
      </c>
      <c r="G697" s="354">
        <v>1250</v>
      </c>
      <c r="H697" s="356">
        <f t="shared" si="118"/>
        <v>3395.9741999999997</v>
      </c>
      <c r="I697" s="361">
        <v>0</v>
      </c>
      <c r="J697" s="360"/>
    </row>
    <row r="698" spans="2:11" ht="15" x14ac:dyDescent="0.25">
      <c r="B698" s="354" t="s">
        <v>271</v>
      </c>
      <c r="C698" s="355">
        <v>42005</v>
      </c>
      <c r="D698" s="6">
        <v>55774</v>
      </c>
      <c r="E698" s="358">
        <f t="shared" si="117"/>
        <v>4645.9741999999997</v>
      </c>
      <c r="F698" s="356">
        <f t="shared" si="119"/>
        <v>632.47839999999997</v>
      </c>
      <c r="G698" s="354">
        <v>1250</v>
      </c>
      <c r="H698" s="356">
        <f t="shared" si="118"/>
        <v>3395.9741999999997</v>
      </c>
      <c r="I698" s="361">
        <v>0</v>
      </c>
      <c r="J698" s="360"/>
    </row>
    <row r="699" spans="2:11" ht="15" x14ac:dyDescent="0.25">
      <c r="B699" s="354" t="s">
        <v>271</v>
      </c>
      <c r="C699" s="355">
        <v>42036</v>
      </c>
      <c r="D699" s="6">
        <v>58245</v>
      </c>
      <c r="E699" s="358">
        <f t="shared" si="117"/>
        <v>4851.8085000000001</v>
      </c>
      <c r="F699" s="356">
        <f t="shared" si="119"/>
        <v>661.14199999999994</v>
      </c>
      <c r="G699" s="354">
        <v>1250</v>
      </c>
      <c r="H699" s="356">
        <f t="shared" si="118"/>
        <v>3601.8085000000001</v>
      </c>
      <c r="I699" s="361">
        <v>0</v>
      </c>
      <c r="J699" s="360"/>
    </row>
    <row r="700" spans="2:11" ht="15" x14ac:dyDescent="0.25">
      <c r="B700" s="354" t="s">
        <v>271</v>
      </c>
      <c r="C700" s="355">
        <v>42064</v>
      </c>
      <c r="D700" s="6">
        <v>58245</v>
      </c>
      <c r="E700" s="358">
        <f t="shared" si="117"/>
        <v>4851.8085000000001</v>
      </c>
      <c r="F700" s="356">
        <f t="shared" si="119"/>
        <v>661.14199999999994</v>
      </c>
      <c r="G700" s="354">
        <v>1250</v>
      </c>
      <c r="H700" s="356">
        <f t="shared" si="118"/>
        <v>3601.8085000000001</v>
      </c>
      <c r="I700" s="361">
        <v>0</v>
      </c>
      <c r="J700" s="360">
        <v>8.75</v>
      </c>
      <c r="K700" s="370">
        <f>SUM(D689:D700)</f>
        <v>667722</v>
      </c>
    </row>
    <row r="701" spans="2:11" ht="15" x14ac:dyDescent="0.25">
      <c r="B701" s="354" t="s">
        <v>271</v>
      </c>
      <c r="C701" s="355">
        <v>42095</v>
      </c>
      <c r="D701" s="6">
        <v>58245</v>
      </c>
      <c r="E701" s="358">
        <f t="shared" si="117"/>
        <v>4851.8085000000001</v>
      </c>
      <c r="F701" s="356">
        <f t="shared" si="119"/>
        <v>661.14199999999994</v>
      </c>
      <c r="G701" s="354">
        <v>1250</v>
      </c>
      <c r="H701" s="356">
        <f t="shared" si="118"/>
        <v>3601.8085000000001</v>
      </c>
      <c r="I701" s="361">
        <v>0</v>
      </c>
      <c r="J701" s="360"/>
    </row>
    <row r="702" spans="2:11" ht="15" x14ac:dyDescent="0.25">
      <c r="B702" s="354" t="s">
        <v>271</v>
      </c>
      <c r="C702" s="355">
        <v>42125</v>
      </c>
      <c r="D702" s="6">
        <v>58245</v>
      </c>
      <c r="E702" s="358">
        <f t="shared" si="117"/>
        <v>4851.8085000000001</v>
      </c>
      <c r="F702" s="356">
        <f t="shared" si="119"/>
        <v>661.14199999999994</v>
      </c>
      <c r="G702" s="354">
        <v>1250</v>
      </c>
      <c r="H702" s="356">
        <f t="shared" si="118"/>
        <v>3601.8085000000001</v>
      </c>
      <c r="I702" s="361">
        <v>0</v>
      </c>
      <c r="J702" s="360"/>
    </row>
    <row r="703" spans="2:11" ht="15" x14ac:dyDescent="0.25">
      <c r="B703" s="354" t="s">
        <v>271</v>
      </c>
      <c r="C703" s="355">
        <v>42156</v>
      </c>
      <c r="D703" s="6">
        <v>58245</v>
      </c>
      <c r="E703" s="358">
        <f t="shared" si="117"/>
        <v>4851.8085000000001</v>
      </c>
      <c r="F703" s="356">
        <f t="shared" si="119"/>
        <v>661.14199999999994</v>
      </c>
      <c r="G703" s="354">
        <v>1250</v>
      </c>
      <c r="H703" s="356">
        <f t="shared" si="118"/>
        <v>3601.8085000000001</v>
      </c>
      <c r="I703" s="361">
        <v>0</v>
      </c>
      <c r="J703" s="360"/>
    </row>
    <row r="704" spans="2:11" ht="15" x14ac:dyDescent="0.25">
      <c r="B704" s="354" t="s">
        <v>271</v>
      </c>
      <c r="C704" s="355">
        <v>42186</v>
      </c>
      <c r="D704" s="6">
        <v>58245</v>
      </c>
      <c r="E704" s="358">
        <f t="shared" si="117"/>
        <v>4851.8085000000001</v>
      </c>
      <c r="F704" s="356">
        <f t="shared" si="119"/>
        <v>661.14199999999994</v>
      </c>
      <c r="G704" s="354">
        <v>1250</v>
      </c>
      <c r="H704" s="356">
        <f t="shared" si="118"/>
        <v>3601.8085000000001</v>
      </c>
      <c r="I704" s="361">
        <v>0</v>
      </c>
      <c r="J704" s="360"/>
    </row>
    <row r="705" spans="2:11" ht="15" x14ac:dyDescent="0.25">
      <c r="B705" s="354" t="s">
        <v>271</v>
      </c>
      <c r="C705" s="355">
        <v>42217</v>
      </c>
      <c r="D705" s="6">
        <v>59994</v>
      </c>
      <c r="E705" s="358">
        <f t="shared" si="117"/>
        <v>4997.5001999999995</v>
      </c>
      <c r="F705" s="356">
        <f t="shared" si="119"/>
        <v>681.43039999999996</v>
      </c>
      <c r="G705" s="354">
        <v>1250</v>
      </c>
      <c r="H705" s="356">
        <f t="shared" si="118"/>
        <v>3747.5001999999995</v>
      </c>
      <c r="I705" s="361">
        <v>0</v>
      </c>
      <c r="J705" s="360"/>
    </row>
    <row r="706" spans="2:11" ht="15" x14ac:dyDescent="0.25">
      <c r="B706" s="354" t="s">
        <v>271</v>
      </c>
      <c r="C706" s="355">
        <v>42248</v>
      </c>
      <c r="D706" s="6">
        <v>59994</v>
      </c>
      <c r="E706" s="358">
        <f t="shared" si="117"/>
        <v>4997.5001999999995</v>
      </c>
      <c r="F706" s="356">
        <f t="shared" si="119"/>
        <v>681.43039999999996</v>
      </c>
      <c r="G706" s="354">
        <v>1250</v>
      </c>
      <c r="H706" s="356">
        <f t="shared" si="118"/>
        <v>3747.5001999999995</v>
      </c>
      <c r="I706" s="361">
        <v>0</v>
      </c>
      <c r="J706" s="360"/>
    </row>
    <row r="707" spans="2:11" ht="15" x14ac:dyDescent="0.25">
      <c r="B707" s="354" t="s">
        <v>271</v>
      </c>
      <c r="C707" s="355">
        <v>42278</v>
      </c>
      <c r="D707" s="6">
        <v>59994</v>
      </c>
      <c r="E707" s="358">
        <f t="shared" si="117"/>
        <v>4997.5001999999995</v>
      </c>
      <c r="F707" s="356">
        <f t="shared" si="119"/>
        <v>681.43039999999996</v>
      </c>
      <c r="G707" s="354">
        <v>1250</v>
      </c>
      <c r="H707" s="356">
        <f t="shared" si="118"/>
        <v>3747.5001999999995</v>
      </c>
      <c r="I707" s="361">
        <v>0</v>
      </c>
      <c r="J707" s="360"/>
    </row>
    <row r="708" spans="2:11" ht="15" x14ac:dyDescent="0.25">
      <c r="B708" s="354" t="s">
        <v>271</v>
      </c>
      <c r="C708" s="355">
        <v>42309</v>
      </c>
      <c r="D708" s="6">
        <v>59994</v>
      </c>
      <c r="E708" s="358">
        <f t="shared" si="117"/>
        <v>4997.5001999999995</v>
      </c>
      <c r="F708" s="356">
        <f t="shared" si="119"/>
        <v>681.43039999999996</v>
      </c>
      <c r="G708" s="354">
        <v>1250</v>
      </c>
      <c r="H708" s="356">
        <f t="shared" si="118"/>
        <v>3747.5001999999995</v>
      </c>
      <c r="I708" s="361">
        <v>0</v>
      </c>
      <c r="J708" s="360"/>
    </row>
    <row r="709" spans="2:11" ht="15" x14ac:dyDescent="0.25">
      <c r="B709" s="354" t="s">
        <v>271</v>
      </c>
      <c r="C709" s="355">
        <v>42339</v>
      </c>
      <c r="D709" s="6">
        <v>59994</v>
      </c>
      <c r="E709" s="358">
        <f t="shared" si="117"/>
        <v>4997.5001999999995</v>
      </c>
      <c r="F709" s="356">
        <f t="shared" si="119"/>
        <v>681.43039999999996</v>
      </c>
      <c r="G709" s="354">
        <v>1250</v>
      </c>
      <c r="H709" s="356">
        <f t="shared" si="118"/>
        <v>3747.5001999999995</v>
      </c>
      <c r="I709" s="361">
        <v>0</v>
      </c>
      <c r="J709" s="360"/>
    </row>
    <row r="710" spans="2:11" ht="15" x14ac:dyDescent="0.25">
      <c r="B710" s="354" t="s">
        <v>271</v>
      </c>
      <c r="C710" s="355">
        <v>42370</v>
      </c>
      <c r="D710" s="6">
        <v>59994</v>
      </c>
      <c r="E710" s="358">
        <f t="shared" si="117"/>
        <v>4997.5001999999995</v>
      </c>
      <c r="F710" s="356">
        <f t="shared" si="119"/>
        <v>681.43039999999996</v>
      </c>
      <c r="G710" s="354">
        <v>1250</v>
      </c>
      <c r="H710" s="356">
        <f t="shared" si="118"/>
        <v>3747.5001999999995</v>
      </c>
      <c r="I710" s="361">
        <v>0</v>
      </c>
      <c r="J710" s="360"/>
    </row>
    <row r="711" spans="2:11" ht="15" x14ac:dyDescent="0.25">
      <c r="B711" s="354" t="s">
        <v>271</v>
      </c>
      <c r="C711" s="355">
        <v>42401</v>
      </c>
      <c r="D711" s="6">
        <v>63630</v>
      </c>
      <c r="E711" s="358">
        <f t="shared" si="117"/>
        <v>5300.3789999999999</v>
      </c>
      <c r="F711" s="356">
        <f t="shared" si="119"/>
        <v>723.60799999999995</v>
      </c>
      <c r="G711" s="354">
        <v>1250</v>
      </c>
      <c r="H711" s="356">
        <f t="shared" si="118"/>
        <v>4050.3789999999999</v>
      </c>
      <c r="I711" s="361">
        <v>0</v>
      </c>
      <c r="J711" s="360"/>
    </row>
    <row r="712" spans="2:11" ht="15" x14ac:dyDescent="0.25">
      <c r="B712" s="354" t="s">
        <v>271</v>
      </c>
      <c r="C712" s="355">
        <v>42430</v>
      </c>
      <c r="D712" s="6">
        <v>63630</v>
      </c>
      <c r="E712" s="358">
        <f t="shared" si="117"/>
        <v>5300.3789999999999</v>
      </c>
      <c r="F712" s="356">
        <f t="shared" si="119"/>
        <v>723.60799999999995</v>
      </c>
      <c r="G712" s="354">
        <v>1250</v>
      </c>
      <c r="H712" s="356">
        <f t="shared" si="118"/>
        <v>4050.3789999999999</v>
      </c>
      <c r="I712" s="361">
        <v>0</v>
      </c>
      <c r="J712" s="360">
        <v>8.8000000000000007</v>
      </c>
      <c r="K712" s="370">
        <f>SUM(D701:D712)</f>
        <v>720204</v>
      </c>
    </row>
    <row r="713" spans="2:11" ht="15" x14ac:dyDescent="0.25">
      <c r="B713" s="354" t="s">
        <v>271</v>
      </c>
      <c r="C713" s="355">
        <v>42461</v>
      </c>
      <c r="D713" s="6">
        <v>63630</v>
      </c>
      <c r="E713" s="358">
        <f t="shared" si="117"/>
        <v>5300.3789999999999</v>
      </c>
      <c r="F713" s="356">
        <f t="shared" si="119"/>
        <v>723.60799999999995</v>
      </c>
      <c r="G713" s="354">
        <v>1250</v>
      </c>
      <c r="H713" s="356">
        <f t="shared" si="118"/>
        <v>4050.3789999999999</v>
      </c>
      <c r="I713" s="361">
        <v>0</v>
      </c>
      <c r="J713" s="360"/>
    </row>
    <row r="714" spans="2:11" ht="15" x14ac:dyDescent="0.25">
      <c r="B714" s="354" t="s">
        <v>271</v>
      </c>
      <c r="C714" s="355">
        <v>42491</v>
      </c>
      <c r="D714" s="6">
        <v>63630</v>
      </c>
      <c r="E714" s="358">
        <f t="shared" si="117"/>
        <v>5300.3789999999999</v>
      </c>
      <c r="F714" s="356">
        <f t="shared" si="119"/>
        <v>723.60799999999995</v>
      </c>
      <c r="G714" s="354">
        <v>1250</v>
      </c>
      <c r="H714" s="356">
        <f t="shared" si="118"/>
        <v>4050.3789999999999</v>
      </c>
      <c r="I714" s="361">
        <v>0</v>
      </c>
      <c r="J714" s="360"/>
    </row>
    <row r="715" spans="2:11" ht="15" x14ac:dyDescent="0.25">
      <c r="B715" s="354" t="s">
        <v>271</v>
      </c>
      <c r="C715" s="355">
        <v>42522</v>
      </c>
      <c r="D715" s="6">
        <v>63630</v>
      </c>
      <c r="E715" s="358">
        <f t="shared" si="117"/>
        <v>5300.3789999999999</v>
      </c>
      <c r="F715" s="356">
        <f t="shared" si="119"/>
        <v>723.60799999999995</v>
      </c>
      <c r="G715" s="354">
        <v>1250</v>
      </c>
      <c r="H715" s="356">
        <f t="shared" si="118"/>
        <v>4050.3789999999999</v>
      </c>
      <c r="I715" s="361">
        <v>0</v>
      </c>
      <c r="J715" s="360"/>
    </row>
    <row r="716" spans="2:11" ht="15" x14ac:dyDescent="0.25">
      <c r="B716" s="354" t="s">
        <v>271</v>
      </c>
      <c r="C716" s="355">
        <v>42552</v>
      </c>
      <c r="D716" s="6">
        <v>63630</v>
      </c>
      <c r="E716" s="358">
        <f t="shared" si="117"/>
        <v>5300.3789999999999</v>
      </c>
      <c r="F716" s="356">
        <f t="shared" si="119"/>
        <v>723.60799999999995</v>
      </c>
      <c r="G716" s="354">
        <v>1250</v>
      </c>
      <c r="H716" s="356">
        <f t="shared" si="118"/>
        <v>4050.3789999999999</v>
      </c>
      <c r="I716" s="361">
        <v>0</v>
      </c>
      <c r="J716" s="360"/>
    </row>
    <row r="717" spans="2:11" ht="15" x14ac:dyDescent="0.25">
      <c r="B717" s="354" t="s">
        <v>271</v>
      </c>
      <c r="C717" s="355">
        <v>42583</v>
      </c>
      <c r="D717" s="6">
        <v>65555</v>
      </c>
      <c r="E717" s="358">
        <f t="shared" si="117"/>
        <v>5460.7314999999999</v>
      </c>
      <c r="F717" s="356">
        <f t="shared" si="119"/>
        <v>745.93799999999999</v>
      </c>
      <c r="G717" s="354">
        <v>1250</v>
      </c>
      <c r="H717" s="356">
        <f t="shared" si="118"/>
        <v>4210.7314999999999</v>
      </c>
      <c r="I717" s="361">
        <v>0</v>
      </c>
      <c r="J717" s="360"/>
    </row>
    <row r="718" spans="2:11" ht="15" x14ac:dyDescent="0.25">
      <c r="B718" s="354" t="s">
        <v>271</v>
      </c>
      <c r="C718" s="355">
        <v>42614</v>
      </c>
      <c r="D718" s="6">
        <v>65555</v>
      </c>
      <c r="E718" s="358">
        <f t="shared" si="117"/>
        <v>5460.7314999999999</v>
      </c>
      <c r="F718" s="356">
        <f t="shared" si="119"/>
        <v>745.93799999999999</v>
      </c>
      <c r="G718" s="354">
        <v>1250</v>
      </c>
      <c r="H718" s="356">
        <f t="shared" si="118"/>
        <v>4210.7314999999999</v>
      </c>
      <c r="I718" s="361">
        <v>0</v>
      </c>
      <c r="J718" s="360"/>
    </row>
    <row r="719" spans="2:11" ht="15" x14ac:dyDescent="0.25">
      <c r="B719" s="354" t="s">
        <v>271</v>
      </c>
      <c r="C719" s="355">
        <v>42644</v>
      </c>
      <c r="D719" s="6">
        <v>65555</v>
      </c>
      <c r="E719" s="358">
        <f t="shared" si="117"/>
        <v>5460.7314999999999</v>
      </c>
      <c r="F719" s="356">
        <f t="shared" si="119"/>
        <v>745.93799999999999</v>
      </c>
      <c r="G719" s="354">
        <v>1250</v>
      </c>
      <c r="H719" s="356">
        <f t="shared" si="118"/>
        <v>4210.7314999999999</v>
      </c>
      <c r="I719" s="361">
        <v>0</v>
      </c>
      <c r="J719" s="360"/>
    </row>
    <row r="720" spans="2:11" ht="15" x14ac:dyDescent="0.25">
      <c r="B720" s="354" t="s">
        <v>271</v>
      </c>
      <c r="C720" s="355">
        <v>42675</v>
      </c>
      <c r="D720" s="6">
        <v>65555</v>
      </c>
      <c r="E720" s="358">
        <f t="shared" si="117"/>
        <v>5460.7314999999999</v>
      </c>
      <c r="F720" s="356">
        <f t="shared" si="119"/>
        <v>745.93799999999999</v>
      </c>
      <c r="G720" s="354">
        <v>1250</v>
      </c>
      <c r="H720" s="356">
        <f t="shared" si="118"/>
        <v>4210.7314999999999</v>
      </c>
      <c r="I720" s="361">
        <v>0</v>
      </c>
      <c r="J720" s="360"/>
    </row>
    <row r="721" spans="2:11" ht="15" x14ac:dyDescent="0.25">
      <c r="B721" s="354" t="s">
        <v>271</v>
      </c>
      <c r="C721" s="355">
        <v>42705</v>
      </c>
      <c r="D721" s="6">
        <v>65555</v>
      </c>
      <c r="E721" s="358">
        <f t="shared" si="117"/>
        <v>5460.7314999999999</v>
      </c>
      <c r="F721" s="356">
        <f t="shared" si="119"/>
        <v>745.93799999999999</v>
      </c>
      <c r="G721" s="354">
        <v>1250</v>
      </c>
      <c r="H721" s="356">
        <f t="shared" si="118"/>
        <v>4210.7314999999999</v>
      </c>
      <c r="I721" s="361">
        <v>0</v>
      </c>
      <c r="J721" s="360"/>
    </row>
    <row r="722" spans="2:11" ht="15" x14ac:dyDescent="0.25">
      <c r="B722" s="354" t="s">
        <v>271</v>
      </c>
      <c r="C722" s="355">
        <v>42736</v>
      </c>
      <c r="D722" s="6">
        <v>65555</v>
      </c>
      <c r="E722" s="358">
        <f t="shared" ref="E722:E738" si="120">SUM(D722*8.33%)</f>
        <v>5460.7314999999999</v>
      </c>
      <c r="F722" s="356">
        <f t="shared" si="119"/>
        <v>745.93799999999999</v>
      </c>
      <c r="G722" s="354">
        <v>1250</v>
      </c>
      <c r="H722" s="356">
        <f t="shared" si="118"/>
        <v>4210.7314999999999</v>
      </c>
      <c r="I722" s="361">
        <v>0</v>
      </c>
      <c r="J722" s="360"/>
    </row>
    <row r="723" spans="2:11" ht="15" x14ac:dyDescent="0.25">
      <c r="B723" s="354" t="s">
        <v>271</v>
      </c>
      <c r="C723" s="355">
        <v>42767</v>
      </c>
      <c r="D723" s="6">
        <v>69301</v>
      </c>
      <c r="E723" s="358">
        <f t="shared" si="120"/>
        <v>5772.7732999999998</v>
      </c>
      <c r="F723" s="356">
        <f t="shared" si="119"/>
        <v>789.39159999999993</v>
      </c>
      <c r="G723" s="354">
        <v>1250</v>
      </c>
      <c r="H723" s="356">
        <f t="shared" si="118"/>
        <v>4522.7732999999998</v>
      </c>
      <c r="I723" s="361">
        <v>0</v>
      </c>
      <c r="J723" s="360"/>
    </row>
    <row r="724" spans="2:11" ht="15" x14ac:dyDescent="0.25">
      <c r="B724" s="354" t="s">
        <v>271</v>
      </c>
      <c r="C724" s="355">
        <v>42795</v>
      </c>
      <c r="D724" s="6">
        <v>69301</v>
      </c>
      <c r="E724" s="358">
        <f t="shared" si="120"/>
        <v>5772.7732999999998</v>
      </c>
      <c r="F724" s="356">
        <f t="shared" si="119"/>
        <v>789.39159999999993</v>
      </c>
      <c r="G724" s="354">
        <v>1250</v>
      </c>
      <c r="H724" s="356">
        <f t="shared" si="118"/>
        <v>4522.7732999999998</v>
      </c>
      <c r="I724" s="361">
        <v>0</v>
      </c>
      <c r="J724" s="360">
        <v>8.65</v>
      </c>
      <c r="K724" s="370">
        <f>SUM(D713:D724)</f>
        <v>786452</v>
      </c>
    </row>
    <row r="725" spans="2:11" ht="15" x14ac:dyDescent="0.25">
      <c r="B725" s="354" t="s">
        <v>271</v>
      </c>
      <c r="C725" s="355">
        <v>42826</v>
      </c>
      <c r="D725" s="6">
        <v>69301</v>
      </c>
      <c r="E725" s="358">
        <f t="shared" si="120"/>
        <v>5772.7732999999998</v>
      </c>
      <c r="F725" s="356">
        <f t="shared" si="119"/>
        <v>789.39159999999993</v>
      </c>
      <c r="G725" s="354">
        <v>1250</v>
      </c>
      <c r="H725" s="356">
        <f t="shared" ref="H725:H738" si="121">SUM(E725-G725)</f>
        <v>4522.7732999999998</v>
      </c>
      <c r="I725" s="361">
        <v>0</v>
      </c>
      <c r="J725" s="359"/>
    </row>
    <row r="726" spans="2:11" ht="15" x14ac:dyDescent="0.25">
      <c r="B726" s="354" t="s">
        <v>271</v>
      </c>
      <c r="C726" s="355">
        <v>42856</v>
      </c>
      <c r="D726" s="6">
        <v>69301</v>
      </c>
      <c r="E726" s="358">
        <f t="shared" si="120"/>
        <v>5772.7732999999998</v>
      </c>
      <c r="F726" s="356">
        <f t="shared" si="119"/>
        <v>789.39159999999993</v>
      </c>
      <c r="G726" s="354">
        <v>1250</v>
      </c>
      <c r="H726" s="356">
        <f t="shared" si="121"/>
        <v>4522.7732999999998</v>
      </c>
      <c r="I726" s="361">
        <v>0</v>
      </c>
      <c r="J726" s="359"/>
    </row>
    <row r="727" spans="2:11" ht="15" x14ac:dyDescent="0.25">
      <c r="B727" s="354" t="s">
        <v>271</v>
      </c>
      <c r="C727" s="355">
        <v>42887</v>
      </c>
      <c r="D727" s="6">
        <v>69301</v>
      </c>
      <c r="E727" s="358">
        <f t="shared" si="120"/>
        <v>5772.7732999999998</v>
      </c>
      <c r="F727" s="356">
        <f t="shared" si="119"/>
        <v>789.39159999999993</v>
      </c>
      <c r="G727" s="354">
        <v>1250</v>
      </c>
      <c r="H727" s="356">
        <f t="shared" si="121"/>
        <v>4522.7732999999998</v>
      </c>
      <c r="I727" s="361">
        <v>0</v>
      </c>
      <c r="J727" s="359"/>
    </row>
    <row r="728" spans="2:11" ht="15" x14ac:dyDescent="0.25">
      <c r="B728" s="354" t="s">
        <v>271</v>
      </c>
      <c r="C728" s="355">
        <v>42917</v>
      </c>
      <c r="D728" s="6">
        <v>69301</v>
      </c>
      <c r="E728" s="358">
        <f t="shared" si="120"/>
        <v>5772.7732999999998</v>
      </c>
      <c r="F728" s="356">
        <f t="shared" si="119"/>
        <v>789.39159999999993</v>
      </c>
      <c r="G728" s="354">
        <v>1250</v>
      </c>
      <c r="H728" s="356">
        <f t="shared" si="121"/>
        <v>4522.7732999999998</v>
      </c>
      <c r="I728" s="361">
        <v>0</v>
      </c>
      <c r="J728" s="359"/>
    </row>
    <row r="729" spans="2:11" ht="15" x14ac:dyDescent="0.25">
      <c r="B729" s="354" t="s">
        <v>271</v>
      </c>
      <c r="C729" s="355">
        <v>42948</v>
      </c>
      <c r="D729" s="6">
        <v>71392</v>
      </c>
      <c r="E729" s="358">
        <f t="shared" si="120"/>
        <v>5946.9535999999998</v>
      </c>
      <c r="F729" s="356">
        <f t="shared" si="119"/>
        <v>813.6472</v>
      </c>
      <c r="G729" s="354">
        <v>1250</v>
      </c>
      <c r="H729" s="356">
        <f t="shared" si="121"/>
        <v>4696.9535999999998</v>
      </c>
      <c r="I729" s="361">
        <v>0</v>
      </c>
      <c r="J729" s="359"/>
    </row>
    <row r="730" spans="2:11" ht="15" x14ac:dyDescent="0.25">
      <c r="B730" s="354" t="s">
        <v>271</v>
      </c>
      <c r="C730" s="355">
        <v>42979</v>
      </c>
      <c r="D730" s="6">
        <v>71392</v>
      </c>
      <c r="E730" s="358">
        <f t="shared" si="120"/>
        <v>5946.9535999999998</v>
      </c>
      <c r="F730" s="356">
        <f t="shared" si="119"/>
        <v>813.6472</v>
      </c>
      <c r="G730" s="354">
        <v>1250</v>
      </c>
      <c r="H730" s="356">
        <f t="shared" si="121"/>
        <v>4696.9535999999998</v>
      </c>
      <c r="I730" s="361">
        <v>0</v>
      </c>
      <c r="J730" s="359"/>
    </row>
    <row r="731" spans="2:11" ht="15" x14ac:dyDescent="0.25">
      <c r="B731" s="354" t="s">
        <v>271</v>
      </c>
      <c r="C731" s="355">
        <v>43009</v>
      </c>
      <c r="D731" s="6">
        <v>71392</v>
      </c>
      <c r="E731" s="358">
        <f t="shared" si="120"/>
        <v>5946.9535999999998</v>
      </c>
      <c r="F731" s="356">
        <f t="shared" si="119"/>
        <v>813.6472</v>
      </c>
      <c r="G731" s="354">
        <v>1250</v>
      </c>
      <c r="H731" s="356">
        <f t="shared" si="121"/>
        <v>4696.9535999999998</v>
      </c>
      <c r="I731" s="361">
        <v>0</v>
      </c>
      <c r="J731" s="359"/>
    </row>
    <row r="732" spans="2:11" ht="15" x14ac:dyDescent="0.25">
      <c r="B732" s="354" t="s">
        <v>271</v>
      </c>
      <c r="C732" s="355">
        <v>43040</v>
      </c>
      <c r="D732" s="6">
        <v>71392</v>
      </c>
      <c r="E732" s="358">
        <f t="shared" si="120"/>
        <v>5946.9535999999998</v>
      </c>
      <c r="F732" s="356">
        <f t="shared" si="119"/>
        <v>813.6472</v>
      </c>
      <c r="G732" s="354">
        <v>1250</v>
      </c>
      <c r="H732" s="356">
        <f t="shared" si="121"/>
        <v>4696.9535999999998</v>
      </c>
      <c r="I732" s="361">
        <v>0</v>
      </c>
      <c r="J732" s="359"/>
    </row>
    <row r="733" spans="2:11" ht="15" x14ac:dyDescent="0.25">
      <c r="B733" s="354" t="s">
        <v>271</v>
      </c>
      <c r="C733" s="355">
        <v>43070</v>
      </c>
      <c r="D733" s="6">
        <v>71392</v>
      </c>
      <c r="E733" s="358">
        <f t="shared" si="120"/>
        <v>5946.9535999999998</v>
      </c>
      <c r="F733" s="356">
        <f t="shared" si="119"/>
        <v>813.6472</v>
      </c>
      <c r="G733" s="354">
        <v>1250</v>
      </c>
      <c r="H733" s="356">
        <f t="shared" si="121"/>
        <v>4696.9535999999998</v>
      </c>
      <c r="I733" s="361">
        <v>0</v>
      </c>
      <c r="J733" s="359"/>
    </row>
    <row r="734" spans="2:11" ht="15" x14ac:dyDescent="0.25">
      <c r="B734" s="354" t="s">
        <v>271</v>
      </c>
      <c r="C734" s="355">
        <v>43101</v>
      </c>
      <c r="D734" s="6">
        <v>71392</v>
      </c>
      <c r="E734" s="358">
        <f t="shared" si="120"/>
        <v>5946.9535999999998</v>
      </c>
      <c r="F734" s="356">
        <f t="shared" si="119"/>
        <v>813.6472</v>
      </c>
      <c r="G734" s="354">
        <v>1250</v>
      </c>
      <c r="H734" s="356">
        <f t="shared" si="121"/>
        <v>4696.9535999999998</v>
      </c>
      <c r="I734" s="361">
        <v>0</v>
      </c>
      <c r="J734" s="359"/>
    </row>
    <row r="735" spans="2:11" ht="15" x14ac:dyDescent="0.25">
      <c r="B735" s="354" t="s">
        <v>271</v>
      </c>
      <c r="C735" s="355">
        <v>43132</v>
      </c>
      <c r="D735" s="6">
        <v>77180</v>
      </c>
      <c r="E735" s="358">
        <f t="shared" si="120"/>
        <v>6429.0940000000001</v>
      </c>
      <c r="F735" s="356">
        <f t="shared" si="119"/>
        <v>880.7879999999999</v>
      </c>
      <c r="G735" s="354">
        <v>1250</v>
      </c>
      <c r="H735" s="356">
        <f t="shared" si="121"/>
        <v>5179.0940000000001</v>
      </c>
      <c r="I735" s="361">
        <v>0</v>
      </c>
      <c r="J735" s="359"/>
    </row>
    <row r="736" spans="2:11" ht="15" x14ac:dyDescent="0.25">
      <c r="B736" s="354" t="s">
        <v>271</v>
      </c>
      <c r="C736" s="355">
        <v>43160</v>
      </c>
      <c r="D736" s="6">
        <v>77180</v>
      </c>
      <c r="E736" s="358">
        <f t="shared" si="120"/>
        <v>6429.0940000000001</v>
      </c>
      <c r="F736" s="356">
        <f t="shared" si="119"/>
        <v>880.7879999999999</v>
      </c>
      <c r="G736" s="354">
        <v>1250</v>
      </c>
      <c r="H736" s="356">
        <f t="shared" si="121"/>
        <v>5179.0940000000001</v>
      </c>
      <c r="I736" s="361">
        <v>0</v>
      </c>
      <c r="J736" s="360">
        <v>8.5500000000000007</v>
      </c>
      <c r="K736" s="370">
        <f>SUM(D725:D736)</f>
        <v>859916</v>
      </c>
    </row>
    <row r="737" spans="2:11" x14ac:dyDescent="0.25">
      <c r="B737" s="354" t="s">
        <v>271</v>
      </c>
      <c r="C737" s="355">
        <v>43191</v>
      </c>
      <c r="D737" s="6">
        <v>77180</v>
      </c>
      <c r="E737" s="358">
        <f t="shared" si="120"/>
        <v>6429.0940000000001</v>
      </c>
      <c r="F737" s="356">
        <f t="shared" si="119"/>
        <v>880.7879999999999</v>
      </c>
      <c r="G737" s="354">
        <v>1250</v>
      </c>
      <c r="H737" s="356">
        <f t="shared" si="121"/>
        <v>5179.0940000000001</v>
      </c>
      <c r="I737" s="361">
        <v>0</v>
      </c>
      <c r="J737" s="359"/>
      <c r="K737" s="387" t="s">
        <v>54</v>
      </c>
    </row>
    <row r="738" spans="2:11" ht="15" x14ac:dyDescent="0.25">
      <c r="B738" s="354" t="s">
        <v>271</v>
      </c>
      <c r="C738" s="355">
        <v>43221</v>
      </c>
      <c r="D738" s="6">
        <v>77180</v>
      </c>
      <c r="E738" s="358">
        <f t="shared" si="120"/>
        <v>6429.0940000000001</v>
      </c>
      <c r="F738" s="356">
        <f t="shared" si="119"/>
        <v>880.7879999999999</v>
      </c>
      <c r="G738" s="354">
        <v>1250</v>
      </c>
      <c r="H738" s="356">
        <f t="shared" si="121"/>
        <v>5179.0940000000001</v>
      </c>
      <c r="I738" s="361">
        <v>0</v>
      </c>
      <c r="J738" s="359"/>
      <c r="K738" s="370">
        <f>SUM(D737:D738)</f>
        <v>154360</v>
      </c>
    </row>
    <row r="739" spans="2:11" ht="15" x14ac:dyDescent="0.25">
      <c r="B739" s="354" t="s">
        <v>271</v>
      </c>
      <c r="C739" s="355" t="s">
        <v>54</v>
      </c>
      <c r="D739" s="364">
        <v>0</v>
      </c>
      <c r="E739" s="358">
        <f t="shared" ref="E739" si="122">SUM(D739*8.33%)</f>
        <v>0</v>
      </c>
      <c r="F739" s="356" t="s">
        <v>54</v>
      </c>
      <c r="G739" s="354">
        <v>1250</v>
      </c>
      <c r="H739" s="356" t="s">
        <v>54</v>
      </c>
      <c r="I739" s="361">
        <v>0</v>
      </c>
      <c r="J739" s="359"/>
      <c r="K739" s="376">
        <f>SUM(K468:K738)</f>
        <v>7621675</v>
      </c>
    </row>
    <row r="740" spans="2:11" x14ac:dyDescent="0.35">
      <c r="C740" s="385" t="s">
        <v>54</v>
      </c>
      <c r="D740" s="389">
        <f>SUM(D468:D738)</f>
        <v>7621675</v>
      </c>
      <c r="E740" s="391" t="s">
        <v>54</v>
      </c>
    </row>
  </sheetData>
  <mergeCells count="99">
    <mergeCell ref="B2:K2"/>
    <mergeCell ref="B115:D115"/>
    <mergeCell ref="E115:F115"/>
    <mergeCell ref="B384:D384"/>
    <mergeCell ref="E384:F384"/>
    <mergeCell ref="B96:D96"/>
    <mergeCell ref="E96:F96"/>
    <mergeCell ref="B76:D76"/>
    <mergeCell ref="E76:F76"/>
    <mergeCell ref="B95:D95"/>
    <mergeCell ref="E95:F95"/>
    <mergeCell ref="B4:D4"/>
    <mergeCell ref="E4:F4"/>
    <mergeCell ref="B5:D5"/>
    <mergeCell ref="E5:F5"/>
    <mergeCell ref="B16:D16"/>
    <mergeCell ref="B385:D385"/>
    <mergeCell ref="E385:F385"/>
    <mergeCell ref="B133:D133"/>
    <mergeCell ref="E133:F133"/>
    <mergeCell ref="B134:D134"/>
    <mergeCell ref="E134:F134"/>
    <mergeCell ref="B152:D152"/>
    <mergeCell ref="E152:F152"/>
    <mergeCell ref="B190:D190"/>
    <mergeCell ref="E190:F190"/>
    <mergeCell ref="B191:D191"/>
    <mergeCell ref="E191:F191"/>
    <mergeCell ref="B247:D247"/>
    <mergeCell ref="E247:F247"/>
    <mergeCell ref="B248:D248"/>
    <mergeCell ref="E248:F248"/>
    <mergeCell ref="B404:D404"/>
    <mergeCell ref="E404:F404"/>
    <mergeCell ref="B17:D17"/>
    <mergeCell ref="E17:F17"/>
    <mergeCell ref="B35:D35"/>
    <mergeCell ref="E35:F35"/>
    <mergeCell ref="B36:D36"/>
    <mergeCell ref="E36:F36"/>
    <mergeCell ref="B55:D55"/>
    <mergeCell ref="E55:F55"/>
    <mergeCell ref="B56:D56"/>
    <mergeCell ref="E56:F56"/>
    <mergeCell ref="B114:D114"/>
    <mergeCell ref="E114:F114"/>
    <mergeCell ref="B75:D75"/>
    <mergeCell ref="E75:F75"/>
    <mergeCell ref="E16:F16"/>
    <mergeCell ref="B209:D209"/>
    <mergeCell ref="E209:F209"/>
    <mergeCell ref="B153:D153"/>
    <mergeCell ref="E153:F153"/>
    <mergeCell ref="B171:D171"/>
    <mergeCell ref="E171:F171"/>
    <mergeCell ref="B172:D172"/>
    <mergeCell ref="E172:F172"/>
    <mergeCell ref="B267:D267"/>
    <mergeCell ref="E267:F267"/>
    <mergeCell ref="B210:D210"/>
    <mergeCell ref="E210:F210"/>
    <mergeCell ref="B228:D228"/>
    <mergeCell ref="E228:F228"/>
    <mergeCell ref="B229:D229"/>
    <mergeCell ref="E229:F229"/>
    <mergeCell ref="B307:D307"/>
    <mergeCell ref="E307:F307"/>
    <mergeCell ref="B308:D308"/>
    <mergeCell ref="E308:F308"/>
    <mergeCell ref="B326:D326"/>
    <mergeCell ref="E326:F326"/>
    <mergeCell ref="B268:D268"/>
    <mergeCell ref="E268:F268"/>
    <mergeCell ref="B287:D287"/>
    <mergeCell ref="E287:F287"/>
    <mergeCell ref="B288:D288"/>
    <mergeCell ref="E288:F288"/>
    <mergeCell ref="B327:D327"/>
    <mergeCell ref="E327:F327"/>
    <mergeCell ref="B345:D345"/>
    <mergeCell ref="E345:F345"/>
    <mergeCell ref="B346:D346"/>
    <mergeCell ref="E346:F346"/>
    <mergeCell ref="A452:B452"/>
    <mergeCell ref="B451:K451"/>
    <mergeCell ref="B365:D365"/>
    <mergeCell ref="E365:F365"/>
    <mergeCell ref="B366:D366"/>
    <mergeCell ref="E366:F366"/>
    <mergeCell ref="B422:D422"/>
    <mergeCell ref="E422:F422"/>
    <mergeCell ref="B403:D403"/>
    <mergeCell ref="E403:F403"/>
    <mergeCell ref="B441:D441"/>
    <mergeCell ref="E441:F441"/>
    <mergeCell ref="B442:D442"/>
    <mergeCell ref="E442:F442"/>
    <mergeCell ref="B423:D423"/>
    <mergeCell ref="E423:F423"/>
  </mergeCells>
  <printOptions horizontalCentered="1" verticalCentered="1"/>
  <pageMargins left="0" right="0" top="0" bottom="0" header="0" footer="0"/>
  <pageSetup paperSize="9" scale="75" orientation="landscape" r:id="rId1"/>
  <rowBreaks count="7" manualBreakCount="7">
    <brk id="54" min="1" max="10" man="1"/>
    <brk id="113" min="1" max="10" man="1"/>
    <brk id="170" min="1" max="10" man="1"/>
    <brk id="227" min="1" max="10" man="1"/>
    <brk id="286" min="1" max="10" man="1"/>
    <brk id="344" min="1" max="10" man="1"/>
    <brk id="402" min="1" max="10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337"/>
  <sheetViews>
    <sheetView workbookViewId="0">
      <selection activeCell="B30" sqref="B30"/>
    </sheetView>
  </sheetViews>
  <sheetFormatPr defaultColWidth="21.85546875" defaultRowHeight="15" x14ac:dyDescent="0.25"/>
  <cols>
    <col min="1" max="1" width="2.7109375" customWidth="1"/>
    <col min="2" max="2" width="18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5703125" customWidth="1"/>
    <col min="10" max="10" width="0.140625" customWidth="1"/>
  </cols>
  <sheetData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80"/>
      <c r="H3" s="443" t="s">
        <v>1</v>
      </c>
      <c r="I3" s="443"/>
      <c r="J3" s="81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444" t="s">
        <v>5</v>
      </c>
      <c r="I4" s="444"/>
      <c r="J4" s="17"/>
      <c r="K4" s="15"/>
    </row>
    <row r="5" spans="2:11" s="2" customFormat="1" ht="12.75" customHeight="1" x14ac:dyDescent="0.25">
      <c r="B5" s="439" t="s">
        <v>78</v>
      </c>
      <c r="C5" s="439"/>
      <c r="D5" s="439"/>
      <c r="E5" s="439" t="s">
        <v>79</v>
      </c>
      <c r="F5" s="439"/>
      <c r="G5" s="4" t="s">
        <v>23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 t="shared" ref="E7:E11" si="0">C7*8.33%</f>
        <v>0</v>
      </c>
      <c r="F7" s="6">
        <v>0</v>
      </c>
      <c r="G7" s="186">
        <v>0</v>
      </c>
      <c r="H7" s="46">
        <f>F7-E7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4879</v>
      </c>
      <c r="D8" s="6">
        <v>5000</v>
      </c>
      <c r="E8" s="6">
        <f t="shared" si="0"/>
        <v>406.42070000000001</v>
      </c>
      <c r="F8" s="6">
        <v>231</v>
      </c>
      <c r="G8" s="14">
        <f>G7+H7</f>
        <v>0</v>
      </c>
      <c r="H8" s="46">
        <f>F8-E8</f>
        <v>-175.42070000000001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5130</v>
      </c>
      <c r="D9" s="6">
        <v>5000</v>
      </c>
      <c r="E9" s="6">
        <f t="shared" si="0"/>
        <v>427.32900000000001</v>
      </c>
      <c r="F9" s="6">
        <v>417</v>
      </c>
      <c r="G9" s="14">
        <f t="shared" ref="G9:G11" si="1">G8+H8</f>
        <v>-175.42070000000001</v>
      </c>
      <c r="H9" s="46">
        <f t="shared" ref="H9:H11" si="2">F9-E9</f>
        <v>-10.329000000000008</v>
      </c>
      <c r="I9" s="31"/>
      <c r="J9" s="16"/>
      <c r="K9" s="15">
        <f>(G9)*(H5/12)</f>
        <v>-1.7542070000000001</v>
      </c>
    </row>
    <row r="10" spans="2:11" s="2" customFormat="1" ht="12.75" customHeight="1" x14ac:dyDescent="0.25">
      <c r="B10" s="2" t="s">
        <v>20</v>
      </c>
      <c r="C10" s="6">
        <v>5310</v>
      </c>
      <c r="D10" s="6">
        <v>5000</v>
      </c>
      <c r="E10" s="6">
        <f t="shared" si="0"/>
        <v>442.32299999999998</v>
      </c>
      <c r="F10" s="6">
        <v>417</v>
      </c>
      <c r="G10" s="14">
        <f t="shared" si="1"/>
        <v>-185.74970000000002</v>
      </c>
      <c r="H10" s="46">
        <f t="shared" si="2"/>
        <v>-25.322999999999979</v>
      </c>
      <c r="I10" s="31"/>
      <c r="J10" s="16"/>
      <c r="K10" s="15">
        <f>(G10)*(H5/12)</f>
        <v>-1.8574970000000002</v>
      </c>
    </row>
    <row r="11" spans="2:11" s="2" customFormat="1" ht="12.75" customHeight="1" x14ac:dyDescent="0.25">
      <c r="B11" s="2" t="s">
        <v>21</v>
      </c>
      <c r="C11" s="6">
        <v>5310</v>
      </c>
      <c r="D11" s="6">
        <v>5000</v>
      </c>
      <c r="E11" s="6">
        <f t="shared" si="0"/>
        <v>442.32299999999998</v>
      </c>
      <c r="F11" s="6">
        <v>417</v>
      </c>
      <c r="G11" s="14">
        <f t="shared" si="1"/>
        <v>-211.0727</v>
      </c>
      <c r="H11" s="46">
        <f t="shared" si="2"/>
        <v>-25.322999999999979</v>
      </c>
      <c r="I11" s="31"/>
      <c r="J11" s="16"/>
      <c r="K11" s="15">
        <f>(G11)*(H5/12)</f>
        <v>-2.1107269999999998</v>
      </c>
    </row>
    <row r="12" spans="2:11" s="2" customFormat="1" ht="12.75" customHeight="1" x14ac:dyDescent="0.25">
      <c r="B12" s="7" t="s">
        <v>22</v>
      </c>
      <c r="C12" s="8">
        <f>SUM(C7:C11)</f>
        <v>20629</v>
      </c>
      <c r="D12" s="9" t="s">
        <v>23</v>
      </c>
      <c r="E12" s="8">
        <f>SUM(E7:E11)</f>
        <v>1718.3957</v>
      </c>
      <c r="F12" s="8">
        <f>SUM(F7:F11)</f>
        <v>1482</v>
      </c>
      <c r="G12" s="57">
        <f>SUM(G7:G11)</f>
        <v>-572.24310000000003</v>
      </c>
      <c r="H12" s="49">
        <f>SUM(H7:H11)</f>
        <v>-236.39569999999998</v>
      </c>
      <c r="I12" s="34">
        <f>H5/12</f>
        <v>0.01</v>
      </c>
      <c r="J12" s="19"/>
      <c r="K12" s="30">
        <f>SUM(K7:K11)</f>
        <v>-5.7224310000000003</v>
      </c>
    </row>
    <row r="13" spans="2:11" s="2" customFormat="1" ht="12.75" customHeight="1" x14ac:dyDescent="0.25">
      <c r="H13" s="46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-5.7224310000000003</v>
      </c>
      <c r="F14" s="2" t="s">
        <v>25</v>
      </c>
      <c r="G14" s="10">
        <f>C14+H12</f>
        <v>-242.11813099999998</v>
      </c>
      <c r="H14" s="46"/>
      <c r="I14" s="73">
        <f>$C14+$H12</f>
        <v>-242.11813099999998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80</v>
      </c>
      <c r="C17" s="439"/>
      <c r="D17" s="439"/>
      <c r="E17" s="439" t="s">
        <v>79</v>
      </c>
      <c r="F17" s="439"/>
      <c r="G17" s="4" t="s">
        <v>23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5310</v>
      </c>
      <c r="D19" s="6">
        <v>5000</v>
      </c>
      <c r="E19" s="6">
        <f>C19*8.33%</f>
        <v>442.32299999999998</v>
      </c>
      <c r="F19" s="6">
        <v>417</v>
      </c>
      <c r="G19" s="11">
        <f>G14</f>
        <v>-242.11813099999998</v>
      </c>
      <c r="H19" s="46">
        <f>F19-E19</f>
        <v>-25.322999999999979</v>
      </c>
      <c r="I19" s="31"/>
      <c r="J19" s="16"/>
      <c r="K19" s="15">
        <f>(G19)*(H17/12)</f>
        <v>-2.4211813099999997</v>
      </c>
    </row>
    <row r="20" spans="2:15" s="2" customFormat="1" ht="12.75" customHeight="1" x14ac:dyDescent="0.25">
      <c r="B20" s="2" t="s">
        <v>28</v>
      </c>
      <c r="C20" s="6">
        <v>5570</v>
      </c>
      <c r="D20" s="6">
        <v>5000</v>
      </c>
      <c r="E20" s="6">
        <f t="shared" ref="E20:E30" si="3">C20*8.33%</f>
        <v>463.98099999999999</v>
      </c>
      <c r="F20" s="6">
        <v>417</v>
      </c>
      <c r="G20" s="6">
        <f>G19+H19</f>
        <v>-267.44113099999993</v>
      </c>
      <c r="H20" s="46">
        <f t="shared" ref="H20:H24" si="4">F20-E20</f>
        <v>-46.980999999999995</v>
      </c>
      <c r="I20" s="31"/>
      <c r="J20" s="16"/>
      <c r="K20" s="15">
        <f>(G20)*(H17/12)</f>
        <v>-2.6744113099999995</v>
      </c>
    </row>
    <row r="21" spans="2:15" s="2" customFormat="1" ht="12.75" customHeight="1" x14ac:dyDescent="0.25">
      <c r="B21" s="2" t="s">
        <v>29</v>
      </c>
      <c r="C21" s="6">
        <v>5570</v>
      </c>
      <c r="D21" s="6">
        <v>5000</v>
      </c>
      <c r="E21" s="6">
        <f t="shared" si="3"/>
        <v>463.98099999999999</v>
      </c>
      <c r="F21" s="6">
        <v>417</v>
      </c>
      <c r="G21" s="6">
        <f t="shared" ref="G21:G30" si="5">G20+H20</f>
        <v>-314.42213099999992</v>
      </c>
      <c r="H21" s="46">
        <f t="shared" si="4"/>
        <v>-46.980999999999995</v>
      </c>
      <c r="I21" s="31"/>
      <c r="J21" s="16"/>
      <c r="K21" s="15">
        <f>(G21)*(H17/12)</f>
        <v>-3.1442213099999994</v>
      </c>
    </row>
    <row r="22" spans="2:15" s="2" customFormat="1" ht="12.75" customHeight="1" x14ac:dyDescent="0.25">
      <c r="B22" s="2" t="s">
        <v>30</v>
      </c>
      <c r="C22" s="6">
        <v>5570</v>
      </c>
      <c r="D22" s="6">
        <v>5000</v>
      </c>
      <c r="E22" s="6">
        <f t="shared" si="3"/>
        <v>463.98099999999999</v>
      </c>
      <c r="F22" s="6">
        <v>417</v>
      </c>
      <c r="G22" s="6">
        <f t="shared" si="5"/>
        <v>-361.40313099999992</v>
      </c>
      <c r="H22" s="46">
        <f t="shared" si="4"/>
        <v>-46.980999999999995</v>
      </c>
      <c r="I22" s="31"/>
      <c r="J22" s="16"/>
      <c r="K22" s="15">
        <f>(G22)*(H17/12)</f>
        <v>-3.6140313099999992</v>
      </c>
    </row>
    <row r="23" spans="2:15" s="2" customFormat="1" ht="12.75" customHeight="1" x14ac:dyDescent="0.25">
      <c r="B23" s="2" t="s">
        <v>31</v>
      </c>
      <c r="C23" s="6">
        <v>5570</v>
      </c>
      <c r="D23" s="6">
        <v>5000</v>
      </c>
      <c r="E23" s="6">
        <f t="shared" si="3"/>
        <v>463.98099999999999</v>
      </c>
      <c r="F23" s="6">
        <v>417</v>
      </c>
      <c r="G23" s="6">
        <f t="shared" si="5"/>
        <v>-408.38413099999991</v>
      </c>
      <c r="H23" s="46">
        <f t="shared" si="4"/>
        <v>-46.980999999999995</v>
      </c>
      <c r="I23" s="31"/>
      <c r="J23" s="16"/>
      <c r="K23" s="15">
        <f>(G23)*(H17/12)</f>
        <v>-4.0838413099999995</v>
      </c>
    </row>
    <row r="24" spans="2:15" s="2" customFormat="1" ht="12.75" customHeight="1" x14ac:dyDescent="0.25">
      <c r="B24" s="2" t="s">
        <v>32</v>
      </c>
      <c r="C24" s="6">
        <v>5947</v>
      </c>
      <c r="D24" s="6">
        <v>5000</v>
      </c>
      <c r="E24" s="6">
        <f t="shared" si="3"/>
        <v>495.38510000000002</v>
      </c>
      <c r="F24" s="6">
        <v>417</v>
      </c>
      <c r="G24" s="6">
        <f t="shared" si="5"/>
        <v>-455.36513099999991</v>
      </c>
      <c r="H24" s="46">
        <f t="shared" si="4"/>
        <v>-78.385100000000023</v>
      </c>
      <c r="I24" s="31"/>
      <c r="J24" s="16"/>
      <c r="K24" s="15">
        <f>(G24)*(H17/12)</f>
        <v>-4.5536513099999993</v>
      </c>
    </row>
    <row r="25" spans="2:15" s="2" customFormat="1" ht="12.75" customHeight="1" x14ac:dyDescent="0.25">
      <c r="B25" s="2" t="s">
        <v>33</v>
      </c>
      <c r="C25" s="2">
        <v>5947</v>
      </c>
      <c r="D25" s="6">
        <v>5000</v>
      </c>
      <c r="E25" s="6">
        <f t="shared" si="3"/>
        <v>495.38510000000002</v>
      </c>
      <c r="F25" s="6">
        <v>417</v>
      </c>
      <c r="G25" s="6">
        <f t="shared" si="5"/>
        <v>-533.75023099999999</v>
      </c>
      <c r="H25" s="46">
        <f>F25-E25</f>
        <v>-78.385100000000023</v>
      </c>
      <c r="I25" s="31"/>
      <c r="J25" s="16"/>
      <c r="K25" s="15">
        <f>(G25)*(H17/12)</f>
        <v>-5.3375023099999996</v>
      </c>
    </row>
    <row r="26" spans="2:15" s="2" customFormat="1" ht="12.75" customHeight="1" x14ac:dyDescent="0.25">
      <c r="B26" s="2" t="s">
        <v>17</v>
      </c>
      <c r="C26" s="6">
        <v>6250</v>
      </c>
      <c r="D26" s="6">
        <v>5000</v>
      </c>
      <c r="E26" s="6">
        <f t="shared" si="3"/>
        <v>520.625</v>
      </c>
      <c r="F26" s="6">
        <v>417</v>
      </c>
      <c r="G26" s="6">
        <f t="shared" si="5"/>
        <v>-612.13533099999995</v>
      </c>
      <c r="H26" s="46">
        <f>F26-E26</f>
        <v>-103.625</v>
      </c>
      <c r="I26" s="31"/>
      <c r="J26" s="16"/>
      <c r="K26" s="15">
        <f>(G26)*(H17/12)</f>
        <v>-6.1213533099999999</v>
      </c>
    </row>
    <row r="27" spans="2:15" s="2" customFormat="1" ht="12.75" customHeight="1" x14ac:dyDescent="0.25">
      <c r="B27" s="2" t="s">
        <v>18</v>
      </c>
      <c r="C27" s="6">
        <v>6250</v>
      </c>
      <c r="D27" s="6">
        <v>5000</v>
      </c>
      <c r="E27" s="6">
        <f t="shared" si="3"/>
        <v>520.625</v>
      </c>
      <c r="F27" s="6">
        <v>417</v>
      </c>
      <c r="G27" s="6">
        <f t="shared" si="5"/>
        <v>-715.76033099999995</v>
      </c>
      <c r="H27" s="46">
        <f>F27-E27</f>
        <v>-103.625</v>
      </c>
      <c r="I27" s="31"/>
      <c r="J27" s="16"/>
      <c r="K27" s="15">
        <f>(G27)*(H17/12)</f>
        <v>-7.1576033099999998</v>
      </c>
    </row>
    <row r="28" spans="2:15" s="2" customFormat="1" ht="12.75" customHeight="1" x14ac:dyDescent="0.25">
      <c r="B28" s="2" t="s">
        <v>19</v>
      </c>
      <c r="C28" s="6">
        <v>6250</v>
      </c>
      <c r="D28" s="6">
        <v>5000</v>
      </c>
      <c r="E28" s="6">
        <f t="shared" si="3"/>
        <v>520.625</v>
      </c>
      <c r="F28" s="6">
        <v>417</v>
      </c>
      <c r="G28" s="6">
        <f t="shared" si="5"/>
        <v>-819.38533099999995</v>
      </c>
      <c r="H28" s="46">
        <f t="shared" ref="H28:H30" si="6">F28-E28</f>
        <v>-103.625</v>
      </c>
      <c r="I28" s="31"/>
      <c r="J28" s="16"/>
      <c r="K28" s="15">
        <f>(G28)*(H17/12)</f>
        <v>-8.1938533099999997</v>
      </c>
    </row>
    <row r="29" spans="2:15" s="2" customFormat="1" ht="12.75" customHeight="1" x14ac:dyDescent="0.25">
      <c r="B29" s="2" t="s">
        <v>20</v>
      </c>
      <c r="C29" s="6">
        <v>6448</v>
      </c>
      <c r="D29" s="6">
        <v>5000</v>
      </c>
      <c r="E29" s="6">
        <f t="shared" si="3"/>
        <v>537.11839999999995</v>
      </c>
      <c r="F29" s="6">
        <v>417</v>
      </c>
      <c r="G29" s="6">
        <f t="shared" si="5"/>
        <v>-923.01033099999995</v>
      </c>
      <c r="H29" s="46">
        <f t="shared" si="6"/>
        <v>-120.11839999999995</v>
      </c>
      <c r="I29" s="31"/>
      <c r="J29" s="16"/>
      <c r="K29" s="15">
        <f>(G29)*(H17/12)</f>
        <v>-9.2301033100000005</v>
      </c>
    </row>
    <row r="30" spans="2:15" s="2" customFormat="1" ht="12.75" customHeight="1" x14ac:dyDescent="0.25">
      <c r="B30" s="2" t="s">
        <v>21</v>
      </c>
      <c r="C30" s="6">
        <v>6448</v>
      </c>
      <c r="D30" s="6">
        <v>5000</v>
      </c>
      <c r="E30" s="6">
        <f t="shared" si="3"/>
        <v>537.11839999999995</v>
      </c>
      <c r="F30" s="6">
        <v>417</v>
      </c>
      <c r="G30" s="6">
        <f t="shared" si="5"/>
        <v>-1043.1287309999998</v>
      </c>
      <c r="H30" s="46">
        <f t="shared" si="6"/>
        <v>-120.11839999999995</v>
      </c>
      <c r="I30" s="31"/>
      <c r="J30" s="16"/>
      <c r="K30" s="15">
        <f>(G30)*(H17/12)</f>
        <v>-10.431287309999998</v>
      </c>
    </row>
    <row r="31" spans="2:15" s="2" customFormat="1" ht="12.75" customHeight="1" x14ac:dyDescent="0.25">
      <c r="B31" s="7" t="s">
        <v>22</v>
      </c>
      <c r="C31" s="8">
        <f>SUM(C19:C30)</f>
        <v>71130</v>
      </c>
      <c r="D31" s="9" t="s">
        <v>23</v>
      </c>
      <c r="E31" s="8">
        <f t="shared" ref="E31:F31" si="7">SUM(E19:E30)</f>
        <v>5925.1290000000008</v>
      </c>
      <c r="F31" s="8">
        <f t="shared" si="7"/>
        <v>5004</v>
      </c>
      <c r="G31" s="12">
        <f>SUM(G19:G30)</f>
        <v>-6696.3040719999981</v>
      </c>
      <c r="H31" s="49">
        <f t="shared" ref="H31" si="8">SUM(H19:H30)</f>
        <v>-921.12899999999991</v>
      </c>
      <c r="I31" s="34">
        <f>H17/12</f>
        <v>0.01</v>
      </c>
      <c r="J31" s="19"/>
      <c r="K31" s="30">
        <f>SUM(K18:K30)</f>
        <v>-66.963040720000009</v>
      </c>
    </row>
    <row r="32" spans="2:15" s="2" customFormat="1" ht="12.75" customHeight="1" x14ac:dyDescent="0.25">
      <c r="H32" s="46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G31*1%</f>
        <v>-66.963040719999981</v>
      </c>
      <c r="F33" s="2" t="s">
        <v>25</v>
      </c>
      <c r="G33" s="10">
        <f>H31+C33</f>
        <v>-988.09204071999989</v>
      </c>
      <c r="H33" s="46"/>
      <c r="I33" s="15">
        <f>SUM(I$14,G$33)</f>
        <v>-1230.2101717199998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27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80</v>
      </c>
      <c r="C36" s="439"/>
      <c r="D36" s="439"/>
      <c r="E36" s="439" t="s">
        <v>79</v>
      </c>
      <c r="F36" s="439"/>
      <c r="G36" s="4" t="s">
        <v>23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6448</v>
      </c>
      <c r="D38" s="6">
        <v>5000</v>
      </c>
      <c r="E38" s="6">
        <f>C38*8.33%</f>
        <v>537.11839999999995</v>
      </c>
      <c r="F38" s="6">
        <v>417</v>
      </c>
      <c r="G38" s="6">
        <f>$G$14+$G$33</f>
        <v>-1230.2101717199998</v>
      </c>
      <c r="H38" s="46">
        <f>F38-E38</f>
        <v>-120.11839999999995</v>
      </c>
      <c r="I38" s="31"/>
      <c r="J38" s="16"/>
      <c r="K38" s="15">
        <f>(G38)*(H36/12)</f>
        <v>-12.302101717199999</v>
      </c>
    </row>
    <row r="39" spans="2:11" s="2" customFormat="1" ht="12.75" customHeight="1" x14ac:dyDescent="0.25">
      <c r="B39" s="2" t="s">
        <v>28</v>
      </c>
      <c r="C39" s="6">
        <v>6448</v>
      </c>
      <c r="D39" s="6">
        <v>5000</v>
      </c>
      <c r="E39" s="6">
        <f t="shared" ref="E39:E50" si="9">C39*8.33%</f>
        <v>537.11839999999995</v>
      </c>
      <c r="F39" s="6">
        <v>417</v>
      </c>
      <c r="G39" s="6">
        <f>G38+H38</f>
        <v>-1350.3285717199997</v>
      </c>
      <c r="H39" s="46">
        <f t="shared" ref="H39:H43" si="10">F39-E39</f>
        <v>-120.11839999999995</v>
      </c>
      <c r="I39" s="31"/>
      <c r="J39" s="16"/>
      <c r="K39" s="15">
        <f>(G39)*(H36/12)</f>
        <v>-13.503285717199997</v>
      </c>
    </row>
    <row r="40" spans="2:11" s="2" customFormat="1" ht="12.75" customHeight="1" x14ac:dyDescent="0.25">
      <c r="B40" s="2" t="s">
        <v>29</v>
      </c>
      <c r="C40" s="6">
        <v>6448</v>
      </c>
      <c r="D40" s="6">
        <v>5000</v>
      </c>
      <c r="E40" s="6">
        <f t="shared" si="9"/>
        <v>537.11839999999995</v>
      </c>
      <c r="F40" s="6">
        <v>417</v>
      </c>
      <c r="G40" s="6">
        <f t="shared" ref="G40:G50" si="11">G39+H39</f>
        <v>-1470.4469717199995</v>
      </c>
      <c r="H40" s="46">
        <f t="shared" si="10"/>
        <v>-120.11839999999995</v>
      </c>
      <c r="I40" s="31"/>
      <c r="J40" s="16"/>
      <c r="K40" s="15">
        <f>(G40)*(H36/12)</f>
        <v>-14.704469717199995</v>
      </c>
    </row>
    <row r="41" spans="2:11" s="2" customFormat="1" ht="12.75" customHeight="1" x14ac:dyDescent="0.25">
      <c r="B41" s="2" t="s">
        <v>30</v>
      </c>
      <c r="C41" s="6">
        <v>6448</v>
      </c>
      <c r="D41" s="6">
        <v>5000</v>
      </c>
      <c r="E41" s="6">
        <f t="shared" si="9"/>
        <v>537.11839999999995</v>
      </c>
      <c r="F41" s="6">
        <v>417</v>
      </c>
      <c r="G41" s="6">
        <f t="shared" si="11"/>
        <v>-1590.5653717199993</v>
      </c>
      <c r="H41" s="46">
        <f t="shared" si="10"/>
        <v>-120.11839999999995</v>
      </c>
      <c r="I41" s="31"/>
      <c r="J41" s="16"/>
      <c r="K41" s="15">
        <f>(G41)*(H36/12)</f>
        <v>-15.905653717199995</v>
      </c>
    </row>
    <row r="42" spans="2:11" s="2" customFormat="1" ht="12.75" customHeight="1" x14ac:dyDescent="0.25">
      <c r="B42" s="2" t="s">
        <v>31</v>
      </c>
      <c r="C42" s="6">
        <v>6448</v>
      </c>
      <c r="D42" s="6">
        <v>5000</v>
      </c>
      <c r="E42" s="6">
        <f t="shared" si="9"/>
        <v>537.11839999999995</v>
      </c>
      <c r="F42" s="6">
        <v>417</v>
      </c>
      <c r="G42" s="6">
        <f t="shared" si="11"/>
        <v>-1710.6837717199992</v>
      </c>
      <c r="H42" s="46">
        <f t="shared" si="10"/>
        <v>-120.11839999999995</v>
      </c>
      <c r="I42" s="31"/>
      <c r="J42" s="16"/>
      <c r="K42" s="15">
        <f>(G42)*(H36/12)</f>
        <v>-17.106837717199991</v>
      </c>
    </row>
    <row r="43" spans="2:11" s="2" customFormat="1" ht="12.75" customHeight="1" x14ac:dyDescent="0.25">
      <c r="B43" s="2" t="s">
        <v>32</v>
      </c>
      <c r="C43" s="6">
        <v>6734</v>
      </c>
      <c r="D43" s="6">
        <v>5000</v>
      </c>
      <c r="E43" s="6">
        <f t="shared" si="9"/>
        <v>560.94219999999996</v>
      </c>
      <c r="F43" s="6">
        <v>417</v>
      </c>
      <c r="G43" s="6">
        <f t="shared" si="11"/>
        <v>-1830.802171719999</v>
      </c>
      <c r="H43" s="46">
        <f t="shared" si="10"/>
        <v>-143.94219999999996</v>
      </c>
      <c r="I43" s="31"/>
      <c r="J43" s="16"/>
      <c r="K43" s="15">
        <f>(G43)*(H36/12)</f>
        <v>-18.308021717199992</v>
      </c>
    </row>
    <row r="44" spans="2:11" s="2" customFormat="1" ht="12.75" customHeight="1" x14ac:dyDescent="0.25">
      <c r="B44" s="2" t="s">
        <v>33</v>
      </c>
      <c r="C44" s="6">
        <v>6734</v>
      </c>
      <c r="D44" s="6">
        <v>5000</v>
      </c>
      <c r="E44" s="6">
        <f t="shared" si="9"/>
        <v>560.94219999999996</v>
      </c>
      <c r="F44" s="6">
        <v>417</v>
      </c>
      <c r="G44" s="6">
        <f t="shared" si="11"/>
        <v>-1974.744371719999</v>
      </c>
      <c r="H44" s="46">
        <f>F44-E44</f>
        <v>-143.94219999999996</v>
      </c>
      <c r="I44" s="31"/>
      <c r="J44" s="16"/>
      <c r="K44" s="15">
        <f>(G44)*(H36/12)</f>
        <v>-19.747443717199989</v>
      </c>
    </row>
    <row r="45" spans="2:11" s="2" customFormat="1" ht="12.75" customHeight="1" x14ac:dyDescent="0.25">
      <c r="B45" s="2" t="s">
        <v>17</v>
      </c>
      <c r="C45" s="6">
        <v>6734</v>
      </c>
      <c r="D45" s="6">
        <v>5000</v>
      </c>
      <c r="E45" s="6">
        <f t="shared" si="9"/>
        <v>560.94219999999996</v>
      </c>
      <c r="F45" s="6">
        <v>417</v>
      </c>
      <c r="G45" s="6">
        <f t="shared" si="11"/>
        <v>-2118.6865717199989</v>
      </c>
      <c r="H45" s="46">
        <f>F45-E45</f>
        <v>-143.94219999999996</v>
      </c>
      <c r="I45" s="31"/>
      <c r="J45" s="16"/>
      <c r="K45" s="15">
        <f>(G45)*(H36/12)</f>
        <v>-21.186865717199989</v>
      </c>
    </row>
    <row r="46" spans="2:11" s="2" customFormat="1" ht="12.75" customHeight="1" x14ac:dyDescent="0.25">
      <c r="B46" s="2" t="s">
        <v>18</v>
      </c>
      <c r="C46" s="6">
        <v>6734</v>
      </c>
      <c r="D46" s="6">
        <v>5000</v>
      </c>
      <c r="E46" s="6">
        <f t="shared" si="9"/>
        <v>560.94219999999996</v>
      </c>
      <c r="F46" s="6">
        <v>417</v>
      </c>
      <c r="G46" s="6">
        <f t="shared" si="11"/>
        <v>-2262.6287717199989</v>
      </c>
      <c r="H46" s="46">
        <f>F46-E46</f>
        <v>-143.94219999999996</v>
      </c>
      <c r="I46" s="31"/>
      <c r="J46" s="16"/>
      <c r="K46" s="15">
        <f>(G46)*(H36/12)</f>
        <v>-22.62628771719999</v>
      </c>
    </row>
    <row r="47" spans="2:11" s="2" customFormat="1" ht="12.75" customHeight="1" x14ac:dyDescent="0.25">
      <c r="B47" s="2" t="s">
        <v>19</v>
      </c>
      <c r="C47" s="6">
        <v>7020</v>
      </c>
      <c r="D47" s="6">
        <v>5000</v>
      </c>
      <c r="E47" s="6">
        <f t="shared" si="9"/>
        <v>584.76599999999996</v>
      </c>
      <c r="F47" s="6">
        <v>417</v>
      </c>
      <c r="G47" s="6">
        <f t="shared" si="11"/>
        <v>-2406.5709717199989</v>
      </c>
      <c r="H47" s="46">
        <f t="shared" ref="H47:H50" si="12">F47-E47</f>
        <v>-167.76599999999996</v>
      </c>
      <c r="I47" s="31"/>
      <c r="J47" s="16"/>
      <c r="K47" s="15">
        <f>(G47)*(H36/12)</f>
        <v>-24.06570971719999</v>
      </c>
    </row>
    <row r="48" spans="2:11" s="2" customFormat="1" ht="12.75" customHeight="1" x14ac:dyDescent="0.25">
      <c r="B48" s="2" t="s">
        <v>20</v>
      </c>
      <c r="C48" s="6">
        <v>7236</v>
      </c>
      <c r="D48" s="6">
        <v>5000</v>
      </c>
      <c r="E48" s="6">
        <f t="shared" si="9"/>
        <v>602.75879999999995</v>
      </c>
      <c r="F48" s="6">
        <v>417</v>
      </c>
      <c r="G48" s="6">
        <f t="shared" si="11"/>
        <v>-2574.3369717199989</v>
      </c>
      <c r="H48" s="46">
        <f t="shared" si="12"/>
        <v>-185.75879999999995</v>
      </c>
      <c r="I48" s="31"/>
      <c r="J48" s="16"/>
      <c r="K48" s="15">
        <f>(G48)*(H36/12)</f>
        <v>-25.74336971719999</v>
      </c>
    </row>
    <row r="49" spans="2:11" s="2" customFormat="1" ht="12.75" customHeight="1" x14ac:dyDescent="0.25">
      <c r="B49" s="2" t="s">
        <v>21</v>
      </c>
      <c r="C49" s="6">
        <v>7236</v>
      </c>
      <c r="D49" s="6">
        <v>5000</v>
      </c>
      <c r="E49" s="6">
        <f t="shared" si="9"/>
        <v>602.75879999999995</v>
      </c>
      <c r="F49" s="6">
        <v>417</v>
      </c>
      <c r="G49" s="6">
        <f t="shared" si="11"/>
        <v>-2760.095771719999</v>
      </c>
      <c r="H49" s="46">
        <f t="shared" si="12"/>
        <v>-185.75879999999995</v>
      </c>
      <c r="I49" s="31"/>
      <c r="J49" s="16"/>
      <c r="K49" s="15">
        <f>(G49)*(H36/12)</f>
        <v>-27.600957717199989</v>
      </c>
    </row>
    <row r="50" spans="2:11" s="2" customFormat="1" ht="12.75" customHeight="1" x14ac:dyDescent="0.25">
      <c r="B50" s="2" t="s">
        <v>35</v>
      </c>
      <c r="C50" s="6">
        <v>10270</v>
      </c>
      <c r="D50" s="6">
        <v>5000</v>
      </c>
      <c r="E50" s="6">
        <f t="shared" si="9"/>
        <v>855.49099999999999</v>
      </c>
      <c r="F50" s="6">
        <v>0</v>
      </c>
      <c r="G50" s="6">
        <f t="shared" si="11"/>
        <v>-2945.8545717199991</v>
      </c>
      <c r="H50" s="50">
        <f t="shared" si="12"/>
        <v>-855.49099999999999</v>
      </c>
      <c r="J50" s="16"/>
      <c r="K50" s="15">
        <f>(G50)*(H36/12)</f>
        <v>-29.458545717199993</v>
      </c>
    </row>
    <row r="51" spans="2:11" s="2" customFormat="1" ht="12.75" customHeight="1" x14ac:dyDescent="0.25">
      <c r="B51" s="7" t="s">
        <v>22</v>
      </c>
      <c r="C51" s="8">
        <f>SUM(C38:C50)</f>
        <v>90938</v>
      </c>
      <c r="D51" s="9" t="s">
        <v>23</v>
      </c>
      <c r="E51" s="8">
        <f>SUM(E38:E50)</f>
        <v>7575.1353999999974</v>
      </c>
      <c r="F51" s="8">
        <f t="shared" ref="F51" si="13">SUM(F38:F49)</f>
        <v>5004</v>
      </c>
      <c r="G51" s="12">
        <f>SUM(G38:G50)</f>
        <v>-26225.955032359991</v>
      </c>
      <c r="H51" s="49">
        <f>SUM(H38:H50)</f>
        <v>-2571.1353999999997</v>
      </c>
      <c r="I51" s="34">
        <f>H36/12</f>
        <v>0.01</v>
      </c>
      <c r="J51" s="19"/>
      <c r="K51" s="30">
        <f>SUM(K38:K50)</f>
        <v>-262.25955032359985</v>
      </c>
    </row>
    <row r="52" spans="2:11" s="2" customFormat="1" ht="12.75" customHeight="1" x14ac:dyDescent="0.25">
      <c r="H52" s="46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G51*1%</f>
        <v>-262.25955032359991</v>
      </c>
      <c r="F53" s="2" t="s">
        <v>25</v>
      </c>
      <c r="G53" s="10">
        <f>H51+C53</f>
        <v>-2833.3949503235995</v>
      </c>
      <c r="H53" s="46"/>
      <c r="I53" s="15">
        <f>SUM($I$14,$G$33,$G$53)</f>
        <v>-4063.6051220435993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135" t="str">
        <f>IF($I53=$G58,"OK","CHECK IT")</f>
        <v>OK</v>
      </c>
      <c r="J54" s="27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136" t="s">
        <v>36</v>
      </c>
      <c r="I55" s="180"/>
      <c r="J55" s="20"/>
      <c r="K55" s="15"/>
    </row>
    <row r="56" spans="2:11" s="2" customFormat="1" ht="12.75" customHeight="1" x14ac:dyDescent="0.25">
      <c r="B56" s="439" t="s">
        <v>80</v>
      </c>
      <c r="C56" s="439"/>
      <c r="D56" s="439"/>
      <c r="E56" s="439" t="s">
        <v>79</v>
      </c>
      <c r="F56" s="439"/>
      <c r="G56" s="4" t="s">
        <v>23</v>
      </c>
      <c r="H56" s="466">
        <v>0.12</v>
      </c>
      <c r="I56" s="467"/>
      <c r="J56" s="18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7"/>
      <c r="K57" s="15"/>
    </row>
    <row r="58" spans="2:11" s="2" customFormat="1" ht="12.75" customHeight="1" x14ac:dyDescent="0.25">
      <c r="B58" s="2" t="s">
        <v>27</v>
      </c>
      <c r="C58" s="6">
        <v>7236</v>
      </c>
      <c r="D58" s="6">
        <v>5000</v>
      </c>
      <c r="E58" s="6">
        <f>C58*8.33%</f>
        <v>602.75879999999995</v>
      </c>
      <c r="F58" s="6">
        <v>417</v>
      </c>
      <c r="G58" s="6">
        <f>$G$14+$G$33+$G$53</f>
        <v>-4063.6051220435993</v>
      </c>
      <c r="H58" s="46">
        <f>F58-E58</f>
        <v>-185.75879999999995</v>
      </c>
      <c r="I58" s="31"/>
      <c r="J58" s="16"/>
      <c r="K58" s="15">
        <f>(G58)*(H56/12)</f>
        <v>-40.636051220435995</v>
      </c>
    </row>
    <row r="59" spans="2:11" s="2" customFormat="1" ht="12.75" customHeight="1" x14ac:dyDescent="0.25">
      <c r="B59" s="2" t="s">
        <v>28</v>
      </c>
      <c r="C59" s="6">
        <v>7568</v>
      </c>
      <c r="D59" s="6">
        <v>5000</v>
      </c>
      <c r="E59" s="6">
        <f t="shared" ref="E59:E70" si="14">C59*8.33%</f>
        <v>630.4144</v>
      </c>
      <c r="F59" s="6">
        <v>417</v>
      </c>
      <c r="G59" s="6">
        <f>G58+H58</f>
        <v>-4249.3639220435989</v>
      </c>
      <c r="H59" s="46">
        <f t="shared" ref="H59:H63" si="15">F59-E59</f>
        <v>-213.4144</v>
      </c>
      <c r="I59" s="31"/>
      <c r="J59" s="16"/>
      <c r="K59" s="15">
        <f>(G59)*(H56/12)</f>
        <v>-42.493639220435988</v>
      </c>
    </row>
    <row r="60" spans="2:11" s="2" customFormat="1" ht="12.75" customHeight="1" x14ac:dyDescent="0.25">
      <c r="B60" s="2" t="s">
        <v>29</v>
      </c>
      <c r="C60" s="6">
        <v>7568</v>
      </c>
      <c r="D60" s="6">
        <v>5000</v>
      </c>
      <c r="E60" s="6">
        <f t="shared" si="14"/>
        <v>630.4144</v>
      </c>
      <c r="F60" s="6">
        <v>417</v>
      </c>
      <c r="G60" s="6">
        <f t="shared" ref="G60:G70" si="16">G59+H59</f>
        <v>-4462.7783220435986</v>
      </c>
      <c r="H60" s="46">
        <f t="shared" si="15"/>
        <v>-213.4144</v>
      </c>
      <c r="I60" s="31"/>
      <c r="J60" s="16"/>
      <c r="K60" s="15">
        <f>(G60)*(H56/12)</f>
        <v>-44.627783220435987</v>
      </c>
    </row>
    <row r="61" spans="2:11" s="2" customFormat="1" ht="12.75" customHeight="1" x14ac:dyDescent="0.25">
      <c r="B61" s="2" t="s">
        <v>30</v>
      </c>
      <c r="C61" s="6">
        <v>7568</v>
      </c>
      <c r="D61" s="6">
        <v>5000</v>
      </c>
      <c r="E61" s="6">
        <f t="shared" si="14"/>
        <v>630.4144</v>
      </c>
      <c r="F61" s="6">
        <v>417</v>
      </c>
      <c r="G61" s="6">
        <f t="shared" si="16"/>
        <v>-4676.1927220435982</v>
      </c>
      <c r="H61" s="46">
        <f t="shared" si="15"/>
        <v>-213.4144</v>
      </c>
      <c r="I61" s="31"/>
      <c r="J61" s="16"/>
      <c r="K61" s="15">
        <f>(G61)*(H56/12)</f>
        <v>-46.761927220435986</v>
      </c>
    </row>
    <row r="62" spans="2:11" s="2" customFormat="1" ht="12.75" customHeight="1" x14ac:dyDescent="0.25">
      <c r="B62" s="2" t="s">
        <v>31</v>
      </c>
      <c r="C62" s="6">
        <v>7568</v>
      </c>
      <c r="D62" s="6">
        <v>5000</v>
      </c>
      <c r="E62" s="6">
        <f t="shared" si="14"/>
        <v>630.4144</v>
      </c>
      <c r="F62" s="6">
        <v>417</v>
      </c>
      <c r="G62" s="6">
        <f t="shared" si="16"/>
        <v>-4889.6071220435979</v>
      </c>
      <c r="H62" s="46">
        <f t="shared" si="15"/>
        <v>-213.4144</v>
      </c>
      <c r="I62" s="31"/>
      <c r="J62" s="16"/>
      <c r="K62" s="15">
        <f>(G62)*(H56/12)</f>
        <v>-48.896071220435978</v>
      </c>
    </row>
    <row r="63" spans="2:11" s="2" customFormat="1" ht="12.75" customHeight="1" x14ac:dyDescent="0.25">
      <c r="B63" s="2" t="s">
        <v>32</v>
      </c>
      <c r="C63" s="6">
        <v>7568</v>
      </c>
      <c r="D63" s="6">
        <v>5000</v>
      </c>
      <c r="E63" s="6">
        <f t="shared" si="14"/>
        <v>630.4144</v>
      </c>
      <c r="F63" s="6">
        <v>417</v>
      </c>
      <c r="G63" s="6">
        <f t="shared" si="16"/>
        <v>-5103.0215220435975</v>
      </c>
      <c r="H63" s="46">
        <f t="shared" si="15"/>
        <v>-213.4144</v>
      </c>
      <c r="I63" s="31"/>
      <c r="J63" s="16"/>
      <c r="K63" s="15">
        <f>(G63)*(H56/12)</f>
        <v>-51.030215220435977</v>
      </c>
    </row>
    <row r="64" spans="2:11" s="2" customFormat="1" ht="12.75" customHeight="1" x14ac:dyDescent="0.25">
      <c r="B64" s="2" t="s">
        <v>33</v>
      </c>
      <c r="C64" s="6">
        <v>7568</v>
      </c>
      <c r="D64" s="6">
        <v>5000</v>
      </c>
      <c r="E64" s="6">
        <f t="shared" si="14"/>
        <v>630.4144</v>
      </c>
      <c r="F64" s="6">
        <v>417</v>
      </c>
      <c r="G64" s="6">
        <f t="shared" si="16"/>
        <v>-5316.4359220435972</v>
      </c>
      <c r="H64" s="46">
        <f>F64-E64</f>
        <v>-213.4144</v>
      </c>
      <c r="I64" s="31"/>
      <c r="J64" s="16"/>
      <c r="K64" s="15">
        <f>(G64)*(H56/12)</f>
        <v>-53.164359220435976</v>
      </c>
    </row>
    <row r="65" spans="2:11" s="2" customFormat="1" ht="12.75" customHeight="1" x14ac:dyDescent="0.25">
      <c r="B65" s="2" t="s">
        <v>17</v>
      </c>
      <c r="C65" s="6">
        <v>7568</v>
      </c>
      <c r="D65" s="6">
        <v>5000</v>
      </c>
      <c r="E65" s="6">
        <f t="shared" si="14"/>
        <v>630.4144</v>
      </c>
      <c r="F65" s="6">
        <v>417</v>
      </c>
      <c r="G65" s="6">
        <f t="shared" si="16"/>
        <v>-5529.8503220435969</v>
      </c>
      <c r="H65" s="46">
        <f>F65-E65</f>
        <v>-213.4144</v>
      </c>
      <c r="I65" s="31"/>
      <c r="J65" s="16"/>
      <c r="K65" s="15">
        <f>(G65)*(H56/12)</f>
        <v>-55.298503220435968</v>
      </c>
    </row>
    <row r="66" spans="2:11" s="2" customFormat="1" ht="12.75" customHeight="1" x14ac:dyDescent="0.25">
      <c r="B66" s="2" t="s">
        <v>18</v>
      </c>
      <c r="C66" s="6">
        <v>8166</v>
      </c>
      <c r="D66" s="6">
        <v>5000</v>
      </c>
      <c r="E66" s="6">
        <f t="shared" si="14"/>
        <v>680.2278</v>
      </c>
      <c r="F66" s="6">
        <v>417</v>
      </c>
      <c r="G66" s="6">
        <f t="shared" si="16"/>
        <v>-5743.2647220435965</v>
      </c>
      <c r="H66" s="46">
        <f>F66-E66</f>
        <v>-263.2278</v>
      </c>
      <c r="I66" s="31"/>
      <c r="J66" s="16"/>
      <c r="K66" s="15">
        <f>(G66)*(H56/12)</f>
        <v>-57.432647220435967</v>
      </c>
    </row>
    <row r="67" spans="2:11" s="2" customFormat="1" ht="12.75" customHeight="1" x14ac:dyDescent="0.25">
      <c r="B67" s="2" t="s">
        <v>19</v>
      </c>
      <c r="C67" s="6">
        <v>8166</v>
      </c>
      <c r="D67" s="6">
        <v>5000</v>
      </c>
      <c r="E67" s="6">
        <f t="shared" si="14"/>
        <v>680.2278</v>
      </c>
      <c r="F67" s="6">
        <v>417</v>
      </c>
      <c r="G67" s="6">
        <f t="shared" si="16"/>
        <v>-6006.4925220435962</v>
      </c>
      <c r="H67" s="46">
        <f t="shared" ref="H67:H70" si="17">F67-E67</f>
        <v>-263.2278</v>
      </c>
      <c r="I67" s="31"/>
      <c r="J67" s="16"/>
      <c r="K67" s="15">
        <f>(G67)*(H56/12)</f>
        <v>-60.06492522043596</v>
      </c>
    </row>
    <row r="68" spans="2:11" s="2" customFormat="1" ht="12.75" customHeight="1" x14ac:dyDescent="0.25">
      <c r="B68" s="2" t="s">
        <v>20</v>
      </c>
      <c r="C68" s="6">
        <v>8410</v>
      </c>
      <c r="D68" s="6">
        <v>5000</v>
      </c>
      <c r="E68" s="6">
        <f t="shared" si="14"/>
        <v>700.553</v>
      </c>
      <c r="F68" s="6">
        <v>417</v>
      </c>
      <c r="G68" s="6">
        <f t="shared" si="16"/>
        <v>-6269.7203220435958</v>
      </c>
      <c r="H68" s="46">
        <f t="shared" si="17"/>
        <v>-283.553</v>
      </c>
      <c r="I68" s="31"/>
      <c r="J68" s="16"/>
      <c r="K68" s="15">
        <f>(G68)*(H56/12)</f>
        <v>-62.697203220435959</v>
      </c>
    </row>
    <row r="69" spans="2:11" s="2" customFormat="1" ht="12.75" customHeight="1" x14ac:dyDescent="0.25">
      <c r="B69" s="2" t="s">
        <v>21</v>
      </c>
      <c r="C69" s="6">
        <v>10767</v>
      </c>
      <c r="D69" s="6">
        <v>5000</v>
      </c>
      <c r="E69" s="6">
        <f t="shared" si="14"/>
        <v>896.89109999999994</v>
      </c>
      <c r="F69" s="6">
        <v>417</v>
      </c>
      <c r="G69" s="6">
        <f t="shared" si="16"/>
        <v>-6553.2733220435957</v>
      </c>
      <c r="H69" s="46">
        <f t="shared" si="17"/>
        <v>-479.89109999999994</v>
      </c>
      <c r="I69" s="31"/>
      <c r="J69" s="16"/>
      <c r="K69" s="15">
        <f>(G69)*(H56/12)</f>
        <v>-65.532733220435958</v>
      </c>
    </row>
    <row r="70" spans="2:11" s="2" customFormat="1" ht="12.75" customHeight="1" x14ac:dyDescent="0.25">
      <c r="B70" s="2" t="s">
        <v>35</v>
      </c>
      <c r="C70" s="6">
        <v>22126</v>
      </c>
      <c r="D70" s="6">
        <v>5000</v>
      </c>
      <c r="E70" s="6">
        <f t="shared" si="14"/>
        <v>1843.0958000000001</v>
      </c>
      <c r="F70" s="6">
        <v>0</v>
      </c>
      <c r="G70" s="6">
        <f t="shared" si="16"/>
        <v>-7033.1644220435956</v>
      </c>
      <c r="H70" s="46">
        <f t="shared" si="17"/>
        <v>-1843.0958000000001</v>
      </c>
      <c r="I70" s="31"/>
      <c r="J70" s="16"/>
      <c r="K70" s="15">
        <f>(G70)*(H56/12)</f>
        <v>-70.331644220435962</v>
      </c>
    </row>
    <row r="71" spans="2:11" s="2" customFormat="1" ht="12.75" customHeight="1" x14ac:dyDescent="0.25">
      <c r="B71" s="7" t="s">
        <v>22</v>
      </c>
      <c r="C71" s="8">
        <f>SUM(C58:C70)</f>
        <v>117847</v>
      </c>
      <c r="D71" s="9" t="s">
        <v>23</v>
      </c>
      <c r="E71" s="8">
        <f>SUM(E58:E70)</f>
        <v>9816.6550999999999</v>
      </c>
      <c r="F71" s="8">
        <f>SUM(F58:F70)</f>
        <v>5004</v>
      </c>
      <c r="G71" s="12">
        <f>SUM(G58:G70)</f>
        <v>-69896.770286566767</v>
      </c>
      <c r="H71" s="49">
        <f>SUM(H58:H70)</f>
        <v>-4812.6550999999999</v>
      </c>
      <c r="I71" s="34">
        <v>0.01</v>
      </c>
      <c r="J71" s="19"/>
      <c r="K71" s="30">
        <f>SUM(K58:K70)</f>
        <v>-698.96770286566766</v>
      </c>
    </row>
    <row r="72" spans="2:11" s="2" customFormat="1" ht="12.75" customHeight="1" x14ac:dyDescent="0.25">
      <c r="H72" s="46"/>
      <c r="I72" s="31"/>
      <c r="J72" s="16"/>
      <c r="K72" s="15"/>
    </row>
    <row r="73" spans="2:11" s="2" customFormat="1" ht="12.75" customHeight="1" x14ac:dyDescent="0.25">
      <c r="B73" s="2" t="s">
        <v>24</v>
      </c>
      <c r="C73" s="10">
        <f>G71*1%</f>
        <v>-698.96770286566766</v>
      </c>
      <c r="F73" s="2" t="s">
        <v>25</v>
      </c>
      <c r="G73" s="10">
        <f>H71+C73</f>
        <v>-5511.6228028656678</v>
      </c>
      <c r="H73" s="46"/>
      <c r="I73" s="15">
        <f>SUM($I$14,$G$33,$G$53,$G$73)</f>
        <v>-9575.227924909268</v>
      </c>
      <c r="J73" s="143" t="str">
        <f>IF($K71=$C73,"Intt OK","Intt CHECK IT")</f>
        <v>Intt OK</v>
      </c>
      <c r="K73" s="15"/>
    </row>
    <row r="74" spans="2:11" s="1" customFormat="1" ht="12.75" customHeight="1" x14ac:dyDescent="0.25">
      <c r="H74" s="53"/>
      <c r="I74" s="135" t="str">
        <f>IF($I73=$G78,"OK","CHECK IT")</f>
        <v>OK</v>
      </c>
      <c r="J74" s="27"/>
      <c r="K74" s="28"/>
    </row>
    <row r="75" spans="2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449" t="s">
        <v>37</v>
      </c>
      <c r="I75" s="449"/>
      <c r="J75" s="20"/>
      <c r="K75" s="15"/>
    </row>
    <row r="76" spans="2:11" s="2" customFormat="1" ht="12.75" customHeight="1" x14ac:dyDescent="0.25">
      <c r="B76" s="439" t="s">
        <v>80</v>
      </c>
      <c r="C76" s="439"/>
      <c r="D76" s="439"/>
      <c r="E76" s="439" t="s">
        <v>79</v>
      </c>
      <c r="F76" s="439"/>
      <c r="G76" s="4" t="s">
        <v>23</v>
      </c>
      <c r="H76" s="47">
        <v>0.12</v>
      </c>
      <c r="I76" s="43"/>
      <c r="J76" s="18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7"/>
      <c r="K77" s="15"/>
    </row>
    <row r="78" spans="2:11" s="2" customFormat="1" ht="12.75" customHeight="1" x14ac:dyDescent="0.25">
      <c r="B78" s="2" t="s">
        <v>27</v>
      </c>
      <c r="C78" s="6">
        <v>10767</v>
      </c>
      <c r="D78" s="6">
        <v>5000</v>
      </c>
      <c r="E78" s="6">
        <f>C78*8.33%</f>
        <v>896.89109999999994</v>
      </c>
      <c r="F78" s="6">
        <v>417</v>
      </c>
      <c r="G78" s="6">
        <f>$G$14+$G$33+$G$53+$G$73</f>
        <v>-9575.227924909268</v>
      </c>
      <c r="H78" s="46">
        <f>F78-E78</f>
        <v>-479.89109999999994</v>
      </c>
      <c r="I78" s="31"/>
      <c r="J78" s="16"/>
      <c r="K78" s="15">
        <f>(G78)*(H76/12)</f>
        <v>-95.75227924909268</v>
      </c>
    </row>
    <row r="79" spans="2:11" s="2" customFormat="1" ht="12.75" customHeight="1" x14ac:dyDescent="0.25">
      <c r="B79" s="2" t="s">
        <v>28</v>
      </c>
      <c r="C79" s="6">
        <v>10767</v>
      </c>
      <c r="D79" s="6">
        <v>5000</v>
      </c>
      <c r="E79" s="6">
        <f t="shared" ref="E79:E90" si="18">C79*8.33%</f>
        <v>896.89109999999994</v>
      </c>
      <c r="F79" s="6">
        <v>417</v>
      </c>
      <c r="G79" s="6">
        <f>G78+H78</f>
        <v>-10055.119024909269</v>
      </c>
      <c r="H79" s="46">
        <f t="shared" ref="H79:H84" si="19">F79-E79</f>
        <v>-479.89109999999994</v>
      </c>
      <c r="I79" s="31"/>
      <c r="J79" s="16"/>
      <c r="K79" s="15">
        <f>(G79)*(H76/12)</f>
        <v>-100.55119024909268</v>
      </c>
    </row>
    <row r="80" spans="2:11" s="2" customFormat="1" ht="12.75" customHeight="1" x14ac:dyDescent="0.25">
      <c r="B80" s="2" t="s">
        <v>35</v>
      </c>
      <c r="C80" s="6">
        <v>22126</v>
      </c>
      <c r="D80" s="6">
        <v>5000</v>
      </c>
      <c r="E80" s="6">
        <f t="shared" ref="E80" si="20">C80*8.33%</f>
        <v>1843.0958000000001</v>
      </c>
      <c r="F80" s="6">
        <v>0</v>
      </c>
      <c r="G80" s="6">
        <f t="shared" ref="G80:G81" si="21">G79+H79</f>
        <v>-10535.01012490927</v>
      </c>
      <c r="H80" s="46">
        <f t="shared" si="19"/>
        <v>-1843.0958000000001</v>
      </c>
      <c r="I80" s="31"/>
      <c r="J80" s="16"/>
      <c r="K80" s="15">
        <f>(G80)*(H76/12)</f>
        <v>-105.3501012490927</v>
      </c>
    </row>
    <row r="81" spans="2:11" s="2" customFormat="1" ht="12.75" customHeight="1" x14ac:dyDescent="0.25">
      <c r="B81" s="2" t="s">
        <v>29</v>
      </c>
      <c r="C81" s="6">
        <v>10767</v>
      </c>
      <c r="D81" s="6">
        <v>5000</v>
      </c>
      <c r="E81" s="6">
        <f t="shared" si="18"/>
        <v>896.89109999999994</v>
      </c>
      <c r="F81" s="6">
        <v>417</v>
      </c>
      <c r="G81" s="6">
        <f t="shared" si="21"/>
        <v>-12378.105924909269</v>
      </c>
      <c r="H81" s="46">
        <f t="shared" si="19"/>
        <v>-479.89109999999994</v>
      </c>
      <c r="I81" s="31"/>
      <c r="J81" s="16"/>
      <c r="K81" s="15">
        <f>(G81)*(H76/12)</f>
        <v>-123.78105924909269</v>
      </c>
    </row>
    <row r="82" spans="2:11" s="2" customFormat="1" ht="12.75" customHeight="1" x14ac:dyDescent="0.25">
      <c r="B82" s="2" t="s">
        <v>30</v>
      </c>
      <c r="C82" s="6">
        <v>10767</v>
      </c>
      <c r="D82" s="6">
        <v>5000</v>
      </c>
      <c r="E82" s="6">
        <f t="shared" si="18"/>
        <v>896.89109999999994</v>
      </c>
      <c r="F82" s="6">
        <v>417</v>
      </c>
      <c r="G82" s="6">
        <f t="shared" ref="G82:G90" si="22">G81+H81</f>
        <v>-12857.997024909269</v>
      </c>
      <c r="H82" s="46">
        <f t="shared" si="19"/>
        <v>-479.89109999999994</v>
      </c>
      <c r="I82" s="31"/>
      <c r="J82" s="16"/>
      <c r="K82" s="15">
        <f>(G82)*(H76/12)</f>
        <v>-128.5799702490927</v>
      </c>
    </row>
    <row r="83" spans="2:11" s="2" customFormat="1" ht="12.75" customHeight="1" x14ac:dyDescent="0.25">
      <c r="B83" s="2" t="s">
        <v>31</v>
      </c>
      <c r="C83" s="6">
        <v>10767</v>
      </c>
      <c r="D83" s="6">
        <v>5000</v>
      </c>
      <c r="E83" s="6">
        <f t="shared" si="18"/>
        <v>896.89109999999994</v>
      </c>
      <c r="F83" s="6">
        <v>417</v>
      </c>
      <c r="G83" s="6">
        <f t="shared" si="22"/>
        <v>-13337.88812490927</v>
      </c>
      <c r="H83" s="46">
        <f t="shared" si="19"/>
        <v>-479.89109999999994</v>
      </c>
      <c r="I83" s="31"/>
      <c r="J83" s="16"/>
      <c r="K83" s="15">
        <f>(G83)*(H76/12)</f>
        <v>-133.3788812490927</v>
      </c>
    </row>
    <row r="84" spans="2:11" s="2" customFormat="1" ht="12.75" customHeight="1" x14ac:dyDescent="0.25">
      <c r="B84" s="2" t="s">
        <v>32</v>
      </c>
      <c r="C84" s="6">
        <v>11649</v>
      </c>
      <c r="D84" s="6">
        <v>5000</v>
      </c>
      <c r="E84" s="6">
        <f t="shared" si="18"/>
        <v>970.36170000000004</v>
      </c>
      <c r="F84" s="6">
        <v>417</v>
      </c>
      <c r="G84" s="6">
        <f t="shared" si="22"/>
        <v>-13817.779224909271</v>
      </c>
      <c r="H84" s="46">
        <f t="shared" si="19"/>
        <v>-553.36170000000004</v>
      </c>
      <c r="I84" s="31"/>
      <c r="J84" s="16"/>
      <c r="K84" s="15">
        <f>(G84)*(H76/12)</f>
        <v>-138.1777922490927</v>
      </c>
    </row>
    <row r="85" spans="2:11" s="2" customFormat="1" ht="12.75" customHeight="1" x14ac:dyDescent="0.25">
      <c r="B85" s="2" t="s">
        <v>33</v>
      </c>
      <c r="C85" s="6">
        <v>11649</v>
      </c>
      <c r="D85" s="6">
        <v>5000</v>
      </c>
      <c r="E85" s="6">
        <f t="shared" si="18"/>
        <v>970.36170000000004</v>
      </c>
      <c r="F85" s="6">
        <v>417</v>
      </c>
      <c r="G85" s="6">
        <f t="shared" si="22"/>
        <v>-14371.14092490927</v>
      </c>
      <c r="H85" s="46">
        <f>F85-E85</f>
        <v>-553.36170000000004</v>
      </c>
      <c r="I85" s="31"/>
      <c r="J85" s="16"/>
      <c r="K85" s="15">
        <f>(G85)*(H76/12)</f>
        <v>-143.7114092490927</v>
      </c>
    </row>
    <row r="86" spans="2:11" s="2" customFormat="1" ht="12.75" customHeight="1" x14ac:dyDescent="0.25">
      <c r="B86" s="2" t="s">
        <v>17</v>
      </c>
      <c r="C86" s="6">
        <v>11649</v>
      </c>
      <c r="D86" s="6">
        <v>5000</v>
      </c>
      <c r="E86" s="6">
        <f t="shared" si="18"/>
        <v>970.36170000000004</v>
      </c>
      <c r="F86" s="6">
        <v>417</v>
      </c>
      <c r="G86" s="6">
        <f t="shared" si="22"/>
        <v>-14924.50262490927</v>
      </c>
      <c r="H86" s="46">
        <f>F86-E86</f>
        <v>-553.36170000000004</v>
      </c>
      <c r="I86" s="31"/>
      <c r="J86" s="16"/>
      <c r="K86" s="15">
        <f>(G86)*(H76/12)</f>
        <v>-149.24502624909269</v>
      </c>
    </row>
    <row r="87" spans="2:11" s="2" customFormat="1" ht="12.75" customHeight="1" x14ac:dyDescent="0.25">
      <c r="B87" s="2" t="s">
        <v>18</v>
      </c>
      <c r="C87" s="6">
        <v>11649</v>
      </c>
      <c r="D87" s="6">
        <v>5000</v>
      </c>
      <c r="E87" s="6">
        <f t="shared" si="18"/>
        <v>970.36170000000004</v>
      </c>
      <c r="F87" s="6">
        <v>417</v>
      </c>
      <c r="G87" s="6">
        <f t="shared" si="22"/>
        <v>-15477.864324909269</v>
      </c>
      <c r="H87" s="46">
        <f>F87-E87</f>
        <v>-553.36170000000004</v>
      </c>
      <c r="I87" s="31"/>
      <c r="J87" s="16"/>
      <c r="K87" s="15">
        <f>(G87)*(H76/12)</f>
        <v>-154.77864324909271</v>
      </c>
    </row>
    <row r="88" spans="2:11" s="2" customFormat="1" ht="12.75" customHeight="1" x14ac:dyDescent="0.25">
      <c r="B88" s="2" t="s">
        <v>19</v>
      </c>
      <c r="C88" s="6">
        <v>11649</v>
      </c>
      <c r="D88" s="6">
        <v>5000</v>
      </c>
      <c r="E88" s="6">
        <f t="shared" si="18"/>
        <v>970.36170000000004</v>
      </c>
      <c r="F88" s="6">
        <v>417</v>
      </c>
      <c r="G88" s="6">
        <f t="shared" si="22"/>
        <v>-16031.226024909269</v>
      </c>
      <c r="H88" s="46">
        <f t="shared" ref="H88:H90" si="23">F88-E88</f>
        <v>-553.36170000000004</v>
      </c>
      <c r="I88" s="31"/>
      <c r="J88" s="16"/>
      <c r="K88" s="15">
        <f>(G88)*(H76/12)</f>
        <v>-160.3122602490927</v>
      </c>
    </row>
    <row r="89" spans="2:11" s="2" customFormat="1" ht="12.75" customHeight="1" x14ac:dyDescent="0.25">
      <c r="B89" s="2" t="s">
        <v>20</v>
      </c>
      <c r="C89" s="6">
        <v>12012</v>
      </c>
      <c r="D89" s="6">
        <v>5000</v>
      </c>
      <c r="E89" s="6">
        <f t="shared" si="18"/>
        <v>1000.5996</v>
      </c>
      <c r="F89" s="6">
        <v>417</v>
      </c>
      <c r="G89" s="6">
        <f t="shared" si="22"/>
        <v>-16584.58772490927</v>
      </c>
      <c r="H89" s="46">
        <f t="shared" si="23"/>
        <v>-583.59960000000001</v>
      </c>
      <c r="I89" s="31"/>
      <c r="J89" s="16"/>
      <c r="K89" s="15">
        <f>(G89)*(H76/12)</f>
        <v>-165.84587724909269</v>
      </c>
    </row>
    <row r="90" spans="2:11" s="2" customFormat="1" ht="12.75" customHeight="1" x14ac:dyDescent="0.25">
      <c r="B90" s="2" t="s">
        <v>21</v>
      </c>
      <c r="C90" s="6">
        <v>12012</v>
      </c>
      <c r="D90" s="6">
        <v>5000</v>
      </c>
      <c r="E90" s="6">
        <f t="shared" si="18"/>
        <v>1000.5996</v>
      </c>
      <c r="F90" s="6">
        <v>417</v>
      </c>
      <c r="G90" s="6">
        <f t="shared" si="22"/>
        <v>-17168.187324909271</v>
      </c>
      <c r="H90" s="46">
        <f t="shared" si="23"/>
        <v>-583.59960000000001</v>
      </c>
      <c r="I90" s="31"/>
      <c r="J90" s="16"/>
      <c r="K90" s="15">
        <f>(G90)*(H76/12)</f>
        <v>-171.68187324909272</v>
      </c>
    </row>
    <row r="91" spans="2:11" s="2" customFormat="1" ht="12.75" customHeight="1" x14ac:dyDescent="0.25">
      <c r="B91" s="7" t="s">
        <v>22</v>
      </c>
      <c r="C91" s="8">
        <f>SUM(C78:C90)</f>
        <v>158230</v>
      </c>
      <c r="D91" s="9" t="s">
        <v>23</v>
      </c>
      <c r="E91" s="8">
        <f>SUM(E78:E90)</f>
        <v>13180.558999999997</v>
      </c>
      <c r="F91" s="8">
        <f>SUM(F78:F90)</f>
        <v>5004</v>
      </c>
      <c r="G91" s="12">
        <f>SUM(G78:G90)</f>
        <v>-177114.63632382051</v>
      </c>
      <c r="H91" s="49">
        <f>SUM(H78:H90)</f>
        <v>-8176.5590000000011</v>
      </c>
      <c r="I91" s="34">
        <v>0.01</v>
      </c>
      <c r="J91" s="19"/>
      <c r="K91" s="30">
        <f>SUM(K78:K90)</f>
        <v>-1771.1463632382051</v>
      </c>
    </row>
    <row r="92" spans="2:11" s="2" customFormat="1" ht="12.75" customHeight="1" x14ac:dyDescent="0.25">
      <c r="H92" s="46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G91*1%</f>
        <v>-1771.1463632382051</v>
      </c>
      <c r="F93" s="2" t="s">
        <v>25</v>
      </c>
      <c r="G93" s="10">
        <f>H91+C93</f>
        <v>-9947.7053632382067</v>
      </c>
      <c r="H93" s="46"/>
      <c r="I93" s="15">
        <f>SUM($I$14,$G$33,$G$53,$G$73,G$93)</f>
        <v>-19522.933288147477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H94" s="53"/>
      <c r="I94" s="135" t="str">
        <f>IF($I93=$G98,"OK","CHECK IT")</f>
        <v>OK</v>
      </c>
      <c r="J94" s="27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449" t="s">
        <v>38</v>
      </c>
      <c r="I95" s="449"/>
      <c r="J95" s="20"/>
      <c r="K95" s="15"/>
    </row>
    <row r="96" spans="2:11" s="2" customFormat="1" ht="12.75" customHeight="1" x14ac:dyDescent="0.25">
      <c r="B96" s="439" t="s">
        <v>80</v>
      </c>
      <c r="C96" s="439"/>
      <c r="D96" s="439"/>
      <c r="E96" s="439" t="s">
        <v>79</v>
      </c>
      <c r="F96" s="439"/>
      <c r="G96" s="4" t="s">
        <v>23</v>
      </c>
      <c r="H96" s="51">
        <v>0.12</v>
      </c>
      <c r="I96" s="35"/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12012</v>
      </c>
      <c r="D98" s="6">
        <v>5000</v>
      </c>
      <c r="E98" s="6">
        <f>C98*8.33%</f>
        <v>1000.5996</v>
      </c>
      <c r="F98" s="6">
        <v>417</v>
      </c>
      <c r="G98" s="6">
        <f>$G$14+$G$33+$G$53+$G$73+$G$93</f>
        <v>-19522.933288147477</v>
      </c>
      <c r="H98" s="46">
        <f>F98-E98</f>
        <v>-583.59960000000001</v>
      </c>
      <c r="I98" s="36">
        <v>0.12</v>
      </c>
      <c r="J98" s="22"/>
      <c r="K98" s="15">
        <f>(G98)*(H96/12)</f>
        <v>-195.22933288147476</v>
      </c>
    </row>
    <row r="99" spans="2:15" s="2" customFormat="1" ht="12.75" customHeight="1" x14ac:dyDescent="0.25">
      <c r="B99" s="2" t="s">
        <v>28</v>
      </c>
      <c r="C99" s="6">
        <v>12467</v>
      </c>
      <c r="D99" s="6">
        <v>5000</v>
      </c>
      <c r="E99" s="6">
        <f t="shared" ref="E99:E109" si="24">C99*8.33%</f>
        <v>1038.5011</v>
      </c>
      <c r="F99" s="6">
        <v>417</v>
      </c>
      <c r="G99" s="6">
        <f>G98+H98</f>
        <v>-20106.532888147478</v>
      </c>
      <c r="H99" s="46">
        <f t="shared" ref="H99:H103" si="25">F99-E99</f>
        <v>-621.50109999999995</v>
      </c>
      <c r="I99" s="31"/>
      <c r="J99" s="16"/>
      <c r="K99" s="15">
        <f>(G99)*(H96/12)</f>
        <v>-201.06532888147478</v>
      </c>
    </row>
    <row r="100" spans="2:15" s="2" customFormat="1" ht="12.75" customHeight="1" x14ac:dyDescent="0.25">
      <c r="B100" s="2" t="s">
        <v>29</v>
      </c>
      <c r="C100" s="6">
        <v>12467</v>
      </c>
      <c r="D100" s="6">
        <v>5000</v>
      </c>
      <c r="E100" s="6">
        <f t="shared" si="24"/>
        <v>1038.5011</v>
      </c>
      <c r="F100" s="6">
        <v>417</v>
      </c>
      <c r="G100" s="6">
        <f t="shared" ref="G100:G109" si="26">G99+H99</f>
        <v>-20728.033988147479</v>
      </c>
      <c r="H100" s="46">
        <f t="shared" si="25"/>
        <v>-621.50109999999995</v>
      </c>
      <c r="I100" s="31"/>
      <c r="J100" s="16"/>
      <c r="K100" s="15">
        <f>(G100)*(H96/12)</f>
        <v>-207.28033988147479</v>
      </c>
    </row>
    <row r="101" spans="2:15" s="2" customFormat="1" ht="12.75" customHeight="1" x14ac:dyDescent="0.25">
      <c r="B101" s="2" t="s">
        <v>30</v>
      </c>
      <c r="C101" s="6">
        <v>12467</v>
      </c>
      <c r="D101" s="6">
        <v>5000</v>
      </c>
      <c r="E101" s="6">
        <f t="shared" si="24"/>
        <v>1038.5011</v>
      </c>
      <c r="F101" s="6">
        <v>417</v>
      </c>
      <c r="G101" s="6">
        <f>G100+H100</f>
        <v>-21349.535088147481</v>
      </c>
      <c r="H101" s="46">
        <f>F101-E101</f>
        <v>-621.50109999999995</v>
      </c>
      <c r="I101" s="36">
        <v>0.11</v>
      </c>
      <c r="J101" s="22"/>
      <c r="K101" s="15">
        <f>(G101)*(I101/12)</f>
        <v>-195.7040716413519</v>
      </c>
    </row>
    <row r="102" spans="2:15" s="2" customFormat="1" ht="12.75" customHeight="1" x14ac:dyDescent="0.25">
      <c r="B102" s="2" t="s">
        <v>31</v>
      </c>
      <c r="C102" s="6">
        <v>12467</v>
      </c>
      <c r="D102" s="6">
        <v>5000</v>
      </c>
      <c r="E102" s="6">
        <f t="shared" si="24"/>
        <v>1038.5011</v>
      </c>
      <c r="F102" s="6">
        <v>417</v>
      </c>
      <c r="G102" s="6">
        <f t="shared" si="26"/>
        <v>-21971.036188147482</v>
      </c>
      <c r="H102" s="46">
        <f t="shared" si="25"/>
        <v>-621.50109999999995</v>
      </c>
      <c r="I102" s="31"/>
      <c r="J102" s="16"/>
      <c r="K102" s="15">
        <f>(G102)*(I101/12)</f>
        <v>-201.40116505801859</v>
      </c>
    </row>
    <row r="103" spans="2:15" s="2" customFormat="1" ht="12.75" customHeight="1" x14ac:dyDescent="0.25">
      <c r="B103" s="2" t="s">
        <v>32</v>
      </c>
      <c r="C103" s="6">
        <v>12467</v>
      </c>
      <c r="D103" s="6">
        <v>5000</v>
      </c>
      <c r="E103" s="6">
        <f t="shared" si="24"/>
        <v>1038.5011</v>
      </c>
      <c r="F103" s="6">
        <v>417</v>
      </c>
      <c r="G103" s="6">
        <f t="shared" si="26"/>
        <v>-22592.537288147483</v>
      </c>
      <c r="H103" s="46">
        <f t="shared" si="25"/>
        <v>-621.50109999999995</v>
      </c>
      <c r="I103" s="31"/>
      <c r="J103" s="16"/>
      <c r="K103" s="15">
        <f>(G103)*(I101/12)</f>
        <v>-207.09825847468525</v>
      </c>
    </row>
    <row r="104" spans="2:15" s="2" customFormat="1" ht="12.75" customHeight="1" x14ac:dyDescent="0.25">
      <c r="B104" s="2" t="s">
        <v>33</v>
      </c>
      <c r="C104" s="6">
        <v>12467</v>
      </c>
      <c r="D104" s="6">
        <v>5000</v>
      </c>
      <c r="E104" s="6">
        <f t="shared" si="24"/>
        <v>1038.5011</v>
      </c>
      <c r="F104" s="6">
        <v>417</v>
      </c>
      <c r="G104" s="6">
        <f t="shared" si="26"/>
        <v>-23214.038388147485</v>
      </c>
      <c r="H104" s="46">
        <f>F104-E104</f>
        <v>-621.50109999999995</v>
      </c>
      <c r="I104" s="31"/>
      <c r="J104" s="16"/>
      <c r="K104" s="15">
        <f>(G104)*(I101/12)</f>
        <v>-212.79535189135194</v>
      </c>
    </row>
    <row r="105" spans="2:15" s="2" customFormat="1" ht="12.75" customHeight="1" x14ac:dyDescent="0.25">
      <c r="B105" s="2" t="s">
        <v>17</v>
      </c>
      <c r="C105" s="6">
        <v>12558</v>
      </c>
      <c r="D105" s="6">
        <v>5000</v>
      </c>
      <c r="E105" s="6">
        <f t="shared" si="24"/>
        <v>1046.0814</v>
      </c>
      <c r="F105" s="6">
        <v>417</v>
      </c>
      <c r="G105" s="6">
        <f t="shared" si="26"/>
        <v>-23835.539488147486</v>
      </c>
      <c r="H105" s="46">
        <f>F105-E105</f>
        <v>-629.08140000000003</v>
      </c>
      <c r="I105" s="31"/>
      <c r="J105" s="16"/>
      <c r="K105" s="15">
        <f>(G105)*(I101/12)</f>
        <v>-218.49244530801863</v>
      </c>
    </row>
    <row r="106" spans="2:15" s="2" customFormat="1" ht="12.75" customHeight="1" x14ac:dyDescent="0.25">
      <c r="B106" s="2" t="s">
        <v>18</v>
      </c>
      <c r="C106" s="6">
        <v>12558</v>
      </c>
      <c r="D106" s="6">
        <v>5000</v>
      </c>
      <c r="E106" s="6">
        <f t="shared" si="24"/>
        <v>1046.0814</v>
      </c>
      <c r="F106" s="6">
        <v>417</v>
      </c>
      <c r="G106" s="6">
        <f t="shared" si="26"/>
        <v>-24464.620888147485</v>
      </c>
      <c r="H106" s="46">
        <f>F106-E106</f>
        <v>-629.08140000000003</v>
      </c>
      <c r="I106" s="31"/>
      <c r="J106" s="16"/>
      <c r="K106" s="15">
        <f>(G106)*(I101/12)</f>
        <v>-224.25902480801861</v>
      </c>
    </row>
    <row r="107" spans="2:15" s="2" customFormat="1" ht="12.75" customHeight="1" x14ac:dyDescent="0.25">
      <c r="B107" s="2" t="s">
        <v>19</v>
      </c>
      <c r="C107" s="6">
        <v>12558</v>
      </c>
      <c r="D107" s="6">
        <v>5000</v>
      </c>
      <c r="E107" s="6">
        <f t="shared" si="24"/>
        <v>1046.0814</v>
      </c>
      <c r="F107" s="6">
        <v>417</v>
      </c>
      <c r="G107" s="6">
        <f t="shared" si="26"/>
        <v>-25093.702288147484</v>
      </c>
      <c r="H107" s="46">
        <f t="shared" ref="H107:H109" si="27">F107-E107</f>
        <v>-629.08140000000003</v>
      </c>
      <c r="I107" s="31"/>
      <c r="J107" s="16"/>
      <c r="K107" s="15">
        <f>(G107)*(I101/12)</f>
        <v>-230.02560430801861</v>
      </c>
    </row>
    <row r="108" spans="2:15" s="2" customFormat="1" ht="12.75" customHeight="1" x14ac:dyDescent="0.25">
      <c r="B108" s="2" t="s">
        <v>20</v>
      </c>
      <c r="C108" s="6">
        <v>12938</v>
      </c>
      <c r="D108" s="6">
        <v>5000</v>
      </c>
      <c r="E108" s="6">
        <f t="shared" si="24"/>
        <v>1077.7354</v>
      </c>
      <c r="F108" s="6">
        <v>417</v>
      </c>
      <c r="G108" s="6">
        <f t="shared" si="26"/>
        <v>-25722.783688147483</v>
      </c>
      <c r="H108" s="46">
        <f t="shared" si="27"/>
        <v>-660.73540000000003</v>
      </c>
      <c r="I108" s="31"/>
      <c r="J108" s="16"/>
      <c r="K108" s="15">
        <f>(G108)*(I101/12)</f>
        <v>-235.79218380801859</v>
      </c>
    </row>
    <row r="109" spans="2:15" s="2" customFormat="1" ht="12.75" customHeight="1" x14ac:dyDescent="0.25">
      <c r="B109" s="2" t="s">
        <v>21</v>
      </c>
      <c r="C109" s="6">
        <v>12938</v>
      </c>
      <c r="D109" s="6">
        <v>5000</v>
      </c>
      <c r="E109" s="6">
        <f t="shared" si="24"/>
        <v>1077.7354</v>
      </c>
      <c r="F109" s="6">
        <v>417</v>
      </c>
      <c r="G109" s="6">
        <f t="shared" si="26"/>
        <v>-26383.519088147485</v>
      </c>
      <c r="H109" s="46">
        <f t="shared" si="27"/>
        <v>-660.73540000000003</v>
      </c>
      <c r="I109" s="31"/>
      <c r="J109" s="16"/>
      <c r="K109" s="15">
        <f>(G109)*(I101/12)</f>
        <v>-241.84892497468527</v>
      </c>
    </row>
    <row r="110" spans="2:15" s="2" customFormat="1" ht="12.75" customHeight="1" x14ac:dyDescent="0.25">
      <c r="B110" s="7" t="s">
        <v>22</v>
      </c>
      <c r="C110" s="8">
        <f>SUM(C98:C109)</f>
        <v>150364</v>
      </c>
      <c r="D110" s="9" t="s">
        <v>23</v>
      </c>
      <c r="E110" s="8">
        <f t="shared" ref="E110:F110" si="28">SUM(E98:E109)</f>
        <v>12525.321199999995</v>
      </c>
      <c r="F110" s="8">
        <f t="shared" si="28"/>
        <v>5004</v>
      </c>
      <c r="G110" s="12">
        <f>SUM(G98:G109)</f>
        <v>-274984.81255776976</v>
      </c>
      <c r="H110" s="49">
        <f>SUM(H98:H109)</f>
        <v>-7521.3212000000003</v>
      </c>
      <c r="I110" s="37"/>
      <c r="J110" s="23"/>
      <c r="K110" s="30">
        <f>SUM(K97:K109)</f>
        <v>-2570.9920319165922</v>
      </c>
    </row>
    <row r="111" spans="2:15" s="2" customFormat="1" ht="12.75" customHeight="1" x14ac:dyDescent="0.25">
      <c r="H111" s="46"/>
      <c r="I111" s="15">
        <f>SUM($I$14,$G$33,$G$53,$G$73,G$93,G$112)</f>
        <v>-29615.246520064069</v>
      </c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((G98+G99+G100)*12%+(G101+G102+G103+G104+G105+G106+G107+G108+G109)*I101)/12</f>
        <v>-2570.9920319165917</v>
      </c>
      <c r="D112" s="14"/>
      <c r="E112" s="10"/>
      <c r="F112" s="2" t="s">
        <v>25</v>
      </c>
      <c r="G112" s="10">
        <f>H110+C112</f>
        <v>-10092.313231916592</v>
      </c>
      <c r="H112" s="46"/>
      <c r="I112" s="135" t="str">
        <f>IF($I111=$G117,"OK","CHECK IT")</f>
        <v>OK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0"/>
      <c r="H113" s="46"/>
      <c r="I113" s="31"/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449" t="s">
        <v>39</v>
      </c>
      <c r="I114" s="449"/>
      <c r="J114" s="20"/>
      <c r="K114" s="15"/>
    </row>
    <row r="115" spans="2:11" s="2" customFormat="1" ht="12.75" customHeight="1" x14ac:dyDescent="0.25">
      <c r="B115" s="439" t="s">
        <v>80</v>
      </c>
      <c r="C115" s="439"/>
      <c r="D115" s="439"/>
      <c r="E115" s="439" t="s">
        <v>79</v>
      </c>
      <c r="F115" s="439"/>
      <c r="G115" s="4" t="s">
        <v>23</v>
      </c>
      <c r="H115" s="52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12938</v>
      </c>
      <c r="D117" s="6">
        <v>5000</v>
      </c>
      <c r="E117" s="6">
        <f>C117*8.33%</f>
        <v>1077.7354</v>
      </c>
      <c r="F117" s="6">
        <v>417</v>
      </c>
      <c r="G117" s="6">
        <f>$G$14+$G$33+$G$53+$G$73+$G$93+$G$112</f>
        <v>-29615.246520064069</v>
      </c>
      <c r="H117" s="46">
        <f>F117-E117</f>
        <v>-660.73540000000003</v>
      </c>
      <c r="I117" s="31"/>
      <c r="J117" s="16"/>
      <c r="K117" s="15">
        <f>(G117)*(H115/12)</f>
        <v>-234.45403495050724</v>
      </c>
    </row>
    <row r="118" spans="2:11" s="2" customFormat="1" ht="12.75" customHeight="1" x14ac:dyDescent="0.25">
      <c r="B118" s="2" t="s">
        <v>28</v>
      </c>
      <c r="C118" s="6">
        <v>12938</v>
      </c>
      <c r="D118" s="6">
        <v>5000</v>
      </c>
      <c r="E118" s="6">
        <f t="shared" ref="E118:E128" si="29">C118*8.33%</f>
        <v>1077.7354</v>
      </c>
      <c r="F118" s="6">
        <v>417</v>
      </c>
      <c r="G118" s="6">
        <f>G117+H117</f>
        <v>-30275.98192006407</v>
      </c>
      <c r="H118" s="46">
        <f t="shared" ref="H118:H122" si="30">F118-E118</f>
        <v>-660.73540000000003</v>
      </c>
      <c r="I118" s="31"/>
      <c r="J118" s="16"/>
      <c r="K118" s="15">
        <f>(G118)*(H115/12)</f>
        <v>-239.68485686717392</v>
      </c>
    </row>
    <row r="119" spans="2:11" s="2" customFormat="1" ht="12.75" customHeight="1" x14ac:dyDescent="0.25">
      <c r="B119" s="2" t="s">
        <v>29</v>
      </c>
      <c r="C119" s="6">
        <v>12938</v>
      </c>
      <c r="D119" s="6">
        <v>5000</v>
      </c>
      <c r="E119" s="6">
        <f t="shared" si="29"/>
        <v>1077.7354</v>
      </c>
      <c r="F119" s="6">
        <v>417</v>
      </c>
      <c r="G119" s="6">
        <f t="shared" ref="G119:G128" si="31">G118+H118</f>
        <v>-30936.717320064072</v>
      </c>
      <c r="H119" s="46">
        <f t="shared" si="30"/>
        <v>-660.73540000000003</v>
      </c>
      <c r="I119" s="31"/>
      <c r="J119" s="16"/>
      <c r="K119" s="15">
        <f>(G119)*(H115/12)</f>
        <v>-244.91567878384058</v>
      </c>
    </row>
    <row r="120" spans="2:11" s="2" customFormat="1" ht="12.75" customHeight="1" x14ac:dyDescent="0.25">
      <c r="B120" s="2" t="s">
        <v>30</v>
      </c>
      <c r="C120" s="6">
        <v>12938</v>
      </c>
      <c r="D120" s="6">
        <v>6500</v>
      </c>
      <c r="E120" s="6">
        <f t="shared" si="29"/>
        <v>1077.7354</v>
      </c>
      <c r="F120" s="6">
        <v>541</v>
      </c>
      <c r="G120" s="6">
        <f t="shared" si="31"/>
        <v>-31597.452720064073</v>
      </c>
      <c r="H120" s="46">
        <f t="shared" si="30"/>
        <v>-536.73540000000003</v>
      </c>
      <c r="I120" s="31"/>
      <c r="J120" s="16"/>
      <c r="K120" s="15">
        <f>(G120)*(H115/12)</f>
        <v>-250.14650070050726</v>
      </c>
    </row>
    <row r="121" spans="2:11" s="2" customFormat="1" ht="12.75" customHeight="1" x14ac:dyDescent="0.25">
      <c r="B121" s="2" t="s">
        <v>31</v>
      </c>
      <c r="C121" s="6">
        <v>13219</v>
      </c>
      <c r="D121" s="6">
        <v>6500</v>
      </c>
      <c r="E121" s="6">
        <f t="shared" si="29"/>
        <v>1101.1426999999999</v>
      </c>
      <c r="F121" s="6">
        <v>541</v>
      </c>
      <c r="G121" s="6">
        <f t="shared" si="31"/>
        <v>-32134.188120064075</v>
      </c>
      <c r="H121" s="46">
        <f t="shared" si="30"/>
        <v>-560.14269999999988</v>
      </c>
      <c r="I121" s="31"/>
      <c r="J121" s="16"/>
      <c r="K121" s="15">
        <f>(G121)*(H115/12)</f>
        <v>-254.39565595050729</v>
      </c>
    </row>
    <row r="122" spans="2:11" s="2" customFormat="1" ht="12.75" customHeight="1" x14ac:dyDescent="0.25">
      <c r="B122" s="2" t="s">
        <v>32</v>
      </c>
      <c r="C122" s="6">
        <v>13219</v>
      </c>
      <c r="D122" s="6">
        <v>6500</v>
      </c>
      <c r="E122" s="6">
        <f t="shared" si="29"/>
        <v>1101.1426999999999</v>
      </c>
      <c r="F122" s="6">
        <v>541</v>
      </c>
      <c r="G122" s="6">
        <f t="shared" si="31"/>
        <v>-32694.330820064075</v>
      </c>
      <c r="H122" s="46">
        <f t="shared" si="30"/>
        <v>-560.14269999999988</v>
      </c>
      <c r="I122" s="31"/>
      <c r="J122" s="16"/>
      <c r="K122" s="15">
        <f>(G122)*(H115/12)</f>
        <v>-258.83011899217394</v>
      </c>
    </row>
    <row r="123" spans="2:11" s="2" customFormat="1" ht="12.75" customHeight="1" x14ac:dyDescent="0.25">
      <c r="B123" s="2" t="s">
        <v>33</v>
      </c>
      <c r="C123" s="6">
        <v>13219</v>
      </c>
      <c r="D123" s="6">
        <v>6500</v>
      </c>
      <c r="E123" s="6">
        <f t="shared" si="29"/>
        <v>1101.1426999999999</v>
      </c>
      <c r="F123" s="6">
        <v>541</v>
      </c>
      <c r="G123" s="6">
        <f t="shared" si="31"/>
        <v>-33254.473520064072</v>
      </c>
      <c r="H123" s="46">
        <f>F123-E123</f>
        <v>-560.14269999999988</v>
      </c>
      <c r="I123" s="31"/>
      <c r="J123" s="16"/>
      <c r="K123" s="15">
        <f>(G123)*(H115/12)</f>
        <v>-263.26458203384061</v>
      </c>
    </row>
    <row r="124" spans="2:11" s="2" customFormat="1" ht="12.75" customHeight="1" x14ac:dyDescent="0.25">
      <c r="B124" s="2" t="s">
        <v>17</v>
      </c>
      <c r="C124" s="6">
        <v>13219</v>
      </c>
      <c r="D124" s="6">
        <v>6500</v>
      </c>
      <c r="E124" s="6">
        <f t="shared" si="29"/>
        <v>1101.1426999999999</v>
      </c>
      <c r="F124" s="6">
        <v>541</v>
      </c>
      <c r="G124" s="6">
        <f t="shared" si="31"/>
        <v>-33814.616220064068</v>
      </c>
      <c r="H124" s="46">
        <f>F124-E124</f>
        <v>-560.14269999999988</v>
      </c>
      <c r="I124" s="31"/>
      <c r="J124" s="16"/>
      <c r="K124" s="15">
        <f>(G124)*(H115/12)</f>
        <v>-267.69904507550723</v>
      </c>
    </row>
    <row r="125" spans="2:11" s="2" customFormat="1" ht="12.75" customHeight="1" x14ac:dyDescent="0.25">
      <c r="B125" s="2" t="s">
        <v>18</v>
      </c>
      <c r="C125" s="6">
        <v>13219</v>
      </c>
      <c r="D125" s="6">
        <v>6500</v>
      </c>
      <c r="E125" s="6">
        <f t="shared" si="29"/>
        <v>1101.1426999999999</v>
      </c>
      <c r="F125" s="6">
        <v>541</v>
      </c>
      <c r="G125" s="6">
        <f t="shared" si="31"/>
        <v>-34374.758920064065</v>
      </c>
      <c r="H125" s="46">
        <f>F125-E125</f>
        <v>-560.14269999999988</v>
      </c>
      <c r="I125" s="31"/>
      <c r="J125" s="16"/>
      <c r="K125" s="15">
        <f>(G125)*(H115/12)</f>
        <v>-272.13350811717385</v>
      </c>
    </row>
    <row r="126" spans="2:11" s="2" customFormat="1" ht="12.75" customHeight="1" x14ac:dyDescent="0.25">
      <c r="B126" s="2" t="s">
        <v>19</v>
      </c>
      <c r="C126" s="6">
        <v>13219</v>
      </c>
      <c r="D126" s="6">
        <v>6500</v>
      </c>
      <c r="E126" s="6">
        <f t="shared" si="29"/>
        <v>1101.1426999999999</v>
      </c>
      <c r="F126" s="6">
        <v>541</v>
      </c>
      <c r="G126" s="6">
        <f t="shared" si="31"/>
        <v>-34934.901620064062</v>
      </c>
      <c r="H126" s="46">
        <f t="shared" ref="H126:H128" si="32">F126-E126</f>
        <v>-560.14269999999988</v>
      </c>
      <c r="I126" s="31"/>
      <c r="J126" s="16"/>
      <c r="K126" s="15">
        <f>(G126)*(H115/12)</f>
        <v>-276.56797115884052</v>
      </c>
    </row>
    <row r="127" spans="2:11" s="2" customFormat="1" ht="12.75" customHeight="1" x14ac:dyDescent="0.25">
      <c r="B127" s="2" t="s">
        <v>20</v>
      </c>
      <c r="C127" s="6">
        <v>13607</v>
      </c>
      <c r="D127" s="6">
        <v>6500</v>
      </c>
      <c r="E127" s="6">
        <f t="shared" si="29"/>
        <v>1133.4630999999999</v>
      </c>
      <c r="F127" s="6">
        <v>541</v>
      </c>
      <c r="G127" s="6">
        <f t="shared" si="31"/>
        <v>-35495.044320064058</v>
      </c>
      <c r="H127" s="46">
        <f t="shared" si="32"/>
        <v>-592.46309999999994</v>
      </c>
      <c r="I127" s="31"/>
      <c r="J127" s="16"/>
      <c r="K127" s="15">
        <f>(G127)*(H115/12)</f>
        <v>-281.00243420050714</v>
      </c>
    </row>
    <row r="128" spans="2:11" s="2" customFormat="1" ht="12.75" customHeight="1" x14ac:dyDescent="0.25">
      <c r="B128" s="2" t="s">
        <v>21</v>
      </c>
      <c r="C128" s="6">
        <v>13607</v>
      </c>
      <c r="D128" s="6">
        <v>6500</v>
      </c>
      <c r="E128" s="6">
        <f t="shared" si="29"/>
        <v>1133.4630999999999</v>
      </c>
      <c r="F128" s="6">
        <v>541</v>
      </c>
      <c r="G128" s="6">
        <f t="shared" si="31"/>
        <v>-36087.507420064059</v>
      </c>
      <c r="H128" s="46">
        <f t="shared" si="32"/>
        <v>-592.46309999999994</v>
      </c>
      <c r="I128" s="31"/>
      <c r="J128" s="16"/>
      <c r="K128" s="15">
        <f>(G128)*(H115/12)</f>
        <v>-285.69276707550716</v>
      </c>
    </row>
    <row r="129" spans="2:11" s="2" customFormat="1" ht="12.75" customHeight="1" x14ac:dyDescent="0.25">
      <c r="B129" s="7" t="s">
        <v>22</v>
      </c>
      <c r="C129" s="8">
        <f>SUM(C117:C128)</f>
        <v>158280</v>
      </c>
      <c r="D129" s="9" t="s">
        <v>23</v>
      </c>
      <c r="E129" s="8">
        <f>SUM(E117:E128)</f>
        <v>13184.724000000002</v>
      </c>
      <c r="F129" s="8">
        <f>SUM(F117:F128)</f>
        <v>6120</v>
      </c>
      <c r="G129" s="12">
        <f>SUM(G117:G128)</f>
        <v>-395215.21944076882</v>
      </c>
      <c r="H129" s="49">
        <f>SUM(H117:H128)</f>
        <v>-7064.7240000000002</v>
      </c>
      <c r="I129" s="38">
        <f>H115/12</f>
        <v>7.9166666666666673E-3</v>
      </c>
      <c r="J129" s="23"/>
      <c r="K129" s="30">
        <f>SUM(K116:K128)</f>
        <v>-3128.787153906087</v>
      </c>
    </row>
    <row r="130" spans="2:11" s="2" customFormat="1" ht="12.75" customHeight="1" x14ac:dyDescent="0.25">
      <c r="H130" s="46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-3128.7871539060866</v>
      </c>
      <c r="F131" s="2" t="s">
        <v>25</v>
      </c>
      <c r="G131" s="10">
        <f>H129+C131</f>
        <v>-10193.511153906087</v>
      </c>
      <c r="H131" s="46"/>
      <c r="I131" s="15">
        <f>SUM($I$14,$G$33,$G$53,$G$73,G$93,G$112,G$131)</f>
        <v>-39808.757673970154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135" t="str">
        <f>IF($I131=$G136,"OK","CHECK IT")</f>
        <v>OK</v>
      </c>
      <c r="J132" s="27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449" t="s">
        <v>41</v>
      </c>
      <c r="I133" s="449"/>
      <c r="J133" s="20"/>
      <c r="K133" s="15"/>
    </row>
    <row r="134" spans="2:11" s="2" customFormat="1" ht="12.75" customHeight="1" x14ac:dyDescent="0.25">
      <c r="B134" s="439" t="s">
        <v>80</v>
      </c>
      <c r="C134" s="439"/>
      <c r="D134" s="439"/>
      <c r="E134" s="439" t="s">
        <v>79</v>
      </c>
      <c r="F134" s="439"/>
      <c r="G134" s="4" t="s">
        <v>23</v>
      </c>
      <c r="H134" s="52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13607</v>
      </c>
      <c r="D136" s="6">
        <v>6500</v>
      </c>
      <c r="E136" s="6">
        <f>C136*8.33%</f>
        <v>1133.4630999999999</v>
      </c>
      <c r="F136" s="6">
        <v>541</v>
      </c>
      <c r="G136" s="6">
        <f>$G$14+$G$33+$G$53+$G$73+$G$93+$G$112+$G$131</f>
        <v>-39808.757673970154</v>
      </c>
      <c r="H136" s="46">
        <f>F136-E136</f>
        <v>-592.46309999999994</v>
      </c>
      <c r="I136" s="31"/>
      <c r="J136" s="16"/>
      <c r="K136" s="15">
        <f>(G136)*(H134/12)</f>
        <v>-315.15266491893044</v>
      </c>
    </row>
    <row r="137" spans="2:11" s="2" customFormat="1" ht="12.75" customHeight="1" x14ac:dyDescent="0.25">
      <c r="B137" s="2" t="s">
        <v>28</v>
      </c>
      <c r="C137" s="6">
        <v>13607</v>
      </c>
      <c r="D137" s="6">
        <v>6500</v>
      </c>
      <c r="E137" s="6">
        <f t="shared" ref="E137:E147" si="33">C137*8.33%</f>
        <v>1133.4630999999999</v>
      </c>
      <c r="F137" s="6">
        <v>541</v>
      </c>
      <c r="G137" s="6">
        <f>G136+H136</f>
        <v>-40401.220773970155</v>
      </c>
      <c r="H137" s="46">
        <f t="shared" ref="H137:H141" si="34">F137-E137</f>
        <v>-592.46309999999994</v>
      </c>
      <c r="I137" s="31"/>
      <c r="J137" s="16"/>
      <c r="K137" s="15">
        <f>(G137)*(H134/12)</f>
        <v>-319.84299779393041</v>
      </c>
    </row>
    <row r="138" spans="2:11" s="2" customFormat="1" ht="12.75" customHeight="1" x14ac:dyDescent="0.25">
      <c r="B138" s="2" t="s">
        <v>29</v>
      </c>
      <c r="C138" s="6">
        <v>13607</v>
      </c>
      <c r="D138" s="6">
        <v>6500</v>
      </c>
      <c r="E138" s="6">
        <f t="shared" si="33"/>
        <v>1133.4630999999999</v>
      </c>
      <c r="F138" s="6">
        <v>541</v>
      </c>
      <c r="G138" s="6">
        <f t="shared" ref="G138:G147" si="35">G137+H137</f>
        <v>-40993.683873970156</v>
      </c>
      <c r="H138" s="46">
        <f t="shared" si="34"/>
        <v>-592.46309999999994</v>
      </c>
      <c r="I138" s="31"/>
      <c r="J138" s="16"/>
      <c r="K138" s="15">
        <f>(G138)*(H134/12)</f>
        <v>-324.53333066893043</v>
      </c>
    </row>
    <row r="139" spans="2:11" s="2" customFormat="1" ht="12.75" customHeight="1" x14ac:dyDescent="0.25">
      <c r="B139" s="2" t="s">
        <v>30</v>
      </c>
      <c r="C139" s="6">
        <v>13607</v>
      </c>
      <c r="D139" s="6">
        <v>6500</v>
      </c>
      <c r="E139" s="6">
        <f t="shared" si="33"/>
        <v>1133.4630999999999</v>
      </c>
      <c r="F139" s="6">
        <v>541</v>
      </c>
      <c r="G139" s="6">
        <f t="shared" si="35"/>
        <v>-41586.146973970157</v>
      </c>
      <c r="H139" s="46">
        <f t="shared" si="34"/>
        <v>-592.46309999999994</v>
      </c>
      <c r="I139" s="31"/>
      <c r="J139" s="16"/>
      <c r="K139" s="15">
        <f>(G139)*(H134/12)</f>
        <v>-329.22366354393046</v>
      </c>
    </row>
    <row r="140" spans="2:11" s="2" customFormat="1" ht="12.75" customHeight="1" x14ac:dyDescent="0.25">
      <c r="B140" s="2" t="s">
        <v>31</v>
      </c>
      <c r="C140" s="6">
        <v>13607</v>
      </c>
      <c r="D140" s="6">
        <v>6500</v>
      </c>
      <c r="E140" s="6">
        <f t="shared" si="33"/>
        <v>1133.4630999999999</v>
      </c>
      <c r="F140" s="6">
        <v>541</v>
      </c>
      <c r="G140" s="6">
        <f t="shared" si="35"/>
        <v>-42178.610073970158</v>
      </c>
      <c r="H140" s="46">
        <f t="shared" si="34"/>
        <v>-592.46309999999994</v>
      </c>
      <c r="I140" s="31"/>
      <c r="J140" s="16"/>
      <c r="K140" s="15">
        <f>(G140)*(H134/12)</f>
        <v>-333.91399641893042</v>
      </c>
    </row>
    <row r="141" spans="2:11" s="2" customFormat="1" ht="12.75" customHeight="1" x14ac:dyDescent="0.25">
      <c r="B141" s="2" t="s">
        <v>32</v>
      </c>
      <c r="C141" s="6">
        <v>13607</v>
      </c>
      <c r="D141" s="6">
        <v>6500</v>
      </c>
      <c r="E141" s="6">
        <f t="shared" si="33"/>
        <v>1133.4630999999999</v>
      </c>
      <c r="F141" s="6">
        <v>541</v>
      </c>
      <c r="G141" s="6">
        <f t="shared" si="35"/>
        <v>-42771.073173970159</v>
      </c>
      <c r="H141" s="46">
        <f t="shared" si="34"/>
        <v>-592.46309999999994</v>
      </c>
      <c r="I141" s="31"/>
      <c r="J141" s="16"/>
      <c r="K141" s="15">
        <f>(G141)*(H134/12)</f>
        <v>-338.60432929393045</v>
      </c>
    </row>
    <row r="142" spans="2:11" s="2" customFormat="1" ht="12.75" customHeight="1" x14ac:dyDescent="0.25">
      <c r="B142" s="2" t="s">
        <v>33</v>
      </c>
      <c r="C142" s="6">
        <v>13607</v>
      </c>
      <c r="D142" s="6">
        <v>6500</v>
      </c>
      <c r="E142" s="6">
        <f t="shared" si="33"/>
        <v>1133.4630999999999</v>
      </c>
      <c r="F142" s="6">
        <v>541</v>
      </c>
      <c r="G142" s="6">
        <f t="shared" si="35"/>
        <v>-43363.53627397016</v>
      </c>
      <c r="H142" s="46">
        <f>F142-E142</f>
        <v>-592.46309999999994</v>
      </c>
      <c r="I142" s="31"/>
      <c r="J142" s="16"/>
      <c r="K142" s="15">
        <f>(G142)*(H134/12)</f>
        <v>-343.29466216893047</v>
      </c>
    </row>
    <row r="143" spans="2:11" s="2" customFormat="1" ht="12.75" customHeight="1" x14ac:dyDescent="0.25">
      <c r="B143" s="2" t="s">
        <v>17</v>
      </c>
      <c r="C143" s="6">
        <v>13607</v>
      </c>
      <c r="D143" s="6">
        <v>6500</v>
      </c>
      <c r="E143" s="6">
        <f t="shared" si="33"/>
        <v>1133.4630999999999</v>
      </c>
      <c r="F143" s="6">
        <v>541</v>
      </c>
      <c r="G143" s="6">
        <f t="shared" si="35"/>
        <v>-43955.99937397016</v>
      </c>
      <c r="H143" s="46">
        <f>F143-E143</f>
        <v>-592.46309999999994</v>
      </c>
      <c r="I143" s="31"/>
      <c r="J143" s="16"/>
      <c r="K143" s="15">
        <f>(G143)*(H134/12)</f>
        <v>-347.98499504393044</v>
      </c>
    </row>
    <row r="144" spans="2:11" s="2" customFormat="1" ht="12.75" customHeight="1" x14ac:dyDescent="0.25">
      <c r="B144" s="2" t="s">
        <v>18</v>
      </c>
      <c r="C144" s="6">
        <v>13607</v>
      </c>
      <c r="D144" s="6">
        <v>6500</v>
      </c>
      <c r="E144" s="6">
        <f t="shared" si="33"/>
        <v>1133.4630999999999</v>
      </c>
      <c r="F144" s="6">
        <v>541</v>
      </c>
      <c r="G144" s="6">
        <f t="shared" si="35"/>
        <v>-44548.462473970161</v>
      </c>
      <c r="H144" s="46">
        <f>F144-E144</f>
        <v>-592.46309999999994</v>
      </c>
      <c r="I144" s="31"/>
      <c r="J144" s="16"/>
      <c r="K144" s="15">
        <f>(G144)*(H134/12)</f>
        <v>-352.67532791893046</v>
      </c>
    </row>
    <row r="145" spans="2:11" s="2" customFormat="1" ht="12.75" customHeight="1" x14ac:dyDescent="0.25">
      <c r="B145" s="2" t="s">
        <v>19</v>
      </c>
      <c r="C145" s="6">
        <v>13607</v>
      </c>
      <c r="D145" s="6">
        <v>6500</v>
      </c>
      <c r="E145" s="6">
        <f t="shared" si="33"/>
        <v>1133.4630999999999</v>
      </c>
      <c r="F145" s="6">
        <v>541</v>
      </c>
      <c r="G145" s="6">
        <f t="shared" si="35"/>
        <v>-45140.925573970162</v>
      </c>
      <c r="H145" s="46">
        <f t="shared" ref="H145:H147" si="36">F145-E145</f>
        <v>-592.46309999999994</v>
      </c>
      <c r="I145" s="31"/>
      <c r="J145" s="16"/>
      <c r="K145" s="15">
        <f>(G145)*(H134/12)</f>
        <v>-357.36566079393049</v>
      </c>
    </row>
    <row r="146" spans="2:11" s="2" customFormat="1" ht="12.75" customHeight="1" x14ac:dyDescent="0.25">
      <c r="B146" s="2" t="s">
        <v>20</v>
      </c>
      <c r="C146" s="6">
        <v>13994</v>
      </c>
      <c r="D146" s="6">
        <v>6500</v>
      </c>
      <c r="E146" s="6">
        <f t="shared" si="33"/>
        <v>1165.7002</v>
      </c>
      <c r="F146" s="6">
        <v>541</v>
      </c>
      <c r="G146" s="6">
        <f t="shared" si="35"/>
        <v>-45733.388673970163</v>
      </c>
      <c r="H146" s="46">
        <f t="shared" si="36"/>
        <v>-624.7002</v>
      </c>
      <c r="I146" s="31"/>
      <c r="J146" s="16"/>
      <c r="K146" s="15">
        <f>(G146)*(H134/12)</f>
        <v>-362.05599366893051</v>
      </c>
    </row>
    <row r="147" spans="2:11" s="2" customFormat="1" ht="12.75" customHeight="1" x14ac:dyDescent="0.25">
      <c r="B147" s="2" t="s">
        <v>21</v>
      </c>
      <c r="C147" s="6">
        <v>13994</v>
      </c>
      <c r="D147" s="6">
        <v>6500</v>
      </c>
      <c r="E147" s="6">
        <f t="shared" si="33"/>
        <v>1165.7002</v>
      </c>
      <c r="F147" s="6">
        <v>541</v>
      </c>
      <c r="G147" s="6">
        <f t="shared" si="35"/>
        <v>-46358.088873970162</v>
      </c>
      <c r="H147" s="46">
        <f t="shared" si="36"/>
        <v>-624.7002</v>
      </c>
      <c r="I147" s="31"/>
      <c r="J147" s="16"/>
      <c r="K147" s="15">
        <f>(G147)*(H134/12)</f>
        <v>-367.00153691893047</v>
      </c>
    </row>
    <row r="148" spans="2:11" s="2" customFormat="1" ht="12.75" customHeight="1" x14ac:dyDescent="0.25">
      <c r="B148" s="7" t="s">
        <v>22</v>
      </c>
      <c r="C148" s="8">
        <f>SUM(C136:C147)</f>
        <v>164058</v>
      </c>
      <c r="D148" s="9" t="s">
        <v>23</v>
      </c>
      <c r="E148" s="8">
        <f>SUM(E136:E147)</f>
        <v>13666.0314</v>
      </c>
      <c r="F148" s="8">
        <f>SUM(F136:F147)</f>
        <v>6492</v>
      </c>
      <c r="G148" s="12">
        <f>SUM(G136:G147)</f>
        <v>-516839.89378764189</v>
      </c>
      <c r="H148" s="49">
        <f>SUM(H136:H147)</f>
        <v>-7174.0313999999998</v>
      </c>
      <c r="I148" s="38">
        <f>H134/12</f>
        <v>7.9166666666666673E-3</v>
      </c>
      <c r="J148" s="23"/>
      <c r="K148" s="30">
        <f>SUM(K135:K147)</f>
        <v>-4091.6491591521658</v>
      </c>
    </row>
    <row r="149" spans="2:11" s="2" customFormat="1" ht="12.75" customHeight="1" x14ac:dyDescent="0.25">
      <c r="H149" s="46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-4091.6491591521653</v>
      </c>
      <c r="F150" s="2" t="s">
        <v>25</v>
      </c>
      <c r="G150" s="10">
        <f>H148+C150</f>
        <v>-11265.680559152166</v>
      </c>
      <c r="H150" s="46"/>
      <c r="I150" s="15">
        <f>SUM($I$14,$G$33,$G$53,$G$73,G$93,G$112,G$131,G$150)</f>
        <v>-51074.438233122317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27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449" t="s">
        <v>42</v>
      </c>
      <c r="I152" s="449"/>
      <c r="J152" s="20"/>
      <c r="K152" s="15"/>
    </row>
    <row r="153" spans="2:11" s="2" customFormat="1" ht="12.75" customHeight="1" x14ac:dyDescent="0.25">
      <c r="B153" s="439" t="s">
        <v>80</v>
      </c>
      <c r="C153" s="439"/>
      <c r="D153" s="439"/>
      <c r="E153" s="439" t="s">
        <v>79</v>
      </c>
      <c r="F153" s="439"/>
      <c r="G153" s="4" t="s">
        <v>23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13994</v>
      </c>
      <c r="D155" s="6">
        <v>6500</v>
      </c>
      <c r="E155" s="6">
        <f>C155*8.33%</f>
        <v>1165.7002</v>
      </c>
      <c r="F155" s="6">
        <v>541</v>
      </c>
      <c r="G155" s="6">
        <f>$G$14+$G$33+$G$53+$G$73+$G$93+$G$112+$G$131+$G$150</f>
        <v>-51074.438233122317</v>
      </c>
      <c r="H155" s="46">
        <f>F155-E155</f>
        <v>-624.7002</v>
      </c>
      <c r="I155" s="31"/>
      <c r="J155" s="16"/>
      <c r="K155" s="15">
        <f>(G155)*(H153/12)</f>
        <v>-404.33930267888502</v>
      </c>
    </row>
    <row r="156" spans="2:11" s="2" customFormat="1" ht="12.75" customHeight="1" x14ac:dyDescent="0.25">
      <c r="B156" s="2" t="s">
        <v>28</v>
      </c>
      <c r="C156" s="6">
        <v>13994</v>
      </c>
      <c r="D156" s="6">
        <v>6500</v>
      </c>
      <c r="E156" s="6">
        <f t="shared" ref="E156:E166" si="37">C156*8.33%</f>
        <v>1165.7002</v>
      </c>
      <c r="F156" s="6">
        <v>541</v>
      </c>
      <c r="G156" s="6">
        <f>G155+H155</f>
        <v>-51699.138433122316</v>
      </c>
      <c r="H156" s="46">
        <f t="shared" ref="H156:H160" si="38">F156-E156</f>
        <v>-624.7002</v>
      </c>
      <c r="I156" s="31"/>
      <c r="J156" s="16"/>
      <c r="K156" s="15">
        <f>(G156)*(H153/12)</f>
        <v>-409.28484592888503</v>
      </c>
    </row>
    <row r="157" spans="2:11" s="2" customFormat="1" ht="12.75" customHeight="1" x14ac:dyDescent="0.25">
      <c r="B157" s="2" t="s">
        <v>29</v>
      </c>
      <c r="C157" s="6">
        <v>13994</v>
      </c>
      <c r="D157" s="6">
        <v>6500</v>
      </c>
      <c r="E157" s="6">
        <f t="shared" si="37"/>
        <v>1165.7002</v>
      </c>
      <c r="F157" s="6">
        <v>541</v>
      </c>
      <c r="G157" s="6">
        <f t="shared" ref="G157:G166" si="39">G156+H156</f>
        <v>-52323.838633122316</v>
      </c>
      <c r="H157" s="46">
        <f t="shared" si="38"/>
        <v>-624.7002</v>
      </c>
      <c r="I157" s="31"/>
      <c r="J157" s="16"/>
      <c r="K157" s="15">
        <f>(G157)*(H153/12)</f>
        <v>-414.23038917888505</v>
      </c>
    </row>
    <row r="158" spans="2:11" s="2" customFormat="1" ht="12.75" customHeight="1" x14ac:dyDescent="0.25">
      <c r="B158" s="2" t="s">
        <v>30</v>
      </c>
      <c r="C158" s="6">
        <v>13994</v>
      </c>
      <c r="D158" s="6">
        <v>6500</v>
      </c>
      <c r="E158" s="6">
        <f t="shared" si="37"/>
        <v>1165.7002</v>
      </c>
      <c r="F158" s="6">
        <v>541</v>
      </c>
      <c r="G158" s="6">
        <f t="shared" si="39"/>
        <v>-52948.538833122315</v>
      </c>
      <c r="H158" s="46">
        <f t="shared" si="38"/>
        <v>-624.7002</v>
      </c>
      <c r="I158" s="31"/>
      <c r="J158" s="16"/>
      <c r="K158" s="15">
        <f>(G158)*(H153/12)</f>
        <v>-419.17593242888501</v>
      </c>
    </row>
    <row r="159" spans="2:11" s="2" customFormat="1" ht="12.75" customHeight="1" x14ac:dyDescent="0.25">
      <c r="B159" s="2" t="s">
        <v>31</v>
      </c>
      <c r="C159" s="6">
        <v>13994</v>
      </c>
      <c r="D159" s="6">
        <v>6500</v>
      </c>
      <c r="E159" s="6">
        <f t="shared" si="37"/>
        <v>1165.7002</v>
      </c>
      <c r="F159" s="6">
        <v>541</v>
      </c>
      <c r="G159" s="6">
        <f t="shared" si="39"/>
        <v>-53573.239033122314</v>
      </c>
      <c r="H159" s="46">
        <f t="shared" si="38"/>
        <v>-624.7002</v>
      </c>
      <c r="I159" s="31"/>
      <c r="J159" s="16"/>
      <c r="K159" s="15">
        <f>(G159)*(H153/12)</f>
        <v>-424.12147567888502</v>
      </c>
    </row>
    <row r="160" spans="2:11" s="2" customFormat="1" ht="12.75" customHeight="1" x14ac:dyDescent="0.25">
      <c r="B160" s="2" t="s">
        <v>32</v>
      </c>
      <c r="C160" s="6">
        <v>13994</v>
      </c>
      <c r="D160" s="6">
        <v>6500</v>
      </c>
      <c r="E160" s="6">
        <f t="shared" si="37"/>
        <v>1165.7002</v>
      </c>
      <c r="F160" s="6">
        <v>541</v>
      </c>
      <c r="G160" s="6">
        <f t="shared" si="39"/>
        <v>-54197.939233122313</v>
      </c>
      <c r="H160" s="46">
        <f t="shared" si="38"/>
        <v>-624.7002</v>
      </c>
      <c r="I160" s="31"/>
      <c r="J160" s="16"/>
      <c r="K160" s="15">
        <f>(G160)*(H153/12)</f>
        <v>-429.06701892888503</v>
      </c>
    </row>
    <row r="161" spans="2:11" s="2" customFormat="1" ht="12.75" customHeight="1" x14ac:dyDescent="0.25">
      <c r="B161" s="2" t="s">
        <v>33</v>
      </c>
      <c r="C161" s="6">
        <v>13994</v>
      </c>
      <c r="D161" s="6">
        <v>6500</v>
      </c>
      <c r="E161" s="6">
        <f t="shared" si="37"/>
        <v>1165.7002</v>
      </c>
      <c r="F161" s="6">
        <v>541</v>
      </c>
      <c r="G161" s="6">
        <f t="shared" si="39"/>
        <v>-54822.639433122313</v>
      </c>
      <c r="H161" s="46">
        <f>F161-E161</f>
        <v>-624.7002</v>
      </c>
      <c r="I161" s="31"/>
      <c r="J161" s="16"/>
      <c r="K161" s="15">
        <f>(G161)*(H153/12)</f>
        <v>-434.01256217888499</v>
      </c>
    </row>
    <row r="162" spans="2:11" s="2" customFormat="1" ht="12.75" customHeight="1" x14ac:dyDescent="0.25">
      <c r="B162" s="2" t="s">
        <v>17</v>
      </c>
      <c r="C162" s="6">
        <v>13994</v>
      </c>
      <c r="D162" s="6">
        <v>6500</v>
      </c>
      <c r="E162" s="6">
        <f t="shared" si="37"/>
        <v>1165.7002</v>
      </c>
      <c r="F162" s="6">
        <v>541</v>
      </c>
      <c r="G162" s="6">
        <f t="shared" si="39"/>
        <v>-55447.339633122312</v>
      </c>
      <c r="H162" s="46">
        <f>F162-E162</f>
        <v>-624.7002</v>
      </c>
      <c r="I162" s="31"/>
      <c r="J162" s="16"/>
      <c r="K162" s="15">
        <f>(G162)*(H153/12)</f>
        <v>-438.95810542888501</v>
      </c>
    </row>
    <row r="163" spans="2:11" s="2" customFormat="1" ht="12.75" customHeight="1" x14ac:dyDescent="0.25">
      <c r="B163" s="2" t="s">
        <v>18</v>
      </c>
      <c r="C163" s="6">
        <v>13994</v>
      </c>
      <c r="D163" s="6">
        <v>6500</v>
      </c>
      <c r="E163" s="6">
        <f t="shared" si="37"/>
        <v>1165.7002</v>
      </c>
      <c r="F163" s="6">
        <v>541</v>
      </c>
      <c r="G163" s="6">
        <f t="shared" si="39"/>
        <v>-56072.039833122311</v>
      </c>
      <c r="H163" s="46">
        <f>F163-E163</f>
        <v>-624.7002</v>
      </c>
      <c r="I163" s="31"/>
      <c r="J163" s="16"/>
      <c r="K163" s="15">
        <f>(G163)*(H153/12)</f>
        <v>-443.90364867888502</v>
      </c>
    </row>
    <row r="164" spans="2:11" s="2" customFormat="1" ht="12.75" customHeight="1" x14ac:dyDescent="0.25">
      <c r="B164" s="2" t="s">
        <v>19</v>
      </c>
      <c r="C164" s="6">
        <v>13994</v>
      </c>
      <c r="D164" s="6">
        <v>6500</v>
      </c>
      <c r="E164" s="6">
        <f t="shared" si="37"/>
        <v>1165.7002</v>
      </c>
      <c r="F164" s="6">
        <v>541</v>
      </c>
      <c r="G164" s="6">
        <f t="shared" si="39"/>
        <v>-56696.740033122311</v>
      </c>
      <c r="H164" s="46">
        <f t="shared" ref="H164:H166" si="40">F164-E164</f>
        <v>-624.7002</v>
      </c>
      <c r="I164" s="31"/>
      <c r="J164" s="16"/>
      <c r="K164" s="15">
        <f>(G164)*(H153/12)</f>
        <v>-448.84919192888498</v>
      </c>
    </row>
    <row r="165" spans="2:11" s="2" customFormat="1" ht="12.75" customHeight="1" x14ac:dyDescent="0.25">
      <c r="B165" s="2" t="s">
        <v>20</v>
      </c>
      <c r="C165" s="6">
        <v>14790</v>
      </c>
      <c r="D165" s="6">
        <v>6500</v>
      </c>
      <c r="E165" s="6">
        <f t="shared" si="37"/>
        <v>1232.0070000000001</v>
      </c>
      <c r="F165" s="6">
        <v>541</v>
      </c>
      <c r="G165" s="6">
        <f t="shared" si="39"/>
        <v>-57321.44023312231</v>
      </c>
      <c r="H165" s="46">
        <f t="shared" si="40"/>
        <v>-691.00700000000006</v>
      </c>
      <c r="I165" s="31"/>
      <c r="J165" s="16"/>
      <c r="K165" s="15">
        <f>(G165)*(H153/12)</f>
        <v>-453.79473517888499</v>
      </c>
    </row>
    <row r="166" spans="2:11" s="2" customFormat="1" ht="12.75" customHeight="1" x14ac:dyDescent="0.25">
      <c r="B166" s="2" t="s">
        <v>21</v>
      </c>
      <c r="C166" s="6">
        <v>14790</v>
      </c>
      <c r="D166" s="6">
        <v>6500</v>
      </c>
      <c r="E166" s="6">
        <f t="shared" si="37"/>
        <v>1232.0070000000001</v>
      </c>
      <c r="F166" s="6">
        <v>541</v>
      </c>
      <c r="G166" s="6">
        <f t="shared" si="39"/>
        <v>-58012.447233122308</v>
      </c>
      <c r="H166" s="46">
        <f t="shared" si="40"/>
        <v>-691.00700000000006</v>
      </c>
      <c r="I166" s="31"/>
      <c r="J166" s="16"/>
      <c r="K166" s="15">
        <f>(G166)*(H153/12)</f>
        <v>-459.26520726221833</v>
      </c>
    </row>
    <row r="167" spans="2:11" s="2" customFormat="1" ht="12.75" customHeight="1" x14ac:dyDescent="0.25">
      <c r="B167" s="7" t="s">
        <v>22</v>
      </c>
      <c r="C167" s="8">
        <f>SUM(C155:C166)</f>
        <v>169520</v>
      </c>
      <c r="D167" s="9" t="s">
        <v>23</v>
      </c>
      <c r="E167" s="8">
        <f>SUM(E155:E166)</f>
        <v>14121.015999999998</v>
      </c>
      <c r="F167" s="8">
        <f>SUM(F155:F166)</f>
        <v>6492</v>
      </c>
      <c r="G167" s="12">
        <f>SUM(G155:G166)</f>
        <v>-654189.77879746782</v>
      </c>
      <c r="H167" s="49">
        <f>SUM(H155:H166)</f>
        <v>-7629.0160000000014</v>
      </c>
      <c r="I167" s="38">
        <f>H153/12</f>
        <v>7.9166666666666673E-3</v>
      </c>
      <c r="J167" s="23"/>
      <c r="K167" s="30">
        <f>SUM(K154:K166)</f>
        <v>-5179.0024154799548</v>
      </c>
    </row>
    <row r="168" spans="2:11" s="2" customFormat="1" ht="12.75" customHeight="1" x14ac:dyDescent="0.25">
      <c r="H168" s="46"/>
      <c r="I168" s="15">
        <f>SUM($I$14,$G$33,$G$53,$G$73,G$93,G$112,G$131,G$150,G$169)</f>
        <v>-63882.456648602274</v>
      </c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-5179.0024154799539</v>
      </c>
      <c r="F169" s="2" t="s">
        <v>25</v>
      </c>
      <c r="G169" s="10">
        <f>H167+C169</f>
        <v>-12808.018415479955</v>
      </c>
      <c r="H169" s="46"/>
      <c r="I169" s="135" t="str">
        <f>IF($I168=$G174,"OK","CHECK IT")</f>
        <v>OK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41"/>
      <c r="J170" s="27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449" t="s">
        <v>43</v>
      </c>
      <c r="I171" s="449"/>
      <c r="J171" s="20"/>
      <c r="K171" s="15"/>
    </row>
    <row r="172" spans="2:11" s="2" customFormat="1" ht="12.75" customHeight="1" x14ac:dyDescent="0.25">
      <c r="B172" s="439" t="s">
        <v>80</v>
      </c>
      <c r="C172" s="439"/>
      <c r="D172" s="439"/>
      <c r="E172" s="439" t="s">
        <v>79</v>
      </c>
      <c r="F172" s="439"/>
      <c r="G172" s="4" t="s">
        <v>23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14790</v>
      </c>
      <c r="D174" s="6">
        <v>6500</v>
      </c>
      <c r="E174" s="6">
        <f>C174*8.33%</f>
        <v>1232.0070000000001</v>
      </c>
      <c r="F174" s="6">
        <v>541</v>
      </c>
      <c r="G174" s="6">
        <f>$G$14+$G$33+$G$53+$G$73+$G$93+$G$112+$G$131+$G$150+$G$169</f>
        <v>-63882.456648602274</v>
      </c>
      <c r="H174" s="46">
        <f>F174-E174</f>
        <v>-691.00700000000006</v>
      </c>
      <c r="I174" s="31"/>
      <c r="J174" s="16"/>
      <c r="K174" s="15">
        <f>(G174)*(H172/12)</f>
        <v>-505.73611513476806</v>
      </c>
    </row>
    <row r="175" spans="2:11" s="2" customFormat="1" ht="12.75" customHeight="1" x14ac:dyDescent="0.25">
      <c r="B175" s="2" t="s">
        <v>28</v>
      </c>
      <c r="C175" s="6">
        <v>14790</v>
      </c>
      <c r="D175" s="6">
        <v>6500</v>
      </c>
      <c r="E175" s="6">
        <f t="shared" ref="E175:E185" si="41">C175*8.33%</f>
        <v>1232.0070000000001</v>
      </c>
      <c r="F175" s="6">
        <v>541</v>
      </c>
      <c r="G175" s="6">
        <f>G174+H174</f>
        <v>-64573.463648602272</v>
      </c>
      <c r="H175" s="46">
        <f t="shared" ref="H175:H179" si="42">F175-E175</f>
        <v>-691.00700000000006</v>
      </c>
      <c r="I175" s="31"/>
      <c r="J175" s="16"/>
      <c r="K175" s="15">
        <f>(G175)*(H172/12)</f>
        <v>-511.20658721810139</v>
      </c>
    </row>
    <row r="176" spans="2:11" s="2" customFormat="1" ht="12.75" customHeight="1" x14ac:dyDescent="0.25">
      <c r="B176" s="2" t="s">
        <v>29</v>
      </c>
      <c r="C176" s="6">
        <v>14790</v>
      </c>
      <c r="D176" s="6">
        <v>6500</v>
      </c>
      <c r="E176" s="6">
        <f t="shared" si="41"/>
        <v>1232.0070000000001</v>
      </c>
      <c r="F176" s="6">
        <v>541</v>
      </c>
      <c r="G176" s="6">
        <f t="shared" ref="G176:G185" si="43">G175+H175</f>
        <v>-65264.47064860227</v>
      </c>
      <c r="H176" s="46">
        <f t="shared" si="42"/>
        <v>-691.00700000000006</v>
      </c>
      <c r="I176" s="31"/>
      <c r="J176" s="16"/>
      <c r="K176" s="15">
        <f>(G176)*(H172/12)</f>
        <v>-516.67705930143472</v>
      </c>
    </row>
    <row r="177" spans="2:11" s="2" customFormat="1" ht="12.75" customHeight="1" x14ac:dyDescent="0.25">
      <c r="B177" s="2" t="s">
        <v>30</v>
      </c>
      <c r="C177" s="6">
        <v>14790</v>
      </c>
      <c r="D177" s="6">
        <v>6500</v>
      </c>
      <c r="E177" s="6">
        <f t="shared" si="41"/>
        <v>1232.0070000000001</v>
      </c>
      <c r="F177" s="6">
        <v>541</v>
      </c>
      <c r="G177" s="6">
        <f t="shared" si="43"/>
        <v>-65955.477648602275</v>
      </c>
      <c r="H177" s="46">
        <f t="shared" si="42"/>
        <v>-691.00700000000006</v>
      </c>
      <c r="I177" s="31"/>
      <c r="J177" s="16"/>
      <c r="K177" s="15">
        <f>(G177)*(H172/12)</f>
        <v>-522.14753138476806</v>
      </c>
    </row>
    <row r="178" spans="2:11" s="2" customFormat="1" ht="12.75" customHeight="1" x14ac:dyDescent="0.25">
      <c r="B178" s="2" t="s">
        <v>31</v>
      </c>
      <c r="C178" s="6">
        <v>14790</v>
      </c>
      <c r="D178" s="6">
        <v>6500</v>
      </c>
      <c r="E178" s="6">
        <f t="shared" si="41"/>
        <v>1232.0070000000001</v>
      </c>
      <c r="F178" s="6">
        <v>541</v>
      </c>
      <c r="G178" s="6">
        <f t="shared" si="43"/>
        <v>-66646.484648602273</v>
      </c>
      <c r="H178" s="46">
        <f t="shared" si="42"/>
        <v>-691.00700000000006</v>
      </c>
      <c r="I178" s="31"/>
      <c r="J178" s="16"/>
      <c r="K178" s="15">
        <f>(G178)*(H172/12)</f>
        <v>-527.61800346810139</v>
      </c>
    </row>
    <row r="179" spans="2:11" s="2" customFormat="1" ht="12.75" customHeight="1" x14ac:dyDescent="0.25">
      <c r="B179" s="2" t="s">
        <v>32</v>
      </c>
      <c r="C179" s="6">
        <v>14790</v>
      </c>
      <c r="D179" s="6">
        <v>6500</v>
      </c>
      <c r="E179" s="6">
        <f t="shared" si="41"/>
        <v>1232.0070000000001</v>
      </c>
      <c r="F179" s="6">
        <v>541</v>
      </c>
      <c r="G179" s="6">
        <f t="shared" si="43"/>
        <v>-67337.49164860227</v>
      </c>
      <c r="H179" s="46">
        <f t="shared" si="42"/>
        <v>-691.00700000000006</v>
      </c>
      <c r="I179" s="31"/>
      <c r="J179" s="16"/>
      <c r="K179" s="15">
        <f>(G179)*(H172/12)</f>
        <v>-533.08847555143473</v>
      </c>
    </row>
    <row r="180" spans="2:11" s="2" customFormat="1" ht="12.75" customHeight="1" x14ac:dyDescent="0.25">
      <c r="B180" s="2" t="s">
        <v>33</v>
      </c>
      <c r="C180" s="6">
        <v>15198</v>
      </c>
      <c r="D180" s="6">
        <v>6500</v>
      </c>
      <c r="E180" s="6">
        <f t="shared" si="41"/>
        <v>1265.9934000000001</v>
      </c>
      <c r="F180" s="6">
        <v>541</v>
      </c>
      <c r="G180" s="6">
        <f t="shared" si="43"/>
        <v>-68028.498648602268</v>
      </c>
      <c r="H180" s="46">
        <f>F180-E180</f>
        <v>-724.99340000000007</v>
      </c>
      <c r="I180" s="31"/>
      <c r="J180" s="16"/>
      <c r="K180" s="15">
        <f>(G180)*(H172/12)</f>
        <v>-538.55894763476795</v>
      </c>
    </row>
    <row r="181" spans="2:11" s="2" customFormat="1" ht="12.75" customHeight="1" x14ac:dyDescent="0.25">
      <c r="B181" s="2" t="s">
        <v>17</v>
      </c>
      <c r="C181" s="6">
        <v>15198</v>
      </c>
      <c r="D181" s="6">
        <v>6500</v>
      </c>
      <c r="E181" s="6">
        <f t="shared" si="41"/>
        <v>1265.9934000000001</v>
      </c>
      <c r="F181" s="6">
        <v>541</v>
      </c>
      <c r="G181" s="6">
        <f t="shared" si="43"/>
        <v>-68753.492048602275</v>
      </c>
      <c r="H181" s="46">
        <f>F181-E181</f>
        <v>-724.99340000000007</v>
      </c>
      <c r="I181" s="31"/>
      <c r="J181" s="16"/>
      <c r="K181" s="15">
        <f>(G181)*(H172/12)</f>
        <v>-544.29847871810136</v>
      </c>
    </row>
    <row r="182" spans="2:11" s="2" customFormat="1" ht="12.75" customHeight="1" x14ac:dyDescent="0.25">
      <c r="B182" s="2" t="s">
        <v>18</v>
      </c>
      <c r="C182" s="6">
        <v>15198</v>
      </c>
      <c r="D182" s="6">
        <v>6500</v>
      </c>
      <c r="E182" s="6">
        <f t="shared" si="41"/>
        <v>1265.9934000000001</v>
      </c>
      <c r="F182" s="6">
        <v>541</v>
      </c>
      <c r="G182" s="6">
        <f t="shared" si="43"/>
        <v>-69478.485448602281</v>
      </c>
      <c r="H182" s="46">
        <f>F182-E182</f>
        <v>-724.99340000000007</v>
      </c>
      <c r="I182" s="31"/>
      <c r="J182" s="16"/>
      <c r="K182" s="15">
        <f>(G182)*(H172/12)</f>
        <v>-550.03800980143478</v>
      </c>
    </row>
    <row r="183" spans="2:11" s="2" customFormat="1" ht="12.75" customHeight="1" x14ac:dyDescent="0.25">
      <c r="B183" s="2" t="s">
        <v>19</v>
      </c>
      <c r="C183" s="6">
        <v>15198</v>
      </c>
      <c r="D183" s="6">
        <v>6500</v>
      </c>
      <c r="E183" s="6">
        <f t="shared" si="41"/>
        <v>1265.9934000000001</v>
      </c>
      <c r="F183" s="6">
        <v>541</v>
      </c>
      <c r="G183" s="6">
        <f t="shared" si="43"/>
        <v>-70203.478848602288</v>
      </c>
      <c r="H183" s="46">
        <f t="shared" ref="H183:H185" si="44">F183-E183</f>
        <v>-724.99340000000007</v>
      </c>
      <c r="I183" s="31"/>
      <c r="J183" s="16"/>
      <c r="K183" s="15">
        <f>(G183)*(H172/12)</f>
        <v>-555.7775408847682</v>
      </c>
    </row>
    <row r="184" spans="2:11" s="2" customFormat="1" ht="12.75" customHeight="1" x14ac:dyDescent="0.25">
      <c r="B184" s="2" t="s">
        <v>20</v>
      </c>
      <c r="C184" s="6">
        <v>15608</v>
      </c>
      <c r="D184" s="6">
        <v>6500</v>
      </c>
      <c r="E184" s="6">
        <f t="shared" si="41"/>
        <v>1300.1464000000001</v>
      </c>
      <c r="F184" s="6">
        <v>541</v>
      </c>
      <c r="G184" s="6">
        <f t="shared" si="43"/>
        <v>-70928.472248602295</v>
      </c>
      <c r="H184" s="46">
        <f t="shared" si="44"/>
        <v>-759.14640000000009</v>
      </c>
      <c r="I184" s="31"/>
      <c r="J184" s="16"/>
      <c r="K184" s="15">
        <f>(G184)*(H172/12)</f>
        <v>-561.5170719681015</v>
      </c>
    </row>
    <row r="185" spans="2:11" s="2" customFormat="1" ht="12.75" customHeight="1" x14ac:dyDescent="0.25">
      <c r="B185" s="2" t="s">
        <v>21</v>
      </c>
      <c r="C185" s="6">
        <v>15608</v>
      </c>
      <c r="D185" s="6">
        <v>6500</v>
      </c>
      <c r="E185" s="6">
        <f t="shared" si="41"/>
        <v>1300.1464000000001</v>
      </c>
      <c r="F185" s="6">
        <v>541</v>
      </c>
      <c r="G185" s="6">
        <f t="shared" si="43"/>
        <v>-71687.618648602293</v>
      </c>
      <c r="H185" s="46">
        <f t="shared" si="44"/>
        <v>-759.14640000000009</v>
      </c>
      <c r="I185" s="31"/>
      <c r="J185" s="16"/>
      <c r="K185" s="15">
        <f>(G185)*(H172/12)</f>
        <v>-567.5269809681015</v>
      </c>
    </row>
    <row r="186" spans="2:11" s="2" customFormat="1" ht="12.75" customHeight="1" x14ac:dyDescent="0.25">
      <c r="B186" s="7" t="s">
        <v>22</v>
      </c>
      <c r="C186" s="8">
        <f>SUM(C174:C185)</f>
        <v>180748</v>
      </c>
      <c r="D186" s="9" t="s">
        <v>23</v>
      </c>
      <c r="E186" s="8">
        <f>SUM(E174:E185)</f>
        <v>15056.308399999996</v>
      </c>
      <c r="F186" s="8">
        <f>SUM(F174:F185)</f>
        <v>6492</v>
      </c>
      <c r="G186" s="12">
        <f>SUM(G174:G185)</f>
        <v>-812739.89078322728</v>
      </c>
      <c r="H186" s="49">
        <f>SUM(H174:H185)</f>
        <v>-8564.3084000000017</v>
      </c>
      <c r="I186" s="38">
        <f>H172/12</f>
        <v>7.9166666666666673E-3</v>
      </c>
      <c r="J186" s="23"/>
      <c r="K186" s="30">
        <f>SUM(K173:K185)</f>
        <v>-6434.1908020338842</v>
      </c>
    </row>
    <row r="187" spans="2:11" s="2" customFormat="1" ht="12.75" customHeight="1" x14ac:dyDescent="0.25">
      <c r="H187" s="46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-6434.1908020338833</v>
      </c>
      <c r="F188" s="2" t="s">
        <v>25</v>
      </c>
      <c r="G188" s="10">
        <f>H186+C188</f>
        <v>-14998.499202033885</v>
      </c>
      <c r="H188" s="46"/>
      <c r="I188" s="15">
        <f>SUM($I$14,$G$33,$G$53,$G$73,G$93,G$112,G$131,G$150,G$169,G$188)</f>
        <v>-78880.955850636165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H189" s="53"/>
      <c r="I189" s="135" t="str">
        <f>IF($I188=$G193,"OK","CHECK IT")</f>
        <v>OK</v>
      </c>
      <c r="J189" s="27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449" t="s">
        <v>44</v>
      </c>
      <c r="I190" s="449"/>
      <c r="J190" s="20"/>
      <c r="K190" s="15"/>
    </row>
    <row r="191" spans="2:11" s="2" customFormat="1" ht="12.75" customHeight="1" x14ac:dyDescent="0.25">
      <c r="B191" s="439" t="s">
        <v>80</v>
      </c>
      <c r="C191" s="439"/>
      <c r="D191" s="439"/>
      <c r="E191" s="439" t="s">
        <v>79</v>
      </c>
      <c r="F191" s="439"/>
      <c r="G191" s="4" t="s">
        <v>23</v>
      </c>
      <c r="H191" s="52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15608</v>
      </c>
      <c r="D193" s="6">
        <v>6500</v>
      </c>
      <c r="E193" s="6">
        <f>C193*8.33%</f>
        <v>1300.1464000000001</v>
      </c>
      <c r="F193" s="6">
        <v>541</v>
      </c>
      <c r="G193" s="6">
        <f>$G$14+$G$33+$G$53+$G$73+$G$93+$G$112+$G$131+$G$150+$G$169+$G$188</f>
        <v>-78880.955850636165</v>
      </c>
      <c r="H193" s="46">
        <f>F193-E193</f>
        <v>-759.14640000000009</v>
      </c>
      <c r="I193" s="31"/>
      <c r="J193" s="16"/>
      <c r="K193" s="15">
        <f>(G193)*(H191/12)</f>
        <v>-558.74010394200616</v>
      </c>
    </row>
    <row r="194" spans="2:11" s="2" customFormat="1" ht="12.75" customHeight="1" x14ac:dyDescent="0.25">
      <c r="B194" s="2" t="s">
        <v>28</v>
      </c>
      <c r="C194" s="6">
        <v>15922</v>
      </c>
      <c r="D194" s="6">
        <v>6500</v>
      </c>
      <c r="E194" s="6">
        <f t="shared" ref="E194:E204" si="45">C194*8.33%</f>
        <v>1326.3026</v>
      </c>
      <c r="F194" s="6">
        <v>541</v>
      </c>
      <c r="G194" s="6">
        <f>G193+H193</f>
        <v>-79640.102250636162</v>
      </c>
      <c r="H194" s="46">
        <f t="shared" ref="H194:H198" si="46">F194-E194</f>
        <v>-785.30259999999998</v>
      </c>
      <c r="I194" s="31"/>
      <c r="J194" s="16"/>
      <c r="K194" s="15">
        <f>(G194)*(H191/12)</f>
        <v>-564.11739094200618</v>
      </c>
    </row>
    <row r="195" spans="2:11" s="2" customFormat="1" ht="12.75" customHeight="1" x14ac:dyDescent="0.25">
      <c r="B195" s="2" t="s">
        <v>29</v>
      </c>
      <c r="C195" s="6">
        <v>15922</v>
      </c>
      <c r="D195" s="6">
        <v>6500</v>
      </c>
      <c r="E195" s="6">
        <f t="shared" si="45"/>
        <v>1326.3026</v>
      </c>
      <c r="F195" s="6">
        <v>541</v>
      </c>
      <c r="G195" s="6">
        <f t="shared" ref="G195:G204" si="47">G194+H194</f>
        <v>-80425.404850636158</v>
      </c>
      <c r="H195" s="46">
        <f t="shared" si="46"/>
        <v>-785.30259999999998</v>
      </c>
      <c r="I195" s="31"/>
      <c r="J195" s="16"/>
      <c r="K195" s="15">
        <f>(G195)*(H191/12)</f>
        <v>-569.67995102533951</v>
      </c>
    </row>
    <row r="196" spans="2:11" s="2" customFormat="1" ht="12.75" customHeight="1" x14ac:dyDescent="0.25">
      <c r="B196" s="2" t="s">
        <v>30</v>
      </c>
      <c r="C196" s="6">
        <v>15922</v>
      </c>
      <c r="D196" s="6">
        <v>6500</v>
      </c>
      <c r="E196" s="6">
        <f t="shared" si="45"/>
        <v>1326.3026</v>
      </c>
      <c r="F196" s="6">
        <v>541</v>
      </c>
      <c r="G196" s="6">
        <f t="shared" si="47"/>
        <v>-81210.707450636153</v>
      </c>
      <c r="H196" s="46">
        <f t="shared" si="46"/>
        <v>-785.30259999999998</v>
      </c>
      <c r="I196" s="31"/>
      <c r="J196" s="16"/>
      <c r="K196" s="15">
        <f>(G196)*(H191/12)</f>
        <v>-575.24251110867283</v>
      </c>
    </row>
    <row r="197" spans="2:11" s="2" customFormat="1" ht="12.75" customHeight="1" x14ac:dyDescent="0.25">
      <c r="B197" s="2" t="s">
        <v>31</v>
      </c>
      <c r="C197" s="6">
        <v>15922</v>
      </c>
      <c r="D197" s="6">
        <v>6500</v>
      </c>
      <c r="E197" s="6">
        <f t="shared" si="45"/>
        <v>1326.3026</v>
      </c>
      <c r="F197" s="6">
        <v>541</v>
      </c>
      <c r="G197" s="6">
        <f t="shared" si="47"/>
        <v>-81996.010050636149</v>
      </c>
      <c r="H197" s="46">
        <f t="shared" si="46"/>
        <v>-785.30259999999998</v>
      </c>
      <c r="I197" s="31"/>
      <c r="J197" s="16"/>
      <c r="K197" s="15">
        <f>(G197)*(H191/12)</f>
        <v>-580.80507119200604</v>
      </c>
    </row>
    <row r="198" spans="2:11" s="2" customFormat="1" ht="12.75" customHeight="1" x14ac:dyDescent="0.25">
      <c r="B198" s="2" t="s">
        <v>32</v>
      </c>
      <c r="C198" s="6">
        <v>15922</v>
      </c>
      <c r="D198" s="6">
        <v>6500</v>
      </c>
      <c r="E198" s="6">
        <f t="shared" si="45"/>
        <v>1326.3026</v>
      </c>
      <c r="F198" s="6">
        <v>541</v>
      </c>
      <c r="G198" s="6">
        <f t="shared" si="47"/>
        <v>-82781.312650636144</v>
      </c>
      <c r="H198" s="46">
        <f t="shared" si="46"/>
        <v>-785.30259999999998</v>
      </c>
      <c r="I198" s="31"/>
      <c r="J198" s="16"/>
      <c r="K198" s="15">
        <f>(G198)*(H191/12)</f>
        <v>-586.36763127533936</v>
      </c>
    </row>
    <row r="199" spans="2:11" s="2" customFormat="1" ht="12.75" customHeight="1" x14ac:dyDescent="0.25">
      <c r="B199" s="2" t="s">
        <v>33</v>
      </c>
      <c r="C199" s="6">
        <v>16236</v>
      </c>
      <c r="D199" s="6">
        <v>6500</v>
      </c>
      <c r="E199" s="6">
        <f t="shared" si="45"/>
        <v>1352.4587999999999</v>
      </c>
      <c r="F199" s="6">
        <v>541</v>
      </c>
      <c r="G199" s="6">
        <f t="shared" si="47"/>
        <v>-83566.61525063614</v>
      </c>
      <c r="H199" s="46">
        <f>F199-E199</f>
        <v>-811.45879999999988</v>
      </c>
      <c r="I199" s="31"/>
      <c r="J199" s="16"/>
      <c r="K199" s="15">
        <f>(G199)*(H191/12)</f>
        <v>-591.93019135867269</v>
      </c>
    </row>
    <row r="200" spans="2:11" s="2" customFormat="1" ht="12.75" customHeight="1" x14ac:dyDescent="0.25">
      <c r="B200" s="2" t="s">
        <v>17</v>
      </c>
      <c r="C200" s="6">
        <v>16236</v>
      </c>
      <c r="D200" s="6">
        <v>6500</v>
      </c>
      <c r="E200" s="6">
        <f t="shared" si="45"/>
        <v>1352.4587999999999</v>
      </c>
      <c r="F200" s="6">
        <v>541</v>
      </c>
      <c r="G200" s="6">
        <f t="shared" si="47"/>
        <v>-84378.074050636133</v>
      </c>
      <c r="H200" s="46">
        <f>F200-E200</f>
        <v>-811.45879999999988</v>
      </c>
      <c r="I200" s="31"/>
      <c r="J200" s="16"/>
      <c r="K200" s="15">
        <f>(G200)*(H191/12)</f>
        <v>-597.67802452533931</v>
      </c>
    </row>
    <row r="201" spans="2:11" s="2" customFormat="1" ht="12.75" customHeight="1" x14ac:dyDescent="0.25">
      <c r="B201" s="2" t="s">
        <v>18</v>
      </c>
      <c r="C201" s="6">
        <v>16236</v>
      </c>
      <c r="D201" s="6">
        <v>6500</v>
      </c>
      <c r="E201" s="6">
        <f t="shared" si="45"/>
        <v>1352.4587999999999</v>
      </c>
      <c r="F201" s="6">
        <v>541</v>
      </c>
      <c r="G201" s="6">
        <f t="shared" si="47"/>
        <v>-85189.532850636126</v>
      </c>
      <c r="H201" s="46">
        <f>F201-E201</f>
        <v>-811.45879999999988</v>
      </c>
      <c r="I201" s="31"/>
      <c r="J201" s="16"/>
      <c r="K201" s="15">
        <f>(G201)*(H191/12)</f>
        <v>-603.42585769200593</v>
      </c>
    </row>
    <row r="202" spans="2:11" s="2" customFormat="1" ht="12.75" customHeight="1" x14ac:dyDescent="0.25">
      <c r="B202" s="2" t="s">
        <v>19</v>
      </c>
      <c r="C202" s="6">
        <v>16655</v>
      </c>
      <c r="D202" s="6">
        <v>6500</v>
      </c>
      <c r="E202" s="6">
        <f t="shared" si="45"/>
        <v>1387.3615</v>
      </c>
      <c r="F202" s="6">
        <v>541</v>
      </c>
      <c r="G202" s="6">
        <f t="shared" si="47"/>
        <v>-86000.991650636119</v>
      </c>
      <c r="H202" s="46">
        <f t="shared" ref="H202:H204" si="48">F202-E202</f>
        <v>-846.36149999999998</v>
      </c>
      <c r="I202" s="31"/>
      <c r="J202" s="16"/>
      <c r="K202" s="15">
        <f>(G202)*(H191/12)</f>
        <v>-609.17369085867256</v>
      </c>
    </row>
    <row r="203" spans="2:11" s="2" customFormat="1" ht="12.75" customHeight="1" x14ac:dyDescent="0.25">
      <c r="B203" s="2" t="s">
        <v>20</v>
      </c>
      <c r="C203" s="6">
        <v>17093</v>
      </c>
      <c r="D203" s="6">
        <v>6500</v>
      </c>
      <c r="E203" s="6">
        <f t="shared" si="45"/>
        <v>1423.8469</v>
      </c>
      <c r="F203" s="6">
        <v>541</v>
      </c>
      <c r="G203" s="6">
        <f t="shared" si="47"/>
        <v>-86847.353150636118</v>
      </c>
      <c r="H203" s="46">
        <f t="shared" si="48"/>
        <v>-882.84690000000001</v>
      </c>
      <c r="I203" s="31"/>
      <c r="J203" s="16"/>
      <c r="K203" s="15">
        <f>(G203)*(H191/12)</f>
        <v>-615.16875148367251</v>
      </c>
    </row>
    <row r="204" spans="2:11" s="2" customFormat="1" ht="12.75" customHeight="1" x14ac:dyDescent="0.25">
      <c r="B204" s="2" t="s">
        <v>21</v>
      </c>
      <c r="C204" s="6">
        <v>17093</v>
      </c>
      <c r="D204" s="6">
        <v>6500</v>
      </c>
      <c r="E204" s="6">
        <f t="shared" si="45"/>
        <v>1423.8469</v>
      </c>
      <c r="F204" s="6">
        <v>541</v>
      </c>
      <c r="G204" s="6">
        <f t="shared" si="47"/>
        <v>-87730.200050636122</v>
      </c>
      <c r="H204" s="46">
        <f t="shared" si="48"/>
        <v>-882.84690000000001</v>
      </c>
      <c r="I204" s="31"/>
      <c r="J204" s="16"/>
      <c r="K204" s="15">
        <f>(G204)*(H191/12)</f>
        <v>-621.42225035867261</v>
      </c>
    </row>
    <row r="205" spans="2:11" s="2" customFormat="1" ht="12.75" customHeight="1" x14ac:dyDescent="0.25">
      <c r="B205" s="7" t="s">
        <v>22</v>
      </c>
      <c r="C205" s="8">
        <f>SUM(C193:C204)</f>
        <v>194767</v>
      </c>
      <c r="D205" s="9" t="s">
        <v>23</v>
      </c>
      <c r="E205" s="8">
        <f>SUM(E193:E204)</f>
        <v>16224.091100000001</v>
      </c>
      <c r="F205" s="8">
        <f>SUM(F193:F204)</f>
        <v>6492</v>
      </c>
      <c r="G205" s="12">
        <f>SUM(G193:G204)</f>
        <v>-998647.26010763354</v>
      </c>
      <c r="H205" s="49">
        <f>SUM(H193:H204)</f>
        <v>-9732.0911000000015</v>
      </c>
      <c r="I205" s="38">
        <f>H191/12</f>
        <v>7.0833333333333338E-3</v>
      </c>
      <c r="J205" s="23"/>
      <c r="K205" s="30">
        <f>SUM(K192:K204)</f>
        <v>-7073.7514257624043</v>
      </c>
    </row>
    <row r="206" spans="2:11" s="2" customFormat="1" ht="12.75" customHeight="1" x14ac:dyDescent="0.25">
      <c r="H206" s="46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-7073.7514257624043</v>
      </c>
      <c r="F207" s="2" t="s">
        <v>25</v>
      </c>
      <c r="G207" s="10">
        <f>H205+C207</f>
        <v>-16805.842525762404</v>
      </c>
      <c r="H207" s="46"/>
      <c r="I207" s="15">
        <f>SUM($I$14,$G$33,$G$53,$G$73,G$93,G$112,G$131,G$150,G$169,G$188,G$207)</f>
        <v>-95686.798376398569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27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449" t="s">
        <v>46</v>
      </c>
      <c r="I209" s="449"/>
      <c r="J209" s="20"/>
      <c r="K209" s="15"/>
    </row>
    <row r="210" spans="2:11" s="2" customFormat="1" ht="12.75" customHeight="1" x14ac:dyDescent="0.25">
      <c r="B210" s="439" t="s">
        <v>80</v>
      </c>
      <c r="C210" s="439"/>
      <c r="D210" s="439"/>
      <c r="E210" s="439" t="s">
        <v>79</v>
      </c>
      <c r="F210" s="439"/>
      <c r="G210" s="4" t="s">
        <v>23</v>
      </c>
      <c r="H210" s="52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17308</v>
      </c>
      <c r="D212" s="6">
        <v>6500</v>
      </c>
      <c r="E212" s="6">
        <f>C212*8.33%</f>
        <v>1441.7564</v>
      </c>
      <c r="F212" s="6">
        <v>541</v>
      </c>
      <c r="G212" s="6">
        <f>$G$14+$G$33+$G$53+$G$73+$G$93+$G$112+$G$131+$G$150+$G$169+$G$188+$G$207</f>
        <v>-95686.798376398569</v>
      </c>
      <c r="H212" s="46">
        <f>F212-E212</f>
        <v>-900.75639999999999</v>
      </c>
      <c r="I212" s="31"/>
      <c r="J212" s="16"/>
      <c r="K212" s="15">
        <f>(G212)*(H210/12)</f>
        <v>-677.78148849948991</v>
      </c>
    </row>
    <row r="213" spans="2:11" s="2" customFormat="1" ht="12.75" customHeight="1" x14ac:dyDescent="0.25">
      <c r="B213" s="2" t="s">
        <v>28</v>
      </c>
      <c r="C213" s="6">
        <v>17308</v>
      </c>
      <c r="D213" s="6">
        <v>6500</v>
      </c>
      <c r="E213" s="6">
        <f t="shared" ref="E213:E223" si="49">C213*8.33%</f>
        <v>1441.7564</v>
      </c>
      <c r="F213" s="6">
        <v>541</v>
      </c>
      <c r="G213" s="6">
        <f>G212+H212</f>
        <v>-96587.554776398567</v>
      </c>
      <c r="H213" s="46">
        <f t="shared" ref="H213:H217" si="50">F213-E213</f>
        <v>-900.75639999999999</v>
      </c>
      <c r="I213" s="31"/>
      <c r="J213" s="16"/>
      <c r="K213" s="15">
        <f>(G213)*(H210/12)</f>
        <v>-684.16184633282319</v>
      </c>
    </row>
    <row r="214" spans="2:11" s="2" customFormat="1" ht="12.75" customHeight="1" x14ac:dyDescent="0.25">
      <c r="B214" s="2" t="s">
        <v>29</v>
      </c>
      <c r="C214" s="6">
        <v>17308</v>
      </c>
      <c r="D214" s="6">
        <v>6500</v>
      </c>
      <c r="E214" s="6">
        <f t="shared" si="49"/>
        <v>1441.7564</v>
      </c>
      <c r="F214" s="6">
        <v>541</v>
      </c>
      <c r="G214" s="6">
        <f t="shared" ref="G214:G223" si="51">G213+H213</f>
        <v>-97488.311176398565</v>
      </c>
      <c r="H214" s="46">
        <f t="shared" si="50"/>
        <v>-900.75639999999999</v>
      </c>
      <c r="I214" s="31"/>
      <c r="J214" s="16"/>
      <c r="K214" s="15">
        <f>(G214)*(H210/12)</f>
        <v>-690.54220416615658</v>
      </c>
    </row>
    <row r="215" spans="2:11" s="2" customFormat="1" ht="12.75" customHeight="1" x14ac:dyDescent="0.25">
      <c r="B215" s="2" t="s">
        <v>30</v>
      </c>
      <c r="C215" s="6">
        <v>17308</v>
      </c>
      <c r="D215" s="6">
        <v>6500</v>
      </c>
      <c r="E215" s="6">
        <f t="shared" si="49"/>
        <v>1441.7564</v>
      </c>
      <c r="F215" s="6">
        <v>541</v>
      </c>
      <c r="G215" s="6">
        <f t="shared" si="51"/>
        <v>-98389.067576398564</v>
      </c>
      <c r="H215" s="46">
        <f t="shared" si="50"/>
        <v>-900.75639999999999</v>
      </c>
      <c r="I215" s="31"/>
      <c r="J215" s="16"/>
      <c r="K215" s="15">
        <f>(G215)*(H210/12)</f>
        <v>-696.92256199948986</v>
      </c>
    </row>
    <row r="216" spans="2:11" s="2" customFormat="1" ht="12.75" customHeight="1" x14ac:dyDescent="0.25">
      <c r="B216" s="2" t="s">
        <v>31</v>
      </c>
      <c r="C216" s="6">
        <v>17630</v>
      </c>
      <c r="D216" s="6">
        <v>6500</v>
      </c>
      <c r="E216" s="6">
        <f t="shared" si="49"/>
        <v>1468.579</v>
      </c>
      <c r="F216" s="6">
        <v>541</v>
      </c>
      <c r="G216" s="6">
        <f t="shared" si="51"/>
        <v>-99289.823976398562</v>
      </c>
      <c r="H216" s="46">
        <f t="shared" si="50"/>
        <v>-927.57899999999995</v>
      </c>
      <c r="I216" s="31"/>
      <c r="J216" s="16"/>
      <c r="K216" s="15">
        <f>(G216)*(H210/12)</f>
        <v>-703.30291983282325</v>
      </c>
    </row>
    <row r="217" spans="2:11" s="2" customFormat="1" ht="12.75" customHeight="1" x14ac:dyDescent="0.25">
      <c r="B217" s="2" t="s">
        <v>32</v>
      </c>
      <c r="C217" s="6">
        <v>17630</v>
      </c>
      <c r="D217" s="6">
        <v>6500</v>
      </c>
      <c r="E217" s="6">
        <f t="shared" si="49"/>
        <v>1468.579</v>
      </c>
      <c r="F217" s="6">
        <v>541</v>
      </c>
      <c r="G217" s="6">
        <f t="shared" si="51"/>
        <v>-100217.40297639856</v>
      </c>
      <c r="H217" s="46">
        <f t="shared" si="50"/>
        <v>-927.57899999999995</v>
      </c>
      <c r="I217" s="31"/>
      <c r="J217" s="16"/>
      <c r="K217" s="15">
        <f>(G217)*(H210/12)</f>
        <v>-709.87327108282318</v>
      </c>
    </row>
    <row r="218" spans="2:11" s="2" customFormat="1" ht="12.75" customHeight="1" x14ac:dyDescent="0.25">
      <c r="B218" s="2" t="s">
        <v>33</v>
      </c>
      <c r="C218" s="6">
        <v>17953</v>
      </c>
      <c r="D218" s="6">
        <v>6500</v>
      </c>
      <c r="E218" s="6">
        <f t="shared" si="49"/>
        <v>1495.4848999999999</v>
      </c>
      <c r="F218" s="6">
        <v>541</v>
      </c>
      <c r="G218" s="6">
        <f t="shared" si="51"/>
        <v>-101144.98197639856</v>
      </c>
      <c r="H218" s="46">
        <f>F218-E218</f>
        <v>-954.48489999999993</v>
      </c>
      <c r="I218" s="31"/>
      <c r="J218" s="16"/>
      <c r="K218" s="15">
        <f>(G218)*(H210/12)</f>
        <v>-716.44362233282322</v>
      </c>
    </row>
    <row r="219" spans="2:11" s="2" customFormat="1" ht="12.75" customHeight="1" x14ac:dyDescent="0.25">
      <c r="B219" s="2" t="s">
        <v>17</v>
      </c>
      <c r="C219" s="6">
        <v>17953</v>
      </c>
      <c r="D219" s="6">
        <v>6500</v>
      </c>
      <c r="E219" s="6">
        <f t="shared" si="49"/>
        <v>1495.4848999999999</v>
      </c>
      <c r="F219" s="6">
        <v>541</v>
      </c>
      <c r="G219" s="6">
        <f t="shared" si="51"/>
        <v>-102099.46687639855</v>
      </c>
      <c r="H219" s="46">
        <f>F219-E219</f>
        <v>-954.48489999999993</v>
      </c>
      <c r="I219" s="31"/>
      <c r="J219" s="16"/>
      <c r="K219" s="15">
        <f>(G219)*(H210/12)</f>
        <v>-723.20455704115648</v>
      </c>
    </row>
    <row r="220" spans="2:11" s="2" customFormat="1" ht="12.75" customHeight="1" x14ac:dyDescent="0.25">
      <c r="B220" s="2" t="s">
        <v>18</v>
      </c>
      <c r="C220" s="6">
        <v>17953</v>
      </c>
      <c r="D220" s="6">
        <v>6500</v>
      </c>
      <c r="E220" s="6">
        <f t="shared" si="49"/>
        <v>1495.4848999999999</v>
      </c>
      <c r="F220" s="6">
        <v>541</v>
      </c>
      <c r="G220" s="6">
        <f t="shared" si="51"/>
        <v>-103053.95177639855</v>
      </c>
      <c r="H220" s="46">
        <f>F220-E220</f>
        <v>-954.48489999999993</v>
      </c>
      <c r="I220" s="31"/>
      <c r="J220" s="16"/>
      <c r="K220" s="15">
        <f>(G220)*(H210/12)</f>
        <v>-729.96549174948973</v>
      </c>
    </row>
    <row r="221" spans="2:11" s="2" customFormat="1" ht="12.75" customHeight="1" x14ac:dyDescent="0.25">
      <c r="B221" s="2" t="s">
        <v>19</v>
      </c>
      <c r="C221" s="6">
        <v>17953</v>
      </c>
      <c r="D221" s="6">
        <v>6500</v>
      </c>
      <c r="E221" s="6">
        <f t="shared" si="49"/>
        <v>1495.4848999999999</v>
      </c>
      <c r="F221" s="6">
        <v>541</v>
      </c>
      <c r="G221" s="6">
        <f t="shared" si="51"/>
        <v>-104008.43667639855</v>
      </c>
      <c r="H221" s="46">
        <f t="shared" ref="H221:H223" si="52">F221-E221</f>
        <v>-954.48489999999993</v>
      </c>
      <c r="I221" s="31"/>
      <c r="J221" s="16"/>
      <c r="K221" s="15">
        <f>(G221)*(H210/12)</f>
        <v>-736.7264264578231</v>
      </c>
    </row>
    <row r="222" spans="2:11" s="2" customFormat="1" ht="12.75" customHeight="1" x14ac:dyDescent="0.25">
      <c r="B222" s="2" t="s">
        <v>20</v>
      </c>
      <c r="C222" s="6">
        <v>18853</v>
      </c>
      <c r="D222" s="6">
        <v>6500</v>
      </c>
      <c r="E222" s="6">
        <f t="shared" si="49"/>
        <v>1570.4549</v>
      </c>
      <c r="F222" s="6">
        <v>541</v>
      </c>
      <c r="G222" s="6">
        <f t="shared" si="51"/>
        <v>-104962.92157639854</v>
      </c>
      <c r="H222" s="46">
        <f t="shared" si="52"/>
        <v>-1029.4549</v>
      </c>
      <c r="I222" s="31"/>
      <c r="J222" s="16"/>
      <c r="K222" s="15">
        <f>(G222)*(H210/12)</f>
        <v>-743.48736116615635</v>
      </c>
    </row>
    <row r="223" spans="2:11" s="2" customFormat="1" ht="12.75" customHeight="1" x14ac:dyDescent="0.25">
      <c r="B223" s="2" t="s">
        <v>21</v>
      </c>
      <c r="C223" s="6">
        <v>18853</v>
      </c>
      <c r="D223" s="6">
        <v>6500</v>
      </c>
      <c r="E223" s="6">
        <f t="shared" si="49"/>
        <v>1570.4549</v>
      </c>
      <c r="F223" s="6">
        <v>541</v>
      </c>
      <c r="G223" s="6">
        <f t="shared" si="51"/>
        <v>-105992.37647639854</v>
      </c>
      <c r="H223" s="46">
        <f t="shared" si="52"/>
        <v>-1029.4549</v>
      </c>
      <c r="I223" s="31"/>
      <c r="J223" s="16"/>
      <c r="K223" s="15">
        <f>(G223)*(H210/12)</f>
        <v>-750.77933337448974</v>
      </c>
    </row>
    <row r="224" spans="2:11" s="2" customFormat="1" ht="12.75" customHeight="1" x14ac:dyDescent="0.25">
      <c r="B224" s="7" t="s">
        <v>22</v>
      </c>
      <c r="C224" s="8">
        <f>SUM(C212:C223)</f>
        <v>214010</v>
      </c>
      <c r="D224" s="9" t="s">
        <v>23</v>
      </c>
      <c r="E224" s="8">
        <f>SUM(E212:E223)</f>
        <v>17827.032999999999</v>
      </c>
      <c r="F224" s="8">
        <f>SUM(F212:F223)</f>
        <v>6492</v>
      </c>
      <c r="G224" s="12">
        <f>SUM(G212:G223)</f>
        <v>-1208921.0942167826</v>
      </c>
      <c r="H224" s="49">
        <f>SUM(H212:H223)</f>
        <v>-11335.032999999999</v>
      </c>
      <c r="I224" s="38">
        <f>H210/12</f>
        <v>7.0833333333333338E-3</v>
      </c>
      <c r="J224" s="23"/>
      <c r="K224" s="30">
        <f>SUM(K212:K223)</f>
        <v>-8563.1910840355449</v>
      </c>
    </row>
    <row r="225" spans="2:11" s="2" customFormat="1" ht="12.75" customHeight="1" x14ac:dyDescent="0.25">
      <c r="H225" s="46"/>
      <c r="I225" s="31"/>
      <c r="J225" s="16"/>
      <c r="K225" s="15"/>
    </row>
    <row r="226" spans="2:11" s="2" customFormat="1" ht="12.75" customHeight="1" x14ac:dyDescent="0.25">
      <c r="B226" s="2" t="s">
        <v>24</v>
      </c>
      <c r="C226" s="10">
        <f>G224*I224</f>
        <v>-8563.1910840355449</v>
      </c>
      <c r="F226" s="2" t="s">
        <v>25</v>
      </c>
      <c r="G226" s="10">
        <f>H224+C226</f>
        <v>-19898.224084035544</v>
      </c>
      <c r="H226" s="46"/>
      <c r="I226" s="15">
        <f>SUM($I$14,$G$33,$G$53,$G$73,G$93,G$112,G$131,G$150,G$169,G$188,G$207,G$226)</f>
        <v>-115585.02246043412</v>
      </c>
      <c r="J226" s="143" t="str">
        <f>IF($K224=$C226,"Intt OK","Intt CHECK IT")</f>
        <v>Intt OK</v>
      </c>
      <c r="K226" s="15"/>
    </row>
    <row r="227" spans="2:11" s="1" customFormat="1" ht="12.75" customHeight="1" x14ac:dyDescent="0.25">
      <c r="H227" s="53"/>
      <c r="I227" s="135" t="str">
        <f>IF($I226=$G231,"OK","CHECK IT")</f>
        <v>OK</v>
      </c>
      <c r="J227" s="27"/>
      <c r="K227" s="28"/>
    </row>
    <row r="228" spans="2:11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3" t="s">
        <v>4</v>
      </c>
      <c r="H228" s="449" t="s">
        <v>47</v>
      </c>
      <c r="I228" s="449"/>
      <c r="J228" s="20"/>
      <c r="K228" s="15"/>
    </row>
    <row r="229" spans="2:11" s="2" customFormat="1" ht="12.75" customHeight="1" x14ac:dyDescent="0.25">
      <c r="B229" s="439" t="s">
        <v>80</v>
      </c>
      <c r="C229" s="439"/>
      <c r="D229" s="439"/>
      <c r="E229" s="439" t="s">
        <v>79</v>
      </c>
      <c r="F229" s="439"/>
      <c r="G229" s="4" t="s">
        <v>23</v>
      </c>
      <c r="H229" s="52" t="s">
        <v>45</v>
      </c>
      <c r="I229" s="32"/>
      <c r="J229" s="26"/>
      <c r="K229" s="15"/>
    </row>
    <row r="230" spans="2:11" s="2" customFormat="1" ht="12.7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5" t="s">
        <v>14</v>
      </c>
      <c r="H230" s="48" t="s">
        <v>15</v>
      </c>
      <c r="I230" s="33" t="s">
        <v>16</v>
      </c>
      <c r="J230" s="17"/>
      <c r="K230" s="15"/>
    </row>
    <row r="231" spans="2:11" s="2" customFormat="1" ht="12.75" customHeight="1" x14ac:dyDescent="0.25">
      <c r="B231" s="2" t="s">
        <v>27</v>
      </c>
      <c r="C231" s="6">
        <v>18853</v>
      </c>
      <c r="D231" s="6">
        <v>6500</v>
      </c>
      <c r="E231" s="6">
        <f>C231*8.33%</f>
        <v>1570.4549</v>
      </c>
      <c r="F231" s="6">
        <v>541</v>
      </c>
      <c r="G231" s="6">
        <f>$G$14+$G$33+$G$53+$G$73+$G$93+$G$112+$G$131+$G$150+$G$169+$G$188+$G$207+$G$226</f>
        <v>-115585.02246043412</v>
      </c>
      <c r="H231" s="46">
        <f>F231-E231</f>
        <v>-1029.4549</v>
      </c>
      <c r="I231" s="31"/>
      <c r="J231" s="16"/>
      <c r="K231" s="15">
        <f>(G231)*(H229/12)</f>
        <v>-818.7272424280751</v>
      </c>
    </row>
    <row r="232" spans="2:11" s="2" customFormat="1" ht="12.75" customHeight="1" x14ac:dyDescent="0.25">
      <c r="B232" s="2" t="s">
        <v>28</v>
      </c>
      <c r="C232" s="6">
        <v>20507</v>
      </c>
      <c r="D232" s="6">
        <v>6500</v>
      </c>
      <c r="E232" s="6">
        <f t="shared" ref="E232:E242" si="53">C232*8.33%</f>
        <v>1708.2330999999999</v>
      </c>
      <c r="F232" s="6">
        <v>541</v>
      </c>
      <c r="G232" s="6">
        <f>G231+H231</f>
        <v>-116614.47736043412</v>
      </c>
      <c r="H232" s="46">
        <f t="shared" ref="H232:H236" si="54">F232-E232</f>
        <v>-1167.2330999999999</v>
      </c>
      <c r="I232" s="31"/>
      <c r="J232" s="16"/>
      <c r="K232" s="15">
        <f>(G232)*(H229/12)</f>
        <v>-826.01921463640838</v>
      </c>
    </row>
    <row r="233" spans="2:11" s="2" customFormat="1" ht="12.75" customHeight="1" x14ac:dyDescent="0.25">
      <c r="B233" s="2" t="s">
        <v>29</v>
      </c>
      <c r="C233" s="6">
        <v>20507</v>
      </c>
      <c r="D233" s="6">
        <v>6500</v>
      </c>
      <c r="E233" s="6">
        <f t="shared" si="53"/>
        <v>1708.2330999999999</v>
      </c>
      <c r="F233" s="6">
        <v>541</v>
      </c>
      <c r="G233" s="6">
        <f t="shared" ref="G233:G242" si="55">G232+H232</f>
        <v>-117781.71046043411</v>
      </c>
      <c r="H233" s="46">
        <f t="shared" si="54"/>
        <v>-1167.2330999999999</v>
      </c>
      <c r="I233" s="31"/>
      <c r="J233" s="16"/>
      <c r="K233" s="15">
        <f>(G233)*(H229/12)</f>
        <v>-834.28711576140836</v>
      </c>
    </row>
    <row r="234" spans="2:11" s="2" customFormat="1" ht="12.75" customHeight="1" x14ac:dyDescent="0.25">
      <c r="B234" s="2" t="s">
        <v>30</v>
      </c>
      <c r="C234" s="6">
        <v>20507</v>
      </c>
      <c r="D234" s="6">
        <v>6500</v>
      </c>
      <c r="E234" s="6">
        <f t="shared" si="53"/>
        <v>1708.2330999999999</v>
      </c>
      <c r="F234" s="6">
        <v>541</v>
      </c>
      <c r="G234" s="6">
        <f t="shared" si="55"/>
        <v>-118948.94356043411</v>
      </c>
      <c r="H234" s="46">
        <f t="shared" si="54"/>
        <v>-1167.2330999999999</v>
      </c>
      <c r="I234" s="31"/>
      <c r="J234" s="16"/>
      <c r="K234" s="15">
        <f>(G234)*(H229/12)</f>
        <v>-842.55501688640834</v>
      </c>
    </row>
    <row r="235" spans="2:11" s="2" customFormat="1" ht="12.75" customHeight="1" x14ac:dyDescent="0.25">
      <c r="B235" s="2" t="s">
        <v>31</v>
      </c>
      <c r="C235" s="6">
        <v>20507</v>
      </c>
      <c r="D235" s="6">
        <v>6500</v>
      </c>
      <c r="E235" s="6">
        <f t="shared" si="53"/>
        <v>1708.2330999999999</v>
      </c>
      <c r="F235" s="6">
        <v>541</v>
      </c>
      <c r="G235" s="6">
        <f t="shared" si="55"/>
        <v>-120116.17666043411</v>
      </c>
      <c r="H235" s="46">
        <f t="shared" si="54"/>
        <v>-1167.2330999999999</v>
      </c>
      <c r="I235" s="31"/>
      <c r="J235" s="16"/>
      <c r="K235" s="15">
        <f>(G235)*(H229/12)</f>
        <v>-850.82291801140832</v>
      </c>
    </row>
    <row r="236" spans="2:11" s="2" customFormat="1" ht="12.75" customHeight="1" x14ac:dyDescent="0.25">
      <c r="B236" s="2" t="s">
        <v>32</v>
      </c>
      <c r="C236" s="6">
        <v>20507</v>
      </c>
      <c r="D236" s="6">
        <v>6500</v>
      </c>
      <c r="E236" s="6">
        <f t="shared" si="53"/>
        <v>1708.2330999999999</v>
      </c>
      <c r="F236" s="6">
        <v>541</v>
      </c>
      <c r="G236" s="6">
        <f t="shared" si="55"/>
        <v>-121283.40976043411</v>
      </c>
      <c r="H236" s="46">
        <f t="shared" si="54"/>
        <v>-1167.2330999999999</v>
      </c>
      <c r="I236" s="31"/>
      <c r="J236" s="16"/>
      <c r="K236" s="15">
        <f>(G236)*(H229/12)</f>
        <v>-859.0908191364083</v>
      </c>
    </row>
    <row r="237" spans="2:11" s="2" customFormat="1" ht="12.75" customHeight="1" x14ac:dyDescent="0.25">
      <c r="B237" s="2" t="s">
        <v>33</v>
      </c>
      <c r="C237" s="6">
        <v>20507</v>
      </c>
      <c r="D237" s="6">
        <v>6500</v>
      </c>
      <c r="E237" s="6">
        <f t="shared" si="53"/>
        <v>1708.2330999999999</v>
      </c>
      <c r="F237" s="6">
        <v>541</v>
      </c>
      <c r="G237" s="6">
        <f t="shared" si="55"/>
        <v>-122450.64286043411</v>
      </c>
      <c r="H237" s="46">
        <f>F237-E237</f>
        <v>-1167.2330999999999</v>
      </c>
      <c r="I237" s="31"/>
      <c r="J237" s="16"/>
      <c r="K237" s="15">
        <f>(G237)*(H229/12)</f>
        <v>-867.35872026140828</v>
      </c>
    </row>
    <row r="238" spans="2:11" s="2" customFormat="1" ht="12.75" customHeight="1" x14ac:dyDescent="0.25">
      <c r="B238" s="2" t="s">
        <v>17</v>
      </c>
      <c r="C238" s="6">
        <v>20507</v>
      </c>
      <c r="D238" s="6">
        <v>6500</v>
      </c>
      <c r="E238" s="6">
        <f t="shared" si="53"/>
        <v>1708.2330999999999</v>
      </c>
      <c r="F238" s="6">
        <v>541</v>
      </c>
      <c r="G238" s="6">
        <f t="shared" si="55"/>
        <v>-123617.8759604341</v>
      </c>
      <c r="H238" s="46">
        <f>F238-E238</f>
        <v>-1167.2330999999999</v>
      </c>
      <c r="I238" s="31"/>
      <c r="J238" s="16"/>
      <c r="K238" s="15">
        <f>(G238)*(H229/12)</f>
        <v>-875.62662138640826</v>
      </c>
    </row>
    <row r="239" spans="2:11" s="2" customFormat="1" ht="12.75" customHeight="1" x14ac:dyDescent="0.25">
      <c r="B239" s="2" t="s">
        <v>18</v>
      </c>
      <c r="C239" s="6">
        <v>20507</v>
      </c>
      <c r="D239" s="6">
        <v>6500</v>
      </c>
      <c r="E239" s="6">
        <f t="shared" si="53"/>
        <v>1708.2330999999999</v>
      </c>
      <c r="F239" s="6">
        <v>541</v>
      </c>
      <c r="G239" s="6">
        <f t="shared" si="55"/>
        <v>-124785.1090604341</v>
      </c>
      <c r="H239" s="46">
        <f>F239-E239</f>
        <v>-1167.2330999999999</v>
      </c>
      <c r="I239" s="31"/>
      <c r="J239" s="16"/>
      <c r="K239" s="15">
        <f>(G239)*(H229/12)</f>
        <v>-883.89452251140824</v>
      </c>
    </row>
    <row r="240" spans="2:11" s="2" customFormat="1" ht="12.75" customHeight="1" x14ac:dyDescent="0.25">
      <c r="B240" s="2" t="s">
        <v>19</v>
      </c>
      <c r="C240" s="6">
        <v>20507</v>
      </c>
      <c r="D240" s="6">
        <v>6500</v>
      </c>
      <c r="E240" s="6">
        <f t="shared" si="53"/>
        <v>1708.2330999999999</v>
      </c>
      <c r="F240" s="6">
        <v>541</v>
      </c>
      <c r="G240" s="6">
        <f t="shared" si="55"/>
        <v>-125952.3421604341</v>
      </c>
      <c r="H240" s="46">
        <f t="shared" ref="H240:H242" si="56">F240-E240</f>
        <v>-1167.2330999999999</v>
      </c>
      <c r="I240" s="31"/>
      <c r="J240" s="16"/>
      <c r="K240" s="15">
        <f>(G240)*(H229/12)</f>
        <v>-892.16242363640822</v>
      </c>
    </row>
    <row r="241" spans="2:12" s="2" customFormat="1" ht="12.75" customHeight="1" x14ac:dyDescent="0.25">
      <c r="B241" s="2" t="s">
        <v>20</v>
      </c>
      <c r="C241" s="6">
        <v>21866</v>
      </c>
      <c r="D241" s="6">
        <v>6500</v>
      </c>
      <c r="E241" s="6">
        <f t="shared" si="53"/>
        <v>1821.4377999999999</v>
      </c>
      <c r="F241" s="6">
        <v>541</v>
      </c>
      <c r="G241" s="6">
        <f t="shared" si="55"/>
        <v>-127119.5752604341</v>
      </c>
      <c r="H241" s="46">
        <f t="shared" si="56"/>
        <v>-1280.4377999999999</v>
      </c>
      <c r="I241" s="31"/>
      <c r="J241" s="16"/>
      <c r="K241" s="15">
        <f>(G241)*(H229/12)</f>
        <v>-900.4303247614082</v>
      </c>
    </row>
    <row r="242" spans="2:12" s="2" customFormat="1" ht="12.75" customHeight="1" x14ac:dyDescent="0.25">
      <c r="B242" s="2" t="s">
        <v>21</v>
      </c>
      <c r="C242" s="6">
        <v>21866</v>
      </c>
      <c r="D242" s="6">
        <v>6500</v>
      </c>
      <c r="E242" s="6">
        <f t="shared" si="53"/>
        <v>1821.4377999999999</v>
      </c>
      <c r="F242" s="6">
        <v>541</v>
      </c>
      <c r="G242" s="6">
        <f t="shared" si="55"/>
        <v>-128400.0130604341</v>
      </c>
      <c r="H242" s="46">
        <f t="shared" si="56"/>
        <v>-1280.4377999999999</v>
      </c>
      <c r="I242" s="31"/>
      <c r="J242" s="16"/>
      <c r="K242" s="15">
        <f>(G242)*(H229/12)</f>
        <v>-909.5000925114083</v>
      </c>
    </row>
    <row r="243" spans="2:12" s="2" customFormat="1" ht="12.75" customHeight="1" x14ac:dyDescent="0.25">
      <c r="B243" s="7" t="s">
        <v>22</v>
      </c>
      <c r="C243" s="8">
        <f>SUM(C231:C242)</f>
        <v>247148</v>
      </c>
      <c r="D243" s="9" t="s">
        <v>23</v>
      </c>
      <c r="E243" s="8">
        <f>SUM(E231:E242)</f>
        <v>20587.428399999997</v>
      </c>
      <c r="F243" s="8">
        <f>SUM(F231:F242)</f>
        <v>6492</v>
      </c>
      <c r="G243" s="12">
        <f>SUM(G231:G242)</f>
        <v>-1462655.2986252091</v>
      </c>
      <c r="H243" s="49">
        <f>SUM(H231:H242)</f>
        <v>-14095.428399999997</v>
      </c>
      <c r="I243" s="38">
        <f>H229/12</f>
        <v>7.0833333333333338E-3</v>
      </c>
      <c r="J243" s="23"/>
      <c r="K243" s="30">
        <f>SUM(K230:K242)</f>
        <v>-10360.475031928567</v>
      </c>
    </row>
    <row r="244" spans="2:12" s="2" customFormat="1" ht="12.75" customHeight="1" x14ac:dyDescent="0.25">
      <c r="H244" s="46"/>
      <c r="I244" s="31"/>
      <c r="J244" s="16"/>
      <c r="K244" s="15"/>
    </row>
    <row r="245" spans="2:12" s="2" customFormat="1" ht="12.75" customHeight="1" x14ac:dyDescent="0.25">
      <c r="B245" s="2" t="s">
        <v>24</v>
      </c>
      <c r="C245" s="10">
        <f>G243*I243</f>
        <v>-10360.475031928565</v>
      </c>
      <c r="F245" s="2" t="s">
        <v>25</v>
      </c>
      <c r="G245" s="10">
        <f>H243+C245</f>
        <v>-24455.903431928564</v>
      </c>
      <c r="H245" s="46"/>
      <c r="I245" s="15">
        <f>SUM($I$14,$G$33,$G$53,$G$73,G$93,G$112,G$131,G$150,G$169,G$188,G$207,G$226,G$245)</f>
        <v>-140040.92589236269</v>
      </c>
      <c r="J245" s="143" t="str">
        <f>IF($K243=$C245,"Intt OK","Intt CHECK IT")</f>
        <v>Intt OK</v>
      </c>
      <c r="K245" s="15"/>
    </row>
    <row r="246" spans="2:12" s="1" customFormat="1" ht="12.75" customHeight="1" x14ac:dyDescent="0.25">
      <c r="H246" s="53"/>
      <c r="I246" s="135" t="str">
        <f>IF($I245=$G250,"OK","CHECK IT")</f>
        <v>OK</v>
      </c>
      <c r="J246" s="27"/>
      <c r="K246" s="28"/>
    </row>
    <row r="247" spans="2:12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3" t="s">
        <v>4</v>
      </c>
      <c r="H247" s="449" t="s">
        <v>48</v>
      </c>
      <c r="I247" s="449"/>
      <c r="J247" s="20"/>
      <c r="K247" s="15"/>
    </row>
    <row r="248" spans="2:12" s="2" customFormat="1" ht="12.75" customHeight="1" x14ac:dyDescent="0.25">
      <c r="B248" s="439" t="s">
        <v>80</v>
      </c>
      <c r="C248" s="439"/>
      <c r="D248" s="439"/>
      <c r="E248" s="439" t="s">
        <v>79</v>
      </c>
      <c r="F248" s="439"/>
      <c r="G248" s="4" t="s">
        <v>23</v>
      </c>
      <c r="H248" s="52" t="s">
        <v>45</v>
      </c>
      <c r="I248" s="32"/>
      <c r="J248" s="26"/>
      <c r="K248" s="15"/>
    </row>
    <row r="249" spans="2:12" s="2" customFormat="1" ht="12.7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5" t="s">
        <v>14</v>
      </c>
      <c r="H249" s="48" t="s">
        <v>15</v>
      </c>
      <c r="I249" s="33" t="s">
        <v>16</v>
      </c>
      <c r="J249" s="17"/>
      <c r="K249" s="15"/>
    </row>
    <row r="250" spans="2:12" s="2" customFormat="1" ht="12.75" customHeight="1" x14ac:dyDescent="0.25">
      <c r="B250" s="2" t="s">
        <v>27</v>
      </c>
      <c r="C250" s="6">
        <v>21866</v>
      </c>
      <c r="D250" s="6">
        <v>6500</v>
      </c>
      <c r="E250" s="6">
        <f>C250*8.33%</f>
        <v>1821.4377999999999</v>
      </c>
      <c r="F250" s="6">
        <v>541</v>
      </c>
      <c r="G250" s="6">
        <f>$G$14+$G$33+$G$53+$G$73+$G$93+$G$112+$G$131+$G$150+$G$169+$G$188+$G$207+$G$226+$G$245</f>
        <v>-140040.92589236269</v>
      </c>
      <c r="H250" s="46">
        <f>F250-E250</f>
        <v>-1280.4377999999999</v>
      </c>
      <c r="I250" s="31"/>
      <c r="J250" s="16"/>
      <c r="K250" s="15">
        <f>(G250)*(H248/12)</f>
        <v>-991.95655840423581</v>
      </c>
    </row>
    <row r="251" spans="2:12" s="2" customFormat="1" ht="12.75" customHeight="1" x14ac:dyDescent="0.25">
      <c r="B251" s="2" t="s">
        <v>28</v>
      </c>
      <c r="C251" s="6">
        <v>21866</v>
      </c>
      <c r="D251" s="6">
        <v>6500</v>
      </c>
      <c r="E251" s="6">
        <f t="shared" ref="E251:E262" si="57">C251*8.33%</f>
        <v>1821.4377999999999</v>
      </c>
      <c r="F251" s="6">
        <v>541</v>
      </c>
      <c r="G251" s="6">
        <f>G250+H250</f>
        <v>-141321.36369236271</v>
      </c>
      <c r="H251" s="46">
        <f t="shared" ref="H251:H256" si="58">F251-E251</f>
        <v>-1280.4377999999999</v>
      </c>
      <c r="I251" s="31"/>
      <c r="J251" s="16"/>
      <c r="K251" s="15">
        <f>(G251)*(H248/12)</f>
        <v>-1001.0263261542359</v>
      </c>
    </row>
    <row r="252" spans="2:12" s="2" customFormat="1" ht="12.75" customHeight="1" x14ac:dyDescent="0.25">
      <c r="B252" s="2" t="s">
        <v>29</v>
      </c>
      <c r="C252" s="6">
        <v>21866</v>
      </c>
      <c r="D252" s="6">
        <v>6500</v>
      </c>
      <c r="E252" s="6">
        <f t="shared" si="57"/>
        <v>1821.4377999999999</v>
      </c>
      <c r="F252" s="6">
        <v>541</v>
      </c>
      <c r="G252" s="6">
        <f t="shared" ref="G252:G262" si="59">G251+H251</f>
        <v>-142601.80149236272</v>
      </c>
      <c r="H252" s="46">
        <f t="shared" si="58"/>
        <v>-1280.4377999999999</v>
      </c>
      <c r="I252" s="31"/>
      <c r="J252" s="16"/>
      <c r="K252" s="15">
        <f>(G252)*(H248/12)</f>
        <v>-1010.096093904236</v>
      </c>
    </row>
    <row r="253" spans="2:12" s="2" customFormat="1" ht="12.75" customHeight="1" x14ac:dyDescent="0.25">
      <c r="B253" s="2" t="s">
        <v>30</v>
      </c>
      <c r="C253" s="6">
        <v>22883</v>
      </c>
      <c r="D253" s="6">
        <v>6500</v>
      </c>
      <c r="E253" s="6">
        <f t="shared" si="57"/>
        <v>1906.1539</v>
      </c>
      <c r="F253" s="6">
        <v>541</v>
      </c>
      <c r="G253" s="6">
        <f t="shared" si="59"/>
        <v>-143882.23929236273</v>
      </c>
      <c r="H253" s="46">
        <f t="shared" si="58"/>
        <v>-1365.1539</v>
      </c>
      <c r="I253" s="31"/>
      <c r="J253" s="16"/>
      <c r="K253" s="15">
        <f>(G253)*(H248/12)</f>
        <v>-1019.1658616542361</v>
      </c>
    </row>
    <row r="254" spans="2:12" s="2" customFormat="1" ht="12.75" customHeight="1" x14ac:dyDescent="0.25">
      <c r="B254" s="2" t="s">
        <v>35</v>
      </c>
      <c r="C254" s="6">
        <v>2382</v>
      </c>
      <c r="D254" s="6">
        <v>6500</v>
      </c>
      <c r="E254" s="6">
        <f t="shared" ref="E254" si="60">C254*8.33%</f>
        <v>198.42060000000001</v>
      </c>
      <c r="F254" s="6">
        <v>0</v>
      </c>
      <c r="G254" s="6">
        <f t="shared" ref="G254:G255" si="61">G253+H253</f>
        <v>-145247.39319236274</v>
      </c>
      <c r="H254" s="46">
        <f t="shared" si="58"/>
        <v>-198.42060000000001</v>
      </c>
      <c r="I254" s="31"/>
      <c r="J254" s="16"/>
      <c r="K254" s="42">
        <f>(G254)*(H248/12)</f>
        <v>-1028.8357017792362</v>
      </c>
    </row>
    <row r="255" spans="2:12" s="2" customFormat="1" ht="12.75" customHeight="1" x14ac:dyDescent="0.25">
      <c r="B255" s="2" t="s">
        <v>31</v>
      </c>
      <c r="C255" s="6">
        <v>22883</v>
      </c>
      <c r="D255" s="6">
        <v>6500</v>
      </c>
      <c r="E255" s="6">
        <f t="shared" si="57"/>
        <v>1906.1539</v>
      </c>
      <c r="F255" s="6">
        <v>541</v>
      </c>
      <c r="G255" s="6">
        <f t="shared" si="61"/>
        <v>-145445.81379236275</v>
      </c>
      <c r="H255" s="46">
        <f t="shared" si="58"/>
        <v>-1365.1539</v>
      </c>
      <c r="I255" s="31"/>
      <c r="J255" s="16"/>
      <c r="K255" s="15">
        <f>(G255)*(H248/12)</f>
        <v>-1030.2411810292363</v>
      </c>
      <c r="L255" s="2" t="s">
        <v>54</v>
      </c>
    </row>
    <row r="256" spans="2:12" s="2" customFormat="1" ht="12.75" customHeight="1" x14ac:dyDescent="0.25">
      <c r="B256" s="2" t="s">
        <v>32</v>
      </c>
      <c r="C256" s="6">
        <v>22883</v>
      </c>
      <c r="D256" s="6">
        <v>6500</v>
      </c>
      <c r="E256" s="6">
        <f t="shared" si="57"/>
        <v>1906.1539</v>
      </c>
      <c r="F256" s="6">
        <v>541</v>
      </c>
      <c r="G256" s="6">
        <f t="shared" si="59"/>
        <v>-146810.96769236276</v>
      </c>
      <c r="H256" s="46">
        <f t="shared" si="58"/>
        <v>-1365.1539</v>
      </c>
      <c r="I256" s="31"/>
      <c r="J256" s="16"/>
      <c r="K256" s="15">
        <f>(G256)*(H248/12)</f>
        <v>-1039.9110211542363</v>
      </c>
    </row>
    <row r="257" spans="1:11" s="2" customFormat="1" ht="12.75" customHeight="1" x14ac:dyDescent="0.25">
      <c r="B257" s="2" t="s">
        <v>33</v>
      </c>
      <c r="C257" s="6">
        <v>22883</v>
      </c>
      <c r="D257" s="6">
        <v>6500</v>
      </c>
      <c r="E257" s="6">
        <f t="shared" si="57"/>
        <v>1906.1539</v>
      </c>
      <c r="F257" s="6">
        <v>541</v>
      </c>
      <c r="G257" s="6">
        <f t="shared" si="59"/>
        <v>-148176.12159236276</v>
      </c>
      <c r="H257" s="46">
        <f>F257-E257</f>
        <v>-1365.1539</v>
      </c>
      <c r="I257" s="31"/>
      <c r="J257" s="16"/>
      <c r="K257" s="15">
        <f>(G257)*(H248/12)</f>
        <v>-1049.5808612792364</v>
      </c>
    </row>
    <row r="258" spans="1:11" s="2" customFormat="1" ht="12.75" customHeight="1" x14ac:dyDescent="0.25">
      <c r="B258" s="2" t="s">
        <v>17</v>
      </c>
      <c r="C258" s="6">
        <v>22883</v>
      </c>
      <c r="D258" s="6">
        <v>6500</v>
      </c>
      <c r="E258" s="6">
        <f t="shared" si="57"/>
        <v>1906.1539</v>
      </c>
      <c r="F258" s="6">
        <v>541</v>
      </c>
      <c r="G258" s="6">
        <f t="shared" si="59"/>
        <v>-149541.27549236277</v>
      </c>
      <c r="H258" s="46">
        <f>F258-E258</f>
        <v>-1365.1539</v>
      </c>
      <c r="I258" s="31"/>
      <c r="J258" s="16"/>
      <c r="K258" s="15">
        <f>(G258)*(H248/12)</f>
        <v>-1059.2507014042362</v>
      </c>
    </row>
    <row r="259" spans="1:11" s="2" customFormat="1" ht="12.75" customHeight="1" x14ac:dyDescent="0.25">
      <c r="B259" s="2" t="s">
        <v>18</v>
      </c>
      <c r="C259" s="6">
        <v>23900</v>
      </c>
      <c r="D259" s="6">
        <v>6500</v>
      </c>
      <c r="E259" s="6">
        <f t="shared" si="57"/>
        <v>1990.87</v>
      </c>
      <c r="F259" s="6">
        <v>541</v>
      </c>
      <c r="G259" s="6">
        <f t="shared" si="59"/>
        <v>-150906.42939236277</v>
      </c>
      <c r="H259" s="46">
        <f>F259-E259</f>
        <v>-1449.87</v>
      </c>
      <c r="I259" s="31"/>
      <c r="J259" s="16"/>
      <c r="K259" s="15">
        <f>(G259)*(H248/12)</f>
        <v>-1068.9205415292363</v>
      </c>
    </row>
    <row r="260" spans="1:11" s="2" customFormat="1" ht="12.75" customHeight="1" x14ac:dyDescent="0.25">
      <c r="B260" s="2" t="s">
        <v>19</v>
      </c>
      <c r="C260" s="6">
        <v>23900</v>
      </c>
      <c r="D260" s="6">
        <v>6500</v>
      </c>
      <c r="E260" s="6">
        <f t="shared" si="57"/>
        <v>1990.87</v>
      </c>
      <c r="F260" s="6">
        <v>541</v>
      </c>
      <c r="G260" s="6">
        <f t="shared" si="59"/>
        <v>-152356.29939236277</v>
      </c>
      <c r="H260" s="46">
        <f t="shared" ref="H260:H262" si="62">F260-E260</f>
        <v>-1449.87</v>
      </c>
      <c r="I260" s="31"/>
      <c r="J260" s="16"/>
      <c r="K260" s="15">
        <f>(G260)*(H248/12)</f>
        <v>-1079.1904540292364</v>
      </c>
    </row>
    <row r="261" spans="1:11" s="2" customFormat="1" ht="12.75" customHeight="1" x14ac:dyDescent="0.25">
      <c r="B261" s="2" t="s">
        <v>20</v>
      </c>
      <c r="C261" s="6">
        <v>24482</v>
      </c>
      <c r="D261" s="6">
        <v>6500</v>
      </c>
      <c r="E261" s="6">
        <f t="shared" si="57"/>
        <v>2039.3506</v>
      </c>
      <c r="F261" s="6">
        <v>541</v>
      </c>
      <c r="G261" s="6">
        <f t="shared" si="59"/>
        <v>-153806.16939236276</v>
      </c>
      <c r="H261" s="46">
        <f t="shared" si="62"/>
        <v>-1498.3506</v>
      </c>
      <c r="I261" s="31"/>
      <c r="J261" s="16"/>
      <c r="K261" s="15">
        <f>(G261)*(H248/12)</f>
        <v>-1089.4603665292364</v>
      </c>
    </row>
    <row r="262" spans="1:11" s="2" customFormat="1" ht="12.75" customHeight="1" x14ac:dyDescent="0.25">
      <c r="B262" s="2" t="s">
        <v>21</v>
      </c>
      <c r="C262" s="6">
        <v>24482</v>
      </c>
      <c r="D262" s="6">
        <v>6500</v>
      </c>
      <c r="E262" s="6">
        <f t="shared" si="57"/>
        <v>2039.3506</v>
      </c>
      <c r="F262" s="6">
        <v>541</v>
      </c>
      <c r="G262" s="6">
        <f t="shared" si="59"/>
        <v>-155304.51999236277</v>
      </c>
      <c r="H262" s="46">
        <f t="shared" si="62"/>
        <v>-1498.3506</v>
      </c>
      <c r="I262" s="31"/>
      <c r="J262" s="16"/>
      <c r="K262" s="15">
        <f>(G262)*(H248/12)</f>
        <v>-1100.0736832792363</v>
      </c>
    </row>
    <row r="263" spans="1:11" s="2" customFormat="1" ht="12.75" customHeight="1" x14ac:dyDescent="0.25">
      <c r="B263" s="7" t="s">
        <v>22</v>
      </c>
      <c r="C263" s="8">
        <f>SUM(C250:C262)</f>
        <v>279159</v>
      </c>
      <c r="D263" s="9" t="s">
        <v>23</v>
      </c>
      <c r="E263" s="8">
        <f>SUM(E250:E262)</f>
        <v>23253.9447</v>
      </c>
      <c r="F263" s="8">
        <f>SUM(F250:F262)</f>
        <v>6492</v>
      </c>
      <c r="G263" s="12">
        <f>SUM(G250:G262)</f>
        <v>-1915441.3203007155</v>
      </c>
      <c r="H263" s="49">
        <f>SUM(H250:H262)</f>
        <v>-16761.9447</v>
      </c>
      <c r="I263" s="38">
        <f>H248/12</f>
        <v>7.0833333333333338E-3</v>
      </c>
      <c r="J263" s="23"/>
      <c r="K263" s="30">
        <f>SUM(K250:K262)</f>
        <v>-13567.70935213007</v>
      </c>
    </row>
    <row r="264" spans="1:11" s="2" customFormat="1" ht="12.75" customHeight="1" x14ac:dyDescent="0.25">
      <c r="H264" s="46"/>
      <c r="I264" s="31"/>
      <c r="J264" s="16"/>
      <c r="K264" s="15"/>
    </row>
    <row r="265" spans="1:11" s="2" customFormat="1" ht="12.75" customHeight="1" x14ac:dyDescent="0.25">
      <c r="B265" s="2" t="s">
        <v>24</v>
      </c>
      <c r="C265" s="10">
        <f>G263*I263</f>
        <v>-13567.709352130069</v>
      </c>
      <c r="F265" s="2" t="s">
        <v>25</v>
      </c>
      <c r="G265" s="10">
        <f>H263+C265</f>
        <v>-30329.65405213007</v>
      </c>
      <c r="H265" s="46"/>
      <c r="I265" s="15">
        <f>SUM($I$14,$G$33,$G$53,$G$73,G$93,G$112,G$131,G$150,G$169,G$188,G$207,G$226,G$245,G$265)</f>
        <v>-170370.57994449275</v>
      </c>
      <c r="J265" s="143" t="str">
        <f>IF($K263=$C265,"Intt OK","Intt CHECK IT")</f>
        <v>Intt OK</v>
      </c>
      <c r="K265" s="15"/>
    </row>
    <row r="266" spans="1:11" s="1" customFormat="1" ht="12.75" customHeight="1" x14ac:dyDescent="0.25">
      <c r="H266" s="53"/>
      <c r="I266" s="135" t="str">
        <f>IF($I265=$G270,"OK","CHECK IT")</f>
        <v>OK</v>
      </c>
      <c r="J266" s="27"/>
      <c r="K266" s="28"/>
    </row>
    <row r="267" spans="1:11" s="1" customFormat="1" ht="12.75" customHeight="1" x14ac:dyDescent="0.25">
      <c r="A267" s="2"/>
      <c r="B267" s="438" t="s">
        <v>2</v>
      </c>
      <c r="C267" s="438"/>
      <c r="D267" s="438"/>
      <c r="E267" s="438" t="s">
        <v>3</v>
      </c>
      <c r="F267" s="438"/>
      <c r="G267" s="3" t="s">
        <v>4</v>
      </c>
      <c r="H267" s="449" t="s">
        <v>49</v>
      </c>
      <c r="I267" s="449"/>
      <c r="J267" s="2"/>
      <c r="K267" s="28"/>
    </row>
    <row r="268" spans="1:11" s="1" customFormat="1" ht="12.75" customHeight="1" x14ac:dyDescent="0.25">
      <c r="A268" s="2"/>
      <c r="B268" s="439" t="s">
        <v>80</v>
      </c>
      <c r="C268" s="439"/>
      <c r="D268" s="439"/>
      <c r="E268" s="439" t="s">
        <v>79</v>
      </c>
      <c r="F268" s="439"/>
      <c r="G268" s="4" t="s">
        <v>23</v>
      </c>
      <c r="H268" s="52" t="s">
        <v>45</v>
      </c>
      <c r="I268" s="45"/>
      <c r="J268" s="2"/>
      <c r="K268" s="28"/>
    </row>
    <row r="269" spans="1:11" s="1" customFormat="1" ht="12.75" customHeight="1" x14ac:dyDescent="0.25">
      <c r="A269" s="2"/>
      <c r="B269" s="3" t="s">
        <v>9</v>
      </c>
      <c r="C269" s="5" t="s">
        <v>10</v>
      </c>
      <c r="D269" s="3" t="s">
        <v>11</v>
      </c>
      <c r="E269" s="5" t="s">
        <v>12</v>
      </c>
      <c r="F269" s="3" t="s">
        <v>13</v>
      </c>
      <c r="G269" s="5" t="s">
        <v>14</v>
      </c>
      <c r="H269" s="48" t="s">
        <v>15</v>
      </c>
      <c r="I269" s="3" t="s">
        <v>16</v>
      </c>
      <c r="J269" s="2"/>
      <c r="K269" s="28"/>
    </row>
    <row r="270" spans="1:11" s="1" customFormat="1" ht="12.75" customHeight="1" x14ac:dyDescent="0.25">
      <c r="A270" s="2"/>
      <c r="B270" s="2" t="s">
        <v>27</v>
      </c>
      <c r="C270" s="6">
        <v>25524</v>
      </c>
      <c r="D270" s="6">
        <v>6500</v>
      </c>
      <c r="E270" s="6">
        <f>C270*8.33%</f>
        <v>2126.1491999999998</v>
      </c>
      <c r="F270" s="6">
        <v>541</v>
      </c>
      <c r="G270" s="6">
        <f>$G$14+$G$33+$G$53+$G$73+$G$93+$G$112+$G$131+$G$150+$G$169+$G$188+$G$207+$G$226+$G$245+$G$265</f>
        <v>-170370.57994449275</v>
      </c>
      <c r="H270" s="46">
        <f>F270-E270</f>
        <v>-1585.1491999999998</v>
      </c>
      <c r="I270" s="31"/>
      <c r="J270" s="16"/>
      <c r="K270" s="15">
        <f>(G270)*(H268/12)</f>
        <v>-1206.7916079401571</v>
      </c>
    </row>
    <row r="271" spans="1:11" s="1" customFormat="1" ht="12.75" customHeight="1" x14ac:dyDescent="0.25">
      <c r="A271" s="2"/>
      <c r="B271" s="2" t="s">
        <v>28</v>
      </c>
      <c r="C271" s="6">
        <v>32213</v>
      </c>
      <c r="D271" s="6">
        <v>6500</v>
      </c>
      <c r="E271" s="6">
        <f t="shared" ref="E271:E282" si="63">C271*8.33%</f>
        <v>2683.3429000000001</v>
      </c>
      <c r="F271" s="6">
        <v>541</v>
      </c>
      <c r="G271" s="6">
        <f>G270+H270</f>
        <v>-171955.72914449277</v>
      </c>
      <c r="H271" s="46">
        <f t="shared" ref="H271:H276" si="64">F271-E271</f>
        <v>-2142.3429000000001</v>
      </c>
      <c r="I271" s="31"/>
      <c r="J271" s="16"/>
      <c r="K271" s="15">
        <f>(G271)*(H268/12)</f>
        <v>-1218.019748106824</v>
      </c>
    </row>
    <row r="272" spans="1:11" s="1" customFormat="1" ht="12.75" customHeight="1" x14ac:dyDescent="0.25">
      <c r="A272" s="2"/>
      <c r="B272" s="2" t="s">
        <v>35</v>
      </c>
      <c r="C272" s="6">
        <v>24358</v>
      </c>
      <c r="D272" s="6">
        <v>6500</v>
      </c>
      <c r="E272" s="6">
        <f t="shared" ref="E272" si="65">C272*8.33%</f>
        <v>2029.0214000000001</v>
      </c>
      <c r="F272" s="6">
        <v>0</v>
      </c>
      <c r="G272" s="6">
        <f t="shared" ref="G272:G273" si="66">G271+H271</f>
        <v>-174098.07204449276</v>
      </c>
      <c r="H272" s="46">
        <f t="shared" si="64"/>
        <v>-2029.0214000000001</v>
      </c>
      <c r="I272" s="31"/>
      <c r="J272" s="16"/>
      <c r="K272" s="42">
        <f>(G272)*(H268/12)</f>
        <v>-1233.1946769818237</v>
      </c>
    </row>
    <row r="273" spans="1:11" s="1" customFormat="1" ht="12.75" customHeight="1" x14ac:dyDescent="0.25">
      <c r="A273" s="2"/>
      <c r="B273" s="2" t="s">
        <v>29</v>
      </c>
      <c r="C273" s="6">
        <v>32213</v>
      </c>
      <c r="D273" s="6">
        <v>6500</v>
      </c>
      <c r="E273" s="6">
        <f t="shared" si="63"/>
        <v>2683.3429000000001</v>
      </c>
      <c r="F273" s="6">
        <v>541</v>
      </c>
      <c r="G273" s="6">
        <f t="shared" si="66"/>
        <v>-176127.09344449276</v>
      </c>
      <c r="H273" s="46">
        <f t="shared" si="64"/>
        <v>-2142.3429000000001</v>
      </c>
      <c r="I273" s="31"/>
      <c r="J273" s="16"/>
      <c r="K273" s="15">
        <f>(G273)*(H268/12)</f>
        <v>-1247.5669118984904</v>
      </c>
    </row>
    <row r="274" spans="1:11" s="1" customFormat="1" ht="12.75" customHeight="1" x14ac:dyDescent="0.25">
      <c r="A274" s="2"/>
      <c r="B274" s="2" t="s">
        <v>30</v>
      </c>
      <c r="C274" s="6">
        <v>32213</v>
      </c>
      <c r="D274" s="6">
        <v>6500</v>
      </c>
      <c r="E274" s="6">
        <f t="shared" si="63"/>
        <v>2683.3429000000001</v>
      </c>
      <c r="F274" s="6">
        <v>541</v>
      </c>
      <c r="G274" s="6">
        <f t="shared" ref="G274:G282" si="67">G273+H273</f>
        <v>-178269.43634449274</v>
      </c>
      <c r="H274" s="46">
        <f t="shared" si="64"/>
        <v>-2142.3429000000001</v>
      </c>
      <c r="I274" s="31"/>
      <c r="J274" s="16"/>
      <c r="K274" s="15">
        <f>(G274)*(H268/12)</f>
        <v>-1262.7418407734904</v>
      </c>
    </row>
    <row r="275" spans="1:11" s="1" customFormat="1" ht="12.75" customHeight="1" x14ac:dyDescent="0.25">
      <c r="A275" s="2"/>
      <c r="B275" s="2" t="s">
        <v>31</v>
      </c>
      <c r="C275" s="6">
        <v>33188</v>
      </c>
      <c r="D275" s="6">
        <v>6500</v>
      </c>
      <c r="E275" s="6">
        <f t="shared" si="63"/>
        <v>2764.5603999999998</v>
      </c>
      <c r="F275" s="6">
        <v>541</v>
      </c>
      <c r="G275" s="6">
        <f t="shared" si="67"/>
        <v>-180411.77924449273</v>
      </c>
      <c r="H275" s="46">
        <f t="shared" si="64"/>
        <v>-2223.5603999999998</v>
      </c>
      <c r="I275" s="31"/>
      <c r="J275" s="16"/>
      <c r="K275" s="15">
        <f>(G275)*(H268/12)</f>
        <v>-1277.9167696484903</v>
      </c>
    </row>
    <row r="276" spans="1:11" s="1" customFormat="1" ht="12.75" customHeight="1" x14ac:dyDescent="0.25">
      <c r="A276" s="2"/>
      <c r="B276" s="2" t="s">
        <v>32</v>
      </c>
      <c r="C276" s="6">
        <v>33188</v>
      </c>
      <c r="D276" s="6">
        <v>6500</v>
      </c>
      <c r="E276" s="6">
        <f t="shared" si="63"/>
        <v>2764.5603999999998</v>
      </c>
      <c r="F276" s="6">
        <v>541</v>
      </c>
      <c r="G276" s="6">
        <f t="shared" si="67"/>
        <v>-182635.33964449272</v>
      </c>
      <c r="H276" s="46">
        <f t="shared" si="64"/>
        <v>-2223.5603999999998</v>
      </c>
      <c r="I276" s="31"/>
      <c r="J276" s="16"/>
      <c r="K276" s="15">
        <f>(G276)*(H268/12)</f>
        <v>-1293.6669891484903</v>
      </c>
    </row>
    <row r="277" spans="1:11" s="1" customFormat="1" ht="12.75" customHeight="1" x14ac:dyDescent="0.25">
      <c r="A277" s="2"/>
      <c r="B277" s="2" t="s">
        <v>33</v>
      </c>
      <c r="C277" s="6">
        <v>33188</v>
      </c>
      <c r="D277" s="6">
        <v>6500</v>
      </c>
      <c r="E277" s="6">
        <f t="shared" si="63"/>
        <v>2764.5603999999998</v>
      </c>
      <c r="F277" s="6">
        <v>541</v>
      </c>
      <c r="G277" s="6">
        <f t="shared" si="67"/>
        <v>-184858.90004449271</v>
      </c>
      <c r="H277" s="46">
        <f>F277-E277</f>
        <v>-2223.5603999999998</v>
      </c>
      <c r="I277" s="31"/>
      <c r="J277" s="16"/>
      <c r="K277" s="15">
        <f>(G277)*(H268/12)</f>
        <v>-1309.41720864849</v>
      </c>
    </row>
    <row r="278" spans="1:11" s="1" customFormat="1" ht="12.75" customHeight="1" x14ac:dyDescent="0.25">
      <c r="A278" s="2"/>
      <c r="B278" s="2" t="s">
        <v>17</v>
      </c>
      <c r="C278" s="6">
        <v>33188</v>
      </c>
      <c r="D278" s="6">
        <v>6500</v>
      </c>
      <c r="E278" s="6">
        <f t="shared" si="63"/>
        <v>2764.5603999999998</v>
      </c>
      <c r="F278" s="6">
        <v>541</v>
      </c>
      <c r="G278" s="6">
        <f t="shared" si="67"/>
        <v>-187082.4604444927</v>
      </c>
      <c r="H278" s="46">
        <f>F278-E278</f>
        <v>-2223.5603999999998</v>
      </c>
      <c r="I278" s="31"/>
      <c r="J278" s="16"/>
      <c r="K278" s="15">
        <f>(G278)*(H268/12)</f>
        <v>-1325.16742814849</v>
      </c>
    </row>
    <row r="279" spans="1:11" s="1" customFormat="1" ht="12.75" customHeight="1" x14ac:dyDescent="0.25">
      <c r="A279" s="2"/>
      <c r="B279" s="2" t="s">
        <v>18</v>
      </c>
      <c r="C279" s="6">
        <v>33188</v>
      </c>
      <c r="D279" s="6">
        <v>6500</v>
      </c>
      <c r="E279" s="6">
        <f t="shared" si="63"/>
        <v>2764.5603999999998</v>
      </c>
      <c r="F279" s="6">
        <v>541</v>
      </c>
      <c r="G279" s="6">
        <f t="shared" si="67"/>
        <v>-189306.02084449268</v>
      </c>
      <c r="H279" s="46">
        <f>F279-E279</f>
        <v>-2223.5603999999998</v>
      </c>
      <c r="I279" s="31"/>
      <c r="J279" s="16"/>
      <c r="K279" s="15">
        <f>(G279)*(H268/12)</f>
        <v>-1340.9176476484899</v>
      </c>
    </row>
    <row r="280" spans="1:11" s="1" customFormat="1" ht="12.75" customHeight="1" x14ac:dyDescent="0.25">
      <c r="A280" s="2"/>
      <c r="B280" s="2" t="s">
        <v>19</v>
      </c>
      <c r="C280" s="6">
        <v>34904</v>
      </c>
      <c r="D280" s="6">
        <v>6500</v>
      </c>
      <c r="E280" s="6">
        <f t="shared" si="63"/>
        <v>2907.5032000000001</v>
      </c>
      <c r="F280" s="6">
        <v>541</v>
      </c>
      <c r="G280" s="6">
        <f t="shared" si="67"/>
        <v>-191529.58124449267</v>
      </c>
      <c r="H280" s="46">
        <f t="shared" ref="H280:H282" si="68">F280-E280</f>
        <v>-2366.5032000000001</v>
      </c>
      <c r="I280" s="31"/>
      <c r="J280" s="16"/>
      <c r="K280" s="15">
        <f>(G280)*(H268/12)</f>
        <v>-1356.6678671484899</v>
      </c>
    </row>
    <row r="281" spans="1:11" s="1" customFormat="1" ht="12.75" customHeight="1" x14ac:dyDescent="0.25">
      <c r="A281" s="2"/>
      <c r="B281" s="2" t="s">
        <v>20</v>
      </c>
      <c r="C281" s="6">
        <v>34904</v>
      </c>
      <c r="D281" s="6">
        <v>6500</v>
      </c>
      <c r="E281" s="6">
        <f t="shared" si="63"/>
        <v>2907.5032000000001</v>
      </c>
      <c r="F281" s="6">
        <v>541</v>
      </c>
      <c r="G281" s="6">
        <f t="shared" si="67"/>
        <v>-193896.08444449268</v>
      </c>
      <c r="H281" s="46">
        <f t="shared" si="68"/>
        <v>-2366.5032000000001</v>
      </c>
      <c r="I281" s="31"/>
      <c r="J281" s="16"/>
      <c r="K281" s="15">
        <f>(G281)*(H268/12)</f>
        <v>-1373.4305981484899</v>
      </c>
    </row>
    <row r="282" spans="1:11" s="1" customFormat="1" ht="12.75" customHeight="1" x14ac:dyDescent="0.25">
      <c r="A282" s="2"/>
      <c r="B282" s="2" t="s">
        <v>21</v>
      </c>
      <c r="C282" s="6">
        <v>34904</v>
      </c>
      <c r="D282" s="6">
        <v>6500</v>
      </c>
      <c r="E282" s="6">
        <f t="shared" si="63"/>
        <v>2907.5032000000001</v>
      </c>
      <c r="F282" s="6">
        <v>541</v>
      </c>
      <c r="G282" s="6">
        <f t="shared" si="67"/>
        <v>-196262.58764449268</v>
      </c>
      <c r="H282" s="46">
        <f t="shared" si="68"/>
        <v>-2366.5032000000001</v>
      </c>
      <c r="I282" s="31"/>
      <c r="J282" s="16"/>
      <c r="K282" s="15">
        <f>(G282)*(H268/12)</f>
        <v>-1390.19332914849</v>
      </c>
    </row>
    <row r="283" spans="1:11" s="1" customFormat="1" ht="12.75" customHeight="1" x14ac:dyDescent="0.25">
      <c r="A283" s="2"/>
      <c r="B283" s="7" t="s">
        <v>22</v>
      </c>
      <c r="C283" s="8">
        <f>SUM(C270:C282)</f>
        <v>417173</v>
      </c>
      <c r="D283" s="9" t="s">
        <v>23</v>
      </c>
      <c r="E283" s="8">
        <f>SUM(E270:E282)</f>
        <v>34750.510899999994</v>
      </c>
      <c r="F283" s="8">
        <f>SUM(F270:F282)</f>
        <v>6492</v>
      </c>
      <c r="G283" s="12">
        <f>SUM(G270:G282)</f>
        <v>-2376803.6644784054</v>
      </c>
      <c r="H283" s="49">
        <f>SUM(H270:H282)</f>
        <v>-28258.510899999994</v>
      </c>
      <c r="I283" s="38">
        <f>H268/12</f>
        <v>7.0833333333333338E-3</v>
      </c>
      <c r="J283" s="23"/>
      <c r="K283" s="30">
        <f>SUM(K270:K282)</f>
        <v>-16835.692623388706</v>
      </c>
    </row>
    <row r="284" spans="1:11" s="1" customFormat="1" ht="12.75" customHeight="1" x14ac:dyDescent="0.25">
      <c r="A284" s="2"/>
      <c r="B284" s="2"/>
      <c r="C284" s="2"/>
      <c r="D284" s="2"/>
      <c r="E284" s="2"/>
      <c r="F284" s="2"/>
      <c r="G284" s="2"/>
      <c r="H284" s="46"/>
      <c r="I284" s="31"/>
      <c r="J284" s="16"/>
      <c r="K284" s="15"/>
    </row>
    <row r="285" spans="1:11" s="1" customFormat="1" ht="12.75" customHeight="1" x14ac:dyDescent="0.25">
      <c r="A285" s="2"/>
      <c r="B285" s="2" t="s">
        <v>24</v>
      </c>
      <c r="C285" s="10">
        <f>G283*I283</f>
        <v>-16835.692623388706</v>
      </c>
      <c r="D285" s="2"/>
      <c r="E285" s="2"/>
      <c r="F285" s="2" t="s">
        <v>25</v>
      </c>
      <c r="G285" s="10">
        <f>H283+C285</f>
        <v>-45094.2035233887</v>
      </c>
      <c r="H285" s="46"/>
      <c r="I285" s="15">
        <f>SUM($I$14,$G$33,$G$53,$G$73,G$93,G$112,G$131,G$150,G$169,G$188,G$207,G$226,G$245,G$265,G$285)</f>
        <v>-215464.78346788144</v>
      </c>
      <c r="J285" s="143" t="str">
        <f>IF($K283=$C285,"Intt OK","Intt CHECK IT")</f>
        <v>Intt OK</v>
      </c>
      <c r="K285" s="15"/>
    </row>
    <row r="286" spans="1:11" s="1" customFormat="1" ht="12.75" customHeight="1" x14ac:dyDescent="0.25">
      <c r="H286" s="53"/>
      <c r="I286" s="135" t="str">
        <f>IF($I285=$G290,"OK","CHECK IT")</f>
        <v>OK</v>
      </c>
      <c r="K286" s="28"/>
    </row>
    <row r="287" spans="1:11" s="1" customFormat="1" ht="12.75" customHeight="1" x14ac:dyDescent="0.25">
      <c r="A287" s="2"/>
      <c r="B287" s="438" t="s">
        <v>2</v>
      </c>
      <c r="C287" s="438"/>
      <c r="D287" s="438"/>
      <c r="E287" s="438" t="s">
        <v>3</v>
      </c>
      <c r="F287" s="438"/>
      <c r="G287" s="3" t="s">
        <v>4</v>
      </c>
      <c r="H287" s="449" t="s">
        <v>50</v>
      </c>
      <c r="I287" s="449"/>
      <c r="J287" s="2"/>
      <c r="K287" s="28"/>
    </row>
    <row r="288" spans="1:11" s="1" customFormat="1" ht="12.75" customHeight="1" x14ac:dyDescent="0.25">
      <c r="A288" s="2"/>
      <c r="B288" s="439" t="s">
        <v>80</v>
      </c>
      <c r="C288" s="439"/>
      <c r="D288" s="439"/>
      <c r="E288" s="439" t="s">
        <v>79</v>
      </c>
      <c r="F288" s="439"/>
      <c r="G288" s="4" t="s">
        <v>23</v>
      </c>
      <c r="H288" s="52" t="s">
        <v>40</v>
      </c>
      <c r="I288" s="45"/>
      <c r="J288" s="2"/>
      <c r="K288" s="28"/>
    </row>
    <row r="289" spans="1:11" s="1" customFormat="1" ht="12.75" customHeight="1" x14ac:dyDescent="0.25">
      <c r="A289" s="2"/>
      <c r="B289" s="3" t="s">
        <v>9</v>
      </c>
      <c r="C289" s="5" t="s">
        <v>10</v>
      </c>
      <c r="D289" s="3" t="s">
        <v>11</v>
      </c>
      <c r="E289" s="5" t="s">
        <v>12</v>
      </c>
      <c r="F289" s="3" t="s">
        <v>13</v>
      </c>
      <c r="G289" s="5" t="s">
        <v>14</v>
      </c>
      <c r="H289" s="48" t="s">
        <v>15</v>
      </c>
      <c r="I289" s="3" t="s">
        <v>16</v>
      </c>
      <c r="J289" s="2"/>
      <c r="K289" s="28"/>
    </row>
    <row r="290" spans="1:11" s="1" customFormat="1" ht="12.75" customHeight="1" x14ac:dyDescent="0.25">
      <c r="A290" s="2"/>
      <c r="B290" s="2" t="s">
        <v>27</v>
      </c>
      <c r="C290" s="6">
        <v>0</v>
      </c>
      <c r="D290" s="6">
        <v>0</v>
      </c>
      <c r="E290" s="6">
        <f>C290*8.33%</f>
        <v>0</v>
      </c>
      <c r="F290" s="6">
        <v>0</v>
      </c>
      <c r="G290" s="6">
        <f>$G$14+$G$33+$G$53+$G$73+$G$93+$G$112+$G$131+$G$150+$G$169+$G$188+$G$207+$G$226+$G$245+$G$265+$G$285</f>
        <v>-215464.78346788144</v>
      </c>
      <c r="H290" s="46">
        <f>F290-E290</f>
        <v>0</v>
      </c>
      <c r="I290" s="31"/>
      <c r="J290" s="16"/>
      <c r="K290" s="15">
        <f>(G290)*(H288/12)</f>
        <v>-1705.7628691207283</v>
      </c>
    </row>
    <row r="291" spans="1:11" s="1" customFormat="1" ht="12.75" customHeight="1" x14ac:dyDescent="0.25">
      <c r="A291" s="2"/>
      <c r="B291" s="2" t="s">
        <v>35</v>
      </c>
      <c r="C291" s="6">
        <v>0</v>
      </c>
      <c r="D291" s="6">
        <v>0</v>
      </c>
      <c r="E291" s="6">
        <f t="shared" ref="E291" si="69">C291*8.33%</f>
        <v>0</v>
      </c>
      <c r="F291" s="6">
        <v>0</v>
      </c>
      <c r="G291" s="6">
        <f t="shared" ref="G291:G292" si="70">G290+H290</f>
        <v>-215464.78346788144</v>
      </c>
      <c r="H291" s="46">
        <f t="shared" ref="H291" si="71">F291-E291</f>
        <v>0</v>
      </c>
      <c r="I291" s="31"/>
      <c r="J291" s="16"/>
      <c r="K291" s="15">
        <f>(G291)*(H288/12)</f>
        <v>-1705.7628691207283</v>
      </c>
    </row>
    <row r="292" spans="1:11" s="1" customFormat="1" ht="12.75" customHeight="1" x14ac:dyDescent="0.25">
      <c r="A292" s="2"/>
      <c r="B292" s="2" t="s">
        <v>28</v>
      </c>
      <c r="C292" s="6">
        <v>0</v>
      </c>
      <c r="D292" s="6">
        <v>0</v>
      </c>
      <c r="E292" s="6">
        <f t="shared" ref="E292:E302" si="72">C292*8.33%</f>
        <v>0</v>
      </c>
      <c r="F292" s="6">
        <v>0</v>
      </c>
      <c r="G292" s="6">
        <f t="shared" si="70"/>
        <v>-215464.78346788144</v>
      </c>
      <c r="H292" s="46">
        <f t="shared" ref="H292:H296" si="73">F292-E292</f>
        <v>0</v>
      </c>
      <c r="I292" s="31"/>
      <c r="J292" s="16"/>
      <c r="K292" s="15">
        <f>(G292)*(H288/12)</f>
        <v>-1705.7628691207283</v>
      </c>
    </row>
    <row r="293" spans="1:11" s="1" customFormat="1" ht="12.75" customHeight="1" x14ac:dyDescent="0.25">
      <c r="A293" s="2"/>
      <c r="B293" s="2" t="s">
        <v>29</v>
      </c>
      <c r="C293" s="6">
        <v>0</v>
      </c>
      <c r="D293" s="6">
        <v>0</v>
      </c>
      <c r="E293" s="6">
        <f t="shared" si="72"/>
        <v>0</v>
      </c>
      <c r="F293" s="6">
        <v>0</v>
      </c>
      <c r="G293" s="6">
        <f t="shared" ref="G293:G302" si="74">G292+H292</f>
        <v>-215464.78346788144</v>
      </c>
      <c r="H293" s="46">
        <f t="shared" si="73"/>
        <v>0</v>
      </c>
      <c r="I293" s="31"/>
      <c r="J293" s="16"/>
      <c r="K293" s="15">
        <f>(G293)*(H288/12)</f>
        <v>-1705.7628691207283</v>
      </c>
    </row>
    <row r="294" spans="1:11" s="1" customFormat="1" ht="12.75" customHeight="1" x14ac:dyDescent="0.25">
      <c r="A294" s="2"/>
      <c r="B294" s="2" t="s">
        <v>30</v>
      </c>
      <c r="C294" s="6">
        <v>0</v>
      </c>
      <c r="D294" s="6">
        <v>0</v>
      </c>
      <c r="E294" s="6">
        <f t="shared" si="72"/>
        <v>0</v>
      </c>
      <c r="F294" s="6">
        <v>0</v>
      </c>
      <c r="G294" s="6">
        <f t="shared" si="74"/>
        <v>-215464.78346788144</v>
      </c>
      <c r="H294" s="46">
        <f t="shared" si="73"/>
        <v>0</v>
      </c>
      <c r="I294" s="31"/>
      <c r="J294" s="16"/>
      <c r="K294" s="15">
        <f>(G294)*(H288/12)</f>
        <v>-1705.7628691207283</v>
      </c>
    </row>
    <row r="295" spans="1:11" s="1" customFormat="1" ht="12.75" customHeight="1" x14ac:dyDescent="0.25">
      <c r="A295" s="2"/>
      <c r="B295" s="2" t="s">
        <v>31</v>
      </c>
      <c r="C295" s="6">
        <v>0</v>
      </c>
      <c r="D295" s="6">
        <v>0</v>
      </c>
      <c r="E295" s="6">
        <f t="shared" si="72"/>
        <v>0</v>
      </c>
      <c r="F295" s="6">
        <v>0</v>
      </c>
      <c r="G295" s="6">
        <f t="shared" si="74"/>
        <v>-215464.78346788144</v>
      </c>
      <c r="H295" s="46">
        <f t="shared" si="73"/>
        <v>0</v>
      </c>
      <c r="I295" s="31"/>
      <c r="J295" s="16"/>
      <c r="K295" s="15">
        <f>(G295)*(H288/12)</f>
        <v>-1705.7628691207283</v>
      </c>
    </row>
    <row r="296" spans="1:11" s="1" customFormat="1" ht="12.75" customHeight="1" x14ac:dyDescent="0.25">
      <c r="A296" s="2"/>
      <c r="B296" s="2" t="s">
        <v>32</v>
      </c>
      <c r="C296" s="6">
        <v>0</v>
      </c>
      <c r="D296" s="6">
        <v>0</v>
      </c>
      <c r="E296" s="6">
        <f t="shared" si="72"/>
        <v>0</v>
      </c>
      <c r="F296" s="6">
        <v>0</v>
      </c>
      <c r="G296" s="6">
        <f t="shared" si="74"/>
        <v>-215464.78346788144</v>
      </c>
      <c r="H296" s="46">
        <f t="shared" si="73"/>
        <v>0</v>
      </c>
      <c r="I296" s="31"/>
      <c r="J296" s="16"/>
      <c r="K296" s="15">
        <f>(G296)*(H288/12)</f>
        <v>-1705.7628691207283</v>
      </c>
    </row>
    <row r="297" spans="1:11" s="1" customFormat="1" ht="12.75" customHeight="1" x14ac:dyDescent="0.25">
      <c r="A297" s="2"/>
      <c r="B297" s="2" t="s">
        <v>33</v>
      </c>
      <c r="C297" s="6">
        <v>0</v>
      </c>
      <c r="D297" s="6">
        <v>0</v>
      </c>
      <c r="E297" s="6">
        <f t="shared" si="72"/>
        <v>0</v>
      </c>
      <c r="F297" s="6">
        <v>0</v>
      </c>
      <c r="G297" s="6">
        <f t="shared" si="74"/>
        <v>-215464.78346788144</v>
      </c>
      <c r="H297" s="46">
        <f>F297-E297</f>
        <v>0</v>
      </c>
      <c r="I297" s="31"/>
      <c r="J297" s="16"/>
      <c r="K297" s="15">
        <f>(G297)*(H288/12)</f>
        <v>-1705.7628691207283</v>
      </c>
    </row>
    <row r="298" spans="1:11" s="1" customFormat="1" ht="12.75" customHeight="1" x14ac:dyDescent="0.25">
      <c r="A298" s="2"/>
      <c r="B298" s="2" t="s">
        <v>17</v>
      </c>
      <c r="C298" s="6">
        <v>0</v>
      </c>
      <c r="D298" s="6">
        <v>0</v>
      </c>
      <c r="E298" s="6">
        <f t="shared" si="72"/>
        <v>0</v>
      </c>
      <c r="F298" s="6">
        <v>0</v>
      </c>
      <c r="G298" s="6">
        <f t="shared" si="74"/>
        <v>-215464.78346788144</v>
      </c>
      <c r="H298" s="46">
        <f>F298-E298</f>
        <v>0</v>
      </c>
      <c r="I298" s="31"/>
      <c r="J298" s="16"/>
      <c r="K298" s="15">
        <f>(G298)*(H288/12)</f>
        <v>-1705.7628691207283</v>
      </c>
    </row>
    <row r="299" spans="1:11" s="1" customFormat="1" ht="12.75" customHeight="1" x14ac:dyDescent="0.25">
      <c r="A299" s="2"/>
      <c r="B299" s="2" t="s">
        <v>18</v>
      </c>
      <c r="C299" s="6">
        <v>0</v>
      </c>
      <c r="D299" s="6">
        <v>0</v>
      </c>
      <c r="E299" s="6">
        <f t="shared" si="72"/>
        <v>0</v>
      </c>
      <c r="F299" s="6">
        <v>0</v>
      </c>
      <c r="G299" s="6">
        <f t="shared" si="74"/>
        <v>-215464.78346788144</v>
      </c>
      <c r="H299" s="46">
        <f>F299-E299</f>
        <v>0</v>
      </c>
      <c r="I299" s="31"/>
      <c r="J299" s="16"/>
      <c r="K299" s="15">
        <f>(G299)*(H288/12)</f>
        <v>-1705.7628691207283</v>
      </c>
    </row>
    <row r="300" spans="1:11" s="1" customFormat="1" ht="12.75" customHeight="1" x14ac:dyDescent="0.25">
      <c r="A300" s="2"/>
      <c r="B300" s="2" t="s">
        <v>19</v>
      </c>
      <c r="C300" s="6">
        <v>0</v>
      </c>
      <c r="D300" s="6">
        <v>0</v>
      </c>
      <c r="E300" s="6">
        <f t="shared" si="72"/>
        <v>0</v>
      </c>
      <c r="F300" s="6">
        <v>0</v>
      </c>
      <c r="G300" s="6">
        <f t="shared" si="74"/>
        <v>-215464.78346788144</v>
      </c>
      <c r="H300" s="46">
        <f t="shared" ref="H300:H302" si="75">F300-E300</f>
        <v>0</v>
      </c>
      <c r="I300" s="31"/>
      <c r="J300" s="16"/>
      <c r="K300" s="15">
        <f>(G300)*(H288/12)</f>
        <v>-1705.7628691207283</v>
      </c>
    </row>
    <row r="301" spans="1:11" s="1" customFormat="1" ht="12.75" customHeight="1" x14ac:dyDescent="0.25">
      <c r="A301" s="2"/>
      <c r="B301" s="2" t="s">
        <v>20</v>
      </c>
      <c r="C301" s="6">
        <v>0</v>
      </c>
      <c r="D301" s="6">
        <v>0</v>
      </c>
      <c r="E301" s="6">
        <f t="shared" si="72"/>
        <v>0</v>
      </c>
      <c r="F301" s="6">
        <v>0</v>
      </c>
      <c r="G301" s="6">
        <f t="shared" si="74"/>
        <v>-215464.78346788144</v>
      </c>
      <c r="H301" s="46">
        <f t="shared" si="75"/>
        <v>0</v>
      </c>
      <c r="I301" s="31"/>
      <c r="J301" s="16"/>
      <c r="K301" s="15">
        <f>(G301)*(H288/12)</f>
        <v>-1705.7628691207283</v>
      </c>
    </row>
    <row r="302" spans="1:11" s="1" customFormat="1" ht="12.75" customHeight="1" x14ac:dyDescent="0.25">
      <c r="A302" s="2"/>
      <c r="B302" s="2" t="s">
        <v>21</v>
      </c>
      <c r="C302" s="6">
        <v>0</v>
      </c>
      <c r="D302" s="6">
        <v>0</v>
      </c>
      <c r="E302" s="6">
        <f t="shared" si="72"/>
        <v>0</v>
      </c>
      <c r="F302" s="6">
        <v>0</v>
      </c>
      <c r="G302" s="6">
        <f t="shared" si="74"/>
        <v>-215464.78346788144</v>
      </c>
      <c r="H302" s="46">
        <f t="shared" si="75"/>
        <v>0</v>
      </c>
      <c r="I302" s="31"/>
      <c r="J302" s="16"/>
      <c r="K302" s="15">
        <f>(G302)*(H288/12)</f>
        <v>-1705.7628691207283</v>
      </c>
    </row>
    <row r="303" spans="1:11" s="1" customFormat="1" ht="12.75" customHeight="1" x14ac:dyDescent="0.25">
      <c r="A303" s="2"/>
      <c r="B303" s="7" t="s">
        <v>22</v>
      </c>
      <c r="C303" s="8">
        <f>SUM(C290:C302)</f>
        <v>0</v>
      </c>
      <c r="D303" s="9" t="s">
        <v>23</v>
      </c>
      <c r="E303" s="8">
        <f>SUM(E290:E302)</f>
        <v>0</v>
      </c>
      <c r="F303" s="8">
        <f>SUM(F290:F302)</f>
        <v>0</v>
      </c>
      <c r="G303" s="12">
        <f>SUM(G290:G302)</f>
        <v>-2801042.1850824584</v>
      </c>
      <c r="H303" s="49">
        <f>SUM(H290:H302)</f>
        <v>0</v>
      </c>
      <c r="I303" s="38">
        <f>H288/12</f>
        <v>7.9166666666666673E-3</v>
      </c>
      <c r="J303" s="23"/>
      <c r="K303" s="30">
        <f>SUM(K290:K302)</f>
        <v>-22174.917298569468</v>
      </c>
    </row>
    <row r="304" spans="1:11" s="1" customFormat="1" ht="12.75" customHeight="1" x14ac:dyDescent="0.25">
      <c r="A304" s="2"/>
      <c r="B304" s="2"/>
      <c r="C304" s="2"/>
      <c r="D304" s="2"/>
      <c r="E304" s="2"/>
      <c r="F304" s="2"/>
      <c r="G304" s="2"/>
      <c r="H304" s="46"/>
      <c r="I304" s="31"/>
      <c r="J304" s="16"/>
      <c r="K304" s="15"/>
    </row>
    <row r="305" spans="1:11" s="1" customFormat="1" ht="12.75" customHeight="1" x14ac:dyDescent="0.25">
      <c r="A305" s="2"/>
      <c r="B305" s="2" t="s">
        <v>24</v>
      </c>
      <c r="C305" s="10">
        <f>G303*I303</f>
        <v>-22174.917298569464</v>
      </c>
      <c r="D305" s="2"/>
      <c r="E305" s="2"/>
      <c r="F305" s="2" t="s">
        <v>25</v>
      </c>
      <c r="G305" s="10">
        <f>H303+C305</f>
        <v>-22174.917298569464</v>
      </c>
      <c r="H305" s="46"/>
      <c r="I305" s="15">
        <f>SUM($I$14,$G$33,$G$53,$G$73,G$93,G$112,G$131,G$150,G$169,G$188,G$207,G$226,G$245,G$265,G$285,G$305)</f>
        <v>-237639.7007664509</v>
      </c>
      <c r="J305" s="143" t="str">
        <f>IF($K303=$C305,"Intt OK","Intt CHECK IT")</f>
        <v>Intt OK</v>
      </c>
      <c r="K305" s="15"/>
    </row>
    <row r="306" spans="1:11" s="1" customFormat="1" ht="12.75" customHeight="1" x14ac:dyDescent="0.25">
      <c r="H306" s="53"/>
      <c r="I306" s="135" t="str">
        <f>IF($I305=$G310,"OK","CHECK IT")</f>
        <v>OK</v>
      </c>
      <c r="K306" s="28"/>
    </row>
    <row r="307" spans="1:11" s="1" customFormat="1" ht="12.75" customHeight="1" x14ac:dyDescent="0.25">
      <c r="A307" s="2"/>
      <c r="B307" s="438" t="s">
        <v>2</v>
      </c>
      <c r="C307" s="438"/>
      <c r="D307" s="438"/>
      <c r="E307" s="438" t="s">
        <v>3</v>
      </c>
      <c r="F307" s="438"/>
      <c r="G307" s="3" t="s">
        <v>4</v>
      </c>
      <c r="H307" s="449" t="s">
        <v>51</v>
      </c>
      <c r="I307" s="449"/>
      <c r="J307" s="2"/>
      <c r="K307" s="28"/>
    </row>
    <row r="308" spans="1:11" s="1" customFormat="1" ht="12.75" customHeight="1" x14ac:dyDescent="0.25">
      <c r="A308" s="2"/>
      <c r="B308" s="439" t="s">
        <v>80</v>
      </c>
      <c r="C308" s="439"/>
      <c r="D308" s="439"/>
      <c r="E308" s="439" t="s">
        <v>79</v>
      </c>
      <c r="F308" s="439"/>
      <c r="G308" s="4" t="s">
        <v>23</v>
      </c>
      <c r="H308" s="52" t="s">
        <v>52</v>
      </c>
      <c r="I308" s="45"/>
      <c r="J308" s="2"/>
      <c r="K308" s="28"/>
    </row>
    <row r="309" spans="1:11" s="1" customFormat="1" ht="12.75" customHeight="1" x14ac:dyDescent="0.25">
      <c r="A309" s="2"/>
      <c r="B309" s="3" t="s">
        <v>9</v>
      </c>
      <c r="C309" s="5" t="s">
        <v>10</v>
      </c>
      <c r="D309" s="3" t="s">
        <v>11</v>
      </c>
      <c r="E309" s="5" t="s">
        <v>12</v>
      </c>
      <c r="F309" s="3" t="s">
        <v>13</v>
      </c>
      <c r="G309" s="5" t="s">
        <v>14</v>
      </c>
      <c r="H309" s="48" t="s">
        <v>15</v>
      </c>
      <c r="I309" s="3" t="s">
        <v>16</v>
      </c>
      <c r="J309" s="2"/>
      <c r="K309" s="28"/>
    </row>
    <row r="310" spans="1:11" s="1" customFormat="1" ht="12.75" customHeight="1" x14ac:dyDescent="0.25">
      <c r="A310" s="2"/>
      <c r="B310" s="2" t="s">
        <v>27</v>
      </c>
      <c r="C310" s="6">
        <v>0</v>
      </c>
      <c r="D310" s="6">
        <v>0</v>
      </c>
      <c r="E310" s="6">
        <f>C310*8.33%</f>
        <v>0</v>
      </c>
      <c r="F310" s="6">
        <v>0</v>
      </c>
      <c r="G310" s="6">
        <f>$G$14+$G$33+$G$53+$G$73+$G$93+$G$112+$G$131+$G$150+$G$169+$G$188+$G$207+$G$226+$G$245+$G$265+$G$285+$G$305</f>
        <v>-237639.7007664509</v>
      </c>
      <c r="H310" s="46">
        <f>F310-E310</f>
        <v>0</v>
      </c>
      <c r="I310" s="31"/>
      <c r="J310" s="16"/>
      <c r="K310" s="15">
        <f>(G310)*(H308/12)</f>
        <v>-1633.77294276935</v>
      </c>
    </row>
    <row r="311" spans="1:11" s="1" customFormat="1" ht="12.75" customHeight="1" x14ac:dyDescent="0.25">
      <c r="A311" s="2"/>
      <c r="B311" s="2" t="s">
        <v>28</v>
      </c>
      <c r="C311" s="6">
        <v>0</v>
      </c>
      <c r="D311" s="6">
        <v>0</v>
      </c>
      <c r="E311" s="6">
        <f t="shared" ref="E311:E321" si="76">C311*8.33%</f>
        <v>0</v>
      </c>
      <c r="F311" s="6">
        <v>0</v>
      </c>
      <c r="G311" s="6">
        <f>G310+H310</f>
        <v>-237639.7007664509</v>
      </c>
      <c r="H311" s="46">
        <f t="shared" ref="H311:H315" si="77">F311-E311</f>
        <v>0</v>
      </c>
      <c r="I311" s="31"/>
      <c r="J311" s="16"/>
      <c r="K311" s="15">
        <f>(G311)*(H308/12)</f>
        <v>-1633.77294276935</v>
      </c>
    </row>
    <row r="312" spans="1:11" s="1" customFormat="1" ht="12.75" customHeight="1" x14ac:dyDescent="0.25">
      <c r="A312" s="2"/>
      <c r="B312" s="2" t="s">
        <v>29</v>
      </c>
      <c r="C312" s="6">
        <v>0</v>
      </c>
      <c r="D312" s="6">
        <v>0</v>
      </c>
      <c r="E312" s="6">
        <f t="shared" si="76"/>
        <v>0</v>
      </c>
      <c r="F312" s="6">
        <v>0</v>
      </c>
      <c r="G312" s="6">
        <f t="shared" ref="G312:G321" si="78">G311+H311</f>
        <v>-237639.7007664509</v>
      </c>
      <c r="H312" s="46">
        <f t="shared" si="77"/>
        <v>0</v>
      </c>
      <c r="I312" s="31"/>
      <c r="J312" s="16"/>
      <c r="K312" s="15">
        <f>(G312)*(H308/12)</f>
        <v>-1633.77294276935</v>
      </c>
    </row>
    <row r="313" spans="1:11" s="1" customFormat="1" ht="12.75" customHeight="1" x14ac:dyDescent="0.25">
      <c r="A313" s="2"/>
      <c r="B313" s="2" t="s">
        <v>30</v>
      </c>
      <c r="C313" s="6">
        <v>0</v>
      </c>
      <c r="D313" s="6">
        <v>0</v>
      </c>
      <c r="E313" s="6">
        <f t="shared" si="76"/>
        <v>0</v>
      </c>
      <c r="F313" s="6">
        <v>0</v>
      </c>
      <c r="G313" s="6">
        <f t="shared" si="78"/>
        <v>-237639.7007664509</v>
      </c>
      <c r="H313" s="46">
        <f t="shared" si="77"/>
        <v>0</v>
      </c>
      <c r="I313" s="31"/>
      <c r="J313" s="16"/>
      <c r="K313" s="15">
        <f>(G313)*(H308/12)</f>
        <v>-1633.77294276935</v>
      </c>
    </row>
    <row r="314" spans="1:11" s="1" customFormat="1" ht="12.75" customHeight="1" x14ac:dyDescent="0.25">
      <c r="A314" s="2"/>
      <c r="B314" s="2" t="s">
        <v>31</v>
      </c>
      <c r="C314" s="6">
        <v>0</v>
      </c>
      <c r="D314" s="6">
        <v>0</v>
      </c>
      <c r="E314" s="6">
        <f t="shared" si="76"/>
        <v>0</v>
      </c>
      <c r="F314" s="6">
        <v>0</v>
      </c>
      <c r="G314" s="6">
        <f t="shared" si="78"/>
        <v>-237639.7007664509</v>
      </c>
      <c r="H314" s="46">
        <f t="shared" si="77"/>
        <v>0</v>
      </c>
      <c r="I314" s="31"/>
      <c r="J314" s="16"/>
      <c r="K314" s="15">
        <f>(G314)*(H308/12)</f>
        <v>-1633.77294276935</v>
      </c>
    </row>
    <row r="315" spans="1:11" s="1" customFormat="1" ht="12.75" customHeight="1" x14ac:dyDescent="0.25">
      <c r="A315" s="2"/>
      <c r="B315" s="2" t="s">
        <v>32</v>
      </c>
      <c r="C315" s="6">
        <v>0</v>
      </c>
      <c r="D315" s="6">
        <v>0</v>
      </c>
      <c r="E315" s="6">
        <f t="shared" si="76"/>
        <v>0</v>
      </c>
      <c r="F315" s="6">
        <v>0</v>
      </c>
      <c r="G315" s="6">
        <f t="shared" si="78"/>
        <v>-237639.7007664509</v>
      </c>
      <c r="H315" s="46">
        <f t="shared" si="77"/>
        <v>0</v>
      </c>
      <c r="I315" s="31"/>
      <c r="J315" s="16"/>
      <c r="K315" s="15">
        <f>(G315)*(H308/12)</f>
        <v>-1633.77294276935</v>
      </c>
    </row>
    <row r="316" spans="1:11" s="1" customFormat="1" ht="12.75" customHeight="1" x14ac:dyDescent="0.25">
      <c r="A316" s="2"/>
      <c r="B316" s="2" t="s">
        <v>33</v>
      </c>
      <c r="C316" s="6">
        <v>0</v>
      </c>
      <c r="D316" s="6">
        <v>0</v>
      </c>
      <c r="E316" s="6">
        <f t="shared" si="76"/>
        <v>0</v>
      </c>
      <c r="F316" s="6">
        <v>0</v>
      </c>
      <c r="G316" s="6">
        <f t="shared" si="78"/>
        <v>-237639.7007664509</v>
      </c>
      <c r="H316" s="46">
        <f>F316-E316</f>
        <v>0</v>
      </c>
      <c r="I316" s="31"/>
      <c r="J316" s="16"/>
      <c r="K316" s="15">
        <f>(G316)*(H308/12)</f>
        <v>-1633.77294276935</v>
      </c>
    </row>
    <row r="317" spans="1:11" s="1" customFormat="1" ht="12.75" customHeight="1" x14ac:dyDescent="0.25">
      <c r="A317" s="2"/>
      <c r="B317" s="2" t="s">
        <v>17</v>
      </c>
      <c r="C317" s="6">
        <v>0</v>
      </c>
      <c r="D317" s="6">
        <v>0</v>
      </c>
      <c r="E317" s="6">
        <f t="shared" si="76"/>
        <v>0</v>
      </c>
      <c r="F317" s="6">
        <v>0</v>
      </c>
      <c r="G317" s="6">
        <f t="shared" si="78"/>
        <v>-237639.7007664509</v>
      </c>
      <c r="H317" s="46">
        <f>F317-E317</f>
        <v>0</v>
      </c>
      <c r="I317" s="31"/>
      <c r="J317" s="16"/>
      <c r="K317" s="15">
        <f>(G317)*(H308/12)</f>
        <v>-1633.77294276935</v>
      </c>
    </row>
    <row r="318" spans="1:11" s="1" customFormat="1" ht="12.75" customHeight="1" x14ac:dyDescent="0.25">
      <c r="A318" s="2"/>
      <c r="B318" s="2" t="s">
        <v>18</v>
      </c>
      <c r="C318" s="6">
        <v>0</v>
      </c>
      <c r="D318" s="6">
        <v>0</v>
      </c>
      <c r="E318" s="6">
        <f t="shared" si="76"/>
        <v>0</v>
      </c>
      <c r="F318" s="6">
        <v>0</v>
      </c>
      <c r="G318" s="6">
        <f t="shared" si="78"/>
        <v>-237639.7007664509</v>
      </c>
      <c r="H318" s="46">
        <f>F318-E318</f>
        <v>0</v>
      </c>
      <c r="I318" s="31"/>
      <c r="J318" s="16"/>
      <c r="K318" s="15">
        <f>(G318)*(H308/12)</f>
        <v>-1633.77294276935</v>
      </c>
    </row>
    <row r="319" spans="1:11" s="1" customFormat="1" ht="12.75" customHeight="1" x14ac:dyDescent="0.25">
      <c r="A319" s="2"/>
      <c r="B319" s="2" t="s">
        <v>19</v>
      </c>
      <c r="C319" s="6">
        <v>0</v>
      </c>
      <c r="D319" s="6">
        <v>0</v>
      </c>
      <c r="E319" s="6">
        <f t="shared" si="76"/>
        <v>0</v>
      </c>
      <c r="F319" s="6">
        <v>0</v>
      </c>
      <c r="G319" s="6">
        <f t="shared" si="78"/>
        <v>-237639.7007664509</v>
      </c>
      <c r="H319" s="46">
        <f t="shared" ref="H319:H321" si="79">F319-E319</f>
        <v>0</v>
      </c>
      <c r="I319" s="31"/>
      <c r="J319" s="16"/>
      <c r="K319" s="15">
        <f>(G319)*(H308/12)</f>
        <v>-1633.77294276935</v>
      </c>
    </row>
    <row r="320" spans="1:11" s="1" customFormat="1" ht="12.75" customHeight="1" x14ac:dyDescent="0.25">
      <c r="A320" s="2"/>
      <c r="B320" s="2" t="s">
        <v>20</v>
      </c>
      <c r="C320" s="6">
        <v>0</v>
      </c>
      <c r="D320" s="6">
        <v>0</v>
      </c>
      <c r="E320" s="6">
        <f t="shared" si="76"/>
        <v>0</v>
      </c>
      <c r="F320" s="6">
        <v>0</v>
      </c>
      <c r="G320" s="6">
        <f t="shared" si="78"/>
        <v>-237639.7007664509</v>
      </c>
      <c r="H320" s="46">
        <f t="shared" si="79"/>
        <v>0</v>
      </c>
      <c r="I320" s="31"/>
      <c r="J320" s="16"/>
      <c r="K320" s="15">
        <f>(G320)*(H308/12)</f>
        <v>-1633.77294276935</v>
      </c>
    </row>
    <row r="321" spans="1:11" s="1" customFormat="1" ht="12.75" customHeight="1" x14ac:dyDescent="0.25">
      <c r="A321" s="2"/>
      <c r="B321" s="2" t="s">
        <v>21</v>
      </c>
      <c r="C321" s="6">
        <v>0</v>
      </c>
      <c r="D321" s="6">
        <v>0</v>
      </c>
      <c r="E321" s="6">
        <f t="shared" si="76"/>
        <v>0</v>
      </c>
      <c r="F321" s="6">
        <v>0</v>
      </c>
      <c r="G321" s="6">
        <f t="shared" si="78"/>
        <v>-237639.7007664509</v>
      </c>
      <c r="H321" s="46">
        <f t="shared" si="79"/>
        <v>0</v>
      </c>
      <c r="I321" s="31"/>
      <c r="J321" s="16"/>
      <c r="K321" s="15">
        <f>(G321)*(H308/12)</f>
        <v>-1633.77294276935</v>
      </c>
    </row>
    <row r="322" spans="1:11" s="1" customFormat="1" ht="12.75" customHeight="1" x14ac:dyDescent="0.25">
      <c r="A322" s="2"/>
      <c r="B322" s="7" t="s">
        <v>22</v>
      </c>
      <c r="C322" s="8">
        <f>SUM(C309:C321)</f>
        <v>0</v>
      </c>
      <c r="D322" s="9" t="s">
        <v>23</v>
      </c>
      <c r="E322" s="8">
        <f>SUM(E310:E321)</f>
        <v>0</v>
      </c>
      <c r="F322" s="8">
        <f>SUM(F310:F321)</f>
        <v>0</v>
      </c>
      <c r="G322" s="12">
        <f>SUM(G310:G321)</f>
        <v>-2851676.4091974106</v>
      </c>
      <c r="H322" s="49">
        <f>SUM(H310:H321)</f>
        <v>0</v>
      </c>
      <c r="I322" s="38">
        <f>H308/12</f>
        <v>6.875E-3</v>
      </c>
      <c r="J322" s="23"/>
      <c r="K322" s="30">
        <f>SUM(K310:K321)</f>
        <v>-19605.2753132322</v>
      </c>
    </row>
    <row r="323" spans="1:11" s="1" customFormat="1" ht="12.75" customHeight="1" x14ac:dyDescent="0.25">
      <c r="A323" s="2"/>
      <c r="B323" s="2"/>
      <c r="C323" s="2"/>
      <c r="D323" s="2"/>
      <c r="E323" s="2"/>
      <c r="F323" s="2"/>
      <c r="G323" s="2"/>
      <c r="H323" s="46"/>
      <c r="I323" s="31"/>
      <c r="J323" s="16"/>
      <c r="K323" s="15"/>
    </row>
    <row r="324" spans="1:11" s="1" customFormat="1" ht="12.75" customHeight="1" x14ac:dyDescent="0.25">
      <c r="A324" s="2"/>
      <c r="B324" s="2" t="s">
        <v>24</v>
      </c>
      <c r="C324" s="10">
        <f>G322*I322</f>
        <v>-19605.2753132322</v>
      </c>
      <c r="D324" s="2"/>
      <c r="E324" s="2"/>
      <c r="F324" s="2" t="s">
        <v>25</v>
      </c>
      <c r="G324" s="10">
        <f>H322+C324</f>
        <v>-19605.2753132322</v>
      </c>
      <c r="H324" s="46"/>
      <c r="I324" s="15">
        <f>SUM($I$14,$G$33,$G$53,$G$73,G$93,G$112,G$131,G$150,G$169,G$188,G$207,G$226,G$245,G$265,G$285,G$305,G$324)</f>
        <v>-257244.97607968311</v>
      </c>
      <c r="J324" s="143" t="str">
        <f>IF($K322=$C324,"Intt OK","Intt CHECK IT")</f>
        <v>Intt OK</v>
      </c>
      <c r="K324" s="15"/>
    </row>
    <row r="325" spans="1:11" s="1" customFormat="1" ht="12.75" customHeight="1" x14ac:dyDescent="0.25">
      <c r="H325" s="53"/>
      <c r="I325" s="135" t="str">
        <f>IF($I324=$G328,"OK","CHECK IT")</f>
        <v>OK</v>
      </c>
      <c r="K325" s="28"/>
    </row>
    <row r="326" spans="1:11" s="1" customFormat="1" ht="12.75" customHeight="1" thickBot="1" x14ac:dyDescent="0.3">
      <c r="B326" s="2" t="s">
        <v>61</v>
      </c>
      <c r="C326" s="10">
        <f>G14+G33+G53+G73+G93+G112+G131+G150+G169+G188+G207+G226+G245+G265+G285+G305+G324</f>
        <v>-257244.97607968311</v>
      </c>
      <c r="H326" s="53"/>
      <c r="K326" s="28"/>
    </row>
    <row r="327" spans="1:11" s="1" customFormat="1" ht="24" thickBot="1" x14ac:dyDescent="0.3">
      <c r="C327" s="440" t="s">
        <v>191</v>
      </c>
      <c r="D327" s="441"/>
      <c r="E327" s="441"/>
      <c r="F327" s="441"/>
      <c r="G327" s="441"/>
      <c r="H327" s="441"/>
      <c r="I327" s="441"/>
      <c r="J327" s="441"/>
      <c r="K327" s="442"/>
    </row>
    <row r="328" spans="1:11" ht="31.5" thickBot="1" x14ac:dyDescent="0.3">
      <c r="A328" s="142" t="s">
        <v>126</v>
      </c>
      <c r="C328" s="100" t="s">
        <v>79</v>
      </c>
      <c r="D328" s="207" t="s">
        <v>192</v>
      </c>
      <c r="E328" s="210" t="s">
        <v>23</v>
      </c>
      <c r="F328" s="248" t="s">
        <v>120</v>
      </c>
      <c r="G328" s="208">
        <f>SUM(G14,G33,G53,G73,G93,G112,G131,G150,G169,G188,G207,G226,G245,G265,G285,G305,G324)</f>
        <v>-257244.97607968311</v>
      </c>
      <c r="H328" s="249" t="str">
        <f>IF(AND($C326=$G328),"OK",IF(AND($G328=$I325),"OK","CHECK IT"))</f>
        <v>OK</v>
      </c>
      <c r="I328" s="210"/>
      <c r="J328" s="211"/>
      <c r="K328" s="250"/>
    </row>
    <row r="329" spans="1:11" ht="15.75" x14ac:dyDescent="0.25">
      <c r="A329" s="100"/>
      <c r="C329" s="100"/>
      <c r="D329" s="207" t="s">
        <v>193</v>
      </c>
      <c r="E329" s="244" t="s">
        <v>80</v>
      </c>
      <c r="F329" s="244"/>
      <c r="G329" s="208"/>
      <c r="H329" s="209">
        <f>C326-G328</f>
        <v>0</v>
      </c>
      <c r="I329" s="210"/>
      <c r="J329" s="211"/>
      <c r="K329" s="212"/>
    </row>
    <row r="330" spans="1:11" ht="23.25" x14ac:dyDescent="0.25">
      <c r="A330" s="109"/>
      <c r="C330" s="213"/>
      <c r="D330" s="207" t="s">
        <v>194</v>
      </c>
      <c r="E330" s="245" t="s">
        <v>198</v>
      </c>
      <c r="F330" s="244"/>
      <c r="G330" s="207"/>
      <c r="H330" s="214"/>
      <c r="I330" s="215"/>
      <c r="J330" s="211"/>
      <c r="K330" s="212"/>
    </row>
    <row r="331" spans="1:11" ht="36" x14ac:dyDescent="0.25">
      <c r="A331" s="113"/>
      <c r="B331" s="114"/>
      <c r="C331" s="216" t="s">
        <v>161</v>
      </c>
      <c r="D331" s="246"/>
      <c r="E331" s="218" t="s">
        <v>162</v>
      </c>
      <c r="F331" s="247" t="s">
        <v>163</v>
      </c>
      <c r="G331" s="219"/>
      <c r="H331" s="218" t="s">
        <v>164</v>
      </c>
      <c r="I331" s="220"/>
      <c r="J331" s="221"/>
      <c r="K331" s="222" t="s">
        <v>165</v>
      </c>
    </row>
    <row r="332" spans="1:11" x14ac:dyDescent="0.25">
      <c r="A332" s="120"/>
      <c r="B332" s="59"/>
      <c r="C332" s="223">
        <f>SUM(C322,C303,C283,C263,C243,C224,C205,C186,C167,C148,C129,C110,C91,C71,C51,C31,C12)</f>
        <v>2634001</v>
      </c>
      <c r="D332" s="224"/>
      <c r="E332" s="225">
        <f>SUM(E322,E303,E283,E263,E243,E224,E205,E186,E167,E148,E129,E110,E91,E71,E51,E31,E12)</f>
        <v>219412.28330000001</v>
      </c>
      <c r="F332" s="225">
        <f>SUM(F322,F303,F283,F263,F243,F224,F205,F186,F167,F148,F129,F110,F91,F71,F51,F31,F12)</f>
        <v>84558</v>
      </c>
      <c r="G332" s="225" t="s">
        <v>54</v>
      </c>
      <c r="H332" s="226">
        <f>SUM(H322,H303,H283,H263,H243,H224,H205,H186,H167,H148,H129,H110,H91,H71,H51,H31,H12)</f>
        <v>-134854.28329999998</v>
      </c>
      <c r="I332" s="225" t="s">
        <v>54</v>
      </c>
      <c r="J332" s="225" t="s">
        <v>54</v>
      </c>
      <c r="K332" s="227">
        <f>SUM(K322,K303,K283,K263,K243,K224,K205,K186,K167,K148,K129,K110,K91,K71,K51,K31,K12)</f>
        <v>-122390.69277968313</v>
      </c>
    </row>
    <row r="333" spans="1:11" ht="15.75" thickBot="1" x14ac:dyDescent="0.3">
      <c r="A333" s="120"/>
      <c r="B333" s="59"/>
      <c r="C333" s="228"/>
      <c r="D333" s="229"/>
      <c r="E333" s="230">
        <f>$C332*8.33%</f>
        <v>219412.28330000001</v>
      </c>
      <c r="F333" s="229"/>
      <c r="G333" s="210"/>
      <c r="H333" s="230">
        <f>$E333-$F332</f>
        <v>134854.28330000001</v>
      </c>
      <c r="I333" s="231"/>
      <c r="J333" s="211"/>
      <c r="K333" s="212"/>
    </row>
    <row r="334" spans="1:11" ht="24" thickBot="1" x14ac:dyDescent="0.3">
      <c r="A334" s="120"/>
      <c r="B334" s="59"/>
      <c r="C334" s="228"/>
      <c r="D334" s="229"/>
      <c r="E334" s="232" t="str">
        <f>IF($E332=$E333,"OK","CHECK IT")</f>
        <v>OK</v>
      </c>
      <c r="F334" s="230"/>
      <c r="G334" s="210"/>
      <c r="H334" s="232" t="s">
        <v>148</v>
      </c>
      <c r="I334" s="215"/>
      <c r="J334" s="211"/>
      <c r="K334" s="212"/>
    </row>
    <row r="335" spans="1:11" ht="26.25" x14ac:dyDescent="0.25">
      <c r="A335" s="124"/>
      <c r="B335" s="59"/>
      <c r="C335" s="233"/>
      <c r="D335" s="234"/>
      <c r="E335" s="209">
        <f>$E332-$E333</f>
        <v>0</v>
      </c>
      <c r="F335" s="235"/>
      <c r="G335" s="235"/>
      <c r="H335" s="209">
        <v>0</v>
      </c>
      <c r="I335" s="215"/>
      <c r="J335" s="211"/>
      <c r="K335" s="212"/>
    </row>
    <row r="336" spans="1:11" ht="24.75" thickBot="1" x14ac:dyDescent="0.3">
      <c r="A336" s="127"/>
      <c r="B336" s="104"/>
      <c r="C336" s="216" t="s">
        <v>165</v>
      </c>
      <c r="D336" s="236"/>
      <c r="E336" s="236"/>
      <c r="F336" s="236"/>
      <c r="G336" s="237"/>
      <c r="H336" s="237"/>
      <c r="I336" s="215" t="s">
        <v>54</v>
      </c>
      <c r="J336" s="275" t="str">
        <f>IF($C337=$K332,"Intt OK","Intt CHECK IT")</f>
        <v>Intt OK</v>
      </c>
      <c r="K336" s="274" t="s">
        <v>54</v>
      </c>
    </row>
    <row r="337" spans="1:11" ht="31.5" thickBot="1" x14ac:dyDescent="0.3">
      <c r="A337" s="142" t="s">
        <v>128</v>
      </c>
      <c r="B337" s="130"/>
      <c r="C337" s="238">
        <f>SUM(C324,C305,C285,C265,C245,C226,C207,C188,C169,C150,C131,C112,C93,C73,C53,C33,C14)</f>
        <v>-122390.6927796831</v>
      </c>
      <c r="D337" s="239"/>
      <c r="E337" s="240" t="s">
        <v>139</v>
      </c>
      <c r="F337" s="239" t="str">
        <f>IF(G328=(H332+K332),"OK", "False")</f>
        <v>OK</v>
      </c>
      <c r="G337" s="241"/>
      <c r="H337" s="241"/>
      <c r="I337" s="242" t="s">
        <v>54</v>
      </c>
      <c r="J337" s="277">
        <f>$C337-$K332</f>
        <v>0</v>
      </c>
      <c r="K337" s="276" t="s">
        <v>54</v>
      </c>
    </row>
  </sheetData>
  <mergeCells count="86">
    <mergeCell ref="B307:D307"/>
    <mergeCell ref="E307:F307"/>
    <mergeCell ref="H307:I307"/>
    <mergeCell ref="B308:D308"/>
    <mergeCell ref="E308:F308"/>
    <mergeCell ref="B288:D288"/>
    <mergeCell ref="E288:F288"/>
    <mergeCell ref="B247:D247"/>
    <mergeCell ref="E247:F247"/>
    <mergeCell ref="H247:I247"/>
    <mergeCell ref="B248:D248"/>
    <mergeCell ref="E248:F248"/>
    <mergeCell ref="B267:D267"/>
    <mergeCell ref="E267:F267"/>
    <mergeCell ref="H267:I267"/>
    <mergeCell ref="B268:D268"/>
    <mergeCell ref="E268:F268"/>
    <mergeCell ref="B287:D287"/>
    <mergeCell ref="E287:F287"/>
    <mergeCell ref="H287:I287"/>
    <mergeCell ref="B229:D229"/>
    <mergeCell ref="E229:F229"/>
    <mergeCell ref="B190:D190"/>
    <mergeCell ref="E190:F190"/>
    <mergeCell ref="H190:I190"/>
    <mergeCell ref="B191:D191"/>
    <mergeCell ref="E191:F191"/>
    <mergeCell ref="B209:D209"/>
    <mergeCell ref="E209:F209"/>
    <mergeCell ref="H209:I209"/>
    <mergeCell ref="B210:D210"/>
    <mergeCell ref="E210:F210"/>
    <mergeCell ref="B228:D228"/>
    <mergeCell ref="E228:F228"/>
    <mergeCell ref="H228:I228"/>
    <mergeCell ref="H114:I114"/>
    <mergeCell ref="B172:D172"/>
    <mergeCell ref="E172:F172"/>
    <mergeCell ref="B133:D133"/>
    <mergeCell ref="E133:F133"/>
    <mergeCell ref="H133:I133"/>
    <mergeCell ref="B134:D134"/>
    <mergeCell ref="E134:F134"/>
    <mergeCell ref="B152:D152"/>
    <mergeCell ref="E152:F152"/>
    <mergeCell ref="H152:I152"/>
    <mergeCell ref="B153:D153"/>
    <mergeCell ref="E153:F153"/>
    <mergeCell ref="B171:D171"/>
    <mergeCell ref="E171:F171"/>
    <mergeCell ref="H171:I171"/>
    <mergeCell ref="B115:D115"/>
    <mergeCell ref="E115:F115"/>
    <mergeCell ref="B75:D75"/>
    <mergeCell ref="E75:F75"/>
    <mergeCell ref="B96:D96"/>
    <mergeCell ref="E96:F96"/>
    <mergeCell ref="B114:D114"/>
    <mergeCell ref="E114:F114"/>
    <mergeCell ref="E76:F76"/>
    <mergeCell ref="B95:D95"/>
    <mergeCell ref="E95:F95"/>
    <mergeCell ref="H95:I95"/>
    <mergeCell ref="B55:D55"/>
    <mergeCell ref="E55:F55"/>
    <mergeCell ref="H3:I3"/>
    <mergeCell ref="B4:D4"/>
    <mergeCell ref="E4:F4"/>
    <mergeCell ref="H4:I4"/>
    <mergeCell ref="B76:D76"/>
    <mergeCell ref="B2:K2"/>
    <mergeCell ref="C327:K327"/>
    <mergeCell ref="B5:D5"/>
    <mergeCell ref="E5:F5"/>
    <mergeCell ref="B56:D56"/>
    <mergeCell ref="E56:F56"/>
    <mergeCell ref="H56:I56"/>
    <mergeCell ref="B16:D16"/>
    <mergeCell ref="E16:F16"/>
    <mergeCell ref="B17:D17"/>
    <mergeCell ref="E17:F17"/>
    <mergeCell ref="B35:D35"/>
    <mergeCell ref="E35:F35"/>
    <mergeCell ref="B36:D36"/>
    <mergeCell ref="E36:F36"/>
    <mergeCell ref="H75:I75"/>
  </mergeCells>
  <printOptions horizontalCentered="1" verticalCentered="1"/>
  <pageMargins left="0" right="0" top="0" bottom="0" header="0" footer="0"/>
  <pageSetup paperSize="9" orientation="landscape" verticalDpi="300" r:id="rId1"/>
  <rowBreaks count="4" manualBreakCount="4">
    <brk id="54" min="1" max="10" man="1"/>
    <brk id="112" min="1" max="10" man="1"/>
    <brk id="169" min="1" max="10" man="1"/>
    <brk id="227" min="1" max="10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575"/>
  <sheetViews>
    <sheetView topLeftCell="A561" workbookViewId="0">
      <selection activeCell="E576" sqref="E576"/>
    </sheetView>
  </sheetViews>
  <sheetFormatPr defaultColWidth="21.85546875" defaultRowHeight="15" x14ac:dyDescent="0.25"/>
  <cols>
    <col min="1" max="1" width="2.7109375" customWidth="1"/>
    <col min="2" max="2" width="29.425781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5703125" customWidth="1"/>
    <col min="10" max="10" width="12.42578125" hidden="1" customWidth="1"/>
  </cols>
  <sheetData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80"/>
      <c r="H3" s="443" t="s">
        <v>1</v>
      </c>
      <c r="I3" s="443"/>
      <c r="J3" s="81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444" t="s">
        <v>5</v>
      </c>
      <c r="I4" s="444"/>
      <c r="J4" s="17"/>
      <c r="K4" s="15"/>
    </row>
    <row r="5" spans="2:11" s="2" customFormat="1" ht="12.75" customHeight="1" x14ac:dyDescent="0.25">
      <c r="B5" s="439" t="s">
        <v>81</v>
      </c>
      <c r="C5" s="439"/>
      <c r="D5" s="439"/>
      <c r="E5" s="439" t="s">
        <v>82</v>
      </c>
      <c r="F5" s="439"/>
      <c r="G5" s="4" t="s">
        <v>23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 t="shared" ref="E7:E11" si="0">C7*8.33%</f>
        <v>0</v>
      </c>
      <c r="F7" s="6">
        <v>0</v>
      </c>
      <c r="G7" s="13">
        <v>0</v>
      </c>
      <c r="H7" s="46">
        <f>F7-E7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4879</v>
      </c>
      <c r="D8" s="6">
        <v>5000</v>
      </c>
      <c r="E8" s="6">
        <f t="shared" si="0"/>
        <v>406.42070000000001</v>
      </c>
      <c r="F8" s="6">
        <v>231</v>
      </c>
      <c r="G8" s="14">
        <f>G7+H7</f>
        <v>0</v>
      </c>
      <c r="H8" s="46">
        <f>F8-E8</f>
        <v>-175.42070000000001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5130</v>
      </c>
      <c r="D9" s="6">
        <v>5000</v>
      </c>
      <c r="E9" s="6">
        <f t="shared" si="0"/>
        <v>427.32900000000001</v>
      </c>
      <c r="F9" s="6">
        <v>417</v>
      </c>
      <c r="G9" s="14">
        <f t="shared" ref="G9:G11" si="1">G8+H8</f>
        <v>-175.42070000000001</v>
      </c>
      <c r="H9" s="46">
        <f t="shared" ref="H9:H11" si="2">F9-E9</f>
        <v>-10.329000000000008</v>
      </c>
      <c r="I9" s="31"/>
      <c r="J9" s="16"/>
      <c r="K9" s="15">
        <f>(G9)*(H5/12)</f>
        <v>-1.7542070000000001</v>
      </c>
    </row>
    <row r="10" spans="2:11" s="2" customFormat="1" ht="12.75" customHeight="1" x14ac:dyDescent="0.25">
      <c r="B10" s="2" t="s">
        <v>20</v>
      </c>
      <c r="C10" s="6">
        <v>5310</v>
      </c>
      <c r="D10" s="6">
        <v>5000</v>
      </c>
      <c r="E10" s="6">
        <f t="shared" si="0"/>
        <v>442.32299999999998</v>
      </c>
      <c r="F10" s="6">
        <v>417</v>
      </c>
      <c r="G10" s="14">
        <f t="shared" si="1"/>
        <v>-185.74970000000002</v>
      </c>
      <c r="H10" s="46">
        <f t="shared" si="2"/>
        <v>-25.322999999999979</v>
      </c>
      <c r="I10" s="31"/>
      <c r="J10" s="16"/>
      <c r="K10" s="15">
        <f>(G10)*(H5/12)</f>
        <v>-1.8574970000000002</v>
      </c>
    </row>
    <row r="11" spans="2:11" s="2" customFormat="1" ht="12.75" customHeight="1" x14ac:dyDescent="0.25">
      <c r="B11" s="2" t="s">
        <v>21</v>
      </c>
      <c r="C11" s="6">
        <v>5310</v>
      </c>
      <c r="D11" s="6">
        <v>5000</v>
      </c>
      <c r="E11" s="6">
        <f t="shared" si="0"/>
        <v>442.32299999999998</v>
      </c>
      <c r="F11" s="6">
        <v>417</v>
      </c>
      <c r="G11" s="14">
        <f t="shared" si="1"/>
        <v>-211.0727</v>
      </c>
      <c r="H11" s="46">
        <f t="shared" si="2"/>
        <v>-25.322999999999979</v>
      </c>
      <c r="I11" s="31"/>
      <c r="J11" s="16"/>
      <c r="K11" s="15">
        <f>(G11)*(H5/12)</f>
        <v>-2.1107269999999998</v>
      </c>
    </row>
    <row r="12" spans="2:11" s="2" customFormat="1" ht="12.75" customHeight="1" x14ac:dyDescent="0.25">
      <c r="B12" s="7" t="s">
        <v>22</v>
      </c>
      <c r="C12" s="8">
        <f>SUM(C7:C11)</f>
        <v>20629</v>
      </c>
      <c r="D12" s="9" t="s">
        <v>23</v>
      </c>
      <c r="E12" s="8">
        <f>SUM(E7:E11)</f>
        <v>1718.3957</v>
      </c>
      <c r="F12" s="8">
        <f>SUM(F7:F11)</f>
        <v>1482</v>
      </c>
      <c r="G12" s="57">
        <f>SUM(G7:G11)</f>
        <v>-572.24310000000003</v>
      </c>
      <c r="H12" s="49">
        <f>SUM(H7:H11)</f>
        <v>-236.39569999999998</v>
      </c>
      <c r="I12" s="34">
        <f>H5/12</f>
        <v>0.01</v>
      </c>
      <c r="J12" s="19"/>
      <c r="K12" s="30">
        <f>SUM(K7:K11)</f>
        <v>-5.7224310000000003</v>
      </c>
    </row>
    <row r="13" spans="2:11" s="2" customFormat="1" ht="12.75" customHeight="1" x14ac:dyDescent="0.25">
      <c r="H13" s="46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-5.7224310000000003</v>
      </c>
      <c r="F14" s="2" t="s">
        <v>25</v>
      </c>
      <c r="G14" s="10">
        <f>C14+H12</f>
        <v>-242.11813099999998</v>
      </c>
      <c r="H14" s="46"/>
      <c r="I14" s="6">
        <f>SUM($G$14)</f>
        <v>-242.11813099999998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449" t="s">
        <v>26</v>
      </c>
      <c r="I16" s="449"/>
      <c r="J16" s="20"/>
      <c r="K16" s="15"/>
    </row>
    <row r="17" spans="2:15" s="2" customFormat="1" ht="12.75" customHeight="1" x14ac:dyDescent="0.25">
      <c r="B17" s="439" t="s">
        <v>81</v>
      </c>
      <c r="C17" s="439"/>
      <c r="D17" s="439"/>
      <c r="E17" s="439" t="s">
        <v>82</v>
      </c>
      <c r="F17" s="439"/>
      <c r="G17" s="4" t="s">
        <v>23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s">
        <v>54</v>
      </c>
    </row>
    <row r="19" spans="2:15" s="2" customFormat="1" ht="12.75" customHeight="1" x14ac:dyDescent="0.25">
      <c r="B19" s="2" t="s">
        <v>27</v>
      </c>
      <c r="C19" s="6">
        <v>5310</v>
      </c>
      <c r="D19" s="6">
        <v>5000</v>
      </c>
      <c r="E19" s="6">
        <f>C19*8.33%</f>
        <v>442.32299999999998</v>
      </c>
      <c r="F19" s="6">
        <v>417</v>
      </c>
      <c r="G19" s="6">
        <f>$G$14</f>
        <v>-242.11813099999998</v>
      </c>
      <c r="H19" s="46">
        <f>F19-E19</f>
        <v>-25.322999999999979</v>
      </c>
      <c r="I19" s="31"/>
      <c r="J19" s="16"/>
      <c r="K19" s="15">
        <f>(G19)*(H17/12)</f>
        <v>-2.4211813099999997</v>
      </c>
    </row>
    <row r="20" spans="2:15" s="2" customFormat="1" ht="12.75" customHeight="1" x14ac:dyDescent="0.25">
      <c r="B20" s="2" t="s">
        <v>28</v>
      </c>
      <c r="C20" s="6">
        <v>5570</v>
      </c>
      <c r="D20" s="6">
        <v>5000</v>
      </c>
      <c r="E20" s="6">
        <f t="shared" ref="E20:E30" si="3">C20*8.33%</f>
        <v>463.98099999999999</v>
      </c>
      <c r="F20" s="6">
        <v>417</v>
      </c>
      <c r="G20" s="6">
        <f>G19+H19</f>
        <v>-267.44113099999993</v>
      </c>
      <c r="H20" s="46">
        <f t="shared" ref="H20:H24" si="4">F20-E20</f>
        <v>-46.980999999999995</v>
      </c>
      <c r="I20" s="31"/>
      <c r="J20" s="16"/>
      <c r="K20" s="15">
        <f>(G20)*(H17/12)</f>
        <v>-2.6744113099999995</v>
      </c>
    </row>
    <row r="21" spans="2:15" s="2" customFormat="1" ht="12.75" customHeight="1" x14ac:dyDescent="0.25">
      <c r="B21" s="2" t="s">
        <v>29</v>
      </c>
      <c r="C21" s="6">
        <v>5570</v>
      </c>
      <c r="D21" s="6">
        <v>5000</v>
      </c>
      <c r="E21" s="6">
        <f t="shared" si="3"/>
        <v>463.98099999999999</v>
      </c>
      <c r="F21" s="6">
        <v>417</v>
      </c>
      <c r="G21" s="6">
        <f t="shared" ref="G21:G30" si="5">G20+H20</f>
        <v>-314.42213099999992</v>
      </c>
      <c r="H21" s="46">
        <f t="shared" si="4"/>
        <v>-46.980999999999995</v>
      </c>
      <c r="I21" s="31"/>
      <c r="J21" s="16"/>
      <c r="K21" s="15">
        <f>(G21)*(H17/12)</f>
        <v>-3.1442213099999994</v>
      </c>
    </row>
    <row r="22" spans="2:15" s="2" customFormat="1" ht="12.75" customHeight="1" x14ac:dyDescent="0.25">
      <c r="B22" s="2" t="s">
        <v>30</v>
      </c>
      <c r="C22" s="6">
        <v>5570</v>
      </c>
      <c r="D22" s="6">
        <v>5000</v>
      </c>
      <c r="E22" s="6">
        <f t="shared" si="3"/>
        <v>463.98099999999999</v>
      </c>
      <c r="F22" s="6">
        <v>417</v>
      </c>
      <c r="G22" s="6">
        <f t="shared" si="5"/>
        <v>-361.40313099999992</v>
      </c>
      <c r="H22" s="46">
        <f t="shared" si="4"/>
        <v>-46.980999999999995</v>
      </c>
      <c r="I22" s="31"/>
      <c r="J22" s="16"/>
      <c r="K22" s="15">
        <f>(G22)*(H17/12)</f>
        <v>-3.6140313099999992</v>
      </c>
    </row>
    <row r="23" spans="2:15" s="2" customFormat="1" ht="12.75" customHeight="1" x14ac:dyDescent="0.25">
      <c r="B23" s="2" t="s">
        <v>31</v>
      </c>
      <c r="C23" s="6">
        <v>5570</v>
      </c>
      <c r="D23" s="6">
        <v>5000</v>
      </c>
      <c r="E23" s="6">
        <f t="shared" si="3"/>
        <v>463.98099999999999</v>
      </c>
      <c r="F23" s="6">
        <v>417</v>
      </c>
      <c r="G23" s="6">
        <f t="shared" si="5"/>
        <v>-408.38413099999991</v>
      </c>
      <c r="H23" s="46">
        <f t="shared" si="4"/>
        <v>-46.980999999999995</v>
      </c>
      <c r="I23" s="31"/>
      <c r="J23" s="16"/>
      <c r="K23" s="15">
        <f>(G23)*(H17/12)</f>
        <v>-4.0838413099999995</v>
      </c>
    </row>
    <row r="24" spans="2:15" s="2" customFormat="1" ht="12.75" customHeight="1" x14ac:dyDescent="0.25">
      <c r="B24" s="2" t="s">
        <v>32</v>
      </c>
      <c r="C24" s="6">
        <v>5758</v>
      </c>
      <c r="D24" s="6">
        <v>5000</v>
      </c>
      <c r="E24" s="6">
        <f t="shared" si="3"/>
        <v>479.64139999999998</v>
      </c>
      <c r="F24" s="6">
        <v>417</v>
      </c>
      <c r="G24" s="6">
        <f t="shared" si="5"/>
        <v>-455.36513099999991</v>
      </c>
      <c r="H24" s="46">
        <f t="shared" si="4"/>
        <v>-62.641399999999976</v>
      </c>
      <c r="I24" s="31"/>
      <c r="J24" s="16"/>
      <c r="K24" s="15">
        <f>(G24)*(H17/12)</f>
        <v>-4.5536513099999993</v>
      </c>
    </row>
    <row r="25" spans="2:15" s="2" customFormat="1" ht="12.75" customHeight="1" x14ac:dyDescent="0.25">
      <c r="B25" s="2" t="s">
        <v>33</v>
      </c>
      <c r="C25" s="6">
        <v>5758</v>
      </c>
      <c r="D25" s="6">
        <v>5000</v>
      </c>
      <c r="E25" s="6">
        <f t="shared" si="3"/>
        <v>479.64139999999998</v>
      </c>
      <c r="F25" s="6">
        <v>417</v>
      </c>
      <c r="G25" s="6">
        <f t="shared" si="5"/>
        <v>-518.00653099999988</v>
      </c>
      <c r="H25" s="46">
        <f>F25-E25</f>
        <v>-62.641399999999976</v>
      </c>
      <c r="I25" s="31"/>
      <c r="J25" s="16"/>
      <c r="K25" s="15">
        <f>(G25)*(H17/12)</f>
        <v>-5.1800653099999989</v>
      </c>
    </row>
    <row r="26" spans="2:15" s="2" customFormat="1" ht="12.75" customHeight="1" x14ac:dyDescent="0.25">
      <c r="B26" s="2" t="s">
        <v>17</v>
      </c>
      <c r="C26" s="6">
        <v>6051</v>
      </c>
      <c r="D26" s="6">
        <v>5000</v>
      </c>
      <c r="E26" s="6">
        <f t="shared" si="3"/>
        <v>504.04829999999998</v>
      </c>
      <c r="F26" s="6">
        <v>417</v>
      </c>
      <c r="G26" s="6">
        <f t="shared" si="5"/>
        <v>-580.64793099999986</v>
      </c>
      <c r="H26" s="46">
        <f>F26-E26</f>
        <v>-87.048299999999983</v>
      </c>
      <c r="I26" s="31"/>
      <c r="J26" s="16"/>
      <c r="K26" s="15">
        <f>(G26)*(H17/12)</f>
        <v>-5.8064793099999985</v>
      </c>
    </row>
    <row r="27" spans="2:15" s="2" customFormat="1" ht="12.75" customHeight="1" x14ac:dyDescent="0.25">
      <c r="B27" s="2" t="s">
        <v>18</v>
      </c>
      <c r="C27" s="6">
        <v>6051</v>
      </c>
      <c r="D27" s="6">
        <v>5000</v>
      </c>
      <c r="E27" s="6">
        <f t="shared" si="3"/>
        <v>504.04829999999998</v>
      </c>
      <c r="F27" s="6">
        <v>417</v>
      </c>
      <c r="G27" s="6">
        <f t="shared" si="5"/>
        <v>-667.6962309999999</v>
      </c>
      <c r="H27" s="46">
        <f>F27-E27</f>
        <v>-87.048299999999983</v>
      </c>
      <c r="I27" s="31"/>
      <c r="J27" s="16"/>
      <c r="K27" s="15">
        <f>(G27)*(H17/12)</f>
        <v>-6.6769623099999995</v>
      </c>
    </row>
    <row r="28" spans="2:15" s="2" customFormat="1" ht="12.75" customHeight="1" x14ac:dyDescent="0.25">
      <c r="B28" s="2" t="s">
        <v>19</v>
      </c>
      <c r="C28" s="6">
        <v>6051</v>
      </c>
      <c r="D28" s="6">
        <v>5000</v>
      </c>
      <c r="E28" s="6">
        <f t="shared" si="3"/>
        <v>504.04829999999998</v>
      </c>
      <c r="F28" s="6">
        <v>417</v>
      </c>
      <c r="G28" s="6">
        <f t="shared" si="5"/>
        <v>-754.74453099999982</v>
      </c>
      <c r="H28" s="46">
        <f t="shared" ref="H28:H30" si="6">F28-E28</f>
        <v>-87.048299999999983</v>
      </c>
      <c r="I28" s="31"/>
      <c r="J28" s="16"/>
      <c r="K28" s="15">
        <f>(G28)*(H17/12)</f>
        <v>-7.5474453099999987</v>
      </c>
    </row>
    <row r="29" spans="2:15" s="2" customFormat="1" ht="12.75" customHeight="1" x14ac:dyDescent="0.25">
      <c r="B29" s="2" t="s">
        <v>20</v>
      </c>
      <c r="C29" s="6">
        <v>6250</v>
      </c>
      <c r="D29" s="6">
        <v>5000</v>
      </c>
      <c r="E29" s="6">
        <f t="shared" si="3"/>
        <v>520.625</v>
      </c>
      <c r="F29" s="6">
        <v>417</v>
      </c>
      <c r="G29" s="6">
        <f t="shared" si="5"/>
        <v>-841.79283099999975</v>
      </c>
      <c r="H29" s="46">
        <f t="shared" si="6"/>
        <v>-103.625</v>
      </c>
      <c r="I29" s="31"/>
      <c r="J29" s="16"/>
      <c r="K29" s="15">
        <f>(G29)*(H17/12)</f>
        <v>-8.4179283099999971</v>
      </c>
    </row>
    <row r="30" spans="2:15" s="2" customFormat="1" ht="12.75" customHeight="1" x14ac:dyDescent="0.25">
      <c r="B30" s="2" t="s">
        <v>21</v>
      </c>
      <c r="C30" s="6">
        <v>6250</v>
      </c>
      <c r="D30" s="6">
        <v>5000</v>
      </c>
      <c r="E30" s="6">
        <f t="shared" si="3"/>
        <v>520.625</v>
      </c>
      <c r="F30" s="6">
        <v>417</v>
      </c>
      <c r="G30" s="6">
        <f t="shared" si="5"/>
        <v>-945.41783099999975</v>
      </c>
      <c r="H30" s="46">
        <f t="shared" si="6"/>
        <v>-103.625</v>
      </c>
      <c r="I30" s="31"/>
      <c r="J30" s="16"/>
      <c r="K30" s="15">
        <f>(G30)*(H17/12)</f>
        <v>-9.4541783099999979</v>
      </c>
    </row>
    <row r="31" spans="2:15" s="2" customFormat="1" ht="12.75" customHeight="1" x14ac:dyDescent="0.25">
      <c r="B31" s="7" t="s">
        <v>22</v>
      </c>
      <c r="C31" s="8">
        <f>SUM(C19:C30)</f>
        <v>69759</v>
      </c>
      <c r="D31" s="9" t="s">
        <v>23</v>
      </c>
      <c r="E31" s="8">
        <f t="shared" ref="E31:F31" si="7">SUM(E19:E30)</f>
        <v>5810.9247000000005</v>
      </c>
      <c r="F31" s="8">
        <f t="shared" si="7"/>
        <v>5004</v>
      </c>
      <c r="G31" s="12">
        <f>SUM(G19:G30)</f>
        <v>-6357.4396719999986</v>
      </c>
      <c r="H31" s="49">
        <f t="shared" ref="H31" si="8">SUM(H19:H30)</f>
        <v>-806.9246999999998</v>
      </c>
      <c r="I31" s="34">
        <v>0.01</v>
      </c>
      <c r="J31" s="19"/>
      <c r="K31" s="30">
        <f>SUM(K19:K30)</f>
        <v>-63.574396719999989</v>
      </c>
    </row>
    <row r="32" spans="2:15" s="2" customFormat="1" ht="12.75" customHeight="1" x14ac:dyDescent="0.25">
      <c r="H32" s="46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G31*1%</f>
        <v>-63.574396719999989</v>
      </c>
      <c r="F33" s="2" t="s">
        <v>25</v>
      </c>
      <c r="G33" s="10">
        <f>H31+C33</f>
        <v>-870.49909671999978</v>
      </c>
      <c r="H33" s="46"/>
      <c r="I33" s="6">
        <f>SUM($G$14,$G$33)</f>
        <v>-1112.6172277199998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27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449" t="s">
        <v>34</v>
      </c>
      <c r="I35" s="449"/>
      <c r="J35" s="20"/>
      <c r="K35" s="15"/>
    </row>
    <row r="36" spans="2:11" s="2" customFormat="1" ht="12.75" customHeight="1" x14ac:dyDescent="0.25">
      <c r="B36" s="439" t="s">
        <v>81</v>
      </c>
      <c r="C36" s="439"/>
      <c r="D36" s="439"/>
      <c r="E36" s="439" t="s">
        <v>82</v>
      </c>
      <c r="F36" s="439"/>
      <c r="G36" s="4" t="s">
        <v>23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6250</v>
      </c>
      <c r="D38" s="6">
        <v>5000</v>
      </c>
      <c r="E38" s="6">
        <f>C38*8.33%</f>
        <v>520.625</v>
      </c>
      <c r="F38" s="6">
        <v>417</v>
      </c>
      <c r="G38" s="6">
        <f>$G$14+$G$33</f>
        <v>-1112.6172277199998</v>
      </c>
      <c r="H38" s="46">
        <f>F38-E38</f>
        <v>-103.625</v>
      </c>
      <c r="I38" s="31"/>
      <c r="J38" s="16"/>
      <c r="K38" s="15">
        <f>(G38)*(H36/12)</f>
        <v>-11.126172277199998</v>
      </c>
    </row>
    <row r="39" spans="2:11" s="2" customFormat="1" ht="12.75" customHeight="1" x14ac:dyDescent="0.25">
      <c r="B39" s="2" t="s">
        <v>28</v>
      </c>
      <c r="C39" s="6">
        <v>6250</v>
      </c>
      <c r="D39" s="6">
        <v>5000</v>
      </c>
      <c r="E39" s="6">
        <f t="shared" ref="E39:E50" si="9">C39*8.33%</f>
        <v>520.625</v>
      </c>
      <c r="F39" s="6">
        <v>417</v>
      </c>
      <c r="G39" s="6">
        <f>G38+H38</f>
        <v>-1216.2422277199998</v>
      </c>
      <c r="H39" s="46">
        <f t="shared" ref="H39:H43" si="10">F39-E39</f>
        <v>-103.625</v>
      </c>
      <c r="I39" s="31"/>
      <c r="J39" s="16"/>
      <c r="K39" s="15">
        <f>(G39)*(H36/12)</f>
        <v>-12.162422277199999</v>
      </c>
    </row>
    <row r="40" spans="2:11" s="2" customFormat="1" ht="12.75" customHeight="1" x14ac:dyDescent="0.25">
      <c r="B40" s="2" t="s">
        <v>29</v>
      </c>
      <c r="C40" s="6">
        <v>6250</v>
      </c>
      <c r="D40" s="6">
        <v>5000</v>
      </c>
      <c r="E40" s="6">
        <f t="shared" si="9"/>
        <v>520.625</v>
      </c>
      <c r="F40" s="6">
        <v>417</v>
      </c>
      <c r="G40" s="6">
        <f t="shared" ref="G40:G50" si="11">G39+H39</f>
        <v>-1319.8672277199998</v>
      </c>
      <c r="H40" s="46">
        <f t="shared" si="10"/>
        <v>-103.625</v>
      </c>
      <c r="I40" s="31"/>
      <c r="J40" s="16"/>
      <c r="K40" s="15">
        <f>(G40)*(H36/12)</f>
        <v>-13.198672277199998</v>
      </c>
    </row>
    <row r="41" spans="2:11" s="2" customFormat="1" ht="12.75" customHeight="1" x14ac:dyDescent="0.25">
      <c r="B41" s="2" t="s">
        <v>30</v>
      </c>
      <c r="C41" s="6">
        <v>6250</v>
      </c>
      <c r="D41" s="6">
        <v>5000</v>
      </c>
      <c r="E41" s="6">
        <f t="shared" si="9"/>
        <v>520.625</v>
      </c>
      <c r="F41" s="6">
        <v>417</v>
      </c>
      <c r="G41" s="6">
        <f t="shared" si="11"/>
        <v>-1423.4922277199998</v>
      </c>
      <c r="H41" s="46">
        <f t="shared" si="10"/>
        <v>-103.625</v>
      </c>
      <c r="I41" s="31"/>
      <c r="J41" s="16"/>
      <c r="K41" s="15">
        <f>(G41)*(H36/12)</f>
        <v>-14.234922277199999</v>
      </c>
    </row>
    <row r="42" spans="2:11" s="2" customFormat="1" ht="12.75" customHeight="1" x14ac:dyDescent="0.25">
      <c r="B42" s="2" t="s">
        <v>31</v>
      </c>
      <c r="C42" s="6">
        <v>6250</v>
      </c>
      <c r="D42" s="6">
        <v>5000</v>
      </c>
      <c r="E42" s="6">
        <f t="shared" si="9"/>
        <v>520.625</v>
      </c>
      <c r="F42" s="6">
        <v>417</v>
      </c>
      <c r="G42" s="6">
        <f t="shared" si="11"/>
        <v>-1527.1172277199998</v>
      </c>
      <c r="H42" s="46">
        <f t="shared" si="10"/>
        <v>-103.625</v>
      </c>
      <c r="I42" s="31"/>
      <c r="J42" s="16"/>
      <c r="K42" s="15">
        <f>(G42)*(H36/12)</f>
        <v>-15.271172277199998</v>
      </c>
    </row>
    <row r="43" spans="2:11" s="2" customFormat="1" ht="12.75" customHeight="1" x14ac:dyDescent="0.25">
      <c r="B43" s="2" t="s">
        <v>32</v>
      </c>
      <c r="C43" s="6">
        <v>6527</v>
      </c>
      <c r="D43" s="6">
        <v>5000</v>
      </c>
      <c r="E43" s="6">
        <f t="shared" si="9"/>
        <v>543.69910000000004</v>
      </c>
      <c r="F43" s="6">
        <v>417</v>
      </c>
      <c r="G43" s="6">
        <f t="shared" si="11"/>
        <v>-1630.7422277199998</v>
      </c>
      <c r="H43" s="46">
        <f t="shared" si="10"/>
        <v>-126.69910000000004</v>
      </c>
      <c r="I43" s="31"/>
      <c r="J43" s="16"/>
      <c r="K43" s="15">
        <f>(G43)*(H36/12)</f>
        <v>-16.307422277199997</v>
      </c>
    </row>
    <row r="44" spans="2:11" s="2" customFormat="1" ht="12.75" customHeight="1" x14ac:dyDescent="0.25">
      <c r="B44" s="2" t="s">
        <v>33</v>
      </c>
      <c r="C44" s="6">
        <v>6527</v>
      </c>
      <c r="D44" s="6">
        <v>5000</v>
      </c>
      <c r="E44" s="6">
        <f t="shared" si="9"/>
        <v>543.69910000000004</v>
      </c>
      <c r="F44" s="6">
        <v>417</v>
      </c>
      <c r="G44" s="6">
        <f t="shared" si="11"/>
        <v>-1757.4413277199999</v>
      </c>
      <c r="H44" s="46">
        <f>F44-E44</f>
        <v>-126.69910000000004</v>
      </c>
      <c r="I44" s="31"/>
      <c r="J44" s="16"/>
      <c r="K44" s="15">
        <f>(G44)*(H36/12)</f>
        <v>-17.574413277199998</v>
      </c>
    </row>
    <row r="45" spans="2:11" s="2" customFormat="1" ht="12.75" customHeight="1" x14ac:dyDescent="0.25">
      <c r="B45" s="2" t="s">
        <v>17</v>
      </c>
      <c r="C45" s="6">
        <v>6527</v>
      </c>
      <c r="D45" s="6">
        <v>5000</v>
      </c>
      <c r="E45" s="6">
        <f t="shared" si="9"/>
        <v>543.69910000000004</v>
      </c>
      <c r="F45" s="6">
        <v>417</v>
      </c>
      <c r="G45" s="6">
        <f t="shared" si="11"/>
        <v>-1884.1404277199999</v>
      </c>
      <c r="H45" s="46">
        <f>F45-E45</f>
        <v>-126.69910000000004</v>
      </c>
      <c r="I45" s="31"/>
      <c r="J45" s="16"/>
      <c r="K45" s="15">
        <f>(G45)*(H36/12)</f>
        <v>-18.841404277199999</v>
      </c>
    </row>
    <row r="46" spans="2:11" s="2" customFormat="1" ht="12.75" customHeight="1" x14ac:dyDescent="0.25">
      <c r="B46" s="2" t="s">
        <v>18</v>
      </c>
      <c r="C46" s="6">
        <v>6527</v>
      </c>
      <c r="D46" s="6">
        <v>5000</v>
      </c>
      <c r="E46" s="6">
        <f t="shared" si="9"/>
        <v>543.69910000000004</v>
      </c>
      <c r="F46" s="6">
        <v>417</v>
      </c>
      <c r="G46" s="6">
        <f t="shared" si="11"/>
        <v>-2010.83952772</v>
      </c>
      <c r="H46" s="46">
        <f>F46-E46</f>
        <v>-126.69910000000004</v>
      </c>
      <c r="I46" s="31"/>
      <c r="J46" s="16"/>
      <c r="K46" s="15">
        <f>(G46)*(H36/12)</f>
        <v>-20.1083952772</v>
      </c>
    </row>
    <row r="47" spans="2:11" s="2" customFormat="1" ht="12.75" customHeight="1" x14ac:dyDescent="0.25">
      <c r="B47" s="2" t="s">
        <v>19</v>
      </c>
      <c r="C47" s="6">
        <v>6804</v>
      </c>
      <c r="D47" s="6">
        <v>5000</v>
      </c>
      <c r="E47" s="6">
        <f t="shared" si="9"/>
        <v>566.77319999999997</v>
      </c>
      <c r="F47" s="6">
        <v>417</v>
      </c>
      <c r="G47" s="6">
        <f t="shared" si="11"/>
        <v>-2137.53862772</v>
      </c>
      <c r="H47" s="46">
        <f t="shared" ref="H47:H50" si="12">F47-E47</f>
        <v>-149.77319999999997</v>
      </c>
      <c r="I47" s="31"/>
      <c r="J47" s="16"/>
      <c r="K47" s="15">
        <f>(G47)*(H36/12)</f>
        <v>-21.375386277200001</v>
      </c>
    </row>
    <row r="48" spans="2:11" s="2" customFormat="1" ht="12.75" customHeight="1" x14ac:dyDescent="0.25">
      <c r="B48" s="2" t="s">
        <v>20</v>
      </c>
      <c r="C48" s="6">
        <v>7020</v>
      </c>
      <c r="D48" s="6">
        <v>5000</v>
      </c>
      <c r="E48" s="6">
        <f t="shared" si="9"/>
        <v>584.76599999999996</v>
      </c>
      <c r="F48" s="6">
        <v>417</v>
      </c>
      <c r="G48" s="6">
        <f t="shared" si="11"/>
        <v>-2287.3118277200001</v>
      </c>
      <c r="H48" s="46">
        <f t="shared" si="12"/>
        <v>-167.76599999999996</v>
      </c>
      <c r="I48" s="31"/>
      <c r="J48" s="16"/>
      <c r="K48" s="15">
        <f>(G48)*(H36/12)</f>
        <v>-22.873118277200003</v>
      </c>
    </row>
    <row r="49" spans="2:11" s="2" customFormat="1" ht="12.75" customHeight="1" x14ac:dyDescent="0.25">
      <c r="B49" s="2" t="s">
        <v>21</v>
      </c>
      <c r="C49" s="6">
        <v>7020</v>
      </c>
      <c r="D49" s="6">
        <v>5000</v>
      </c>
      <c r="E49" s="6">
        <f t="shared" si="9"/>
        <v>584.76599999999996</v>
      </c>
      <c r="F49" s="6">
        <v>417</v>
      </c>
      <c r="G49" s="6">
        <f t="shared" si="11"/>
        <v>-2455.0778277200002</v>
      </c>
      <c r="H49" s="46">
        <f t="shared" si="12"/>
        <v>-167.76599999999996</v>
      </c>
      <c r="I49" s="31"/>
      <c r="J49" s="16"/>
      <c r="K49" s="15">
        <f>(G49)*(H36/12)</f>
        <v>-24.550778277200003</v>
      </c>
    </row>
    <row r="50" spans="2:11" s="2" customFormat="1" ht="12.75" customHeight="1" x14ac:dyDescent="0.25">
      <c r="B50" s="2" t="s">
        <v>35</v>
      </c>
      <c r="C50" s="6">
        <v>5136</v>
      </c>
      <c r="D50" s="6">
        <v>5000</v>
      </c>
      <c r="E50" s="6">
        <f t="shared" si="9"/>
        <v>427.8288</v>
      </c>
      <c r="F50" s="6">
        <v>0</v>
      </c>
      <c r="G50" s="6">
        <f t="shared" si="11"/>
        <v>-2622.8438277200003</v>
      </c>
      <c r="H50" s="50">
        <f t="shared" si="12"/>
        <v>-427.8288</v>
      </c>
      <c r="I50" s="31"/>
      <c r="J50" s="16"/>
      <c r="K50" s="15">
        <f>(G50)*(H36/12)</f>
        <v>-26.228438277200002</v>
      </c>
    </row>
    <row r="51" spans="2:11" s="2" customFormat="1" ht="12.75" customHeight="1" x14ac:dyDescent="0.25">
      <c r="B51" s="7" t="s">
        <v>22</v>
      </c>
      <c r="C51" s="8">
        <f>SUM(C38:C50)</f>
        <v>83338</v>
      </c>
      <c r="D51" s="9" t="s">
        <v>23</v>
      </c>
      <c r="E51" s="8">
        <f>SUM(E38:E50)</f>
        <v>6942.0553999999984</v>
      </c>
      <c r="F51" s="8">
        <f t="shared" ref="F51" si="13">SUM(F38:F49)</f>
        <v>5004</v>
      </c>
      <c r="G51" s="12">
        <f>SUM(G38:G50)</f>
        <v>-23385.271760359999</v>
      </c>
      <c r="H51" s="49">
        <f>SUM(H38:H50)</f>
        <v>-1938.0554000000004</v>
      </c>
      <c r="I51" s="34">
        <v>0.01</v>
      </c>
      <c r="J51" s="19"/>
      <c r="K51" s="30">
        <f>SUM(K38:K50)</f>
        <v>-233.85271760359998</v>
      </c>
    </row>
    <row r="52" spans="2:11" s="2" customFormat="1" ht="12.75" customHeight="1" x14ac:dyDescent="0.25">
      <c r="H52" s="46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G51*1%</f>
        <v>-233.85271760360001</v>
      </c>
      <c r="F53" s="2" t="s">
        <v>25</v>
      </c>
      <c r="G53" s="10">
        <f>H51+C53</f>
        <v>-2171.9081176036007</v>
      </c>
      <c r="H53" s="46"/>
      <c r="I53" s="6">
        <f>SUM($G$14,$G$33,$G$53)</f>
        <v>-3284.5253453236005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135" t="str">
        <f>IF($I53=$G58,"OK","CHECK IT")</f>
        <v>OK</v>
      </c>
      <c r="J54" s="27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449" t="s">
        <v>36</v>
      </c>
      <c r="I55" s="449"/>
      <c r="J55" s="20"/>
      <c r="K55" s="15"/>
    </row>
    <row r="56" spans="2:11" s="2" customFormat="1" ht="12.75" customHeight="1" x14ac:dyDescent="0.25">
      <c r="B56" s="439" t="s">
        <v>81</v>
      </c>
      <c r="C56" s="439"/>
      <c r="D56" s="439"/>
      <c r="E56" s="439" t="s">
        <v>82</v>
      </c>
      <c r="F56" s="439"/>
      <c r="G56" s="4" t="s">
        <v>23</v>
      </c>
      <c r="H56" s="466">
        <v>0.12</v>
      </c>
      <c r="I56" s="467"/>
      <c r="J56" s="18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7"/>
      <c r="K57" s="15"/>
    </row>
    <row r="58" spans="2:11" s="2" customFormat="1" ht="12.75" customHeight="1" x14ac:dyDescent="0.25">
      <c r="B58" s="2" t="s">
        <v>27</v>
      </c>
      <c r="C58" s="6">
        <v>7020</v>
      </c>
      <c r="D58" s="6">
        <v>5000</v>
      </c>
      <c r="E58" s="6">
        <f>C58*8.33%</f>
        <v>584.76599999999996</v>
      </c>
      <c r="F58" s="6">
        <v>417</v>
      </c>
      <c r="G58" s="6">
        <f>$G$14+$G$33+$G$53</f>
        <v>-3284.5253453236005</v>
      </c>
      <c r="H58" s="46">
        <f>F58-E58</f>
        <v>-167.76599999999996</v>
      </c>
      <c r="I58" s="31"/>
      <c r="J58" s="16"/>
      <c r="K58" s="15">
        <f>(G58)*(H56/12)</f>
        <v>-32.845253453236005</v>
      </c>
    </row>
    <row r="59" spans="2:11" s="2" customFormat="1" ht="12.75" customHeight="1" x14ac:dyDescent="0.25">
      <c r="B59" s="2" t="s">
        <v>28</v>
      </c>
      <c r="C59" s="6">
        <v>7342</v>
      </c>
      <c r="D59" s="6">
        <v>5000</v>
      </c>
      <c r="E59" s="6">
        <f t="shared" ref="E59:E70" si="14">C59*8.33%</f>
        <v>611.58860000000004</v>
      </c>
      <c r="F59" s="6">
        <v>417</v>
      </c>
      <c r="G59" s="6">
        <f>G58+H58</f>
        <v>-3452.2913453236006</v>
      </c>
      <c r="H59" s="46">
        <f t="shared" ref="H59:H63" si="15">F59-E59</f>
        <v>-194.58860000000004</v>
      </c>
      <c r="I59" s="31"/>
      <c r="J59" s="16"/>
      <c r="K59" s="15">
        <f>(G59)*(H56/12)</f>
        <v>-34.522913453236008</v>
      </c>
    </row>
    <row r="60" spans="2:11" s="2" customFormat="1" ht="12.75" customHeight="1" x14ac:dyDescent="0.25">
      <c r="B60" s="2" t="s">
        <v>29</v>
      </c>
      <c r="C60" s="6">
        <v>7342</v>
      </c>
      <c r="D60" s="6">
        <v>5000</v>
      </c>
      <c r="E60" s="6">
        <f t="shared" si="14"/>
        <v>611.58860000000004</v>
      </c>
      <c r="F60" s="6">
        <v>417</v>
      </c>
      <c r="G60" s="6">
        <f t="shared" ref="G60:G70" si="16">G59+H59</f>
        <v>-3646.8799453236006</v>
      </c>
      <c r="H60" s="46">
        <f t="shared" si="15"/>
        <v>-194.58860000000004</v>
      </c>
      <c r="I60" s="31"/>
      <c r="J60" s="16"/>
      <c r="K60" s="15">
        <f>(G60)*(H56/12)</f>
        <v>-36.468799453236009</v>
      </c>
    </row>
    <row r="61" spans="2:11" s="2" customFormat="1" ht="12.75" customHeight="1" x14ac:dyDescent="0.25">
      <c r="B61" s="2" t="s">
        <v>30</v>
      </c>
      <c r="C61" s="6">
        <v>7342</v>
      </c>
      <c r="D61" s="6">
        <v>5000</v>
      </c>
      <c r="E61" s="6">
        <f t="shared" si="14"/>
        <v>611.58860000000004</v>
      </c>
      <c r="F61" s="6">
        <v>417</v>
      </c>
      <c r="G61" s="6">
        <f t="shared" si="16"/>
        <v>-3841.4685453236007</v>
      </c>
      <c r="H61" s="46">
        <f t="shared" si="15"/>
        <v>-194.58860000000004</v>
      </c>
      <c r="I61" s="31"/>
      <c r="J61" s="16"/>
      <c r="K61" s="15">
        <f>(G61)*(H56/12)</f>
        <v>-38.414685453236011</v>
      </c>
    </row>
    <row r="62" spans="2:11" s="2" customFormat="1" ht="12.75" customHeight="1" x14ac:dyDescent="0.25">
      <c r="B62" s="2" t="s">
        <v>31</v>
      </c>
      <c r="C62" s="6">
        <v>7342</v>
      </c>
      <c r="D62" s="6">
        <v>5000</v>
      </c>
      <c r="E62" s="6">
        <f t="shared" si="14"/>
        <v>611.58860000000004</v>
      </c>
      <c r="F62" s="6">
        <v>417</v>
      </c>
      <c r="G62" s="6">
        <f t="shared" si="16"/>
        <v>-4036.0571453236007</v>
      </c>
      <c r="H62" s="46">
        <f t="shared" si="15"/>
        <v>-194.58860000000004</v>
      </c>
      <c r="I62" s="31"/>
      <c r="J62" s="16"/>
      <c r="K62" s="15">
        <f>(G62)*(H56/12)</f>
        <v>-40.360571453236005</v>
      </c>
    </row>
    <row r="63" spans="2:11" s="2" customFormat="1" ht="12.75" customHeight="1" x14ac:dyDescent="0.25">
      <c r="B63" s="2" t="s">
        <v>32</v>
      </c>
      <c r="C63" s="6">
        <v>7342</v>
      </c>
      <c r="D63" s="6">
        <v>5000</v>
      </c>
      <c r="E63" s="6">
        <f t="shared" si="14"/>
        <v>611.58860000000004</v>
      </c>
      <c r="F63" s="6">
        <v>417</v>
      </c>
      <c r="G63" s="6">
        <f t="shared" si="16"/>
        <v>-4230.6457453236007</v>
      </c>
      <c r="H63" s="46">
        <f t="shared" si="15"/>
        <v>-194.58860000000004</v>
      </c>
      <c r="I63" s="31"/>
      <c r="J63" s="16"/>
      <c r="K63" s="15">
        <f>(G63)*(H56/12)</f>
        <v>-42.306457453236007</v>
      </c>
    </row>
    <row r="64" spans="2:11" s="2" customFormat="1" ht="12.75" customHeight="1" x14ac:dyDescent="0.25">
      <c r="B64" s="2" t="s">
        <v>33</v>
      </c>
      <c r="C64" s="6">
        <v>7342</v>
      </c>
      <c r="D64" s="6">
        <v>5000</v>
      </c>
      <c r="E64" s="6">
        <f t="shared" si="14"/>
        <v>611.58860000000004</v>
      </c>
      <c r="F64" s="6">
        <v>417</v>
      </c>
      <c r="G64" s="6">
        <f t="shared" si="16"/>
        <v>-4425.2343453236008</v>
      </c>
      <c r="H64" s="46">
        <f>F64-E64</f>
        <v>-194.58860000000004</v>
      </c>
      <c r="I64" s="31"/>
      <c r="J64" s="16"/>
      <c r="K64" s="15">
        <f>(G64)*(H56/12)</f>
        <v>-44.252343453236008</v>
      </c>
    </row>
    <row r="65" spans="2:11" s="2" customFormat="1" ht="12.75" customHeight="1" x14ac:dyDescent="0.25">
      <c r="B65" s="2" t="s">
        <v>17</v>
      </c>
      <c r="C65" s="6">
        <v>7342</v>
      </c>
      <c r="D65" s="6">
        <v>5000</v>
      </c>
      <c r="E65" s="6">
        <f t="shared" si="14"/>
        <v>611.58860000000004</v>
      </c>
      <c r="F65" s="6">
        <v>417</v>
      </c>
      <c r="G65" s="6">
        <f t="shared" si="16"/>
        <v>-4619.8229453236008</v>
      </c>
      <c r="H65" s="46">
        <f>F65-E65</f>
        <v>-194.58860000000004</v>
      </c>
      <c r="I65" s="31"/>
      <c r="J65" s="16"/>
      <c r="K65" s="15">
        <f>(G65)*(H56/12)</f>
        <v>-46.19822945323601</v>
      </c>
    </row>
    <row r="66" spans="2:11" s="2" customFormat="1" ht="12.75" customHeight="1" x14ac:dyDescent="0.25">
      <c r="B66" s="2" t="s">
        <v>18</v>
      </c>
      <c r="C66" s="6">
        <v>7922</v>
      </c>
      <c r="D66" s="6">
        <v>5000</v>
      </c>
      <c r="E66" s="6">
        <f t="shared" si="14"/>
        <v>659.90260000000001</v>
      </c>
      <c r="F66" s="6">
        <v>417</v>
      </c>
      <c r="G66" s="6">
        <f t="shared" si="16"/>
        <v>-4814.4115453236009</v>
      </c>
      <c r="H66" s="46">
        <f>F66-E66</f>
        <v>-242.90260000000001</v>
      </c>
      <c r="I66" s="31"/>
      <c r="J66" s="16"/>
      <c r="K66" s="15">
        <f>(G66)*(H56/12)</f>
        <v>-48.144115453236012</v>
      </c>
    </row>
    <row r="67" spans="2:11" s="2" customFormat="1" ht="12.75" customHeight="1" x14ac:dyDescent="0.25">
      <c r="B67" s="2" t="s">
        <v>19</v>
      </c>
      <c r="C67" s="6">
        <v>7922</v>
      </c>
      <c r="D67" s="6">
        <v>5000</v>
      </c>
      <c r="E67" s="6">
        <f t="shared" si="14"/>
        <v>659.90260000000001</v>
      </c>
      <c r="F67" s="6">
        <v>417</v>
      </c>
      <c r="G67" s="6">
        <f t="shared" si="16"/>
        <v>-5057.3141453236012</v>
      </c>
      <c r="H67" s="46">
        <f t="shared" ref="H67:H70" si="17">F67-E67</f>
        <v>-242.90260000000001</v>
      </c>
      <c r="I67" s="31"/>
      <c r="J67" s="16"/>
      <c r="K67" s="15">
        <f>(G67)*(H56/12)</f>
        <v>-50.573141453236012</v>
      </c>
    </row>
    <row r="68" spans="2:11" s="2" customFormat="1" ht="12.75" customHeight="1" x14ac:dyDescent="0.25">
      <c r="B68" s="2" t="s">
        <v>20</v>
      </c>
      <c r="C68" s="6">
        <v>8166</v>
      </c>
      <c r="D68" s="6">
        <v>5000</v>
      </c>
      <c r="E68" s="6">
        <f t="shared" si="14"/>
        <v>680.2278</v>
      </c>
      <c r="F68" s="6">
        <v>417</v>
      </c>
      <c r="G68" s="6">
        <f t="shared" si="16"/>
        <v>-5300.2167453236016</v>
      </c>
      <c r="H68" s="46">
        <f t="shared" si="17"/>
        <v>-263.2278</v>
      </c>
      <c r="I68" s="31"/>
      <c r="J68" s="16"/>
      <c r="K68" s="15">
        <f>(G68)*(H56/12)</f>
        <v>-53.002167453236019</v>
      </c>
    </row>
    <row r="69" spans="2:11" s="2" customFormat="1" ht="12.75" customHeight="1" x14ac:dyDescent="0.25">
      <c r="B69" s="2" t="s">
        <v>21</v>
      </c>
      <c r="C69" s="6">
        <v>10767</v>
      </c>
      <c r="D69" s="6">
        <v>5000</v>
      </c>
      <c r="E69" s="6">
        <f t="shared" si="14"/>
        <v>896.89109999999994</v>
      </c>
      <c r="F69" s="6">
        <v>417</v>
      </c>
      <c r="G69" s="6">
        <f t="shared" si="16"/>
        <v>-5563.4445453236012</v>
      </c>
      <c r="H69" s="46">
        <f t="shared" si="17"/>
        <v>-479.89109999999994</v>
      </c>
      <c r="I69" s="31"/>
      <c r="J69" s="16"/>
      <c r="K69" s="15">
        <f>(G69)*(H56/12)</f>
        <v>-55.634445453236012</v>
      </c>
    </row>
    <row r="70" spans="2:11" s="2" customFormat="1" ht="12.75" customHeight="1" x14ac:dyDescent="0.25">
      <c r="B70" s="2" t="s">
        <v>35</v>
      </c>
      <c r="C70" s="6">
        <v>24525</v>
      </c>
      <c r="D70" s="6">
        <v>5000</v>
      </c>
      <c r="E70" s="6">
        <f t="shared" si="14"/>
        <v>2042.9324999999999</v>
      </c>
      <c r="F70" s="6">
        <v>0</v>
      </c>
      <c r="G70" s="6">
        <f t="shared" si="16"/>
        <v>-6043.3356453236011</v>
      </c>
      <c r="H70" s="46">
        <f t="shared" si="17"/>
        <v>-2042.9324999999999</v>
      </c>
      <c r="I70" s="31"/>
      <c r="J70" s="16"/>
      <c r="K70" s="15">
        <f>(G70)*(H56/12)</f>
        <v>-60.433356453236009</v>
      </c>
    </row>
    <row r="71" spans="2:11" s="2" customFormat="1" ht="12.75" customHeight="1" x14ac:dyDescent="0.25">
      <c r="B71" s="7" t="s">
        <v>22</v>
      </c>
      <c r="C71" s="8">
        <f>SUM(C58:C70)</f>
        <v>117716</v>
      </c>
      <c r="D71" s="9" t="s">
        <v>23</v>
      </c>
      <c r="E71" s="8">
        <f>SUM(E58:E70)</f>
        <v>9805.7428</v>
      </c>
      <c r="F71" s="8">
        <f>SUM(F58:F70)</f>
        <v>5004</v>
      </c>
      <c r="G71" s="12">
        <f>SUM(G58:G70)</f>
        <v>-58315.647989206816</v>
      </c>
      <c r="H71" s="49">
        <f>SUM(H58:H70)</f>
        <v>-4801.7428</v>
      </c>
      <c r="I71" s="34">
        <v>0.01</v>
      </c>
      <c r="J71" s="19"/>
      <c r="K71" s="30">
        <f>SUM(K58:K70)</f>
        <v>-583.15647989206809</v>
      </c>
    </row>
    <row r="72" spans="2:11" s="2" customFormat="1" ht="12.75" customHeight="1" x14ac:dyDescent="0.25">
      <c r="H72" s="46"/>
      <c r="I72" s="31"/>
      <c r="J72" s="16"/>
      <c r="K72" s="15"/>
    </row>
    <row r="73" spans="2:11" s="2" customFormat="1" ht="12.75" customHeight="1" x14ac:dyDescent="0.25">
      <c r="B73" s="2" t="s">
        <v>24</v>
      </c>
      <c r="C73" s="10">
        <f>G71*1%</f>
        <v>-583.15647989206821</v>
      </c>
      <c r="F73" s="2" t="s">
        <v>25</v>
      </c>
      <c r="G73" s="10">
        <f>H71+C73</f>
        <v>-5384.8992798920681</v>
      </c>
      <c r="H73" s="46"/>
      <c r="I73" s="6">
        <f>SUM($G$14,$G$33,$G$53,$G$73)</f>
        <v>-8669.4246252156681</v>
      </c>
      <c r="J73" s="143" t="str">
        <f>IF($K71=$C73,"Intt OK","Intt CHECK IT")</f>
        <v>Intt OK</v>
      </c>
      <c r="K73" s="15"/>
    </row>
    <row r="74" spans="2:11" s="1" customFormat="1" ht="12.75" customHeight="1" x14ac:dyDescent="0.25">
      <c r="H74" s="53"/>
      <c r="I74" s="135" t="str">
        <f>IF($I73=$G78,"OK","CHECK IT")</f>
        <v>OK</v>
      </c>
      <c r="J74" s="27"/>
      <c r="K74" s="28"/>
    </row>
    <row r="75" spans="2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449" t="s">
        <v>37</v>
      </c>
      <c r="I75" s="449"/>
      <c r="J75" s="20"/>
      <c r="K75" s="15"/>
    </row>
    <row r="76" spans="2:11" s="2" customFormat="1" ht="12.75" customHeight="1" x14ac:dyDescent="0.25">
      <c r="B76" s="439" t="s">
        <v>81</v>
      </c>
      <c r="C76" s="439"/>
      <c r="D76" s="439"/>
      <c r="E76" s="439" t="s">
        <v>82</v>
      </c>
      <c r="F76" s="439"/>
      <c r="G76" s="4" t="s">
        <v>23</v>
      </c>
      <c r="H76" s="47">
        <v>0.12</v>
      </c>
      <c r="I76" s="43"/>
      <c r="J76" s="18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7"/>
      <c r="K77" s="15"/>
    </row>
    <row r="78" spans="2:11" s="2" customFormat="1" ht="12.75" customHeight="1" x14ac:dyDescent="0.25">
      <c r="B78" s="2" t="s">
        <v>27</v>
      </c>
      <c r="C78" s="6">
        <v>10767</v>
      </c>
      <c r="D78" s="6">
        <v>5000</v>
      </c>
      <c r="E78" s="6">
        <f>C78*8.33%</f>
        <v>896.89109999999994</v>
      </c>
      <c r="F78" s="6">
        <v>417</v>
      </c>
      <c r="G78" s="6">
        <f>$G$14+$G$33+$G$53+$G$73</f>
        <v>-8669.4246252156681</v>
      </c>
      <c r="H78" s="46">
        <f>F78-E78</f>
        <v>-479.89109999999994</v>
      </c>
      <c r="I78" s="31"/>
      <c r="J78" s="16"/>
      <c r="K78" s="15">
        <f>(G78)*(H76/12)</f>
        <v>-86.694246252156688</v>
      </c>
    </row>
    <row r="79" spans="2:11" s="2" customFormat="1" ht="12.75" customHeight="1" x14ac:dyDescent="0.25">
      <c r="B79" s="2" t="s">
        <v>28</v>
      </c>
      <c r="C79" s="6">
        <v>10767</v>
      </c>
      <c r="D79" s="6">
        <v>5000</v>
      </c>
      <c r="E79" s="6">
        <f t="shared" ref="E79:E90" si="18">C79*8.33%</f>
        <v>896.89109999999994</v>
      </c>
      <c r="F79" s="6">
        <v>417</v>
      </c>
      <c r="G79" s="6">
        <f>G78+H78</f>
        <v>-9149.3157252156689</v>
      </c>
      <c r="H79" s="46">
        <f t="shared" ref="H79:H84" si="19">F79-E79</f>
        <v>-479.89109999999994</v>
      </c>
      <c r="I79" s="31"/>
      <c r="J79" s="16"/>
      <c r="K79" s="15">
        <f>(G79)*(H76/12)</f>
        <v>-91.493157252156692</v>
      </c>
    </row>
    <row r="80" spans="2:11" s="2" customFormat="1" ht="12.75" customHeight="1" x14ac:dyDescent="0.25">
      <c r="B80" s="2" t="s">
        <v>35</v>
      </c>
      <c r="C80" s="6">
        <v>24525</v>
      </c>
      <c r="D80" s="6">
        <v>5000</v>
      </c>
      <c r="E80" s="6">
        <f t="shared" ref="E80" si="20">C80*8.33%</f>
        <v>2042.9324999999999</v>
      </c>
      <c r="F80" s="6">
        <v>0</v>
      </c>
      <c r="G80" s="6">
        <f t="shared" ref="G80:G81" si="21">G79+H79</f>
        <v>-9629.2068252156696</v>
      </c>
      <c r="H80" s="46">
        <f t="shared" si="19"/>
        <v>-2042.9324999999999</v>
      </c>
      <c r="I80" s="31"/>
      <c r="J80" s="16"/>
      <c r="K80" s="15">
        <f>(G80)*(H76/12)</f>
        <v>-96.292068252156696</v>
      </c>
    </row>
    <row r="81" spans="2:11" s="2" customFormat="1" ht="12.75" customHeight="1" x14ac:dyDescent="0.25">
      <c r="B81" s="2" t="s">
        <v>29</v>
      </c>
      <c r="C81" s="6">
        <v>10767</v>
      </c>
      <c r="D81" s="6">
        <v>5000</v>
      </c>
      <c r="E81" s="6">
        <f t="shared" si="18"/>
        <v>896.89109999999994</v>
      </c>
      <c r="F81" s="6">
        <v>417</v>
      </c>
      <c r="G81" s="6">
        <f t="shared" si="21"/>
        <v>-11672.13932521567</v>
      </c>
      <c r="H81" s="46">
        <f t="shared" si="19"/>
        <v>-479.89109999999994</v>
      </c>
      <c r="I81" s="31"/>
      <c r="J81" s="16"/>
      <c r="K81" s="15">
        <f>(G81)*(H76/12)</f>
        <v>-116.7213932521567</v>
      </c>
    </row>
    <row r="82" spans="2:11" s="2" customFormat="1" ht="12.75" customHeight="1" x14ac:dyDescent="0.25">
      <c r="B82" s="2" t="s">
        <v>30</v>
      </c>
      <c r="C82" s="6">
        <v>10767</v>
      </c>
      <c r="D82" s="6">
        <v>5000</v>
      </c>
      <c r="E82" s="6">
        <f t="shared" si="18"/>
        <v>896.89109999999994</v>
      </c>
      <c r="F82" s="6">
        <v>417</v>
      </c>
      <c r="G82" s="6">
        <f t="shared" ref="G82:G90" si="22">G81+H81</f>
        <v>-12152.030425215671</v>
      </c>
      <c r="H82" s="46">
        <f t="shared" si="19"/>
        <v>-479.89109999999994</v>
      </c>
      <c r="I82" s="31"/>
      <c r="J82" s="16"/>
      <c r="K82" s="15">
        <f>(G82)*(H76/12)</f>
        <v>-121.52030425215672</v>
      </c>
    </row>
    <row r="83" spans="2:11" s="2" customFormat="1" ht="12.75" customHeight="1" x14ac:dyDescent="0.25">
      <c r="B83" s="2" t="s">
        <v>31</v>
      </c>
      <c r="C83" s="6">
        <v>10767</v>
      </c>
      <c r="D83" s="6">
        <v>5000</v>
      </c>
      <c r="E83" s="6">
        <f t="shared" si="18"/>
        <v>896.89109999999994</v>
      </c>
      <c r="F83" s="6">
        <v>417</v>
      </c>
      <c r="G83" s="6">
        <f t="shared" si="22"/>
        <v>-12631.921525215672</v>
      </c>
      <c r="H83" s="46">
        <f t="shared" si="19"/>
        <v>-479.89109999999994</v>
      </c>
      <c r="I83" s="31"/>
      <c r="J83" s="16"/>
      <c r="K83" s="15">
        <f>(G83)*(H76/12)</f>
        <v>-126.31921525215672</v>
      </c>
    </row>
    <row r="84" spans="2:11" s="2" customFormat="1" ht="12.75" customHeight="1" x14ac:dyDescent="0.25">
      <c r="B84" s="2" t="s">
        <v>32</v>
      </c>
      <c r="C84" s="6">
        <v>11649</v>
      </c>
      <c r="D84" s="6">
        <v>5000</v>
      </c>
      <c r="E84" s="6">
        <f t="shared" si="18"/>
        <v>970.36170000000004</v>
      </c>
      <c r="F84" s="6">
        <v>417</v>
      </c>
      <c r="G84" s="6">
        <f t="shared" si="22"/>
        <v>-13111.812625215673</v>
      </c>
      <c r="H84" s="46">
        <f t="shared" si="19"/>
        <v>-553.36170000000004</v>
      </c>
      <c r="I84" s="31"/>
      <c r="J84" s="16"/>
      <c r="K84" s="15">
        <f>(G84)*(H76/12)</f>
        <v>-131.11812625215674</v>
      </c>
    </row>
    <row r="85" spans="2:11" s="2" customFormat="1" ht="12.75" customHeight="1" x14ac:dyDescent="0.25">
      <c r="B85" s="2" t="s">
        <v>33</v>
      </c>
      <c r="C85" s="6">
        <v>11649</v>
      </c>
      <c r="D85" s="6">
        <v>5000</v>
      </c>
      <c r="E85" s="6">
        <f t="shared" si="18"/>
        <v>970.36170000000004</v>
      </c>
      <c r="F85" s="6">
        <v>417</v>
      </c>
      <c r="G85" s="6">
        <f t="shared" si="22"/>
        <v>-13665.174325215672</v>
      </c>
      <c r="H85" s="46">
        <f>F85-E85</f>
        <v>-553.36170000000004</v>
      </c>
      <c r="I85" s="31"/>
      <c r="J85" s="16"/>
      <c r="K85" s="15">
        <f>(G85)*(H76/12)</f>
        <v>-136.65174325215673</v>
      </c>
    </row>
    <row r="86" spans="2:11" s="2" customFormat="1" ht="12.75" customHeight="1" x14ac:dyDescent="0.25">
      <c r="B86" s="2" t="s">
        <v>17</v>
      </c>
      <c r="C86" s="6">
        <v>11649</v>
      </c>
      <c r="D86" s="6">
        <v>5000</v>
      </c>
      <c r="E86" s="6">
        <f t="shared" si="18"/>
        <v>970.36170000000004</v>
      </c>
      <c r="F86" s="6">
        <v>417</v>
      </c>
      <c r="G86" s="6">
        <f t="shared" si="22"/>
        <v>-14218.536025215672</v>
      </c>
      <c r="H86" s="46">
        <f>F86-E86</f>
        <v>-553.36170000000004</v>
      </c>
      <c r="I86" s="31"/>
      <c r="J86" s="16"/>
      <c r="K86" s="15">
        <f>(G86)*(H76/12)</f>
        <v>-142.18536025215673</v>
      </c>
    </row>
    <row r="87" spans="2:11" s="2" customFormat="1" ht="12.75" customHeight="1" x14ac:dyDescent="0.25">
      <c r="B87" s="2" t="s">
        <v>18</v>
      </c>
      <c r="C87" s="6">
        <v>11649</v>
      </c>
      <c r="D87" s="6">
        <v>5000</v>
      </c>
      <c r="E87" s="6">
        <f t="shared" si="18"/>
        <v>970.36170000000004</v>
      </c>
      <c r="F87" s="6">
        <v>417</v>
      </c>
      <c r="G87" s="6">
        <f t="shared" si="22"/>
        <v>-14771.897725215671</v>
      </c>
      <c r="H87" s="46">
        <f>F87-E87</f>
        <v>-553.36170000000004</v>
      </c>
      <c r="I87" s="31"/>
      <c r="J87" s="16"/>
      <c r="K87" s="15">
        <f>(G87)*(H76/12)</f>
        <v>-147.71897725215672</v>
      </c>
    </row>
    <row r="88" spans="2:11" s="2" customFormat="1" ht="12.75" customHeight="1" x14ac:dyDescent="0.25">
      <c r="B88" s="2" t="s">
        <v>19</v>
      </c>
      <c r="C88" s="6">
        <v>11649</v>
      </c>
      <c r="D88" s="6">
        <v>5000</v>
      </c>
      <c r="E88" s="6">
        <f t="shared" si="18"/>
        <v>970.36170000000004</v>
      </c>
      <c r="F88" s="6">
        <v>417</v>
      </c>
      <c r="G88" s="6">
        <f t="shared" si="22"/>
        <v>-15325.25942521567</v>
      </c>
      <c r="H88" s="46">
        <f t="shared" ref="H88:H90" si="23">F88-E88</f>
        <v>-553.36170000000004</v>
      </c>
      <c r="I88" s="31"/>
      <c r="J88" s="16"/>
      <c r="K88" s="15">
        <f>(G88)*(H76/12)</f>
        <v>-153.25259425215671</v>
      </c>
    </row>
    <row r="89" spans="2:11" s="2" customFormat="1" ht="12.75" customHeight="1" x14ac:dyDescent="0.25">
      <c r="B89" s="2" t="s">
        <v>20</v>
      </c>
      <c r="C89" s="6">
        <v>12012</v>
      </c>
      <c r="D89" s="6">
        <v>5000</v>
      </c>
      <c r="E89" s="6">
        <f t="shared" si="18"/>
        <v>1000.5996</v>
      </c>
      <c r="F89" s="6">
        <v>417</v>
      </c>
      <c r="G89" s="6">
        <f t="shared" si="22"/>
        <v>-15878.62112521567</v>
      </c>
      <c r="H89" s="46">
        <f t="shared" si="23"/>
        <v>-583.59960000000001</v>
      </c>
      <c r="I89" s="31"/>
      <c r="J89" s="16"/>
      <c r="K89" s="15">
        <f>(G89)*(H76/12)</f>
        <v>-158.7862112521567</v>
      </c>
    </row>
    <row r="90" spans="2:11" s="2" customFormat="1" ht="12.75" customHeight="1" x14ac:dyDescent="0.25">
      <c r="B90" s="2" t="s">
        <v>21</v>
      </c>
      <c r="C90" s="6">
        <v>12012</v>
      </c>
      <c r="D90" s="6">
        <v>5000</v>
      </c>
      <c r="E90" s="6">
        <f t="shared" si="18"/>
        <v>1000.5996</v>
      </c>
      <c r="F90" s="6">
        <v>417</v>
      </c>
      <c r="G90" s="6">
        <f t="shared" si="22"/>
        <v>-16462.22072521567</v>
      </c>
      <c r="H90" s="46">
        <f t="shared" si="23"/>
        <v>-583.59960000000001</v>
      </c>
      <c r="I90" s="31"/>
      <c r="J90" s="16"/>
      <c r="K90" s="15">
        <f>(G90)*(H76/12)</f>
        <v>-164.6222072521567</v>
      </c>
    </row>
    <row r="91" spans="2:11" s="2" customFormat="1" ht="12.75" customHeight="1" x14ac:dyDescent="0.25">
      <c r="B91" s="7" t="s">
        <v>22</v>
      </c>
      <c r="C91" s="8">
        <f>SUM(C78:C90)</f>
        <v>160629</v>
      </c>
      <c r="D91" s="9" t="s">
        <v>23</v>
      </c>
      <c r="E91" s="8">
        <f>SUM(E78:E90)</f>
        <v>13380.395699999997</v>
      </c>
      <c r="F91" s="8">
        <f>SUM(F78:F90)</f>
        <v>5004</v>
      </c>
      <c r="G91" s="12">
        <f>SUM(G78:G90)</f>
        <v>-167337.56042780372</v>
      </c>
      <c r="H91" s="49">
        <f>SUM(H78:H90)</f>
        <v>-8376.3957000000009</v>
      </c>
      <c r="I91" s="34">
        <v>0.01</v>
      </c>
      <c r="J91" s="19"/>
      <c r="K91" s="30">
        <f>SUM(K78:K90)</f>
        <v>-1673.3756042780371</v>
      </c>
    </row>
    <row r="92" spans="2:11" s="2" customFormat="1" ht="12.75" customHeight="1" x14ac:dyDescent="0.25">
      <c r="H92" s="46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G91*1%</f>
        <v>-1673.3756042780371</v>
      </c>
      <c r="F93" s="2" t="s">
        <v>25</v>
      </c>
      <c r="G93" s="10">
        <f>H91+C93</f>
        <v>-10049.771304278038</v>
      </c>
      <c r="H93" s="46"/>
      <c r="I93" s="6">
        <f>SUM($G$14,$G$33,$G$53,$G$73,$G$93)</f>
        <v>-18719.195929493704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H94" s="53"/>
      <c r="I94" s="135" t="str">
        <f>IF($I93=$G98,"OK","CHECK IT")</f>
        <v>OK</v>
      </c>
      <c r="J94" s="27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449" t="s">
        <v>38</v>
      </c>
      <c r="I95" s="449"/>
      <c r="J95" s="20"/>
      <c r="K95" s="15"/>
    </row>
    <row r="96" spans="2:11" s="2" customFormat="1" ht="12.75" customHeight="1" x14ac:dyDescent="0.25">
      <c r="B96" s="439" t="s">
        <v>81</v>
      </c>
      <c r="C96" s="439"/>
      <c r="D96" s="439"/>
      <c r="E96" s="439" t="s">
        <v>82</v>
      </c>
      <c r="F96" s="439"/>
      <c r="G96" s="4" t="s">
        <v>23</v>
      </c>
      <c r="H96" s="51">
        <v>0.12</v>
      </c>
      <c r="I96" s="35"/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12012</v>
      </c>
      <c r="D98" s="6">
        <v>5000</v>
      </c>
      <c r="E98" s="6">
        <f>C98*8.33%</f>
        <v>1000.5996</v>
      </c>
      <c r="F98" s="6">
        <v>417</v>
      </c>
      <c r="G98" s="6">
        <f>$G$14+$G$33+$G$53+$G$73+$G$93</f>
        <v>-18719.195929493704</v>
      </c>
      <c r="H98" s="46">
        <f t="shared" ref="H98:H103" si="24">F98-E98</f>
        <v>-583.59960000000001</v>
      </c>
      <c r="I98" s="36">
        <v>0.12</v>
      </c>
      <c r="J98" s="22"/>
      <c r="K98" s="15">
        <f>(G98)*(H96/12)</f>
        <v>-187.19195929493705</v>
      </c>
    </row>
    <row r="99" spans="2:15" s="2" customFormat="1" ht="12.75" customHeight="1" x14ac:dyDescent="0.25">
      <c r="B99" s="2" t="s">
        <v>28</v>
      </c>
      <c r="C99" s="6">
        <v>12467</v>
      </c>
      <c r="D99" s="6">
        <v>5000</v>
      </c>
      <c r="E99" s="6">
        <f t="shared" ref="E99:E109" si="25">C99*8.33%</f>
        <v>1038.5011</v>
      </c>
      <c r="F99" s="6">
        <v>417</v>
      </c>
      <c r="G99" s="6">
        <f>G98+H98</f>
        <v>-19302.795529493706</v>
      </c>
      <c r="H99" s="46">
        <f t="shared" si="24"/>
        <v>-621.50109999999995</v>
      </c>
      <c r="I99" s="31"/>
      <c r="J99" s="16"/>
      <c r="K99" s="15">
        <f>(G99)*(H96/12)</f>
        <v>-193.02795529493707</v>
      </c>
    </row>
    <row r="100" spans="2:15" s="2" customFormat="1" ht="12.75" customHeight="1" x14ac:dyDescent="0.25">
      <c r="B100" s="2" t="s">
        <v>29</v>
      </c>
      <c r="C100" s="6">
        <v>12467</v>
      </c>
      <c r="D100" s="6">
        <v>5000</v>
      </c>
      <c r="E100" s="6">
        <f t="shared" si="25"/>
        <v>1038.5011</v>
      </c>
      <c r="F100" s="6">
        <v>417</v>
      </c>
      <c r="G100" s="6">
        <f t="shared" ref="G100:G109" si="26">G99+H99</f>
        <v>-19924.296629493707</v>
      </c>
      <c r="H100" s="46">
        <f t="shared" si="24"/>
        <v>-621.50109999999995</v>
      </c>
      <c r="I100" s="31"/>
      <c r="J100" s="16"/>
      <c r="K100" s="15">
        <f>(G100)*(H96/12)</f>
        <v>-199.24296629493708</v>
      </c>
    </row>
    <row r="101" spans="2:15" s="2" customFormat="1" ht="12.75" customHeight="1" x14ac:dyDescent="0.25">
      <c r="B101" s="2" t="s">
        <v>30</v>
      </c>
      <c r="C101" s="6">
        <v>12467</v>
      </c>
      <c r="D101" s="6">
        <v>5000</v>
      </c>
      <c r="E101" s="6">
        <f t="shared" si="25"/>
        <v>1038.5011</v>
      </c>
      <c r="F101" s="6">
        <v>417</v>
      </c>
      <c r="G101" s="6">
        <f>G100+H100</f>
        <v>-20545.797729493708</v>
      </c>
      <c r="H101" s="46">
        <f>F101-E101</f>
        <v>-621.50109999999995</v>
      </c>
      <c r="I101" s="36">
        <v>0.11</v>
      </c>
      <c r="J101" s="22"/>
      <c r="K101" s="15">
        <f>(G101)*(I101/12)</f>
        <v>-188.33647918702565</v>
      </c>
    </row>
    <row r="102" spans="2:15" s="2" customFormat="1" ht="12.75" customHeight="1" x14ac:dyDescent="0.25">
      <c r="B102" s="2" t="s">
        <v>31</v>
      </c>
      <c r="C102" s="6">
        <v>12467</v>
      </c>
      <c r="D102" s="6">
        <v>5000</v>
      </c>
      <c r="E102" s="6">
        <f t="shared" si="25"/>
        <v>1038.5011</v>
      </c>
      <c r="F102" s="6">
        <v>417</v>
      </c>
      <c r="G102" s="6">
        <f t="shared" si="26"/>
        <v>-21167.298829493709</v>
      </c>
      <c r="H102" s="46">
        <f t="shared" si="24"/>
        <v>-621.50109999999995</v>
      </c>
      <c r="I102" s="31"/>
      <c r="J102" s="16"/>
      <c r="K102" s="15">
        <f>(G102)*(I101/12)</f>
        <v>-194.03357260369233</v>
      </c>
    </row>
    <row r="103" spans="2:15" s="2" customFormat="1" ht="12.75" customHeight="1" x14ac:dyDescent="0.25">
      <c r="B103" s="2" t="s">
        <v>32</v>
      </c>
      <c r="C103" s="6">
        <v>12467</v>
      </c>
      <c r="D103" s="6">
        <v>5000</v>
      </c>
      <c r="E103" s="6">
        <f t="shared" si="25"/>
        <v>1038.5011</v>
      </c>
      <c r="F103" s="6">
        <v>417</v>
      </c>
      <c r="G103" s="6">
        <f t="shared" si="26"/>
        <v>-21788.799929493711</v>
      </c>
      <c r="H103" s="46">
        <f t="shared" si="24"/>
        <v>-621.50109999999995</v>
      </c>
      <c r="I103" s="31"/>
      <c r="J103" s="16"/>
      <c r="K103" s="15">
        <f>(G103)*(I101/12)</f>
        <v>-199.73066602035902</v>
      </c>
    </row>
    <row r="104" spans="2:15" s="2" customFormat="1" ht="12.75" customHeight="1" x14ac:dyDescent="0.25">
      <c r="B104" s="2" t="s">
        <v>33</v>
      </c>
      <c r="C104" s="6">
        <v>12467</v>
      </c>
      <c r="D104" s="6">
        <v>5000</v>
      </c>
      <c r="E104" s="6">
        <f t="shared" si="25"/>
        <v>1038.5011</v>
      </c>
      <c r="F104" s="6">
        <v>417</v>
      </c>
      <c r="G104" s="6">
        <f t="shared" si="26"/>
        <v>-22410.301029493712</v>
      </c>
      <c r="H104" s="46">
        <f>F104-E104</f>
        <v>-621.50109999999995</v>
      </c>
      <c r="I104" s="31"/>
      <c r="J104" s="16"/>
      <c r="K104" s="15">
        <f>(G104)*(I101/12)</f>
        <v>-205.42775943702568</v>
      </c>
    </row>
    <row r="105" spans="2:15" s="2" customFormat="1" ht="12.75" customHeight="1" x14ac:dyDescent="0.25">
      <c r="B105" s="2" t="s">
        <v>17</v>
      </c>
      <c r="C105" s="6">
        <v>12558</v>
      </c>
      <c r="D105" s="6">
        <v>5000</v>
      </c>
      <c r="E105" s="6">
        <f t="shared" si="25"/>
        <v>1046.0814</v>
      </c>
      <c r="F105" s="6">
        <v>417</v>
      </c>
      <c r="G105" s="6">
        <f t="shared" si="26"/>
        <v>-23031.802129493713</v>
      </c>
      <c r="H105" s="46">
        <f>F105-E105</f>
        <v>-629.08140000000003</v>
      </c>
      <c r="I105" s="31"/>
      <c r="J105" s="16"/>
      <c r="K105" s="15">
        <f>(G105)*(I101/12)</f>
        <v>-211.12485285369237</v>
      </c>
    </row>
    <row r="106" spans="2:15" s="2" customFormat="1" ht="12.75" customHeight="1" x14ac:dyDescent="0.25">
      <c r="B106" s="2" t="s">
        <v>18</v>
      </c>
      <c r="C106" s="6">
        <v>12558</v>
      </c>
      <c r="D106" s="6">
        <v>5000</v>
      </c>
      <c r="E106" s="6">
        <f t="shared" si="25"/>
        <v>1046.0814</v>
      </c>
      <c r="F106" s="6">
        <v>417</v>
      </c>
      <c r="G106" s="6">
        <f t="shared" si="26"/>
        <v>-23660.883529493713</v>
      </c>
      <c r="H106" s="46">
        <f>F106-E106</f>
        <v>-629.08140000000003</v>
      </c>
      <c r="I106" s="31"/>
      <c r="J106" s="16"/>
      <c r="K106" s="15">
        <f>(G106)*(I101/12)</f>
        <v>-216.89143235369238</v>
      </c>
    </row>
    <row r="107" spans="2:15" s="2" customFormat="1" ht="12.75" customHeight="1" x14ac:dyDescent="0.25">
      <c r="B107" s="2" t="s">
        <v>19</v>
      </c>
      <c r="C107" s="6">
        <v>12558</v>
      </c>
      <c r="D107" s="6">
        <v>5000</v>
      </c>
      <c r="E107" s="6">
        <f t="shared" si="25"/>
        <v>1046.0814</v>
      </c>
      <c r="F107" s="6">
        <v>417</v>
      </c>
      <c r="G107" s="6">
        <f t="shared" si="26"/>
        <v>-24289.964929493712</v>
      </c>
      <c r="H107" s="46">
        <f t="shared" ref="H107:H109" si="27">F107-E107</f>
        <v>-629.08140000000003</v>
      </c>
      <c r="I107" s="31"/>
      <c r="J107" s="16"/>
      <c r="K107" s="15">
        <f>(G107)*(I101/12)</f>
        <v>-222.65801185369236</v>
      </c>
    </row>
    <row r="108" spans="2:15" s="2" customFormat="1" ht="12.75" customHeight="1" x14ac:dyDescent="0.25">
      <c r="B108" s="2" t="s">
        <v>20</v>
      </c>
      <c r="C108" s="6">
        <v>12938</v>
      </c>
      <c r="D108" s="6">
        <v>5000</v>
      </c>
      <c r="E108" s="6">
        <f t="shared" si="25"/>
        <v>1077.7354</v>
      </c>
      <c r="F108" s="6">
        <v>417</v>
      </c>
      <c r="G108" s="6">
        <f t="shared" si="26"/>
        <v>-24919.046329493711</v>
      </c>
      <c r="H108" s="46">
        <f t="shared" si="27"/>
        <v>-660.73540000000003</v>
      </c>
      <c r="I108" s="31"/>
      <c r="J108" s="16"/>
      <c r="K108" s="15">
        <f>(G108)*(I101/12)</f>
        <v>-228.42459135369236</v>
      </c>
    </row>
    <row r="109" spans="2:15" s="2" customFormat="1" ht="12.75" customHeight="1" x14ac:dyDescent="0.25">
      <c r="B109" s="2" t="s">
        <v>21</v>
      </c>
      <c r="C109" s="6">
        <v>12938</v>
      </c>
      <c r="D109" s="6">
        <v>5000</v>
      </c>
      <c r="E109" s="6">
        <f t="shared" si="25"/>
        <v>1077.7354</v>
      </c>
      <c r="F109" s="6">
        <v>417</v>
      </c>
      <c r="G109" s="6">
        <f t="shared" si="26"/>
        <v>-25579.781729493712</v>
      </c>
      <c r="H109" s="46">
        <f t="shared" si="27"/>
        <v>-660.73540000000003</v>
      </c>
      <c r="I109" s="31"/>
      <c r="J109" s="16"/>
      <c r="K109" s="15">
        <f>(G109)*(I101/12)</f>
        <v>-234.48133252035902</v>
      </c>
    </row>
    <row r="110" spans="2:15" s="2" customFormat="1" ht="12.75" customHeight="1" x14ac:dyDescent="0.25">
      <c r="B110" s="7" t="s">
        <v>22</v>
      </c>
      <c r="C110" s="8">
        <f>SUM(C98:C109)</f>
        <v>150364</v>
      </c>
      <c r="D110" s="9" t="s">
        <v>23</v>
      </c>
      <c r="E110" s="8">
        <f t="shared" ref="E110:F110" si="28">SUM(E98:E109)</f>
        <v>12525.321199999995</v>
      </c>
      <c r="F110" s="8">
        <f t="shared" si="28"/>
        <v>5004</v>
      </c>
      <c r="G110" s="12">
        <f>SUM(G98:G109)</f>
        <v>-265339.9642539245</v>
      </c>
      <c r="H110" s="49">
        <f>SUM(H98:H109)</f>
        <v>-7521.3212000000003</v>
      </c>
      <c r="I110" s="58"/>
      <c r="J110" s="23"/>
      <c r="K110" s="30">
        <f>SUM(K98:K109)</f>
        <v>-2480.5715790680424</v>
      </c>
    </row>
    <row r="111" spans="2:15" s="2" customFormat="1" ht="12.75" customHeight="1" x14ac:dyDescent="0.25">
      <c r="H111" s="46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((G98+G99+G100)*12%+(G101+G102+G103+G104+G105+G106+G107+G108+G109)*I101)/12</f>
        <v>-2480.5715790680429</v>
      </c>
      <c r="D112" s="14"/>
      <c r="E112" s="10"/>
      <c r="F112" s="2" t="s">
        <v>25</v>
      </c>
      <c r="G112" s="10">
        <f>H110+C112</f>
        <v>-10001.892779068043</v>
      </c>
      <c r="H112" s="46"/>
      <c r="I112" s="6">
        <f>SUM($G$14,$G$33,$G$53,$G$73,$G$93,$G$112)</f>
        <v>-28721.088708561747</v>
      </c>
      <c r="J112" s="143" t="str">
        <f>IF($K110=$C112,"Intt OK","Intt CHECK IT")</f>
        <v>Intt OK</v>
      </c>
      <c r="K112" s="15"/>
      <c r="N112" s="10" t="s">
        <v>54</v>
      </c>
      <c r="O112" s="14" t="s">
        <v>54</v>
      </c>
    </row>
    <row r="113" spans="2:11" s="2" customFormat="1" ht="12.75" customHeight="1" x14ac:dyDescent="0.25">
      <c r="D113" s="14"/>
      <c r="G113" s="10"/>
      <c r="H113" s="46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449" t="s">
        <v>39</v>
      </c>
      <c r="I114" s="449"/>
      <c r="J114" s="20"/>
      <c r="K114" s="15"/>
    </row>
    <row r="115" spans="2:11" s="2" customFormat="1" ht="12.75" customHeight="1" x14ac:dyDescent="0.25">
      <c r="B115" s="439" t="s">
        <v>81</v>
      </c>
      <c r="C115" s="439"/>
      <c r="D115" s="439"/>
      <c r="E115" s="439" t="s">
        <v>82</v>
      </c>
      <c r="F115" s="439"/>
      <c r="G115" s="4" t="s">
        <v>23</v>
      </c>
      <c r="H115" s="52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12938</v>
      </c>
      <c r="D117" s="6">
        <v>5000</v>
      </c>
      <c r="E117" s="6">
        <f>C117*8.33%</f>
        <v>1077.7354</v>
      </c>
      <c r="F117" s="6">
        <v>417</v>
      </c>
      <c r="G117" s="6">
        <f>$G$14+$G$33+$G$53+$G$73+$G$93+$G$112</f>
        <v>-28721.088708561747</v>
      </c>
      <c r="H117" s="46">
        <f>F117-E117</f>
        <v>-660.73540000000003</v>
      </c>
      <c r="I117" s="31"/>
      <c r="J117" s="16"/>
      <c r="K117" s="15">
        <f>(G117)*(H115/12)</f>
        <v>-227.37528560944719</v>
      </c>
    </row>
    <row r="118" spans="2:11" s="2" customFormat="1" ht="12.75" customHeight="1" x14ac:dyDescent="0.25">
      <c r="B118" s="2" t="s">
        <v>28</v>
      </c>
      <c r="C118" s="6">
        <v>12938</v>
      </c>
      <c r="D118" s="6">
        <v>5000</v>
      </c>
      <c r="E118" s="6">
        <f t="shared" ref="E118:E128" si="29">C118*8.33%</f>
        <v>1077.7354</v>
      </c>
      <c r="F118" s="6">
        <v>417</v>
      </c>
      <c r="G118" s="6">
        <f>G117+H117</f>
        <v>-29381.824108561748</v>
      </c>
      <c r="H118" s="46">
        <f t="shared" ref="H118:H122" si="30">F118-E118</f>
        <v>-660.73540000000003</v>
      </c>
      <c r="I118" s="31"/>
      <c r="J118" s="16"/>
      <c r="K118" s="15">
        <f>(G118)*(H115/12)</f>
        <v>-232.60610752611387</v>
      </c>
    </row>
    <row r="119" spans="2:11" s="2" customFormat="1" ht="12.75" customHeight="1" x14ac:dyDescent="0.25">
      <c r="B119" s="2" t="s">
        <v>29</v>
      </c>
      <c r="C119" s="6">
        <v>12938</v>
      </c>
      <c r="D119" s="6">
        <v>5000</v>
      </c>
      <c r="E119" s="6">
        <f t="shared" si="29"/>
        <v>1077.7354</v>
      </c>
      <c r="F119" s="6">
        <v>417</v>
      </c>
      <c r="G119" s="6">
        <f t="shared" ref="G119:G128" si="31">G118+H118</f>
        <v>-30042.55950856175</v>
      </c>
      <c r="H119" s="46">
        <f t="shared" si="30"/>
        <v>-660.73540000000003</v>
      </c>
      <c r="I119" s="31"/>
      <c r="J119" s="16"/>
      <c r="K119" s="15">
        <f>(G119)*(H115/12)</f>
        <v>-237.83692944278053</v>
      </c>
    </row>
    <row r="120" spans="2:11" s="2" customFormat="1" ht="12.75" customHeight="1" x14ac:dyDescent="0.25">
      <c r="B120" s="2" t="s">
        <v>30</v>
      </c>
      <c r="C120" s="6">
        <v>12938</v>
      </c>
      <c r="D120" s="6">
        <v>6500</v>
      </c>
      <c r="E120" s="6">
        <f t="shared" si="29"/>
        <v>1077.7354</v>
      </c>
      <c r="F120" s="6">
        <v>541</v>
      </c>
      <c r="G120" s="6">
        <f t="shared" si="31"/>
        <v>-30703.294908561751</v>
      </c>
      <c r="H120" s="46">
        <f t="shared" si="30"/>
        <v>-536.73540000000003</v>
      </c>
      <c r="I120" s="31"/>
      <c r="J120" s="16"/>
      <c r="K120" s="15">
        <f>(G120)*(H115/12)</f>
        <v>-243.06775135944721</v>
      </c>
    </row>
    <row r="121" spans="2:11" s="2" customFormat="1" ht="12.75" customHeight="1" x14ac:dyDescent="0.25">
      <c r="B121" s="2" t="s">
        <v>31</v>
      </c>
      <c r="C121" s="6">
        <v>13219</v>
      </c>
      <c r="D121" s="6">
        <v>6500</v>
      </c>
      <c r="E121" s="6">
        <f t="shared" si="29"/>
        <v>1101.1426999999999</v>
      </c>
      <c r="F121" s="6">
        <v>541</v>
      </c>
      <c r="G121" s="6">
        <f t="shared" si="31"/>
        <v>-31240.030308561752</v>
      </c>
      <c r="H121" s="46">
        <f t="shared" si="30"/>
        <v>-560.14269999999988</v>
      </c>
      <c r="I121" s="31"/>
      <c r="J121" s="16"/>
      <c r="K121" s="15">
        <f>(G121)*(H115/12)</f>
        <v>-247.31690660944722</v>
      </c>
    </row>
    <row r="122" spans="2:11" s="2" customFormat="1" ht="12.75" customHeight="1" x14ac:dyDescent="0.25">
      <c r="B122" s="2" t="s">
        <v>32</v>
      </c>
      <c r="C122" s="6">
        <v>13219</v>
      </c>
      <c r="D122" s="6">
        <v>6500</v>
      </c>
      <c r="E122" s="6">
        <f t="shared" si="29"/>
        <v>1101.1426999999999</v>
      </c>
      <c r="F122" s="6">
        <v>541</v>
      </c>
      <c r="G122" s="6">
        <f t="shared" si="31"/>
        <v>-31800.173008561753</v>
      </c>
      <c r="H122" s="46">
        <f t="shared" si="30"/>
        <v>-560.14269999999988</v>
      </c>
      <c r="I122" s="31"/>
      <c r="J122" s="16"/>
      <c r="K122" s="15">
        <f>(G122)*(H115/12)</f>
        <v>-251.75136965111389</v>
      </c>
    </row>
    <row r="123" spans="2:11" s="2" customFormat="1" ht="12.75" customHeight="1" x14ac:dyDescent="0.25">
      <c r="B123" s="2" t="s">
        <v>33</v>
      </c>
      <c r="C123" s="6">
        <v>13219</v>
      </c>
      <c r="D123" s="6">
        <v>6500</v>
      </c>
      <c r="E123" s="6">
        <f t="shared" si="29"/>
        <v>1101.1426999999999</v>
      </c>
      <c r="F123" s="6">
        <v>541</v>
      </c>
      <c r="G123" s="6">
        <f t="shared" si="31"/>
        <v>-32360.315708561753</v>
      </c>
      <c r="H123" s="46">
        <f>F123-E123</f>
        <v>-560.14269999999988</v>
      </c>
      <c r="I123" s="31"/>
      <c r="J123" s="16"/>
      <c r="K123" s="15">
        <f>(G123)*(H115/12)</f>
        <v>-256.18583269278059</v>
      </c>
    </row>
    <row r="124" spans="2:11" s="2" customFormat="1" ht="12.75" customHeight="1" x14ac:dyDescent="0.25">
      <c r="B124" s="2" t="s">
        <v>17</v>
      </c>
      <c r="C124" s="6">
        <v>13219</v>
      </c>
      <c r="D124" s="6">
        <v>6500</v>
      </c>
      <c r="E124" s="6">
        <f t="shared" si="29"/>
        <v>1101.1426999999999</v>
      </c>
      <c r="F124" s="6">
        <v>541</v>
      </c>
      <c r="G124" s="6">
        <f t="shared" si="31"/>
        <v>-32920.458408561753</v>
      </c>
      <c r="H124" s="46">
        <f>F124-E124</f>
        <v>-560.14269999999988</v>
      </c>
      <c r="I124" s="31"/>
      <c r="J124" s="16"/>
      <c r="K124" s="15">
        <f>(G124)*(H115/12)</f>
        <v>-260.62029573444721</v>
      </c>
    </row>
    <row r="125" spans="2:11" s="2" customFormat="1" ht="12.75" customHeight="1" x14ac:dyDescent="0.25">
      <c r="B125" s="2" t="s">
        <v>18</v>
      </c>
      <c r="C125" s="6">
        <v>13219</v>
      </c>
      <c r="D125" s="6">
        <v>6500</v>
      </c>
      <c r="E125" s="6">
        <f t="shared" si="29"/>
        <v>1101.1426999999999</v>
      </c>
      <c r="F125" s="6">
        <v>541</v>
      </c>
      <c r="G125" s="6">
        <f t="shared" si="31"/>
        <v>-33480.60110856175</v>
      </c>
      <c r="H125" s="46">
        <f>F125-E125</f>
        <v>-560.14269999999988</v>
      </c>
      <c r="I125" s="31"/>
      <c r="J125" s="16"/>
      <c r="K125" s="15">
        <f>(G125)*(H115/12)</f>
        <v>-265.05475877611389</v>
      </c>
    </row>
    <row r="126" spans="2:11" s="2" customFormat="1" ht="12.75" customHeight="1" x14ac:dyDescent="0.25">
      <c r="B126" s="2" t="s">
        <v>19</v>
      </c>
      <c r="C126" s="6">
        <v>13219</v>
      </c>
      <c r="D126" s="6">
        <v>6500</v>
      </c>
      <c r="E126" s="6">
        <f t="shared" si="29"/>
        <v>1101.1426999999999</v>
      </c>
      <c r="F126" s="6">
        <v>541</v>
      </c>
      <c r="G126" s="6">
        <f t="shared" si="31"/>
        <v>-34040.743808561747</v>
      </c>
      <c r="H126" s="46">
        <f t="shared" ref="H126:H128" si="32">F126-E126</f>
        <v>-560.14269999999988</v>
      </c>
      <c r="I126" s="31"/>
      <c r="J126" s="16"/>
      <c r="K126" s="15">
        <f>(G126)*(H115/12)</f>
        <v>-269.4892218177805</v>
      </c>
    </row>
    <row r="127" spans="2:11" s="2" customFormat="1" ht="12.75" customHeight="1" x14ac:dyDescent="0.25">
      <c r="B127" s="2" t="s">
        <v>20</v>
      </c>
      <c r="C127" s="6">
        <v>13607</v>
      </c>
      <c r="D127" s="6">
        <v>6500</v>
      </c>
      <c r="E127" s="6">
        <f t="shared" si="29"/>
        <v>1133.4630999999999</v>
      </c>
      <c r="F127" s="6">
        <v>541</v>
      </c>
      <c r="G127" s="6">
        <f t="shared" si="31"/>
        <v>-34600.886508561744</v>
      </c>
      <c r="H127" s="46">
        <f t="shared" si="32"/>
        <v>-592.46309999999994</v>
      </c>
      <c r="I127" s="31"/>
      <c r="J127" s="16"/>
      <c r="K127" s="15">
        <f>(G127)*(H115/12)</f>
        <v>-273.92368485944718</v>
      </c>
    </row>
    <row r="128" spans="2:11" s="2" customFormat="1" ht="12.75" customHeight="1" x14ac:dyDescent="0.25">
      <c r="B128" s="2" t="s">
        <v>21</v>
      </c>
      <c r="C128" s="6">
        <v>13607</v>
      </c>
      <c r="D128" s="6">
        <v>6500</v>
      </c>
      <c r="E128" s="6">
        <f t="shared" si="29"/>
        <v>1133.4630999999999</v>
      </c>
      <c r="F128" s="6">
        <v>541</v>
      </c>
      <c r="G128" s="6">
        <f t="shared" si="31"/>
        <v>-35193.349608561744</v>
      </c>
      <c r="H128" s="46">
        <f t="shared" si="32"/>
        <v>-592.46309999999994</v>
      </c>
      <c r="I128" s="31"/>
      <c r="J128" s="16"/>
      <c r="K128" s="15">
        <f>(G128)*(H115/12)</f>
        <v>-278.61401773444715</v>
      </c>
    </row>
    <row r="129" spans="2:11" s="2" customFormat="1" ht="12.75" customHeight="1" x14ac:dyDescent="0.25">
      <c r="B129" s="7" t="s">
        <v>22</v>
      </c>
      <c r="C129" s="8">
        <f>SUM(C117:C128)</f>
        <v>158280</v>
      </c>
      <c r="D129" s="9" t="s">
        <v>23</v>
      </c>
      <c r="E129" s="8">
        <f>SUM(E117:E128)</f>
        <v>13184.724000000002</v>
      </c>
      <c r="F129" s="8">
        <f>SUM(F117:F128)</f>
        <v>6120</v>
      </c>
      <c r="G129" s="12">
        <f>SUM(G117:G128)</f>
        <v>-384485.32570274093</v>
      </c>
      <c r="H129" s="49">
        <f>SUM(H117:H128)</f>
        <v>-7064.7240000000002</v>
      </c>
      <c r="I129" s="38">
        <f>H115/12</f>
        <v>7.9166666666666673E-3</v>
      </c>
      <c r="J129" s="23"/>
      <c r="K129" s="30">
        <f>SUM(K117:K128)</f>
        <v>-3043.8421618133671</v>
      </c>
    </row>
    <row r="130" spans="2:11" s="2" customFormat="1" ht="12.75" customHeight="1" x14ac:dyDescent="0.25">
      <c r="H130" s="46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-3043.8421618133661</v>
      </c>
      <c r="F131" s="2" t="s">
        <v>25</v>
      </c>
      <c r="G131" s="10">
        <f>H129+C131</f>
        <v>-10108.566161813367</v>
      </c>
      <c r="H131" s="46"/>
      <c r="I131" s="6">
        <f>SUM($G$14,$G$33,$G$53,$G$73,$G$93,$G$112,$G$131)</f>
        <v>-38829.654870375118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135" t="str">
        <f>IF($I131=$G136,"OK","CHECK IT")</f>
        <v>OK</v>
      </c>
      <c r="J132" s="27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449" t="s">
        <v>41</v>
      </c>
      <c r="I133" s="449"/>
      <c r="J133" s="20"/>
      <c r="K133" s="15"/>
    </row>
    <row r="134" spans="2:11" s="2" customFormat="1" ht="12.75" customHeight="1" x14ac:dyDescent="0.25">
      <c r="B134" s="439" t="s">
        <v>81</v>
      </c>
      <c r="C134" s="439"/>
      <c r="D134" s="439"/>
      <c r="E134" s="439" t="s">
        <v>82</v>
      </c>
      <c r="F134" s="439"/>
      <c r="G134" s="4" t="s">
        <v>23</v>
      </c>
      <c r="H134" s="52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13607</v>
      </c>
      <c r="D136" s="6">
        <v>6500</v>
      </c>
      <c r="E136" s="6">
        <f>C136*8.33%</f>
        <v>1133.4630999999999</v>
      </c>
      <c r="F136" s="6">
        <v>541</v>
      </c>
      <c r="G136" s="6">
        <f>$G$14+$G$33+$G$53+$G$73+$G$93+$G$112+$G$131</f>
        <v>-38829.654870375118</v>
      </c>
      <c r="H136" s="46">
        <f>F136-E136</f>
        <v>-592.46309999999994</v>
      </c>
      <c r="I136" s="31"/>
      <c r="J136" s="16"/>
      <c r="K136" s="15">
        <f>(G136)*(H134/12)</f>
        <v>-307.40143439046972</v>
      </c>
    </row>
    <row r="137" spans="2:11" s="2" customFormat="1" ht="12.75" customHeight="1" x14ac:dyDescent="0.25">
      <c r="B137" s="2" t="s">
        <v>28</v>
      </c>
      <c r="C137" s="6">
        <v>13607</v>
      </c>
      <c r="D137" s="6">
        <v>6500</v>
      </c>
      <c r="E137" s="6">
        <f t="shared" ref="E137:E147" si="33">C137*8.33%</f>
        <v>1133.4630999999999</v>
      </c>
      <c r="F137" s="6">
        <v>541</v>
      </c>
      <c r="G137" s="6">
        <f>G136+H136</f>
        <v>-39422.117970375119</v>
      </c>
      <c r="H137" s="46">
        <f t="shared" ref="H137:H141" si="34">F137-E137</f>
        <v>-592.46309999999994</v>
      </c>
      <c r="I137" s="31"/>
      <c r="J137" s="16"/>
      <c r="K137" s="15">
        <f>(G137)*(H134/12)</f>
        <v>-312.09176726546974</v>
      </c>
    </row>
    <row r="138" spans="2:11" s="2" customFormat="1" ht="12.75" customHeight="1" x14ac:dyDescent="0.25">
      <c r="B138" s="2" t="s">
        <v>29</v>
      </c>
      <c r="C138" s="6">
        <v>13607</v>
      </c>
      <c r="D138" s="6">
        <v>6500</v>
      </c>
      <c r="E138" s="6">
        <f t="shared" si="33"/>
        <v>1133.4630999999999</v>
      </c>
      <c r="F138" s="6">
        <v>541</v>
      </c>
      <c r="G138" s="6">
        <f t="shared" ref="G138:G147" si="35">G137+H137</f>
        <v>-40014.581070375119</v>
      </c>
      <c r="H138" s="46">
        <f t="shared" si="34"/>
        <v>-592.46309999999994</v>
      </c>
      <c r="I138" s="31"/>
      <c r="J138" s="16"/>
      <c r="K138" s="15">
        <f>(G138)*(H134/12)</f>
        <v>-316.78210014046971</v>
      </c>
    </row>
    <row r="139" spans="2:11" s="2" customFormat="1" ht="12.75" customHeight="1" x14ac:dyDescent="0.25">
      <c r="B139" s="2" t="s">
        <v>30</v>
      </c>
      <c r="C139" s="6">
        <v>13607</v>
      </c>
      <c r="D139" s="6">
        <v>6500</v>
      </c>
      <c r="E139" s="6">
        <f t="shared" si="33"/>
        <v>1133.4630999999999</v>
      </c>
      <c r="F139" s="6">
        <v>541</v>
      </c>
      <c r="G139" s="6">
        <f t="shared" si="35"/>
        <v>-40607.04417037512</v>
      </c>
      <c r="H139" s="46">
        <f t="shared" si="34"/>
        <v>-592.46309999999994</v>
      </c>
      <c r="I139" s="31"/>
      <c r="J139" s="16"/>
      <c r="K139" s="15">
        <f>(G139)*(H134/12)</f>
        <v>-321.47243301546973</v>
      </c>
    </row>
    <row r="140" spans="2:11" s="2" customFormat="1" ht="12.75" customHeight="1" x14ac:dyDescent="0.25">
      <c r="B140" s="2" t="s">
        <v>31</v>
      </c>
      <c r="C140" s="6">
        <v>13607</v>
      </c>
      <c r="D140" s="6">
        <v>6500</v>
      </c>
      <c r="E140" s="6">
        <f t="shared" si="33"/>
        <v>1133.4630999999999</v>
      </c>
      <c r="F140" s="6">
        <v>541</v>
      </c>
      <c r="G140" s="6">
        <f t="shared" si="35"/>
        <v>-41199.507270375121</v>
      </c>
      <c r="H140" s="46">
        <f t="shared" si="34"/>
        <v>-592.46309999999994</v>
      </c>
      <c r="I140" s="31"/>
      <c r="J140" s="16"/>
      <c r="K140" s="15">
        <f>(G140)*(H134/12)</f>
        <v>-326.16276589046976</v>
      </c>
    </row>
    <row r="141" spans="2:11" s="2" customFormat="1" ht="12.75" customHeight="1" x14ac:dyDescent="0.25">
      <c r="B141" s="2" t="s">
        <v>32</v>
      </c>
      <c r="C141" s="6">
        <v>13607</v>
      </c>
      <c r="D141" s="6">
        <v>6500</v>
      </c>
      <c r="E141" s="6">
        <f t="shared" si="33"/>
        <v>1133.4630999999999</v>
      </c>
      <c r="F141" s="6">
        <v>541</v>
      </c>
      <c r="G141" s="6">
        <f t="shared" si="35"/>
        <v>-41791.970370375122</v>
      </c>
      <c r="H141" s="46">
        <f t="shared" si="34"/>
        <v>-592.46309999999994</v>
      </c>
      <c r="I141" s="31"/>
      <c r="J141" s="16"/>
      <c r="K141" s="15">
        <f>(G141)*(H134/12)</f>
        <v>-330.85309876546972</v>
      </c>
    </row>
    <row r="142" spans="2:11" s="2" customFormat="1" ht="12.75" customHeight="1" x14ac:dyDescent="0.25">
      <c r="B142" s="2" t="s">
        <v>33</v>
      </c>
      <c r="C142" s="6">
        <v>13607</v>
      </c>
      <c r="D142" s="6">
        <v>6500</v>
      </c>
      <c r="E142" s="6">
        <f t="shared" si="33"/>
        <v>1133.4630999999999</v>
      </c>
      <c r="F142" s="6">
        <v>541</v>
      </c>
      <c r="G142" s="6">
        <f t="shared" si="35"/>
        <v>-42384.433470375123</v>
      </c>
      <c r="H142" s="46">
        <f>F142-E142</f>
        <v>-592.46309999999994</v>
      </c>
      <c r="I142" s="31"/>
      <c r="J142" s="16"/>
      <c r="K142" s="15">
        <f>(G142)*(H134/12)</f>
        <v>-335.54343164046975</v>
      </c>
    </row>
    <row r="143" spans="2:11" s="2" customFormat="1" ht="12.75" customHeight="1" x14ac:dyDescent="0.25">
      <c r="B143" s="2" t="s">
        <v>17</v>
      </c>
      <c r="C143" s="6">
        <v>13607</v>
      </c>
      <c r="D143" s="6">
        <v>6500</v>
      </c>
      <c r="E143" s="6">
        <f t="shared" si="33"/>
        <v>1133.4630999999999</v>
      </c>
      <c r="F143" s="6">
        <v>541</v>
      </c>
      <c r="G143" s="6">
        <f t="shared" si="35"/>
        <v>-42976.896570375124</v>
      </c>
      <c r="H143" s="46">
        <f>F143-E143</f>
        <v>-592.46309999999994</v>
      </c>
      <c r="I143" s="31"/>
      <c r="J143" s="16"/>
      <c r="K143" s="15">
        <f>(G143)*(H134/12)</f>
        <v>-340.23376451546977</v>
      </c>
    </row>
    <row r="144" spans="2:11" s="2" customFormat="1" ht="12.75" customHeight="1" x14ac:dyDescent="0.25">
      <c r="B144" s="2" t="s">
        <v>18</v>
      </c>
      <c r="C144" s="6">
        <v>13607</v>
      </c>
      <c r="D144" s="6">
        <v>6500</v>
      </c>
      <c r="E144" s="6">
        <f t="shared" si="33"/>
        <v>1133.4630999999999</v>
      </c>
      <c r="F144" s="6">
        <v>541</v>
      </c>
      <c r="G144" s="6">
        <f t="shared" si="35"/>
        <v>-43569.359670375125</v>
      </c>
      <c r="H144" s="46">
        <f>F144-E144</f>
        <v>-592.46309999999994</v>
      </c>
      <c r="I144" s="31"/>
      <c r="J144" s="16"/>
      <c r="K144" s="15">
        <f>(G144)*(H134/12)</f>
        <v>-344.92409739046974</v>
      </c>
    </row>
    <row r="145" spans="2:11" s="2" customFormat="1" ht="12.75" customHeight="1" x14ac:dyDescent="0.25">
      <c r="B145" s="2" t="s">
        <v>19</v>
      </c>
      <c r="C145" s="6">
        <v>13607</v>
      </c>
      <c r="D145" s="6">
        <v>6500</v>
      </c>
      <c r="E145" s="6">
        <f t="shared" si="33"/>
        <v>1133.4630999999999</v>
      </c>
      <c r="F145" s="6">
        <v>541</v>
      </c>
      <c r="G145" s="6">
        <f t="shared" si="35"/>
        <v>-44161.822770375125</v>
      </c>
      <c r="H145" s="46">
        <f t="shared" ref="H145:H147" si="36">F145-E145</f>
        <v>-592.46309999999994</v>
      </c>
      <c r="I145" s="31"/>
      <c r="J145" s="16"/>
      <c r="K145" s="15">
        <f>(G145)*(H134/12)</f>
        <v>-349.61443026546976</v>
      </c>
    </row>
    <row r="146" spans="2:11" s="2" customFormat="1" ht="12.75" customHeight="1" x14ac:dyDescent="0.25">
      <c r="B146" s="2" t="s">
        <v>20</v>
      </c>
      <c r="C146" s="6">
        <v>13994</v>
      </c>
      <c r="D146" s="6">
        <v>6500</v>
      </c>
      <c r="E146" s="6">
        <f t="shared" si="33"/>
        <v>1165.7002</v>
      </c>
      <c r="F146" s="6">
        <v>541</v>
      </c>
      <c r="G146" s="6">
        <f t="shared" si="35"/>
        <v>-44754.285870375126</v>
      </c>
      <c r="H146" s="46">
        <f t="shared" si="36"/>
        <v>-624.7002</v>
      </c>
      <c r="I146" s="31"/>
      <c r="J146" s="16"/>
      <c r="K146" s="15">
        <f>(G146)*(H134/12)</f>
        <v>-354.30476314046979</v>
      </c>
    </row>
    <row r="147" spans="2:11" s="2" customFormat="1" ht="12.75" customHeight="1" x14ac:dyDescent="0.25">
      <c r="B147" s="2" t="s">
        <v>21</v>
      </c>
      <c r="C147" s="6">
        <v>13994</v>
      </c>
      <c r="D147" s="6">
        <v>6500</v>
      </c>
      <c r="E147" s="6">
        <f t="shared" si="33"/>
        <v>1165.7002</v>
      </c>
      <c r="F147" s="6">
        <v>541</v>
      </c>
      <c r="G147" s="6">
        <f t="shared" si="35"/>
        <v>-45378.986070375126</v>
      </c>
      <c r="H147" s="46">
        <f t="shared" si="36"/>
        <v>-624.7002</v>
      </c>
      <c r="I147" s="31"/>
      <c r="J147" s="16"/>
      <c r="K147" s="15">
        <f>(G147)*(H134/12)</f>
        <v>-359.2503063904698</v>
      </c>
    </row>
    <row r="148" spans="2:11" s="2" customFormat="1" ht="12.75" customHeight="1" x14ac:dyDescent="0.25">
      <c r="B148" s="7" t="s">
        <v>22</v>
      </c>
      <c r="C148" s="8">
        <f>SUM(C136:C147)</f>
        <v>164058</v>
      </c>
      <c r="D148" s="9" t="s">
        <v>23</v>
      </c>
      <c r="E148" s="8">
        <f>SUM(E136:E147)</f>
        <v>13666.0314</v>
      </c>
      <c r="F148" s="8">
        <f>SUM(F136:F147)</f>
        <v>6492</v>
      </c>
      <c r="G148" s="12">
        <f>SUM(G136:G147)</f>
        <v>-505090.66014450142</v>
      </c>
      <c r="H148" s="49">
        <f>SUM(H136:H147)</f>
        <v>-7174.0313999999998</v>
      </c>
      <c r="I148" s="38">
        <f>H134/12</f>
        <v>7.9166666666666673E-3</v>
      </c>
      <c r="J148" s="23"/>
      <c r="K148" s="30">
        <f>SUM(K136:K147)</f>
        <v>-3998.6343928106367</v>
      </c>
    </row>
    <row r="149" spans="2:11" s="2" customFormat="1" ht="12.75" customHeight="1" x14ac:dyDescent="0.25">
      <c r="H149" s="46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-3998.6343928106367</v>
      </c>
      <c r="F150" s="2" t="s">
        <v>25</v>
      </c>
      <c r="G150" s="10">
        <f>H148+C150</f>
        <v>-11172.665792810636</v>
      </c>
      <c r="H150" s="46"/>
      <c r="I150" s="6">
        <f>SUM($G$14,$G$33,$G$53,$G$73,$G$93,$G$112,$G$131,$G$150)</f>
        <v>-50002.320663185754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27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449" t="s">
        <v>42</v>
      </c>
      <c r="I152" s="449"/>
      <c r="J152" s="20"/>
      <c r="K152" s="15"/>
    </row>
    <row r="153" spans="2:11" s="2" customFormat="1" ht="12.75" customHeight="1" x14ac:dyDescent="0.25">
      <c r="B153" s="439" t="s">
        <v>81</v>
      </c>
      <c r="C153" s="439"/>
      <c r="D153" s="439"/>
      <c r="E153" s="439" t="s">
        <v>82</v>
      </c>
      <c r="F153" s="439"/>
      <c r="G153" s="4" t="s">
        <v>23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13994</v>
      </c>
      <c r="D155" s="6">
        <v>6500</v>
      </c>
      <c r="E155" s="6">
        <f>C155*8.33%</f>
        <v>1165.7002</v>
      </c>
      <c r="F155" s="6">
        <v>541</v>
      </c>
      <c r="G155" s="6">
        <f>$G$14+$G$33+$G$53+$G$73+$G$93+$G$112+$G$131+$G$150</f>
        <v>-50002.320663185754</v>
      </c>
      <c r="H155" s="46">
        <f>F155-E155</f>
        <v>-624.7002</v>
      </c>
      <c r="I155" s="31"/>
      <c r="J155" s="16"/>
      <c r="K155" s="15">
        <f>(G155)*(H153/12)</f>
        <v>-395.85170525022056</v>
      </c>
    </row>
    <row r="156" spans="2:11" s="2" customFormat="1" ht="12.75" customHeight="1" x14ac:dyDescent="0.25">
      <c r="B156" s="2" t="s">
        <v>28</v>
      </c>
      <c r="C156" s="6">
        <v>13994</v>
      </c>
      <c r="D156" s="6">
        <v>6500</v>
      </c>
      <c r="E156" s="6">
        <f t="shared" ref="E156:E166" si="37">C156*8.33%</f>
        <v>1165.7002</v>
      </c>
      <c r="F156" s="6">
        <v>541</v>
      </c>
      <c r="G156" s="6">
        <f>G155+H155</f>
        <v>-50627.020863185753</v>
      </c>
      <c r="H156" s="46">
        <f t="shared" ref="H156:H160" si="38">F156-E156</f>
        <v>-624.7002</v>
      </c>
      <c r="I156" s="31"/>
      <c r="J156" s="16"/>
      <c r="K156" s="15">
        <f>(G156)*(H153/12)</f>
        <v>-400.79724850022058</v>
      </c>
    </row>
    <row r="157" spans="2:11" s="2" customFormat="1" ht="12.75" customHeight="1" x14ac:dyDescent="0.25">
      <c r="B157" s="2" t="s">
        <v>29</v>
      </c>
      <c r="C157" s="6">
        <v>13994</v>
      </c>
      <c r="D157" s="6">
        <v>6500</v>
      </c>
      <c r="E157" s="6">
        <f t="shared" si="37"/>
        <v>1165.7002</v>
      </c>
      <c r="F157" s="6">
        <v>541</v>
      </c>
      <c r="G157" s="6">
        <f t="shared" ref="G157:G166" si="39">G156+H156</f>
        <v>-51251.721063185752</v>
      </c>
      <c r="H157" s="46">
        <f t="shared" si="38"/>
        <v>-624.7002</v>
      </c>
      <c r="I157" s="31"/>
      <c r="J157" s="16"/>
      <c r="K157" s="15">
        <f>(G157)*(H153/12)</f>
        <v>-405.74279175022059</v>
      </c>
    </row>
    <row r="158" spans="2:11" s="2" customFormat="1" ht="12.75" customHeight="1" x14ac:dyDescent="0.25">
      <c r="B158" s="2" t="s">
        <v>30</v>
      </c>
      <c r="C158" s="6">
        <v>13994</v>
      </c>
      <c r="D158" s="6">
        <v>6500</v>
      </c>
      <c r="E158" s="6">
        <f t="shared" si="37"/>
        <v>1165.7002</v>
      </c>
      <c r="F158" s="6">
        <v>541</v>
      </c>
      <c r="G158" s="6">
        <f t="shared" si="39"/>
        <v>-51876.421263185752</v>
      </c>
      <c r="H158" s="46">
        <f t="shared" si="38"/>
        <v>-624.7002</v>
      </c>
      <c r="I158" s="31"/>
      <c r="J158" s="16"/>
      <c r="K158" s="15">
        <f>(G158)*(H153/12)</f>
        <v>-410.68833500022055</v>
      </c>
    </row>
    <row r="159" spans="2:11" s="2" customFormat="1" ht="12.75" customHeight="1" x14ac:dyDescent="0.25">
      <c r="B159" s="2" t="s">
        <v>31</v>
      </c>
      <c r="C159" s="6">
        <v>13994</v>
      </c>
      <c r="D159" s="6">
        <v>6500</v>
      </c>
      <c r="E159" s="6">
        <f t="shared" si="37"/>
        <v>1165.7002</v>
      </c>
      <c r="F159" s="6">
        <v>541</v>
      </c>
      <c r="G159" s="6">
        <f t="shared" si="39"/>
        <v>-52501.121463185751</v>
      </c>
      <c r="H159" s="46">
        <f t="shared" si="38"/>
        <v>-624.7002</v>
      </c>
      <c r="I159" s="31"/>
      <c r="J159" s="16"/>
      <c r="K159" s="15">
        <f>(G159)*(H153/12)</f>
        <v>-415.63387825022056</v>
      </c>
    </row>
    <row r="160" spans="2:11" s="2" customFormat="1" ht="12.75" customHeight="1" x14ac:dyDescent="0.25">
      <c r="B160" s="2" t="s">
        <v>32</v>
      </c>
      <c r="C160" s="6">
        <v>13994</v>
      </c>
      <c r="D160" s="6">
        <v>6500</v>
      </c>
      <c r="E160" s="6">
        <f t="shared" si="37"/>
        <v>1165.7002</v>
      </c>
      <c r="F160" s="6">
        <v>541</v>
      </c>
      <c r="G160" s="6">
        <f t="shared" si="39"/>
        <v>-53125.82166318575</v>
      </c>
      <c r="H160" s="46">
        <f t="shared" si="38"/>
        <v>-624.7002</v>
      </c>
      <c r="I160" s="31"/>
      <c r="J160" s="16"/>
      <c r="K160" s="15">
        <f>(G160)*(H153/12)</f>
        <v>-420.57942150022058</v>
      </c>
    </row>
    <row r="161" spans="2:11" s="2" customFormat="1" ht="12.75" customHeight="1" x14ac:dyDescent="0.25">
      <c r="B161" s="2" t="s">
        <v>33</v>
      </c>
      <c r="C161" s="6">
        <v>13994</v>
      </c>
      <c r="D161" s="6">
        <v>6500</v>
      </c>
      <c r="E161" s="6">
        <f t="shared" si="37"/>
        <v>1165.7002</v>
      </c>
      <c r="F161" s="6">
        <v>541</v>
      </c>
      <c r="G161" s="6">
        <f t="shared" si="39"/>
        <v>-53750.52186318575</v>
      </c>
      <c r="H161" s="46">
        <f>F161-E161</f>
        <v>-624.7002</v>
      </c>
      <c r="I161" s="31"/>
      <c r="J161" s="16"/>
      <c r="K161" s="15">
        <f>(G161)*(H153/12)</f>
        <v>-425.52496475022053</v>
      </c>
    </row>
    <row r="162" spans="2:11" s="2" customFormat="1" ht="12.75" customHeight="1" x14ac:dyDescent="0.25">
      <c r="B162" s="2" t="s">
        <v>17</v>
      </c>
      <c r="C162" s="6">
        <v>13994</v>
      </c>
      <c r="D162" s="6">
        <v>6500</v>
      </c>
      <c r="E162" s="6">
        <f t="shared" si="37"/>
        <v>1165.7002</v>
      </c>
      <c r="F162" s="6">
        <v>541</v>
      </c>
      <c r="G162" s="6">
        <f t="shared" si="39"/>
        <v>-54375.222063185749</v>
      </c>
      <c r="H162" s="46">
        <f>F162-E162</f>
        <v>-624.7002</v>
      </c>
      <c r="I162" s="31"/>
      <c r="J162" s="16"/>
      <c r="K162" s="15">
        <f>(G162)*(H153/12)</f>
        <v>-430.47050800022055</v>
      </c>
    </row>
    <row r="163" spans="2:11" s="2" customFormat="1" ht="12.75" customHeight="1" x14ac:dyDescent="0.25">
      <c r="B163" s="2" t="s">
        <v>18</v>
      </c>
      <c r="C163" s="6">
        <v>13994</v>
      </c>
      <c r="D163" s="6">
        <v>6500</v>
      </c>
      <c r="E163" s="6">
        <f t="shared" si="37"/>
        <v>1165.7002</v>
      </c>
      <c r="F163" s="6">
        <v>541</v>
      </c>
      <c r="G163" s="6">
        <f t="shared" si="39"/>
        <v>-54999.922263185748</v>
      </c>
      <c r="H163" s="46">
        <f>F163-E163</f>
        <v>-624.7002</v>
      </c>
      <c r="I163" s="31"/>
      <c r="J163" s="16"/>
      <c r="K163" s="15">
        <f>(G163)*(H153/12)</f>
        <v>-435.41605125022056</v>
      </c>
    </row>
    <row r="164" spans="2:11" s="2" customFormat="1" ht="12.75" customHeight="1" x14ac:dyDescent="0.25">
      <c r="B164" s="2" t="s">
        <v>19</v>
      </c>
      <c r="C164" s="6">
        <v>13994</v>
      </c>
      <c r="D164" s="6">
        <v>6500</v>
      </c>
      <c r="E164" s="6">
        <f t="shared" si="37"/>
        <v>1165.7002</v>
      </c>
      <c r="F164" s="6">
        <v>541</v>
      </c>
      <c r="G164" s="6">
        <f t="shared" si="39"/>
        <v>-55624.622463185748</v>
      </c>
      <c r="H164" s="46">
        <f t="shared" ref="H164:H166" si="40">F164-E164</f>
        <v>-624.7002</v>
      </c>
      <c r="I164" s="31"/>
      <c r="J164" s="16"/>
      <c r="K164" s="15">
        <f>(G164)*(H153/12)</f>
        <v>-440.36159450022052</v>
      </c>
    </row>
    <row r="165" spans="2:11" s="2" customFormat="1" ht="12.75" customHeight="1" x14ac:dyDescent="0.25">
      <c r="B165" s="2" t="s">
        <v>20</v>
      </c>
      <c r="C165" s="6">
        <v>14790</v>
      </c>
      <c r="D165" s="6">
        <v>6500</v>
      </c>
      <c r="E165" s="6">
        <f t="shared" si="37"/>
        <v>1232.0070000000001</v>
      </c>
      <c r="F165" s="6">
        <v>541</v>
      </c>
      <c r="G165" s="6">
        <f t="shared" si="39"/>
        <v>-56249.322663185747</v>
      </c>
      <c r="H165" s="46">
        <f t="shared" si="40"/>
        <v>-691.00700000000006</v>
      </c>
      <c r="I165" s="31"/>
      <c r="J165" s="16"/>
      <c r="K165" s="15">
        <f>(G165)*(H153/12)</f>
        <v>-445.30713775022053</v>
      </c>
    </row>
    <row r="166" spans="2:11" s="2" customFormat="1" ht="12.75" customHeight="1" x14ac:dyDescent="0.25">
      <c r="B166" s="2" t="s">
        <v>21</v>
      </c>
      <c r="C166" s="6">
        <v>14790</v>
      </c>
      <c r="D166" s="6">
        <v>6500</v>
      </c>
      <c r="E166" s="6">
        <f t="shared" si="37"/>
        <v>1232.0070000000001</v>
      </c>
      <c r="F166" s="6">
        <v>541</v>
      </c>
      <c r="G166" s="6">
        <f t="shared" si="39"/>
        <v>-56940.329663185745</v>
      </c>
      <c r="H166" s="46">
        <f t="shared" si="40"/>
        <v>-691.00700000000006</v>
      </c>
      <c r="I166" s="31"/>
      <c r="J166" s="16"/>
      <c r="K166" s="15">
        <f>(G166)*(H153/12)</f>
        <v>-450.77760983355387</v>
      </c>
    </row>
    <row r="167" spans="2:11" s="2" customFormat="1" ht="12.75" customHeight="1" x14ac:dyDescent="0.25">
      <c r="B167" s="7" t="s">
        <v>22</v>
      </c>
      <c r="C167" s="8">
        <f>SUM(C155:C166)</f>
        <v>169520</v>
      </c>
      <c r="D167" s="9" t="s">
        <v>23</v>
      </c>
      <c r="E167" s="8">
        <f>SUM(E155:E166)</f>
        <v>14121.015999999998</v>
      </c>
      <c r="F167" s="8">
        <f>SUM(F155:F166)</f>
        <v>6492</v>
      </c>
      <c r="G167" s="12">
        <f>SUM(G155:G166)</f>
        <v>-641324.36795822904</v>
      </c>
      <c r="H167" s="49">
        <f>SUM(H155:H166)</f>
        <v>-7629.0160000000014</v>
      </c>
      <c r="I167" s="38">
        <f>H153/12</f>
        <v>7.9166666666666673E-3</v>
      </c>
      <c r="J167" s="23"/>
      <c r="K167" s="30">
        <f>SUM(K155:K166)</f>
        <v>-5077.1512463359786</v>
      </c>
    </row>
    <row r="168" spans="2:11" s="2" customFormat="1" ht="12.75" customHeight="1" x14ac:dyDescent="0.25">
      <c r="H168" s="46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-5077.1512463359804</v>
      </c>
      <c r="F169" s="2" t="s">
        <v>25</v>
      </c>
      <c r="G169" s="10">
        <f>H167+C169</f>
        <v>-12706.167246335983</v>
      </c>
      <c r="H169" s="46"/>
      <c r="I169" s="6">
        <f>SUM($G$14,$G$33,$G$53,$G$73,$G$93,$G$112,$G$131,$G$150,$G$169)</f>
        <v>-62708.487909521733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135" t="str">
        <f>IF($I169=$G174,"OK","CHECK IT")</f>
        <v>OK</v>
      </c>
      <c r="J170" s="27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449" t="s">
        <v>43</v>
      </c>
      <c r="I171" s="449"/>
      <c r="J171" s="20"/>
      <c r="K171" s="15"/>
    </row>
    <row r="172" spans="2:11" s="2" customFormat="1" ht="12.75" customHeight="1" x14ac:dyDescent="0.25">
      <c r="B172" s="439" t="s">
        <v>81</v>
      </c>
      <c r="C172" s="439"/>
      <c r="D172" s="439"/>
      <c r="E172" s="439" t="s">
        <v>82</v>
      </c>
      <c r="F172" s="439"/>
      <c r="G172" s="4" t="s">
        <v>23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14790</v>
      </c>
      <c r="D174" s="6">
        <v>6500</v>
      </c>
      <c r="E174" s="6">
        <f>C174*8.33%</f>
        <v>1232.0070000000001</v>
      </c>
      <c r="F174" s="6">
        <v>541</v>
      </c>
      <c r="G174" s="6">
        <f>$G$14+$G$33+$G$53+$G$73+$G$93+$G$112+$G$131+$G$150+$G$169</f>
        <v>-62708.487909521733</v>
      </c>
      <c r="H174" s="46">
        <f>F174-E174</f>
        <v>-691.00700000000006</v>
      </c>
      <c r="I174" s="31"/>
      <c r="J174" s="16"/>
      <c r="K174" s="15">
        <f>(G174)*(H172/12)</f>
        <v>-496.44219595038044</v>
      </c>
    </row>
    <row r="175" spans="2:11" s="2" customFormat="1" ht="12.75" customHeight="1" x14ac:dyDescent="0.25">
      <c r="B175" s="2" t="s">
        <v>28</v>
      </c>
      <c r="C175" s="6">
        <v>14790</v>
      </c>
      <c r="D175" s="6">
        <v>6500</v>
      </c>
      <c r="E175" s="6">
        <f t="shared" ref="E175:E185" si="41">C175*8.33%</f>
        <v>1232.0070000000001</v>
      </c>
      <c r="F175" s="6">
        <v>541</v>
      </c>
      <c r="G175" s="6">
        <f>G174+H174</f>
        <v>-63399.494909521731</v>
      </c>
      <c r="H175" s="46">
        <f t="shared" ref="H175:H179" si="42">F175-E175</f>
        <v>-691.00700000000006</v>
      </c>
      <c r="I175" s="31"/>
      <c r="J175" s="16"/>
      <c r="K175" s="15">
        <f>(G175)*(H172/12)</f>
        <v>-501.91266803371377</v>
      </c>
    </row>
    <row r="176" spans="2:11" s="2" customFormat="1" ht="12.75" customHeight="1" x14ac:dyDescent="0.25">
      <c r="B176" s="2" t="s">
        <v>29</v>
      </c>
      <c r="C176" s="6">
        <v>14790</v>
      </c>
      <c r="D176" s="6">
        <v>6500</v>
      </c>
      <c r="E176" s="6">
        <f t="shared" si="41"/>
        <v>1232.0070000000001</v>
      </c>
      <c r="F176" s="6">
        <v>541</v>
      </c>
      <c r="G176" s="6">
        <f t="shared" ref="G176:G185" si="43">G175+H175</f>
        <v>-64090.501909521729</v>
      </c>
      <c r="H176" s="46">
        <f t="shared" si="42"/>
        <v>-691.00700000000006</v>
      </c>
      <c r="I176" s="31"/>
      <c r="J176" s="16"/>
      <c r="K176" s="15">
        <f>(G176)*(H172/12)</f>
        <v>-507.38314011704705</v>
      </c>
    </row>
    <row r="177" spans="2:11" s="2" customFormat="1" ht="12.75" customHeight="1" x14ac:dyDescent="0.25">
      <c r="B177" s="2" t="s">
        <v>30</v>
      </c>
      <c r="C177" s="6">
        <v>14790</v>
      </c>
      <c r="D177" s="6">
        <v>6500</v>
      </c>
      <c r="E177" s="6">
        <f t="shared" si="41"/>
        <v>1232.0070000000001</v>
      </c>
      <c r="F177" s="6">
        <v>541</v>
      </c>
      <c r="G177" s="6">
        <f t="shared" si="43"/>
        <v>-64781.508909521726</v>
      </c>
      <c r="H177" s="46">
        <f t="shared" si="42"/>
        <v>-691.00700000000006</v>
      </c>
      <c r="I177" s="31"/>
      <c r="J177" s="16"/>
      <c r="K177" s="15">
        <f>(G177)*(H172/12)</f>
        <v>-512.85361220038033</v>
      </c>
    </row>
    <row r="178" spans="2:11" s="2" customFormat="1" ht="12.75" customHeight="1" x14ac:dyDescent="0.25">
      <c r="B178" s="2" t="s">
        <v>31</v>
      </c>
      <c r="C178" s="6">
        <v>14790</v>
      </c>
      <c r="D178" s="6">
        <v>6500</v>
      </c>
      <c r="E178" s="6">
        <f t="shared" si="41"/>
        <v>1232.0070000000001</v>
      </c>
      <c r="F178" s="6">
        <v>541</v>
      </c>
      <c r="G178" s="6">
        <f t="shared" si="43"/>
        <v>-65472.515909521724</v>
      </c>
      <c r="H178" s="46">
        <f t="shared" si="42"/>
        <v>-691.00700000000006</v>
      </c>
      <c r="I178" s="31"/>
      <c r="J178" s="16"/>
      <c r="K178" s="15">
        <f>(G178)*(H172/12)</f>
        <v>-518.32408428371366</v>
      </c>
    </row>
    <row r="179" spans="2:11" s="2" customFormat="1" ht="12.75" customHeight="1" x14ac:dyDescent="0.25">
      <c r="B179" s="2" t="s">
        <v>32</v>
      </c>
      <c r="C179" s="6">
        <v>14790</v>
      </c>
      <c r="D179" s="6">
        <v>6500</v>
      </c>
      <c r="E179" s="6">
        <f t="shared" si="41"/>
        <v>1232.0070000000001</v>
      </c>
      <c r="F179" s="6">
        <v>541</v>
      </c>
      <c r="G179" s="6">
        <f t="shared" si="43"/>
        <v>-66163.522909521722</v>
      </c>
      <c r="H179" s="46">
        <f t="shared" si="42"/>
        <v>-691.00700000000006</v>
      </c>
      <c r="I179" s="31"/>
      <c r="J179" s="16"/>
      <c r="K179" s="15">
        <f>(G179)*(H172/12)</f>
        <v>-523.79455636704699</v>
      </c>
    </row>
    <row r="180" spans="2:11" s="2" customFormat="1" ht="12.75" customHeight="1" x14ac:dyDescent="0.25">
      <c r="B180" s="2" t="s">
        <v>33</v>
      </c>
      <c r="C180" s="6">
        <v>15198</v>
      </c>
      <c r="D180" s="6">
        <v>6500</v>
      </c>
      <c r="E180" s="6">
        <f t="shared" si="41"/>
        <v>1265.9934000000001</v>
      </c>
      <c r="F180" s="6">
        <v>541</v>
      </c>
      <c r="G180" s="6">
        <f t="shared" si="43"/>
        <v>-66854.52990952172</v>
      </c>
      <c r="H180" s="46">
        <f>F180-E180</f>
        <v>-724.99340000000007</v>
      </c>
      <c r="I180" s="31"/>
      <c r="J180" s="16"/>
      <c r="K180" s="15">
        <f>(G180)*(H172/12)</f>
        <v>-529.26502845038033</v>
      </c>
    </row>
    <row r="181" spans="2:11" s="2" customFormat="1" ht="12.75" customHeight="1" x14ac:dyDescent="0.25">
      <c r="B181" s="2" t="s">
        <v>17</v>
      </c>
      <c r="C181" s="6">
        <v>15198</v>
      </c>
      <c r="D181" s="6">
        <v>6500</v>
      </c>
      <c r="E181" s="6">
        <f t="shared" si="41"/>
        <v>1265.9934000000001</v>
      </c>
      <c r="F181" s="6">
        <v>541</v>
      </c>
      <c r="G181" s="6">
        <f t="shared" si="43"/>
        <v>-67579.523309521726</v>
      </c>
      <c r="H181" s="46">
        <f>F181-E181</f>
        <v>-724.99340000000007</v>
      </c>
      <c r="I181" s="31"/>
      <c r="J181" s="16"/>
      <c r="K181" s="15">
        <f>(G181)*(H172/12)</f>
        <v>-535.00455953371375</v>
      </c>
    </row>
    <row r="182" spans="2:11" s="2" customFormat="1" ht="12.75" customHeight="1" x14ac:dyDescent="0.25">
      <c r="B182" s="2" t="s">
        <v>18</v>
      </c>
      <c r="C182" s="6">
        <v>15198</v>
      </c>
      <c r="D182" s="6">
        <v>6500</v>
      </c>
      <c r="E182" s="6">
        <f t="shared" si="41"/>
        <v>1265.9934000000001</v>
      </c>
      <c r="F182" s="6">
        <v>541</v>
      </c>
      <c r="G182" s="6">
        <f t="shared" si="43"/>
        <v>-68304.516709521733</v>
      </c>
      <c r="H182" s="46">
        <f>F182-E182</f>
        <v>-724.99340000000007</v>
      </c>
      <c r="I182" s="31"/>
      <c r="J182" s="16"/>
      <c r="K182" s="15">
        <f>(G182)*(H172/12)</f>
        <v>-540.74409061704705</v>
      </c>
    </row>
    <row r="183" spans="2:11" s="2" customFormat="1" ht="12.75" customHeight="1" x14ac:dyDescent="0.25">
      <c r="B183" s="2" t="s">
        <v>19</v>
      </c>
      <c r="C183" s="6">
        <v>15198</v>
      </c>
      <c r="D183" s="6">
        <v>6500</v>
      </c>
      <c r="E183" s="6">
        <f t="shared" si="41"/>
        <v>1265.9934000000001</v>
      </c>
      <c r="F183" s="6">
        <v>541</v>
      </c>
      <c r="G183" s="6">
        <f t="shared" si="43"/>
        <v>-69029.51010952174</v>
      </c>
      <c r="H183" s="46">
        <f t="shared" ref="H183:H185" si="44">F183-E183</f>
        <v>-724.99340000000007</v>
      </c>
      <c r="I183" s="31"/>
      <c r="J183" s="16"/>
      <c r="K183" s="15">
        <f>(G183)*(H172/12)</f>
        <v>-546.48362170038047</v>
      </c>
    </row>
    <row r="184" spans="2:11" s="2" customFormat="1" ht="12.75" customHeight="1" x14ac:dyDescent="0.25">
      <c r="B184" s="2" t="s">
        <v>20</v>
      </c>
      <c r="C184" s="6">
        <v>15608</v>
      </c>
      <c r="D184" s="6">
        <v>6500</v>
      </c>
      <c r="E184" s="6">
        <f t="shared" si="41"/>
        <v>1300.1464000000001</v>
      </c>
      <c r="F184" s="6">
        <v>541</v>
      </c>
      <c r="G184" s="6">
        <f t="shared" si="43"/>
        <v>-69754.503509521746</v>
      </c>
      <c r="H184" s="46">
        <f t="shared" si="44"/>
        <v>-759.14640000000009</v>
      </c>
      <c r="I184" s="31"/>
      <c r="J184" s="16"/>
      <c r="K184" s="15">
        <f>(G184)*(H172/12)</f>
        <v>-552.22315278371389</v>
      </c>
    </row>
    <row r="185" spans="2:11" s="2" customFormat="1" ht="12.75" customHeight="1" x14ac:dyDescent="0.25">
      <c r="B185" s="2" t="s">
        <v>21</v>
      </c>
      <c r="C185" s="6">
        <v>15608</v>
      </c>
      <c r="D185" s="6">
        <v>6500</v>
      </c>
      <c r="E185" s="6">
        <f t="shared" si="41"/>
        <v>1300.1464000000001</v>
      </c>
      <c r="F185" s="6">
        <v>541</v>
      </c>
      <c r="G185" s="6">
        <f t="shared" si="43"/>
        <v>-70513.649909521744</v>
      </c>
      <c r="H185" s="46">
        <f t="shared" si="44"/>
        <v>-759.14640000000009</v>
      </c>
      <c r="I185" s="31"/>
      <c r="J185" s="16"/>
      <c r="K185" s="15">
        <f>(G185)*(H172/12)</f>
        <v>-558.23306178371388</v>
      </c>
    </row>
    <row r="186" spans="2:11" s="2" customFormat="1" ht="12.75" customHeight="1" x14ac:dyDescent="0.25">
      <c r="B186" s="7" t="s">
        <v>22</v>
      </c>
      <c r="C186" s="8">
        <f>SUM(C174:C185)</f>
        <v>180748</v>
      </c>
      <c r="D186" s="9" t="s">
        <v>23</v>
      </c>
      <c r="E186" s="8">
        <f>SUM(E174:E185)</f>
        <v>15056.308399999996</v>
      </c>
      <c r="F186" s="8">
        <f>SUM(F174:F185)</f>
        <v>6492</v>
      </c>
      <c r="G186" s="12">
        <f>SUM(G174:G185)</f>
        <v>-798652.26591426064</v>
      </c>
      <c r="H186" s="49">
        <f>SUM(H174:H185)</f>
        <v>-8564.3084000000017</v>
      </c>
      <c r="I186" s="38">
        <f>H172/12</f>
        <v>7.9166666666666673E-3</v>
      </c>
      <c r="J186" s="23"/>
      <c r="K186" s="30">
        <f>SUM(K174:K185)</f>
        <v>-6322.6637718212314</v>
      </c>
    </row>
    <row r="187" spans="2:11" s="2" customFormat="1" ht="12.75" customHeight="1" x14ac:dyDescent="0.25">
      <c r="H187" s="46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-6322.6637718212305</v>
      </c>
      <c r="F188" s="2" t="s">
        <v>25</v>
      </c>
      <c r="G188" s="10">
        <f>H186+C188</f>
        <v>-14886.972171821231</v>
      </c>
      <c r="H188" s="46"/>
      <c r="I188" s="6">
        <f>SUM($G$14,$G$33,$G$53,$G$73,$G$93,$G$112,$G$131,$G$150,$G$169,$G$188)</f>
        <v>-77595.460081342957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H189" s="53"/>
      <c r="I189" s="135" t="str">
        <f>IF($I188=$G193,"OK","CHECK IT")</f>
        <v>OK</v>
      </c>
      <c r="J189" s="27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449" t="s">
        <v>44</v>
      </c>
      <c r="I190" s="449"/>
      <c r="J190" s="20"/>
      <c r="K190" s="15"/>
    </row>
    <row r="191" spans="2:11" s="2" customFormat="1" ht="12.75" customHeight="1" x14ac:dyDescent="0.25">
      <c r="B191" s="439" t="s">
        <v>81</v>
      </c>
      <c r="C191" s="439"/>
      <c r="D191" s="439"/>
      <c r="E191" s="439" t="s">
        <v>82</v>
      </c>
      <c r="F191" s="439"/>
      <c r="G191" s="4" t="s">
        <v>23</v>
      </c>
      <c r="H191" s="52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15608</v>
      </c>
      <c r="D193" s="6">
        <v>6500</v>
      </c>
      <c r="E193" s="6">
        <f>C193*8.33%</f>
        <v>1300.1464000000001</v>
      </c>
      <c r="F193" s="6">
        <v>541</v>
      </c>
      <c r="G193" s="6">
        <f>$G$14+$G$33+$G$53+$G$73+$G$93+$G$112+$G$131+$G$150+$G$169+$G$188</f>
        <v>-77595.460081342957</v>
      </c>
      <c r="H193" s="46">
        <f>F193-E193</f>
        <v>-759.14640000000009</v>
      </c>
      <c r="I193" s="31"/>
      <c r="J193" s="16"/>
      <c r="K193" s="15">
        <f>(G193)*(H191/12)</f>
        <v>-549.63450890951265</v>
      </c>
    </row>
    <row r="194" spans="2:11" s="2" customFormat="1" ht="12.75" customHeight="1" x14ac:dyDescent="0.25">
      <c r="B194" s="2" t="s">
        <v>28</v>
      </c>
      <c r="C194" s="6">
        <v>15922</v>
      </c>
      <c r="D194" s="6">
        <v>6500</v>
      </c>
      <c r="E194" s="6">
        <f t="shared" ref="E194:E204" si="45">C194*8.33%</f>
        <v>1326.3026</v>
      </c>
      <c r="F194" s="6">
        <v>541</v>
      </c>
      <c r="G194" s="6">
        <f>G193+H193</f>
        <v>-78354.606481342955</v>
      </c>
      <c r="H194" s="46">
        <f t="shared" ref="H194:H198" si="46">F194-E194</f>
        <v>-785.30259999999998</v>
      </c>
      <c r="I194" s="31"/>
      <c r="J194" s="16"/>
      <c r="K194" s="15">
        <f>(G194)*(H191/12)</f>
        <v>-555.01179590951267</v>
      </c>
    </row>
    <row r="195" spans="2:11" s="2" customFormat="1" ht="12.75" customHeight="1" x14ac:dyDescent="0.25">
      <c r="B195" s="2" t="s">
        <v>29</v>
      </c>
      <c r="C195" s="6">
        <v>15922</v>
      </c>
      <c r="D195" s="6">
        <v>6500</v>
      </c>
      <c r="E195" s="6">
        <f t="shared" si="45"/>
        <v>1326.3026</v>
      </c>
      <c r="F195" s="6">
        <v>541</v>
      </c>
      <c r="G195" s="6">
        <f t="shared" ref="G195:G204" si="47">G194+H194</f>
        <v>-79139.90908134295</v>
      </c>
      <c r="H195" s="46">
        <f t="shared" si="46"/>
        <v>-785.30259999999998</v>
      </c>
      <c r="I195" s="31" t="s">
        <v>54</v>
      </c>
      <c r="J195" s="16"/>
      <c r="K195" s="15">
        <f>(G195)*(H191/12)</f>
        <v>-560.57435599284599</v>
      </c>
    </row>
    <row r="196" spans="2:11" s="2" customFormat="1" ht="12.75" customHeight="1" x14ac:dyDescent="0.25">
      <c r="B196" s="2" t="s">
        <v>30</v>
      </c>
      <c r="C196" s="6">
        <v>15922</v>
      </c>
      <c r="D196" s="6">
        <v>6500</v>
      </c>
      <c r="E196" s="6">
        <f t="shared" si="45"/>
        <v>1326.3026</v>
      </c>
      <c r="F196" s="6">
        <v>541</v>
      </c>
      <c r="G196" s="6">
        <f t="shared" si="47"/>
        <v>-79925.211681342946</v>
      </c>
      <c r="H196" s="46">
        <f t="shared" si="46"/>
        <v>-785.30259999999998</v>
      </c>
      <c r="I196" s="31" t="s">
        <v>54</v>
      </c>
      <c r="J196" s="16"/>
      <c r="K196" s="15">
        <f>(G196)*(H191/12)</f>
        <v>-566.1369160761792</v>
      </c>
    </row>
    <row r="197" spans="2:11" s="2" customFormat="1" ht="12.75" customHeight="1" x14ac:dyDescent="0.25">
      <c r="B197" s="2" t="s">
        <v>31</v>
      </c>
      <c r="C197" s="6">
        <v>15922</v>
      </c>
      <c r="D197" s="6">
        <v>6500</v>
      </c>
      <c r="E197" s="6">
        <f t="shared" si="45"/>
        <v>1326.3026</v>
      </c>
      <c r="F197" s="6">
        <v>541</v>
      </c>
      <c r="G197" s="6">
        <f t="shared" si="47"/>
        <v>-80710.514281342941</v>
      </c>
      <c r="H197" s="46">
        <f t="shared" si="46"/>
        <v>-785.30259999999998</v>
      </c>
      <c r="I197" s="31"/>
      <c r="J197" s="16"/>
      <c r="K197" s="15">
        <f>(G197)*(H191/12)</f>
        <v>-571.69947615951253</v>
      </c>
    </row>
    <row r="198" spans="2:11" s="2" customFormat="1" ht="12.75" customHeight="1" x14ac:dyDescent="0.25">
      <c r="B198" s="2" t="s">
        <v>32</v>
      </c>
      <c r="C198" s="6">
        <v>15922</v>
      </c>
      <c r="D198" s="6">
        <v>6500</v>
      </c>
      <c r="E198" s="6">
        <f t="shared" si="45"/>
        <v>1326.3026</v>
      </c>
      <c r="F198" s="6">
        <v>541</v>
      </c>
      <c r="G198" s="6">
        <f t="shared" si="47"/>
        <v>-81495.816881342937</v>
      </c>
      <c r="H198" s="46">
        <f t="shared" si="46"/>
        <v>-785.30259999999998</v>
      </c>
      <c r="I198" s="31"/>
      <c r="J198" s="16"/>
      <c r="K198" s="15">
        <f>(G198)*(H191/12)</f>
        <v>-577.26203624284585</v>
      </c>
    </row>
    <row r="199" spans="2:11" s="2" customFormat="1" ht="12.75" customHeight="1" x14ac:dyDescent="0.25">
      <c r="B199" s="2" t="s">
        <v>33</v>
      </c>
      <c r="C199" s="6">
        <v>16236</v>
      </c>
      <c r="D199" s="6">
        <v>6500</v>
      </c>
      <c r="E199" s="6">
        <f t="shared" si="45"/>
        <v>1352.4587999999999</v>
      </c>
      <c r="F199" s="6">
        <v>541</v>
      </c>
      <c r="G199" s="6">
        <f t="shared" si="47"/>
        <v>-82281.119481342932</v>
      </c>
      <c r="H199" s="46">
        <f>F199-E199</f>
        <v>-811.45879999999988</v>
      </c>
      <c r="I199" s="31"/>
      <c r="J199" s="16"/>
      <c r="K199" s="15">
        <f>(G199)*(H191/12)</f>
        <v>-582.82459632617918</v>
      </c>
    </row>
    <row r="200" spans="2:11" s="2" customFormat="1" ht="12.75" customHeight="1" x14ac:dyDescent="0.25">
      <c r="B200" s="2" t="s">
        <v>17</v>
      </c>
      <c r="C200" s="6">
        <v>16236</v>
      </c>
      <c r="D200" s="6">
        <v>6500</v>
      </c>
      <c r="E200" s="6">
        <f t="shared" si="45"/>
        <v>1352.4587999999999</v>
      </c>
      <c r="F200" s="6">
        <v>541</v>
      </c>
      <c r="G200" s="6">
        <f t="shared" si="47"/>
        <v>-83092.578281342925</v>
      </c>
      <c r="H200" s="46">
        <f>F200-E200</f>
        <v>-811.45879999999988</v>
      </c>
      <c r="I200" s="31"/>
      <c r="J200" s="16"/>
      <c r="K200" s="15">
        <f>(G200)*(H191/12)</f>
        <v>-588.5724294928458</v>
      </c>
    </row>
    <row r="201" spans="2:11" s="2" customFormat="1" ht="12.75" customHeight="1" x14ac:dyDescent="0.25">
      <c r="B201" s="2" t="s">
        <v>18</v>
      </c>
      <c r="C201" s="6">
        <v>16236</v>
      </c>
      <c r="D201" s="6">
        <v>6500</v>
      </c>
      <c r="E201" s="6">
        <f t="shared" si="45"/>
        <v>1352.4587999999999</v>
      </c>
      <c r="F201" s="6">
        <v>541</v>
      </c>
      <c r="G201" s="6">
        <f t="shared" si="47"/>
        <v>-83904.037081342918</v>
      </c>
      <c r="H201" s="46">
        <f>F201-E201</f>
        <v>-811.45879999999988</v>
      </c>
      <c r="I201" s="31"/>
      <c r="J201" s="16"/>
      <c r="K201" s="15">
        <f>(G201)*(H191/12)</f>
        <v>-594.32026265951242</v>
      </c>
    </row>
    <row r="202" spans="2:11" s="2" customFormat="1" ht="12.75" customHeight="1" x14ac:dyDescent="0.25">
      <c r="B202" s="2" t="s">
        <v>19</v>
      </c>
      <c r="C202" s="6">
        <v>16655</v>
      </c>
      <c r="D202" s="6">
        <v>6500</v>
      </c>
      <c r="E202" s="6">
        <f t="shared" si="45"/>
        <v>1387.3615</v>
      </c>
      <c r="F202" s="6">
        <v>541</v>
      </c>
      <c r="G202" s="6">
        <f t="shared" si="47"/>
        <v>-84715.495881342911</v>
      </c>
      <c r="H202" s="46">
        <f t="shared" ref="H202:H204" si="48">F202-E202</f>
        <v>-846.36149999999998</v>
      </c>
      <c r="I202" s="31"/>
      <c r="J202" s="16"/>
      <c r="K202" s="15">
        <f>(G202)*(H191/12)</f>
        <v>-600.06809582617905</v>
      </c>
    </row>
    <row r="203" spans="2:11" s="2" customFormat="1" ht="12.75" customHeight="1" x14ac:dyDescent="0.25">
      <c r="B203" s="2" t="s">
        <v>20</v>
      </c>
      <c r="C203" s="6">
        <v>17093</v>
      </c>
      <c r="D203" s="6">
        <v>6500</v>
      </c>
      <c r="E203" s="6">
        <f t="shared" si="45"/>
        <v>1423.8469</v>
      </c>
      <c r="F203" s="6">
        <v>541</v>
      </c>
      <c r="G203" s="6">
        <f t="shared" si="47"/>
        <v>-85561.85738134291</v>
      </c>
      <c r="H203" s="46">
        <f t="shared" si="48"/>
        <v>-882.84690000000001</v>
      </c>
      <c r="I203" s="31"/>
      <c r="J203" s="16"/>
      <c r="K203" s="15">
        <f>(G203)*(H191/12)</f>
        <v>-606.063156451179</v>
      </c>
    </row>
    <row r="204" spans="2:11" s="2" customFormat="1" ht="12.75" customHeight="1" x14ac:dyDescent="0.25">
      <c r="B204" s="2" t="s">
        <v>21</v>
      </c>
      <c r="C204" s="6">
        <v>17093</v>
      </c>
      <c r="D204" s="6">
        <v>6500</v>
      </c>
      <c r="E204" s="6">
        <f t="shared" si="45"/>
        <v>1423.8469</v>
      </c>
      <c r="F204" s="6">
        <v>541</v>
      </c>
      <c r="G204" s="6">
        <f t="shared" si="47"/>
        <v>-86444.704281342914</v>
      </c>
      <c r="H204" s="46">
        <f t="shared" si="48"/>
        <v>-882.84690000000001</v>
      </c>
      <c r="I204" s="31"/>
      <c r="J204" s="16"/>
      <c r="K204" s="15">
        <f>(G204)*(H191/12)</f>
        <v>-612.31665532617899</v>
      </c>
    </row>
    <row r="205" spans="2:11" s="2" customFormat="1" ht="12.75" customHeight="1" x14ac:dyDescent="0.25">
      <c r="B205" s="7" t="s">
        <v>22</v>
      </c>
      <c r="C205" s="8">
        <f>SUM(C193:C204)</f>
        <v>194767</v>
      </c>
      <c r="D205" s="9" t="s">
        <v>23</v>
      </c>
      <c r="E205" s="8">
        <f>SUM(E193:E204)</f>
        <v>16224.091100000001</v>
      </c>
      <c r="F205" s="8">
        <f>SUM(F193:F204)</f>
        <v>6492</v>
      </c>
      <c r="G205" s="12">
        <f>SUM(G193:G204)</f>
        <v>-983221.31087611511</v>
      </c>
      <c r="H205" s="49">
        <f>SUM(H193:H204)</f>
        <v>-9732.0911000000015</v>
      </c>
      <c r="I205" s="38">
        <f>H191/12</f>
        <v>7.0833333333333338E-3</v>
      </c>
      <c r="J205" s="23"/>
      <c r="K205" s="30">
        <f>SUM(K193:K204)</f>
        <v>-6964.4842853724822</v>
      </c>
    </row>
    <row r="206" spans="2:11" s="2" customFormat="1" ht="12.75" customHeight="1" x14ac:dyDescent="0.25">
      <c r="H206" s="46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-6964.4842853724822</v>
      </c>
      <c r="F207" s="2" t="s">
        <v>25</v>
      </c>
      <c r="G207" s="10">
        <f>H205+C207</f>
        <v>-16696.575385372482</v>
      </c>
      <c r="H207" s="46"/>
      <c r="I207" s="6">
        <f>SUM($G$14,$G$33,$G$53,$G$73,$G$93,$G$112,$G$131,$G$150,$G$169,$G$188,$G$207)</f>
        <v>-94292.035466715432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27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449" t="s">
        <v>46</v>
      </c>
      <c r="I209" s="449"/>
      <c r="J209" s="20"/>
      <c r="K209" s="15"/>
    </row>
    <row r="210" spans="2:11" s="2" customFormat="1" ht="12.75" customHeight="1" x14ac:dyDescent="0.25">
      <c r="B210" s="439" t="s">
        <v>81</v>
      </c>
      <c r="C210" s="439"/>
      <c r="D210" s="439"/>
      <c r="E210" s="439" t="s">
        <v>82</v>
      </c>
      <c r="F210" s="439"/>
      <c r="G210" s="4" t="s">
        <v>23</v>
      </c>
      <c r="H210" s="52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17308</v>
      </c>
      <c r="D212" s="6">
        <v>6500</v>
      </c>
      <c r="E212" s="6">
        <f>C212*8.33%</f>
        <v>1441.7564</v>
      </c>
      <c r="F212" s="6">
        <v>541</v>
      </c>
      <c r="G212" s="6">
        <f>$G$14+$G$33+$G$53+$G$73+$G$93+$G$112+$G$131+$G$150+$G$169+$G$188+$G$207</f>
        <v>-94292.035466715432</v>
      </c>
      <c r="H212" s="46">
        <f>F212-E212</f>
        <v>-900.75639999999999</v>
      </c>
      <c r="I212" s="31"/>
      <c r="J212" s="16"/>
      <c r="K212" s="15">
        <f>(G212)*(H210/12)</f>
        <v>-667.90191788923437</v>
      </c>
    </row>
    <row r="213" spans="2:11" s="2" customFormat="1" ht="12.75" customHeight="1" x14ac:dyDescent="0.25">
      <c r="B213" s="2" t="s">
        <v>28</v>
      </c>
      <c r="C213" s="6">
        <v>17308</v>
      </c>
      <c r="D213" s="6">
        <v>6500</v>
      </c>
      <c r="E213" s="6">
        <f t="shared" ref="E213:E223" si="49">C213*8.33%</f>
        <v>1441.7564</v>
      </c>
      <c r="F213" s="6">
        <v>541</v>
      </c>
      <c r="G213" s="6">
        <f>G212+H212</f>
        <v>-95192.79186671543</v>
      </c>
      <c r="H213" s="46">
        <f t="shared" ref="H213:H217" si="50">F213-E213</f>
        <v>-900.75639999999999</v>
      </c>
      <c r="I213" s="31"/>
      <c r="J213" s="16"/>
      <c r="K213" s="15">
        <f>(G213)*(H210/12)</f>
        <v>-674.28227572256765</v>
      </c>
    </row>
    <row r="214" spans="2:11" s="2" customFormat="1" ht="12.75" customHeight="1" x14ac:dyDescent="0.25">
      <c r="B214" s="2" t="s">
        <v>29</v>
      </c>
      <c r="C214" s="6">
        <v>17308</v>
      </c>
      <c r="D214" s="6">
        <v>6500</v>
      </c>
      <c r="E214" s="6">
        <f t="shared" si="49"/>
        <v>1441.7564</v>
      </c>
      <c r="F214" s="6">
        <v>541</v>
      </c>
      <c r="G214" s="6">
        <f t="shared" ref="G214:G223" si="51">G213+H213</f>
        <v>-96093.548266715428</v>
      </c>
      <c r="H214" s="46">
        <f t="shared" si="50"/>
        <v>-900.75639999999999</v>
      </c>
      <c r="I214" s="31"/>
      <c r="J214" s="16"/>
      <c r="K214" s="15">
        <f>(G214)*(H210/12)</f>
        <v>-680.66263355590104</v>
      </c>
    </row>
    <row r="215" spans="2:11" s="2" customFormat="1" ht="12.75" customHeight="1" x14ac:dyDescent="0.25">
      <c r="B215" s="2" t="s">
        <v>30</v>
      </c>
      <c r="C215" s="6">
        <v>17308</v>
      </c>
      <c r="D215" s="6">
        <v>6500</v>
      </c>
      <c r="E215" s="6">
        <f t="shared" si="49"/>
        <v>1441.7564</v>
      </c>
      <c r="F215" s="6">
        <v>541</v>
      </c>
      <c r="G215" s="6">
        <f t="shared" si="51"/>
        <v>-96994.304666715427</v>
      </c>
      <c r="H215" s="46">
        <f t="shared" si="50"/>
        <v>-900.75639999999999</v>
      </c>
      <c r="I215" s="31" t="s">
        <v>54</v>
      </c>
      <c r="J215" s="16"/>
      <c r="K215" s="15">
        <f>(G215)*(H210/12)</f>
        <v>-687.04299138923432</v>
      </c>
    </row>
    <row r="216" spans="2:11" s="2" customFormat="1" ht="12.75" customHeight="1" x14ac:dyDescent="0.25">
      <c r="B216" s="2" t="s">
        <v>31</v>
      </c>
      <c r="C216" s="6">
        <v>17630</v>
      </c>
      <c r="D216" s="6">
        <v>6500</v>
      </c>
      <c r="E216" s="6">
        <f t="shared" si="49"/>
        <v>1468.579</v>
      </c>
      <c r="F216" s="6">
        <v>541</v>
      </c>
      <c r="G216" s="6">
        <f t="shared" si="51"/>
        <v>-97895.061066715425</v>
      </c>
      <c r="H216" s="46">
        <f t="shared" si="50"/>
        <v>-927.57899999999995</v>
      </c>
      <c r="I216" s="31" t="s">
        <v>54</v>
      </c>
      <c r="J216" s="16"/>
      <c r="K216" s="15">
        <f>(G216)*(H210/12)</f>
        <v>-693.42334922256759</v>
      </c>
    </row>
    <row r="217" spans="2:11" s="2" customFormat="1" ht="12.75" customHeight="1" x14ac:dyDescent="0.25">
      <c r="B217" s="2" t="s">
        <v>32</v>
      </c>
      <c r="C217" s="6">
        <v>17630</v>
      </c>
      <c r="D217" s="6">
        <v>6500</v>
      </c>
      <c r="E217" s="6">
        <f t="shared" si="49"/>
        <v>1468.579</v>
      </c>
      <c r="F217" s="6">
        <v>541</v>
      </c>
      <c r="G217" s="6">
        <f t="shared" si="51"/>
        <v>-98822.640066715423</v>
      </c>
      <c r="H217" s="46">
        <f t="shared" si="50"/>
        <v>-927.57899999999995</v>
      </c>
      <c r="I217" s="31"/>
      <c r="J217" s="16"/>
      <c r="K217" s="15">
        <f>(G217)*(H210/12)</f>
        <v>-699.99370047256764</v>
      </c>
    </row>
    <row r="218" spans="2:11" s="2" customFormat="1" ht="12.75" customHeight="1" x14ac:dyDescent="0.25">
      <c r="B218" s="2" t="s">
        <v>33</v>
      </c>
      <c r="C218" s="6">
        <v>17953</v>
      </c>
      <c r="D218" s="6">
        <v>6500</v>
      </c>
      <c r="E218" s="6">
        <f t="shared" si="49"/>
        <v>1495.4848999999999</v>
      </c>
      <c r="F218" s="6">
        <v>541</v>
      </c>
      <c r="G218" s="6">
        <f t="shared" si="51"/>
        <v>-99750.219066715421</v>
      </c>
      <c r="H218" s="46">
        <f>F218-E218</f>
        <v>-954.48489999999993</v>
      </c>
      <c r="I218" s="31"/>
      <c r="J218" s="16"/>
      <c r="K218" s="15">
        <f>(G218)*(H210/12)</f>
        <v>-706.56405172256757</v>
      </c>
    </row>
    <row r="219" spans="2:11" s="2" customFormat="1" ht="12.75" customHeight="1" x14ac:dyDescent="0.25">
      <c r="B219" s="2" t="s">
        <v>17</v>
      </c>
      <c r="C219" s="6">
        <v>17953</v>
      </c>
      <c r="D219" s="6">
        <v>6500</v>
      </c>
      <c r="E219" s="6">
        <f t="shared" si="49"/>
        <v>1495.4848999999999</v>
      </c>
      <c r="F219" s="6">
        <v>541</v>
      </c>
      <c r="G219" s="6">
        <f t="shared" si="51"/>
        <v>-100704.70396671542</v>
      </c>
      <c r="H219" s="46">
        <f>F219-E219</f>
        <v>-954.48489999999993</v>
      </c>
      <c r="I219" s="31"/>
      <c r="J219" s="16"/>
      <c r="K219" s="15">
        <f>(G219)*(H210/12)</f>
        <v>-713.32498643090094</v>
      </c>
    </row>
    <row r="220" spans="2:11" s="2" customFormat="1" ht="12.75" customHeight="1" x14ac:dyDescent="0.25">
      <c r="B220" s="2" t="s">
        <v>18</v>
      </c>
      <c r="C220" s="6">
        <v>17953</v>
      </c>
      <c r="D220" s="6">
        <v>6500</v>
      </c>
      <c r="E220" s="6">
        <f t="shared" si="49"/>
        <v>1495.4848999999999</v>
      </c>
      <c r="F220" s="6">
        <v>541</v>
      </c>
      <c r="G220" s="6">
        <f t="shared" si="51"/>
        <v>-101659.18886671541</v>
      </c>
      <c r="H220" s="46">
        <f>F220-E220</f>
        <v>-954.48489999999993</v>
      </c>
      <c r="I220" s="31"/>
      <c r="J220" s="16"/>
      <c r="K220" s="15">
        <f>(G220)*(H210/12)</f>
        <v>-720.08592113923419</v>
      </c>
    </row>
    <row r="221" spans="2:11" s="2" customFormat="1" ht="12.75" customHeight="1" x14ac:dyDescent="0.25">
      <c r="B221" s="2" t="s">
        <v>19</v>
      </c>
      <c r="C221" s="6">
        <v>17953</v>
      </c>
      <c r="D221" s="6">
        <v>6500</v>
      </c>
      <c r="E221" s="6">
        <f t="shared" si="49"/>
        <v>1495.4848999999999</v>
      </c>
      <c r="F221" s="6">
        <v>541</v>
      </c>
      <c r="G221" s="6">
        <f t="shared" si="51"/>
        <v>-102613.67376671541</v>
      </c>
      <c r="H221" s="46">
        <f t="shared" ref="H221:H223" si="52">F221-E221</f>
        <v>-954.48489999999993</v>
      </c>
      <c r="I221" s="31"/>
      <c r="J221" s="16"/>
      <c r="K221" s="15">
        <f>(G221)*(H210/12)</f>
        <v>-726.84685584756755</v>
      </c>
    </row>
    <row r="222" spans="2:11" s="2" customFormat="1" ht="12.75" customHeight="1" x14ac:dyDescent="0.25">
      <c r="B222" s="2" t="s">
        <v>20</v>
      </c>
      <c r="C222" s="6">
        <v>18853</v>
      </c>
      <c r="D222" s="6">
        <v>6500</v>
      </c>
      <c r="E222" s="6">
        <f t="shared" si="49"/>
        <v>1570.4549</v>
      </c>
      <c r="F222" s="6">
        <v>541</v>
      </c>
      <c r="G222" s="6">
        <f t="shared" si="51"/>
        <v>-103568.1586667154</v>
      </c>
      <c r="H222" s="46">
        <f t="shared" si="52"/>
        <v>-1029.4549</v>
      </c>
      <c r="I222" s="31"/>
      <c r="J222" s="16"/>
      <c r="K222" s="15">
        <f>(G222)*(H210/12)</f>
        <v>-733.60779055590081</v>
      </c>
    </row>
    <row r="223" spans="2:11" s="2" customFormat="1" ht="12.75" customHeight="1" x14ac:dyDescent="0.25">
      <c r="B223" s="2" t="s">
        <v>21</v>
      </c>
      <c r="C223" s="6">
        <v>18853</v>
      </c>
      <c r="D223" s="6">
        <v>6500</v>
      </c>
      <c r="E223" s="6">
        <f t="shared" si="49"/>
        <v>1570.4549</v>
      </c>
      <c r="F223" s="6">
        <v>541</v>
      </c>
      <c r="G223" s="6">
        <f t="shared" si="51"/>
        <v>-104597.6135667154</v>
      </c>
      <c r="H223" s="46">
        <f t="shared" si="52"/>
        <v>-1029.4549</v>
      </c>
      <c r="I223" s="31"/>
      <c r="J223" s="16"/>
      <c r="K223" s="15">
        <f>(G223)*(H210/12)</f>
        <v>-740.8997627642342</v>
      </c>
    </row>
    <row r="224" spans="2:11" s="2" customFormat="1" ht="12.75" customHeight="1" x14ac:dyDescent="0.25">
      <c r="B224" s="7" t="s">
        <v>22</v>
      </c>
      <c r="C224" s="8">
        <f>SUM(C212:C223)</f>
        <v>214010</v>
      </c>
      <c r="D224" s="9" t="s">
        <v>23</v>
      </c>
      <c r="E224" s="8">
        <f>SUM(E212:E223)</f>
        <v>17827.032999999999</v>
      </c>
      <c r="F224" s="8">
        <f>SUM(F212:F223)</f>
        <v>6492</v>
      </c>
      <c r="G224" s="12">
        <f>SUM(G212:G223)</f>
        <v>-1192183.9393005853</v>
      </c>
      <c r="H224" s="49">
        <f>SUM(H212:H223)</f>
        <v>-11335.032999999999</v>
      </c>
      <c r="I224" s="38">
        <f>H210/12</f>
        <v>7.0833333333333338E-3</v>
      </c>
      <c r="J224" s="23"/>
      <c r="K224" s="30">
        <f>SUM(K212:K223)</f>
        <v>-8444.6362367124784</v>
      </c>
    </row>
    <row r="225" spans="2:11" s="2" customFormat="1" ht="12.75" customHeight="1" x14ac:dyDescent="0.25">
      <c r="H225" s="46"/>
      <c r="I225" s="31"/>
      <c r="J225" s="16"/>
      <c r="K225" s="15"/>
    </row>
    <row r="226" spans="2:11" s="2" customFormat="1" ht="12.75" customHeight="1" x14ac:dyDescent="0.25">
      <c r="B226" s="2" t="s">
        <v>24</v>
      </c>
      <c r="C226" s="10">
        <f>G224*I224</f>
        <v>-8444.6362367124802</v>
      </c>
      <c r="F226" s="2" t="s">
        <v>25</v>
      </c>
      <c r="G226" s="10">
        <f>H224+C226</f>
        <v>-19779.669236712478</v>
      </c>
      <c r="H226" s="46"/>
      <c r="I226" s="6">
        <f>SUM($G$14,$G$33,$G$53,$G$73,$G$93,$G$112,$G$131,$G$150,$G$169,$G$188,$G$207,$G$226)</f>
        <v>-114071.70470342791</v>
      </c>
      <c r="J226" s="143" t="str">
        <f>IF($K224=$C226,"Intt OK","Intt CHECK IT")</f>
        <v>Intt OK</v>
      </c>
      <c r="K226" s="15"/>
    </row>
    <row r="227" spans="2:11" s="1" customFormat="1" ht="12.75" customHeight="1" x14ac:dyDescent="0.25">
      <c r="H227" s="53"/>
      <c r="I227" s="135" t="str">
        <f>IF($I226=$G231,"OK","CHECK IT")</f>
        <v>OK</v>
      </c>
      <c r="J227" s="27"/>
      <c r="K227" s="28"/>
    </row>
    <row r="228" spans="2:11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3" t="s">
        <v>4</v>
      </c>
      <c r="H228" s="449" t="s">
        <v>47</v>
      </c>
      <c r="I228" s="449"/>
      <c r="J228" s="20"/>
      <c r="K228" s="15"/>
    </row>
    <row r="229" spans="2:11" s="2" customFormat="1" ht="12.75" customHeight="1" x14ac:dyDescent="0.25">
      <c r="B229" s="439" t="s">
        <v>81</v>
      </c>
      <c r="C229" s="439"/>
      <c r="D229" s="439"/>
      <c r="E229" s="439" t="s">
        <v>82</v>
      </c>
      <c r="F229" s="439"/>
      <c r="G229" s="4" t="s">
        <v>23</v>
      </c>
      <c r="H229" s="52" t="s">
        <v>45</v>
      </c>
      <c r="I229" s="32"/>
      <c r="J229" s="26"/>
      <c r="K229" s="15"/>
    </row>
    <row r="230" spans="2:11" s="2" customFormat="1" ht="12.7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5" t="s">
        <v>14</v>
      </c>
      <c r="H230" s="48" t="s">
        <v>15</v>
      </c>
      <c r="I230" s="33" t="s">
        <v>16</v>
      </c>
      <c r="J230" s="17"/>
      <c r="K230" s="15"/>
    </row>
    <row r="231" spans="2:11" s="2" customFormat="1" ht="12.75" customHeight="1" x14ac:dyDescent="0.25">
      <c r="B231" s="2" t="s">
        <v>27</v>
      </c>
      <c r="C231" s="6">
        <v>18853</v>
      </c>
      <c r="D231" s="6">
        <v>6500</v>
      </c>
      <c r="E231" s="6">
        <f>C231*8.33%</f>
        <v>1570.4549</v>
      </c>
      <c r="F231" s="6">
        <v>541</v>
      </c>
      <c r="G231" s="6">
        <f>$G$14+$G$33+$G$53+$G$73+$G$93+$G$112+$G$131+$G$150+$G$169+$G$188+$G$207+$G$226</f>
        <v>-114071.70470342791</v>
      </c>
      <c r="H231" s="46">
        <f>F231-E231</f>
        <v>-1029.4549</v>
      </c>
      <c r="I231" s="31"/>
      <c r="J231" s="16"/>
      <c r="K231" s="15">
        <f>(G231)*(H229/12)</f>
        <v>-808.0079083159477</v>
      </c>
    </row>
    <row r="232" spans="2:11" s="2" customFormat="1" ht="12.75" customHeight="1" x14ac:dyDescent="0.25">
      <c r="B232" s="2" t="s">
        <v>28</v>
      </c>
      <c r="C232" s="6">
        <v>20507</v>
      </c>
      <c r="D232" s="6">
        <v>6500</v>
      </c>
      <c r="E232" s="6">
        <f t="shared" ref="E232:E242" si="53">C232*8.33%</f>
        <v>1708.2330999999999</v>
      </c>
      <c r="F232" s="6">
        <v>541</v>
      </c>
      <c r="G232" s="6">
        <f>G231+H231</f>
        <v>-115101.15960342791</v>
      </c>
      <c r="H232" s="46">
        <f t="shared" ref="H232:H236" si="54">F232-E232</f>
        <v>-1167.2330999999999</v>
      </c>
      <c r="I232" s="31"/>
      <c r="J232" s="16"/>
      <c r="K232" s="15">
        <f>(G232)*(H229/12)</f>
        <v>-815.29988052428109</v>
      </c>
    </row>
    <row r="233" spans="2:11" s="2" customFormat="1" ht="12.75" customHeight="1" x14ac:dyDescent="0.25">
      <c r="B233" s="2" t="s">
        <v>29</v>
      </c>
      <c r="C233" s="6">
        <v>20507</v>
      </c>
      <c r="D233" s="6">
        <v>6500</v>
      </c>
      <c r="E233" s="6">
        <f t="shared" si="53"/>
        <v>1708.2330999999999</v>
      </c>
      <c r="F233" s="6">
        <v>541</v>
      </c>
      <c r="G233" s="6">
        <f t="shared" ref="G233:G242" si="55">G232+H232</f>
        <v>-116268.3927034279</v>
      </c>
      <c r="H233" s="46">
        <f t="shared" si="54"/>
        <v>-1167.2330999999999</v>
      </c>
      <c r="I233" s="31" t="s">
        <v>54</v>
      </c>
      <c r="J233" s="16"/>
      <c r="K233" s="15">
        <f>(G233)*(H229/12)</f>
        <v>-823.56778164928107</v>
      </c>
    </row>
    <row r="234" spans="2:11" s="2" customFormat="1" ht="12.75" customHeight="1" x14ac:dyDescent="0.25">
      <c r="B234" s="2" t="s">
        <v>30</v>
      </c>
      <c r="C234" s="6">
        <v>20507</v>
      </c>
      <c r="D234" s="6">
        <v>6500</v>
      </c>
      <c r="E234" s="6">
        <f t="shared" si="53"/>
        <v>1708.2330999999999</v>
      </c>
      <c r="F234" s="6">
        <v>541</v>
      </c>
      <c r="G234" s="6">
        <f t="shared" si="55"/>
        <v>-117435.6258034279</v>
      </c>
      <c r="H234" s="46">
        <f t="shared" si="54"/>
        <v>-1167.2330999999999</v>
      </c>
      <c r="I234" s="31" t="s">
        <v>54</v>
      </c>
      <c r="J234" s="16"/>
      <c r="K234" s="15">
        <f>(G234)*(H229/12)</f>
        <v>-831.83568277428105</v>
      </c>
    </row>
    <row r="235" spans="2:11" s="2" customFormat="1" ht="12.75" customHeight="1" x14ac:dyDescent="0.25">
      <c r="B235" s="2" t="s">
        <v>31</v>
      </c>
      <c r="C235" s="6">
        <v>20507</v>
      </c>
      <c r="D235" s="6">
        <v>6500</v>
      </c>
      <c r="E235" s="6">
        <f t="shared" si="53"/>
        <v>1708.2330999999999</v>
      </c>
      <c r="F235" s="6">
        <v>541</v>
      </c>
      <c r="G235" s="6">
        <f t="shared" si="55"/>
        <v>-118602.8589034279</v>
      </c>
      <c r="H235" s="46">
        <f t="shared" si="54"/>
        <v>-1167.2330999999999</v>
      </c>
      <c r="I235" s="31"/>
      <c r="J235" s="16"/>
      <c r="K235" s="15">
        <f>(G235)*(H229/12)</f>
        <v>-840.10358389928103</v>
      </c>
    </row>
    <row r="236" spans="2:11" s="2" customFormat="1" ht="12.75" customHeight="1" x14ac:dyDescent="0.25">
      <c r="B236" s="2" t="s">
        <v>32</v>
      </c>
      <c r="C236" s="6">
        <v>20507</v>
      </c>
      <c r="D236" s="6">
        <v>6500</v>
      </c>
      <c r="E236" s="6">
        <f t="shared" si="53"/>
        <v>1708.2330999999999</v>
      </c>
      <c r="F236" s="6">
        <v>541</v>
      </c>
      <c r="G236" s="6">
        <f t="shared" si="55"/>
        <v>-119770.0920034279</v>
      </c>
      <c r="H236" s="46">
        <f t="shared" si="54"/>
        <v>-1167.2330999999999</v>
      </c>
      <c r="I236" s="31"/>
      <c r="J236" s="16"/>
      <c r="K236" s="15">
        <f>(G236)*(H229/12)</f>
        <v>-848.37148502428101</v>
      </c>
    </row>
    <row r="237" spans="2:11" s="2" customFormat="1" ht="12.75" customHeight="1" x14ac:dyDescent="0.25">
      <c r="B237" s="2" t="s">
        <v>33</v>
      </c>
      <c r="C237" s="6">
        <v>20507</v>
      </c>
      <c r="D237" s="6">
        <v>6500</v>
      </c>
      <c r="E237" s="6">
        <f t="shared" si="53"/>
        <v>1708.2330999999999</v>
      </c>
      <c r="F237" s="6">
        <v>541</v>
      </c>
      <c r="G237" s="6">
        <f t="shared" si="55"/>
        <v>-120937.32510342789</v>
      </c>
      <c r="H237" s="46">
        <f>F237-E237</f>
        <v>-1167.2330999999999</v>
      </c>
      <c r="I237" s="31"/>
      <c r="J237" s="16"/>
      <c r="K237" s="15">
        <f>(G237)*(H229/12)</f>
        <v>-856.63938614928099</v>
      </c>
    </row>
    <row r="238" spans="2:11" s="2" customFormat="1" ht="12.75" customHeight="1" x14ac:dyDescent="0.25">
      <c r="B238" s="2" t="s">
        <v>17</v>
      </c>
      <c r="C238" s="6">
        <v>20507</v>
      </c>
      <c r="D238" s="6">
        <v>6500</v>
      </c>
      <c r="E238" s="6">
        <f t="shared" si="53"/>
        <v>1708.2330999999999</v>
      </c>
      <c r="F238" s="6">
        <v>541</v>
      </c>
      <c r="G238" s="6">
        <f t="shared" si="55"/>
        <v>-122104.55820342789</v>
      </c>
      <c r="H238" s="46">
        <f>F238-E238</f>
        <v>-1167.2330999999999</v>
      </c>
      <c r="I238" s="31"/>
      <c r="J238" s="16"/>
      <c r="K238" s="15">
        <f>(G238)*(H229/12)</f>
        <v>-864.90728727428097</v>
      </c>
    </row>
    <row r="239" spans="2:11" s="2" customFormat="1" ht="12.75" customHeight="1" x14ac:dyDescent="0.25">
      <c r="B239" s="2" t="s">
        <v>18</v>
      </c>
      <c r="C239" s="6">
        <v>20507</v>
      </c>
      <c r="D239" s="6">
        <v>6500</v>
      </c>
      <c r="E239" s="6">
        <f t="shared" si="53"/>
        <v>1708.2330999999999</v>
      </c>
      <c r="F239" s="6">
        <v>541</v>
      </c>
      <c r="G239" s="6">
        <f t="shared" si="55"/>
        <v>-123271.79130342789</v>
      </c>
      <c r="H239" s="46">
        <f>F239-E239</f>
        <v>-1167.2330999999999</v>
      </c>
      <c r="I239" s="31"/>
      <c r="J239" s="16"/>
      <c r="K239" s="15">
        <f>(G239)*(H229/12)</f>
        <v>-873.17518839928096</v>
      </c>
    </row>
    <row r="240" spans="2:11" s="2" customFormat="1" ht="12.75" customHeight="1" x14ac:dyDescent="0.25">
      <c r="B240" s="2" t="s">
        <v>19</v>
      </c>
      <c r="C240" s="6">
        <v>20507</v>
      </c>
      <c r="D240" s="6">
        <v>6500</v>
      </c>
      <c r="E240" s="6">
        <f t="shared" si="53"/>
        <v>1708.2330999999999</v>
      </c>
      <c r="F240" s="6">
        <v>541</v>
      </c>
      <c r="G240" s="6">
        <f t="shared" si="55"/>
        <v>-124439.02440342789</v>
      </c>
      <c r="H240" s="46">
        <f t="shared" ref="H240:H242" si="56">F240-E240</f>
        <v>-1167.2330999999999</v>
      </c>
      <c r="I240" s="31"/>
      <c r="J240" s="16"/>
      <c r="K240" s="15">
        <f>(G240)*(H229/12)</f>
        <v>-881.44308952428094</v>
      </c>
    </row>
    <row r="241" spans="2:12" s="2" customFormat="1" ht="12.75" customHeight="1" x14ac:dyDescent="0.25">
      <c r="B241" s="2" t="s">
        <v>20</v>
      </c>
      <c r="C241" s="6">
        <v>21866</v>
      </c>
      <c r="D241" s="6">
        <v>6500</v>
      </c>
      <c r="E241" s="6">
        <f t="shared" si="53"/>
        <v>1821.4377999999999</v>
      </c>
      <c r="F241" s="6">
        <v>541</v>
      </c>
      <c r="G241" s="6">
        <f t="shared" si="55"/>
        <v>-125606.25750342789</v>
      </c>
      <c r="H241" s="46">
        <f t="shared" si="56"/>
        <v>-1280.4377999999999</v>
      </c>
      <c r="I241" s="31"/>
      <c r="J241" s="16"/>
      <c r="K241" s="15">
        <f>(G241)*(H229/12)</f>
        <v>-889.71099064928092</v>
      </c>
    </row>
    <row r="242" spans="2:12" s="2" customFormat="1" ht="12.75" customHeight="1" x14ac:dyDescent="0.25">
      <c r="B242" s="2" t="s">
        <v>21</v>
      </c>
      <c r="C242" s="6">
        <v>21866</v>
      </c>
      <c r="D242" s="6">
        <v>6500</v>
      </c>
      <c r="E242" s="6">
        <f t="shared" si="53"/>
        <v>1821.4377999999999</v>
      </c>
      <c r="F242" s="6">
        <v>541</v>
      </c>
      <c r="G242" s="6">
        <f t="shared" si="55"/>
        <v>-126886.69530342788</v>
      </c>
      <c r="H242" s="46">
        <f t="shared" si="56"/>
        <v>-1280.4377999999999</v>
      </c>
      <c r="I242" s="31"/>
      <c r="J242" s="16"/>
      <c r="K242" s="15">
        <f>(G242)*(H229/12)</f>
        <v>-898.7807583992809</v>
      </c>
    </row>
    <row r="243" spans="2:12" s="2" customFormat="1" ht="12.75" customHeight="1" x14ac:dyDescent="0.25">
      <c r="B243" s="7" t="s">
        <v>22</v>
      </c>
      <c r="C243" s="8">
        <f>SUM(C231:C242)</f>
        <v>247148</v>
      </c>
      <c r="D243" s="9" t="s">
        <v>23</v>
      </c>
      <c r="E243" s="8">
        <f>SUM(E231:E242)</f>
        <v>20587.428399999997</v>
      </c>
      <c r="F243" s="8">
        <f>SUM(F231:F242)</f>
        <v>6492</v>
      </c>
      <c r="G243" s="12">
        <f>SUM(G231:G242)</f>
        <v>-1444495.4855411348</v>
      </c>
      <c r="H243" s="49">
        <f>SUM(H231:H242)</f>
        <v>-14095.428399999997</v>
      </c>
      <c r="I243" s="38">
        <f>H229/12</f>
        <v>7.0833333333333338E-3</v>
      </c>
      <c r="J243" s="23"/>
      <c r="K243" s="30">
        <f>SUM(K231:K242)</f>
        <v>-10231.843022583038</v>
      </c>
    </row>
    <row r="244" spans="2:12" s="2" customFormat="1" ht="12.75" customHeight="1" x14ac:dyDescent="0.25">
      <c r="H244" s="46"/>
      <c r="I244" s="31"/>
      <c r="J244" s="16"/>
      <c r="K244" s="15"/>
    </row>
    <row r="245" spans="2:12" s="2" customFormat="1" ht="12.75" customHeight="1" x14ac:dyDescent="0.25">
      <c r="B245" s="2" t="s">
        <v>24</v>
      </c>
      <c r="C245" s="10">
        <f>G243*I243</f>
        <v>-10231.84302258304</v>
      </c>
      <c r="F245" s="2" t="s">
        <v>25</v>
      </c>
      <c r="G245" s="10">
        <f>H243+C245</f>
        <v>-24327.271422583035</v>
      </c>
      <c r="H245" s="46"/>
      <c r="I245" s="6">
        <f>SUM($G$14,$G$33,$G$53,$G$73,$G$93,$G$112,$G$131,$G$150,$G$169,$G$188,$G$207,$G$226,$G$245)</f>
        <v>-138398.97612601094</v>
      </c>
      <c r="J245" s="143" t="str">
        <f>IF($K243=$C245,"Intt OK","Intt CHECK IT")</f>
        <v>Intt OK</v>
      </c>
      <c r="K245" s="15"/>
    </row>
    <row r="246" spans="2:12" s="1" customFormat="1" ht="12.75" customHeight="1" x14ac:dyDescent="0.25">
      <c r="H246" s="53"/>
      <c r="I246" s="135" t="str">
        <f>IF($I245=$G250,"OK","CHECK IT")</f>
        <v>OK</v>
      </c>
      <c r="J246" s="27"/>
      <c r="K246" s="28"/>
    </row>
    <row r="247" spans="2:12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3" t="s">
        <v>4</v>
      </c>
      <c r="H247" s="449" t="s">
        <v>48</v>
      </c>
      <c r="I247" s="449"/>
      <c r="J247" s="20"/>
      <c r="K247" s="15"/>
    </row>
    <row r="248" spans="2:12" s="2" customFormat="1" ht="12.75" customHeight="1" x14ac:dyDescent="0.25">
      <c r="B248" s="439" t="s">
        <v>81</v>
      </c>
      <c r="C248" s="439"/>
      <c r="D248" s="439"/>
      <c r="E248" s="439" t="s">
        <v>82</v>
      </c>
      <c r="F248" s="439"/>
      <c r="G248" s="4" t="s">
        <v>23</v>
      </c>
      <c r="H248" s="52" t="s">
        <v>45</v>
      </c>
      <c r="I248" s="32"/>
      <c r="J248" s="26"/>
      <c r="K248" s="15"/>
    </row>
    <row r="249" spans="2:12" s="2" customFormat="1" ht="12.7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5" t="s">
        <v>14</v>
      </c>
      <c r="H249" s="48" t="s">
        <v>15</v>
      </c>
      <c r="I249" s="33" t="s">
        <v>16</v>
      </c>
      <c r="J249" s="17"/>
      <c r="K249" s="15"/>
    </row>
    <row r="250" spans="2:12" s="2" customFormat="1" ht="12.75" customHeight="1" x14ac:dyDescent="0.25">
      <c r="B250" s="2" t="s">
        <v>27</v>
      </c>
      <c r="C250" s="6">
        <v>21866</v>
      </c>
      <c r="D250" s="6">
        <v>6500</v>
      </c>
      <c r="E250" s="6">
        <f>C250*8.33%</f>
        <v>1821.4377999999999</v>
      </c>
      <c r="F250" s="6">
        <v>541</v>
      </c>
      <c r="G250" s="6">
        <f>$G$14+$G$33+$G$53+$G$73+$G$93+$G$112+$G$131+$G$150+$G$169+$G$188+$G$207+$G$226+$G$245</f>
        <v>-138398.97612601094</v>
      </c>
      <c r="H250" s="46">
        <f>F250-E250</f>
        <v>-1280.4377999999999</v>
      </c>
      <c r="I250" s="31"/>
      <c r="J250" s="16"/>
      <c r="K250" s="15">
        <f>(G250)*(H248/12)</f>
        <v>-980.32608089257758</v>
      </c>
    </row>
    <row r="251" spans="2:12" s="2" customFormat="1" ht="12.75" customHeight="1" x14ac:dyDescent="0.25">
      <c r="B251" s="2" t="s">
        <v>28</v>
      </c>
      <c r="C251" s="6">
        <v>21866</v>
      </c>
      <c r="D251" s="6">
        <v>6500</v>
      </c>
      <c r="E251" s="6">
        <f t="shared" ref="E251:E262" si="57">C251*8.33%</f>
        <v>1821.4377999999999</v>
      </c>
      <c r="F251" s="6">
        <v>541</v>
      </c>
      <c r="G251" s="6">
        <f>G250+H250</f>
        <v>-139679.41392601095</v>
      </c>
      <c r="H251" s="46">
        <f t="shared" ref="H251:H256" si="58">F251-E251</f>
        <v>-1280.4377999999999</v>
      </c>
      <c r="I251" s="31"/>
      <c r="J251" s="16"/>
      <c r="K251" s="15">
        <f>(G251)*(H248/12)</f>
        <v>-989.39584864257768</v>
      </c>
    </row>
    <row r="252" spans="2:12" s="2" customFormat="1" ht="12.75" customHeight="1" x14ac:dyDescent="0.25">
      <c r="B252" s="2" t="s">
        <v>29</v>
      </c>
      <c r="C252" s="6">
        <v>21866</v>
      </c>
      <c r="D252" s="6">
        <v>6500</v>
      </c>
      <c r="E252" s="6">
        <f t="shared" si="57"/>
        <v>1821.4377999999999</v>
      </c>
      <c r="F252" s="6">
        <v>541</v>
      </c>
      <c r="G252" s="6">
        <f t="shared" ref="G252:G262" si="59">G251+H251</f>
        <v>-140959.85172601097</v>
      </c>
      <c r="H252" s="46">
        <f t="shared" si="58"/>
        <v>-1280.4377999999999</v>
      </c>
      <c r="I252" s="31"/>
      <c r="J252" s="16"/>
      <c r="K252" s="15">
        <f>(G252)*(H248/12)</f>
        <v>-998.46561639257777</v>
      </c>
    </row>
    <row r="253" spans="2:12" s="2" customFormat="1" ht="12.75" customHeight="1" x14ac:dyDescent="0.25">
      <c r="B253" s="2" t="s">
        <v>30</v>
      </c>
      <c r="C253" s="6">
        <v>22883</v>
      </c>
      <c r="D253" s="6">
        <v>6500</v>
      </c>
      <c r="E253" s="6">
        <f t="shared" si="57"/>
        <v>1906.1539</v>
      </c>
      <c r="F253" s="6">
        <v>541</v>
      </c>
      <c r="G253" s="6">
        <f t="shared" si="59"/>
        <v>-142240.28952601098</v>
      </c>
      <c r="H253" s="46">
        <f t="shared" si="58"/>
        <v>-1365.1539</v>
      </c>
      <c r="I253" s="31" t="s">
        <v>54</v>
      </c>
      <c r="J253" s="16"/>
      <c r="K253" s="15">
        <f>(G253)*(H248/12)</f>
        <v>-1007.5353841425779</v>
      </c>
    </row>
    <row r="254" spans="2:12" s="2" customFormat="1" ht="12.75" customHeight="1" x14ac:dyDescent="0.25">
      <c r="B254" s="2" t="s">
        <v>35</v>
      </c>
      <c r="C254" s="6">
        <v>2382</v>
      </c>
      <c r="D254" s="6">
        <v>6500</v>
      </c>
      <c r="E254" s="6">
        <f t="shared" ref="E254" si="60">C254*8.33%</f>
        <v>198.42060000000001</v>
      </c>
      <c r="F254" s="6">
        <v>0</v>
      </c>
      <c r="G254" s="6">
        <f t="shared" ref="G254:G255" si="61">G253+H253</f>
        <v>-143605.44342601098</v>
      </c>
      <c r="H254" s="46">
        <f t="shared" si="58"/>
        <v>-198.42060000000001</v>
      </c>
      <c r="I254" s="31" t="s">
        <v>54</v>
      </c>
      <c r="J254" s="16"/>
      <c r="K254" s="42">
        <f>(G254)*(H248/12)</f>
        <v>-1017.2052242675779</v>
      </c>
    </row>
    <row r="255" spans="2:12" s="2" customFormat="1" ht="12.75" customHeight="1" x14ac:dyDescent="0.25">
      <c r="B255" s="2" t="s">
        <v>31</v>
      </c>
      <c r="C255" s="6">
        <v>22883</v>
      </c>
      <c r="D255" s="6">
        <v>6500</v>
      </c>
      <c r="E255" s="6">
        <f t="shared" si="57"/>
        <v>1906.1539</v>
      </c>
      <c r="F255" s="6">
        <v>541</v>
      </c>
      <c r="G255" s="6">
        <f t="shared" si="61"/>
        <v>-143803.864026011</v>
      </c>
      <c r="H255" s="46">
        <f t="shared" si="58"/>
        <v>-1365.1539</v>
      </c>
      <c r="I255" s="31" t="s">
        <v>54</v>
      </c>
      <c r="J255" s="16"/>
      <c r="K255" s="15">
        <f>(G255)*(H248/12)</f>
        <v>-1018.6107035175779</v>
      </c>
      <c r="L255" s="2" t="s">
        <v>54</v>
      </c>
    </row>
    <row r="256" spans="2:12" s="2" customFormat="1" ht="12.75" customHeight="1" x14ac:dyDescent="0.25">
      <c r="B256" s="2" t="s">
        <v>32</v>
      </c>
      <c r="C256" s="6">
        <v>22883</v>
      </c>
      <c r="D256" s="6">
        <v>6500</v>
      </c>
      <c r="E256" s="6">
        <f t="shared" si="57"/>
        <v>1906.1539</v>
      </c>
      <c r="F256" s="6">
        <v>541</v>
      </c>
      <c r="G256" s="6">
        <f t="shared" si="59"/>
        <v>-145169.017926011</v>
      </c>
      <c r="H256" s="46">
        <f t="shared" si="58"/>
        <v>-1365.1539</v>
      </c>
      <c r="I256" s="31"/>
      <c r="J256" s="16"/>
      <c r="K256" s="15">
        <f>(G256)*(H248/12)</f>
        <v>-1028.2805436425781</v>
      </c>
    </row>
    <row r="257" spans="1:11" s="2" customFormat="1" ht="12.75" customHeight="1" x14ac:dyDescent="0.25">
      <c r="B257" s="2" t="s">
        <v>33</v>
      </c>
      <c r="C257" s="6">
        <v>22883</v>
      </c>
      <c r="D257" s="6">
        <v>6500</v>
      </c>
      <c r="E257" s="6">
        <f t="shared" si="57"/>
        <v>1906.1539</v>
      </c>
      <c r="F257" s="6">
        <v>541</v>
      </c>
      <c r="G257" s="6">
        <f t="shared" si="59"/>
        <v>-146534.17182601101</v>
      </c>
      <c r="H257" s="46">
        <f>F257-E257</f>
        <v>-1365.1539</v>
      </c>
      <c r="I257" s="31"/>
      <c r="J257" s="16"/>
      <c r="K257" s="15">
        <f>(G257)*(H248/12)</f>
        <v>-1037.9503837675779</v>
      </c>
    </row>
    <row r="258" spans="1:11" s="2" customFormat="1" ht="12.75" customHeight="1" x14ac:dyDescent="0.25">
      <c r="B258" s="2" t="s">
        <v>17</v>
      </c>
      <c r="C258" s="6">
        <v>22883</v>
      </c>
      <c r="D258" s="6">
        <v>6500</v>
      </c>
      <c r="E258" s="6">
        <f t="shared" si="57"/>
        <v>1906.1539</v>
      </c>
      <c r="F258" s="6">
        <v>541</v>
      </c>
      <c r="G258" s="6">
        <f t="shared" si="59"/>
        <v>-147899.32572601101</v>
      </c>
      <c r="H258" s="46">
        <f>F258-E258</f>
        <v>-1365.1539</v>
      </c>
      <c r="I258" s="31"/>
      <c r="J258" s="16"/>
      <c r="K258" s="15">
        <f>(G258)*(H248/12)</f>
        <v>-1047.620223892578</v>
      </c>
    </row>
    <row r="259" spans="1:11" s="2" customFormat="1" ht="12.75" customHeight="1" x14ac:dyDescent="0.25">
      <c r="B259" s="2" t="s">
        <v>18</v>
      </c>
      <c r="C259" s="6">
        <v>23900</v>
      </c>
      <c r="D259" s="6">
        <v>6500</v>
      </c>
      <c r="E259" s="6">
        <f t="shared" si="57"/>
        <v>1990.87</v>
      </c>
      <c r="F259" s="6">
        <v>541</v>
      </c>
      <c r="G259" s="6">
        <f t="shared" si="59"/>
        <v>-149264.47962601102</v>
      </c>
      <c r="H259" s="46">
        <f>F259-E259</f>
        <v>-1449.87</v>
      </c>
      <c r="I259" s="31"/>
      <c r="J259" s="16"/>
      <c r="K259" s="15">
        <f>(G259)*(H248/12)</f>
        <v>-1057.2900640175781</v>
      </c>
    </row>
    <row r="260" spans="1:11" s="2" customFormat="1" ht="12.75" customHeight="1" x14ac:dyDescent="0.25">
      <c r="B260" s="2" t="s">
        <v>19</v>
      </c>
      <c r="C260" s="6">
        <v>23900</v>
      </c>
      <c r="D260" s="6">
        <v>6500</v>
      </c>
      <c r="E260" s="6">
        <f t="shared" si="57"/>
        <v>1990.87</v>
      </c>
      <c r="F260" s="6">
        <v>541</v>
      </c>
      <c r="G260" s="6">
        <f t="shared" si="59"/>
        <v>-150714.34962601101</v>
      </c>
      <c r="H260" s="46">
        <f t="shared" ref="H260:H262" si="62">F260-E260</f>
        <v>-1449.87</v>
      </c>
      <c r="I260" s="31"/>
      <c r="J260" s="16"/>
      <c r="K260" s="15">
        <f>(G260)*(H248/12)</f>
        <v>-1067.559976517578</v>
      </c>
    </row>
    <row r="261" spans="1:11" s="2" customFormat="1" ht="12.75" customHeight="1" x14ac:dyDescent="0.25">
      <c r="B261" s="2" t="s">
        <v>20</v>
      </c>
      <c r="C261" s="6">
        <v>24482</v>
      </c>
      <c r="D261" s="6">
        <v>6500</v>
      </c>
      <c r="E261" s="6">
        <f t="shared" si="57"/>
        <v>2039.3506</v>
      </c>
      <c r="F261" s="6">
        <v>541</v>
      </c>
      <c r="G261" s="6">
        <f t="shared" si="59"/>
        <v>-152164.21962601101</v>
      </c>
      <c r="H261" s="46">
        <f t="shared" si="62"/>
        <v>-1498.3506</v>
      </c>
      <c r="I261" s="31"/>
      <c r="J261" s="16"/>
      <c r="K261" s="15">
        <f>(G261)*(H248/12)</f>
        <v>-1077.8298890175781</v>
      </c>
    </row>
    <row r="262" spans="1:11" s="2" customFormat="1" ht="12.75" customHeight="1" x14ac:dyDescent="0.25">
      <c r="B262" s="2" t="s">
        <v>21</v>
      </c>
      <c r="C262" s="6">
        <v>24482</v>
      </c>
      <c r="D262" s="6">
        <v>6500</v>
      </c>
      <c r="E262" s="6">
        <f t="shared" si="57"/>
        <v>2039.3506</v>
      </c>
      <c r="F262" s="6">
        <v>541</v>
      </c>
      <c r="G262" s="6">
        <f t="shared" si="59"/>
        <v>-153662.57022601101</v>
      </c>
      <c r="H262" s="46">
        <f t="shared" si="62"/>
        <v>-1498.3506</v>
      </c>
      <c r="I262" s="31"/>
      <c r="J262" s="16"/>
      <c r="K262" s="15">
        <f>(G262)*(H248/12)</f>
        <v>-1088.4432057675781</v>
      </c>
    </row>
    <row r="263" spans="1:11" s="2" customFormat="1" ht="12.75" customHeight="1" x14ac:dyDescent="0.25">
      <c r="B263" s="7" t="s">
        <v>22</v>
      </c>
      <c r="C263" s="8">
        <f>SUM(C250:C262)</f>
        <v>279159</v>
      </c>
      <c r="D263" s="9" t="s">
        <v>23</v>
      </c>
      <c r="E263" s="8">
        <f>SUM(E250:E262)</f>
        <v>23253.9447</v>
      </c>
      <c r="F263" s="8">
        <f>SUM(F250:F262)</f>
        <v>6492</v>
      </c>
      <c r="G263" s="12">
        <f>SUM(G250:G262)</f>
        <v>-1894095.9733381432</v>
      </c>
      <c r="H263" s="49">
        <f>SUM(H250:H262)</f>
        <v>-16761.9447</v>
      </c>
      <c r="I263" s="38">
        <f>H248/12</f>
        <v>7.0833333333333338E-3</v>
      </c>
      <c r="J263" s="23"/>
      <c r="K263" s="30">
        <f>SUM(K250:K262)</f>
        <v>-13416.513144478513</v>
      </c>
    </row>
    <row r="264" spans="1:11" s="2" customFormat="1" ht="12.75" customHeight="1" x14ac:dyDescent="0.25">
      <c r="H264" s="46"/>
      <c r="I264" s="31"/>
      <c r="J264" s="16"/>
      <c r="K264" s="15"/>
    </row>
    <row r="265" spans="1:11" s="2" customFormat="1" ht="12.75" customHeight="1" x14ac:dyDescent="0.25">
      <c r="B265" s="2" t="s">
        <v>24</v>
      </c>
      <c r="C265" s="10">
        <f>G263*I263</f>
        <v>-13416.513144478515</v>
      </c>
      <c r="F265" s="2" t="s">
        <v>25</v>
      </c>
      <c r="G265" s="10">
        <f>H263+C265</f>
        <v>-30178.457844478515</v>
      </c>
      <c r="H265" s="46"/>
      <c r="I265" s="6">
        <f>SUM($G$14,$G$33,$G$53,$G$73,$G$93,$G$112,$G$131,$G$150,$G$169,$G$188,$G$207,$G$226,$G$245,$G$265)</f>
        <v>-168577.43397048945</v>
      </c>
      <c r="J265" s="143" t="str">
        <f>IF($K263=$C265,"Intt OK","Intt CHECK IT")</f>
        <v>Intt OK</v>
      </c>
      <c r="K265" s="15"/>
    </row>
    <row r="266" spans="1:11" s="1" customFormat="1" ht="12.75" customHeight="1" x14ac:dyDescent="0.25">
      <c r="H266" s="53"/>
      <c r="I266" s="135" t="str">
        <f>IF($I265=$G270,"OK","CHECK IT")</f>
        <v>OK</v>
      </c>
      <c r="J266" s="27"/>
      <c r="K266" s="28"/>
    </row>
    <row r="267" spans="1:11" s="1" customFormat="1" ht="12.75" customHeight="1" x14ac:dyDescent="0.25">
      <c r="A267" s="2"/>
      <c r="B267" s="438" t="s">
        <v>2</v>
      </c>
      <c r="C267" s="438"/>
      <c r="D267" s="438"/>
      <c r="E267" s="438" t="s">
        <v>3</v>
      </c>
      <c r="F267" s="438"/>
      <c r="G267" s="3" t="s">
        <v>4</v>
      </c>
      <c r="H267" s="449" t="s">
        <v>49</v>
      </c>
      <c r="I267" s="449"/>
      <c r="J267" s="2"/>
      <c r="K267" s="28"/>
    </row>
    <row r="268" spans="1:11" s="1" customFormat="1" ht="12.75" customHeight="1" x14ac:dyDescent="0.25">
      <c r="A268" s="2"/>
      <c r="B268" s="439" t="s">
        <v>81</v>
      </c>
      <c r="C268" s="439"/>
      <c r="D268" s="439"/>
      <c r="E268" s="439" t="s">
        <v>82</v>
      </c>
      <c r="F268" s="439"/>
      <c r="G268" s="4" t="s">
        <v>23</v>
      </c>
      <c r="H268" s="52" t="s">
        <v>45</v>
      </c>
      <c r="I268" s="45"/>
      <c r="J268" s="2"/>
      <c r="K268" s="28"/>
    </row>
    <row r="269" spans="1:11" s="1" customFormat="1" ht="12.75" customHeight="1" x14ac:dyDescent="0.25">
      <c r="A269" s="2"/>
      <c r="B269" s="3" t="s">
        <v>9</v>
      </c>
      <c r="C269" s="5" t="s">
        <v>10</v>
      </c>
      <c r="D269" s="3" t="s">
        <v>11</v>
      </c>
      <c r="E269" s="5" t="s">
        <v>12</v>
      </c>
      <c r="F269" s="3" t="s">
        <v>13</v>
      </c>
      <c r="G269" s="5" t="s">
        <v>14</v>
      </c>
      <c r="H269" s="48" t="s">
        <v>15</v>
      </c>
      <c r="I269" s="3" t="s">
        <v>16</v>
      </c>
      <c r="J269" s="2"/>
      <c r="K269" s="28"/>
    </row>
    <row r="270" spans="1:11" s="1" customFormat="1" ht="12.75" customHeight="1" x14ac:dyDescent="0.25">
      <c r="A270" s="2"/>
      <c r="B270" s="2" t="s">
        <v>27</v>
      </c>
      <c r="C270" s="6">
        <v>25524</v>
      </c>
      <c r="D270" s="6">
        <v>6500</v>
      </c>
      <c r="E270" s="6">
        <f>C270*8.33%</f>
        <v>2126.1491999999998</v>
      </c>
      <c r="F270" s="6">
        <v>541</v>
      </c>
      <c r="G270" s="6">
        <f>$G$14+$G$33+$G$53+$G$73+$G$93+$G$112+$G$131+$G$150+$G$169+$G$188+$G$207+$G$226+$G$245+$G$265</f>
        <v>-168577.43397048945</v>
      </c>
      <c r="H270" s="46">
        <f>F270-E270</f>
        <v>-1585.1491999999998</v>
      </c>
      <c r="I270" s="31"/>
      <c r="J270" s="16"/>
      <c r="K270" s="15">
        <f>(G270)*(H268/12)</f>
        <v>-1194.090157290967</v>
      </c>
    </row>
    <row r="271" spans="1:11" s="1" customFormat="1" ht="12.75" customHeight="1" x14ac:dyDescent="0.25">
      <c r="A271" s="2"/>
      <c r="B271" s="2" t="s">
        <v>28</v>
      </c>
      <c r="C271" s="6">
        <v>32213</v>
      </c>
      <c r="D271" s="6">
        <v>6500</v>
      </c>
      <c r="E271" s="6">
        <f t="shared" ref="E271:E282" si="63">C271*8.33%</f>
        <v>2683.3429000000001</v>
      </c>
      <c r="F271" s="6">
        <v>541</v>
      </c>
      <c r="G271" s="6">
        <f>G270+H270</f>
        <v>-170162.58317048947</v>
      </c>
      <c r="H271" s="46">
        <f t="shared" ref="H271:H276" si="64">F271-E271</f>
        <v>-2142.3429000000001</v>
      </c>
      <c r="I271" s="31"/>
      <c r="J271" s="16"/>
      <c r="K271" s="15">
        <f>(G271)*(H268/12)</f>
        <v>-1205.3182974576339</v>
      </c>
    </row>
    <row r="272" spans="1:11" s="1" customFormat="1" ht="12.75" customHeight="1" x14ac:dyDescent="0.25">
      <c r="A272" s="2"/>
      <c r="B272" s="2" t="s">
        <v>35</v>
      </c>
      <c r="C272" s="6">
        <v>24358</v>
      </c>
      <c r="D272" s="6">
        <v>6500</v>
      </c>
      <c r="E272" s="6">
        <f t="shared" ref="E272" si="65">C272*8.33%</f>
        <v>2029.0214000000001</v>
      </c>
      <c r="F272" s="6">
        <v>0</v>
      </c>
      <c r="G272" s="6">
        <f t="shared" ref="G272:G273" si="66">G271+H271</f>
        <v>-172304.92607048946</v>
      </c>
      <c r="H272" s="46">
        <f t="shared" si="64"/>
        <v>-2029.0214000000001</v>
      </c>
      <c r="I272" s="31"/>
      <c r="J272" s="16"/>
      <c r="K272" s="42">
        <f>(G272)*(H268/12)</f>
        <v>-1220.4932263326336</v>
      </c>
    </row>
    <row r="273" spans="1:11" s="1" customFormat="1" ht="12.75" customHeight="1" x14ac:dyDescent="0.25">
      <c r="A273" s="2"/>
      <c r="B273" s="2" t="s">
        <v>29</v>
      </c>
      <c r="C273" s="6">
        <v>32213</v>
      </c>
      <c r="D273" s="6">
        <v>6500</v>
      </c>
      <c r="E273" s="6">
        <f t="shared" si="63"/>
        <v>2683.3429000000001</v>
      </c>
      <c r="F273" s="6">
        <v>541</v>
      </c>
      <c r="G273" s="6">
        <f t="shared" si="66"/>
        <v>-174333.94747048945</v>
      </c>
      <c r="H273" s="46">
        <f t="shared" si="64"/>
        <v>-2142.3429000000001</v>
      </c>
      <c r="I273" s="31"/>
      <c r="J273" s="16"/>
      <c r="K273" s="15">
        <f>(G273)*(H268/12)</f>
        <v>-1234.8654612493003</v>
      </c>
    </row>
    <row r="274" spans="1:11" s="1" customFormat="1" ht="12.75" customHeight="1" x14ac:dyDescent="0.25">
      <c r="A274" s="2"/>
      <c r="B274" s="2" t="s">
        <v>30</v>
      </c>
      <c r="C274" s="6">
        <v>32213</v>
      </c>
      <c r="D274" s="6">
        <v>6500</v>
      </c>
      <c r="E274" s="6">
        <f t="shared" si="63"/>
        <v>2683.3429000000001</v>
      </c>
      <c r="F274" s="6">
        <v>541</v>
      </c>
      <c r="G274" s="6">
        <f t="shared" ref="G274:G282" si="67">G273+H273</f>
        <v>-176476.29037048944</v>
      </c>
      <c r="H274" s="46">
        <f t="shared" si="64"/>
        <v>-2142.3429000000001</v>
      </c>
      <c r="I274" s="31" t="s">
        <v>54</v>
      </c>
      <c r="J274" s="16"/>
      <c r="K274" s="15">
        <f>(G274)*(H268/12)</f>
        <v>-1250.0403901243003</v>
      </c>
    </row>
    <row r="275" spans="1:11" s="1" customFormat="1" ht="12.75" customHeight="1" x14ac:dyDescent="0.25">
      <c r="A275" s="2"/>
      <c r="B275" s="2" t="s">
        <v>31</v>
      </c>
      <c r="C275" s="6">
        <v>33188</v>
      </c>
      <c r="D275" s="6">
        <v>6500</v>
      </c>
      <c r="E275" s="6">
        <f t="shared" si="63"/>
        <v>2764.5603999999998</v>
      </c>
      <c r="F275" s="6">
        <v>541</v>
      </c>
      <c r="G275" s="6">
        <f t="shared" si="67"/>
        <v>-178618.63327048943</v>
      </c>
      <c r="H275" s="46">
        <f t="shared" si="64"/>
        <v>-2223.5603999999998</v>
      </c>
      <c r="I275" s="31" t="s">
        <v>54</v>
      </c>
      <c r="J275" s="16"/>
      <c r="K275" s="15">
        <f>(G275)*(H268/12)</f>
        <v>-1265.2153189993003</v>
      </c>
    </row>
    <row r="276" spans="1:11" s="1" customFormat="1" ht="12.75" customHeight="1" x14ac:dyDescent="0.25">
      <c r="A276" s="2"/>
      <c r="B276" s="2" t="s">
        <v>32</v>
      </c>
      <c r="C276" s="6">
        <v>33188</v>
      </c>
      <c r="D276" s="6">
        <v>6500</v>
      </c>
      <c r="E276" s="6">
        <f t="shared" si="63"/>
        <v>2764.5603999999998</v>
      </c>
      <c r="F276" s="6">
        <v>541</v>
      </c>
      <c r="G276" s="6">
        <f t="shared" si="67"/>
        <v>-180842.19367048942</v>
      </c>
      <c r="H276" s="46">
        <f t="shared" si="64"/>
        <v>-2223.5603999999998</v>
      </c>
      <c r="I276" s="31"/>
      <c r="J276" s="16"/>
      <c r="K276" s="15">
        <f>(G276)*(H268/12)</f>
        <v>-1280.9655384993002</v>
      </c>
    </row>
    <row r="277" spans="1:11" s="1" customFormat="1" ht="12.75" customHeight="1" x14ac:dyDescent="0.25">
      <c r="A277" s="2"/>
      <c r="B277" s="2" t="s">
        <v>33</v>
      </c>
      <c r="C277" s="6">
        <v>33188</v>
      </c>
      <c r="D277" s="6">
        <v>6500</v>
      </c>
      <c r="E277" s="6">
        <f t="shared" si="63"/>
        <v>2764.5603999999998</v>
      </c>
      <c r="F277" s="6">
        <v>541</v>
      </c>
      <c r="G277" s="6">
        <f t="shared" si="67"/>
        <v>-183065.75407048941</v>
      </c>
      <c r="H277" s="46">
        <f>F277-E277</f>
        <v>-2223.5603999999998</v>
      </c>
      <c r="I277" s="31"/>
      <c r="J277" s="16"/>
      <c r="K277" s="15">
        <f>(G277)*(H268/12)</f>
        <v>-1296.7157579993</v>
      </c>
    </row>
    <row r="278" spans="1:11" s="1" customFormat="1" ht="12.75" customHeight="1" x14ac:dyDescent="0.25">
      <c r="A278" s="2"/>
      <c r="B278" s="2" t="s">
        <v>17</v>
      </c>
      <c r="C278" s="6">
        <v>33188</v>
      </c>
      <c r="D278" s="6">
        <v>6500</v>
      </c>
      <c r="E278" s="6">
        <f t="shared" si="63"/>
        <v>2764.5603999999998</v>
      </c>
      <c r="F278" s="6">
        <v>541</v>
      </c>
      <c r="G278" s="6">
        <f t="shared" si="67"/>
        <v>-185289.31447048939</v>
      </c>
      <c r="H278" s="46">
        <f>F278-E278</f>
        <v>-2223.5603999999998</v>
      </c>
      <c r="I278" s="31"/>
      <c r="J278" s="16"/>
      <c r="K278" s="15">
        <f>(G278)*(H268/12)</f>
        <v>-1312.4659774992999</v>
      </c>
    </row>
    <row r="279" spans="1:11" s="1" customFormat="1" ht="12.75" customHeight="1" x14ac:dyDescent="0.25">
      <c r="A279" s="2"/>
      <c r="B279" s="2" t="s">
        <v>18</v>
      </c>
      <c r="C279" s="6">
        <v>33188</v>
      </c>
      <c r="D279" s="6">
        <v>6500</v>
      </c>
      <c r="E279" s="6">
        <f t="shared" si="63"/>
        <v>2764.5603999999998</v>
      </c>
      <c r="F279" s="6">
        <v>541</v>
      </c>
      <c r="G279" s="6">
        <f t="shared" si="67"/>
        <v>-187512.87487048938</v>
      </c>
      <c r="H279" s="46">
        <f>F279-E279</f>
        <v>-2223.5603999999998</v>
      </c>
      <c r="I279" s="31"/>
      <c r="J279" s="16"/>
      <c r="K279" s="15">
        <f>(G279)*(H268/12)</f>
        <v>-1328.2161969992999</v>
      </c>
    </row>
    <row r="280" spans="1:11" s="1" customFormat="1" ht="12.75" customHeight="1" x14ac:dyDescent="0.25">
      <c r="A280" s="2"/>
      <c r="B280" s="2" t="s">
        <v>19</v>
      </c>
      <c r="C280" s="6">
        <v>34904</v>
      </c>
      <c r="D280" s="6">
        <v>6500</v>
      </c>
      <c r="E280" s="6">
        <f t="shared" si="63"/>
        <v>2907.5032000000001</v>
      </c>
      <c r="F280" s="6">
        <v>541</v>
      </c>
      <c r="G280" s="6">
        <f t="shared" si="67"/>
        <v>-189736.43527048937</v>
      </c>
      <c r="H280" s="46">
        <f t="shared" ref="H280:H282" si="68">F280-E280</f>
        <v>-2366.5032000000001</v>
      </c>
      <c r="I280" s="31"/>
      <c r="J280" s="16"/>
      <c r="K280" s="15">
        <f>(G280)*(H268/12)</f>
        <v>-1343.9664164992998</v>
      </c>
    </row>
    <row r="281" spans="1:11" s="1" customFormat="1" ht="12.75" customHeight="1" x14ac:dyDescent="0.25">
      <c r="A281" s="2"/>
      <c r="B281" s="2" t="s">
        <v>20</v>
      </c>
      <c r="C281" s="6">
        <v>34904</v>
      </c>
      <c r="D281" s="6">
        <v>6500</v>
      </c>
      <c r="E281" s="6">
        <f t="shared" si="63"/>
        <v>2907.5032000000001</v>
      </c>
      <c r="F281" s="6">
        <v>541</v>
      </c>
      <c r="G281" s="6">
        <f t="shared" si="67"/>
        <v>-192102.93847048937</v>
      </c>
      <c r="H281" s="46">
        <f t="shared" si="68"/>
        <v>-2366.5032000000001</v>
      </c>
      <c r="I281" s="31"/>
      <c r="J281" s="16"/>
      <c r="K281" s="15">
        <f>(G281)*(H268/12)</f>
        <v>-1360.7291474992999</v>
      </c>
    </row>
    <row r="282" spans="1:11" s="1" customFormat="1" ht="12.75" customHeight="1" x14ac:dyDescent="0.25">
      <c r="A282" s="2"/>
      <c r="B282" s="2" t="s">
        <v>21</v>
      </c>
      <c r="C282" s="6">
        <v>34904</v>
      </c>
      <c r="D282" s="6">
        <v>6500</v>
      </c>
      <c r="E282" s="6">
        <f t="shared" si="63"/>
        <v>2907.5032000000001</v>
      </c>
      <c r="F282" s="6">
        <v>541</v>
      </c>
      <c r="G282" s="6">
        <f t="shared" si="67"/>
        <v>-194469.44167048938</v>
      </c>
      <c r="H282" s="46">
        <f t="shared" si="68"/>
        <v>-2366.5032000000001</v>
      </c>
      <c r="I282" s="31"/>
      <c r="J282" s="16"/>
      <c r="K282" s="15">
        <f>(G282)*(H268/12)</f>
        <v>-1377.4918784992999</v>
      </c>
    </row>
    <row r="283" spans="1:11" s="1" customFormat="1" ht="12.75" customHeight="1" x14ac:dyDescent="0.25">
      <c r="A283" s="2"/>
      <c r="B283" s="7" t="s">
        <v>22</v>
      </c>
      <c r="C283" s="8">
        <f>SUM(C270:C282)</f>
        <v>417173</v>
      </c>
      <c r="D283" s="9" t="s">
        <v>23</v>
      </c>
      <c r="E283" s="8">
        <f>SUM(E270:E282)</f>
        <v>34750.510899999994</v>
      </c>
      <c r="F283" s="8">
        <f>SUM(F270:F282)</f>
        <v>6492</v>
      </c>
      <c r="G283" s="12">
        <f>SUM(G270:G282)</f>
        <v>-2353492.7668163627</v>
      </c>
      <c r="H283" s="49">
        <f>SUM(H270:H282)</f>
        <v>-28258.510899999994</v>
      </c>
      <c r="I283" s="38">
        <f>H268/12</f>
        <v>7.0833333333333338E-3</v>
      </c>
      <c r="J283" s="23"/>
      <c r="K283" s="30">
        <f>SUM(K270:K282)</f>
        <v>-16670.573764949233</v>
      </c>
    </row>
    <row r="284" spans="1:11" s="1" customFormat="1" ht="12.75" customHeight="1" x14ac:dyDescent="0.25">
      <c r="A284" s="2"/>
      <c r="B284" s="2"/>
      <c r="C284" s="2"/>
      <c r="D284" s="2"/>
      <c r="E284" s="2"/>
      <c r="F284" s="2"/>
      <c r="G284" s="2"/>
      <c r="H284" s="46"/>
      <c r="I284" s="31"/>
      <c r="J284" s="16"/>
      <c r="K284" s="15"/>
    </row>
    <row r="285" spans="1:11" s="1" customFormat="1" ht="12.75" customHeight="1" x14ac:dyDescent="0.25">
      <c r="A285" s="2"/>
      <c r="B285" s="2" t="s">
        <v>24</v>
      </c>
      <c r="C285" s="10">
        <f>G283*I283</f>
        <v>-16670.573764949237</v>
      </c>
      <c r="D285" s="2"/>
      <c r="E285" s="2"/>
      <c r="F285" s="2" t="s">
        <v>25</v>
      </c>
      <c r="G285" s="10">
        <f>H283+C285</f>
        <v>-44929.084664949231</v>
      </c>
      <c r="H285" s="46"/>
      <c r="I285" s="6">
        <f>SUM($G$14,$G$33,$G$53,$G$73,$G$93,$G$112,$G$131,$G$150,$G$169,$G$188,$G$207,$G$226,$G$245,$G$265,$G$285)</f>
        <v>-213506.5186354387</v>
      </c>
      <c r="J285" s="143" t="str">
        <f>IF($K283=$C285,"Intt OK","Intt CHECK IT")</f>
        <v>Intt OK</v>
      </c>
      <c r="K285" s="15"/>
    </row>
    <row r="286" spans="1:11" s="1" customFormat="1" ht="12.75" customHeight="1" x14ac:dyDescent="0.25">
      <c r="H286" s="53"/>
      <c r="I286" s="135" t="str">
        <f>IF($I285=$G290,"OK","CHECK IT")</f>
        <v>OK</v>
      </c>
      <c r="K286" s="28"/>
    </row>
    <row r="287" spans="1:11" s="1" customFormat="1" ht="12.75" customHeight="1" x14ac:dyDescent="0.25">
      <c r="A287" s="2"/>
      <c r="B287" s="438" t="s">
        <v>2</v>
      </c>
      <c r="C287" s="438"/>
      <c r="D287" s="438"/>
      <c r="E287" s="438" t="s">
        <v>3</v>
      </c>
      <c r="F287" s="438"/>
      <c r="G287" s="3" t="s">
        <v>4</v>
      </c>
      <c r="H287" s="449" t="s">
        <v>50</v>
      </c>
      <c r="I287" s="449"/>
      <c r="J287" s="2"/>
      <c r="K287" s="28"/>
    </row>
    <row r="288" spans="1:11" s="1" customFormat="1" ht="12.75" customHeight="1" x14ac:dyDescent="0.25">
      <c r="A288" s="2"/>
      <c r="B288" s="439" t="s">
        <v>81</v>
      </c>
      <c r="C288" s="439"/>
      <c r="D288" s="439"/>
      <c r="E288" s="439" t="s">
        <v>82</v>
      </c>
      <c r="F288" s="439"/>
      <c r="G288" s="4" t="s">
        <v>23</v>
      </c>
      <c r="H288" s="52" t="s">
        <v>40</v>
      </c>
      <c r="I288" s="45"/>
      <c r="J288" s="2"/>
      <c r="K288" s="28"/>
    </row>
    <row r="289" spans="1:11" s="1" customFormat="1" ht="12.75" customHeight="1" x14ac:dyDescent="0.25">
      <c r="A289" s="2"/>
      <c r="B289" s="3" t="s">
        <v>9</v>
      </c>
      <c r="C289" s="5" t="s">
        <v>10</v>
      </c>
      <c r="D289" s="3" t="s">
        <v>11</v>
      </c>
      <c r="E289" s="5" t="s">
        <v>12</v>
      </c>
      <c r="F289" s="3" t="s">
        <v>13</v>
      </c>
      <c r="G289" s="5" t="s">
        <v>14</v>
      </c>
      <c r="H289" s="48" t="s">
        <v>15</v>
      </c>
      <c r="I289" s="3" t="s">
        <v>16</v>
      </c>
      <c r="J289" s="2"/>
      <c r="K289" s="28"/>
    </row>
    <row r="290" spans="1:11" s="1" customFormat="1" ht="12.75" customHeight="1" x14ac:dyDescent="0.25">
      <c r="A290" s="2"/>
      <c r="B290" s="2" t="s">
        <v>27</v>
      </c>
      <c r="C290" s="6">
        <v>34904</v>
      </c>
      <c r="D290" s="6">
        <v>6500</v>
      </c>
      <c r="E290" s="6">
        <f>C290*8.33%</f>
        <v>2907.5032000000001</v>
      </c>
      <c r="F290" s="6">
        <v>541</v>
      </c>
      <c r="G290" s="6">
        <f>$G$14+$G$33+$G$53+$G$73+$G$93+$G$112+$G$131+$G$150+$G$169+$G$188+$G$207+$G$226+$G$245+$G$265+$G$285</f>
        <v>-213506.5186354387</v>
      </c>
      <c r="H290" s="46">
        <f>F290-E290</f>
        <v>-2366.5032000000001</v>
      </c>
      <c r="I290" s="31"/>
      <c r="J290" s="16"/>
      <c r="K290" s="15">
        <f>(G290)*(H288/12)</f>
        <v>-1690.259939197223</v>
      </c>
    </row>
    <row r="291" spans="1:11" s="1" customFormat="1" ht="12.75" customHeight="1" x14ac:dyDescent="0.25">
      <c r="A291" s="2"/>
      <c r="B291" s="2" t="s">
        <v>35</v>
      </c>
      <c r="C291" s="6">
        <v>24358</v>
      </c>
      <c r="D291" s="6">
        <v>6500</v>
      </c>
      <c r="E291" s="6">
        <f t="shared" ref="E291" si="69">C291*8.33%</f>
        <v>2029.0214000000001</v>
      </c>
      <c r="F291" s="6">
        <v>0</v>
      </c>
      <c r="G291" s="6">
        <f t="shared" ref="G291:G292" si="70">G290+H290</f>
        <v>-215873.0218354387</v>
      </c>
      <c r="H291" s="46">
        <f t="shared" ref="H291" si="71">F291-E291</f>
        <v>-2029.0214000000001</v>
      </c>
      <c r="I291" s="31"/>
      <c r="J291" s="16"/>
      <c r="K291" s="42">
        <f>(G291)*(H288/12)</f>
        <v>-1708.9947561972233</v>
      </c>
    </row>
    <row r="292" spans="1:11" s="1" customFormat="1" ht="12.75" customHeight="1" x14ac:dyDescent="0.25">
      <c r="A292" s="2"/>
      <c r="B292" s="2" t="s">
        <v>28</v>
      </c>
      <c r="C292" s="6">
        <v>36335</v>
      </c>
      <c r="D292" s="6">
        <v>6500</v>
      </c>
      <c r="E292" s="6">
        <f t="shared" ref="E292:E302" si="72">C292*8.33%</f>
        <v>3026.7055</v>
      </c>
      <c r="F292" s="6">
        <v>541</v>
      </c>
      <c r="G292" s="6">
        <f t="shared" si="70"/>
        <v>-217902.0432354387</v>
      </c>
      <c r="H292" s="46">
        <f t="shared" ref="H292:H296" si="73">F292-E292</f>
        <v>-2485.7055</v>
      </c>
      <c r="I292" s="31"/>
      <c r="J292" s="16"/>
      <c r="K292" s="15">
        <f>(G292)*(H288/12)</f>
        <v>-1725.0578422805565</v>
      </c>
    </row>
    <row r="293" spans="1:11" s="1" customFormat="1" ht="12.75" customHeight="1" x14ac:dyDescent="0.25">
      <c r="A293" s="2"/>
      <c r="B293" s="2" t="s">
        <v>29</v>
      </c>
      <c r="C293" s="6">
        <v>36335</v>
      </c>
      <c r="D293" s="6">
        <v>6500</v>
      </c>
      <c r="E293" s="6">
        <f t="shared" si="72"/>
        <v>3026.7055</v>
      </c>
      <c r="F293" s="6">
        <v>541</v>
      </c>
      <c r="G293" s="6">
        <f t="shared" ref="G293:G302" si="74">G292+H292</f>
        <v>-220387.74873543871</v>
      </c>
      <c r="H293" s="46">
        <f t="shared" si="73"/>
        <v>-2485.7055</v>
      </c>
      <c r="I293" s="31"/>
      <c r="J293" s="16"/>
      <c r="K293" s="15">
        <f>(G293)*(H288/12)</f>
        <v>-1744.7363441555567</v>
      </c>
    </row>
    <row r="294" spans="1:11" s="1" customFormat="1" ht="12.75" customHeight="1" x14ac:dyDescent="0.25">
      <c r="A294" s="2"/>
      <c r="B294" s="2" t="s">
        <v>30</v>
      </c>
      <c r="C294" s="6">
        <v>36335</v>
      </c>
      <c r="D294" s="6">
        <v>6500</v>
      </c>
      <c r="E294" s="6">
        <f t="shared" si="72"/>
        <v>3026.7055</v>
      </c>
      <c r="F294" s="6">
        <v>541</v>
      </c>
      <c r="G294" s="6">
        <f t="shared" si="74"/>
        <v>-222873.45423543872</v>
      </c>
      <c r="H294" s="46">
        <f t="shared" si="73"/>
        <v>-2485.7055</v>
      </c>
      <c r="I294" s="31" t="s">
        <v>54</v>
      </c>
      <c r="J294" s="16"/>
      <c r="K294" s="15">
        <f>(G294)*(H288/12)</f>
        <v>-1764.4148460305566</v>
      </c>
    </row>
    <row r="295" spans="1:11" s="1" customFormat="1" ht="12.75" customHeight="1" x14ac:dyDescent="0.25">
      <c r="A295" s="2"/>
      <c r="B295" s="2" t="s">
        <v>31</v>
      </c>
      <c r="C295" s="6">
        <v>37427</v>
      </c>
      <c r="D295" s="6">
        <v>6500</v>
      </c>
      <c r="E295" s="6">
        <f t="shared" si="72"/>
        <v>3117.6691000000001</v>
      </c>
      <c r="F295" s="6">
        <v>541</v>
      </c>
      <c r="G295" s="6">
        <f t="shared" si="74"/>
        <v>-225359.15973543873</v>
      </c>
      <c r="H295" s="46">
        <f t="shared" si="73"/>
        <v>-2576.6691000000001</v>
      </c>
      <c r="I295" s="31" t="s">
        <v>54</v>
      </c>
      <c r="J295" s="16"/>
      <c r="K295" s="15">
        <f>(G295)*(H288/12)</f>
        <v>-1784.0933479055568</v>
      </c>
    </row>
    <row r="296" spans="1:11" s="1" customFormat="1" ht="12.75" customHeight="1" x14ac:dyDescent="0.25">
      <c r="A296" s="2"/>
      <c r="B296" s="2" t="s">
        <v>32</v>
      </c>
      <c r="C296" s="6">
        <v>37427</v>
      </c>
      <c r="D296" s="6">
        <v>6500</v>
      </c>
      <c r="E296" s="6">
        <f t="shared" si="72"/>
        <v>3117.6691000000001</v>
      </c>
      <c r="F296" s="6">
        <v>541</v>
      </c>
      <c r="G296" s="6">
        <f t="shared" si="74"/>
        <v>-227935.82883543873</v>
      </c>
      <c r="H296" s="46">
        <f t="shared" si="73"/>
        <v>-2576.6691000000001</v>
      </c>
      <c r="I296" s="31"/>
      <c r="J296" s="16"/>
      <c r="K296" s="15">
        <f>(G296)*(H288/12)</f>
        <v>-1804.4919782805569</v>
      </c>
    </row>
    <row r="297" spans="1:11" s="1" customFormat="1" ht="12.75" customHeight="1" x14ac:dyDescent="0.25">
      <c r="A297" s="2"/>
      <c r="B297" s="2" t="s">
        <v>33</v>
      </c>
      <c r="C297" s="6">
        <v>37427</v>
      </c>
      <c r="D297" s="6">
        <v>6500</v>
      </c>
      <c r="E297" s="6">
        <f t="shared" si="72"/>
        <v>3117.6691000000001</v>
      </c>
      <c r="F297" s="6">
        <v>541</v>
      </c>
      <c r="G297" s="6">
        <f t="shared" si="74"/>
        <v>-230512.49793543873</v>
      </c>
      <c r="H297" s="46">
        <f>F297-E297</f>
        <v>-2576.6691000000001</v>
      </c>
      <c r="I297" s="31"/>
      <c r="J297" s="16"/>
      <c r="K297" s="15">
        <f>(G297)*(H288/12)</f>
        <v>-1824.8906086555569</v>
      </c>
    </row>
    <row r="298" spans="1:11" s="1" customFormat="1" ht="12.75" customHeight="1" x14ac:dyDescent="0.25">
      <c r="A298" s="2"/>
      <c r="B298" s="2" t="s">
        <v>17</v>
      </c>
      <c r="C298" s="6">
        <v>37427</v>
      </c>
      <c r="D298" s="6">
        <v>6500</v>
      </c>
      <c r="E298" s="6">
        <f t="shared" si="72"/>
        <v>3117.6691000000001</v>
      </c>
      <c r="F298" s="6">
        <v>541</v>
      </c>
      <c r="G298" s="6">
        <f t="shared" si="74"/>
        <v>-233089.16703543873</v>
      </c>
      <c r="H298" s="46">
        <f>F298-E298</f>
        <v>-2576.6691000000001</v>
      </c>
      <c r="I298" s="31"/>
      <c r="J298" s="16"/>
      <c r="K298" s="15">
        <f>(G298)*(H288/12)</f>
        <v>-1845.2892390305567</v>
      </c>
    </row>
    <row r="299" spans="1:11" s="1" customFormat="1" ht="12.75" customHeight="1" x14ac:dyDescent="0.25">
      <c r="A299" s="2"/>
      <c r="B299" s="2" t="s">
        <v>18</v>
      </c>
      <c r="C299" s="6">
        <v>37427</v>
      </c>
      <c r="D299" s="6">
        <v>6500</v>
      </c>
      <c r="E299" s="6">
        <f t="shared" si="72"/>
        <v>3117.6691000000001</v>
      </c>
      <c r="F299" s="6">
        <v>541</v>
      </c>
      <c r="G299" s="6">
        <f t="shared" si="74"/>
        <v>-235665.83613543873</v>
      </c>
      <c r="H299" s="46">
        <f>F299-E299</f>
        <v>-2576.6691000000001</v>
      </c>
      <c r="I299" s="31"/>
      <c r="J299" s="16"/>
      <c r="K299" s="15">
        <f>(G299)*(H288/12)</f>
        <v>-1865.6878694055567</v>
      </c>
    </row>
    <row r="300" spans="1:11" s="1" customFormat="1" ht="12.75" customHeight="1" x14ac:dyDescent="0.25">
      <c r="A300" s="2"/>
      <c r="B300" s="2" t="s">
        <v>19</v>
      </c>
      <c r="C300" s="6">
        <v>39785</v>
      </c>
      <c r="D300" s="6">
        <v>6500</v>
      </c>
      <c r="E300" s="6">
        <f t="shared" si="72"/>
        <v>3314.0904999999998</v>
      </c>
      <c r="F300" s="6">
        <v>541</v>
      </c>
      <c r="G300" s="6">
        <f t="shared" si="74"/>
        <v>-238242.50523543873</v>
      </c>
      <c r="H300" s="46">
        <f t="shared" ref="H300:H302" si="75">F300-E300</f>
        <v>-2773.0904999999998</v>
      </c>
      <c r="I300" s="31"/>
      <c r="J300" s="16"/>
      <c r="K300" s="15">
        <f>(G300)*(H288/12)</f>
        <v>-1886.0864997805568</v>
      </c>
    </row>
    <row r="301" spans="1:11" s="1" customFormat="1" ht="12.75" customHeight="1" x14ac:dyDescent="0.25">
      <c r="A301" s="2"/>
      <c r="B301" s="2" t="s">
        <v>20</v>
      </c>
      <c r="C301" s="6">
        <v>39785</v>
      </c>
      <c r="D301" s="6">
        <v>6500</v>
      </c>
      <c r="E301" s="6">
        <f t="shared" si="72"/>
        <v>3314.0904999999998</v>
      </c>
      <c r="F301" s="6">
        <v>541</v>
      </c>
      <c r="G301" s="6">
        <f t="shared" si="74"/>
        <v>-241015.59573543872</v>
      </c>
      <c r="H301" s="46">
        <f t="shared" si="75"/>
        <v>-2773.0904999999998</v>
      </c>
      <c r="I301" s="31"/>
      <c r="J301" s="16"/>
      <c r="K301" s="15">
        <f>(G301)*(H288/12)</f>
        <v>-1908.0401329055567</v>
      </c>
    </row>
    <row r="302" spans="1:11" s="1" customFormat="1" ht="12.75" customHeight="1" x14ac:dyDescent="0.25">
      <c r="A302" s="2"/>
      <c r="B302" s="2" t="s">
        <v>21</v>
      </c>
      <c r="C302" s="6">
        <v>39785</v>
      </c>
      <c r="D302" s="6">
        <v>6500</v>
      </c>
      <c r="E302" s="6">
        <f t="shared" si="72"/>
        <v>3314.0904999999998</v>
      </c>
      <c r="F302" s="6">
        <v>541</v>
      </c>
      <c r="G302" s="6">
        <f t="shared" si="74"/>
        <v>-243788.68623543871</v>
      </c>
      <c r="H302" s="46">
        <f t="shared" si="75"/>
        <v>-2773.0904999999998</v>
      </c>
      <c r="I302" s="31"/>
      <c r="J302" s="16"/>
      <c r="K302" s="15">
        <f>(G302)*(H288/12)</f>
        <v>-1929.9937660305566</v>
      </c>
    </row>
    <row r="303" spans="1:11" s="1" customFormat="1" ht="12.75" customHeight="1" x14ac:dyDescent="0.25">
      <c r="A303" s="2"/>
      <c r="B303" s="7" t="s">
        <v>22</v>
      </c>
      <c r="C303" s="8">
        <f>SUM(C290:C302)</f>
        <v>474757</v>
      </c>
      <c r="D303" s="9" t="s">
        <v>23</v>
      </c>
      <c r="E303" s="8">
        <f>SUM(E290:E302)</f>
        <v>39547.258099999992</v>
      </c>
      <c r="F303" s="8">
        <f>SUM(F290:F302)</f>
        <v>6492</v>
      </c>
      <c r="G303" s="12">
        <f>SUM(G290:G302)</f>
        <v>-2966152.0635607028</v>
      </c>
      <c r="H303" s="49">
        <f>SUM(H290:H302)</f>
        <v>-33055.258099999992</v>
      </c>
      <c r="I303" s="38">
        <f>H288/12</f>
        <v>7.9166666666666673E-3</v>
      </c>
      <c r="J303" s="23"/>
      <c r="K303" s="30">
        <f>SUM(K290:K302)</f>
        <v>-23482.037169855572</v>
      </c>
    </row>
    <row r="304" spans="1:11" s="1" customFormat="1" ht="12.75" customHeight="1" x14ac:dyDescent="0.25">
      <c r="A304" s="2"/>
      <c r="B304" s="2"/>
      <c r="C304" s="2"/>
      <c r="D304" s="2"/>
      <c r="E304" s="2"/>
      <c r="F304" s="2"/>
      <c r="G304" s="2"/>
      <c r="H304" s="46"/>
      <c r="I304" s="31"/>
      <c r="J304" s="16"/>
      <c r="K304" s="15"/>
    </row>
    <row r="305" spans="1:11" s="1" customFormat="1" ht="12.75" customHeight="1" x14ac:dyDescent="0.25">
      <c r="A305" s="2"/>
      <c r="B305" s="2" t="s">
        <v>24</v>
      </c>
      <c r="C305" s="10">
        <f>G303*I303</f>
        <v>-23482.037169855565</v>
      </c>
      <c r="D305" s="2"/>
      <c r="E305" s="2"/>
      <c r="F305" s="2" t="s">
        <v>25</v>
      </c>
      <c r="G305" s="10">
        <f>H303+C305</f>
        <v>-56537.29526985556</v>
      </c>
      <c r="H305" s="46"/>
      <c r="I305" s="6">
        <f>SUM($G$14,$G$33,$G$53,$G$73,$G$93,$G$112,$G$131,$G$150,$G$169,$G$188,$G$207,$G$226,$G$245,$G$265,$G$285,$G$305)</f>
        <v>-270043.81390529429</v>
      </c>
      <c r="J305" s="143" t="str">
        <f>IF($K303=$C305,"Intt OK","Intt CHECK IT")</f>
        <v>Intt OK</v>
      </c>
      <c r="K305" s="15"/>
    </row>
    <row r="306" spans="1:11" s="1" customFormat="1" ht="12.75" customHeight="1" x14ac:dyDescent="0.25">
      <c r="H306" s="53"/>
      <c r="I306" s="135" t="str">
        <f>IF($I305=$G310,"OK","CHECK IT")</f>
        <v>OK</v>
      </c>
      <c r="K306" s="28"/>
    </row>
    <row r="307" spans="1:11" s="1" customFormat="1" ht="12.75" customHeight="1" x14ac:dyDescent="0.25">
      <c r="A307" s="2"/>
      <c r="B307" s="438" t="s">
        <v>2</v>
      </c>
      <c r="C307" s="438"/>
      <c r="D307" s="438"/>
      <c r="E307" s="438" t="s">
        <v>3</v>
      </c>
      <c r="F307" s="438"/>
      <c r="G307" s="3" t="s">
        <v>4</v>
      </c>
      <c r="H307" s="449" t="s">
        <v>51</v>
      </c>
      <c r="I307" s="449"/>
      <c r="J307" s="2"/>
      <c r="K307" s="28"/>
    </row>
    <row r="308" spans="1:11" s="1" customFormat="1" ht="12.75" customHeight="1" x14ac:dyDescent="0.25">
      <c r="A308" s="2"/>
      <c r="B308" s="439" t="s">
        <v>81</v>
      </c>
      <c r="C308" s="439"/>
      <c r="D308" s="439"/>
      <c r="E308" s="439" t="s">
        <v>82</v>
      </c>
      <c r="F308" s="439"/>
      <c r="G308" s="4" t="s">
        <v>23</v>
      </c>
      <c r="H308" s="52" t="s">
        <v>52</v>
      </c>
      <c r="I308" s="45"/>
      <c r="J308" s="2"/>
      <c r="K308" s="28"/>
    </row>
    <row r="309" spans="1:11" s="1" customFormat="1" ht="12.75" customHeight="1" x14ac:dyDescent="0.25">
      <c r="A309" s="2"/>
      <c r="B309" s="3" t="s">
        <v>9</v>
      </c>
      <c r="C309" s="5" t="s">
        <v>10</v>
      </c>
      <c r="D309" s="3" t="s">
        <v>11</v>
      </c>
      <c r="E309" s="5" t="s">
        <v>12</v>
      </c>
      <c r="F309" s="3" t="s">
        <v>13</v>
      </c>
      <c r="G309" s="5" t="s">
        <v>14</v>
      </c>
      <c r="H309" s="48" t="s">
        <v>15</v>
      </c>
      <c r="I309" s="3" t="s">
        <v>16</v>
      </c>
      <c r="J309" s="2"/>
      <c r="K309" s="28"/>
    </row>
    <row r="310" spans="1:11" s="1" customFormat="1" ht="12.75" customHeight="1" x14ac:dyDescent="0.25">
      <c r="A310" s="2"/>
      <c r="B310" s="2" t="s">
        <v>27</v>
      </c>
      <c r="C310" s="6">
        <v>39785</v>
      </c>
      <c r="D310" s="6">
        <v>6500</v>
      </c>
      <c r="E310" s="6">
        <f>C310*8.33%</f>
        <v>3314.0904999999998</v>
      </c>
      <c r="F310" s="6">
        <v>541</v>
      </c>
      <c r="G310" s="6">
        <f>$G$14+$G$33+$G$53+$G$73+$G$93+$G$112+$G$131+$G$150+$G$169+$G$188+$G$207+$G$226+$G$245+$G$265+$G$285+$G$305</f>
        <v>-270043.81390529429</v>
      </c>
      <c r="H310" s="46">
        <f>F310-E310</f>
        <v>-2773.0904999999998</v>
      </c>
      <c r="I310" s="31"/>
      <c r="J310" s="16"/>
      <c r="K310" s="15">
        <f>(G310)*(H308/12)</f>
        <v>-1856.5512205988982</v>
      </c>
    </row>
    <row r="311" spans="1:11" s="1" customFormat="1" ht="12.75" customHeight="1" x14ac:dyDescent="0.25">
      <c r="A311" s="2"/>
      <c r="B311" s="2" t="s">
        <v>28</v>
      </c>
      <c r="C311" s="6">
        <v>64143</v>
      </c>
      <c r="D311" s="6">
        <v>6500</v>
      </c>
      <c r="E311" s="6">
        <f t="shared" ref="E311:E318" si="76">C311*8.33%</f>
        <v>5343.1118999999999</v>
      </c>
      <c r="F311" s="6">
        <v>541</v>
      </c>
      <c r="G311" s="6">
        <f>G310+H310</f>
        <v>-272816.90440529428</v>
      </c>
      <c r="H311" s="46">
        <f t="shared" ref="H311:H315" si="77">F311-E311</f>
        <v>-4802.1118999999999</v>
      </c>
      <c r="I311" s="31"/>
      <c r="J311" s="16"/>
      <c r="K311" s="15">
        <f>(G311)*(H308/12)</f>
        <v>-1875.6162177863982</v>
      </c>
    </row>
    <row r="312" spans="1:11" s="1" customFormat="1" ht="12.75" customHeight="1" x14ac:dyDescent="0.25">
      <c r="A312" s="2"/>
      <c r="B312" s="2" t="s">
        <v>29</v>
      </c>
      <c r="C312" s="6">
        <v>39785</v>
      </c>
      <c r="D312" s="6">
        <v>6500</v>
      </c>
      <c r="E312" s="6">
        <f t="shared" si="76"/>
        <v>3314.0904999999998</v>
      </c>
      <c r="F312" s="6">
        <v>541</v>
      </c>
      <c r="G312" s="6">
        <f t="shared" ref="G312:G321" si="78">G311+H311</f>
        <v>-277619.0163052943</v>
      </c>
      <c r="H312" s="46">
        <f t="shared" si="77"/>
        <v>-2773.0904999999998</v>
      </c>
      <c r="I312" s="31"/>
      <c r="J312" s="16"/>
      <c r="K312" s="15">
        <f>(G312)*(H308/12)</f>
        <v>-1908.6307370988982</v>
      </c>
    </row>
    <row r="313" spans="1:11" s="1" customFormat="1" ht="12.75" customHeight="1" x14ac:dyDescent="0.25">
      <c r="A313" s="2"/>
      <c r="B313" s="2" t="s">
        <v>30</v>
      </c>
      <c r="C313" s="6">
        <v>39785</v>
      </c>
      <c r="D313" s="6">
        <v>6500</v>
      </c>
      <c r="E313" s="6">
        <f t="shared" si="76"/>
        <v>3314.0904999999998</v>
      </c>
      <c r="F313" s="6">
        <v>541</v>
      </c>
      <c r="G313" s="6">
        <f t="shared" si="78"/>
        <v>-280392.10680529429</v>
      </c>
      <c r="H313" s="46">
        <f t="shared" si="77"/>
        <v>-2773.0904999999998</v>
      </c>
      <c r="I313" s="31" t="s">
        <v>54</v>
      </c>
      <c r="J313" s="16"/>
      <c r="K313" s="15">
        <f>(G313)*(H308/12)</f>
        <v>-1927.6957342863982</v>
      </c>
    </row>
    <row r="314" spans="1:11" s="1" customFormat="1" ht="12.75" customHeight="1" x14ac:dyDescent="0.25">
      <c r="A314" s="2"/>
      <c r="B314" s="2" t="s">
        <v>31</v>
      </c>
      <c r="C314" s="6">
        <v>56290</v>
      </c>
      <c r="D314" s="6">
        <v>6500</v>
      </c>
      <c r="E314" s="6">
        <f t="shared" si="76"/>
        <v>4688.9570000000003</v>
      </c>
      <c r="F314" s="6">
        <v>541</v>
      </c>
      <c r="G314" s="6">
        <f t="shared" si="78"/>
        <v>-283165.19730529428</v>
      </c>
      <c r="H314" s="46">
        <f t="shared" si="77"/>
        <v>-4147.9570000000003</v>
      </c>
      <c r="I314" s="31" t="s">
        <v>54</v>
      </c>
      <c r="J314" s="16"/>
      <c r="K314" s="15">
        <f>(G314)*(H308/12)</f>
        <v>-1946.7607314738982</v>
      </c>
    </row>
    <row r="315" spans="1:11" s="1" customFormat="1" ht="12.75" customHeight="1" x14ac:dyDescent="0.25">
      <c r="A315" s="2"/>
      <c r="B315" s="2" t="s">
        <v>32</v>
      </c>
      <c r="C315" s="6">
        <v>42228</v>
      </c>
      <c r="D315" s="6">
        <v>6500</v>
      </c>
      <c r="E315" s="6">
        <f t="shared" si="76"/>
        <v>3517.5924</v>
      </c>
      <c r="F315" s="6">
        <v>541</v>
      </c>
      <c r="G315" s="6">
        <f t="shared" si="78"/>
        <v>-287313.15430529427</v>
      </c>
      <c r="H315" s="46">
        <f t="shared" si="77"/>
        <v>-2976.5924</v>
      </c>
      <c r="I315" s="31"/>
      <c r="J315" s="16"/>
      <c r="K315" s="15">
        <f>(G315)*(H308/12)</f>
        <v>-1975.2779358488981</v>
      </c>
    </row>
    <row r="316" spans="1:11" s="1" customFormat="1" ht="12.75" customHeight="1" x14ac:dyDescent="0.25">
      <c r="A316" s="2"/>
      <c r="B316" s="2" t="s">
        <v>33</v>
      </c>
      <c r="C316" s="6">
        <v>42228</v>
      </c>
      <c r="D316" s="6">
        <v>6500</v>
      </c>
      <c r="E316" s="6">
        <f t="shared" si="76"/>
        <v>3517.5924</v>
      </c>
      <c r="F316" s="6">
        <v>541</v>
      </c>
      <c r="G316" s="6">
        <f t="shared" si="78"/>
        <v>-290289.7467052943</v>
      </c>
      <c r="H316" s="46">
        <f>F316-E316</f>
        <v>-2976.5924</v>
      </c>
      <c r="I316" s="31"/>
      <c r="J316" s="16"/>
      <c r="K316" s="15">
        <f>(G316)*(H308/12)</f>
        <v>-1995.7420085988983</v>
      </c>
    </row>
    <row r="317" spans="1:11" s="1" customFormat="1" ht="12.75" customHeight="1" x14ac:dyDescent="0.25">
      <c r="A317" s="2"/>
      <c r="B317" s="2" t="s">
        <v>17</v>
      </c>
      <c r="C317" s="6">
        <v>42228</v>
      </c>
      <c r="D317" s="6">
        <v>6500</v>
      </c>
      <c r="E317" s="6">
        <f t="shared" si="76"/>
        <v>3517.5924</v>
      </c>
      <c r="F317" s="6">
        <v>541</v>
      </c>
      <c r="G317" s="6">
        <f t="shared" si="78"/>
        <v>-293266.33910529432</v>
      </c>
      <c r="H317" s="46">
        <f>F317-E317</f>
        <v>-2976.5924</v>
      </c>
      <c r="I317" s="31"/>
      <c r="J317" s="16"/>
      <c r="K317" s="15">
        <f>(G317)*(H308/12)</f>
        <v>-2016.2060813488984</v>
      </c>
    </row>
    <row r="318" spans="1:11" s="1" customFormat="1" ht="12.75" customHeight="1" x14ac:dyDescent="0.25">
      <c r="A318" s="2"/>
      <c r="B318" s="2" t="s">
        <v>18</v>
      </c>
      <c r="C318" s="6">
        <v>42228</v>
      </c>
      <c r="D318" s="6">
        <v>6500</v>
      </c>
      <c r="E318" s="6">
        <f t="shared" si="76"/>
        <v>3517.5924</v>
      </c>
      <c r="F318" s="6">
        <v>541</v>
      </c>
      <c r="G318" s="6">
        <f t="shared" si="78"/>
        <v>-296242.93150529434</v>
      </c>
      <c r="H318" s="46">
        <f>F318-E318</f>
        <v>-2976.5924</v>
      </c>
      <c r="I318" s="31"/>
      <c r="J318" s="16"/>
      <c r="K318" s="15">
        <f>(G318)*(H308/12)</f>
        <v>-2036.6701540988986</v>
      </c>
    </row>
    <row r="319" spans="1:11" s="1" customFormat="1" ht="12.75" customHeight="1" x14ac:dyDescent="0.25">
      <c r="A319" s="2"/>
      <c r="B319" s="2" t="s">
        <v>19</v>
      </c>
      <c r="C319" s="6">
        <v>0</v>
      </c>
      <c r="D319" s="6">
        <v>0</v>
      </c>
      <c r="E319" s="6">
        <v>0</v>
      </c>
      <c r="F319" s="6">
        <v>0</v>
      </c>
      <c r="G319" s="6">
        <f t="shared" si="78"/>
        <v>-299219.52390529437</v>
      </c>
      <c r="H319" s="46">
        <f t="shared" ref="H319:H321" si="79">F319-E319</f>
        <v>0</v>
      </c>
      <c r="I319" s="31"/>
      <c r="J319" s="16"/>
      <c r="K319" s="15">
        <f>(G319)*(H308/12)</f>
        <v>-2057.1342268488988</v>
      </c>
    </row>
    <row r="320" spans="1:11" s="1" customFormat="1" ht="12.75" customHeight="1" x14ac:dyDescent="0.25">
      <c r="A320" s="2"/>
      <c r="B320" s="2" t="s">
        <v>20</v>
      </c>
      <c r="C320" s="6">
        <v>0</v>
      </c>
      <c r="D320" s="6">
        <v>0</v>
      </c>
      <c r="E320" s="6">
        <v>0</v>
      </c>
      <c r="F320" s="6">
        <v>0</v>
      </c>
      <c r="G320" s="6">
        <f t="shared" si="78"/>
        <v>-299219.52390529437</v>
      </c>
      <c r="H320" s="46">
        <f t="shared" si="79"/>
        <v>0</v>
      </c>
      <c r="I320" s="31"/>
      <c r="J320" s="16"/>
      <c r="K320" s="15">
        <f>(G320)*(H308/12)</f>
        <v>-2057.1342268488988</v>
      </c>
    </row>
    <row r="321" spans="1:12" s="1" customFormat="1" ht="12.75" customHeight="1" x14ac:dyDescent="0.25">
      <c r="A321" s="2"/>
      <c r="B321" s="2" t="s">
        <v>21</v>
      </c>
      <c r="C321" s="6">
        <v>0</v>
      </c>
      <c r="D321" s="6">
        <v>0</v>
      </c>
      <c r="E321" s="6">
        <v>0</v>
      </c>
      <c r="F321" s="6">
        <v>0</v>
      </c>
      <c r="G321" s="6">
        <f t="shared" si="78"/>
        <v>-299219.52390529437</v>
      </c>
      <c r="H321" s="46">
        <f t="shared" si="79"/>
        <v>0</v>
      </c>
      <c r="I321" s="31"/>
      <c r="J321" s="16"/>
      <c r="K321" s="15">
        <f>(G321)*(H308/12)</f>
        <v>-2057.1342268488988</v>
      </c>
    </row>
    <row r="322" spans="1:12" s="1" customFormat="1" ht="12.75" customHeight="1" x14ac:dyDescent="0.25">
      <c r="A322" s="2"/>
      <c r="B322" s="7" t="s">
        <v>22</v>
      </c>
      <c r="C322" s="8">
        <f>SUM(C310:C321)</f>
        <v>408700</v>
      </c>
      <c r="D322" s="9" t="s">
        <v>23</v>
      </c>
      <c r="E322" s="8">
        <f>SUM(E310:E321)</f>
        <v>34044.710000000006</v>
      </c>
      <c r="F322" s="8">
        <f>SUM(F310:F321)</f>
        <v>4869</v>
      </c>
      <c r="G322" s="12">
        <f>SUM(G310:G321)</f>
        <v>-3448807.7820635322</v>
      </c>
      <c r="H322" s="49">
        <f>SUM(H310:H321)</f>
        <v>-29175.710000000006</v>
      </c>
      <c r="I322" s="38">
        <f>H308/12</f>
        <v>6.875E-3</v>
      </c>
      <c r="J322" s="23"/>
      <c r="K322" s="30">
        <f>SUM(K310:K321)</f>
        <v>-23710.553501686783</v>
      </c>
    </row>
    <row r="323" spans="1:12" s="1" customFormat="1" ht="12.75" customHeight="1" x14ac:dyDescent="0.25">
      <c r="A323" s="2"/>
      <c r="B323" s="2"/>
      <c r="C323" s="2"/>
      <c r="D323" s="2"/>
      <c r="E323" s="2"/>
      <c r="F323" s="2"/>
      <c r="G323" s="2"/>
      <c r="H323" s="46"/>
      <c r="I323" s="31"/>
      <c r="J323" s="16"/>
      <c r="K323" s="15"/>
    </row>
    <row r="324" spans="1:12" s="1" customFormat="1" ht="12.75" customHeight="1" x14ac:dyDescent="0.25">
      <c r="A324" s="2"/>
      <c r="B324" s="2" t="s">
        <v>24</v>
      </c>
      <c r="C324" s="10">
        <f>G322*I322</f>
        <v>-23710.553501686783</v>
      </c>
      <c r="D324" s="2"/>
      <c r="E324" s="2"/>
      <c r="F324" s="2" t="s">
        <v>25</v>
      </c>
      <c r="G324" s="10">
        <f>H322+C324</f>
        <v>-52886.263501686786</v>
      </c>
      <c r="H324" s="46"/>
      <c r="I324" s="6">
        <f>SUM($G$14,$G$33,$G$53,$G$73,$G$93,$G$112,$G$131,$G$150,$G$169,$G$188,$G$207,$G$226,$G$245,$G$265,$G$285,$G$305,$G$324)</f>
        <v>-322930.07740698109</v>
      </c>
      <c r="J324" s="143" t="str">
        <f>IF($K322=$C324,"Intt OK","Intt CHECK IT")</f>
        <v>Intt OK</v>
      </c>
      <c r="K324" s="15"/>
    </row>
    <row r="325" spans="1:12" s="1" customFormat="1" ht="12.75" customHeight="1" x14ac:dyDescent="0.25">
      <c r="H325" s="53"/>
      <c r="I325" s="135" t="str">
        <f>IF($I324=$G329,"OK","CHECK IT")</f>
        <v>OK</v>
      </c>
      <c r="K325" s="28"/>
    </row>
    <row r="326" spans="1:12" s="1" customFormat="1" ht="12.75" customHeight="1" x14ac:dyDescent="0.25">
      <c r="A326" s="2"/>
      <c r="B326" s="438" t="s">
        <v>2</v>
      </c>
      <c r="C326" s="438"/>
      <c r="D326" s="438"/>
      <c r="E326" s="438" t="s">
        <v>3</v>
      </c>
      <c r="F326" s="438"/>
      <c r="G326" s="3" t="s">
        <v>4</v>
      </c>
      <c r="H326" s="449" t="s">
        <v>53</v>
      </c>
      <c r="I326" s="449"/>
      <c r="J326" s="2"/>
      <c r="K326" s="28"/>
    </row>
    <row r="327" spans="1:12" s="1" customFormat="1" ht="12.75" customHeight="1" x14ac:dyDescent="0.25">
      <c r="A327" s="2"/>
      <c r="B327" s="439" t="s">
        <v>81</v>
      </c>
      <c r="C327" s="439"/>
      <c r="D327" s="439"/>
      <c r="E327" s="439" t="s">
        <v>82</v>
      </c>
      <c r="F327" s="439"/>
      <c r="G327" s="4" t="s">
        <v>23</v>
      </c>
      <c r="H327" s="52" t="s">
        <v>45</v>
      </c>
      <c r="I327" s="45"/>
      <c r="J327" s="2"/>
      <c r="K327" s="28"/>
    </row>
    <row r="328" spans="1:12" s="1" customFormat="1" ht="12.75" customHeight="1" x14ac:dyDescent="0.25">
      <c r="A328" s="2"/>
      <c r="B328" s="3" t="s">
        <v>9</v>
      </c>
      <c r="C328" s="5" t="s">
        <v>10</v>
      </c>
      <c r="D328" s="3" t="s">
        <v>11</v>
      </c>
      <c r="E328" s="5" t="s">
        <v>12</v>
      </c>
      <c r="F328" s="3" t="s">
        <v>13</v>
      </c>
      <c r="G328" s="5" t="s">
        <v>14</v>
      </c>
      <c r="H328" s="48" t="s">
        <v>15</v>
      </c>
      <c r="I328" s="3" t="s">
        <v>16</v>
      </c>
      <c r="J328" s="2"/>
      <c r="K328" s="28"/>
    </row>
    <row r="329" spans="1:12" s="1" customFormat="1" ht="12.75" customHeight="1" x14ac:dyDescent="0.25">
      <c r="A329" s="2"/>
      <c r="B329" s="2" t="s">
        <v>27</v>
      </c>
      <c r="C329" s="6">
        <v>0</v>
      </c>
      <c r="D329" s="6">
        <v>0</v>
      </c>
      <c r="E329" s="6">
        <f>C329*8.33%</f>
        <v>0</v>
      </c>
      <c r="F329" s="6">
        <v>0</v>
      </c>
      <c r="G329" s="6">
        <f>$G$14+$G$33+$G$53+$G$73+$G$93+$G$112+$G$131+$G$150+$G$169+$G$188+$G$207+$G$226+$G$245+$G$265+$G$285+$G$305+$G$324</f>
        <v>-322930.07740698109</v>
      </c>
      <c r="H329" s="46">
        <f>F329-E329</f>
        <v>0</v>
      </c>
      <c r="I329" s="31"/>
      <c r="J329" s="16"/>
      <c r="K329" s="15">
        <f>(G329)*(H327/12)</f>
        <v>-2287.4213816327829</v>
      </c>
    </row>
    <row r="330" spans="1:12" s="1" customFormat="1" ht="12.75" customHeight="1" x14ac:dyDescent="0.25">
      <c r="A330" s="2"/>
      <c r="B330" s="2" t="s">
        <v>28</v>
      </c>
      <c r="C330" s="6">
        <v>0</v>
      </c>
      <c r="D330" s="6">
        <v>0</v>
      </c>
      <c r="E330" s="6">
        <f t="shared" ref="E330:E340" si="80">C330*8.33%</f>
        <v>0</v>
      </c>
      <c r="F330" s="6">
        <v>0</v>
      </c>
      <c r="G330" s="6">
        <f>G329+H329</f>
        <v>-322930.07740698109</v>
      </c>
      <c r="H330" s="46">
        <f t="shared" ref="H330:H334" si="81">F330-E330</f>
        <v>0</v>
      </c>
      <c r="I330" s="31"/>
      <c r="J330" s="16"/>
      <c r="K330" s="15">
        <f>(G330)*(H327/12)</f>
        <v>-2287.4213816327829</v>
      </c>
    </row>
    <row r="331" spans="1:12" s="1" customFormat="1" ht="12.75" customHeight="1" x14ac:dyDescent="0.25">
      <c r="A331" s="2"/>
      <c r="B331" s="2" t="s">
        <v>29</v>
      </c>
      <c r="C331" s="6">
        <v>0</v>
      </c>
      <c r="D331" s="6">
        <v>0</v>
      </c>
      <c r="E331" s="6">
        <f t="shared" si="80"/>
        <v>0</v>
      </c>
      <c r="F331" s="6">
        <v>0</v>
      </c>
      <c r="G331" s="6">
        <f t="shared" ref="G331:G340" si="82">G330+H330</f>
        <v>-322930.07740698109</v>
      </c>
      <c r="H331" s="46">
        <f t="shared" si="81"/>
        <v>0</v>
      </c>
      <c r="I331" s="31"/>
      <c r="J331" s="16"/>
      <c r="K331" s="15">
        <f>(G331)*(H327/12)</f>
        <v>-2287.4213816327829</v>
      </c>
    </row>
    <row r="332" spans="1:12" s="1" customFormat="1" ht="12.75" customHeight="1" x14ac:dyDescent="0.25">
      <c r="A332" s="2"/>
      <c r="B332" s="2" t="s">
        <v>30</v>
      </c>
      <c r="C332" s="6">
        <v>0</v>
      </c>
      <c r="D332" s="6">
        <v>0</v>
      </c>
      <c r="E332" s="6">
        <f t="shared" si="80"/>
        <v>0</v>
      </c>
      <c r="F332" s="6">
        <v>0</v>
      </c>
      <c r="G332" s="6">
        <f t="shared" si="82"/>
        <v>-322930.07740698109</v>
      </c>
      <c r="H332" s="46">
        <f t="shared" si="81"/>
        <v>0</v>
      </c>
      <c r="I332" s="31" t="s">
        <v>54</v>
      </c>
      <c r="J332" s="16"/>
      <c r="K332" s="15">
        <f>(G332)*(H327/12)</f>
        <v>-2287.4213816327829</v>
      </c>
    </row>
    <row r="333" spans="1:12" s="1" customFormat="1" ht="12.75" customHeight="1" x14ac:dyDescent="0.25">
      <c r="A333" s="2"/>
      <c r="B333" s="2" t="s">
        <v>31</v>
      </c>
      <c r="C333" s="6">
        <v>0</v>
      </c>
      <c r="D333" s="6">
        <v>0</v>
      </c>
      <c r="E333" s="6">
        <f t="shared" si="80"/>
        <v>0</v>
      </c>
      <c r="F333" s="6">
        <v>0</v>
      </c>
      <c r="G333" s="6">
        <f t="shared" si="82"/>
        <v>-322930.07740698109</v>
      </c>
      <c r="H333" s="46">
        <f t="shared" si="81"/>
        <v>0</v>
      </c>
      <c r="I333" s="31" t="s">
        <v>54</v>
      </c>
      <c r="J333" s="16"/>
      <c r="K333" s="15">
        <f>(G333)*(H327/12)</f>
        <v>-2287.4213816327829</v>
      </c>
      <c r="L333" s="1" t="s">
        <v>54</v>
      </c>
    </row>
    <row r="334" spans="1:12" s="1" customFormat="1" ht="12.75" customHeight="1" x14ac:dyDescent="0.25">
      <c r="A334" s="2"/>
      <c r="B334" s="2" t="s">
        <v>32</v>
      </c>
      <c r="C334" s="6">
        <v>0</v>
      </c>
      <c r="D334" s="6">
        <v>0</v>
      </c>
      <c r="E334" s="6">
        <f t="shared" si="80"/>
        <v>0</v>
      </c>
      <c r="F334" s="6">
        <v>0</v>
      </c>
      <c r="G334" s="6">
        <f t="shared" si="82"/>
        <v>-322930.07740698109</v>
      </c>
      <c r="H334" s="46">
        <f t="shared" si="81"/>
        <v>0</v>
      </c>
      <c r="I334" s="31"/>
      <c r="J334" s="16"/>
      <c r="K334" s="15">
        <f>(G334)*(H327/12)</f>
        <v>-2287.4213816327829</v>
      </c>
    </row>
    <row r="335" spans="1:12" s="1" customFormat="1" ht="12.75" customHeight="1" x14ac:dyDescent="0.25">
      <c r="A335" s="2"/>
      <c r="B335" s="2" t="s">
        <v>33</v>
      </c>
      <c r="C335" s="6">
        <v>0</v>
      </c>
      <c r="D335" s="6">
        <v>0</v>
      </c>
      <c r="E335" s="6">
        <f t="shared" si="80"/>
        <v>0</v>
      </c>
      <c r="F335" s="6">
        <v>0</v>
      </c>
      <c r="G335" s="6">
        <f t="shared" si="82"/>
        <v>-322930.07740698109</v>
      </c>
      <c r="H335" s="46">
        <f>F335-E335</f>
        <v>0</v>
      </c>
      <c r="I335" s="31"/>
      <c r="J335" s="16"/>
      <c r="K335" s="15">
        <f>(G335)*(H327/12)</f>
        <v>-2287.4213816327829</v>
      </c>
    </row>
    <row r="336" spans="1:12" s="1" customFormat="1" ht="12.75" customHeight="1" x14ac:dyDescent="0.25">
      <c r="A336" s="2"/>
      <c r="B336" s="2" t="s">
        <v>17</v>
      </c>
      <c r="C336" s="6">
        <v>0</v>
      </c>
      <c r="D336" s="6">
        <v>0</v>
      </c>
      <c r="E336" s="6">
        <f t="shared" si="80"/>
        <v>0</v>
      </c>
      <c r="F336" s="6">
        <v>0</v>
      </c>
      <c r="G336" s="6">
        <f t="shared" si="82"/>
        <v>-322930.07740698109</v>
      </c>
      <c r="H336" s="46">
        <f>F336-E336</f>
        <v>0</v>
      </c>
      <c r="I336" s="31"/>
      <c r="J336" s="16"/>
      <c r="K336" s="15">
        <f>(G336)*(H327/12)</f>
        <v>-2287.4213816327829</v>
      </c>
    </row>
    <row r="337" spans="1:11" s="1" customFormat="1" ht="12.75" customHeight="1" x14ac:dyDescent="0.25">
      <c r="A337" s="2"/>
      <c r="B337" s="2" t="s">
        <v>18</v>
      </c>
      <c r="C337" s="6">
        <v>0</v>
      </c>
      <c r="D337" s="6">
        <v>0</v>
      </c>
      <c r="E337" s="6">
        <f t="shared" si="80"/>
        <v>0</v>
      </c>
      <c r="F337" s="6">
        <v>0</v>
      </c>
      <c r="G337" s="6">
        <f t="shared" si="82"/>
        <v>-322930.07740698109</v>
      </c>
      <c r="H337" s="46">
        <f>F337-E337</f>
        <v>0</v>
      </c>
      <c r="I337" s="31"/>
      <c r="J337" s="16"/>
      <c r="K337" s="15">
        <f>(G337)*(H327/12)</f>
        <v>-2287.4213816327829</v>
      </c>
    </row>
    <row r="338" spans="1:11" s="1" customFormat="1" ht="12.75" customHeight="1" x14ac:dyDescent="0.25">
      <c r="A338" s="2"/>
      <c r="B338" s="2" t="s">
        <v>19</v>
      </c>
      <c r="C338" s="6">
        <v>0</v>
      </c>
      <c r="D338" s="6">
        <v>0</v>
      </c>
      <c r="E338" s="6">
        <f t="shared" si="80"/>
        <v>0</v>
      </c>
      <c r="F338" s="6">
        <v>0</v>
      </c>
      <c r="G338" s="6">
        <f t="shared" si="82"/>
        <v>-322930.07740698109</v>
      </c>
      <c r="H338" s="46">
        <f t="shared" ref="H338:H340" si="83">F338-E338</f>
        <v>0</v>
      </c>
      <c r="I338" s="31"/>
      <c r="J338" s="16"/>
      <c r="K338" s="15">
        <f>(G338)*(H327/12)</f>
        <v>-2287.4213816327829</v>
      </c>
    </row>
    <row r="339" spans="1:11" s="1" customFormat="1" ht="12.75" customHeight="1" x14ac:dyDescent="0.25">
      <c r="A339" s="2"/>
      <c r="B339" s="2" t="s">
        <v>20</v>
      </c>
      <c r="C339" s="6">
        <v>0</v>
      </c>
      <c r="D339" s="6">
        <v>0</v>
      </c>
      <c r="E339" s="6">
        <f t="shared" si="80"/>
        <v>0</v>
      </c>
      <c r="F339" s="6">
        <v>0</v>
      </c>
      <c r="G339" s="6">
        <f t="shared" si="82"/>
        <v>-322930.07740698109</v>
      </c>
      <c r="H339" s="46">
        <f t="shared" si="83"/>
        <v>0</v>
      </c>
      <c r="I339" s="31"/>
      <c r="J339" s="16"/>
      <c r="K339" s="15">
        <f>(G339)*(H327/12)</f>
        <v>-2287.4213816327829</v>
      </c>
    </row>
    <row r="340" spans="1:11" s="1" customFormat="1" ht="12.75" customHeight="1" x14ac:dyDescent="0.25">
      <c r="A340" s="2"/>
      <c r="B340" s="2" t="s">
        <v>21</v>
      </c>
      <c r="C340" s="6">
        <v>0</v>
      </c>
      <c r="D340" s="6">
        <v>0</v>
      </c>
      <c r="E340" s="6">
        <f t="shared" si="80"/>
        <v>0</v>
      </c>
      <c r="F340" s="6">
        <v>0</v>
      </c>
      <c r="G340" s="6">
        <f t="shared" si="82"/>
        <v>-322930.07740698109</v>
      </c>
      <c r="H340" s="46">
        <f t="shared" si="83"/>
        <v>0</v>
      </c>
      <c r="I340" s="31"/>
      <c r="J340" s="16"/>
      <c r="K340" s="15">
        <f>(G340)*(H327/12)</f>
        <v>-2287.4213816327829</v>
      </c>
    </row>
    <row r="341" spans="1:11" s="1" customFormat="1" ht="12.75" customHeight="1" x14ac:dyDescent="0.25">
      <c r="A341" s="2"/>
      <c r="B341" s="7" t="s">
        <v>22</v>
      </c>
      <c r="C341" s="8">
        <f>SUM(C329:C340)</f>
        <v>0</v>
      </c>
      <c r="D341" s="9" t="s">
        <v>23</v>
      </c>
      <c r="E341" s="8">
        <f>SUM(E329:E340)</f>
        <v>0</v>
      </c>
      <c r="F341" s="8">
        <f>SUM(F329:F340)</f>
        <v>0</v>
      </c>
      <c r="G341" s="12">
        <f>SUM(G329:G340)</f>
        <v>-3875160.9288837728</v>
      </c>
      <c r="H341" s="49">
        <f>SUM(H329:H340)</f>
        <v>0</v>
      </c>
      <c r="I341" s="38">
        <f>H327/12</f>
        <v>7.0833333333333338E-3</v>
      </c>
      <c r="J341" s="23"/>
      <c r="K341" s="30">
        <f>SUM(K329:K340)</f>
        <v>-27449.056579593394</v>
      </c>
    </row>
    <row r="342" spans="1:11" s="1" customFormat="1" ht="12.75" customHeight="1" x14ac:dyDescent="0.25">
      <c r="A342" s="2"/>
      <c r="B342" s="2"/>
      <c r="C342" s="2"/>
      <c r="D342" s="2"/>
      <c r="E342" s="2"/>
      <c r="F342" s="2"/>
      <c r="G342" s="2"/>
      <c r="H342" s="46"/>
      <c r="I342" s="31"/>
      <c r="J342" s="143" t="str">
        <f>IF($K341=$C343,"Intt OK","Intt CHECK IT")</f>
        <v>Intt OK</v>
      </c>
      <c r="K342" s="15"/>
    </row>
    <row r="343" spans="1:11" s="1" customFormat="1" ht="12.75" customHeight="1" x14ac:dyDescent="0.25">
      <c r="A343" s="2"/>
      <c r="B343" s="2" t="s">
        <v>24</v>
      </c>
      <c r="C343" s="10">
        <f>G341*I341</f>
        <v>-27449.056579593394</v>
      </c>
      <c r="D343" s="2"/>
      <c r="E343" s="2"/>
      <c r="F343" s="2" t="s">
        <v>25</v>
      </c>
      <c r="G343" s="10">
        <f>H341+C343</f>
        <v>-27449.056579593394</v>
      </c>
      <c r="H343" s="46"/>
      <c r="I343" s="6">
        <f>SUM($G$14,$G$33,$G$53,$G$73,$G$93,$G$112,$G$131,$G$150,$G$169,$G$188,$G$207,$G$226,$G$245,$G$265,$G$285,$G$305,$G$324,$G$343)</f>
        <v>-350379.13398657448</v>
      </c>
      <c r="J343" s="16"/>
      <c r="K343" s="15"/>
    </row>
    <row r="344" spans="1:11" s="1" customFormat="1" ht="12.75" customHeight="1" x14ac:dyDescent="0.25">
      <c r="H344" s="53"/>
      <c r="I344" s="135" t="str">
        <f>IF($I343=$G348,"OK","CHECK IT")</f>
        <v>OK</v>
      </c>
      <c r="K344" s="28"/>
    </row>
    <row r="345" spans="1:11" s="1" customFormat="1" ht="12.75" customHeight="1" x14ac:dyDescent="0.25">
      <c r="A345" s="2"/>
      <c r="B345" s="438" t="s">
        <v>2</v>
      </c>
      <c r="C345" s="438"/>
      <c r="D345" s="438"/>
      <c r="E345" s="438" t="s">
        <v>3</v>
      </c>
      <c r="F345" s="438"/>
      <c r="G345" s="3" t="s">
        <v>4</v>
      </c>
      <c r="H345" s="449" t="s">
        <v>55</v>
      </c>
      <c r="I345" s="449"/>
      <c r="J345" s="2"/>
      <c r="K345" s="28"/>
    </row>
    <row r="346" spans="1:11" s="1" customFormat="1" ht="12.75" customHeight="1" x14ac:dyDescent="0.25">
      <c r="A346" s="2"/>
      <c r="B346" s="439" t="s">
        <v>81</v>
      </c>
      <c r="C346" s="439"/>
      <c r="D346" s="439"/>
      <c r="E346" s="439" t="s">
        <v>82</v>
      </c>
      <c r="F346" s="439"/>
      <c r="G346" s="4" t="s">
        <v>23</v>
      </c>
      <c r="H346" s="52" t="s">
        <v>56</v>
      </c>
      <c r="I346" s="45"/>
      <c r="J346" s="2"/>
      <c r="K346" s="28"/>
    </row>
    <row r="347" spans="1:11" s="1" customFormat="1" ht="12.75" customHeight="1" x14ac:dyDescent="0.25">
      <c r="A347" s="2"/>
      <c r="B347" s="3" t="s">
        <v>9</v>
      </c>
      <c r="C347" s="5" t="s">
        <v>10</v>
      </c>
      <c r="D347" s="3" t="s">
        <v>11</v>
      </c>
      <c r="E347" s="5" t="s">
        <v>12</v>
      </c>
      <c r="F347" s="3" t="s">
        <v>13</v>
      </c>
      <c r="G347" s="5" t="s">
        <v>14</v>
      </c>
      <c r="H347" s="48" t="s">
        <v>15</v>
      </c>
      <c r="I347" s="3" t="s">
        <v>16</v>
      </c>
      <c r="J347" s="2"/>
      <c r="K347" s="28"/>
    </row>
    <row r="348" spans="1:11" s="1" customFormat="1" ht="12.75" customHeight="1" x14ac:dyDescent="0.25">
      <c r="A348" s="2"/>
      <c r="B348" s="2" t="s">
        <v>27</v>
      </c>
      <c r="C348" s="6">
        <v>0</v>
      </c>
      <c r="D348" s="6">
        <v>0</v>
      </c>
      <c r="E348" s="6">
        <v>0</v>
      </c>
      <c r="F348" s="6">
        <v>0</v>
      </c>
      <c r="G348" s="6">
        <f>$G$14+$G$33+$G$53+$G$73+$G$93+$G$112+$G$131+$G$150+$G$169+$G$188+$G$207+$G$226+$G$245+$G$265+$G$285+$G$305+$G$324+$G$343</f>
        <v>-350379.13398657448</v>
      </c>
      <c r="H348" s="46">
        <f>F348-E348</f>
        <v>0</v>
      </c>
      <c r="I348" s="31"/>
      <c r="J348" s="16"/>
      <c r="K348" s="15">
        <f>(G348)*(H346/12)</f>
        <v>-2554.8478519854389</v>
      </c>
    </row>
    <row r="349" spans="1:11" s="1" customFormat="1" ht="12.75" customHeight="1" x14ac:dyDescent="0.25">
      <c r="A349" s="2"/>
      <c r="B349" s="2" t="s">
        <v>28</v>
      </c>
      <c r="C349" s="6">
        <v>0</v>
      </c>
      <c r="D349" s="6">
        <v>0</v>
      </c>
      <c r="E349" s="6">
        <v>0</v>
      </c>
      <c r="F349" s="6">
        <v>0</v>
      </c>
      <c r="G349" s="6">
        <f>G348+H348</f>
        <v>-350379.13398657448</v>
      </c>
      <c r="H349" s="46">
        <f t="shared" ref="H349:H353" si="84">F349-E349</f>
        <v>0</v>
      </c>
      <c r="I349" s="31"/>
      <c r="J349" s="16"/>
      <c r="K349" s="15">
        <f>(G349)*(H346/12)</f>
        <v>-2554.8478519854389</v>
      </c>
    </row>
    <row r="350" spans="1:11" s="1" customFormat="1" ht="12.75" customHeight="1" x14ac:dyDescent="0.25">
      <c r="A350" s="2"/>
      <c r="B350" s="2" t="s">
        <v>29</v>
      </c>
      <c r="C350" s="6">
        <v>0</v>
      </c>
      <c r="D350" s="6">
        <v>0</v>
      </c>
      <c r="E350" s="6">
        <v>0</v>
      </c>
      <c r="F350" s="6">
        <v>0</v>
      </c>
      <c r="G350" s="6">
        <f t="shared" ref="G350:G355" si="85">G349+H349</f>
        <v>-350379.13398657448</v>
      </c>
      <c r="H350" s="46">
        <f t="shared" si="84"/>
        <v>0</v>
      </c>
      <c r="I350" s="31"/>
      <c r="J350" s="16"/>
      <c r="K350" s="15">
        <f>(G350)*(H346/12)</f>
        <v>-2554.8478519854389</v>
      </c>
    </row>
    <row r="351" spans="1:11" s="1" customFormat="1" ht="12.75" customHeight="1" x14ac:dyDescent="0.25">
      <c r="A351" s="2"/>
      <c r="B351" s="2" t="s">
        <v>30</v>
      </c>
      <c r="C351" s="6">
        <v>0</v>
      </c>
      <c r="D351" s="6">
        <v>0</v>
      </c>
      <c r="E351" s="6">
        <v>0</v>
      </c>
      <c r="F351" s="6">
        <v>0</v>
      </c>
      <c r="G351" s="6">
        <f t="shared" si="85"/>
        <v>-350379.13398657448</v>
      </c>
      <c r="H351" s="46">
        <f t="shared" si="84"/>
        <v>0</v>
      </c>
      <c r="I351" s="31" t="s">
        <v>54</v>
      </c>
      <c r="J351" s="16"/>
      <c r="K351" s="15">
        <f>(G351)*(H346/12)</f>
        <v>-2554.8478519854389</v>
      </c>
    </row>
    <row r="352" spans="1:11" s="1" customFormat="1" ht="12.75" customHeight="1" x14ac:dyDescent="0.25">
      <c r="A352" s="2"/>
      <c r="B352" s="2" t="s">
        <v>31</v>
      </c>
      <c r="C352" s="6">
        <v>0</v>
      </c>
      <c r="D352" s="6">
        <v>0</v>
      </c>
      <c r="E352" s="6">
        <v>0</v>
      </c>
      <c r="F352" s="6">
        <v>0</v>
      </c>
      <c r="G352" s="6">
        <f t="shared" si="85"/>
        <v>-350379.13398657448</v>
      </c>
      <c r="H352" s="46">
        <f t="shared" si="84"/>
        <v>0</v>
      </c>
      <c r="I352" s="31" t="s">
        <v>54</v>
      </c>
      <c r="J352" s="16"/>
      <c r="K352" s="15">
        <f>(G352)*(H346/12)</f>
        <v>-2554.8478519854389</v>
      </c>
    </row>
    <row r="353" spans="1:11" s="1" customFormat="1" ht="12.75" customHeight="1" x14ac:dyDescent="0.25">
      <c r="A353" s="2"/>
      <c r="B353" s="2" t="s">
        <v>32</v>
      </c>
      <c r="C353" s="6">
        <v>0</v>
      </c>
      <c r="D353" s="6">
        <v>0</v>
      </c>
      <c r="E353" s="6">
        <v>0</v>
      </c>
      <c r="F353" s="6">
        <v>0</v>
      </c>
      <c r="G353" s="6">
        <f t="shared" si="85"/>
        <v>-350379.13398657448</v>
      </c>
      <c r="H353" s="46">
        <f t="shared" si="84"/>
        <v>0</v>
      </c>
      <c r="I353" s="31"/>
      <c r="J353" s="16"/>
      <c r="K353" s="15">
        <f>(G353)*(H346/12)</f>
        <v>-2554.8478519854389</v>
      </c>
    </row>
    <row r="354" spans="1:11" s="1" customFormat="1" ht="12.75" customHeight="1" x14ac:dyDescent="0.25">
      <c r="A354" s="2"/>
      <c r="B354" s="2" t="s">
        <v>33</v>
      </c>
      <c r="C354" s="6">
        <v>0</v>
      </c>
      <c r="D354" s="6">
        <v>0</v>
      </c>
      <c r="E354" s="6">
        <v>0</v>
      </c>
      <c r="F354" s="6">
        <v>0</v>
      </c>
      <c r="G354" s="6">
        <f t="shared" si="85"/>
        <v>-350379.13398657448</v>
      </c>
      <c r="H354" s="46">
        <f>F354-E354</f>
        <v>0</v>
      </c>
      <c r="I354" s="31"/>
      <c r="J354" s="16"/>
      <c r="K354" s="15">
        <f>(G354)*(H346/12)</f>
        <v>-2554.8478519854389</v>
      </c>
    </row>
    <row r="355" spans="1:11" s="1" customFormat="1" ht="12.75" customHeight="1" x14ac:dyDescent="0.25">
      <c r="A355" s="2"/>
      <c r="B355" s="2" t="s">
        <v>17</v>
      </c>
      <c r="C355" s="6">
        <v>0</v>
      </c>
      <c r="D355" s="6">
        <v>0</v>
      </c>
      <c r="E355" s="6">
        <v>0</v>
      </c>
      <c r="F355" s="6">
        <v>0</v>
      </c>
      <c r="G355" s="6">
        <f t="shared" si="85"/>
        <v>-350379.13398657448</v>
      </c>
      <c r="H355" s="46">
        <f>F355-E355</f>
        <v>0</v>
      </c>
      <c r="I355" s="31"/>
      <c r="J355" s="16"/>
      <c r="K355" s="15">
        <f>(G355)*(H346/12)</f>
        <v>-2554.8478519854389</v>
      </c>
    </row>
    <row r="356" spans="1:11" s="1" customFormat="1" ht="12.75" customHeight="1" x14ac:dyDescent="0.25">
      <c r="A356" s="2"/>
      <c r="B356" s="7" t="s">
        <v>22</v>
      </c>
      <c r="C356" s="8">
        <f>SUM(C348:C355)</f>
        <v>0</v>
      </c>
      <c r="D356" s="9" t="s">
        <v>23</v>
      </c>
      <c r="E356" s="8">
        <f>SUM(E348:E355)</f>
        <v>0</v>
      </c>
      <c r="F356" s="8">
        <f>SUM(F348:F355)</f>
        <v>0</v>
      </c>
      <c r="G356" s="12">
        <f>SUM(G348:G355)</f>
        <v>-2803033.0718925963</v>
      </c>
      <c r="H356" s="49">
        <f>SUM(H348:H355)</f>
        <v>0</v>
      </c>
      <c r="I356" s="38">
        <f>H346/12</f>
        <v>7.2916666666666659E-3</v>
      </c>
      <c r="J356" s="23"/>
      <c r="K356" s="30">
        <f>SUM(K348:K355)</f>
        <v>-20438.782815883515</v>
      </c>
    </row>
    <row r="357" spans="1:11" s="1" customFormat="1" ht="12.75" customHeight="1" x14ac:dyDescent="0.25">
      <c r="A357" s="2"/>
      <c r="B357" s="2"/>
      <c r="C357" s="2"/>
      <c r="D357" s="2"/>
      <c r="E357" s="2"/>
      <c r="F357" s="2"/>
      <c r="G357" s="2"/>
      <c r="H357" s="46"/>
      <c r="I357" s="31"/>
      <c r="J357" s="16"/>
      <c r="K357" s="15"/>
    </row>
    <row r="358" spans="1:11" s="1" customFormat="1" ht="12.75" customHeight="1" x14ac:dyDescent="0.25">
      <c r="A358" s="2"/>
      <c r="B358" s="2" t="s">
        <v>24</v>
      </c>
      <c r="C358" s="10">
        <f>G356*I356</f>
        <v>-20438.782815883511</v>
      </c>
      <c r="D358" s="2"/>
      <c r="E358" s="2"/>
      <c r="F358" s="2" t="s">
        <v>25</v>
      </c>
      <c r="G358" s="10">
        <f>H356+C358</f>
        <v>-20438.782815883511</v>
      </c>
      <c r="H358" s="46"/>
      <c r="I358" s="6">
        <f>SUM($G$14,$G$33,$G$53,$G$73,$G$93,$G$112,$G$131,$G$150,$G$169,$G$188,$G$207,$G$226,$G$245,$G$265,$G$285,$G$305,$G$324,$G$343,$G$358)</f>
        <v>-370817.916802458</v>
      </c>
      <c r="J358" s="143" t="str">
        <f>IF($K356=$C358,"Intt OK","Intt CHECK IT")</f>
        <v>Intt OK</v>
      </c>
      <c r="K358" s="15"/>
    </row>
    <row r="359" spans="1:11" s="1" customFormat="1" ht="12.75" customHeight="1" x14ac:dyDescent="0.25">
      <c r="H359" s="53"/>
      <c r="I359" s="135" t="str">
        <f>IF($I358=$G363,"OK","CHECK IT")</f>
        <v>OK</v>
      </c>
      <c r="K359" s="28"/>
    </row>
    <row r="361" spans="1:11" ht="15.75" thickBot="1" x14ac:dyDescent="0.3">
      <c r="B361" s="2" t="s">
        <v>61</v>
      </c>
      <c r="C361" s="10">
        <f>G14+G33+G53+G73+G93+G112+G131+G150+G169+G188+G207+G226+G245+G265+G285+G305+G324+G343+G358</f>
        <v>-370817.916802458</v>
      </c>
      <c r="D361" t="s">
        <v>54</v>
      </c>
    </row>
    <row r="362" spans="1:11" s="1" customFormat="1" ht="24" thickBot="1" x14ac:dyDescent="0.3">
      <c r="C362" s="440" t="s">
        <v>191</v>
      </c>
      <c r="D362" s="441"/>
      <c r="E362" s="441"/>
      <c r="F362" s="441"/>
      <c r="G362" s="441"/>
      <c r="H362" s="441"/>
      <c r="I362" s="441"/>
      <c r="J362" s="441"/>
      <c r="K362" s="442"/>
    </row>
    <row r="363" spans="1:11" ht="31.5" thickBot="1" x14ac:dyDescent="0.3">
      <c r="A363" s="142" t="s">
        <v>126</v>
      </c>
      <c r="C363" s="200" t="s">
        <v>82</v>
      </c>
      <c r="D363" s="201" t="s">
        <v>192</v>
      </c>
      <c r="E363" s="4" t="s">
        <v>23</v>
      </c>
      <c r="F363" s="251" t="s">
        <v>120</v>
      </c>
      <c r="G363" s="202">
        <f>SUM(G358,G343,G324,G305,G285,G265,G245,G226,G207,G188,G169,G150,G131,G112,G93,G73,G53,G33,G14)</f>
        <v>-370817.91680245806</v>
      </c>
      <c r="H363" s="203" t="str">
        <f>IF(AND($C361=$G363),"OK",IF(AND($G363=$I360),"OK","CHECK IT"))</f>
        <v>OK</v>
      </c>
      <c r="I363" s="204"/>
      <c r="J363" s="205"/>
      <c r="K363" s="206"/>
    </row>
    <row r="364" spans="1:11" ht="15.75" x14ac:dyDescent="0.25">
      <c r="A364" s="100"/>
      <c r="C364" s="100"/>
      <c r="D364" s="207" t="s">
        <v>193</v>
      </c>
      <c r="E364" s="244" t="s">
        <v>81</v>
      </c>
      <c r="F364" s="248"/>
      <c r="G364" s="208"/>
      <c r="H364" s="209">
        <f>C361-G363</f>
        <v>0</v>
      </c>
      <c r="I364" s="210"/>
      <c r="J364" s="211"/>
      <c r="K364" s="212"/>
    </row>
    <row r="365" spans="1:11" ht="23.25" x14ac:dyDescent="0.25">
      <c r="A365" s="109"/>
      <c r="C365" s="213"/>
      <c r="D365" s="207" t="s">
        <v>194</v>
      </c>
      <c r="E365" s="244" t="s">
        <v>197</v>
      </c>
      <c r="F365" s="252"/>
      <c r="G365" s="207"/>
      <c r="H365" s="214"/>
      <c r="I365" s="215"/>
      <c r="J365" s="211"/>
      <c r="K365" s="212"/>
    </row>
    <row r="366" spans="1:11" ht="36" x14ac:dyDescent="0.25">
      <c r="A366" s="113"/>
      <c r="B366" s="114"/>
      <c r="C366" s="216" t="s">
        <v>171</v>
      </c>
      <c r="D366" s="217"/>
      <c r="E366" s="218" t="s">
        <v>172</v>
      </c>
      <c r="F366" s="218" t="s">
        <v>173</v>
      </c>
      <c r="G366" s="219"/>
      <c r="H366" s="218" t="s">
        <v>174</v>
      </c>
      <c r="I366" s="220"/>
      <c r="J366" s="221"/>
      <c r="K366" s="222" t="s">
        <v>175</v>
      </c>
    </row>
    <row r="367" spans="1:11" x14ac:dyDescent="0.25">
      <c r="A367" s="120"/>
      <c r="B367" s="59"/>
      <c r="C367" s="223">
        <f>SUM(C356,C341,C322,C303,C283,C263,C243,C224,C205,C186,C167,C148,C129,C110,C91,C71,C51,C31,C12)</f>
        <v>3510755</v>
      </c>
      <c r="D367" s="224"/>
      <c r="E367" s="225">
        <f>SUM(E356,E341,E322,E303,E283,E263,E243,E224,E205,E186,E167,E148,E129,E110,E91,E71,E51,E31,E12)</f>
        <v>292445.89149999997</v>
      </c>
      <c r="F367" s="225">
        <f>SUM(F356,F341,F322,F303,F283,F263,F243,F224,F205,F186,F167,F148,F129,F110,F91,F71,F51,F31,F12)</f>
        <v>95919</v>
      </c>
      <c r="G367" s="225" t="s">
        <v>54</v>
      </c>
      <c r="H367" s="225">
        <f>SUM(H356,H341,H322,H303,H283,H263,H243,H224,H205,H186,H167,H148,H129,H110,H91,H71,H51,H31,H12)</f>
        <v>-196526.8915</v>
      </c>
      <c r="I367" s="225" t="s">
        <v>54</v>
      </c>
      <c r="J367" s="225" t="s">
        <v>54</v>
      </c>
      <c r="K367" s="227">
        <f>SUM(K356,K341,K322,K303,K283,K263,K243,K224,K205,K186,K167,K148,K129,K110,K91,K71,K51,K31,K12)</f>
        <v>-174291.02530245797</v>
      </c>
    </row>
    <row r="368" spans="1:11" ht="15.75" thickBot="1" x14ac:dyDescent="0.3">
      <c r="A368" s="120"/>
      <c r="B368" s="59"/>
      <c r="C368" s="228"/>
      <c r="D368" s="229"/>
      <c r="E368" s="230">
        <f>$C367*8.33%</f>
        <v>292445.89149999997</v>
      </c>
      <c r="F368" s="229"/>
      <c r="G368" s="210"/>
      <c r="H368" s="230">
        <f>$E368-$F367</f>
        <v>196526.89149999997</v>
      </c>
      <c r="I368" s="231"/>
      <c r="J368" s="211"/>
      <c r="K368" s="212"/>
    </row>
    <row r="369" spans="1:11" ht="24" thickBot="1" x14ac:dyDescent="0.3">
      <c r="A369" s="120"/>
      <c r="B369" s="59"/>
      <c r="C369" s="228"/>
      <c r="D369" s="229"/>
      <c r="E369" s="232" t="str">
        <f>IF($E367=$E368,"OK","CHECK IT")</f>
        <v>OK</v>
      </c>
      <c r="F369" s="230"/>
      <c r="G369" s="210"/>
      <c r="H369" s="232" t="s">
        <v>148</v>
      </c>
      <c r="I369" s="215"/>
      <c r="J369" s="211"/>
      <c r="K369" s="212"/>
    </row>
    <row r="370" spans="1:11" ht="27" thickBot="1" x14ac:dyDescent="0.3">
      <c r="A370" s="124"/>
      <c r="B370" s="59"/>
      <c r="C370" s="233"/>
      <c r="D370" s="234"/>
      <c r="E370" s="209">
        <f>$E367-$E368</f>
        <v>0</v>
      </c>
      <c r="F370" s="235"/>
      <c r="G370" s="235"/>
      <c r="H370" s="209">
        <v>0</v>
      </c>
      <c r="I370" s="215"/>
      <c r="J370" s="211"/>
      <c r="K370" s="212"/>
    </row>
    <row r="371" spans="1:11" ht="24.75" thickBot="1" x14ac:dyDescent="0.3">
      <c r="A371" s="127"/>
      <c r="B371" s="104"/>
      <c r="C371" s="216" t="s">
        <v>175</v>
      </c>
      <c r="D371" s="236"/>
      <c r="E371" s="236"/>
      <c r="F371" s="236"/>
      <c r="G371" s="237"/>
      <c r="H371" s="237"/>
      <c r="I371" s="215"/>
      <c r="J371" s="253" t="str">
        <f>IF($C372=$K367,"Intt OK","Intt CHECK IT")</f>
        <v>Intt OK</v>
      </c>
      <c r="K371" s="254"/>
    </row>
    <row r="372" spans="1:11" ht="31.5" thickBot="1" x14ac:dyDescent="0.3">
      <c r="A372" s="142" t="s">
        <v>128</v>
      </c>
      <c r="B372" s="130"/>
      <c r="C372" s="238">
        <f>SUM(C358,C343,C324,C305,C285,C265,C245,C226,C207,C188,C169,C150,C131,C112,C93,C73,C53,C33,C14)</f>
        <v>-174291.025302458</v>
      </c>
      <c r="D372" s="239"/>
      <c r="E372" s="240" t="s">
        <v>139</v>
      </c>
      <c r="F372" s="239" t="str">
        <f>IF(G363=(H367+K367),"OK", "False")</f>
        <v>OK</v>
      </c>
      <c r="G372" s="241"/>
      <c r="H372" s="241"/>
      <c r="I372" s="255"/>
      <c r="J372" s="243">
        <f>$C372-$K367</f>
        <v>0</v>
      </c>
      <c r="K372" s="256"/>
    </row>
    <row r="380" spans="1:11" ht="105" x14ac:dyDescent="0.25">
      <c r="B380" s="353" t="s">
        <v>245</v>
      </c>
      <c r="C380" s="353" t="s">
        <v>246</v>
      </c>
      <c r="D380" s="353" t="s">
        <v>247</v>
      </c>
      <c r="E380" s="353" t="s">
        <v>248</v>
      </c>
      <c r="F380" s="353" t="s">
        <v>249</v>
      </c>
      <c r="G380" s="353" t="s">
        <v>250</v>
      </c>
      <c r="H380" s="353" t="s">
        <v>251</v>
      </c>
      <c r="I380" s="353" t="s">
        <v>252</v>
      </c>
      <c r="J380" s="353" t="s">
        <v>253</v>
      </c>
    </row>
    <row r="381" spans="1:11" x14ac:dyDescent="0.25">
      <c r="B381" s="354" t="s">
        <v>261</v>
      </c>
      <c r="C381" s="355" t="s">
        <v>255</v>
      </c>
      <c r="D381" s="12">
        <v>0</v>
      </c>
      <c r="E381" s="356">
        <f>SUM(D381*8.33%)</f>
        <v>0</v>
      </c>
      <c r="F381" s="356">
        <f>SUM(D381-G381)*1.16%</f>
        <v>0</v>
      </c>
      <c r="G381" s="354">
        <v>0</v>
      </c>
      <c r="H381" s="356">
        <f>SUM(E381-G381)</f>
        <v>0</v>
      </c>
      <c r="I381" s="361">
        <f>SUM(H381*12%/12)</f>
        <v>0</v>
      </c>
      <c r="J381" s="354"/>
    </row>
    <row r="382" spans="1:11" x14ac:dyDescent="0.25">
      <c r="B382" s="354" t="s">
        <v>261</v>
      </c>
      <c r="C382" s="355">
        <v>35034</v>
      </c>
      <c r="D382" s="6">
        <v>4879</v>
      </c>
      <c r="E382" s="358">
        <f>SUM(D382*8.33%)</f>
        <v>406.42070000000001</v>
      </c>
      <c r="F382" s="356">
        <v>0</v>
      </c>
      <c r="G382" s="358">
        <v>406</v>
      </c>
      <c r="H382" s="356">
        <v>0</v>
      </c>
      <c r="I382" s="354"/>
      <c r="J382" s="359"/>
    </row>
    <row r="383" spans="1:11" x14ac:dyDescent="0.25">
      <c r="B383" s="354" t="s">
        <v>261</v>
      </c>
      <c r="C383" s="355">
        <v>35065</v>
      </c>
      <c r="D383" s="6">
        <v>5130</v>
      </c>
      <c r="E383" s="358">
        <f t="shared" ref="E383:E446" si="86">SUM(D383*8.33%)</f>
        <v>427.32900000000001</v>
      </c>
      <c r="F383" s="356">
        <v>0</v>
      </c>
      <c r="G383" s="358">
        <v>417</v>
      </c>
      <c r="H383" s="356">
        <f t="shared" ref="H383:H445" si="87">SUM(E383-G383)</f>
        <v>10.329000000000008</v>
      </c>
      <c r="I383" s="354"/>
      <c r="J383" s="359"/>
    </row>
    <row r="384" spans="1:11" x14ac:dyDescent="0.25">
      <c r="B384" s="354" t="s">
        <v>261</v>
      </c>
      <c r="C384" s="355">
        <v>35096</v>
      </c>
      <c r="D384" s="6">
        <v>5310</v>
      </c>
      <c r="E384" s="358">
        <f t="shared" si="86"/>
        <v>442.32299999999998</v>
      </c>
      <c r="F384" s="356">
        <v>0</v>
      </c>
      <c r="G384" s="358">
        <v>417</v>
      </c>
      <c r="H384" s="356">
        <f t="shared" si="87"/>
        <v>25.322999999999979</v>
      </c>
      <c r="I384" s="354"/>
      <c r="J384" s="359"/>
    </row>
    <row r="385" spans="2:11" x14ac:dyDescent="0.25">
      <c r="B385" s="354" t="s">
        <v>261</v>
      </c>
      <c r="C385" s="355">
        <v>35125</v>
      </c>
      <c r="D385" s="6">
        <v>5310</v>
      </c>
      <c r="E385" s="358">
        <f t="shared" si="86"/>
        <v>442.32299999999998</v>
      </c>
      <c r="F385" s="356">
        <v>0</v>
      </c>
      <c r="G385" s="358">
        <v>417</v>
      </c>
      <c r="H385" s="356">
        <f t="shared" si="87"/>
        <v>25.322999999999979</v>
      </c>
      <c r="I385" s="354"/>
      <c r="J385" s="360">
        <v>12</v>
      </c>
      <c r="K385" s="370">
        <f>SUM(D382:D385)</f>
        <v>20629</v>
      </c>
    </row>
    <row r="386" spans="2:11" x14ac:dyDescent="0.25">
      <c r="B386" s="354" t="s">
        <v>261</v>
      </c>
      <c r="C386" s="355">
        <v>35156</v>
      </c>
      <c r="D386" s="6">
        <v>5310</v>
      </c>
      <c r="E386" s="358">
        <f t="shared" si="86"/>
        <v>442.32299999999998</v>
      </c>
      <c r="F386" s="356">
        <v>0</v>
      </c>
      <c r="G386" s="358">
        <v>417</v>
      </c>
      <c r="H386" s="356">
        <f t="shared" si="87"/>
        <v>25.322999999999979</v>
      </c>
      <c r="I386" s="354"/>
      <c r="J386" s="359"/>
    </row>
    <row r="387" spans="2:11" x14ac:dyDescent="0.25">
      <c r="B387" s="354" t="s">
        <v>261</v>
      </c>
      <c r="C387" s="355">
        <v>35186</v>
      </c>
      <c r="D387" s="6">
        <v>5570</v>
      </c>
      <c r="E387" s="358">
        <f t="shared" si="86"/>
        <v>463.98099999999999</v>
      </c>
      <c r="F387" s="356">
        <v>0</v>
      </c>
      <c r="G387" s="358">
        <v>417</v>
      </c>
      <c r="H387" s="356">
        <f t="shared" si="87"/>
        <v>46.980999999999995</v>
      </c>
      <c r="I387" s="354"/>
      <c r="J387" s="359"/>
    </row>
    <row r="388" spans="2:11" x14ac:dyDescent="0.25">
      <c r="B388" s="354" t="s">
        <v>261</v>
      </c>
      <c r="C388" s="355">
        <v>35217</v>
      </c>
      <c r="D388" s="6">
        <v>5570</v>
      </c>
      <c r="E388" s="358">
        <f t="shared" si="86"/>
        <v>463.98099999999999</v>
      </c>
      <c r="F388" s="356">
        <v>0</v>
      </c>
      <c r="G388" s="358">
        <v>417</v>
      </c>
      <c r="H388" s="356">
        <f t="shared" si="87"/>
        <v>46.980999999999995</v>
      </c>
      <c r="I388" s="354"/>
      <c r="J388" s="359"/>
    </row>
    <row r="389" spans="2:11" x14ac:dyDescent="0.25">
      <c r="B389" s="354" t="s">
        <v>261</v>
      </c>
      <c r="C389" s="355">
        <v>35247</v>
      </c>
      <c r="D389" s="6">
        <v>5570</v>
      </c>
      <c r="E389" s="358">
        <f t="shared" si="86"/>
        <v>463.98099999999999</v>
      </c>
      <c r="F389" s="356">
        <v>0</v>
      </c>
      <c r="G389" s="358">
        <v>417</v>
      </c>
      <c r="H389" s="356">
        <f t="shared" si="87"/>
        <v>46.980999999999995</v>
      </c>
      <c r="I389" s="354"/>
      <c r="J389" s="359"/>
    </row>
    <row r="390" spans="2:11" x14ac:dyDescent="0.25">
      <c r="B390" s="354" t="s">
        <v>261</v>
      </c>
      <c r="C390" s="355">
        <v>35278</v>
      </c>
      <c r="D390" s="6">
        <v>5570</v>
      </c>
      <c r="E390" s="358">
        <f t="shared" si="86"/>
        <v>463.98099999999999</v>
      </c>
      <c r="F390" s="356">
        <v>0</v>
      </c>
      <c r="G390" s="358">
        <v>417</v>
      </c>
      <c r="H390" s="356">
        <f t="shared" si="87"/>
        <v>46.980999999999995</v>
      </c>
      <c r="I390" s="354"/>
      <c r="J390" s="359"/>
    </row>
    <row r="391" spans="2:11" x14ac:dyDescent="0.25">
      <c r="B391" s="354" t="s">
        <v>261</v>
      </c>
      <c r="C391" s="355">
        <v>35309</v>
      </c>
      <c r="D391" s="6">
        <v>5758</v>
      </c>
      <c r="E391" s="358">
        <f t="shared" si="86"/>
        <v>479.64139999999998</v>
      </c>
      <c r="F391" s="356">
        <v>0</v>
      </c>
      <c r="G391" s="358">
        <v>417</v>
      </c>
      <c r="H391" s="356">
        <f t="shared" si="87"/>
        <v>62.641399999999976</v>
      </c>
      <c r="I391" s="354"/>
      <c r="J391" s="359"/>
    </row>
    <row r="392" spans="2:11" x14ac:dyDescent="0.25">
      <c r="B392" s="354" t="s">
        <v>261</v>
      </c>
      <c r="C392" s="355">
        <v>35339</v>
      </c>
      <c r="D392" s="6">
        <v>5758</v>
      </c>
      <c r="E392" s="358">
        <f t="shared" si="86"/>
        <v>479.64139999999998</v>
      </c>
      <c r="F392" s="356">
        <v>0</v>
      </c>
      <c r="G392" s="358">
        <v>417</v>
      </c>
      <c r="H392" s="356">
        <f t="shared" si="87"/>
        <v>62.641399999999976</v>
      </c>
      <c r="I392" s="354"/>
      <c r="J392" s="359"/>
    </row>
    <row r="393" spans="2:11" x14ac:dyDescent="0.25">
      <c r="B393" s="354" t="s">
        <v>261</v>
      </c>
      <c r="C393" s="355">
        <v>35370</v>
      </c>
      <c r="D393" s="6">
        <v>6051</v>
      </c>
      <c r="E393" s="358">
        <f t="shared" si="86"/>
        <v>504.04829999999998</v>
      </c>
      <c r="F393" s="356">
        <v>0</v>
      </c>
      <c r="G393" s="358">
        <v>417</v>
      </c>
      <c r="H393" s="356">
        <f t="shared" si="87"/>
        <v>87.048299999999983</v>
      </c>
      <c r="I393" s="354"/>
      <c r="J393" s="359"/>
    </row>
    <row r="394" spans="2:11" x14ac:dyDescent="0.25">
      <c r="B394" s="354" t="s">
        <v>261</v>
      </c>
      <c r="C394" s="355">
        <v>35400</v>
      </c>
      <c r="D394" s="6">
        <v>6051</v>
      </c>
      <c r="E394" s="358">
        <f t="shared" si="86"/>
        <v>504.04829999999998</v>
      </c>
      <c r="F394" s="356">
        <v>0</v>
      </c>
      <c r="G394" s="358">
        <v>417</v>
      </c>
      <c r="H394" s="356">
        <f t="shared" si="87"/>
        <v>87.048299999999983</v>
      </c>
      <c r="I394" s="354"/>
      <c r="J394" s="359"/>
    </row>
    <row r="395" spans="2:11" x14ac:dyDescent="0.25">
      <c r="B395" s="354" t="s">
        <v>261</v>
      </c>
      <c r="C395" s="355">
        <v>35431</v>
      </c>
      <c r="D395" s="6">
        <v>6051</v>
      </c>
      <c r="E395" s="358">
        <f t="shared" si="86"/>
        <v>504.04829999999998</v>
      </c>
      <c r="F395" s="356">
        <v>0</v>
      </c>
      <c r="G395" s="358">
        <v>417</v>
      </c>
      <c r="H395" s="356">
        <f t="shared" si="87"/>
        <v>87.048299999999983</v>
      </c>
      <c r="I395" s="354"/>
      <c r="J395" s="359"/>
    </row>
    <row r="396" spans="2:11" x14ac:dyDescent="0.25">
      <c r="B396" s="354" t="s">
        <v>261</v>
      </c>
      <c r="C396" s="355">
        <v>35462</v>
      </c>
      <c r="D396" s="6">
        <v>6250</v>
      </c>
      <c r="E396" s="358">
        <f t="shared" si="86"/>
        <v>520.625</v>
      </c>
      <c r="F396" s="356">
        <v>0</v>
      </c>
      <c r="G396" s="358">
        <v>417</v>
      </c>
      <c r="H396" s="356">
        <f t="shared" si="87"/>
        <v>103.625</v>
      </c>
      <c r="I396" s="354"/>
      <c r="J396" s="359"/>
    </row>
    <row r="397" spans="2:11" x14ac:dyDescent="0.25">
      <c r="B397" s="354" t="s">
        <v>261</v>
      </c>
      <c r="C397" s="355">
        <v>35490</v>
      </c>
      <c r="D397" s="6">
        <v>6250</v>
      </c>
      <c r="E397" s="358">
        <f t="shared" si="86"/>
        <v>520.625</v>
      </c>
      <c r="F397" s="356">
        <v>0</v>
      </c>
      <c r="G397" s="358">
        <v>417</v>
      </c>
      <c r="H397" s="356">
        <f t="shared" si="87"/>
        <v>103.625</v>
      </c>
      <c r="I397" s="354"/>
      <c r="J397" s="360">
        <v>12</v>
      </c>
      <c r="K397" s="370">
        <f>SUM(D386:D397)</f>
        <v>69759</v>
      </c>
    </row>
    <row r="398" spans="2:11" x14ac:dyDescent="0.25">
      <c r="B398" s="354" t="s">
        <v>261</v>
      </c>
      <c r="C398" s="355">
        <v>35521</v>
      </c>
      <c r="D398" s="6">
        <v>6250</v>
      </c>
      <c r="E398" s="358">
        <f t="shared" si="86"/>
        <v>520.625</v>
      </c>
      <c r="F398" s="356">
        <v>0</v>
      </c>
      <c r="G398" s="358">
        <v>417</v>
      </c>
      <c r="H398" s="356">
        <f t="shared" si="87"/>
        <v>103.625</v>
      </c>
      <c r="I398" s="354"/>
      <c r="J398" s="360"/>
    </row>
    <row r="399" spans="2:11" x14ac:dyDescent="0.25">
      <c r="B399" s="354" t="s">
        <v>261</v>
      </c>
      <c r="C399" s="355">
        <v>35551</v>
      </c>
      <c r="D399" s="6">
        <v>6250</v>
      </c>
      <c r="E399" s="358">
        <f t="shared" si="86"/>
        <v>520.625</v>
      </c>
      <c r="F399" s="356">
        <v>0</v>
      </c>
      <c r="G399" s="358">
        <v>417</v>
      </c>
      <c r="H399" s="356">
        <f t="shared" si="87"/>
        <v>103.625</v>
      </c>
      <c r="I399" s="354"/>
      <c r="J399" s="360"/>
    </row>
    <row r="400" spans="2:11" x14ac:dyDescent="0.25">
      <c r="B400" s="354" t="s">
        <v>261</v>
      </c>
      <c r="C400" s="355">
        <v>35582</v>
      </c>
      <c r="D400" s="6">
        <v>6250</v>
      </c>
      <c r="E400" s="358">
        <f t="shared" si="86"/>
        <v>520.625</v>
      </c>
      <c r="F400" s="356">
        <v>0</v>
      </c>
      <c r="G400" s="358">
        <v>417</v>
      </c>
      <c r="H400" s="356">
        <f t="shared" si="87"/>
        <v>103.625</v>
      </c>
      <c r="I400" s="354"/>
      <c r="J400" s="360"/>
    </row>
    <row r="401" spans="2:11" x14ac:dyDescent="0.25">
      <c r="B401" s="354" t="s">
        <v>261</v>
      </c>
      <c r="C401" s="355">
        <v>35612</v>
      </c>
      <c r="D401" s="6">
        <v>6250</v>
      </c>
      <c r="E401" s="358">
        <f t="shared" si="86"/>
        <v>520.625</v>
      </c>
      <c r="F401" s="356">
        <v>0</v>
      </c>
      <c r="G401" s="358">
        <v>417</v>
      </c>
      <c r="H401" s="356">
        <f t="shared" si="87"/>
        <v>103.625</v>
      </c>
      <c r="I401" s="354"/>
      <c r="J401" s="360"/>
    </row>
    <row r="402" spans="2:11" x14ac:dyDescent="0.25">
      <c r="B402" s="354" t="s">
        <v>261</v>
      </c>
      <c r="C402" s="355">
        <v>35643</v>
      </c>
      <c r="D402" s="6">
        <v>6250</v>
      </c>
      <c r="E402" s="358">
        <f t="shared" si="86"/>
        <v>520.625</v>
      </c>
      <c r="F402" s="356">
        <v>0</v>
      </c>
      <c r="G402" s="358">
        <v>417</v>
      </c>
      <c r="H402" s="356">
        <f t="shared" si="87"/>
        <v>103.625</v>
      </c>
      <c r="I402" s="354"/>
      <c r="J402" s="360"/>
    </row>
    <row r="403" spans="2:11" x14ac:dyDescent="0.25">
      <c r="B403" s="354" t="s">
        <v>261</v>
      </c>
      <c r="C403" s="355">
        <v>35674</v>
      </c>
      <c r="D403" s="6">
        <v>6527</v>
      </c>
      <c r="E403" s="358">
        <f t="shared" si="86"/>
        <v>543.69910000000004</v>
      </c>
      <c r="F403" s="356">
        <v>0</v>
      </c>
      <c r="G403" s="358">
        <v>417</v>
      </c>
      <c r="H403" s="356">
        <f t="shared" si="87"/>
        <v>126.69910000000004</v>
      </c>
      <c r="I403" s="354"/>
      <c r="J403" s="360"/>
    </row>
    <row r="404" spans="2:11" x14ac:dyDescent="0.25">
      <c r="B404" s="354" t="s">
        <v>261</v>
      </c>
      <c r="C404" s="355">
        <v>35704</v>
      </c>
      <c r="D404" s="6">
        <v>6527</v>
      </c>
      <c r="E404" s="358">
        <f t="shared" si="86"/>
        <v>543.69910000000004</v>
      </c>
      <c r="F404" s="356">
        <v>0</v>
      </c>
      <c r="G404" s="358">
        <v>417</v>
      </c>
      <c r="H404" s="356">
        <f t="shared" si="87"/>
        <v>126.69910000000004</v>
      </c>
      <c r="I404" s="354"/>
      <c r="J404" s="360"/>
    </row>
    <row r="405" spans="2:11" x14ac:dyDescent="0.25">
      <c r="B405" s="354" t="s">
        <v>261</v>
      </c>
      <c r="C405" s="355">
        <v>35735</v>
      </c>
      <c r="D405" s="6">
        <v>6527</v>
      </c>
      <c r="E405" s="358">
        <f t="shared" si="86"/>
        <v>543.69910000000004</v>
      </c>
      <c r="F405" s="356">
        <v>0</v>
      </c>
      <c r="G405" s="358">
        <v>417</v>
      </c>
      <c r="H405" s="356">
        <f t="shared" si="87"/>
        <v>126.69910000000004</v>
      </c>
      <c r="I405" s="354"/>
      <c r="J405" s="360"/>
    </row>
    <row r="406" spans="2:11" x14ac:dyDescent="0.25">
      <c r="B406" s="354" t="s">
        <v>261</v>
      </c>
      <c r="C406" s="355">
        <v>35765</v>
      </c>
      <c r="D406" s="6">
        <v>6527</v>
      </c>
      <c r="E406" s="358">
        <f t="shared" si="86"/>
        <v>543.69910000000004</v>
      </c>
      <c r="F406" s="356">
        <v>0</v>
      </c>
      <c r="G406" s="358">
        <v>417</v>
      </c>
      <c r="H406" s="356">
        <f t="shared" si="87"/>
        <v>126.69910000000004</v>
      </c>
      <c r="I406" s="354"/>
      <c r="J406" s="360"/>
    </row>
    <row r="407" spans="2:11" x14ac:dyDescent="0.25">
      <c r="B407" s="354" t="s">
        <v>261</v>
      </c>
      <c r="C407" s="355">
        <v>35796</v>
      </c>
      <c r="D407" s="6">
        <v>6804</v>
      </c>
      <c r="E407" s="358">
        <f t="shared" si="86"/>
        <v>566.77319999999997</v>
      </c>
      <c r="F407" s="356">
        <v>0</v>
      </c>
      <c r="G407" s="358">
        <v>417</v>
      </c>
      <c r="H407" s="356">
        <f t="shared" si="87"/>
        <v>149.77319999999997</v>
      </c>
      <c r="I407" s="354"/>
      <c r="J407" s="360"/>
    </row>
    <row r="408" spans="2:11" x14ac:dyDescent="0.25">
      <c r="B408" s="354" t="s">
        <v>261</v>
      </c>
      <c r="C408" s="355">
        <v>35827</v>
      </c>
      <c r="D408" s="6">
        <v>7020</v>
      </c>
      <c r="E408" s="358">
        <f t="shared" si="86"/>
        <v>584.76599999999996</v>
      </c>
      <c r="F408" s="356">
        <v>0</v>
      </c>
      <c r="G408" s="358">
        <v>417</v>
      </c>
      <c r="H408" s="356">
        <f t="shared" si="87"/>
        <v>167.76599999999996</v>
      </c>
      <c r="I408" s="354"/>
      <c r="J408" s="360"/>
    </row>
    <row r="409" spans="2:11" x14ac:dyDescent="0.25">
      <c r="B409" s="354" t="s">
        <v>261</v>
      </c>
      <c r="C409" s="355">
        <v>35855</v>
      </c>
      <c r="D409" s="6">
        <v>12156</v>
      </c>
      <c r="E409" s="358">
        <f t="shared" si="86"/>
        <v>1012.5948</v>
      </c>
      <c r="F409" s="356">
        <v>0</v>
      </c>
      <c r="G409" s="358">
        <v>417</v>
      </c>
      <c r="H409" s="356">
        <f t="shared" si="87"/>
        <v>595.59479999999996</v>
      </c>
      <c r="I409" s="354"/>
      <c r="J409" s="360">
        <v>12</v>
      </c>
      <c r="K409" s="370">
        <f>SUM(D398:D409)</f>
        <v>83338</v>
      </c>
    </row>
    <row r="410" spans="2:11" x14ac:dyDescent="0.25">
      <c r="B410" s="354" t="s">
        <v>261</v>
      </c>
      <c r="C410" s="355">
        <v>35886</v>
      </c>
      <c r="D410" s="6">
        <v>7020</v>
      </c>
      <c r="E410" s="358">
        <f t="shared" si="86"/>
        <v>584.76599999999996</v>
      </c>
      <c r="F410" s="356">
        <v>0</v>
      </c>
      <c r="G410" s="358">
        <v>417</v>
      </c>
      <c r="H410" s="356">
        <f t="shared" si="87"/>
        <v>167.76599999999996</v>
      </c>
      <c r="I410" s="354"/>
      <c r="J410" s="360"/>
      <c r="K410" s="370" t="s">
        <v>54</v>
      </c>
    </row>
    <row r="411" spans="2:11" x14ac:dyDescent="0.25">
      <c r="B411" s="354" t="s">
        <v>261</v>
      </c>
      <c r="C411" s="355">
        <v>35916</v>
      </c>
      <c r="D411" s="6">
        <v>7342</v>
      </c>
      <c r="E411" s="358">
        <f t="shared" si="86"/>
        <v>611.58860000000004</v>
      </c>
      <c r="F411" s="356">
        <v>0</v>
      </c>
      <c r="G411" s="358">
        <v>417</v>
      </c>
      <c r="H411" s="356">
        <f t="shared" si="87"/>
        <v>194.58860000000004</v>
      </c>
      <c r="I411" s="354"/>
      <c r="J411" s="360"/>
    </row>
    <row r="412" spans="2:11" x14ac:dyDescent="0.25">
      <c r="B412" s="354" t="s">
        <v>261</v>
      </c>
      <c r="C412" s="355">
        <v>35947</v>
      </c>
      <c r="D412" s="6">
        <v>7342</v>
      </c>
      <c r="E412" s="358">
        <f t="shared" si="86"/>
        <v>611.58860000000004</v>
      </c>
      <c r="F412" s="356">
        <v>0</v>
      </c>
      <c r="G412" s="358">
        <v>417</v>
      </c>
      <c r="H412" s="356">
        <f t="shared" si="87"/>
        <v>194.58860000000004</v>
      </c>
      <c r="I412" s="354"/>
      <c r="J412" s="360"/>
    </row>
    <row r="413" spans="2:11" x14ac:dyDescent="0.25">
      <c r="B413" s="354" t="s">
        <v>261</v>
      </c>
      <c r="C413" s="355">
        <v>35977</v>
      </c>
      <c r="D413" s="6">
        <v>7342</v>
      </c>
      <c r="E413" s="358">
        <f t="shared" si="86"/>
        <v>611.58860000000004</v>
      </c>
      <c r="F413" s="356">
        <v>0</v>
      </c>
      <c r="G413" s="358">
        <v>417</v>
      </c>
      <c r="H413" s="356">
        <f t="shared" si="87"/>
        <v>194.58860000000004</v>
      </c>
      <c r="I413" s="354"/>
      <c r="J413" s="360"/>
    </row>
    <row r="414" spans="2:11" x14ac:dyDescent="0.25">
      <c r="B414" s="354" t="s">
        <v>261</v>
      </c>
      <c r="C414" s="355">
        <v>36008</v>
      </c>
      <c r="D414" s="6">
        <v>7342</v>
      </c>
      <c r="E414" s="358">
        <f t="shared" si="86"/>
        <v>611.58860000000004</v>
      </c>
      <c r="F414" s="356">
        <v>0</v>
      </c>
      <c r="G414" s="358">
        <v>417</v>
      </c>
      <c r="H414" s="356">
        <f t="shared" si="87"/>
        <v>194.58860000000004</v>
      </c>
      <c r="I414" s="354"/>
      <c r="J414" s="360"/>
    </row>
    <row r="415" spans="2:11" x14ac:dyDescent="0.25">
      <c r="B415" s="354" t="s">
        <v>261</v>
      </c>
      <c r="C415" s="355">
        <v>36039</v>
      </c>
      <c r="D415" s="6">
        <v>7342</v>
      </c>
      <c r="E415" s="358">
        <f t="shared" si="86"/>
        <v>611.58860000000004</v>
      </c>
      <c r="F415" s="356">
        <v>0</v>
      </c>
      <c r="G415" s="358">
        <v>417</v>
      </c>
      <c r="H415" s="356">
        <f t="shared" si="87"/>
        <v>194.58860000000004</v>
      </c>
      <c r="I415" s="354"/>
      <c r="J415" s="360"/>
    </row>
    <row r="416" spans="2:11" x14ac:dyDescent="0.25">
      <c r="B416" s="354" t="s">
        <v>261</v>
      </c>
      <c r="C416" s="355">
        <v>36069</v>
      </c>
      <c r="D416" s="6">
        <v>7342</v>
      </c>
      <c r="E416" s="358">
        <f t="shared" si="86"/>
        <v>611.58860000000004</v>
      </c>
      <c r="F416" s="356">
        <v>0</v>
      </c>
      <c r="G416" s="358">
        <v>417</v>
      </c>
      <c r="H416" s="356">
        <f t="shared" si="87"/>
        <v>194.58860000000004</v>
      </c>
      <c r="I416" s="354"/>
      <c r="J416" s="360"/>
    </row>
    <row r="417" spans="2:11" x14ac:dyDescent="0.25">
      <c r="B417" s="354" t="s">
        <v>261</v>
      </c>
      <c r="C417" s="355">
        <v>36100</v>
      </c>
      <c r="D417" s="6">
        <v>7342</v>
      </c>
      <c r="E417" s="358">
        <f t="shared" si="86"/>
        <v>611.58860000000004</v>
      </c>
      <c r="F417" s="356">
        <v>0</v>
      </c>
      <c r="G417" s="358">
        <v>417</v>
      </c>
      <c r="H417" s="356">
        <f t="shared" si="87"/>
        <v>194.58860000000004</v>
      </c>
      <c r="I417" s="354"/>
      <c r="J417" s="360"/>
    </row>
    <row r="418" spans="2:11" x14ac:dyDescent="0.25">
      <c r="B418" s="354" t="s">
        <v>261</v>
      </c>
      <c r="C418" s="355">
        <v>36130</v>
      </c>
      <c r="D418" s="6">
        <v>7922</v>
      </c>
      <c r="E418" s="358">
        <f t="shared" si="86"/>
        <v>659.90260000000001</v>
      </c>
      <c r="F418" s="356">
        <v>0</v>
      </c>
      <c r="G418" s="358">
        <v>417</v>
      </c>
      <c r="H418" s="356">
        <f t="shared" si="87"/>
        <v>242.90260000000001</v>
      </c>
      <c r="I418" s="354"/>
      <c r="J418" s="360"/>
    </row>
    <row r="419" spans="2:11" x14ac:dyDescent="0.25">
      <c r="B419" s="354" t="s">
        <v>261</v>
      </c>
      <c r="C419" s="355">
        <v>36161</v>
      </c>
      <c r="D419" s="6">
        <v>7922</v>
      </c>
      <c r="E419" s="358">
        <f t="shared" si="86"/>
        <v>659.90260000000001</v>
      </c>
      <c r="F419" s="356">
        <v>0</v>
      </c>
      <c r="G419" s="358">
        <v>417</v>
      </c>
      <c r="H419" s="356">
        <f t="shared" si="87"/>
        <v>242.90260000000001</v>
      </c>
      <c r="I419" s="354"/>
      <c r="J419" s="360"/>
    </row>
    <row r="420" spans="2:11" x14ac:dyDescent="0.25">
      <c r="B420" s="354" t="s">
        <v>261</v>
      </c>
      <c r="C420" s="355">
        <v>36192</v>
      </c>
      <c r="D420" s="6">
        <v>8166</v>
      </c>
      <c r="E420" s="358">
        <f t="shared" si="86"/>
        <v>680.2278</v>
      </c>
      <c r="F420" s="356">
        <v>0</v>
      </c>
      <c r="G420" s="358">
        <v>417</v>
      </c>
      <c r="H420" s="356">
        <f t="shared" si="87"/>
        <v>263.2278</v>
      </c>
      <c r="I420" s="354"/>
      <c r="J420" s="360"/>
    </row>
    <row r="421" spans="2:11" x14ac:dyDescent="0.25">
      <c r="B421" s="354" t="s">
        <v>261</v>
      </c>
      <c r="C421" s="355">
        <v>36220</v>
      </c>
      <c r="D421" s="6">
        <v>35292</v>
      </c>
      <c r="E421" s="358">
        <f t="shared" si="86"/>
        <v>2939.8236000000002</v>
      </c>
      <c r="F421" s="356">
        <v>0</v>
      </c>
      <c r="G421" s="358">
        <v>417</v>
      </c>
      <c r="H421" s="356">
        <f t="shared" si="87"/>
        <v>2522.8236000000002</v>
      </c>
      <c r="I421" s="361">
        <v>0</v>
      </c>
      <c r="J421" s="360">
        <v>12</v>
      </c>
      <c r="K421" s="370">
        <f>SUM(D410:D421)</f>
        <v>117716</v>
      </c>
    </row>
    <row r="422" spans="2:11" x14ac:dyDescent="0.25">
      <c r="B422" s="354" t="s">
        <v>261</v>
      </c>
      <c r="C422" s="355">
        <v>36251</v>
      </c>
      <c r="D422" s="12">
        <v>10767</v>
      </c>
      <c r="E422" s="358">
        <f t="shared" si="86"/>
        <v>896.89109999999994</v>
      </c>
      <c r="F422" s="356">
        <v>0</v>
      </c>
      <c r="G422" s="358">
        <v>417</v>
      </c>
      <c r="H422" s="356">
        <f t="shared" si="87"/>
        <v>479.89109999999994</v>
      </c>
      <c r="I422" s="361">
        <v>0</v>
      </c>
      <c r="J422" s="360"/>
    </row>
    <row r="423" spans="2:11" x14ac:dyDescent="0.25">
      <c r="B423" s="354" t="s">
        <v>261</v>
      </c>
      <c r="C423" s="355">
        <v>36281</v>
      </c>
      <c r="D423" s="6">
        <v>35292</v>
      </c>
      <c r="E423" s="358">
        <f t="shared" si="86"/>
        <v>2939.8236000000002</v>
      </c>
      <c r="F423" s="356">
        <v>0</v>
      </c>
      <c r="G423" s="358">
        <v>417</v>
      </c>
      <c r="H423" s="356">
        <f t="shared" si="87"/>
        <v>2522.8236000000002</v>
      </c>
      <c r="I423" s="361">
        <v>0</v>
      </c>
      <c r="J423" s="360"/>
    </row>
    <row r="424" spans="2:11" x14ac:dyDescent="0.25">
      <c r="B424" s="354" t="s">
        <v>261</v>
      </c>
      <c r="C424" s="355">
        <v>36312</v>
      </c>
      <c r="D424" s="6">
        <v>10767</v>
      </c>
      <c r="E424" s="358">
        <f t="shared" si="86"/>
        <v>896.89109999999994</v>
      </c>
      <c r="F424" s="356">
        <v>0</v>
      </c>
      <c r="G424" s="358">
        <v>417</v>
      </c>
      <c r="H424" s="356">
        <f t="shared" si="87"/>
        <v>479.89109999999994</v>
      </c>
      <c r="I424" s="361">
        <v>0</v>
      </c>
      <c r="J424" s="360"/>
    </row>
    <row r="425" spans="2:11" x14ac:dyDescent="0.25">
      <c r="B425" s="354" t="s">
        <v>261</v>
      </c>
      <c r="C425" s="355">
        <v>36342</v>
      </c>
      <c r="D425" s="6">
        <v>10767</v>
      </c>
      <c r="E425" s="358">
        <f t="shared" si="86"/>
        <v>896.89109999999994</v>
      </c>
      <c r="F425" s="356">
        <v>0</v>
      </c>
      <c r="G425" s="358">
        <v>417</v>
      </c>
      <c r="H425" s="356">
        <f t="shared" si="87"/>
        <v>479.89109999999994</v>
      </c>
      <c r="I425" s="361">
        <v>0</v>
      </c>
      <c r="J425" s="360"/>
    </row>
    <row r="426" spans="2:11" x14ac:dyDescent="0.25">
      <c r="B426" s="354" t="s">
        <v>261</v>
      </c>
      <c r="C426" s="355">
        <v>36373</v>
      </c>
      <c r="D426" s="6">
        <v>10767</v>
      </c>
      <c r="E426" s="358">
        <f t="shared" si="86"/>
        <v>896.89109999999994</v>
      </c>
      <c r="F426" s="356">
        <v>0</v>
      </c>
      <c r="G426" s="358">
        <v>417</v>
      </c>
      <c r="H426" s="356">
        <f t="shared" si="87"/>
        <v>479.89109999999994</v>
      </c>
      <c r="I426" s="361">
        <v>0</v>
      </c>
      <c r="J426" s="360"/>
    </row>
    <row r="427" spans="2:11" x14ac:dyDescent="0.25">
      <c r="B427" s="354" t="s">
        <v>261</v>
      </c>
      <c r="C427" s="355">
        <v>36404</v>
      </c>
      <c r="D427" s="6">
        <v>11649</v>
      </c>
      <c r="E427" s="358">
        <f t="shared" si="86"/>
        <v>970.36170000000004</v>
      </c>
      <c r="F427" s="356">
        <v>0</v>
      </c>
      <c r="G427" s="354">
        <v>417</v>
      </c>
      <c r="H427" s="356">
        <f t="shared" si="87"/>
        <v>553.36170000000004</v>
      </c>
      <c r="I427" s="361">
        <v>0</v>
      </c>
      <c r="J427" s="360"/>
    </row>
    <row r="428" spans="2:11" x14ac:dyDescent="0.25">
      <c r="B428" s="354" t="s">
        <v>261</v>
      </c>
      <c r="C428" s="355">
        <v>36434</v>
      </c>
      <c r="D428" s="6">
        <v>11649</v>
      </c>
      <c r="E428" s="358">
        <f t="shared" si="86"/>
        <v>970.36170000000004</v>
      </c>
      <c r="F428" s="356">
        <v>0</v>
      </c>
      <c r="G428" s="354">
        <v>417</v>
      </c>
      <c r="H428" s="356">
        <f t="shared" si="87"/>
        <v>553.36170000000004</v>
      </c>
      <c r="I428" s="361">
        <v>0</v>
      </c>
      <c r="J428" s="360"/>
    </row>
    <row r="429" spans="2:11" x14ac:dyDescent="0.25">
      <c r="B429" s="354" t="s">
        <v>261</v>
      </c>
      <c r="C429" s="355">
        <v>36465</v>
      </c>
      <c r="D429" s="6">
        <v>11649</v>
      </c>
      <c r="E429" s="358">
        <f t="shared" si="86"/>
        <v>970.36170000000004</v>
      </c>
      <c r="F429" s="356">
        <v>0</v>
      </c>
      <c r="G429" s="354">
        <v>417</v>
      </c>
      <c r="H429" s="356">
        <f t="shared" si="87"/>
        <v>553.36170000000004</v>
      </c>
      <c r="I429" s="361">
        <v>0</v>
      </c>
      <c r="J429" s="360"/>
    </row>
    <row r="430" spans="2:11" x14ac:dyDescent="0.25">
      <c r="B430" s="354" t="s">
        <v>261</v>
      </c>
      <c r="C430" s="355">
        <v>36495</v>
      </c>
      <c r="D430" s="6">
        <v>11649</v>
      </c>
      <c r="E430" s="358">
        <f t="shared" si="86"/>
        <v>970.36170000000004</v>
      </c>
      <c r="F430" s="356">
        <v>0</v>
      </c>
      <c r="G430" s="354">
        <v>417</v>
      </c>
      <c r="H430" s="356">
        <f t="shared" si="87"/>
        <v>553.36170000000004</v>
      </c>
      <c r="I430" s="361">
        <v>0</v>
      </c>
      <c r="J430" s="360"/>
    </row>
    <row r="431" spans="2:11" x14ac:dyDescent="0.25">
      <c r="B431" s="354" t="s">
        <v>261</v>
      </c>
      <c r="C431" s="355">
        <v>36526</v>
      </c>
      <c r="D431" s="6">
        <v>11649</v>
      </c>
      <c r="E431" s="358">
        <f t="shared" si="86"/>
        <v>970.36170000000004</v>
      </c>
      <c r="F431" s="356">
        <v>0</v>
      </c>
      <c r="G431" s="354">
        <v>417</v>
      </c>
      <c r="H431" s="356">
        <f t="shared" si="87"/>
        <v>553.36170000000004</v>
      </c>
      <c r="I431" s="361">
        <v>0</v>
      </c>
      <c r="J431" s="360"/>
    </row>
    <row r="432" spans="2:11" x14ac:dyDescent="0.25">
      <c r="B432" s="354" t="s">
        <v>261</v>
      </c>
      <c r="C432" s="355">
        <v>36557</v>
      </c>
      <c r="D432" s="6">
        <v>12012</v>
      </c>
      <c r="E432" s="358">
        <f t="shared" si="86"/>
        <v>1000.5996</v>
      </c>
      <c r="F432" s="356">
        <v>0</v>
      </c>
      <c r="G432" s="354">
        <v>417</v>
      </c>
      <c r="H432" s="356">
        <f t="shared" si="87"/>
        <v>583.59960000000001</v>
      </c>
      <c r="I432" s="361">
        <v>0</v>
      </c>
      <c r="J432" s="360"/>
    </row>
    <row r="433" spans="2:11" x14ac:dyDescent="0.25">
      <c r="B433" s="354" t="s">
        <v>261</v>
      </c>
      <c r="C433" s="355">
        <v>36586</v>
      </c>
      <c r="D433" s="6">
        <v>12012</v>
      </c>
      <c r="E433" s="358">
        <f t="shared" si="86"/>
        <v>1000.5996</v>
      </c>
      <c r="F433" s="356">
        <v>0</v>
      </c>
      <c r="G433" s="354">
        <v>417</v>
      </c>
      <c r="H433" s="356">
        <f t="shared" si="87"/>
        <v>583.59960000000001</v>
      </c>
      <c r="I433" s="361">
        <v>0</v>
      </c>
      <c r="J433" s="360">
        <v>12</v>
      </c>
      <c r="K433" s="370">
        <f>SUM(D422:D433)</f>
        <v>160629</v>
      </c>
    </row>
    <row r="434" spans="2:11" x14ac:dyDescent="0.25">
      <c r="B434" s="354" t="s">
        <v>261</v>
      </c>
      <c r="C434" s="355">
        <v>36617</v>
      </c>
      <c r="D434" s="6">
        <v>12012</v>
      </c>
      <c r="E434" s="358">
        <f t="shared" si="86"/>
        <v>1000.5996</v>
      </c>
      <c r="F434" s="356">
        <v>0</v>
      </c>
      <c r="G434" s="354">
        <v>417</v>
      </c>
      <c r="H434" s="356">
        <f t="shared" si="87"/>
        <v>583.59960000000001</v>
      </c>
      <c r="I434" s="361">
        <v>0</v>
      </c>
      <c r="J434" s="360"/>
    </row>
    <row r="435" spans="2:11" x14ac:dyDescent="0.25">
      <c r="B435" s="354" t="s">
        <v>261</v>
      </c>
      <c r="C435" s="355">
        <v>36647</v>
      </c>
      <c r="D435" s="6">
        <v>12467</v>
      </c>
      <c r="E435" s="358">
        <f t="shared" si="86"/>
        <v>1038.5011</v>
      </c>
      <c r="F435" s="356">
        <v>0</v>
      </c>
      <c r="G435" s="354">
        <v>417</v>
      </c>
      <c r="H435" s="356">
        <f t="shared" si="87"/>
        <v>621.50109999999995</v>
      </c>
      <c r="I435" s="361">
        <v>0</v>
      </c>
      <c r="J435" s="360"/>
    </row>
    <row r="436" spans="2:11" x14ac:dyDescent="0.25">
      <c r="B436" s="354" t="s">
        <v>261</v>
      </c>
      <c r="C436" s="355">
        <v>36678</v>
      </c>
      <c r="D436" s="6">
        <v>12467</v>
      </c>
      <c r="E436" s="358">
        <f t="shared" si="86"/>
        <v>1038.5011</v>
      </c>
      <c r="F436" s="356">
        <v>0</v>
      </c>
      <c r="G436" s="354">
        <v>417</v>
      </c>
      <c r="H436" s="356">
        <f t="shared" si="87"/>
        <v>621.50109999999995</v>
      </c>
      <c r="I436" s="361">
        <v>0</v>
      </c>
      <c r="J436" s="360"/>
    </row>
    <row r="437" spans="2:11" x14ac:dyDescent="0.25">
      <c r="B437" s="354" t="s">
        <v>261</v>
      </c>
      <c r="C437" s="355">
        <v>36708</v>
      </c>
      <c r="D437" s="6">
        <v>12467</v>
      </c>
      <c r="E437" s="358">
        <f t="shared" si="86"/>
        <v>1038.5011</v>
      </c>
      <c r="F437" s="356">
        <v>0</v>
      </c>
      <c r="G437" s="354">
        <v>417</v>
      </c>
      <c r="H437" s="356">
        <f t="shared" si="87"/>
        <v>621.50109999999995</v>
      </c>
      <c r="I437" s="361">
        <v>0</v>
      </c>
      <c r="J437" s="360"/>
    </row>
    <row r="438" spans="2:11" x14ac:dyDescent="0.25">
      <c r="B438" s="354" t="s">
        <v>261</v>
      </c>
      <c r="C438" s="355">
        <v>36739</v>
      </c>
      <c r="D438" s="6">
        <v>12467</v>
      </c>
      <c r="E438" s="358">
        <f t="shared" si="86"/>
        <v>1038.5011</v>
      </c>
      <c r="F438" s="356">
        <v>0</v>
      </c>
      <c r="G438" s="354">
        <v>417</v>
      </c>
      <c r="H438" s="356">
        <f t="shared" si="87"/>
        <v>621.50109999999995</v>
      </c>
      <c r="I438" s="361">
        <v>0</v>
      </c>
      <c r="J438" s="360"/>
    </row>
    <row r="439" spans="2:11" x14ac:dyDescent="0.25">
      <c r="B439" s="354" t="s">
        <v>261</v>
      </c>
      <c r="C439" s="355">
        <v>36770</v>
      </c>
      <c r="D439" s="6">
        <v>12467</v>
      </c>
      <c r="E439" s="358">
        <f t="shared" si="86"/>
        <v>1038.5011</v>
      </c>
      <c r="F439" s="356">
        <v>0</v>
      </c>
      <c r="G439" s="354">
        <v>417</v>
      </c>
      <c r="H439" s="356">
        <f t="shared" si="87"/>
        <v>621.50109999999995</v>
      </c>
      <c r="I439" s="361">
        <v>0</v>
      </c>
      <c r="J439" s="360"/>
    </row>
    <row r="440" spans="2:11" x14ac:dyDescent="0.25">
      <c r="B440" s="354" t="s">
        <v>261</v>
      </c>
      <c r="C440" s="355">
        <v>36800</v>
      </c>
      <c r="D440" s="6">
        <v>12467</v>
      </c>
      <c r="E440" s="358">
        <f t="shared" si="86"/>
        <v>1038.5011</v>
      </c>
      <c r="F440" s="356">
        <v>0</v>
      </c>
      <c r="G440" s="354">
        <v>417</v>
      </c>
      <c r="H440" s="356">
        <f t="shared" si="87"/>
        <v>621.50109999999995</v>
      </c>
      <c r="I440" s="361">
        <v>0</v>
      </c>
      <c r="J440" s="360"/>
    </row>
    <row r="441" spans="2:11" x14ac:dyDescent="0.25">
      <c r="B441" s="354" t="s">
        <v>261</v>
      </c>
      <c r="C441" s="355">
        <v>36831</v>
      </c>
      <c r="D441" s="6">
        <v>12558</v>
      </c>
      <c r="E441" s="358">
        <f t="shared" si="86"/>
        <v>1046.0814</v>
      </c>
      <c r="F441" s="356">
        <v>0</v>
      </c>
      <c r="G441" s="354">
        <v>417</v>
      </c>
      <c r="H441" s="356">
        <f t="shared" si="87"/>
        <v>629.08140000000003</v>
      </c>
      <c r="I441" s="361">
        <v>0</v>
      </c>
      <c r="J441" s="360"/>
    </row>
    <row r="442" spans="2:11" x14ac:dyDescent="0.25">
      <c r="B442" s="354" t="s">
        <v>261</v>
      </c>
      <c r="C442" s="355">
        <v>36861</v>
      </c>
      <c r="D442" s="6">
        <v>12558</v>
      </c>
      <c r="E442" s="358">
        <f t="shared" si="86"/>
        <v>1046.0814</v>
      </c>
      <c r="F442" s="356">
        <v>0</v>
      </c>
      <c r="G442" s="354">
        <v>417</v>
      </c>
      <c r="H442" s="356">
        <f t="shared" si="87"/>
        <v>629.08140000000003</v>
      </c>
      <c r="I442" s="361">
        <v>0</v>
      </c>
      <c r="J442" s="360"/>
    </row>
    <row r="443" spans="2:11" x14ac:dyDescent="0.25">
      <c r="B443" s="354" t="s">
        <v>261</v>
      </c>
      <c r="C443" s="355">
        <v>36892</v>
      </c>
      <c r="D443" s="6">
        <v>12558</v>
      </c>
      <c r="E443" s="358">
        <f t="shared" si="86"/>
        <v>1046.0814</v>
      </c>
      <c r="F443" s="356">
        <v>0</v>
      </c>
      <c r="G443" s="354">
        <v>417</v>
      </c>
      <c r="H443" s="356">
        <f t="shared" si="87"/>
        <v>629.08140000000003</v>
      </c>
      <c r="I443" s="361">
        <v>0</v>
      </c>
      <c r="J443" s="360"/>
    </row>
    <row r="444" spans="2:11" x14ac:dyDescent="0.25">
      <c r="B444" s="354" t="s">
        <v>261</v>
      </c>
      <c r="C444" s="355">
        <v>36923</v>
      </c>
      <c r="D444" s="6">
        <v>12938</v>
      </c>
      <c r="E444" s="358">
        <f t="shared" si="86"/>
        <v>1077.7354</v>
      </c>
      <c r="F444" s="356">
        <v>0</v>
      </c>
      <c r="G444" s="354">
        <v>417</v>
      </c>
      <c r="H444" s="356">
        <f t="shared" si="87"/>
        <v>660.73540000000003</v>
      </c>
      <c r="I444" s="361">
        <v>0</v>
      </c>
      <c r="J444" s="360"/>
    </row>
    <row r="445" spans="2:11" x14ac:dyDescent="0.25">
      <c r="B445" s="354" t="s">
        <v>261</v>
      </c>
      <c r="C445" s="355">
        <v>36951</v>
      </c>
      <c r="D445" s="6">
        <v>12938</v>
      </c>
      <c r="E445" s="358">
        <f t="shared" si="86"/>
        <v>1077.7354</v>
      </c>
      <c r="F445" s="356">
        <v>0</v>
      </c>
      <c r="G445" s="354">
        <v>417</v>
      </c>
      <c r="H445" s="356">
        <f t="shared" si="87"/>
        <v>660.73540000000003</v>
      </c>
      <c r="I445" s="361">
        <v>0</v>
      </c>
      <c r="J445" s="362" t="s">
        <v>256</v>
      </c>
      <c r="K445" s="370">
        <f>SUM(D434:D445)</f>
        <v>150364</v>
      </c>
    </row>
    <row r="446" spans="2:11" x14ac:dyDescent="0.25">
      <c r="B446" s="354" t="s">
        <v>261</v>
      </c>
      <c r="C446" s="355">
        <v>36982</v>
      </c>
      <c r="D446" s="6">
        <v>12938</v>
      </c>
      <c r="E446" s="358">
        <f t="shared" si="86"/>
        <v>1077.7354</v>
      </c>
      <c r="F446" s="356">
        <v>0</v>
      </c>
      <c r="G446" s="354">
        <v>417</v>
      </c>
      <c r="H446" s="356">
        <f t="shared" ref="H446:H509" si="88">SUM(E446-G446)</f>
        <v>660.73540000000003</v>
      </c>
      <c r="I446" s="361">
        <v>0</v>
      </c>
      <c r="J446" s="360"/>
    </row>
    <row r="447" spans="2:11" x14ac:dyDescent="0.25">
      <c r="B447" s="354" t="s">
        <v>261</v>
      </c>
      <c r="C447" s="355">
        <v>37012</v>
      </c>
      <c r="D447" s="6">
        <v>12938</v>
      </c>
      <c r="E447" s="358">
        <f t="shared" ref="E447:E506" si="89">SUM(D447*8.33%)</f>
        <v>1077.7354</v>
      </c>
      <c r="F447" s="356">
        <v>0</v>
      </c>
      <c r="G447" s="354">
        <v>417</v>
      </c>
      <c r="H447" s="356">
        <f t="shared" si="88"/>
        <v>660.73540000000003</v>
      </c>
      <c r="I447" s="361">
        <v>0</v>
      </c>
      <c r="J447" s="360"/>
    </row>
    <row r="448" spans="2:11" x14ac:dyDescent="0.25">
      <c r="B448" s="354" t="s">
        <v>261</v>
      </c>
      <c r="C448" s="355">
        <v>37043</v>
      </c>
      <c r="D448" s="6">
        <v>12938</v>
      </c>
      <c r="E448" s="358">
        <f t="shared" si="89"/>
        <v>1077.7354</v>
      </c>
      <c r="F448" s="356">
        <v>0</v>
      </c>
      <c r="G448" s="354">
        <v>541</v>
      </c>
      <c r="H448" s="356">
        <f t="shared" si="88"/>
        <v>536.73540000000003</v>
      </c>
      <c r="I448" s="361">
        <v>0</v>
      </c>
      <c r="J448" s="360"/>
    </row>
    <row r="449" spans="2:11" x14ac:dyDescent="0.25">
      <c r="B449" s="354" t="s">
        <v>261</v>
      </c>
      <c r="C449" s="355">
        <v>37073</v>
      </c>
      <c r="D449" s="6">
        <v>12938</v>
      </c>
      <c r="E449" s="358">
        <f t="shared" si="89"/>
        <v>1077.7354</v>
      </c>
      <c r="F449" s="356">
        <v>0</v>
      </c>
      <c r="G449" s="354">
        <v>541</v>
      </c>
      <c r="H449" s="356">
        <f t="shared" si="88"/>
        <v>536.73540000000003</v>
      </c>
      <c r="I449" s="361">
        <v>0</v>
      </c>
      <c r="J449" s="360"/>
    </row>
    <row r="450" spans="2:11" x14ac:dyDescent="0.25">
      <c r="B450" s="354" t="s">
        <v>261</v>
      </c>
      <c r="C450" s="355">
        <v>37104</v>
      </c>
      <c r="D450" s="6">
        <v>13219</v>
      </c>
      <c r="E450" s="358">
        <f t="shared" si="89"/>
        <v>1101.1426999999999</v>
      </c>
      <c r="F450" s="356">
        <v>0</v>
      </c>
      <c r="G450" s="354">
        <v>541</v>
      </c>
      <c r="H450" s="356">
        <f t="shared" si="88"/>
        <v>560.14269999999988</v>
      </c>
      <c r="I450" s="361">
        <v>0</v>
      </c>
      <c r="J450" s="360"/>
    </row>
    <row r="451" spans="2:11" x14ac:dyDescent="0.25">
      <c r="B451" s="354" t="s">
        <v>261</v>
      </c>
      <c r="C451" s="355">
        <v>37135</v>
      </c>
      <c r="D451" s="6">
        <v>13219</v>
      </c>
      <c r="E451" s="358">
        <f t="shared" si="89"/>
        <v>1101.1426999999999</v>
      </c>
      <c r="F451" s="356">
        <v>0</v>
      </c>
      <c r="G451" s="354">
        <v>541</v>
      </c>
      <c r="H451" s="356">
        <f t="shared" si="88"/>
        <v>560.14269999999988</v>
      </c>
      <c r="I451" s="361">
        <v>0</v>
      </c>
      <c r="J451" s="360"/>
    </row>
    <row r="452" spans="2:11" x14ac:dyDescent="0.25">
      <c r="B452" s="354" t="s">
        <v>261</v>
      </c>
      <c r="C452" s="355">
        <v>37165</v>
      </c>
      <c r="D452" s="6">
        <v>13219</v>
      </c>
      <c r="E452" s="358">
        <f t="shared" si="89"/>
        <v>1101.1426999999999</v>
      </c>
      <c r="F452" s="356">
        <v>0</v>
      </c>
      <c r="G452" s="354">
        <v>541</v>
      </c>
      <c r="H452" s="356">
        <f t="shared" si="88"/>
        <v>560.14269999999988</v>
      </c>
      <c r="I452" s="361">
        <v>0</v>
      </c>
      <c r="J452" s="360"/>
    </row>
    <row r="453" spans="2:11" x14ac:dyDescent="0.25">
      <c r="B453" s="354" t="s">
        <v>261</v>
      </c>
      <c r="C453" s="355">
        <v>37196</v>
      </c>
      <c r="D453" s="6">
        <v>13219</v>
      </c>
      <c r="E453" s="358">
        <f t="shared" si="89"/>
        <v>1101.1426999999999</v>
      </c>
      <c r="F453" s="356">
        <v>0</v>
      </c>
      <c r="G453" s="354">
        <v>541</v>
      </c>
      <c r="H453" s="356">
        <f t="shared" si="88"/>
        <v>560.14269999999988</v>
      </c>
      <c r="I453" s="361">
        <v>0</v>
      </c>
      <c r="J453" s="360"/>
    </row>
    <row r="454" spans="2:11" x14ac:dyDescent="0.25">
      <c r="B454" s="354" t="s">
        <v>261</v>
      </c>
      <c r="C454" s="355">
        <v>37226</v>
      </c>
      <c r="D454" s="6">
        <v>13219</v>
      </c>
      <c r="E454" s="358">
        <f t="shared" si="89"/>
        <v>1101.1426999999999</v>
      </c>
      <c r="F454" s="356">
        <v>0</v>
      </c>
      <c r="G454" s="354">
        <v>541</v>
      </c>
      <c r="H454" s="356">
        <f t="shared" si="88"/>
        <v>560.14269999999988</v>
      </c>
      <c r="I454" s="361">
        <v>0</v>
      </c>
      <c r="J454" s="360"/>
    </row>
    <row r="455" spans="2:11" x14ac:dyDescent="0.25">
      <c r="B455" s="354" t="s">
        <v>261</v>
      </c>
      <c r="C455" s="355">
        <v>37257</v>
      </c>
      <c r="D455" s="6">
        <v>13219</v>
      </c>
      <c r="E455" s="358">
        <f t="shared" si="89"/>
        <v>1101.1426999999999</v>
      </c>
      <c r="F455" s="356">
        <v>0</v>
      </c>
      <c r="G455" s="354">
        <v>541</v>
      </c>
      <c r="H455" s="356">
        <f t="shared" si="88"/>
        <v>560.14269999999988</v>
      </c>
      <c r="I455" s="361">
        <v>0</v>
      </c>
      <c r="J455" s="360"/>
    </row>
    <row r="456" spans="2:11" x14ac:dyDescent="0.25">
      <c r="B456" s="354" t="s">
        <v>261</v>
      </c>
      <c r="C456" s="355">
        <v>37288</v>
      </c>
      <c r="D456" s="6">
        <v>13607</v>
      </c>
      <c r="E456" s="358">
        <f t="shared" si="89"/>
        <v>1133.4630999999999</v>
      </c>
      <c r="F456" s="356">
        <v>0</v>
      </c>
      <c r="G456" s="354">
        <v>541</v>
      </c>
      <c r="H456" s="356">
        <f t="shared" si="88"/>
        <v>592.46309999999994</v>
      </c>
      <c r="I456" s="361">
        <v>0</v>
      </c>
      <c r="J456" s="360"/>
    </row>
    <row r="457" spans="2:11" x14ac:dyDescent="0.25">
      <c r="B457" s="354" t="s">
        <v>261</v>
      </c>
      <c r="C457" s="355">
        <v>37316</v>
      </c>
      <c r="D457" s="6">
        <v>13607</v>
      </c>
      <c r="E457" s="358">
        <f t="shared" si="89"/>
        <v>1133.4630999999999</v>
      </c>
      <c r="F457" s="356">
        <v>0</v>
      </c>
      <c r="G457" s="354">
        <v>541</v>
      </c>
      <c r="H457" s="356">
        <f t="shared" si="88"/>
        <v>592.46309999999994</v>
      </c>
      <c r="I457" s="361">
        <v>0</v>
      </c>
      <c r="J457" s="360">
        <v>9.5</v>
      </c>
      <c r="K457" s="370">
        <f>SUM(D446:D457)</f>
        <v>158280</v>
      </c>
    </row>
    <row r="458" spans="2:11" x14ac:dyDescent="0.25">
      <c r="B458" s="354" t="s">
        <v>261</v>
      </c>
      <c r="C458" s="355">
        <v>37347</v>
      </c>
      <c r="D458" s="6">
        <v>13607</v>
      </c>
      <c r="E458" s="358">
        <f t="shared" si="89"/>
        <v>1133.4630999999999</v>
      </c>
      <c r="F458" s="356">
        <v>0</v>
      </c>
      <c r="G458" s="354">
        <v>541</v>
      </c>
      <c r="H458" s="356">
        <f t="shared" si="88"/>
        <v>592.46309999999994</v>
      </c>
      <c r="I458" s="361">
        <v>0</v>
      </c>
      <c r="J458" s="361">
        <f t="shared" ref="J458:J473" si="90">SUM(I458*9.5%/12)</f>
        <v>0</v>
      </c>
    </row>
    <row r="459" spans="2:11" x14ac:dyDescent="0.25">
      <c r="B459" s="354" t="s">
        <v>261</v>
      </c>
      <c r="C459" s="355">
        <v>37377</v>
      </c>
      <c r="D459" s="6">
        <v>13607</v>
      </c>
      <c r="E459" s="358">
        <f t="shared" si="89"/>
        <v>1133.4630999999999</v>
      </c>
      <c r="F459" s="356">
        <v>0</v>
      </c>
      <c r="G459" s="354">
        <v>541</v>
      </c>
      <c r="H459" s="356">
        <f t="shared" si="88"/>
        <v>592.46309999999994</v>
      </c>
      <c r="I459" s="361">
        <v>0</v>
      </c>
      <c r="J459" s="361">
        <f t="shared" si="90"/>
        <v>0</v>
      </c>
    </row>
    <row r="460" spans="2:11" x14ac:dyDescent="0.25">
      <c r="B460" s="354" t="s">
        <v>261</v>
      </c>
      <c r="C460" s="355">
        <v>37408</v>
      </c>
      <c r="D460" s="6">
        <v>13607</v>
      </c>
      <c r="E460" s="358">
        <f t="shared" si="89"/>
        <v>1133.4630999999999</v>
      </c>
      <c r="F460" s="356">
        <v>0</v>
      </c>
      <c r="G460" s="354">
        <v>541</v>
      </c>
      <c r="H460" s="356">
        <f t="shared" si="88"/>
        <v>592.46309999999994</v>
      </c>
      <c r="I460" s="361">
        <v>0</v>
      </c>
      <c r="J460" s="361">
        <f t="shared" si="90"/>
        <v>0</v>
      </c>
    </row>
    <row r="461" spans="2:11" x14ac:dyDescent="0.25">
      <c r="B461" s="354" t="s">
        <v>261</v>
      </c>
      <c r="C461" s="355">
        <v>37438</v>
      </c>
      <c r="D461" s="6">
        <v>13607</v>
      </c>
      <c r="E461" s="358">
        <f t="shared" si="89"/>
        <v>1133.4630999999999</v>
      </c>
      <c r="F461" s="356">
        <v>0</v>
      </c>
      <c r="G461" s="354">
        <v>541</v>
      </c>
      <c r="H461" s="356">
        <f t="shared" si="88"/>
        <v>592.46309999999994</v>
      </c>
      <c r="I461" s="361">
        <v>0</v>
      </c>
      <c r="J461" s="361">
        <f t="shared" si="90"/>
        <v>0</v>
      </c>
    </row>
    <row r="462" spans="2:11" x14ac:dyDescent="0.25">
      <c r="B462" s="354" t="s">
        <v>261</v>
      </c>
      <c r="C462" s="355">
        <v>37469</v>
      </c>
      <c r="D462" s="6">
        <v>13607</v>
      </c>
      <c r="E462" s="358">
        <f t="shared" si="89"/>
        <v>1133.4630999999999</v>
      </c>
      <c r="F462" s="356">
        <v>0</v>
      </c>
      <c r="G462" s="354">
        <v>541</v>
      </c>
      <c r="H462" s="356">
        <f t="shared" si="88"/>
        <v>592.46309999999994</v>
      </c>
      <c r="I462" s="361">
        <v>0</v>
      </c>
      <c r="J462" s="361">
        <f t="shared" si="90"/>
        <v>0</v>
      </c>
    </row>
    <row r="463" spans="2:11" x14ac:dyDescent="0.25">
      <c r="B463" s="354" t="s">
        <v>261</v>
      </c>
      <c r="C463" s="355">
        <v>37500</v>
      </c>
      <c r="D463" s="6">
        <v>13607</v>
      </c>
      <c r="E463" s="358">
        <f t="shared" si="89"/>
        <v>1133.4630999999999</v>
      </c>
      <c r="F463" s="356">
        <v>0</v>
      </c>
      <c r="G463" s="354">
        <v>541</v>
      </c>
      <c r="H463" s="356">
        <f t="shared" si="88"/>
        <v>592.46309999999994</v>
      </c>
      <c r="I463" s="361">
        <v>0</v>
      </c>
      <c r="J463" s="361">
        <f t="shared" si="90"/>
        <v>0</v>
      </c>
    </row>
    <row r="464" spans="2:11" x14ac:dyDescent="0.25">
      <c r="B464" s="354" t="s">
        <v>261</v>
      </c>
      <c r="C464" s="355">
        <v>37530</v>
      </c>
      <c r="D464" s="6">
        <v>13607</v>
      </c>
      <c r="E464" s="358">
        <f t="shared" si="89"/>
        <v>1133.4630999999999</v>
      </c>
      <c r="F464" s="356">
        <v>0</v>
      </c>
      <c r="G464" s="354">
        <v>541</v>
      </c>
      <c r="H464" s="356">
        <f t="shared" si="88"/>
        <v>592.46309999999994</v>
      </c>
      <c r="I464" s="361">
        <v>0</v>
      </c>
      <c r="J464" s="361">
        <f t="shared" si="90"/>
        <v>0</v>
      </c>
    </row>
    <row r="465" spans="2:11" x14ac:dyDescent="0.25">
      <c r="B465" s="354" t="s">
        <v>261</v>
      </c>
      <c r="C465" s="355">
        <v>37561</v>
      </c>
      <c r="D465" s="6">
        <v>13607</v>
      </c>
      <c r="E465" s="358">
        <f t="shared" si="89"/>
        <v>1133.4630999999999</v>
      </c>
      <c r="F465" s="356">
        <v>0</v>
      </c>
      <c r="G465" s="354">
        <v>541</v>
      </c>
      <c r="H465" s="356">
        <f t="shared" si="88"/>
        <v>592.46309999999994</v>
      </c>
      <c r="I465" s="361">
        <v>0</v>
      </c>
      <c r="J465" s="361">
        <f t="shared" si="90"/>
        <v>0</v>
      </c>
    </row>
    <row r="466" spans="2:11" x14ac:dyDescent="0.25">
      <c r="B466" s="354" t="s">
        <v>261</v>
      </c>
      <c r="C466" s="355">
        <v>37591</v>
      </c>
      <c r="D466" s="6">
        <v>13607</v>
      </c>
      <c r="E466" s="358">
        <f t="shared" si="89"/>
        <v>1133.4630999999999</v>
      </c>
      <c r="F466" s="356">
        <v>0</v>
      </c>
      <c r="G466" s="354">
        <v>541</v>
      </c>
      <c r="H466" s="356">
        <f t="shared" si="88"/>
        <v>592.46309999999994</v>
      </c>
      <c r="I466" s="361">
        <v>0</v>
      </c>
      <c r="J466" s="361">
        <f t="shared" si="90"/>
        <v>0</v>
      </c>
    </row>
    <row r="467" spans="2:11" x14ac:dyDescent="0.25">
      <c r="B467" s="354" t="s">
        <v>261</v>
      </c>
      <c r="C467" s="355">
        <v>37622</v>
      </c>
      <c r="D467" s="6">
        <v>13607</v>
      </c>
      <c r="E467" s="358">
        <f t="shared" si="89"/>
        <v>1133.4630999999999</v>
      </c>
      <c r="F467" s="356">
        <v>0</v>
      </c>
      <c r="G467" s="354">
        <v>541</v>
      </c>
      <c r="H467" s="356">
        <f t="shared" si="88"/>
        <v>592.46309999999994</v>
      </c>
      <c r="I467" s="361">
        <v>0</v>
      </c>
      <c r="J467" s="361">
        <f t="shared" si="90"/>
        <v>0</v>
      </c>
    </row>
    <row r="468" spans="2:11" x14ac:dyDescent="0.25">
      <c r="B468" s="354" t="s">
        <v>261</v>
      </c>
      <c r="C468" s="355">
        <v>37653</v>
      </c>
      <c r="D468" s="6">
        <v>13994</v>
      </c>
      <c r="E468" s="358">
        <f t="shared" si="89"/>
        <v>1165.7002</v>
      </c>
      <c r="F468" s="356">
        <v>0</v>
      </c>
      <c r="G468" s="354">
        <v>541</v>
      </c>
      <c r="H468" s="356">
        <f t="shared" si="88"/>
        <v>624.7002</v>
      </c>
      <c r="I468" s="361">
        <v>0</v>
      </c>
      <c r="J468" s="361">
        <f t="shared" si="90"/>
        <v>0</v>
      </c>
    </row>
    <row r="469" spans="2:11" x14ac:dyDescent="0.25">
      <c r="B469" s="354" t="s">
        <v>261</v>
      </c>
      <c r="C469" s="355">
        <v>37681</v>
      </c>
      <c r="D469" s="6">
        <v>13994</v>
      </c>
      <c r="E469" s="358">
        <f t="shared" si="89"/>
        <v>1165.7002</v>
      </c>
      <c r="F469" s="356">
        <v>0</v>
      </c>
      <c r="G469" s="354">
        <v>541</v>
      </c>
      <c r="H469" s="356">
        <f t="shared" si="88"/>
        <v>624.7002</v>
      </c>
      <c r="I469" s="361">
        <v>0</v>
      </c>
      <c r="J469" s="361">
        <f t="shared" si="90"/>
        <v>0</v>
      </c>
      <c r="K469" s="370">
        <f>SUM(D458:D469)</f>
        <v>164058</v>
      </c>
    </row>
    <row r="470" spans="2:11" x14ac:dyDescent="0.25">
      <c r="B470" s="354" t="s">
        <v>261</v>
      </c>
      <c r="C470" s="355">
        <v>37712</v>
      </c>
      <c r="D470" s="6">
        <v>13994</v>
      </c>
      <c r="E470" s="358">
        <f t="shared" si="89"/>
        <v>1165.7002</v>
      </c>
      <c r="F470" s="356">
        <v>0</v>
      </c>
      <c r="G470" s="354">
        <v>541</v>
      </c>
      <c r="H470" s="356">
        <f t="shared" si="88"/>
        <v>624.7002</v>
      </c>
      <c r="I470" s="361">
        <v>0</v>
      </c>
      <c r="J470" s="361">
        <f t="shared" si="90"/>
        <v>0</v>
      </c>
    </row>
    <row r="471" spans="2:11" x14ac:dyDescent="0.25">
      <c r="B471" s="354" t="s">
        <v>261</v>
      </c>
      <c r="C471" s="355">
        <v>37742</v>
      </c>
      <c r="D471" s="6">
        <v>13994</v>
      </c>
      <c r="E471" s="358">
        <f t="shared" si="89"/>
        <v>1165.7002</v>
      </c>
      <c r="F471" s="356">
        <v>0</v>
      </c>
      <c r="G471" s="354">
        <v>541</v>
      </c>
      <c r="H471" s="356">
        <f t="shared" si="88"/>
        <v>624.7002</v>
      </c>
      <c r="I471" s="361">
        <v>0</v>
      </c>
      <c r="J471" s="361">
        <f t="shared" si="90"/>
        <v>0</v>
      </c>
    </row>
    <row r="472" spans="2:11" x14ac:dyDescent="0.25">
      <c r="B472" s="354" t="s">
        <v>261</v>
      </c>
      <c r="C472" s="355">
        <v>37773</v>
      </c>
      <c r="D472" s="6">
        <v>13994</v>
      </c>
      <c r="E472" s="358">
        <f t="shared" si="89"/>
        <v>1165.7002</v>
      </c>
      <c r="F472" s="356">
        <v>0</v>
      </c>
      <c r="G472" s="354">
        <v>541</v>
      </c>
      <c r="H472" s="356">
        <f t="shared" si="88"/>
        <v>624.7002</v>
      </c>
      <c r="I472" s="361">
        <v>0</v>
      </c>
      <c r="J472" s="361">
        <f t="shared" si="90"/>
        <v>0</v>
      </c>
    </row>
    <row r="473" spans="2:11" x14ac:dyDescent="0.25">
      <c r="B473" s="354" t="s">
        <v>261</v>
      </c>
      <c r="C473" s="355">
        <v>37803</v>
      </c>
      <c r="D473" s="6">
        <v>13994</v>
      </c>
      <c r="E473" s="358">
        <f t="shared" si="89"/>
        <v>1165.7002</v>
      </c>
      <c r="F473" s="356">
        <v>0</v>
      </c>
      <c r="G473" s="354">
        <v>541</v>
      </c>
      <c r="H473" s="356">
        <f t="shared" si="88"/>
        <v>624.7002</v>
      </c>
      <c r="I473" s="361">
        <v>0</v>
      </c>
      <c r="J473" s="361">
        <f t="shared" si="90"/>
        <v>0</v>
      </c>
    </row>
    <row r="474" spans="2:11" x14ac:dyDescent="0.25">
      <c r="B474" s="354" t="s">
        <v>261</v>
      </c>
      <c r="C474" s="355">
        <v>37834</v>
      </c>
      <c r="D474" s="6">
        <v>13994</v>
      </c>
      <c r="E474" s="358">
        <f t="shared" si="89"/>
        <v>1165.7002</v>
      </c>
      <c r="F474" s="356">
        <v>0</v>
      </c>
      <c r="G474" s="354">
        <v>541</v>
      </c>
      <c r="H474" s="356">
        <f t="shared" si="88"/>
        <v>624.7002</v>
      </c>
      <c r="I474" s="361">
        <v>0</v>
      </c>
      <c r="J474" s="361">
        <f t="shared" ref="J474:J489" si="91">SUM(I474*9.5%/12)</f>
        <v>0</v>
      </c>
    </row>
    <row r="475" spans="2:11" x14ac:dyDescent="0.25">
      <c r="B475" s="354" t="s">
        <v>261</v>
      </c>
      <c r="C475" s="355">
        <v>37865</v>
      </c>
      <c r="D475" s="6">
        <v>13994</v>
      </c>
      <c r="E475" s="358">
        <f t="shared" si="89"/>
        <v>1165.7002</v>
      </c>
      <c r="F475" s="356">
        <v>0</v>
      </c>
      <c r="G475" s="354">
        <v>541</v>
      </c>
      <c r="H475" s="356">
        <f t="shared" si="88"/>
        <v>624.7002</v>
      </c>
      <c r="I475" s="361">
        <v>0</v>
      </c>
      <c r="J475" s="361">
        <f t="shared" si="91"/>
        <v>0</v>
      </c>
    </row>
    <row r="476" spans="2:11" x14ac:dyDescent="0.25">
      <c r="B476" s="354" t="s">
        <v>261</v>
      </c>
      <c r="C476" s="355">
        <v>37895</v>
      </c>
      <c r="D476" s="6">
        <v>13994</v>
      </c>
      <c r="E476" s="358">
        <f t="shared" si="89"/>
        <v>1165.7002</v>
      </c>
      <c r="F476" s="356">
        <v>0</v>
      </c>
      <c r="G476" s="354">
        <v>541</v>
      </c>
      <c r="H476" s="356">
        <f t="shared" si="88"/>
        <v>624.7002</v>
      </c>
      <c r="I476" s="361">
        <v>0</v>
      </c>
      <c r="J476" s="361">
        <f t="shared" si="91"/>
        <v>0</v>
      </c>
    </row>
    <row r="477" spans="2:11" x14ac:dyDescent="0.25">
      <c r="B477" s="354" t="s">
        <v>261</v>
      </c>
      <c r="C477" s="355">
        <v>37926</v>
      </c>
      <c r="D477" s="6">
        <v>13994</v>
      </c>
      <c r="E477" s="358">
        <f t="shared" si="89"/>
        <v>1165.7002</v>
      </c>
      <c r="F477" s="356">
        <v>0</v>
      </c>
      <c r="G477" s="354">
        <v>541</v>
      </c>
      <c r="H477" s="356">
        <f t="shared" si="88"/>
        <v>624.7002</v>
      </c>
      <c r="I477" s="361">
        <v>0</v>
      </c>
      <c r="J477" s="361">
        <f t="shared" si="91"/>
        <v>0</v>
      </c>
    </row>
    <row r="478" spans="2:11" x14ac:dyDescent="0.25">
      <c r="B478" s="354" t="s">
        <v>261</v>
      </c>
      <c r="C478" s="355">
        <v>37956</v>
      </c>
      <c r="D478" s="6">
        <v>13994</v>
      </c>
      <c r="E478" s="358">
        <f t="shared" si="89"/>
        <v>1165.7002</v>
      </c>
      <c r="F478" s="356">
        <v>0</v>
      </c>
      <c r="G478" s="354">
        <v>541</v>
      </c>
      <c r="H478" s="356">
        <f t="shared" si="88"/>
        <v>624.7002</v>
      </c>
      <c r="I478" s="361">
        <v>0</v>
      </c>
      <c r="J478" s="361">
        <f t="shared" si="91"/>
        <v>0</v>
      </c>
    </row>
    <row r="479" spans="2:11" x14ac:dyDescent="0.25">
      <c r="B479" s="354" t="s">
        <v>261</v>
      </c>
      <c r="C479" s="355">
        <v>37987</v>
      </c>
      <c r="D479" s="6">
        <v>13994</v>
      </c>
      <c r="E479" s="358">
        <f t="shared" si="89"/>
        <v>1165.7002</v>
      </c>
      <c r="F479" s="356">
        <v>0</v>
      </c>
      <c r="G479" s="354">
        <v>541</v>
      </c>
      <c r="H479" s="356">
        <f t="shared" si="88"/>
        <v>624.7002</v>
      </c>
      <c r="I479" s="361">
        <v>0</v>
      </c>
      <c r="J479" s="361">
        <f t="shared" si="91"/>
        <v>0</v>
      </c>
    </row>
    <row r="480" spans="2:11" x14ac:dyDescent="0.25">
      <c r="B480" s="354" t="s">
        <v>261</v>
      </c>
      <c r="C480" s="355">
        <v>38018</v>
      </c>
      <c r="D480" s="6">
        <v>14790</v>
      </c>
      <c r="E480" s="358">
        <f t="shared" si="89"/>
        <v>1232.0070000000001</v>
      </c>
      <c r="F480" s="356">
        <v>0</v>
      </c>
      <c r="G480" s="354">
        <v>541</v>
      </c>
      <c r="H480" s="356">
        <f t="shared" si="88"/>
        <v>691.00700000000006</v>
      </c>
      <c r="I480" s="361">
        <v>0</v>
      </c>
      <c r="J480" s="361">
        <f t="shared" si="91"/>
        <v>0</v>
      </c>
    </row>
    <row r="481" spans="2:11" x14ac:dyDescent="0.25">
      <c r="B481" s="354" t="s">
        <v>261</v>
      </c>
      <c r="C481" s="355">
        <v>38047</v>
      </c>
      <c r="D481" s="6">
        <v>14790</v>
      </c>
      <c r="E481" s="358">
        <f t="shared" si="89"/>
        <v>1232.0070000000001</v>
      </c>
      <c r="F481" s="356">
        <v>0</v>
      </c>
      <c r="G481" s="354">
        <v>541</v>
      </c>
      <c r="H481" s="356">
        <f t="shared" si="88"/>
        <v>691.00700000000006</v>
      </c>
      <c r="I481" s="361">
        <v>0</v>
      </c>
      <c r="J481" s="361">
        <f t="shared" si="91"/>
        <v>0</v>
      </c>
      <c r="K481" s="370">
        <f>SUM(D470:D481)</f>
        <v>169520</v>
      </c>
    </row>
    <row r="482" spans="2:11" x14ac:dyDescent="0.25">
      <c r="B482" s="354" t="s">
        <v>261</v>
      </c>
      <c r="C482" s="355">
        <v>38078</v>
      </c>
      <c r="D482" s="6">
        <v>14790</v>
      </c>
      <c r="E482" s="358">
        <f t="shared" si="89"/>
        <v>1232.0070000000001</v>
      </c>
      <c r="F482" s="356">
        <v>0</v>
      </c>
      <c r="G482" s="354">
        <v>541</v>
      </c>
      <c r="H482" s="356">
        <f t="shared" si="88"/>
        <v>691.00700000000006</v>
      </c>
      <c r="I482" s="361">
        <v>0</v>
      </c>
      <c r="J482" s="361">
        <f t="shared" si="91"/>
        <v>0</v>
      </c>
    </row>
    <row r="483" spans="2:11" x14ac:dyDescent="0.25">
      <c r="B483" s="354" t="s">
        <v>261</v>
      </c>
      <c r="C483" s="355">
        <v>38108</v>
      </c>
      <c r="D483" s="6">
        <v>14790</v>
      </c>
      <c r="E483" s="358">
        <f t="shared" si="89"/>
        <v>1232.0070000000001</v>
      </c>
      <c r="F483" s="356">
        <v>0</v>
      </c>
      <c r="G483" s="354">
        <v>541</v>
      </c>
      <c r="H483" s="356">
        <f t="shared" si="88"/>
        <v>691.00700000000006</v>
      </c>
      <c r="I483" s="361">
        <v>0</v>
      </c>
      <c r="J483" s="361">
        <f t="shared" si="91"/>
        <v>0</v>
      </c>
    </row>
    <row r="484" spans="2:11" x14ac:dyDescent="0.25">
      <c r="B484" s="354" t="s">
        <v>261</v>
      </c>
      <c r="C484" s="355">
        <v>38139</v>
      </c>
      <c r="D484" s="6">
        <v>14790</v>
      </c>
      <c r="E484" s="358">
        <f t="shared" si="89"/>
        <v>1232.0070000000001</v>
      </c>
      <c r="F484" s="356">
        <v>0</v>
      </c>
      <c r="G484" s="354">
        <v>541</v>
      </c>
      <c r="H484" s="356">
        <f t="shared" si="88"/>
        <v>691.00700000000006</v>
      </c>
      <c r="I484" s="361">
        <v>0</v>
      </c>
      <c r="J484" s="361">
        <f t="shared" si="91"/>
        <v>0</v>
      </c>
    </row>
    <row r="485" spans="2:11" x14ac:dyDescent="0.25">
      <c r="B485" s="354" t="s">
        <v>261</v>
      </c>
      <c r="C485" s="355">
        <v>38169</v>
      </c>
      <c r="D485" s="6">
        <v>14790</v>
      </c>
      <c r="E485" s="358">
        <f t="shared" si="89"/>
        <v>1232.0070000000001</v>
      </c>
      <c r="F485" s="356">
        <v>0</v>
      </c>
      <c r="G485" s="354">
        <v>541</v>
      </c>
      <c r="H485" s="356">
        <f t="shared" si="88"/>
        <v>691.00700000000006</v>
      </c>
      <c r="I485" s="361">
        <v>0</v>
      </c>
      <c r="J485" s="361">
        <f t="shared" si="91"/>
        <v>0</v>
      </c>
    </row>
    <row r="486" spans="2:11" x14ac:dyDescent="0.25">
      <c r="B486" s="354" t="s">
        <v>261</v>
      </c>
      <c r="C486" s="355">
        <v>38200</v>
      </c>
      <c r="D486" s="6">
        <v>14790</v>
      </c>
      <c r="E486" s="358">
        <f t="shared" si="89"/>
        <v>1232.0070000000001</v>
      </c>
      <c r="F486" s="356">
        <v>0</v>
      </c>
      <c r="G486" s="354">
        <v>541</v>
      </c>
      <c r="H486" s="356">
        <f t="shared" si="88"/>
        <v>691.00700000000006</v>
      </c>
      <c r="I486" s="361">
        <v>0</v>
      </c>
      <c r="J486" s="361">
        <f t="shared" si="91"/>
        <v>0</v>
      </c>
    </row>
    <row r="487" spans="2:11" x14ac:dyDescent="0.25">
      <c r="B487" s="354" t="s">
        <v>261</v>
      </c>
      <c r="C487" s="355">
        <v>38231</v>
      </c>
      <c r="D487" s="6">
        <v>14790</v>
      </c>
      <c r="E487" s="358">
        <f t="shared" si="89"/>
        <v>1232.0070000000001</v>
      </c>
      <c r="F487" s="356">
        <v>0</v>
      </c>
      <c r="G487" s="354">
        <v>541</v>
      </c>
      <c r="H487" s="356">
        <f t="shared" si="88"/>
        <v>691.00700000000006</v>
      </c>
      <c r="I487" s="361">
        <v>0</v>
      </c>
      <c r="J487" s="361">
        <f t="shared" si="91"/>
        <v>0</v>
      </c>
    </row>
    <row r="488" spans="2:11" x14ac:dyDescent="0.25">
      <c r="B488" s="354" t="s">
        <v>261</v>
      </c>
      <c r="C488" s="355">
        <v>38261</v>
      </c>
      <c r="D488" s="6">
        <v>15198</v>
      </c>
      <c r="E488" s="358">
        <f t="shared" si="89"/>
        <v>1265.9934000000001</v>
      </c>
      <c r="F488" s="356">
        <v>0</v>
      </c>
      <c r="G488" s="354">
        <v>541</v>
      </c>
      <c r="H488" s="356">
        <f t="shared" si="88"/>
        <v>724.99340000000007</v>
      </c>
      <c r="I488" s="361">
        <v>0</v>
      </c>
      <c r="J488" s="361">
        <f t="shared" si="91"/>
        <v>0</v>
      </c>
    </row>
    <row r="489" spans="2:11" x14ac:dyDescent="0.25">
      <c r="B489" s="354" t="s">
        <v>261</v>
      </c>
      <c r="C489" s="355">
        <v>38292</v>
      </c>
      <c r="D489" s="6">
        <v>15198</v>
      </c>
      <c r="E489" s="358">
        <f t="shared" si="89"/>
        <v>1265.9934000000001</v>
      </c>
      <c r="F489" s="356">
        <v>0</v>
      </c>
      <c r="G489" s="354">
        <v>541</v>
      </c>
      <c r="H489" s="356">
        <f t="shared" si="88"/>
        <v>724.99340000000007</v>
      </c>
      <c r="I489" s="361">
        <v>0</v>
      </c>
      <c r="J489" s="361">
        <f t="shared" si="91"/>
        <v>0</v>
      </c>
    </row>
    <row r="490" spans="2:11" x14ac:dyDescent="0.25">
      <c r="B490" s="354" t="s">
        <v>261</v>
      </c>
      <c r="C490" s="355">
        <v>38322</v>
      </c>
      <c r="D490" s="6">
        <v>15198</v>
      </c>
      <c r="E490" s="358">
        <f t="shared" si="89"/>
        <v>1265.9934000000001</v>
      </c>
      <c r="F490" s="356">
        <v>0</v>
      </c>
      <c r="G490" s="354">
        <v>541</v>
      </c>
      <c r="H490" s="356">
        <f t="shared" si="88"/>
        <v>724.99340000000007</v>
      </c>
      <c r="I490" s="361">
        <v>0</v>
      </c>
      <c r="J490" s="361">
        <f t="shared" ref="J490:J504" si="92">SUM(I490*9.5%/12)</f>
        <v>0</v>
      </c>
    </row>
    <row r="491" spans="2:11" x14ac:dyDescent="0.25">
      <c r="B491" s="354" t="s">
        <v>261</v>
      </c>
      <c r="C491" s="355">
        <v>38353</v>
      </c>
      <c r="D491" s="6">
        <v>15198</v>
      </c>
      <c r="E491" s="358">
        <f t="shared" si="89"/>
        <v>1265.9934000000001</v>
      </c>
      <c r="F491" s="356">
        <v>0</v>
      </c>
      <c r="G491" s="354">
        <v>541</v>
      </c>
      <c r="H491" s="356">
        <f t="shared" si="88"/>
        <v>724.99340000000007</v>
      </c>
      <c r="I491" s="361">
        <v>0</v>
      </c>
      <c r="J491" s="361">
        <f t="shared" si="92"/>
        <v>0</v>
      </c>
    </row>
    <row r="492" spans="2:11" x14ac:dyDescent="0.25">
      <c r="B492" s="354" t="s">
        <v>261</v>
      </c>
      <c r="C492" s="355">
        <v>38384</v>
      </c>
      <c r="D492" s="6">
        <v>15608</v>
      </c>
      <c r="E492" s="358">
        <f t="shared" si="89"/>
        <v>1300.1464000000001</v>
      </c>
      <c r="F492" s="356">
        <v>0</v>
      </c>
      <c r="G492" s="354">
        <v>541</v>
      </c>
      <c r="H492" s="356">
        <f t="shared" si="88"/>
        <v>759.14640000000009</v>
      </c>
      <c r="I492" s="361">
        <v>0</v>
      </c>
      <c r="J492" s="361">
        <f t="shared" si="92"/>
        <v>0</v>
      </c>
    </row>
    <row r="493" spans="2:11" x14ac:dyDescent="0.25">
      <c r="B493" s="354" t="s">
        <v>261</v>
      </c>
      <c r="C493" s="355">
        <v>38412</v>
      </c>
      <c r="D493" s="6">
        <v>15608</v>
      </c>
      <c r="E493" s="358">
        <f t="shared" si="89"/>
        <v>1300.1464000000001</v>
      </c>
      <c r="F493" s="356">
        <v>0</v>
      </c>
      <c r="G493" s="354">
        <v>541</v>
      </c>
      <c r="H493" s="356">
        <f t="shared" si="88"/>
        <v>759.14640000000009</v>
      </c>
      <c r="I493" s="361">
        <v>0</v>
      </c>
      <c r="J493" s="361">
        <f t="shared" si="92"/>
        <v>0</v>
      </c>
      <c r="K493" s="370">
        <f>SUM(D482:D493)</f>
        <v>180748</v>
      </c>
    </row>
    <row r="494" spans="2:11" x14ac:dyDescent="0.25">
      <c r="B494" s="354" t="s">
        <v>261</v>
      </c>
      <c r="C494" s="355">
        <v>38443</v>
      </c>
      <c r="D494" s="6">
        <v>15608</v>
      </c>
      <c r="E494" s="358">
        <f t="shared" si="89"/>
        <v>1300.1464000000001</v>
      </c>
      <c r="F494" s="356">
        <v>0</v>
      </c>
      <c r="G494" s="354">
        <v>541</v>
      </c>
      <c r="H494" s="356">
        <f t="shared" si="88"/>
        <v>759.14640000000009</v>
      </c>
      <c r="I494" s="361">
        <v>0</v>
      </c>
      <c r="J494" s="361">
        <f t="shared" si="92"/>
        <v>0</v>
      </c>
    </row>
    <row r="495" spans="2:11" x14ac:dyDescent="0.25">
      <c r="B495" s="354" t="s">
        <v>261</v>
      </c>
      <c r="C495" s="355">
        <v>38473</v>
      </c>
      <c r="D495" s="6">
        <v>15922</v>
      </c>
      <c r="E495" s="358">
        <f t="shared" si="89"/>
        <v>1326.3026</v>
      </c>
      <c r="F495" s="356">
        <v>0</v>
      </c>
      <c r="G495" s="354">
        <v>541</v>
      </c>
      <c r="H495" s="356">
        <f t="shared" si="88"/>
        <v>785.30259999999998</v>
      </c>
      <c r="I495" s="361">
        <v>0</v>
      </c>
      <c r="J495" s="361">
        <f t="shared" si="92"/>
        <v>0</v>
      </c>
    </row>
    <row r="496" spans="2:11" x14ac:dyDescent="0.25">
      <c r="B496" s="354" t="s">
        <v>261</v>
      </c>
      <c r="C496" s="355">
        <v>38504</v>
      </c>
      <c r="D496" s="6">
        <v>15922</v>
      </c>
      <c r="E496" s="358">
        <f t="shared" si="89"/>
        <v>1326.3026</v>
      </c>
      <c r="F496" s="356">
        <v>0</v>
      </c>
      <c r="G496" s="354">
        <v>541</v>
      </c>
      <c r="H496" s="356">
        <f t="shared" si="88"/>
        <v>785.30259999999998</v>
      </c>
      <c r="I496" s="361">
        <v>0</v>
      </c>
      <c r="J496" s="361">
        <f t="shared" si="92"/>
        <v>0</v>
      </c>
    </row>
    <row r="497" spans="2:11" x14ac:dyDescent="0.25">
      <c r="B497" s="354" t="s">
        <v>261</v>
      </c>
      <c r="C497" s="355">
        <v>38534</v>
      </c>
      <c r="D497" s="6">
        <v>15922</v>
      </c>
      <c r="E497" s="358">
        <f t="shared" si="89"/>
        <v>1326.3026</v>
      </c>
      <c r="F497" s="356">
        <v>0</v>
      </c>
      <c r="G497" s="354">
        <v>541</v>
      </c>
      <c r="H497" s="356">
        <f t="shared" si="88"/>
        <v>785.30259999999998</v>
      </c>
      <c r="I497" s="361">
        <v>0</v>
      </c>
      <c r="J497" s="361">
        <f t="shared" si="92"/>
        <v>0</v>
      </c>
    </row>
    <row r="498" spans="2:11" x14ac:dyDescent="0.25">
      <c r="B498" s="354" t="s">
        <v>261</v>
      </c>
      <c r="C498" s="355">
        <v>38565</v>
      </c>
      <c r="D498" s="6">
        <v>15922</v>
      </c>
      <c r="E498" s="358">
        <f t="shared" si="89"/>
        <v>1326.3026</v>
      </c>
      <c r="F498" s="356">
        <v>0</v>
      </c>
      <c r="G498" s="354">
        <v>541</v>
      </c>
      <c r="H498" s="356">
        <f t="shared" si="88"/>
        <v>785.30259999999998</v>
      </c>
      <c r="I498" s="361">
        <v>0</v>
      </c>
      <c r="J498" s="361">
        <f t="shared" si="92"/>
        <v>0</v>
      </c>
    </row>
    <row r="499" spans="2:11" x14ac:dyDescent="0.25">
      <c r="B499" s="354" t="s">
        <v>261</v>
      </c>
      <c r="C499" s="355">
        <v>38596</v>
      </c>
      <c r="D499" s="6">
        <v>15922</v>
      </c>
      <c r="E499" s="358">
        <f t="shared" si="89"/>
        <v>1326.3026</v>
      </c>
      <c r="F499" s="356">
        <v>0</v>
      </c>
      <c r="G499" s="354">
        <v>541</v>
      </c>
      <c r="H499" s="356">
        <f t="shared" si="88"/>
        <v>785.30259999999998</v>
      </c>
      <c r="I499" s="361">
        <v>0</v>
      </c>
      <c r="J499" s="361">
        <f t="shared" si="92"/>
        <v>0</v>
      </c>
    </row>
    <row r="500" spans="2:11" x14ac:dyDescent="0.25">
      <c r="B500" s="354" t="s">
        <v>261</v>
      </c>
      <c r="C500" s="355">
        <v>38626</v>
      </c>
      <c r="D500" s="6">
        <v>16236</v>
      </c>
      <c r="E500" s="358">
        <f t="shared" si="89"/>
        <v>1352.4587999999999</v>
      </c>
      <c r="F500" s="356">
        <v>0</v>
      </c>
      <c r="G500" s="354">
        <v>541</v>
      </c>
      <c r="H500" s="356">
        <f t="shared" si="88"/>
        <v>811.45879999999988</v>
      </c>
      <c r="I500" s="361">
        <v>0</v>
      </c>
      <c r="J500" s="361">
        <f t="shared" si="92"/>
        <v>0</v>
      </c>
    </row>
    <row r="501" spans="2:11" x14ac:dyDescent="0.25">
      <c r="B501" s="354" t="s">
        <v>261</v>
      </c>
      <c r="C501" s="355">
        <v>38657</v>
      </c>
      <c r="D501" s="6">
        <v>16236</v>
      </c>
      <c r="E501" s="358">
        <f t="shared" si="89"/>
        <v>1352.4587999999999</v>
      </c>
      <c r="F501" s="356">
        <v>0</v>
      </c>
      <c r="G501" s="354">
        <v>541</v>
      </c>
      <c r="H501" s="356">
        <f t="shared" si="88"/>
        <v>811.45879999999988</v>
      </c>
      <c r="I501" s="361">
        <v>0</v>
      </c>
      <c r="J501" s="361">
        <f t="shared" si="92"/>
        <v>0</v>
      </c>
    </row>
    <row r="502" spans="2:11" x14ac:dyDescent="0.25">
      <c r="B502" s="354" t="s">
        <v>261</v>
      </c>
      <c r="C502" s="355">
        <v>38687</v>
      </c>
      <c r="D502" s="6">
        <v>16236</v>
      </c>
      <c r="E502" s="358">
        <f t="shared" si="89"/>
        <v>1352.4587999999999</v>
      </c>
      <c r="F502" s="356">
        <v>0</v>
      </c>
      <c r="G502" s="354">
        <v>541</v>
      </c>
      <c r="H502" s="356">
        <f t="shared" si="88"/>
        <v>811.45879999999988</v>
      </c>
      <c r="I502" s="361">
        <v>0</v>
      </c>
      <c r="J502" s="361">
        <f t="shared" si="92"/>
        <v>0</v>
      </c>
    </row>
    <row r="503" spans="2:11" x14ac:dyDescent="0.25">
      <c r="B503" s="354" t="s">
        <v>261</v>
      </c>
      <c r="C503" s="355">
        <v>38718</v>
      </c>
      <c r="D503" s="6">
        <v>16655</v>
      </c>
      <c r="E503" s="358">
        <f t="shared" si="89"/>
        <v>1387.3615</v>
      </c>
      <c r="F503" s="356">
        <v>0</v>
      </c>
      <c r="G503" s="354">
        <v>541</v>
      </c>
      <c r="H503" s="356">
        <f t="shared" si="88"/>
        <v>846.36149999999998</v>
      </c>
      <c r="I503" s="361">
        <v>0</v>
      </c>
      <c r="J503" s="361">
        <f t="shared" si="92"/>
        <v>0</v>
      </c>
    </row>
    <row r="504" spans="2:11" x14ac:dyDescent="0.25">
      <c r="B504" s="354" t="s">
        <v>261</v>
      </c>
      <c r="C504" s="355">
        <v>38749</v>
      </c>
      <c r="D504" s="6">
        <v>17093</v>
      </c>
      <c r="E504" s="358">
        <f t="shared" si="89"/>
        <v>1423.8469</v>
      </c>
      <c r="F504" s="356">
        <v>0</v>
      </c>
      <c r="G504" s="354">
        <v>541</v>
      </c>
      <c r="H504" s="356">
        <f t="shared" si="88"/>
        <v>882.84690000000001</v>
      </c>
      <c r="I504" s="361">
        <v>0</v>
      </c>
      <c r="J504" s="361">
        <f t="shared" si="92"/>
        <v>0</v>
      </c>
    </row>
    <row r="505" spans="2:11" x14ac:dyDescent="0.25">
      <c r="B505" s="354" t="s">
        <v>261</v>
      </c>
      <c r="C505" s="355">
        <v>38777</v>
      </c>
      <c r="D505" s="6">
        <v>17093</v>
      </c>
      <c r="E505" s="358">
        <f t="shared" si="89"/>
        <v>1423.8469</v>
      </c>
      <c r="F505" s="356">
        <v>0</v>
      </c>
      <c r="G505" s="354">
        <v>541</v>
      </c>
      <c r="H505" s="356">
        <f t="shared" si="88"/>
        <v>882.84690000000001</v>
      </c>
      <c r="I505" s="361">
        <v>0</v>
      </c>
      <c r="J505" s="360">
        <v>8.5</v>
      </c>
      <c r="K505" s="370">
        <f>SUM(D494:D505)</f>
        <v>194767</v>
      </c>
    </row>
    <row r="506" spans="2:11" x14ac:dyDescent="0.25">
      <c r="B506" s="354" t="s">
        <v>261</v>
      </c>
      <c r="C506" s="355">
        <v>38808</v>
      </c>
      <c r="D506" s="6">
        <v>17308</v>
      </c>
      <c r="E506" s="358">
        <f t="shared" si="89"/>
        <v>1441.7564</v>
      </c>
      <c r="F506" s="356">
        <v>0</v>
      </c>
      <c r="G506" s="354">
        <v>541</v>
      </c>
      <c r="H506" s="356">
        <f t="shared" si="88"/>
        <v>900.75639999999999</v>
      </c>
      <c r="I506" s="361">
        <v>0</v>
      </c>
      <c r="J506" s="360"/>
    </row>
    <row r="507" spans="2:11" x14ac:dyDescent="0.25">
      <c r="B507" s="354" t="s">
        <v>261</v>
      </c>
      <c r="C507" s="355">
        <v>38838</v>
      </c>
      <c r="D507" s="6">
        <v>17308</v>
      </c>
      <c r="E507" s="358">
        <f t="shared" ref="E507:E570" si="93">SUM(D507*8.33%)</f>
        <v>1441.7564</v>
      </c>
      <c r="F507" s="356">
        <v>0</v>
      </c>
      <c r="G507" s="354">
        <v>541</v>
      </c>
      <c r="H507" s="356">
        <f t="shared" si="88"/>
        <v>900.75639999999999</v>
      </c>
      <c r="I507" s="361">
        <v>0</v>
      </c>
      <c r="J507" s="360"/>
    </row>
    <row r="508" spans="2:11" x14ac:dyDescent="0.25">
      <c r="B508" s="354" t="s">
        <v>261</v>
      </c>
      <c r="C508" s="355">
        <v>38869</v>
      </c>
      <c r="D508" s="6">
        <v>17308</v>
      </c>
      <c r="E508" s="358">
        <f t="shared" si="93"/>
        <v>1441.7564</v>
      </c>
      <c r="F508" s="356">
        <v>0</v>
      </c>
      <c r="G508" s="354">
        <v>541</v>
      </c>
      <c r="H508" s="356">
        <f t="shared" si="88"/>
        <v>900.75639999999999</v>
      </c>
      <c r="I508" s="361">
        <v>0</v>
      </c>
      <c r="J508" s="360"/>
    </row>
    <row r="509" spans="2:11" x14ac:dyDescent="0.25">
      <c r="B509" s="354" t="s">
        <v>261</v>
      </c>
      <c r="C509" s="355">
        <v>38899</v>
      </c>
      <c r="D509" s="6">
        <v>17308</v>
      </c>
      <c r="E509" s="358">
        <f t="shared" si="93"/>
        <v>1441.7564</v>
      </c>
      <c r="F509" s="356">
        <v>0</v>
      </c>
      <c r="G509" s="354">
        <v>541</v>
      </c>
      <c r="H509" s="356">
        <f t="shared" si="88"/>
        <v>900.75639999999999</v>
      </c>
      <c r="I509" s="361">
        <v>0</v>
      </c>
      <c r="J509" s="360"/>
    </row>
    <row r="510" spans="2:11" x14ac:dyDescent="0.25">
      <c r="B510" s="354" t="s">
        <v>261</v>
      </c>
      <c r="C510" s="355">
        <v>38930</v>
      </c>
      <c r="D510" s="6">
        <v>17630</v>
      </c>
      <c r="E510" s="358">
        <f t="shared" si="93"/>
        <v>1468.579</v>
      </c>
      <c r="F510" s="356">
        <v>0</v>
      </c>
      <c r="G510" s="354">
        <v>541</v>
      </c>
      <c r="H510" s="356">
        <f t="shared" ref="H510:H573" si="94">SUM(E510-G510)</f>
        <v>927.57899999999995</v>
      </c>
      <c r="I510" s="361">
        <v>0</v>
      </c>
      <c r="J510" s="360"/>
    </row>
    <row r="511" spans="2:11" x14ac:dyDescent="0.25">
      <c r="B511" s="354" t="s">
        <v>261</v>
      </c>
      <c r="C511" s="355">
        <v>38961</v>
      </c>
      <c r="D511" s="6">
        <v>17630</v>
      </c>
      <c r="E511" s="358">
        <f t="shared" si="93"/>
        <v>1468.579</v>
      </c>
      <c r="F511" s="356">
        <v>0</v>
      </c>
      <c r="G511" s="354">
        <v>541</v>
      </c>
      <c r="H511" s="356">
        <f t="shared" si="94"/>
        <v>927.57899999999995</v>
      </c>
      <c r="I511" s="361">
        <v>0</v>
      </c>
      <c r="J511" s="360"/>
    </row>
    <row r="512" spans="2:11" x14ac:dyDescent="0.25">
      <c r="B512" s="354" t="s">
        <v>261</v>
      </c>
      <c r="C512" s="355">
        <v>38991</v>
      </c>
      <c r="D512" s="6">
        <v>17953</v>
      </c>
      <c r="E512" s="358">
        <f t="shared" si="93"/>
        <v>1495.4848999999999</v>
      </c>
      <c r="F512" s="356">
        <v>0</v>
      </c>
      <c r="G512" s="354">
        <v>541</v>
      </c>
      <c r="H512" s="356">
        <f t="shared" si="94"/>
        <v>954.48489999999993</v>
      </c>
      <c r="I512" s="361">
        <v>0</v>
      </c>
      <c r="J512" s="360"/>
    </row>
    <row r="513" spans="2:11" x14ac:dyDescent="0.25">
      <c r="B513" s="354" t="s">
        <v>261</v>
      </c>
      <c r="C513" s="355">
        <v>39022</v>
      </c>
      <c r="D513" s="6">
        <v>17953</v>
      </c>
      <c r="E513" s="358">
        <f t="shared" si="93"/>
        <v>1495.4848999999999</v>
      </c>
      <c r="F513" s="356">
        <v>0</v>
      </c>
      <c r="G513" s="354">
        <v>541</v>
      </c>
      <c r="H513" s="356">
        <f t="shared" si="94"/>
        <v>954.48489999999993</v>
      </c>
      <c r="I513" s="361">
        <v>0</v>
      </c>
      <c r="J513" s="360"/>
    </row>
    <row r="514" spans="2:11" x14ac:dyDescent="0.25">
      <c r="B514" s="354" t="s">
        <v>261</v>
      </c>
      <c r="C514" s="355">
        <v>39052</v>
      </c>
      <c r="D514" s="6">
        <v>17953</v>
      </c>
      <c r="E514" s="358">
        <f t="shared" si="93"/>
        <v>1495.4848999999999</v>
      </c>
      <c r="F514" s="356">
        <v>0</v>
      </c>
      <c r="G514" s="354">
        <v>541</v>
      </c>
      <c r="H514" s="356">
        <f t="shared" si="94"/>
        <v>954.48489999999993</v>
      </c>
      <c r="I514" s="361">
        <v>0</v>
      </c>
      <c r="J514" s="360"/>
    </row>
    <row r="515" spans="2:11" x14ac:dyDescent="0.25">
      <c r="B515" s="354" t="s">
        <v>261</v>
      </c>
      <c r="C515" s="355">
        <v>39083</v>
      </c>
      <c r="D515" s="6">
        <v>17953</v>
      </c>
      <c r="E515" s="358">
        <f t="shared" si="93"/>
        <v>1495.4848999999999</v>
      </c>
      <c r="F515" s="356">
        <v>0</v>
      </c>
      <c r="G515" s="354">
        <v>541</v>
      </c>
      <c r="H515" s="356">
        <f t="shared" si="94"/>
        <v>954.48489999999993</v>
      </c>
      <c r="I515" s="361">
        <v>0</v>
      </c>
      <c r="J515" s="360"/>
    </row>
    <row r="516" spans="2:11" x14ac:dyDescent="0.25">
      <c r="B516" s="354" t="s">
        <v>261</v>
      </c>
      <c r="C516" s="355">
        <v>39114</v>
      </c>
      <c r="D516" s="6">
        <v>18853</v>
      </c>
      <c r="E516" s="358">
        <f t="shared" si="93"/>
        <v>1570.4549</v>
      </c>
      <c r="F516" s="356">
        <v>0</v>
      </c>
      <c r="G516" s="354">
        <v>541</v>
      </c>
      <c r="H516" s="356">
        <f t="shared" si="94"/>
        <v>1029.4549</v>
      </c>
      <c r="I516" s="361">
        <v>0</v>
      </c>
      <c r="J516" s="360"/>
    </row>
    <row r="517" spans="2:11" x14ac:dyDescent="0.25">
      <c r="B517" s="354" t="s">
        <v>261</v>
      </c>
      <c r="C517" s="355">
        <v>39142</v>
      </c>
      <c r="D517" s="6">
        <v>18853</v>
      </c>
      <c r="E517" s="358">
        <f t="shared" si="93"/>
        <v>1570.4549</v>
      </c>
      <c r="F517" s="356">
        <v>0</v>
      </c>
      <c r="G517" s="354">
        <v>541</v>
      </c>
      <c r="H517" s="356">
        <f t="shared" si="94"/>
        <v>1029.4549</v>
      </c>
      <c r="I517" s="361">
        <v>0</v>
      </c>
      <c r="J517" s="360">
        <v>8.5</v>
      </c>
      <c r="K517" s="370">
        <f>SUM(D506:D517)</f>
        <v>214010</v>
      </c>
    </row>
    <row r="518" spans="2:11" x14ac:dyDescent="0.25">
      <c r="B518" s="354" t="s">
        <v>261</v>
      </c>
      <c r="C518" s="355">
        <v>39173</v>
      </c>
      <c r="D518" s="6">
        <v>18853</v>
      </c>
      <c r="E518" s="358">
        <f t="shared" si="93"/>
        <v>1570.4549</v>
      </c>
      <c r="F518" s="356">
        <v>0</v>
      </c>
      <c r="G518" s="354">
        <v>541</v>
      </c>
      <c r="H518" s="356">
        <f t="shared" si="94"/>
        <v>1029.4549</v>
      </c>
      <c r="I518" s="361">
        <v>0</v>
      </c>
      <c r="J518" s="360"/>
    </row>
    <row r="519" spans="2:11" x14ac:dyDescent="0.25">
      <c r="B519" s="354" t="s">
        <v>261</v>
      </c>
      <c r="C519" s="355">
        <v>39203</v>
      </c>
      <c r="D519" s="6">
        <v>20507</v>
      </c>
      <c r="E519" s="358">
        <f t="shared" si="93"/>
        <v>1708.2330999999999</v>
      </c>
      <c r="F519" s="356">
        <v>0</v>
      </c>
      <c r="G519" s="354">
        <v>541</v>
      </c>
      <c r="H519" s="356">
        <f t="shared" si="94"/>
        <v>1167.2330999999999</v>
      </c>
      <c r="I519" s="361">
        <v>0</v>
      </c>
      <c r="J519" s="360"/>
    </row>
    <row r="520" spans="2:11" x14ac:dyDescent="0.25">
      <c r="B520" s="354" t="s">
        <v>261</v>
      </c>
      <c r="C520" s="355">
        <v>39234</v>
      </c>
      <c r="D520" s="6">
        <v>20507</v>
      </c>
      <c r="E520" s="358">
        <f t="shared" si="93"/>
        <v>1708.2330999999999</v>
      </c>
      <c r="F520" s="356">
        <v>0</v>
      </c>
      <c r="G520" s="354">
        <v>541</v>
      </c>
      <c r="H520" s="356">
        <f t="shared" si="94"/>
        <v>1167.2330999999999</v>
      </c>
      <c r="I520" s="361">
        <v>0</v>
      </c>
      <c r="J520" s="360"/>
    </row>
    <row r="521" spans="2:11" x14ac:dyDescent="0.25">
      <c r="B521" s="354" t="s">
        <v>261</v>
      </c>
      <c r="C521" s="355">
        <v>39264</v>
      </c>
      <c r="D521" s="6">
        <v>20507</v>
      </c>
      <c r="E521" s="358">
        <f t="shared" si="93"/>
        <v>1708.2330999999999</v>
      </c>
      <c r="F521" s="356">
        <v>0</v>
      </c>
      <c r="G521" s="354">
        <v>541</v>
      </c>
      <c r="H521" s="356">
        <f t="shared" si="94"/>
        <v>1167.2330999999999</v>
      </c>
      <c r="I521" s="361">
        <v>0</v>
      </c>
      <c r="J521" s="360"/>
    </row>
    <row r="522" spans="2:11" x14ac:dyDescent="0.25">
      <c r="B522" s="354" t="s">
        <v>261</v>
      </c>
      <c r="C522" s="355">
        <v>39295</v>
      </c>
      <c r="D522" s="6">
        <v>20507</v>
      </c>
      <c r="E522" s="358">
        <f t="shared" si="93"/>
        <v>1708.2330999999999</v>
      </c>
      <c r="F522" s="356">
        <v>0</v>
      </c>
      <c r="G522" s="354">
        <v>541</v>
      </c>
      <c r="H522" s="356">
        <f t="shared" si="94"/>
        <v>1167.2330999999999</v>
      </c>
      <c r="I522" s="361">
        <v>0</v>
      </c>
      <c r="J522" s="360"/>
    </row>
    <row r="523" spans="2:11" x14ac:dyDescent="0.25">
      <c r="B523" s="354" t="s">
        <v>261</v>
      </c>
      <c r="C523" s="355">
        <v>39326</v>
      </c>
      <c r="D523" s="6">
        <v>20507</v>
      </c>
      <c r="E523" s="358">
        <f t="shared" si="93"/>
        <v>1708.2330999999999</v>
      </c>
      <c r="F523" s="356">
        <v>0</v>
      </c>
      <c r="G523" s="354">
        <v>541</v>
      </c>
      <c r="H523" s="356">
        <f t="shared" si="94"/>
        <v>1167.2330999999999</v>
      </c>
      <c r="I523" s="361">
        <v>0</v>
      </c>
      <c r="J523" s="360"/>
    </row>
    <row r="524" spans="2:11" x14ac:dyDescent="0.25">
      <c r="B524" s="354" t="s">
        <v>261</v>
      </c>
      <c r="C524" s="355">
        <v>39356</v>
      </c>
      <c r="D524" s="6">
        <v>20507</v>
      </c>
      <c r="E524" s="358">
        <f t="shared" si="93"/>
        <v>1708.2330999999999</v>
      </c>
      <c r="F524" s="356">
        <v>0</v>
      </c>
      <c r="G524" s="354">
        <v>541</v>
      </c>
      <c r="H524" s="356">
        <f t="shared" si="94"/>
        <v>1167.2330999999999</v>
      </c>
      <c r="I524" s="361">
        <v>0</v>
      </c>
      <c r="J524" s="360"/>
    </row>
    <row r="525" spans="2:11" x14ac:dyDescent="0.25">
      <c r="B525" s="354" t="s">
        <v>261</v>
      </c>
      <c r="C525" s="355">
        <v>39387</v>
      </c>
      <c r="D525" s="6">
        <v>20507</v>
      </c>
      <c r="E525" s="358">
        <f t="shared" si="93"/>
        <v>1708.2330999999999</v>
      </c>
      <c r="F525" s="356">
        <v>0</v>
      </c>
      <c r="G525" s="354">
        <v>541</v>
      </c>
      <c r="H525" s="356">
        <f t="shared" si="94"/>
        <v>1167.2330999999999</v>
      </c>
      <c r="I525" s="361">
        <v>0</v>
      </c>
      <c r="J525" s="360"/>
    </row>
    <row r="526" spans="2:11" x14ac:dyDescent="0.25">
      <c r="B526" s="354" t="s">
        <v>261</v>
      </c>
      <c r="C526" s="355">
        <v>39417</v>
      </c>
      <c r="D526" s="6">
        <v>20507</v>
      </c>
      <c r="E526" s="358">
        <f t="shared" si="93"/>
        <v>1708.2330999999999</v>
      </c>
      <c r="F526" s="356">
        <v>0</v>
      </c>
      <c r="G526" s="354">
        <v>541</v>
      </c>
      <c r="H526" s="356">
        <f t="shared" si="94"/>
        <v>1167.2330999999999</v>
      </c>
      <c r="I526" s="361">
        <v>0</v>
      </c>
      <c r="J526" s="360"/>
    </row>
    <row r="527" spans="2:11" x14ac:dyDescent="0.25">
      <c r="B527" s="354" t="s">
        <v>261</v>
      </c>
      <c r="C527" s="355">
        <v>39448</v>
      </c>
      <c r="D527" s="6">
        <v>20507</v>
      </c>
      <c r="E527" s="358">
        <f t="shared" si="93"/>
        <v>1708.2330999999999</v>
      </c>
      <c r="F527" s="356">
        <v>0</v>
      </c>
      <c r="G527" s="354">
        <v>541</v>
      </c>
      <c r="H527" s="356">
        <f t="shared" si="94"/>
        <v>1167.2330999999999</v>
      </c>
      <c r="I527" s="361">
        <v>0</v>
      </c>
      <c r="J527" s="360"/>
    </row>
    <row r="528" spans="2:11" x14ac:dyDescent="0.25">
      <c r="B528" s="354" t="s">
        <v>261</v>
      </c>
      <c r="C528" s="355">
        <v>39479</v>
      </c>
      <c r="D528" s="6">
        <v>21866</v>
      </c>
      <c r="E528" s="358">
        <f t="shared" si="93"/>
        <v>1821.4377999999999</v>
      </c>
      <c r="F528" s="356">
        <v>0</v>
      </c>
      <c r="G528" s="354">
        <v>541</v>
      </c>
      <c r="H528" s="356">
        <f t="shared" si="94"/>
        <v>1280.4377999999999</v>
      </c>
      <c r="I528" s="361">
        <v>0</v>
      </c>
      <c r="J528" s="360"/>
    </row>
    <row r="529" spans="2:11" x14ac:dyDescent="0.25">
      <c r="B529" s="354" t="s">
        <v>261</v>
      </c>
      <c r="C529" s="355">
        <v>39508</v>
      </c>
      <c r="D529" s="6">
        <v>21866</v>
      </c>
      <c r="E529" s="358">
        <f t="shared" si="93"/>
        <v>1821.4377999999999</v>
      </c>
      <c r="F529" s="356">
        <v>0</v>
      </c>
      <c r="G529" s="354">
        <v>541</v>
      </c>
      <c r="H529" s="356">
        <f t="shared" si="94"/>
        <v>1280.4377999999999</v>
      </c>
      <c r="I529" s="361">
        <v>0</v>
      </c>
      <c r="J529" s="360">
        <v>8.5</v>
      </c>
      <c r="K529" s="370">
        <f>SUM(D518:D529)</f>
        <v>247148</v>
      </c>
    </row>
    <row r="530" spans="2:11" x14ac:dyDescent="0.25">
      <c r="B530" s="354" t="s">
        <v>261</v>
      </c>
      <c r="C530" s="355">
        <v>39539</v>
      </c>
      <c r="D530" s="6">
        <v>21866</v>
      </c>
      <c r="E530" s="358">
        <f t="shared" si="93"/>
        <v>1821.4377999999999</v>
      </c>
      <c r="F530" s="356">
        <v>0</v>
      </c>
      <c r="G530" s="354">
        <v>541</v>
      </c>
      <c r="H530" s="356">
        <f t="shared" si="94"/>
        <v>1280.4377999999999</v>
      </c>
      <c r="I530" s="361">
        <v>0</v>
      </c>
      <c r="J530" s="360"/>
    </row>
    <row r="531" spans="2:11" x14ac:dyDescent="0.25">
      <c r="B531" s="354" t="s">
        <v>261</v>
      </c>
      <c r="C531" s="355">
        <v>39569</v>
      </c>
      <c r="D531" s="6">
        <v>21866</v>
      </c>
      <c r="E531" s="358">
        <f t="shared" si="93"/>
        <v>1821.4377999999999</v>
      </c>
      <c r="F531" s="356">
        <v>0</v>
      </c>
      <c r="G531" s="354">
        <v>541</v>
      </c>
      <c r="H531" s="356">
        <f t="shared" si="94"/>
        <v>1280.4377999999999</v>
      </c>
      <c r="I531" s="361">
        <v>0</v>
      </c>
      <c r="J531" s="360"/>
    </row>
    <row r="532" spans="2:11" x14ac:dyDescent="0.25">
      <c r="B532" s="354" t="s">
        <v>261</v>
      </c>
      <c r="C532" s="355">
        <v>39600</v>
      </c>
      <c r="D532" s="6">
        <v>21866</v>
      </c>
      <c r="E532" s="358">
        <f t="shared" si="93"/>
        <v>1821.4377999999999</v>
      </c>
      <c r="F532" s="356">
        <v>0</v>
      </c>
      <c r="G532" s="354">
        <v>541</v>
      </c>
      <c r="H532" s="356">
        <f t="shared" si="94"/>
        <v>1280.4377999999999</v>
      </c>
      <c r="I532" s="361">
        <v>0</v>
      </c>
      <c r="J532" s="360"/>
    </row>
    <row r="533" spans="2:11" x14ac:dyDescent="0.25">
      <c r="B533" s="354" t="s">
        <v>261</v>
      </c>
      <c r="C533" s="355">
        <v>39630</v>
      </c>
      <c r="D533" s="6">
        <v>25265</v>
      </c>
      <c r="E533" s="358">
        <f t="shared" si="93"/>
        <v>2104.5745000000002</v>
      </c>
      <c r="F533" s="356">
        <v>0</v>
      </c>
      <c r="G533" s="354">
        <v>541</v>
      </c>
      <c r="H533" s="356">
        <f t="shared" si="94"/>
        <v>1563.5745000000002</v>
      </c>
      <c r="I533" s="361">
        <v>0</v>
      </c>
      <c r="J533" s="360"/>
    </row>
    <row r="534" spans="2:11" x14ac:dyDescent="0.25">
      <c r="B534" s="354" t="s">
        <v>261</v>
      </c>
      <c r="C534" s="355">
        <v>39661</v>
      </c>
      <c r="D534" s="6">
        <v>22883</v>
      </c>
      <c r="E534" s="358">
        <f t="shared" si="93"/>
        <v>1906.1539</v>
      </c>
      <c r="F534" s="356">
        <v>0</v>
      </c>
      <c r="G534" s="354">
        <v>541</v>
      </c>
      <c r="H534" s="356">
        <f t="shared" si="94"/>
        <v>1365.1539</v>
      </c>
      <c r="I534" s="361">
        <v>0</v>
      </c>
      <c r="J534" s="360"/>
    </row>
    <row r="535" spans="2:11" x14ac:dyDescent="0.25">
      <c r="B535" s="354" t="s">
        <v>261</v>
      </c>
      <c r="C535" s="355">
        <v>39692</v>
      </c>
      <c r="D535" s="6">
        <v>22883</v>
      </c>
      <c r="E535" s="358">
        <f t="shared" si="93"/>
        <v>1906.1539</v>
      </c>
      <c r="F535" s="356">
        <v>0</v>
      </c>
      <c r="G535" s="354">
        <v>541</v>
      </c>
      <c r="H535" s="356">
        <f t="shared" si="94"/>
        <v>1365.1539</v>
      </c>
      <c r="I535" s="361">
        <v>0</v>
      </c>
      <c r="J535" s="360"/>
    </row>
    <row r="536" spans="2:11" x14ac:dyDescent="0.25">
      <c r="B536" s="354" t="s">
        <v>261</v>
      </c>
      <c r="C536" s="355">
        <v>39722</v>
      </c>
      <c r="D536" s="6">
        <v>22883</v>
      </c>
      <c r="E536" s="358">
        <f t="shared" si="93"/>
        <v>1906.1539</v>
      </c>
      <c r="F536" s="356">
        <v>0</v>
      </c>
      <c r="G536" s="354">
        <v>541</v>
      </c>
      <c r="H536" s="356">
        <f t="shared" si="94"/>
        <v>1365.1539</v>
      </c>
      <c r="I536" s="361">
        <v>0</v>
      </c>
      <c r="J536" s="360"/>
    </row>
    <row r="537" spans="2:11" x14ac:dyDescent="0.25">
      <c r="B537" s="354" t="s">
        <v>261</v>
      </c>
      <c r="C537" s="355">
        <v>39753</v>
      </c>
      <c r="D537" s="6">
        <v>22883</v>
      </c>
      <c r="E537" s="358">
        <f t="shared" si="93"/>
        <v>1906.1539</v>
      </c>
      <c r="F537" s="356">
        <v>0</v>
      </c>
      <c r="G537" s="354">
        <v>541</v>
      </c>
      <c r="H537" s="356">
        <f t="shared" si="94"/>
        <v>1365.1539</v>
      </c>
      <c r="I537" s="361">
        <v>0</v>
      </c>
      <c r="J537" s="360"/>
    </row>
    <row r="538" spans="2:11" x14ac:dyDescent="0.25">
      <c r="B538" s="354" t="s">
        <v>261</v>
      </c>
      <c r="C538" s="355">
        <v>39783</v>
      </c>
      <c r="D538" s="6">
        <v>23900</v>
      </c>
      <c r="E538" s="358">
        <f t="shared" si="93"/>
        <v>1990.87</v>
      </c>
      <c r="F538" s="356">
        <v>0</v>
      </c>
      <c r="G538" s="354">
        <v>541</v>
      </c>
      <c r="H538" s="356">
        <f t="shared" si="94"/>
        <v>1449.87</v>
      </c>
      <c r="I538" s="361">
        <v>0</v>
      </c>
      <c r="J538" s="360"/>
    </row>
    <row r="539" spans="2:11" x14ac:dyDescent="0.25">
      <c r="B539" s="354" t="s">
        <v>261</v>
      </c>
      <c r="C539" s="355">
        <v>39814</v>
      </c>
      <c r="D539" s="6">
        <v>23900</v>
      </c>
      <c r="E539" s="358">
        <f t="shared" si="93"/>
        <v>1990.87</v>
      </c>
      <c r="F539" s="356">
        <v>0</v>
      </c>
      <c r="G539" s="354">
        <v>541</v>
      </c>
      <c r="H539" s="356">
        <f t="shared" si="94"/>
        <v>1449.87</v>
      </c>
      <c r="I539" s="361">
        <v>0</v>
      </c>
      <c r="J539" s="360"/>
    </row>
    <row r="540" spans="2:11" x14ac:dyDescent="0.25">
      <c r="B540" s="354" t="s">
        <v>261</v>
      </c>
      <c r="C540" s="355">
        <v>39845</v>
      </c>
      <c r="D540" s="6">
        <v>24482</v>
      </c>
      <c r="E540" s="358">
        <f t="shared" si="93"/>
        <v>2039.3506</v>
      </c>
      <c r="F540" s="356">
        <v>0</v>
      </c>
      <c r="G540" s="354">
        <v>541</v>
      </c>
      <c r="H540" s="356">
        <f t="shared" si="94"/>
        <v>1498.3506</v>
      </c>
      <c r="I540" s="361">
        <v>0</v>
      </c>
      <c r="J540" s="360"/>
    </row>
    <row r="541" spans="2:11" x14ac:dyDescent="0.25">
      <c r="B541" s="354" t="s">
        <v>261</v>
      </c>
      <c r="C541" s="355">
        <v>39873</v>
      </c>
      <c r="D541" s="6">
        <v>24482</v>
      </c>
      <c r="E541" s="358">
        <f t="shared" si="93"/>
        <v>2039.3506</v>
      </c>
      <c r="F541" s="356">
        <v>0</v>
      </c>
      <c r="G541" s="354">
        <v>541</v>
      </c>
      <c r="H541" s="356">
        <f t="shared" si="94"/>
        <v>1498.3506</v>
      </c>
      <c r="I541" s="361">
        <v>0</v>
      </c>
      <c r="J541" s="360">
        <v>8.5</v>
      </c>
      <c r="K541" s="370">
        <f>SUM(D530:D541)</f>
        <v>279159</v>
      </c>
    </row>
    <row r="542" spans="2:11" x14ac:dyDescent="0.25">
      <c r="B542" s="354" t="s">
        <v>261</v>
      </c>
      <c r="C542" s="355">
        <v>39904</v>
      </c>
      <c r="D542" s="6">
        <v>25524</v>
      </c>
      <c r="E542" s="358">
        <f t="shared" si="93"/>
        <v>2126.1491999999998</v>
      </c>
      <c r="F542" s="356">
        <v>0</v>
      </c>
      <c r="G542" s="354">
        <v>541</v>
      </c>
      <c r="H542" s="356">
        <f t="shared" si="94"/>
        <v>1585.1491999999998</v>
      </c>
      <c r="I542" s="361">
        <v>0</v>
      </c>
      <c r="J542" s="360"/>
    </row>
    <row r="543" spans="2:11" x14ac:dyDescent="0.25">
      <c r="B543" s="354" t="s">
        <v>261</v>
      </c>
      <c r="C543" s="355">
        <v>39934</v>
      </c>
      <c r="D543" s="6">
        <v>56571</v>
      </c>
      <c r="E543" s="358">
        <f t="shared" si="93"/>
        <v>4712.3643000000002</v>
      </c>
      <c r="F543" s="356">
        <v>0</v>
      </c>
      <c r="G543" s="354">
        <v>541</v>
      </c>
      <c r="H543" s="356">
        <f t="shared" si="94"/>
        <v>4171.3643000000002</v>
      </c>
      <c r="I543" s="361">
        <v>0</v>
      </c>
      <c r="J543" s="360"/>
    </row>
    <row r="544" spans="2:11" x14ac:dyDescent="0.25">
      <c r="B544" s="354" t="s">
        <v>261</v>
      </c>
      <c r="C544" s="355">
        <v>39965</v>
      </c>
      <c r="D544" s="6">
        <v>32213</v>
      </c>
      <c r="E544" s="358">
        <f t="shared" si="93"/>
        <v>2683.3429000000001</v>
      </c>
      <c r="F544" s="356">
        <v>0</v>
      </c>
      <c r="G544" s="354">
        <v>541</v>
      </c>
      <c r="H544" s="356">
        <f t="shared" si="94"/>
        <v>2142.3429000000001</v>
      </c>
      <c r="I544" s="361">
        <v>0</v>
      </c>
      <c r="J544" s="360"/>
    </row>
    <row r="545" spans="2:11" x14ac:dyDescent="0.25">
      <c r="B545" s="354" t="s">
        <v>261</v>
      </c>
      <c r="C545" s="355">
        <v>39995</v>
      </c>
      <c r="D545" s="6">
        <v>32213</v>
      </c>
      <c r="E545" s="358">
        <f t="shared" si="93"/>
        <v>2683.3429000000001</v>
      </c>
      <c r="F545" s="356">
        <v>0</v>
      </c>
      <c r="G545" s="354">
        <v>541</v>
      </c>
      <c r="H545" s="356">
        <f t="shared" si="94"/>
        <v>2142.3429000000001</v>
      </c>
      <c r="I545" s="361">
        <v>0</v>
      </c>
      <c r="J545" s="360"/>
    </row>
    <row r="546" spans="2:11" x14ac:dyDescent="0.25">
      <c r="B546" s="354" t="s">
        <v>261</v>
      </c>
      <c r="C546" s="355">
        <v>40026</v>
      </c>
      <c r="D546" s="6">
        <v>33188</v>
      </c>
      <c r="E546" s="358">
        <f t="shared" si="93"/>
        <v>2764.5603999999998</v>
      </c>
      <c r="F546" s="356">
        <v>0</v>
      </c>
      <c r="G546" s="354">
        <v>541</v>
      </c>
      <c r="H546" s="356">
        <f t="shared" si="94"/>
        <v>2223.5603999999998</v>
      </c>
      <c r="I546" s="361">
        <v>0</v>
      </c>
      <c r="J546" s="360"/>
    </row>
    <row r="547" spans="2:11" x14ac:dyDescent="0.25">
      <c r="B547" s="354" t="s">
        <v>261</v>
      </c>
      <c r="C547" s="355">
        <v>40057</v>
      </c>
      <c r="D547" s="6">
        <v>33188</v>
      </c>
      <c r="E547" s="358">
        <f t="shared" si="93"/>
        <v>2764.5603999999998</v>
      </c>
      <c r="F547" s="356">
        <v>0</v>
      </c>
      <c r="G547" s="354">
        <v>541</v>
      </c>
      <c r="H547" s="356">
        <f t="shared" si="94"/>
        <v>2223.5603999999998</v>
      </c>
      <c r="I547" s="361">
        <v>0</v>
      </c>
      <c r="J547" s="360"/>
    </row>
    <row r="548" spans="2:11" x14ac:dyDescent="0.25">
      <c r="B548" s="354" t="s">
        <v>261</v>
      </c>
      <c r="C548" s="355">
        <v>40087</v>
      </c>
      <c r="D548" s="6">
        <v>33188</v>
      </c>
      <c r="E548" s="358">
        <f t="shared" si="93"/>
        <v>2764.5603999999998</v>
      </c>
      <c r="F548" s="356">
        <v>0</v>
      </c>
      <c r="G548" s="354">
        <v>541</v>
      </c>
      <c r="H548" s="356">
        <f t="shared" si="94"/>
        <v>2223.5603999999998</v>
      </c>
      <c r="I548" s="361">
        <v>0</v>
      </c>
      <c r="J548" s="360"/>
    </row>
    <row r="549" spans="2:11" x14ac:dyDescent="0.25">
      <c r="B549" s="354" t="s">
        <v>261</v>
      </c>
      <c r="C549" s="355">
        <v>40118</v>
      </c>
      <c r="D549" s="6">
        <v>33188</v>
      </c>
      <c r="E549" s="358">
        <f t="shared" si="93"/>
        <v>2764.5603999999998</v>
      </c>
      <c r="F549" s="356">
        <v>0</v>
      </c>
      <c r="G549" s="354">
        <v>541</v>
      </c>
      <c r="H549" s="356">
        <f t="shared" si="94"/>
        <v>2223.5603999999998</v>
      </c>
      <c r="I549" s="361">
        <v>0</v>
      </c>
      <c r="J549" s="360"/>
    </row>
    <row r="550" spans="2:11" x14ac:dyDescent="0.25">
      <c r="B550" s="354" t="s">
        <v>261</v>
      </c>
      <c r="C550" s="355">
        <v>40148</v>
      </c>
      <c r="D550" s="6">
        <v>33188</v>
      </c>
      <c r="E550" s="358">
        <f t="shared" si="93"/>
        <v>2764.5603999999998</v>
      </c>
      <c r="F550" s="356">
        <v>0</v>
      </c>
      <c r="G550" s="354">
        <v>541</v>
      </c>
      <c r="H550" s="356">
        <f t="shared" si="94"/>
        <v>2223.5603999999998</v>
      </c>
      <c r="I550" s="361">
        <v>0</v>
      </c>
      <c r="J550" s="360"/>
    </row>
    <row r="551" spans="2:11" x14ac:dyDescent="0.25">
      <c r="B551" s="354" t="s">
        <v>261</v>
      </c>
      <c r="C551" s="355">
        <v>40179</v>
      </c>
      <c r="D551" s="6">
        <v>34904</v>
      </c>
      <c r="E551" s="358">
        <f t="shared" si="93"/>
        <v>2907.5032000000001</v>
      </c>
      <c r="F551" s="356">
        <v>0</v>
      </c>
      <c r="G551" s="354">
        <v>0</v>
      </c>
      <c r="H551" s="356">
        <f t="shared" si="94"/>
        <v>2907.5032000000001</v>
      </c>
      <c r="I551" s="361">
        <v>0</v>
      </c>
      <c r="J551" s="360"/>
    </row>
    <row r="552" spans="2:11" x14ac:dyDescent="0.25">
      <c r="B552" s="354" t="s">
        <v>261</v>
      </c>
      <c r="C552" s="355">
        <v>40210</v>
      </c>
      <c r="D552" s="6">
        <v>34904</v>
      </c>
      <c r="E552" s="358">
        <f t="shared" si="93"/>
        <v>2907.5032000000001</v>
      </c>
      <c r="F552" s="356">
        <v>0</v>
      </c>
      <c r="G552" s="354">
        <v>0</v>
      </c>
      <c r="H552" s="356">
        <f t="shared" si="94"/>
        <v>2907.5032000000001</v>
      </c>
      <c r="I552" s="361">
        <v>0</v>
      </c>
      <c r="J552" s="360"/>
    </row>
    <row r="553" spans="2:11" x14ac:dyDescent="0.25">
      <c r="B553" s="354" t="s">
        <v>261</v>
      </c>
      <c r="C553" s="355">
        <v>40238</v>
      </c>
      <c r="D553" s="6">
        <v>34904</v>
      </c>
      <c r="E553" s="358">
        <f t="shared" si="93"/>
        <v>2907.5032000000001</v>
      </c>
      <c r="F553" s="356">
        <v>0</v>
      </c>
      <c r="G553" s="354">
        <v>0</v>
      </c>
      <c r="H553" s="356">
        <f t="shared" si="94"/>
        <v>2907.5032000000001</v>
      </c>
      <c r="I553" s="361">
        <v>0</v>
      </c>
      <c r="J553" s="360">
        <v>8.5</v>
      </c>
      <c r="K553" s="370">
        <f>SUM(D542:D553)</f>
        <v>417173</v>
      </c>
    </row>
    <row r="554" spans="2:11" x14ac:dyDescent="0.25">
      <c r="B554" s="354" t="s">
        <v>261</v>
      </c>
      <c r="C554" s="355">
        <v>40269</v>
      </c>
      <c r="D554" s="12">
        <v>59262</v>
      </c>
      <c r="E554" s="358">
        <f t="shared" si="93"/>
        <v>4936.5245999999997</v>
      </c>
      <c r="F554" s="356">
        <v>0</v>
      </c>
      <c r="G554" s="354">
        <v>0</v>
      </c>
      <c r="H554" s="356">
        <f t="shared" si="94"/>
        <v>4936.5245999999997</v>
      </c>
      <c r="I554" s="361">
        <v>0</v>
      </c>
      <c r="J554" s="360"/>
    </row>
    <row r="555" spans="2:11" x14ac:dyDescent="0.25">
      <c r="B555" s="354" t="s">
        <v>261</v>
      </c>
      <c r="C555" s="355">
        <v>40299</v>
      </c>
      <c r="D555" s="6">
        <v>36335</v>
      </c>
      <c r="E555" s="358">
        <f t="shared" si="93"/>
        <v>3026.7055</v>
      </c>
      <c r="F555" s="356">
        <v>0</v>
      </c>
      <c r="G555" s="354">
        <v>0</v>
      </c>
      <c r="H555" s="356">
        <f t="shared" si="94"/>
        <v>3026.7055</v>
      </c>
      <c r="I555" s="361">
        <v>0</v>
      </c>
      <c r="J555" s="360"/>
    </row>
    <row r="556" spans="2:11" x14ac:dyDescent="0.25">
      <c r="B556" s="354" t="s">
        <v>261</v>
      </c>
      <c r="C556" s="355">
        <v>40330</v>
      </c>
      <c r="D556" s="6">
        <v>36335</v>
      </c>
      <c r="E556" s="358">
        <f t="shared" si="93"/>
        <v>3026.7055</v>
      </c>
      <c r="F556" s="356">
        <v>0</v>
      </c>
      <c r="G556" s="354">
        <v>0</v>
      </c>
      <c r="H556" s="356">
        <f t="shared" si="94"/>
        <v>3026.7055</v>
      </c>
      <c r="I556" s="361">
        <v>0</v>
      </c>
      <c r="J556" s="360"/>
    </row>
    <row r="557" spans="2:11" x14ac:dyDescent="0.25">
      <c r="B557" s="354" t="s">
        <v>261</v>
      </c>
      <c r="C557" s="355">
        <v>40360</v>
      </c>
      <c r="D557" s="6">
        <v>36335</v>
      </c>
      <c r="E557" s="358">
        <f t="shared" si="93"/>
        <v>3026.7055</v>
      </c>
      <c r="F557" s="356">
        <v>0</v>
      </c>
      <c r="G557" s="354">
        <v>0</v>
      </c>
      <c r="H557" s="356">
        <f t="shared" si="94"/>
        <v>3026.7055</v>
      </c>
      <c r="I557" s="361">
        <v>0</v>
      </c>
      <c r="J557" s="360"/>
    </row>
    <row r="558" spans="2:11" x14ac:dyDescent="0.25">
      <c r="B558" s="354" t="s">
        <v>261</v>
      </c>
      <c r="C558" s="355">
        <v>40391</v>
      </c>
      <c r="D558" s="6">
        <v>37427</v>
      </c>
      <c r="E558" s="358">
        <f t="shared" si="93"/>
        <v>3117.6691000000001</v>
      </c>
      <c r="F558" s="356">
        <v>0</v>
      </c>
      <c r="G558" s="354">
        <v>0</v>
      </c>
      <c r="H558" s="356">
        <f t="shared" si="94"/>
        <v>3117.6691000000001</v>
      </c>
      <c r="I558" s="361">
        <v>0</v>
      </c>
      <c r="J558" s="360"/>
    </row>
    <row r="559" spans="2:11" x14ac:dyDescent="0.25">
      <c r="B559" s="354" t="s">
        <v>261</v>
      </c>
      <c r="C559" s="355">
        <v>40422</v>
      </c>
      <c r="D559" s="6">
        <v>37427</v>
      </c>
      <c r="E559" s="358">
        <f t="shared" si="93"/>
        <v>3117.6691000000001</v>
      </c>
      <c r="F559" s="356">
        <v>0</v>
      </c>
      <c r="G559" s="354">
        <v>0</v>
      </c>
      <c r="H559" s="356">
        <f t="shared" si="94"/>
        <v>3117.6691000000001</v>
      </c>
      <c r="I559" s="361">
        <v>0</v>
      </c>
      <c r="J559" s="360"/>
    </row>
    <row r="560" spans="2:11" x14ac:dyDescent="0.25">
      <c r="B560" s="354" t="s">
        <v>261</v>
      </c>
      <c r="C560" s="355">
        <v>40452</v>
      </c>
      <c r="D560" s="6">
        <v>37427</v>
      </c>
      <c r="E560" s="358">
        <f t="shared" si="93"/>
        <v>3117.6691000000001</v>
      </c>
      <c r="F560" s="356">
        <v>0</v>
      </c>
      <c r="G560" s="354">
        <v>0</v>
      </c>
      <c r="H560" s="356">
        <f t="shared" si="94"/>
        <v>3117.6691000000001</v>
      </c>
      <c r="I560" s="361">
        <v>0</v>
      </c>
      <c r="J560" s="360"/>
    </row>
    <row r="561" spans="2:11" x14ac:dyDescent="0.25">
      <c r="B561" s="354" t="s">
        <v>261</v>
      </c>
      <c r="C561" s="355">
        <v>40483</v>
      </c>
      <c r="D561" s="6">
        <v>37427</v>
      </c>
      <c r="E561" s="358">
        <f t="shared" si="93"/>
        <v>3117.6691000000001</v>
      </c>
      <c r="F561" s="356">
        <v>0</v>
      </c>
      <c r="G561" s="354">
        <v>0</v>
      </c>
      <c r="H561" s="356">
        <f t="shared" si="94"/>
        <v>3117.6691000000001</v>
      </c>
      <c r="I561" s="361">
        <v>0</v>
      </c>
      <c r="J561" s="360"/>
    </row>
    <row r="562" spans="2:11" x14ac:dyDescent="0.25">
      <c r="B562" s="354" t="s">
        <v>261</v>
      </c>
      <c r="C562" s="355">
        <v>40513</v>
      </c>
      <c r="D562" s="6">
        <v>37427</v>
      </c>
      <c r="E562" s="358">
        <f t="shared" si="93"/>
        <v>3117.6691000000001</v>
      </c>
      <c r="F562" s="356">
        <v>0</v>
      </c>
      <c r="G562" s="354">
        <v>0</v>
      </c>
      <c r="H562" s="356">
        <f t="shared" si="94"/>
        <v>3117.6691000000001</v>
      </c>
      <c r="I562" s="361">
        <v>0</v>
      </c>
      <c r="J562" s="360"/>
    </row>
    <row r="563" spans="2:11" x14ac:dyDescent="0.25">
      <c r="B563" s="354" t="s">
        <v>261</v>
      </c>
      <c r="C563" s="355">
        <v>40544</v>
      </c>
      <c r="D563" s="6">
        <v>39785</v>
      </c>
      <c r="E563" s="358">
        <f t="shared" si="93"/>
        <v>3314.0904999999998</v>
      </c>
      <c r="F563" s="356">
        <v>0</v>
      </c>
      <c r="G563" s="354">
        <v>0</v>
      </c>
      <c r="H563" s="356">
        <f t="shared" si="94"/>
        <v>3314.0904999999998</v>
      </c>
      <c r="I563" s="361">
        <v>0</v>
      </c>
      <c r="J563" s="360"/>
    </row>
    <row r="564" spans="2:11" x14ac:dyDescent="0.25">
      <c r="B564" s="354" t="s">
        <v>261</v>
      </c>
      <c r="C564" s="355">
        <v>40575</v>
      </c>
      <c r="D564" s="6">
        <v>39785</v>
      </c>
      <c r="E564" s="358">
        <f t="shared" si="93"/>
        <v>3314.0904999999998</v>
      </c>
      <c r="F564" s="356">
        <v>0</v>
      </c>
      <c r="G564" s="354">
        <v>0</v>
      </c>
      <c r="H564" s="356">
        <f t="shared" si="94"/>
        <v>3314.0904999999998</v>
      </c>
      <c r="I564" s="361">
        <v>0</v>
      </c>
      <c r="J564" s="360"/>
    </row>
    <row r="565" spans="2:11" x14ac:dyDescent="0.25">
      <c r="B565" s="354" t="s">
        <v>261</v>
      </c>
      <c r="C565" s="355">
        <v>40603</v>
      </c>
      <c r="D565" s="6">
        <v>39785</v>
      </c>
      <c r="E565" s="358">
        <f t="shared" si="93"/>
        <v>3314.0904999999998</v>
      </c>
      <c r="F565" s="356">
        <v>0</v>
      </c>
      <c r="G565" s="354">
        <v>0</v>
      </c>
      <c r="H565" s="356">
        <f t="shared" si="94"/>
        <v>3314.0904999999998</v>
      </c>
      <c r="I565" s="361">
        <v>0</v>
      </c>
      <c r="J565" s="360">
        <v>9.5</v>
      </c>
      <c r="K565" s="370">
        <f>SUM(D554:D565)</f>
        <v>474757</v>
      </c>
    </row>
    <row r="566" spans="2:11" x14ac:dyDescent="0.25">
      <c r="B566" s="354" t="s">
        <v>261</v>
      </c>
      <c r="C566" s="355">
        <v>40634</v>
      </c>
      <c r="D566" s="6">
        <v>39785</v>
      </c>
      <c r="E566" s="358">
        <f t="shared" si="93"/>
        <v>3314.0904999999998</v>
      </c>
      <c r="F566" s="356">
        <v>0</v>
      </c>
      <c r="G566" s="354">
        <v>0</v>
      </c>
      <c r="H566" s="356">
        <f t="shared" si="94"/>
        <v>3314.0904999999998</v>
      </c>
      <c r="I566" s="361">
        <v>0</v>
      </c>
      <c r="J566" s="360"/>
    </row>
    <row r="567" spans="2:11" x14ac:dyDescent="0.25">
      <c r="B567" s="354" t="s">
        <v>261</v>
      </c>
      <c r="C567" s="355">
        <v>40664</v>
      </c>
      <c r="D567" s="6">
        <v>64143</v>
      </c>
      <c r="E567" s="358">
        <f t="shared" si="93"/>
        <v>5343.1118999999999</v>
      </c>
      <c r="F567" s="356">
        <v>0</v>
      </c>
      <c r="G567" s="354">
        <v>0</v>
      </c>
      <c r="H567" s="356">
        <f t="shared" si="94"/>
        <v>5343.1118999999999</v>
      </c>
      <c r="I567" s="361">
        <v>0</v>
      </c>
      <c r="J567" s="360"/>
    </row>
    <row r="568" spans="2:11" x14ac:dyDescent="0.25">
      <c r="B568" s="354" t="s">
        <v>261</v>
      </c>
      <c r="C568" s="355">
        <v>40695</v>
      </c>
      <c r="D568" s="6">
        <v>39785</v>
      </c>
      <c r="E568" s="358">
        <f t="shared" si="93"/>
        <v>3314.0904999999998</v>
      </c>
      <c r="F568" s="356">
        <v>0</v>
      </c>
      <c r="G568" s="354">
        <v>0</v>
      </c>
      <c r="H568" s="356">
        <f t="shared" si="94"/>
        <v>3314.0904999999998</v>
      </c>
      <c r="I568" s="361">
        <v>0</v>
      </c>
      <c r="J568" s="360"/>
    </row>
    <row r="569" spans="2:11" x14ac:dyDescent="0.25">
      <c r="B569" s="354" t="s">
        <v>261</v>
      </c>
      <c r="C569" s="355">
        <v>40725</v>
      </c>
      <c r="D569" s="6">
        <v>39785</v>
      </c>
      <c r="E569" s="358">
        <f t="shared" si="93"/>
        <v>3314.0904999999998</v>
      </c>
      <c r="F569" s="356">
        <v>0</v>
      </c>
      <c r="G569" s="354">
        <v>0</v>
      </c>
      <c r="H569" s="356">
        <f t="shared" si="94"/>
        <v>3314.0904999999998</v>
      </c>
      <c r="I569" s="361">
        <v>0</v>
      </c>
      <c r="J569" s="360"/>
    </row>
    <row r="570" spans="2:11" x14ac:dyDescent="0.25">
      <c r="B570" s="354" t="s">
        <v>261</v>
      </c>
      <c r="C570" s="355">
        <v>40756</v>
      </c>
      <c r="D570" s="6">
        <v>56290</v>
      </c>
      <c r="E570" s="358">
        <f t="shared" si="93"/>
        <v>4688.9570000000003</v>
      </c>
      <c r="F570" s="356">
        <v>0</v>
      </c>
      <c r="G570" s="354">
        <v>0</v>
      </c>
      <c r="H570" s="356">
        <f t="shared" si="94"/>
        <v>4688.9570000000003</v>
      </c>
      <c r="I570" s="361">
        <v>0</v>
      </c>
      <c r="J570" s="360"/>
    </row>
    <row r="571" spans="2:11" x14ac:dyDescent="0.25">
      <c r="B571" s="354" t="s">
        <v>261</v>
      </c>
      <c r="C571" s="355">
        <v>40787</v>
      </c>
      <c r="D571" s="6">
        <v>42228</v>
      </c>
      <c r="E571" s="358">
        <f t="shared" ref="E571:E573" si="95">SUM(D571*8.33%)</f>
        <v>3517.5924</v>
      </c>
      <c r="F571" s="356">
        <v>0</v>
      </c>
      <c r="G571" s="354">
        <v>0</v>
      </c>
      <c r="H571" s="356">
        <f t="shared" si="94"/>
        <v>3517.5924</v>
      </c>
      <c r="I571" s="361">
        <v>0</v>
      </c>
      <c r="J571" s="360"/>
    </row>
    <row r="572" spans="2:11" x14ac:dyDescent="0.25">
      <c r="B572" s="354" t="s">
        <v>261</v>
      </c>
      <c r="C572" s="355">
        <v>40817</v>
      </c>
      <c r="D572" s="6">
        <v>42228</v>
      </c>
      <c r="E572" s="358">
        <f t="shared" si="95"/>
        <v>3517.5924</v>
      </c>
      <c r="F572" s="356">
        <v>0</v>
      </c>
      <c r="G572" s="354">
        <v>0</v>
      </c>
      <c r="H572" s="356">
        <f t="shared" si="94"/>
        <v>3517.5924</v>
      </c>
      <c r="I572" s="361">
        <v>0</v>
      </c>
      <c r="J572" s="360"/>
    </row>
    <row r="573" spans="2:11" x14ac:dyDescent="0.25">
      <c r="B573" s="354" t="s">
        <v>261</v>
      </c>
      <c r="C573" s="355">
        <v>40848</v>
      </c>
      <c r="D573" s="6">
        <v>42228</v>
      </c>
      <c r="E573" s="358">
        <f t="shared" si="95"/>
        <v>3517.5924</v>
      </c>
      <c r="F573" s="356">
        <v>0</v>
      </c>
      <c r="G573" s="354">
        <v>0</v>
      </c>
      <c r="H573" s="356">
        <f t="shared" si="94"/>
        <v>3517.5924</v>
      </c>
      <c r="I573" s="361">
        <v>0</v>
      </c>
      <c r="J573" s="360"/>
    </row>
    <row r="574" spans="2:11" x14ac:dyDescent="0.25">
      <c r="B574" s="354" t="s">
        <v>261</v>
      </c>
      <c r="C574" s="355">
        <v>40878</v>
      </c>
      <c r="D574" s="364">
        <v>42228</v>
      </c>
      <c r="E574" s="358">
        <f t="shared" ref="E574" si="96">SUM(D574*8.33%)</f>
        <v>3517.5924</v>
      </c>
      <c r="F574" s="356">
        <v>0</v>
      </c>
      <c r="G574" s="354">
        <v>0</v>
      </c>
      <c r="H574" s="356">
        <f t="shared" ref="H574" si="97">SUM(E574-G574)</f>
        <v>3517.5924</v>
      </c>
      <c r="I574" s="361">
        <v>0</v>
      </c>
      <c r="J574" s="360"/>
      <c r="K574" s="370">
        <f>SUM(D566:D574)</f>
        <v>408700</v>
      </c>
    </row>
    <row r="575" spans="2:11" ht="23.25" x14ac:dyDescent="0.35">
      <c r="C575" s="388" t="s">
        <v>54</v>
      </c>
      <c r="D575" s="389">
        <f>SUM(D381:D574)</f>
        <v>3510755</v>
      </c>
      <c r="K575" s="392">
        <f>SUM(K381:K574)</f>
        <v>3510755</v>
      </c>
    </row>
  </sheetData>
  <mergeCells count="99">
    <mergeCell ref="B2:K2"/>
    <mergeCell ref="B5:D5"/>
    <mergeCell ref="E5:F5"/>
    <mergeCell ref="H3:I3"/>
    <mergeCell ref="B4:D4"/>
    <mergeCell ref="E4:F4"/>
    <mergeCell ref="H4:I4"/>
    <mergeCell ref="B56:D56"/>
    <mergeCell ref="E56:F56"/>
    <mergeCell ref="H56:I56"/>
    <mergeCell ref="B16:D16"/>
    <mergeCell ref="E16:F16"/>
    <mergeCell ref="H16:I16"/>
    <mergeCell ref="B17:D17"/>
    <mergeCell ref="E17:F17"/>
    <mergeCell ref="B35:D35"/>
    <mergeCell ref="E35:F35"/>
    <mergeCell ref="H35:I35"/>
    <mergeCell ref="B36:D36"/>
    <mergeCell ref="E36:F36"/>
    <mergeCell ref="B55:D55"/>
    <mergeCell ref="E55:F55"/>
    <mergeCell ref="H55:I55"/>
    <mergeCell ref="B115:D115"/>
    <mergeCell ref="E115:F115"/>
    <mergeCell ref="B75:D75"/>
    <mergeCell ref="E75:F75"/>
    <mergeCell ref="H75:I75"/>
    <mergeCell ref="B76:D76"/>
    <mergeCell ref="E76:F76"/>
    <mergeCell ref="B95:D95"/>
    <mergeCell ref="E95:F95"/>
    <mergeCell ref="H95:I95"/>
    <mergeCell ref="B96:D96"/>
    <mergeCell ref="E96:F96"/>
    <mergeCell ref="B114:D114"/>
    <mergeCell ref="E114:F114"/>
    <mergeCell ref="H114:I114"/>
    <mergeCell ref="B172:D172"/>
    <mergeCell ref="E172:F172"/>
    <mergeCell ref="B133:D133"/>
    <mergeCell ref="E133:F133"/>
    <mergeCell ref="H133:I133"/>
    <mergeCell ref="B134:D134"/>
    <mergeCell ref="E134:F134"/>
    <mergeCell ref="B152:D152"/>
    <mergeCell ref="E152:F152"/>
    <mergeCell ref="H152:I152"/>
    <mergeCell ref="B153:D153"/>
    <mergeCell ref="E153:F153"/>
    <mergeCell ref="B171:D171"/>
    <mergeCell ref="E171:F171"/>
    <mergeCell ref="H171:I171"/>
    <mergeCell ref="B229:D229"/>
    <mergeCell ref="E229:F229"/>
    <mergeCell ref="B190:D190"/>
    <mergeCell ref="E190:F190"/>
    <mergeCell ref="H190:I190"/>
    <mergeCell ref="B191:D191"/>
    <mergeCell ref="E191:F191"/>
    <mergeCell ref="B209:D209"/>
    <mergeCell ref="E209:F209"/>
    <mergeCell ref="H209:I209"/>
    <mergeCell ref="B210:D210"/>
    <mergeCell ref="E210:F210"/>
    <mergeCell ref="B228:D228"/>
    <mergeCell ref="E228:F228"/>
    <mergeCell ref="H228:I228"/>
    <mergeCell ref="B288:D288"/>
    <mergeCell ref="E288:F288"/>
    <mergeCell ref="B247:D247"/>
    <mergeCell ref="E247:F247"/>
    <mergeCell ref="H247:I247"/>
    <mergeCell ref="B248:D248"/>
    <mergeCell ref="E248:F248"/>
    <mergeCell ref="B267:D267"/>
    <mergeCell ref="E267:F267"/>
    <mergeCell ref="H267:I267"/>
    <mergeCell ref="B268:D268"/>
    <mergeCell ref="E268:F268"/>
    <mergeCell ref="B287:D287"/>
    <mergeCell ref="E287:F287"/>
    <mergeCell ref="H287:I287"/>
    <mergeCell ref="C362:K362"/>
    <mergeCell ref="B346:D346"/>
    <mergeCell ref="E346:F346"/>
    <mergeCell ref="B307:D307"/>
    <mergeCell ref="E307:F307"/>
    <mergeCell ref="H307:I307"/>
    <mergeCell ref="B308:D308"/>
    <mergeCell ref="E308:F308"/>
    <mergeCell ref="B326:D326"/>
    <mergeCell ref="E326:F326"/>
    <mergeCell ref="H326:I326"/>
    <mergeCell ref="B327:D327"/>
    <mergeCell ref="E327:F327"/>
    <mergeCell ref="B345:D345"/>
    <mergeCell ref="E345:F345"/>
    <mergeCell ref="H345:I345"/>
  </mergeCells>
  <printOptions horizontalCentered="1" verticalCentered="1"/>
  <pageMargins left="0" right="0" top="0" bottom="0" header="0" footer="0"/>
  <pageSetup paperSize="9" orientation="landscape" verticalDpi="300" r:id="rId1"/>
  <rowBreaks count="5" manualBreakCount="5">
    <brk id="113" min="1" max="10" man="1"/>
    <brk id="170" min="1" max="10" man="1"/>
    <brk id="227" min="1" max="10" man="1"/>
    <brk id="286" min="1" max="10" man="1"/>
    <brk id="344" min="1" max="10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99"/>
  <sheetViews>
    <sheetView topLeftCell="A681" workbookViewId="0">
      <selection activeCell="F700" sqref="F700"/>
    </sheetView>
  </sheetViews>
  <sheetFormatPr defaultColWidth="21.85546875" defaultRowHeight="23.25" x14ac:dyDescent="0.25"/>
  <cols>
    <col min="1" max="1" width="2.7109375" customWidth="1"/>
    <col min="2" max="2" width="29.57031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7" customWidth="1"/>
    <col min="9" max="9" width="14" style="41" customWidth="1"/>
    <col min="10" max="10" width="0.140625" style="16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80"/>
      <c r="H3" s="443" t="s">
        <v>1</v>
      </c>
      <c r="I3" s="443"/>
      <c r="J3" s="151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83</v>
      </c>
      <c r="C5" s="439"/>
      <c r="D5" s="439"/>
      <c r="E5" s="439" t="s">
        <v>84</v>
      </c>
      <c r="F5" s="439"/>
      <c r="G5" s="4" t="s">
        <v>85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3649</v>
      </c>
      <c r="D8" s="6">
        <v>5000</v>
      </c>
      <c r="E8" s="6">
        <f t="shared" ref="E8:E11" si="0">$C8*8.33%</f>
        <v>303.96170000000001</v>
      </c>
      <c r="F8" s="6">
        <v>174</v>
      </c>
      <c r="G8" s="15">
        <f>G7+H7</f>
        <v>0</v>
      </c>
      <c r="H8" s="15">
        <f t="shared" ref="H8:H11" si="1">E8-F8</f>
        <v>129.96170000000001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3836</v>
      </c>
      <c r="D9" s="6">
        <v>5000</v>
      </c>
      <c r="E9" s="6">
        <f t="shared" si="0"/>
        <v>319.53879999999998</v>
      </c>
      <c r="F9" s="6">
        <v>320</v>
      </c>
      <c r="G9" s="15">
        <f t="shared" ref="G9:G11" si="2">G8+H8</f>
        <v>129.96170000000001</v>
      </c>
      <c r="H9" s="15">
        <f t="shared" si="1"/>
        <v>-0.46120000000001937</v>
      </c>
      <c r="I9" s="31"/>
      <c r="J9" s="16"/>
      <c r="K9" s="15">
        <f>(G9)*(H5/12)</f>
        <v>1.299617</v>
      </c>
    </row>
    <row r="10" spans="2:11" s="2" customFormat="1" ht="12.75" customHeight="1" x14ac:dyDescent="0.25">
      <c r="B10" s="2" t="s">
        <v>20</v>
      </c>
      <c r="C10" s="6">
        <v>3983</v>
      </c>
      <c r="D10" s="6">
        <v>5000</v>
      </c>
      <c r="E10" s="6">
        <f t="shared" si="0"/>
        <v>331.78390000000002</v>
      </c>
      <c r="F10" s="6">
        <v>331</v>
      </c>
      <c r="G10" s="15">
        <f t="shared" si="2"/>
        <v>129.50049999999999</v>
      </c>
      <c r="H10" s="15">
        <f t="shared" si="1"/>
        <v>0.78390000000001692</v>
      </c>
      <c r="I10" s="31"/>
      <c r="J10" s="16"/>
      <c r="K10" s="15">
        <f>(G10)*(H5/12)</f>
        <v>1.295005</v>
      </c>
    </row>
    <row r="11" spans="2:11" s="2" customFormat="1" ht="12.75" customHeight="1" x14ac:dyDescent="0.25">
      <c r="B11" s="2" t="s">
        <v>21</v>
      </c>
      <c r="C11" s="6">
        <v>3983</v>
      </c>
      <c r="D11" s="6">
        <v>5000</v>
      </c>
      <c r="E11" s="6">
        <f t="shared" si="0"/>
        <v>331.78390000000002</v>
      </c>
      <c r="F11" s="6">
        <v>331</v>
      </c>
      <c r="G11" s="15">
        <f t="shared" si="2"/>
        <v>130.28440000000001</v>
      </c>
      <c r="H11" s="15">
        <f t="shared" si="1"/>
        <v>0.78390000000001692</v>
      </c>
      <c r="I11" s="31"/>
      <c r="J11" s="16"/>
      <c r="K11" s="15">
        <f>(G11)*(H5/12)</f>
        <v>1.3028440000000001</v>
      </c>
    </row>
    <row r="12" spans="2:11" s="2" customFormat="1" ht="12.75" customHeight="1" x14ac:dyDescent="0.25">
      <c r="B12" s="7" t="s">
        <v>22</v>
      </c>
      <c r="C12" s="8">
        <f>SUM(C7:C11)</f>
        <v>15451</v>
      </c>
      <c r="D12" s="9" t="s">
        <v>23</v>
      </c>
      <c r="E12" s="8">
        <f>SUM(E7:E11)</f>
        <v>1287.0682999999999</v>
      </c>
      <c r="F12" s="8">
        <f>SUM(F7:F11)</f>
        <v>1156</v>
      </c>
      <c r="G12" s="30">
        <f>SUM(G7:G11)</f>
        <v>389.7466</v>
      </c>
      <c r="H12" s="30">
        <f>SUM(H7:H11)</f>
        <v>131.06830000000002</v>
      </c>
      <c r="I12" s="34">
        <f>H5/12</f>
        <v>0.01</v>
      </c>
      <c r="J12" s="19"/>
      <c r="K12" s="30">
        <f>SUM(K7:K11)</f>
        <v>3.8974660000000005</v>
      </c>
    </row>
    <row r="13" spans="2:11" s="2" customFormat="1" ht="12.75" customHeight="1" x14ac:dyDescent="0.25">
      <c r="H13" s="46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3.8974660000000001</v>
      </c>
      <c r="F14" s="2" t="s">
        <v>25</v>
      </c>
      <c r="G14" s="73">
        <f>C14+H12</f>
        <v>134.96576600000003</v>
      </c>
      <c r="H14" s="46"/>
      <c r="I14" s="73">
        <f>$C14+$H12</f>
        <v>134.96576600000003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83</v>
      </c>
      <c r="C17" s="439"/>
      <c r="D17" s="439"/>
      <c r="E17" s="439" t="s">
        <v>84</v>
      </c>
      <c r="F17" s="439"/>
      <c r="G17" s="4" t="s">
        <v>85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3983</v>
      </c>
      <c r="D19" s="6">
        <v>5000</v>
      </c>
      <c r="E19" s="6">
        <f t="shared" ref="E19:E30" si="3">$C19*8.33%</f>
        <v>331.78390000000002</v>
      </c>
      <c r="F19" s="6">
        <v>332</v>
      </c>
      <c r="G19" s="69">
        <f>$G$14</f>
        <v>134.96576600000003</v>
      </c>
      <c r="H19" s="15">
        <f t="shared" ref="H19:H30" si="4">E19-F19</f>
        <v>-0.21609999999998308</v>
      </c>
      <c r="I19" s="31"/>
      <c r="J19" s="16"/>
      <c r="K19" s="15">
        <f>($G19)*($H$17/12)</f>
        <v>1.3496576600000003</v>
      </c>
    </row>
    <row r="20" spans="2:15" s="2" customFormat="1" ht="12.75" customHeight="1" x14ac:dyDescent="0.25">
      <c r="B20" s="2" t="s">
        <v>28</v>
      </c>
      <c r="C20" s="6">
        <v>4177</v>
      </c>
      <c r="D20" s="6">
        <v>5000</v>
      </c>
      <c r="E20" s="6">
        <f t="shared" si="3"/>
        <v>347.94409999999999</v>
      </c>
      <c r="F20" s="6">
        <v>348</v>
      </c>
      <c r="G20" s="15">
        <f>$G19+$H19</f>
        <v>134.74966600000005</v>
      </c>
      <c r="H20" s="15">
        <f t="shared" si="4"/>
        <v>-5.5900000000008276E-2</v>
      </c>
      <c r="I20" s="31"/>
      <c r="J20" s="16"/>
      <c r="K20" s="15">
        <f t="shared" ref="K20:K30" si="5">($G20)*($H$17/12)</f>
        <v>1.3474966600000005</v>
      </c>
    </row>
    <row r="21" spans="2:15" s="2" customFormat="1" ht="12.75" customHeight="1" x14ac:dyDescent="0.25">
      <c r="B21" s="2" t="s">
        <v>29</v>
      </c>
      <c r="C21" s="6">
        <v>4177</v>
      </c>
      <c r="D21" s="6">
        <v>5000</v>
      </c>
      <c r="E21" s="6">
        <f t="shared" si="3"/>
        <v>347.94409999999999</v>
      </c>
      <c r="F21" s="6">
        <v>348</v>
      </c>
      <c r="G21" s="15">
        <f t="shared" ref="G21:G30" si="6">$G20+$H20</f>
        <v>134.69376600000004</v>
      </c>
      <c r="H21" s="15">
        <f t="shared" si="4"/>
        <v>-5.5900000000008276E-2</v>
      </c>
      <c r="I21" s="31"/>
      <c r="J21" s="16"/>
      <c r="K21" s="15">
        <f t="shared" si="5"/>
        <v>1.3469376600000005</v>
      </c>
    </row>
    <row r="22" spans="2:15" s="2" customFormat="1" ht="12.75" customHeight="1" x14ac:dyDescent="0.25">
      <c r="B22" s="2" t="s">
        <v>30</v>
      </c>
      <c r="C22" s="6">
        <v>4177</v>
      </c>
      <c r="D22" s="6">
        <v>5000</v>
      </c>
      <c r="E22" s="6">
        <f t="shared" si="3"/>
        <v>347.94409999999999</v>
      </c>
      <c r="F22" s="6">
        <v>348</v>
      </c>
      <c r="G22" s="15">
        <f t="shared" si="6"/>
        <v>134.63786600000003</v>
      </c>
      <c r="H22" s="15">
        <f t="shared" si="4"/>
        <v>-5.5900000000008276E-2</v>
      </c>
      <c r="I22" s="31"/>
      <c r="J22" s="16"/>
      <c r="K22" s="15">
        <f t="shared" si="5"/>
        <v>1.3463786600000003</v>
      </c>
    </row>
    <row r="23" spans="2:15" s="2" customFormat="1" ht="12.75" customHeight="1" x14ac:dyDescent="0.25">
      <c r="B23" s="2" t="s">
        <v>31</v>
      </c>
      <c r="C23" s="6">
        <v>4177</v>
      </c>
      <c r="D23" s="6">
        <v>5000</v>
      </c>
      <c r="E23" s="6">
        <f t="shared" si="3"/>
        <v>347.94409999999999</v>
      </c>
      <c r="F23" s="6">
        <v>348</v>
      </c>
      <c r="G23" s="15">
        <f t="shared" si="6"/>
        <v>134.58196600000002</v>
      </c>
      <c r="H23" s="15">
        <f t="shared" si="4"/>
        <v>-5.5900000000008276E-2</v>
      </c>
      <c r="I23" s="31"/>
      <c r="J23" s="16"/>
      <c r="K23" s="15">
        <f t="shared" si="5"/>
        <v>1.3458196600000003</v>
      </c>
    </row>
    <row r="24" spans="2:15" s="2" customFormat="1" ht="12.75" customHeight="1" x14ac:dyDescent="0.25">
      <c r="B24" s="2" t="s">
        <v>32</v>
      </c>
      <c r="C24" s="6">
        <v>4331</v>
      </c>
      <c r="D24" s="6">
        <v>5000</v>
      </c>
      <c r="E24" s="6">
        <f t="shared" si="3"/>
        <v>360.77229999999997</v>
      </c>
      <c r="F24" s="6">
        <v>361</v>
      </c>
      <c r="G24" s="15">
        <f t="shared" si="6"/>
        <v>134.52606600000001</v>
      </c>
      <c r="H24" s="15">
        <f t="shared" si="4"/>
        <v>-0.2277000000000271</v>
      </c>
      <c r="I24" s="31"/>
      <c r="J24" s="16"/>
      <c r="K24" s="15">
        <f t="shared" si="5"/>
        <v>1.3452606600000001</v>
      </c>
    </row>
    <row r="25" spans="2:15" s="2" customFormat="1" ht="12.75" customHeight="1" x14ac:dyDescent="0.25">
      <c r="B25" s="2" t="s">
        <v>33</v>
      </c>
      <c r="C25" s="6">
        <v>4331</v>
      </c>
      <c r="D25" s="6">
        <v>5000</v>
      </c>
      <c r="E25" s="6">
        <f t="shared" si="3"/>
        <v>360.77229999999997</v>
      </c>
      <c r="F25" s="6">
        <v>361</v>
      </c>
      <c r="G25" s="15">
        <f t="shared" si="6"/>
        <v>134.29836599999999</v>
      </c>
      <c r="H25" s="15">
        <f t="shared" si="4"/>
        <v>-0.2277000000000271</v>
      </c>
      <c r="I25" s="31"/>
      <c r="J25" s="16"/>
      <c r="K25" s="15">
        <f t="shared" si="5"/>
        <v>1.3429836599999998</v>
      </c>
    </row>
    <row r="26" spans="2:15" s="2" customFormat="1" ht="12.75" customHeight="1" x14ac:dyDescent="0.25">
      <c r="B26" s="2" t="s">
        <v>17</v>
      </c>
      <c r="C26" s="6">
        <v>4551</v>
      </c>
      <c r="D26" s="6">
        <v>5000</v>
      </c>
      <c r="E26" s="6">
        <f t="shared" si="3"/>
        <v>379.09829999999999</v>
      </c>
      <c r="F26" s="6">
        <v>379</v>
      </c>
      <c r="G26" s="15">
        <f t="shared" si="6"/>
        <v>134.07066599999996</v>
      </c>
      <c r="H26" s="15">
        <f t="shared" si="4"/>
        <v>9.8299999999994725E-2</v>
      </c>
      <c r="I26" s="31"/>
      <c r="J26" s="16"/>
      <c r="K26" s="15">
        <f t="shared" si="5"/>
        <v>1.3407066599999997</v>
      </c>
    </row>
    <row r="27" spans="2:15" s="2" customFormat="1" ht="12.75" customHeight="1" x14ac:dyDescent="0.25">
      <c r="B27" s="2" t="s">
        <v>18</v>
      </c>
      <c r="C27" s="6">
        <v>4551</v>
      </c>
      <c r="D27" s="6">
        <v>5000</v>
      </c>
      <c r="E27" s="6">
        <f t="shared" si="3"/>
        <v>379.09829999999999</v>
      </c>
      <c r="F27" s="6">
        <v>379</v>
      </c>
      <c r="G27" s="15">
        <f t="shared" si="6"/>
        <v>134.16896599999995</v>
      </c>
      <c r="H27" s="15">
        <f t="shared" si="4"/>
        <v>9.8299999999994725E-2</v>
      </c>
      <c r="I27" s="31"/>
      <c r="J27" s="16"/>
      <c r="K27" s="15">
        <f t="shared" si="5"/>
        <v>1.3416896599999997</v>
      </c>
    </row>
    <row r="28" spans="2:15" s="2" customFormat="1" ht="12.75" customHeight="1" x14ac:dyDescent="0.25">
      <c r="B28" s="2" t="s">
        <v>19</v>
      </c>
      <c r="C28" s="6">
        <v>4551</v>
      </c>
      <c r="D28" s="6">
        <v>5000</v>
      </c>
      <c r="E28" s="6">
        <f t="shared" si="3"/>
        <v>379.09829999999999</v>
      </c>
      <c r="F28" s="6">
        <v>379</v>
      </c>
      <c r="G28" s="15">
        <f t="shared" si="6"/>
        <v>134.26726599999995</v>
      </c>
      <c r="H28" s="15">
        <f t="shared" si="4"/>
        <v>9.8299999999994725E-2</v>
      </c>
      <c r="I28" s="31"/>
      <c r="J28" s="16"/>
      <c r="K28" s="15">
        <f t="shared" si="5"/>
        <v>1.3426726599999996</v>
      </c>
    </row>
    <row r="29" spans="2:15" s="2" customFormat="1" ht="12.75" customHeight="1" x14ac:dyDescent="0.25">
      <c r="B29" s="2" t="s">
        <v>20</v>
      </c>
      <c r="C29" s="6">
        <v>4712</v>
      </c>
      <c r="D29" s="6">
        <v>5000</v>
      </c>
      <c r="E29" s="6">
        <f t="shared" si="3"/>
        <v>392.50959999999998</v>
      </c>
      <c r="F29" s="6">
        <v>393</v>
      </c>
      <c r="G29" s="15">
        <f t="shared" si="6"/>
        <v>134.36556599999994</v>
      </c>
      <c r="H29" s="15">
        <f t="shared" si="4"/>
        <v>-0.49040000000002237</v>
      </c>
      <c r="I29" s="31"/>
      <c r="J29" s="16"/>
      <c r="K29" s="15">
        <f t="shared" si="5"/>
        <v>1.3436556599999994</v>
      </c>
    </row>
    <row r="30" spans="2:15" s="2" customFormat="1" ht="12.75" customHeight="1" thickBot="1" x14ac:dyDescent="0.3">
      <c r="B30" s="2" t="s">
        <v>21</v>
      </c>
      <c r="C30" s="6">
        <v>4712</v>
      </c>
      <c r="D30" s="6">
        <v>5000</v>
      </c>
      <c r="E30" s="6">
        <f t="shared" si="3"/>
        <v>392.50959999999998</v>
      </c>
      <c r="F30" s="6">
        <v>393</v>
      </c>
      <c r="G30" s="15">
        <f t="shared" si="6"/>
        <v>133.87516599999992</v>
      </c>
      <c r="H30" s="15">
        <f t="shared" si="4"/>
        <v>-0.49040000000002237</v>
      </c>
      <c r="I30" s="31"/>
      <c r="J30" s="16"/>
      <c r="K30" s="15">
        <f t="shared" si="5"/>
        <v>1.3387516599999993</v>
      </c>
    </row>
    <row r="31" spans="2:15" s="2" customFormat="1" ht="12.75" customHeight="1" thickBot="1" x14ac:dyDescent="0.3">
      <c r="B31" s="7" t="s">
        <v>22</v>
      </c>
      <c r="C31" s="8">
        <f>SUM(C19:C30)</f>
        <v>52430</v>
      </c>
      <c r="D31" s="9" t="s">
        <v>23</v>
      </c>
      <c r="E31" s="8">
        <f t="shared" ref="E31:F31" si="7">SUM(E19:E30)</f>
        <v>4367.4189999999999</v>
      </c>
      <c r="F31" s="8">
        <f t="shared" si="7"/>
        <v>4369</v>
      </c>
      <c r="G31" s="30">
        <f>SUM(G19:G30)</f>
        <v>1613.2010919999998</v>
      </c>
      <c r="H31" s="30">
        <f t="shared" ref="H31" si="8">SUM(H19:H30)</f>
        <v>-1.581000000000131</v>
      </c>
      <c r="I31" s="34">
        <f>H17/12</f>
        <v>0.01</v>
      </c>
      <c r="J31" s="19"/>
      <c r="K31" s="29">
        <f>SUM(K19:K30)</f>
        <v>16.132010919999999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16.132010919999999</v>
      </c>
      <c r="F33" s="2" t="s">
        <v>25</v>
      </c>
      <c r="G33" s="73">
        <f>$C33+$H31</f>
        <v>14.551010919999868</v>
      </c>
      <c r="H33" s="15"/>
      <c r="I33" s="15">
        <f>SUM(I$14,G$33)</f>
        <v>149.5167769199999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83</v>
      </c>
      <c r="C36" s="439"/>
      <c r="D36" s="439"/>
      <c r="E36" s="439" t="s">
        <v>84</v>
      </c>
      <c r="F36" s="439"/>
      <c r="G36" s="4" t="s">
        <v>85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4712</v>
      </c>
      <c r="D38" s="6">
        <v>5000</v>
      </c>
      <c r="E38" s="6">
        <f t="shared" ref="E38:E50" si="9">$C38*8.33%</f>
        <v>392.50959999999998</v>
      </c>
      <c r="F38" s="6">
        <v>392</v>
      </c>
      <c r="G38" s="15">
        <f>$G$14+$G$33</f>
        <v>149.5167769199999</v>
      </c>
      <c r="H38" s="15">
        <f t="shared" ref="H38:H50" si="10">E38-F38</f>
        <v>0.50959999999997763</v>
      </c>
      <c r="I38" s="31"/>
      <c r="J38" s="16"/>
      <c r="K38" s="15">
        <f>($G38)*($H$36/12)</f>
        <v>1.4951677691999989</v>
      </c>
    </row>
    <row r="39" spans="2:11" s="2" customFormat="1" ht="12.75" customHeight="1" x14ac:dyDescent="0.25">
      <c r="B39" s="2" t="s">
        <v>28</v>
      </c>
      <c r="C39" s="6">
        <v>4712</v>
      </c>
      <c r="D39" s="6">
        <v>5000</v>
      </c>
      <c r="E39" s="6">
        <f t="shared" si="9"/>
        <v>392.50959999999998</v>
      </c>
      <c r="F39" s="6">
        <v>392</v>
      </c>
      <c r="G39" s="15">
        <f t="shared" ref="G39:G50" si="11">$G38+$H38</f>
        <v>150.02637691999988</v>
      </c>
      <c r="H39" s="15">
        <f t="shared" si="10"/>
        <v>0.50959999999997763</v>
      </c>
      <c r="I39" s="31"/>
      <c r="J39" s="16"/>
      <c r="K39" s="15">
        <f t="shared" ref="K39:K50" si="12">($G39)*($H$36/12)</f>
        <v>1.5002637691999987</v>
      </c>
    </row>
    <row r="40" spans="2:11" s="2" customFormat="1" ht="12.75" customHeight="1" x14ac:dyDescent="0.25">
      <c r="B40" s="2" t="s">
        <v>29</v>
      </c>
      <c r="C40" s="6">
        <v>4712</v>
      </c>
      <c r="D40" s="6">
        <v>5000</v>
      </c>
      <c r="E40" s="6">
        <f t="shared" si="9"/>
        <v>392.50959999999998</v>
      </c>
      <c r="F40" s="6">
        <v>392</v>
      </c>
      <c r="G40" s="15">
        <f t="shared" si="11"/>
        <v>150.53597691999985</v>
      </c>
      <c r="H40" s="15">
        <f t="shared" si="10"/>
        <v>0.50959999999997763</v>
      </c>
      <c r="I40" s="31"/>
      <c r="J40" s="16"/>
      <c r="K40" s="15">
        <f t="shared" si="12"/>
        <v>1.5053597691999985</v>
      </c>
    </row>
    <row r="41" spans="2:11" s="2" customFormat="1" ht="12.75" customHeight="1" x14ac:dyDescent="0.25">
      <c r="B41" s="2" t="s">
        <v>30</v>
      </c>
      <c r="C41" s="6">
        <v>4712</v>
      </c>
      <c r="D41" s="6">
        <v>5000</v>
      </c>
      <c r="E41" s="6">
        <f t="shared" si="9"/>
        <v>392.50959999999998</v>
      </c>
      <c r="F41" s="6">
        <v>392</v>
      </c>
      <c r="G41" s="15">
        <f t="shared" si="11"/>
        <v>151.04557691999983</v>
      </c>
      <c r="H41" s="15">
        <f t="shared" si="10"/>
        <v>0.50959999999997763</v>
      </c>
      <c r="I41" s="31"/>
      <c r="J41" s="16"/>
      <c r="K41" s="15">
        <f t="shared" si="12"/>
        <v>1.5104557691999982</v>
      </c>
    </row>
    <row r="42" spans="2:11" s="2" customFormat="1" ht="12.75" customHeight="1" x14ac:dyDescent="0.25">
      <c r="B42" s="2" t="s">
        <v>31</v>
      </c>
      <c r="C42" s="6">
        <v>4712</v>
      </c>
      <c r="D42" s="6">
        <v>5000</v>
      </c>
      <c r="E42" s="6">
        <f t="shared" si="9"/>
        <v>392.50959999999998</v>
      </c>
      <c r="F42" s="6">
        <v>392</v>
      </c>
      <c r="G42" s="15">
        <f t="shared" si="11"/>
        <v>151.55517691999981</v>
      </c>
      <c r="H42" s="15">
        <f t="shared" si="10"/>
        <v>0.50959999999997763</v>
      </c>
      <c r="I42" s="31"/>
      <c r="J42" s="16"/>
      <c r="K42" s="15">
        <f t="shared" si="12"/>
        <v>1.5155517691999982</v>
      </c>
    </row>
    <row r="43" spans="2:11" s="2" customFormat="1" ht="12.75" customHeight="1" x14ac:dyDescent="0.25">
      <c r="B43" s="2" t="s">
        <v>32</v>
      </c>
      <c r="C43" s="6">
        <v>4921</v>
      </c>
      <c r="D43" s="6">
        <v>5000</v>
      </c>
      <c r="E43" s="6">
        <f t="shared" si="9"/>
        <v>409.91930000000002</v>
      </c>
      <c r="F43" s="6">
        <v>410</v>
      </c>
      <c r="G43" s="15">
        <f t="shared" si="11"/>
        <v>152.06477691999979</v>
      </c>
      <c r="H43" s="15">
        <f t="shared" si="10"/>
        <v>-8.06999999999789E-2</v>
      </c>
      <c r="I43" s="31"/>
      <c r="J43" s="16"/>
      <c r="K43" s="15">
        <f t="shared" si="12"/>
        <v>1.520647769199998</v>
      </c>
    </row>
    <row r="44" spans="2:11" s="2" customFormat="1" ht="12.75" customHeight="1" x14ac:dyDescent="0.25">
      <c r="B44" s="2" t="s">
        <v>33</v>
      </c>
      <c r="C44" s="6">
        <v>4921</v>
      </c>
      <c r="D44" s="6">
        <v>5000</v>
      </c>
      <c r="E44" s="6">
        <f t="shared" si="9"/>
        <v>409.91930000000002</v>
      </c>
      <c r="F44" s="6">
        <v>410</v>
      </c>
      <c r="G44" s="15">
        <f t="shared" si="11"/>
        <v>151.98407691999981</v>
      </c>
      <c r="H44" s="15">
        <f t="shared" si="10"/>
        <v>-8.06999999999789E-2</v>
      </c>
      <c r="I44" s="31"/>
      <c r="J44" s="16"/>
      <c r="K44" s="15">
        <f t="shared" si="12"/>
        <v>1.5198407691999982</v>
      </c>
    </row>
    <row r="45" spans="2:11" s="2" customFormat="1" ht="12.75" customHeight="1" x14ac:dyDescent="0.25">
      <c r="B45" s="2" t="s">
        <v>17</v>
      </c>
      <c r="C45" s="6">
        <v>4921</v>
      </c>
      <c r="D45" s="6">
        <v>5000</v>
      </c>
      <c r="E45" s="6">
        <f t="shared" si="9"/>
        <v>409.91930000000002</v>
      </c>
      <c r="F45" s="6">
        <v>410</v>
      </c>
      <c r="G45" s="15">
        <f t="shared" si="11"/>
        <v>151.90337691999983</v>
      </c>
      <c r="H45" s="15">
        <f t="shared" si="10"/>
        <v>-8.06999999999789E-2</v>
      </c>
      <c r="I45" s="31"/>
      <c r="J45" s="16"/>
      <c r="K45" s="15">
        <f t="shared" si="12"/>
        <v>1.5190337691999982</v>
      </c>
    </row>
    <row r="46" spans="2:11" s="2" customFormat="1" ht="12.75" customHeight="1" x14ac:dyDescent="0.25">
      <c r="B46" s="2" t="s">
        <v>18</v>
      </c>
      <c r="C46" s="6">
        <v>4921</v>
      </c>
      <c r="D46" s="6">
        <v>5000</v>
      </c>
      <c r="E46" s="6">
        <f t="shared" si="9"/>
        <v>409.91930000000002</v>
      </c>
      <c r="F46" s="6">
        <v>410</v>
      </c>
      <c r="G46" s="15">
        <f t="shared" si="11"/>
        <v>151.82267691999985</v>
      </c>
      <c r="H46" s="15">
        <f t="shared" si="10"/>
        <v>-8.06999999999789E-2</v>
      </c>
      <c r="I46" s="31"/>
      <c r="J46" s="16"/>
      <c r="K46" s="15">
        <f t="shared" si="12"/>
        <v>1.5182267691999984</v>
      </c>
    </row>
    <row r="47" spans="2:11" s="2" customFormat="1" ht="12.75" customHeight="1" x14ac:dyDescent="0.25">
      <c r="B47" s="2" t="s">
        <v>19</v>
      </c>
      <c r="C47" s="6">
        <v>5130</v>
      </c>
      <c r="D47" s="6">
        <v>5000</v>
      </c>
      <c r="E47" s="6">
        <f t="shared" si="9"/>
        <v>427.32900000000001</v>
      </c>
      <c r="F47" s="6">
        <v>417</v>
      </c>
      <c r="G47" s="15">
        <f t="shared" si="11"/>
        <v>151.74197691999987</v>
      </c>
      <c r="H47" s="15">
        <f t="shared" si="10"/>
        <v>10.329000000000008</v>
      </c>
      <c r="I47" s="31"/>
      <c r="J47" s="16"/>
      <c r="K47" s="15">
        <f t="shared" si="12"/>
        <v>1.5174197691999987</v>
      </c>
    </row>
    <row r="48" spans="2:11" s="2" customFormat="1" ht="12.75" customHeight="1" x14ac:dyDescent="0.25">
      <c r="B48" s="2" t="s">
        <v>20</v>
      </c>
      <c r="C48" s="6">
        <v>5306</v>
      </c>
      <c r="D48" s="6">
        <v>5000</v>
      </c>
      <c r="E48" s="6">
        <f t="shared" si="9"/>
        <v>441.9898</v>
      </c>
      <c r="F48" s="6">
        <v>417</v>
      </c>
      <c r="G48" s="15">
        <f t="shared" si="11"/>
        <v>162.07097691999988</v>
      </c>
      <c r="H48" s="15">
        <f t="shared" si="10"/>
        <v>24.989800000000002</v>
      </c>
      <c r="I48" s="31"/>
      <c r="J48" s="16"/>
      <c r="K48" s="15">
        <f t="shared" si="12"/>
        <v>1.6207097691999988</v>
      </c>
    </row>
    <row r="49" spans="2:11" s="2" customFormat="1" ht="12.75" customHeight="1" x14ac:dyDescent="0.25">
      <c r="B49" s="2" t="s">
        <v>21</v>
      </c>
      <c r="C49" s="6">
        <v>5306</v>
      </c>
      <c r="D49" s="6">
        <v>5000</v>
      </c>
      <c r="E49" s="6">
        <f t="shared" si="9"/>
        <v>441.9898</v>
      </c>
      <c r="F49" s="6">
        <v>417</v>
      </c>
      <c r="G49" s="15">
        <f t="shared" si="11"/>
        <v>187.06077691999988</v>
      </c>
      <c r="H49" s="15">
        <f t="shared" si="10"/>
        <v>24.989800000000002</v>
      </c>
      <c r="I49" s="31"/>
      <c r="J49" s="16"/>
      <c r="K49" s="15">
        <f t="shared" si="12"/>
        <v>1.8706077691999989</v>
      </c>
    </row>
    <row r="50" spans="2:11" s="2" customFormat="1" ht="12.75" customHeight="1" thickBot="1" x14ac:dyDescent="0.3">
      <c r="B50" s="2" t="s">
        <v>119</v>
      </c>
      <c r="C50" s="6">
        <v>4173</v>
      </c>
      <c r="D50" s="6">
        <v>5000</v>
      </c>
      <c r="E50" s="6">
        <f t="shared" si="9"/>
        <v>347.61090000000002</v>
      </c>
      <c r="F50" s="6">
        <v>0</v>
      </c>
      <c r="G50" s="15">
        <f t="shared" si="11"/>
        <v>212.05057691999988</v>
      </c>
      <c r="H50" s="15">
        <f t="shared" si="10"/>
        <v>347.61090000000002</v>
      </c>
      <c r="K50" s="15">
        <f t="shared" si="12"/>
        <v>2.1205057691999989</v>
      </c>
    </row>
    <row r="51" spans="2:11" s="2" customFormat="1" ht="12.75" customHeight="1" thickBot="1" x14ac:dyDescent="0.3">
      <c r="B51" s="7" t="s">
        <v>22</v>
      </c>
      <c r="C51" s="8">
        <f>SUM(C38:C50)</f>
        <v>63159</v>
      </c>
      <c r="D51" s="9" t="s">
        <v>23</v>
      </c>
      <c r="E51" s="8">
        <f>SUM(E38:E50)</f>
        <v>5261.1446999999998</v>
      </c>
      <c r="F51" s="8">
        <f>SUM(F38:F50)</f>
        <v>4851</v>
      </c>
      <c r="G51" s="8">
        <f t="shared" ref="G51:H51" si="13">SUM(G38:G50)</f>
        <v>2073.3790999599978</v>
      </c>
      <c r="H51" s="8">
        <f t="shared" si="13"/>
        <v>410.1447</v>
      </c>
      <c r="I51" s="34">
        <f>H36/12</f>
        <v>0.01</v>
      </c>
      <c r="J51" s="19"/>
      <c r="K51" s="29">
        <f>SUM(K38:K50)</f>
        <v>20.733790999599979</v>
      </c>
    </row>
    <row r="52" spans="2:11" s="2" customFormat="1" ht="12.75" customHeight="1" x14ac:dyDescent="0.25">
      <c r="G52" s="15"/>
      <c r="H52" s="15"/>
      <c r="I52" s="15">
        <f>SUM(I$14,G$33,$G53)</f>
        <v>580.39526791959986</v>
      </c>
      <c r="J52" s="16"/>
      <c r="K52" s="15"/>
    </row>
    <row r="53" spans="2:11" s="2" customFormat="1" ht="12.75" customHeight="1" x14ac:dyDescent="0.25">
      <c r="B53" s="2" t="s">
        <v>24</v>
      </c>
      <c r="C53" s="10">
        <f>G51*I51</f>
        <v>20.733790999599979</v>
      </c>
      <c r="F53" s="2" t="s">
        <v>25</v>
      </c>
      <c r="G53" s="73">
        <f>$C53+$H51</f>
        <v>430.87849099959999</v>
      </c>
      <c r="H53" s="15"/>
      <c r="I53" s="135" t="str">
        <f>IF($I52=$G58,"OK","CHECK IT")</f>
        <v>OK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135" t="s">
        <v>54</v>
      </c>
      <c r="J54" s="20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136" t="s">
        <v>36</v>
      </c>
      <c r="J55" s="18"/>
      <c r="K55" s="15"/>
    </row>
    <row r="56" spans="2:11" s="2" customFormat="1" ht="12.75" customHeight="1" x14ac:dyDescent="0.25">
      <c r="B56" s="439" t="s">
        <v>83</v>
      </c>
      <c r="C56" s="439"/>
      <c r="D56" s="439"/>
      <c r="E56" s="439" t="s">
        <v>84</v>
      </c>
      <c r="F56" s="439"/>
      <c r="G56" s="4" t="s">
        <v>85</v>
      </c>
      <c r="H56" s="466">
        <v>0.12</v>
      </c>
      <c r="I56" s="467"/>
      <c r="J56" s="17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5306</v>
      </c>
      <c r="D58" s="6">
        <v>5000</v>
      </c>
      <c r="E58" s="6">
        <f t="shared" ref="E58:E70" si="14">$C58*8.33%</f>
        <v>441.9898</v>
      </c>
      <c r="F58" s="6">
        <v>417</v>
      </c>
      <c r="G58" s="15">
        <f>$G$14+$G$33+$G$53</f>
        <v>580.39526791959986</v>
      </c>
      <c r="H58" s="15">
        <f t="shared" ref="H58:H70" si="15">E58-F58</f>
        <v>24.989800000000002</v>
      </c>
      <c r="I58" s="31"/>
      <c r="J58" s="16"/>
      <c r="K58" s="15">
        <f>($G58)*($H$56/12)</f>
        <v>5.8039526791959988</v>
      </c>
    </row>
    <row r="59" spans="2:11" s="2" customFormat="1" ht="12.75" customHeight="1" x14ac:dyDescent="0.25">
      <c r="B59" s="2" t="s">
        <v>28</v>
      </c>
      <c r="C59" s="6">
        <v>5550</v>
      </c>
      <c r="D59" s="6">
        <v>5000</v>
      </c>
      <c r="E59" s="6">
        <f t="shared" si="14"/>
        <v>462.315</v>
      </c>
      <c r="F59" s="6">
        <v>417</v>
      </c>
      <c r="G59" s="15">
        <f t="shared" ref="G59:G70" si="16">$G58+$H58</f>
        <v>605.38506791959981</v>
      </c>
      <c r="H59" s="15">
        <f t="shared" si="15"/>
        <v>45.314999999999998</v>
      </c>
      <c r="I59" s="31"/>
      <c r="J59" s="16"/>
      <c r="K59" s="15">
        <f t="shared" ref="K59:K70" si="17">($G59)*($H$56/12)</f>
        <v>6.0538506791959978</v>
      </c>
    </row>
    <row r="60" spans="2:11" s="2" customFormat="1" ht="12.75" customHeight="1" x14ac:dyDescent="0.25">
      <c r="B60" s="2" t="s">
        <v>29</v>
      </c>
      <c r="C60" s="6">
        <v>5550</v>
      </c>
      <c r="D60" s="6">
        <v>5000</v>
      </c>
      <c r="E60" s="6">
        <f t="shared" si="14"/>
        <v>462.315</v>
      </c>
      <c r="F60" s="6">
        <v>417</v>
      </c>
      <c r="G60" s="15">
        <f t="shared" si="16"/>
        <v>650.70006791959986</v>
      </c>
      <c r="H60" s="15">
        <f t="shared" si="15"/>
        <v>45.314999999999998</v>
      </c>
      <c r="I60" s="31"/>
      <c r="J60" s="16"/>
      <c r="K60" s="15">
        <f t="shared" si="17"/>
        <v>6.5070006791959987</v>
      </c>
    </row>
    <row r="61" spans="2:11" s="2" customFormat="1" ht="12.75" customHeight="1" x14ac:dyDescent="0.25">
      <c r="B61" s="2" t="s">
        <v>30</v>
      </c>
      <c r="C61" s="6">
        <v>5550</v>
      </c>
      <c r="D61" s="6">
        <v>5000</v>
      </c>
      <c r="E61" s="6">
        <f t="shared" si="14"/>
        <v>462.315</v>
      </c>
      <c r="F61" s="6">
        <v>417</v>
      </c>
      <c r="G61" s="15">
        <f t="shared" si="16"/>
        <v>696.01506791959991</v>
      </c>
      <c r="H61" s="15">
        <f t="shared" si="15"/>
        <v>45.314999999999998</v>
      </c>
      <c r="I61" s="31"/>
      <c r="J61" s="16"/>
      <c r="K61" s="15">
        <f t="shared" si="17"/>
        <v>6.9601506791959995</v>
      </c>
    </row>
    <row r="62" spans="2:11" s="2" customFormat="1" ht="12.75" customHeight="1" x14ac:dyDescent="0.25">
      <c r="B62" s="2" t="s">
        <v>31</v>
      </c>
      <c r="C62" s="6">
        <v>5550</v>
      </c>
      <c r="D62" s="6">
        <v>5000</v>
      </c>
      <c r="E62" s="6">
        <f t="shared" si="14"/>
        <v>462.315</v>
      </c>
      <c r="F62" s="6">
        <v>417</v>
      </c>
      <c r="G62" s="15">
        <f t="shared" si="16"/>
        <v>741.33006791959997</v>
      </c>
      <c r="H62" s="15">
        <f t="shared" si="15"/>
        <v>45.314999999999998</v>
      </c>
      <c r="I62" s="31"/>
      <c r="J62" s="16"/>
      <c r="K62" s="15">
        <f t="shared" si="17"/>
        <v>7.4133006791959994</v>
      </c>
    </row>
    <row r="63" spans="2:11" s="2" customFormat="1" ht="12.75" customHeight="1" x14ac:dyDescent="0.25">
      <c r="B63" s="2" t="s">
        <v>32</v>
      </c>
      <c r="C63" s="6">
        <v>5550</v>
      </c>
      <c r="D63" s="6">
        <v>5000</v>
      </c>
      <c r="E63" s="6">
        <f t="shared" si="14"/>
        <v>462.315</v>
      </c>
      <c r="F63" s="6">
        <v>417</v>
      </c>
      <c r="G63" s="15">
        <f t="shared" si="16"/>
        <v>786.64506791960002</v>
      </c>
      <c r="H63" s="15">
        <f t="shared" si="15"/>
        <v>45.314999999999998</v>
      </c>
      <c r="I63" s="31"/>
      <c r="J63" s="16"/>
      <c r="K63" s="15">
        <f t="shared" si="17"/>
        <v>7.8664506791960003</v>
      </c>
    </row>
    <row r="64" spans="2:11" s="2" customFormat="1" ht="12.75" customHeight="1" x14ac:dyDescent="0.25">
      <c r="B64" s="2" t="s">
        <v>33</v>
      </c>
      <c r="C64" s="6">
        <v>5550</v>
      </c>
      <c r="D64" s="6">
        <v>5000</v>
      </c>
      <c r="E64" s="6">
        <f t="shared" si="14"/>
        <v>462.315</v>
      </c>
      <c r="F64" s="6">
        <v>417</v>
      </c>
      <c r="G64" s="15">
        <f t="shared" si="16"/>
        <v>831.96006791960008</v>
      </c>
      <c r="H64" s="15">
        <f t="shared" si="15"/>
        <v>45.314999999999998</v>
      </c>
      <c r="I64" s="31"/>
      <c r="J64" s="16"/>
      <c r="K64" s="15">
        <f t="shared" si="17"/>
        <v>8.3196006791960002</v>
      </c>
    </row>
    <row r="65" spans="1:11" s="2" customFormat="1" ht="12.75" customHeight="1" x14ac:dyDescent="0.25">
      <c r="B65" s="2" t="s">
        <v>17</v>
      </c>
      <c r="C65" s="6">
        <v>5550</v>
      </c>
      <c r="D65" s="6">
        <v>5000</v>
      </c>
      <c r="E65" s="6">
        <f t="shared" si="14"/>
        <v>462.315</v>
      </c>
      <c r="F65" s="6">
        <v>417</v>
      </c>
      <c r="G65" s="15">
        <f t="shared" si="16"/>
        <v>877.27506791960013</v>
      </c>
      <c r="H65" s="15">
        <f t="shared" si="15"/>
        <v>45.314999999999998</v>
      </c>
      <c r="I65" s="31"/>
      <c r="J65" s="16"/>
      <c r="K65" s="15">
        <f t="shared" si="17"/>
        <v>8.772750679196001</v>
      </c>
    </row>
    <row r="66" spans="1:11" s="2" customFormat="1" ht="12.75" customHeight="1" x14ac:dyDescent="0.25">
      <c r="B66" s="2" t="s">
        <v>18</v>
      </c>
      <c r="C66" s="6">
        <v>5989</v>
      </c>
      <c r="D66" s="6">
        <v>5000</v>
      </c>
      <c r="E66" s="6">
        <f t="shared" si="14"/>
        <v>498.88369999999998</v>
      </c>
      <c r="F66" s="6">
        <v>417</v>
      </c>
      <c r="G66" s="15">
        <f t="shared" si="16"/>
        <v>922.59006791960019</v>
      </c>
      <c r="H66" s="15">
        <f t="shared" si="15"/>
        <v>81.883699999999976</v>
      </c>
      <c r="I66" s="31"/>
      <c r="J66" s="16"/>
      <c r="K66" s="15">
        <f t="shared" si="17"/>
        <v>9.2259006791960019</v>
      </c>
    </row>
    <row r="67" spans="1:11" s="2" customFormat="1" ht="12.75" customHeight="1" x14ac:dyDescent="0.25">
      <c r="B67" s="2" t="s">
        <v>19</v>
      </c>
      <c r="C67" s="6">
        <v>5989</v>
      </c>
      <c r="D67" s="6">
        <v>5000</v>
      </c>
      <c r="E67" s="6">
        <f t="shared" si="14"/>
        <v>498.88369999999998</v>
      </c>
      <c r="F67" s="6">
        <v>417</v>
      </c>
      <c r="G67" s="15">
        <f t="shared" si="16"/>
        <v>1004.4737679196002</v>
      </c>
      <c r="H67" s="15">
        <f t="shared" si="15"/>
        <v>81.883699999999976</v>
      </c>
      <c r="I67" s="31"/>
      <c r="J67" s="16"/>
      <c r="K67" s="15">
        <f t="shared" si="17"/>
        <v>10.044737679196002</v>
      </c>
    </row>
    <row r="68" spans="1:11" s="2" customFormat="1" ht="12.75" customHeight="1" x14ac:dyDescent="0.25">
      <c r="B68" s="2" t="s">
        <v>20</v>
      </c>
      <c r="C68" s="6">
        <v>6186</v>
      </c>
      <c r="D68" s="6">
        <v>5000</v>
      </c>
      <c r="E68" s="6">
        <f t="shared" si="14"/>
        <v>515.29380000000003</v>
      </c>
      <c r="F68" s="6">
        <v>417</v>
      </c>
      <c r="G68" s="15">
        <f t="shared" si="16"/>
        <v>1086.3574679196001</v>
      </c>
      <c r="H68" s="15">
        <f t="shared" si="15"/>
        <v>98.293800000000033</v>
      </c>
      <c r="I68" s="31"/>
      <c r="J68" s="16"/>
      <c r="K68" s="15">
        <f t="shared" si="17"/>
        <v>10.863574679196002</v>
      </c>
    </row>
    <row r="69" spans="1:11" s="2" customFormat="1" ht="12.75" customHeight="1" x14ac:dyDescent="0.25">
      <c r="B69" s="2" t="s">
        <v>21</v>
      </c>
      <c r="C69" s="6">
        <v>7686</v>
      </c>
      <c r="D69" s="6">
        <v>5000</v>
      </c>
      <c r="E69" s="6">
        <f t="shared" si="14"/>
        <v>640.24379999999996</v>
      </c>
      <c r="F69" s="6">
        <v>417</v>
      </c>
      <c r="G69" s="15">
        <f t="shared" si="16"/>
        <v>1184.6512679196003</v>
      </c>
      <c r="H69" s="15">
        <f t="shared" si="15"/>
        <v>223.24379999999996</v>
      </c>
      <c r="K69" s="15">
        <f t="shared" si="17"/>
        <v>11.846512679196003</v>
      </c>
    </row>
    <row r="70" spans="1:11" s="2" customFormat="1" ht="12.75" x14ac:dyDescent="0.25">
      <c r="A70" s="2" t="s">
        <v>54</v>
      </c>
      <c r="B70" s="2" t="s">
        <v>119</v>
      </c>
      <c r="C70" s="6">
        <v>14253</v>
      </c>
      <c r="D70" s="6">
        <v>5000</v>
      </c>
      <c r="E70" s="6">
        <f t="shared" si="14"/>
        <v>1187.2748999999999</v>
      </c>
      <c r="F70" s="6">
        <v>0</v>
      </c>
      <c r="G70" s="15">
        <f t="shared" si="16"/>
        <v>1407.8950679196003</v>
      </c>
      <c r="H70" s="15">
        <f t="shared" si="15"/>
        <v>1187.2748999999999</v>
      </c>
      <c r="K70" s="15">
        <f t="shared" si="17"/>
        <v>14.078950679196003</v>
      </c>
    </row>
    <row r="71" spans="1:11" s="2" customFormat="1" ht="12.75" customHeight="1" x14ac:dyDescent="0.25">
      <c r="B71" s="7" t="s">
        <v>22</v>
      </c>
      <c r="C71" s="8">
        <f>SUM(C58:C70)</f>
        <v>84259</v>
      </c>
      <c r="D71" s="9" t="s">
        <v>23</v>
      </c>
      <c r="E71" s="8">
        <f t="shared" ref="E71:H71" si="18">SUM(E58:E70)</f>
        <v>7018.7747000000018</v>
      </c>
      <c r="F71" s="8">
        <f t="shared" si="18"/>
        <v>5004</v>
      </c>
      <c r="G71" s="8">
        <f t="shared" si="18"/>
        <v>11375.673382954801</v>
      </c>
      <c r="H71" s="8">
        <f t="shared" si="18"/>
        <v>2014.7746999999999</v>
      </c>
      <c r="I71" s="88">
        <f>H56/12</f>
        <v>0.01</v>
      </c>
      <c r="J71" s="19"/>
      <c r="K71" s="8">
        <f t="shared" ref="K71" si="19">SUM(K58:K70)</f>
        <v>113.75673382954801</v>
      </c>
    </row>
    <row r="72" spans="1:11" s="2" customFormat="1" ht="12.75" customHeight="1" x14ac:dyDescent="0.25">
      <c r="G72" s="15"/>
      <c r="H72" s="15"/>
      <c r="I72" s="15">
        <f>SUM(I$14,G$33,G$53,G$73)</f>
        <v>2708.9267017491479</v>
      </c>
      <c r="J72" s="16"/>
      <c r="K72" s="15"/>
    </row>
    <row r="73" spans="1:11" s="2" customFormat="1" ht="12.75" customHeight="1" x14ac:dyDescent="0.25">
      <c r="B73" s="2" t="s">
        <v>24</v>
      </c>
      <c r="C73" s="10">
        <f>G71*I71</f>
        <v>113.75673382954801</v>
      </c>
      <c r="F73" s="2" t="s">
        <v>25</v>
      </c>
      <c r="G73" s="73">
        <f>$C73+$H71</f>
        <v>2128.531433829548</v>
      </c>
      <c r="H73" s="15"/>
      <c r="I73" s="135" t="str">
        <f>IF($I72=$G78,"OK","CHECK IT")</f>
        <v>OK</v>
      </c>
      <c r="J73" s="143" t="str">
        <f>IF($K71=$C73,"Intt OK","Intt CHECK IT")</f>
        <v>Intt OK</v>
      </c>
      <c r="K73" s="15"/>
    </row>
    <row r="74" spans="1:11" s="1" customFormat="1" ht="12.75" customHeight="1" x14ac:dyDescent="0.25">
      <c r="H74" s="53"/>
      <c r="I74" s="135" t="s">
        <v>54</v>
      </c>
      <c r="J74" s="18"/>
      <c r="K74" s="28"/>
    </row>
    <row r="75" spans="1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136" t="s">
        <v>37</v>
      </c>
      <c r="J75" s="17"/>
      <c r="K75" s="15"/>
    </row>
    <row r="76" spans="1:11" s="2" customFormat="1" ht="12.75" customHeight="1" x14ac:dyDescent="0.25">
      <c r="B76" s="439" t="s">
        <v>83</v>
      </c>
      <c r="C76" s="439"/>
      <c r="D76" s="439"/>
      <c r="E76" s="439" t="s">
        <v>84</v>
      </c>
      <c r="F76" s="439"/>
      <c r="G76" s="4" t="s">
        <v>85</v>
      </c>
      <c r="H76" s="79">
        <v>0.12</v>
      </c>
      <c r="I76" s="31"/>
      <c r="J76" s="16"/>
      <c r="K76" s="15"/>
    </row>
    <row r="77" spans="1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6"/>
      <c r="K77" s="15"/>
    </row>
    <row r="78" spans="1:11" s="2" customFormat="1" ht="12.75" customHeight="1" x14ac:dyDescent="0.25">
      <c r="B78" s="2" t="s">
        <v>27</v>
      </c>
      <c r="C78" s="6">
        <v>7686</v>
      </c>
      <c r="D78" s="6">
        <v>5000</v>
      </c>
      <c r="E78" s="6">
        <f t="shared" ref="E78:E90" si="20">$C78*8.33%</f>
        <v>640.24379999999996</v>
      </c>
      <c r="F78" s="6">
        <v>417</v>
      </c>
      <c r="G78" s="15">
        <f>$G$14+$G$33+$G$53+$G$73</f>
        <v>2708.9267017491479</v>
      </c>
      <c r="H78" s="15">
        <f t="shared" ref="H78:H90" si="21">E78-F78</f>
        <v>223.24379999999996</v>
      </c>
      <c r="I78" s="31"/>
      <c r="J78" s="16"/>
      <c r="K78" s="15">
        <f>($G78)*($H$76/12)</f>
        <v>27.08926701749148</v>
      </c>
    </row>
    <row r="79" spans="1:11" s="2" customFormat="1" ht="12.75" customHeight="1" x14ac:dyDescent="0.25">
      <c r="B79" s="2" t="s">
        <v>119</v>
      </c>
      <c r="C79" s="6">
        <v>14254</v>
      </c>
      <c r="D79" s="6">
        <v>5000</v>
      </c>
      <c r="E79" s="6">
        <f t="shared" si="20"/>
        <v>1187.3581999999999</v>
      </c>
      <c r="F79" s="6">
        <v>0</v>
      </c>
      <c r="G79" s="15">
        <f>$G78+$H78</f>
        <v>2932.1705017491477</v>
      </c>
      <c r="H79" s="15">
        <f t="shared" si="21"/>
        <v>1187.3581999999999</v>
      </c>
      <c r="I79" s="31"/>
      <c r="J79" s="16"/>
      <c r="K79" s="15">
        <f t="shared" ref="K79:K90" si="22">($G79)*($H$76/12)</f>
        <v>29.321705017491478</v>
      </c>
    </row>
    <row r="80" spans="1:11" s="2" customFormat="1" ht="12.75" customHeight="1" x14ac:dyDescent="0.25">
      <c r="B80" s="2" t="s">
        <v>28</v>
      </c>
      <c r="C80" s="6">
        <v>7686</v>
      </c>
      <c r="D80" s="6">
        <v>5000</v>
      </c>
      <c r="E80" s="6">
        <f t="shared" si="20"/>
        <v>640.24379999999996</v>
      </c>
      <c r="F80" s="6">
        <v>417</v>
      </c>
      <c r="G80" s="15">
        <f>$G79+$H79</f>
        <v>4119.5287017491473</v>
      </c>
      <c r="H80" s="15">
        <f t="shared" si="21"/>
        <v>223.24379999999996</v>
      </c>
      <c r="I80" s="31"/>
      <c r="J80" s="16"/>
      <c r="K80" s="15">
        <f t="shared" si="22"/>
        <v>41.195287017491474</v>
      </c>
    </row>
    <row r="81" spans="2:11" s="2" customFormat="1" ht="12.75" customHeight="1" x14ac:dyDescent="0.25">
      <c r="B81" s="2" t="s">
        <v>29</v>
      </c>
      <c r="C81" s="6">
        <v>7686</v>
      </c>
      <c r="D81" s="6">
        <v>5000</v>
      </c>
      <c r="E81" s="6">
        <f t="shared" si="20"/>
        <v>640.24379999999996</v>
      </c>
      <c r="F81" s="6">
        <v>417</v>
      </c>
      <c r="G81" s="15">
        <f t="shared" ref="G81:G90" si="23">$G80+$H80</f>
        <v>4342.7725017491475</v>
      </c>
      <c r="H81" s="15">
        <f t="shared" si="21"/>
        <v>223.24379999999996</v>
      </c>
      <c r="I81" s="31"/>
      <c r="J81" s="16"/>
      <c r="K81" s="15">
        <f t="shared" si="22"/>
        <v>43.427725017491476</v>
      </c>
    </row>
    <row r="82" spans="2:11" s="2" customFormat="1" ht="12.75" customHeight="1" x14ac:dyDescent="0.25">
      <c r="B82" s="2" t="s">
        <v>30</v>
      </c>
      <c r="C82" s="6">
        <v>7686</v>
      </c>
      <c r="D82" s="6">
        <v>5000</v>
      </c>
      <c r="E82" s="6">
        <f t="shared" si="20"/>
        <v>640.24379999999996</v>
      </c>
      <c r="F82" s="6">
        <v>417</v>
      </c>
      <c r="G82" s="15">
        <f t="shared" si="23"/>
        <v>4566.0163017491477</v>
      </c>
      <c r="H82" s="15">
        <f t="shared" si="21"/>
        <v>223.24379999999996</v>
      </c>
      <c r="I82" s="31"/>
      <c r="J82" s="16"/>
      <c r="K82" s="15">
        <f t="shared" si="22"/>
        <v>45.660163017491477</v>
      </c>
    </row>
    <row r="83" spans="2:11" s="2" customFormat="1" ht="12.75" customHeight="1" x14ac:dyDescent="0.25">
      <c r="B83" s="2" t="s">
        <v>31</v>
      </c>
      <c r="C83" s="6">
        <v>7686</v>
      </c>
      <c r="D83" s="6">
        <v>5000</v>
      </c>
      <c r="E83" s="6">
        <f t="shared" si="20"/>
        <v>640.24379999999996</v>
      </c>
      <c r="F83" s="6">
        <v>417</v>
      </c>
      <c r="G83" s="15">
        <f t="shared" si="23"/>
        <v>4789.2601017491479</v>
      </c>
      <c r="H83" s="15">
        <f t="shared" si="21"/>
        <v>223.24379999999996</v>
      </c>
      <c r="I83" s="31"/>
      <c r="J83" s="16"/>
      <c r="K83" s="15">
        <f t="shared" si="22"/>
        <v>47.892601017491479</v>
      </c>
    </row>
    <row r="84" spans="2:11" s="2" customFormat="1" ht="12.75" customHeight="1" x14ac:dyDescent="0.25">
      <c r="B84" s="2" t="s">
        <v>32</v>
      </c>
      <c r="C84" s="6">
        <v>8316</v>
      </c>
      <c r="D84" s="6">
        <v>5000</v>
      </c>
      <c r="E84" s="6">
        <f t="shared" si="20"/>
        <v>692.72280000000001</v>
      </c>
      <c r="F84" s="6">
        <v>417</v>
      </c>
      <c r="G84" s="15">
        <f t="shared" si="23"/>
        <v>5012.5039017491481</v>
      </c>
      <c r="H84" s="15">
        <f t="shared" si="21"/>
        <v>275.72280000000001</v>
      </c>
      <c r="I84" s="31"/>
      <c r="J84" s="16"/>
      <c r="K84" s="15">
        <f t="shared" si="22"/>
        <v>50.125039017491481</v>
      </c>
    </row>
    <row r="85" spans="2:11" s="2" customFormat="1" ht="12.75" customHeight="1" x14ac:dyDescent="0.25">
      <c r="B85" s="2" t="s">
        <v>33</v>
      </c>
      <c r="C85" s="6">
        <v>8316</v>
      </c>
      <c r="D85" s="6">
        <v>5000</v>
      </c>
      <c r="E85" s="6">
        <f t="shared" si="20"/>
        <v>692.72280000000001</v>
      </c>
      <c r="F85" s="6">
        <v>417</v>
      </c>
      <c r="G85" s="15">
        <f t="shared" si="23"/>
        <v>5288.2267017491486</v>
      </c>
      <c r="H85" s="15">
        <f t="shared" si="21"/>
        <v>275.72280000000001</v>
      </c>
      <c r="I85" s="31"/>
      <c r="J85" s="16"/>
      <c r="K85" s="15">
        <f t="shared" si="22"/>
        <v>52.882267017491486</v>
      </c>
    </row>
    <row r="86" spans="2:11" s="2" customFormat="1" ht="12.75" customHeight="1" x14ac:dyDescent="0.25">
      <c r="B86" s="2" t="s">
        <v>17</v>
      </c>
      <c r="C86" s="6">
        <v>8316</v>
      </c>
      <c r="D86" s="6">
        <v>5000</v>
      </c>
      <c r="E86" s="6">
        <f t="shared" si="20"/>
        <v>692.72280000000001</v>
      </c>
      <c r="F86" s="6">
        <v>417</v>
      </c>
      <c r="G86" s="15">
        <f t="shared" si="23"/>
        <v>5563.9495017491481</v>
      </c>
      <c r="H86" s="15">
        <f t="shared" si="21"/>
        <v>275.72280000000001</v>
      </c>
      <c r="I86" s="31"/>
      <c r="J86" s="16"/>
      <c r="K86" s="15">
        <f t="shared" si="22"/>
        <v>55.639495017491484</v>
      </c>
    </row>
    <row r="87" spans="2:11" s="2" customFormat="1" ht="12.75" customHeight="1" x14ac:dyDescent="0.25">
      <c r="B87" s="2" t="s">
        <v>18</v>
      </c>
      <c r="C87" s="6">
        <v>8316</v>
      </c>
      <c r="D87" s="6">
        <v>5000</v>
      </c>
      <c r="E87" s="6">
        <f t="shared" si="20"/>
        <v>692.72280000000001</v>
      </c>
      <c r="F87" s="6">
        <v>417</v>
      </c>
      <c r="G87" s="15">
        <f t="shared" si="23"/>
        <v>5839.6723017491477</v>
      </c>
      <c r="H87" s="15">
        <f t="shared" si="21"/>
        <v>275.72280000000001</v>
      </c>
      <c r="I87" s="31"/>
      <c r="J87" s="16"/>
      <c r="K87" s="15">
        <f t="shared" si="22"/>
        <v>58.396723017491475</v>
      </c>
    </row>
    <row r="88" spans="2:11" s="2" customFormat="1" ht="12.75" customHeight="1" x14ac:dyDescent="0.25">
      <c r="B88" s="2" t="s">
        <v>19</v>
      </c>
      <c r="C88" s="6">
        <v>8316</v>
      </c>
      <c r="D88" s="6">
        <v>5000</v>
      </c>
      <c r="E88" s="6">
        <f t="shared" si="20"/>
        <v>692.72280000000001</v>
      </c>
      <c r="F88" s="6">
        <v>417</v>
      </c>
      <c r="G88" s="15">
        <f t="shared" si="23"/>
        <v>6115.3951017491472</v>
      </c>
      <c r="H88" s="15">
        <f t="shared" si="21"/>
        <v>275.72280000000001</v>
      </c>
      <c r="K88" s="15">
        <f t="shared" si="22"/>
        <v>61.153951017491472</v>
      </c>
    </row>
    <row r="89" spans="2:11" s="2" customFormat="1" ht="12.75" customHeight="1" x14ac:dyDescent="0.25">
      <c r="B89" s="2" t="s">
        <v>20</v>
      </c>
      <c r="C89" s="6">
        <v>8613</v>
      </c>
      <c r="D89" s="6">
        <v>5000</v>
      </c>
      <c r="E89" s="6">
        <f t="shared" si="20"/>
        <v>717.46289999999999</v>
      </c>
      <c r="F89" s="6">
        <v>417</v>
      </c>
      <c r="G89" s="15">
        <f t="shared" si="23"/>
        <v>6391.1179017491468</v>
      </c>
      <c r="H89" s="15">
        <f t="shared" si="21"/>
        <v>300.46289999999999</v>
      </c>
      <c r="K89" s="15">
        <f t="shared" si="22"/>
        <v>63.91117901749147</v>
      </c>
    </row>
    <row r="90" spans="2:11" s="2" customFormat="1" ht="12.75" customHeight="1" thickBot="1" x14ac:dyDescent="0.3">
      <c r="B90" s="2" t="s">
        <v>21</v>
      </c>
      <c r="C90" s="6">
        <v>8613</v>
      </c>
      <c r="D90" s="6">
        <v>5000</v>
      </c>
      <c r="E90" s="6">
        <f t="shared" si="20"/>
        <v>717.46289999999999</v>
      </c>
      <c r="F90" s="6">
        <v>417</v>
      </c>
      <c r="G90" s="15">
        <f t="shared" si="23"/>
        <v>6691.5808017491472</v>
      </c>
      <c r="H90" s="15">
        <f t="shared" si="21"/>
        <v>300.46289999999999</v>
      </c>
      <c r="K90" s="15">
        <f t="shared" si="22"/>
        <v>66.915808017491472</v>
      </c>
    </row>
    <row r="91" spans="2:11" s="2" customFormat="1" ht="12.75" customHeight="1" thickBot="1" x14ac:dyDescent="0.3">
      <c r="B91" s="7" t="s">
        <v>22</v>
      </c>
      <c r="C91" s="8">
        <f>SUM(C78:C90)</f>
        <v>111490</v>
      </c>
      <c r="D91" s="9" t="s">
        <v>23</v>
      </c>
      <c r="E91" s="8">
        <f>SUM(E78:E90)</f>
        <v>9287.1170000000002</v>
      </c>
      <c r="F91" s="8">
        <f>SUM(F78:F90)</f>
        <v>5004</v>
      </c>
      <c r="G91" s="30">
        <f>SUM(G78:G90)</f>
        <v>64361.121022738909</v>
      </c>
      <c r="H91" s="30">
        <f>SUM(H78:H90)</f>
        <v>4283.1170000000002</v>
      </c>
      <c r="I91" s="88">
        <f>H76/12</f>
        <v>0.01</v>
      </c>
      <c r="J91" s="19"/>
      <c r="K91" s="29">
        <f>SUM(K78:K90)</f>
        <v>643.61121022738917</v>
      </c>
    </row>
    <row r="92" spans="2:11" s="2" customFormat="1" ht="12.75" customHeight="1" x14ac:dyDescent="0.25">
      <c r="G92" s="15"/>
      <c r="H92" s="15"/>
      <c r="I92" s="15">
        <f>SUM($I$14,$G$33,$G$53,$G$73,$G$93)</f>
        <v>7635.6549119765368</v>
      </c>
      <c r="J92" s="16"/>
      <c r="K92" s="15"/>
    </row>
    <row r="93" spans="2:11" s="2" customFormat="1" ht="12.75" customHeight="1" x14ac:dyDescent="0.25">
      <c r="B93" s="2" t="s">
        <v>24</v>
      </c>
      <c r="C93" s="10">
        <f>G91*I91</f>
        <v>643.61121022738905</v>
      </c>
      <c r="F93" s="2" t="s">
        <v>25</v>
      </c>
      <c r="G93" s="73">
        <f>$C93+$H91</f>
        <v>4926.7282102273894</v>
      </c>
      <c r="H93" s="15"/>
      <c r="I93" s="135" t="str">
        <f>IF($I92=$G98,"OK","CHECK IT")</f>
        <v>OK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H94" s="53"/>
      <c r="I94" s="135" t="s">
        <v>54</v>
      </c>
      <c r="J94" s="16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137" t="s">
        <v>38</v>
      </c>
      <c r="J95" s="20"/>
      <c r="K95" s="15"/>
    </row>
    <row r="96" spans="2:11" s="2" customFormat="1" ht="12.75" customHeight="1" x14ac:dyDescent="0.25">
      <c r="B96" s="439" t="s">
        <v>83</v>
      </c>
      <c r="C96" s="439"/>
      <c r="D96" s="439"/>
      <c r="E96" s="439" t="s">
        <v>84</v>
      </c>
      <c r="F96" s="439"/>
      <c r="G96" s="4" t="s">
        <v>85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8613</v>
      </c>
      <c r="D98" s="6">
        <v>5000</v>
      </c>
      <c r="E98" s="6">
        <f t="shared" ref="E98:E109" si="24">$C98*8.33%</f>
        <v>717.46289999999999</v>
      </c>
      <c r="F98" s="6">
        <v>417</v>
      </c>
      <c r="G98" s="15">
        <f>$G$14+$G$33+$G$53+$G$73+$G$93</f>
        <v>7635.6549119765368</v>
      </c>
      <c r="H98" s="15">
        <f t="shared" ref="H98:H109" si="25">E98-F98</f>
        <v>300.46289999999999</v>
      </c>
      <c r="I98" s="36">
        <v>0.12</v>
      </c>
      <c r="J98" s="22"/>
      <c r="K98" s="15">
        <f>($G98)*($H$96/12)</f>
        <v>76.356549119765376</v>
      </c>
    </row>
    <row r="99" spans="2:15" s="2" customFormat="1" ht="12.75" customHeight="1" x14ac:dyDescent="0.25">
      <c r="B99" s="2" t="s">
        <v>28</v>
      </c>
      <c r="C99" s="6">
        <v>8939</v>
      </c>
      <c r="D99" s="6">
        <v>5000</v>
      </c>
      <c r="E99" s="6">
        <f t="shared" si="24"/>
        <v>744.61869999999999</v>
      </c>
      <c r="F99" s="6">
        <v>417</v>
      </c>
      <c r="G99" s="15">
        <f t="shared" ref="G99:G109" si="26">$G98+$H98</f>
        <v>7936.1178119765373</v>
      </c>
      <c r="H99" s="15">
        <f t="shared" si="25"/>
        <v>327.61869999999999</v>
      </c>
      <c r="I99" s="31"/>
      <c r="J99" s="16"/>
      <c r="K99" s="15">
        <f t="shared" ref="K99:K100" si="27">($G99)*($H$96/12)</f>
        <v>79.36117811976537</v>
      </c>
    </row>
    <row r="100" spans="2:15" s="2" customFormat="1" ht="12.75" customHeight="1" x14ac:dyDescent="0.25">
      <c r="B100" s="2" t="s">
        <v>29</v>
      </c>
      <c r="C100" s="6">
        <v>8939</v>
      </c>
      <c r="D100" s="6">
        <v>5000</v>
      </c>
      <c r="E100" s="6">
        <f t="shared" si="24"/>
        <v>744.61869999999999</v>
      </c>
      <c r="F100" s="6">
        <v>417</v>
      </c>
      <c r="G100" s="15">
        <f t="shared" si="26"/>
        <v>8263.7365119765382</v>
      </c>
      <c r="H100" s="15">
        <f t="shared" si="25"/>
        <v>327.61869999999999</v>
      </c>
      <c r="I100" s="31"/>
      <c r="J100" s="16"/>
      <c r="K100" s="15">
        <f t="shared" si="27"/>
        <v>82.637365119765377</v>
      </c>
    </row>
    <row r="101" spans="2:15" s="2" customFormat="1" ht="12.75" customHeight="1" x14ac:dyDescent="0.25">
      <c r="B101" s="2" t="s">
        <v>30</v>
      </c>
      <c r="C101" s="6">
        <v>8939</v>
      </c>
      <c r="D101" s="6">
        <v>5000</v>
      </c>
      <c r="E101" s="6">
        <f t="shared" si="24"/>
        <v>744.61869999999999</v>
      </c>
      <c r="F101" s="6">
        <v>417</v>
      </c>
      <c r="G101" s="15">
        <f t="shared" si="26"/>
        <v>8591.3552119765372</v>
      </c>
      <c r="H101" s="15">
        <f t="shared" si="25"/>
        <v>327.61869999999999</v>
      </c>
      <c r="I101" s="36">
        <v>0.11</v>
      </c>
      <c r="J101" s="16"/>
      <c r="K101" s="15">
        <f>($G101)*($I$96/12)</f>
        <v>78.754089443118261</v>
      </c>
    </row>
    <row r="102" spans="2:15" s="2" customFormat="1" ht="12.75" customHeight="1" x14ac:dyDescent="0.25">
      <c r="B102" s="2" t="s">
        <v>31</v>
      </c>
      <c r="C102" s="6">
        <v>8939</v>
      </c>
      <c r="D102" s="6">
        <v>5000</v>
      </c>
      <c r="E102" s="6">
        <f t="shared" si="24"/>
        <v>744.61869999999999</v>
      </c>
      <c r="F102" s="6">
        <v>417</v>
      </c>
      <c r="G102" s="15">
        <f t="shared" si="26"/>
        <v>8918.9739119765363</v>
      </c>
      <c r="H102" s="15">
        <f t="shared" si="25"/>
        <v>327.61869999999999</v>
      </c>
      <c r="I102" s="31"/>
      <c r="J102" s="16"/>
      <c r="K102" s="15">
        <f t="shared" ref="K102:K109" si="28">($G102)*($I$96/12)</f>
        <v>81.757260859784921</v>
      </c>
    </row>
    <row r="103" spans="2:15" s="2" customFormat="1" ht="12.75" customHeight="1" x14ac:dyDescent="0.25">
      <c r="B103" s="2" t="s">
        <v>32</v>
      </c>
      <c r="C103" s="6">
        <v>8939</v>
      </c>
      <c r="D103" s="6">
        <v>5000</v>
      </c>
      <c r="E103" s="6">
        <f t="shared" si="24"/>
        <v>744.61869999999999</v>
      </c>
      <c r="F103" s="6">
        <v>417</v>
      </c>
      <c r="G103" s="15">
        <f t="shared" si="26"/>
        <v>9246.5926119765354</v>
      </c>
      <c r="H103" s="15">
        <f t="shared" si="25"/>
        <v>327.61869999999999</v>
      </c>
      <c r="I103" s="31"/>
      <c r="J103" s="16"/>
      <c r="K103" s="15">
        <f t="shared" si="28"/>
        <v>84.760432276451581</v>
      </c>
    </row>
    <row r="104" spans="2:15" s="2" customFormat="1" ht="12.75" customHeight="1" x14ac:dyDescent="0.25">
      <c r="B104" s="2" t="s">
        <v>33</v>
      </c>
      <c r="C104" s="6">
        <v>8939</v>
      </c>
      <c r="D104" s="6">
        <v>5000</v>
      </c>
      <c r="E104" s="6">
        <f t="shared" si="24"/>
        <v>744.61869999999999</v>
      </c>
      <c r="F104" s="6">
        <v>417</v>
      </c>
      <c r="G104" s="15">
        <f t="shared" si="26"/>
        <v>9574.2113119765345</v>
      </c>
      <c r="H104" s="15">
        <f t="shared" si="25"/>
        <v>327.61869999999999</v>
      </c>
      <c r="I104" s="31"/>
      <c r="J104" s="16"/>
      <c r="K104" s="15">
        <f t="shared" si="28"/>
        <v>87.763603693118228</v>
      </c>
    </row>
    <row r="105" spans="2:15" s="2" customFormat="1" ht="12.75" customHeight="1" x14ac:dyDescent="0.25">
      <c r="B105" s="2" t="s">
        <v>17</v>
      </c>
      <c r="C105" s="6">
        <v>9005</v>
      </c>
      <c r="D105" s="6">
        <v>5000</v>
      </c>
      <c r="E105" s="6">
        <f t="shared" si="24"/>
        <v>750.11649999999997</v>
      </c>
      <c r="F105" s="6">
        <v>417</v>
      </c>
      <c r="G105" s="15">
        <f t="shared" si="26"/>
        <v>9901.8300119765336</v>
      </c>
      <c r="H105" s="15">
        <f t="shared" si="25"/>
        <v>333.11649999999997</v>
      </c>
      <c r="I105" s="31"/>
      <c r="J105" s="16"/>
      <c r="K105" s="15">
        <f t="shared" si="28"/>
        <v>90.766775109784888</v>
      </c>
    </row>
    <row r="106" spans="2:15" s="2" customFormat="1" ht="12.75" customHeight="1" x14ac:dyDescent="0.25">
      <c r="B106" s="2" t="s">
        <v>18</v>
      </c>
      <c r="C106" s="6">
        <v>9005</v>
      </c>
      <c r="D106" s="6">
        <v>5000</v>
      </c>
      <c r="E106" s="6">
        <f t="shared" si="24"/>
        <v>750.11649999999997</v>
      </c>
      <c r="F106" s="6">
        <v>417</v>
      </c>
      <c r="G106" s="15">
        <f t="shared" si="26"/>
        <v>10234.946511976534</v>
      </c>
      <c r="H106" s="15">
        <f t="shared" si="25"/>
        <v>333.11649999999997</v>
      </c>
      <c r="I106" s="31"/>
      <c r="J106" s="16"/>
      <c r="K106" s="15">
        <f t="shared" si="28"/>
        <v>93.820343026451553</v>
      </c>
    </row>
    <row r="107" spans="2:15" s="2" customFormat="1" ht="12.75" customHeight="1" x14ac:dyDescent="0.25">
      <c r="B107" s="2" t="s">
        <v>19</v>
      </c>
      <c r="C107" s="6">
        <v>9005</v>
      </c>
      <c r="D107" s="6">
        <v>5000</v>
      </c>
      <c r="E107" s="6">
        <f t="shared" si="24"/>
        <v>750.11649999999997</v>
      </c>
      <c r="F107" s="6">
        <v>417</v>
      </c>
      <c r="G107" s="15">
        <f t="shared" si="26"/>
        <v>10568.063011976534</v>
      </c>
      <c r="H107" s="15">
        <f t="shared" si="25"/>
        <v>333.11649999999997</v>
      </c>
      <c r="K107" s="15">
        <f t="shared" si="28"/>
        <v>96.873910943118233</v>
      </c>
    </row>
    <row r="108" spans="2:15" s="2" customFormat="1" ht="12.75" customHeight="1" x14ac:dyDescent="0.25">
      <c r="B108" s="2" t="s">
        <v>20</v>
      </c>
      <c r="C108" s="6">
        <v>9315</v>
      </c>
      <c r="D108" s="6">
        <v>5000</v>
      </c>
      <c r="E108" s="6">
        <f t="shared" si="24"/>
        <v>775.93949999999995</v>
      </c>
      <c r="F108" s="6">
        <v>417</v>
      </c>
      <c r="G108" s="15">
        <f t="shared" si="26"/>
        <v>10901.179511976534</v>
      </c>
      <c r="H108" s="15">
        <f t="shared" si="25"/>
        <v>358.93949999999995</v>
      </c>
      <c r="K108" s="15">
        <f t="shared" si="28"/>
        <v>99.927478859784898</v>
      </c>
    </row>
    <row r="109" spans="2:15" s="2" customFormat="1" ht="12.75" customHeight="1" x14ac:dyDescent="0.25">
      <c r="B109" s="2" t="s">
        <v>21</v>
      </c>
      <c r="C109" s="6">
        <v>9315</v>
      </c>
      <c r="D109" s="6">
        <v>5000</v>
      </c>
      <c r="E109" s="6">
        <f t="shared" si="24"/>
        <v>775.93949999999995</v>
      </c>
      <c r="F109" s="6">
        <v>417</v>
      </c>
      <c r="G109" s="15">
        <f t="shared" si="26"/>
        <v>11260.119011976534</v>
      </c>
      <c r="H109" s="15">
        <f t="shared" si="25"/>
        <v>358.93949999999995</v>
      </c>
      <c r="K109" s="15">
        <f t="shared" si="28"/>
        <v>103.2177576097849</v>
      </c>
    </row>
    <row r="110" spans="2:15" s="2" customFormat="1" ht="12.75" customHeight="1" x14ac:dyDescent="0.25">
      <c r="B110" s="7" t="s">
        <v>22</v>
      </c>
      <c r="C110" s="8">
        <f>SUM(C98:C109)</f>
        <v>107892</v>
      </c>
      <c r="D110" s="9" t="s">
        <v>23</v>
      </c>
      <c r="E110" s="8">
        <f t="shared" ref="E110:F110" si="29">SUM(E98:E109)</f>
        <v>8987.4035999999996</v>
      </c>
      <c r="F110" s="8">
        <f t="shared" si="29"/>
        <v>5004</v>
      </c>
      <c r="G110" s="30">
        <f>SUM(G98:G109)</f>
        <v>113032.78034371842</v>
      </c>
      <c r="H110" s="30">
        <f>SUM(H98:H109)</f>
        <v>3983.4036000000001</v>
      </c>
      <c r="I110" s="37"/>
      <c r="J110" s="23"/>
      <c r="K110" s="30">
        <f>SUM(K98:K109)</f>
        <v>1055.9967441806937</v>
      </c>
    </row>
    <row r="111" spans="2:15" s="2" customFormat="1" ht="12.75" customHeight="1" x14ac:dyDescent="0.25">
      <c r="G111" s="15"/>
      <c r="H111" s="15"/>
      <c r="I111" s="15">
        <f>SUM($I$14,$G$33,$G$53,$G$73,$G$93,$G$112)</f>
        <v>12675.055256157229</v>
      </c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((G98+G99+G100)*H96+(G101+G102+G103+G104+G105+G106+G107+G108+G109)*I96)/12</f>
        <v>1055.9967441806937</v>
      </c>
      <c r="D112" s="14"/>
      <c r="E112" s="10"/>
      <c r="F112" s="2" t="s">
        <v>25</v>
      </c>
      <c r="G112" s="73">
        <f>$C112+$H110</f>
        <v>5039.4003441806935</v>
      </c>
      <c r="H112" s="15"/>
      <c r="I112" s="135" t="str">
        <f>IF($I111=$G117,"OK","CHECK IT")</f>
        <v>OK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0"/>
      <c r="H113" s="46"/>
      <c r="I113" s="135" t="s">
        <v>54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136" t="s">
        <v>39</v>
      </c>
      <c r="J114" s="20"/>
      <c r="K114" s="15"/>
    </row>
    <row r="115" spans="2:11" s="2" customFormat="1" ht="12.75" customHeight="1" x14ac:dyDescent="0.25">
      <c r="B115" s="439" t="s">
        <v>83</v>
      </c>
      <c r="C115" s="439"/>
      <c r="D115" s="439"/>
      <c r="E115" s="439" t="s">
        <v>84</v>
      </c>
      <c r="F115" s="439"/>
      <c r="G115" s="4" t="s">
        <v>85</v>
      </c>
      <c r="H115" s="52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9315</v>
      </c>
      <c r="D117" s="6">
        <v>5000</v>
      </c>
      <c r="E117" s="6">
        <f t="shared" ref="E117:E128" si="30">$C117*8.33%</f>
        <v>775.93949999999995</v>
      </c>
      <c r="F117" s="6">
        <v>417</v>
      </c>
      <c r="G117" s="15">
        <f>$G$14+$G$33+$G$53+$G$73+$G$93+$G$112</f>
        <v>12675.055256157229</v>
      </c>
      <c r="H117" s="15">
        <f t="shared" ref="H117:H128" si="31">E117-F117</f>
        <v>358.93949999999995</v>
      </c>
      <c r="I117" s="31"/>
      <c r="J117" s="16"/>
      <c r="K117" s="15">
        <f>($G117)*($H$115/12)</f>
        <v>100.34418744457807</v>
      </c>
    </row>
    <row r="118" spans="2:11" s="2" customFormat="1" ht="12.75" customHeight="1" x14ac:dyDescent="0.25">
      <c r="B118" s="2" t="s">
        <v>28</v>
      </c>
      <c r="C118" s="6">
        <v>9315</v>
      </c>
      <c r="D118" s="6">
        <v>5000</v>
      </c>
      <c r="E118" s="6">
        <f t="shared" si="30"/>
        <v>775.93949999999995</v>
      </c>
      <c r="F118" s="6">
        <v>417</v>
      </c>
      <c r="G118" s="15">
        <f t="shared" ref="G118:G128" si="32">$G117+$H117</f>
        <v>13033.99475615723</v>
      </c>
      <c r="H118" s="15">
        <f t="shared" si="31"/>
        <v>358.93949999999995</v>
      </c>
      <c r="I118" s="31"/>
      <c r="J118" s="16"/>
      <c r="K118" s="15">
        <f t="shared" ref="K118:K128" si="33">($G118)*($H$115/12)</f>
        <v>103.18579181957809</v>
      </c>
    </row>
    <row r="119" spans="2:11" s="2" customFormat="1" ht="12.75" customHeight="1" x14ac:dyDescent="0.25">
      <c r="B119" s="2" t="s">
        <v>29</v>
      </c>
      <c r="C119" s="6">
        <v>9315</v>
      </c>
      <c r="D119" s="6">
        <v>5000</v>
      </c>
      <c r="E119" s="6">
        <f t="shared" si="30"/>
        <v>775.93949999999995</v>
      </c>
      <c r="F119" s="6">
        <v>417</v>
      </c>
      <c r="G119" s="15">
        <f t="shared" si="32"/>
        <v>13392.93425615723</v>
      </c>
      <c r="H119" s="15">
        <f t="shared" si="31"/>
        <v>358.93949999999995</v>
      </c>
      <c r="I119" s="31"/>
      <c r="J119" s="16"/>
      <c r="K119" s="15">
        <f t="shared" si="33"/>
        <v>106.02739619457809</v>
      </c>
    </row>
    <row r="120" spans="2:11" s="2" customFormat="1" ht="12.75" customHeight="1" x14ac:dyDescent="0.25">
      <c r="B120" s="2" t="s">
        <v>30</v>
      </c>
      <c r="C120" s="6">
        <v>9315</v>
      </c>
      <c r="D120" s="6">
        <v>6500</v>
      </c>
      <c r="E120" s="6">
        <f t="shared" si="30"/>
        <v>775.93949999999995</v>
      </c>
      <c r="F120" s="6">
        <v>541</v>
      </c>
      <c r="G120" s="15">
        <f t="shared" si="32"/>
        <v>13751.873756157231</v>
      </c>
      <c r="H120" s="15">
        <f t="shared" si="31"/>
        <v>234.93949999999995</v>
      </c>
      <c r="I120" s="31"/>
      <c r="J120" s="16"/>
      <c r="K120" s="15">
        <f t="shared" si="33"/>
        <v>108.86900056957809</v>
      </c>
    </row>
    <row r="121" spans="2:11" s="2" customFormat="1" ht="12.75" customHeight="1" x14ac:dyDescent="0.25">
      <c r="B121" s="2" t="s">
        <v>31</v>
      </c>
      <c r="C121" s="6">
        <v>9518</v>
      </c>
      <c r="D121" s="6">
        <v>6500</v>
      </c>
      <c r="E121" s="6">
        <f t="shared" si="30"/>
        <v>792.84939999999995</v>
      </c>
      <c r="F121" s="6">
        <v>541</v>
      </c>
      <c r="G121" s="15">
        <f t="shared" si="32"/>
        <v>13986.813256157231</v>
      </c>
      <c r="H121" s="15">
        <f t="shared" si="31"/>
        <v>251.84939999999995</v>
      </c>
      <c r="I121" s="31"/>
      <c r="J121" s="16"/>
      <c r="K121" s="15">
        <f t="shared" si="33"/>
        <v>110.72893827791142</v>
      </c>
    </row>
    <row r="122" spans="2:11" s="2" customFormat="1" ht="12.75" customHeight="1" x14ac:dyDescent="0.25">
      <c r="B122" s="2" t="s">
        <v>32</v>
      </c>
      <c r="C122" s="6">
        <v>9518</v>
      </c>
      <c r="D122" s="6">
        <v>6500</v>
      </c>
      <c r="E122" s="6">
        <f t="shared" si="30"/>
        <v>792.84939999999995</v>
      </c>
      <c r="F122" s="6">
        <v>541</v>
      </c>
      <c r="G122" s="15">
        <f t="shared" si="32"/>
        <v>14238.66265615723</v>
      </c>
      <c r="H122" s="15">
        <f t="shared" si="31"/>
        <v>251.84939999999995</v>
      </c>
      <c r="I122" s="31"/>
      <c r="J122" s="16"/>
      <c r="K122" s="15">
        <f t="shared" si="33"/>
        <v>112.72274602791141</v>
      </c>
    </row>
    <row r="123" spans="2:11" s="2" customFormat="1" ht="12.75" customHeight="1" x14ac:dyDescent="0.25">
      <c r="B123" s="2" t="s">
        <v>33</v>
      </c>
      <c r="C123" s="6">
        <v>9518</v>
      </c>
      <c r="D123" s="6">
        <v>6500</v>
      </c>
      <c r="E123" s="6">
        <f t="shared" si="30"/>
        <v>792.84939999999995</v>
      </c>
      <c r="F123" s="6">
        <v>541</v>
      </c>
      <c r="G123" s="15">
        <f t="shared" si="32"/>
        <v>14490.512056157229</v>
      </c>
      <c r="H123" s="15">
        <f t="shared" si="31"/>
        <v>251.84939999999995</v>
      </c>
      <c r="I123" s="31"/>
      <c r="J123" s="16"/>
      <c r="K123" s="15">
        <f t="shared" si="33"/>
        <v>114.71655377791141</v>
      </c>
    </row>
    <row r="124" spans="2:11" s="2" customFormat="1" ht="12.75" customHeight="1" x14ac:dyDescent="0.25">
      <c r="B124" s="2" t="s">
        <v>17</v>
      </c>
      <c r="C124" s="6">
        <v>9518</v>
      </c>
      <c r="D124" s="6">
        <v>6500</v>
      </c>
      <c r="E124" s="6">
        <f t="shared" si="30"/>
        <v>792.84939999999995</v>
      </c>
      <c r="F124" s="6">
        <v>541</v>
      </c>
      <c r="G124" s="15">
        <f t="shared" si="32"/>
        <v>14742.361456157229</v>
      </c>
      <c r="H124" s="15">
        <f t="shared" si="31"/>
        <v>251.84939999999995</v>
      </c>
      <c r="I124" s="31"/>
      <c r="J124" s="16"/>
      <c r="K124" s="15">
        <f t="shared" si="33"/>
        <v>116.7103615279114</v>
      </c>
    </row>
    <row r="125" spans="2:11" s="2" customFormat="1" ht="12.75" customHeight="1" x14ac:dyDescent="0.25">
      <c r="B125" s="2" t="s">
        <v>18</v>
      </c>
      <c r="C125" s="6">
        <v>9518</v>
      </c>
      <c r="D125" s="6">
        <v>6500</v>
      </c>
      <c r="E125" s="6">
        <f t="shared" si="30"/>
        <v>792.84939999999995</v>
      </c>
      <c r="F125" s="6">
        <v>541</v>
      </c>
      <c r="G125" s="15">
        <f t="shared" si="32"/>
        <v>14994.210856157228</v>
      </c>
      <c r="H125" s="15">
        <f t="shared" si="31"/>
        <v>251.84939999999995</v>
      </c>
      <c r="I125" s="31"/>
      <c r="J125" s="16"/>
      <c r="K125" s="15">
        <f t="shared" si="33"/>
        <v>118.70416927791139</v>
      </c>
    </row>
    <row r="126" spans="2:11" s="2" customFormat="1" ht="12.75" customHeight="1" x14ac:dyDescent="0.25">
      <c r="B126" s="2" t="s">
        <v>19</v>
      </c>
      <c r="C126" s="6">
        <v>9518</v>
      </c>
      <c r="D126" s="6">
        <v>6500</v>
      </c>
      <c r="E126" s="6">
        <f t="shared" si="30"/>
        <v>792.84939999999995</v>
      </c>
      <c r="F126" s="6">
        <v>541</v>
      </c>
      <c r="G126" s="15">
        <f t="shared" si="32"/>
        <v>15246.060256157227</v>
      </c>
      <c r="H126" s="15">
        <f t="shared" si="31"/>
        <v>251.84939999999995</v>
      </c>
      <c r="K126" s="15">
        <f t="shared" si="33"/>
        <v>120.69797702791139</v>
      </c>
    </row>
    <row r="127" spans="2:11" s="2" customFormat="1" ht="12.75" customHeight="1" x14ac:dyDescent="0.25">
      <c r="B127" s="2" t="s">
        <v>20</v>
      </c>
      <c r="C127" s="6">
        <v>9835</v>
      </c>
      <c r="D127" s="6">
        <v>6500</v>
      </c>
      <c r="E127" s="6">
        <f t="shared" si="30"/>
        <v>819.25549999999998</v>
      </c>
      <c r="F127" s="6">
        <v>541</v>
      </c>
      <c r="G127" s="15">
        <f t="shared" si="32"/>
        <v>15497.909656157226</v>
      </c>
      <c r="H127" s="15">
        <f t="shared" si="31"/>
        <v>278.25549999999998</v>
      </c>
      <c r="K127" s="15">
        <f t="shared" si="33"/>
        <v>122.69178477791138</v>
      </c>
    </row>
    <row r="128" spans="2:11" s="2" customFormat="1" ht="12.75" customHeight="1" x14ac:dyDescent="0.25">
      <c r="B128" s="2" t="s">
        <v>21</v>
      </c>
      <c r="C128" s="6">
        <v>9835</v>
      </c>
      <c r="D128" s="6">
        <v>6500</v>
      </c>
      <c r="E128" s="6">
        <f t="shared" si="30"/>
        <v>819.25549999999998</v>
      </c>
      <c r="F128" s="6">
        <v>541</v>
      </c>
      <c r="G128" s="15">
        <f t="shared" si="32"/>
        <v>15776.165156157225</v>
      </c>
      <c r="H128" s="15">
        <f t="shared" si="31"/>
        <v>278.25549999999998</v>
      </c>
      <c r="K128" s="15">
        <f t="shared" si="33"/>
        <v>124.89464081957804</v>
      </c>
    </row>
    <row r="129" spans="2:11" s="2" customFormat="1" ht="12.75" customHeight="1" x14ac:dyDescent="0.25">
      <c r="B129" s="7" t="s">
        <v>22</v>
      </c>
      <c r="C129" s="8">
        <f>SUM(C117:C128)</f>
        <v>114038</v>
      </c>
      <c r="D129" s="9" t="s">
        <v>23</v>
      </c>
      <c r="E129" s="8">
        <f>SUM(E117:E128)</f>
        <v>9499.3653999999988</v>
      </c>
      <c r="F129" s="8">
        <f>SUM(F117:F128)</f>
        <v>6120</v>
      </c>
      <c r="G129" s="30">
        <f>SUM(G117:G128)</f>
        <v>171826.55337388674</v>
      </c>
      <c r="H129" s="30">
        <f>SUM(H117:H128)</f>
        <v>3379.3654000000006</v>
      </c>
      <c r="I129" s="38">
        <f>H115/12</f>
        <v>7.9166666666666673E-3</v>
      </c>
      <c r="J129" s="23"/>
      <c r="K129" s="30">
        <f>SUM(K117:K128)</f>
        <v>1360.2935475432701</v>
      </c>
    </row>
    <row r="130" spans="2:11" s="2" customFormat="1" ht="12.75" customHeight="1" x14ac:dyDescent="0.25">
      <c r="G130" s="15"/>
      <c r="H130" s="15"/>
      <c r="I130" s="15">
        <f>SUM($I$14,$G$33,$G$53,$G$73,$G$93,$G$112,$G$131)</f>
        <v>17414.7142037005</v>
      </c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1360.2935475432701</v>
      </c>
      <c r="F131" s="2" t="s">
        <v>25</v>
      </c>
      <c r="G131" s="73">
        <f>$C131+$H129</f>
        <v>4739.6589475432702</v>
      </c>
      <c r="H131" s="15"/>
      <c r="I131" s="135" t="str">
        <f>IF($I130=$G136,"OK","CHECK IT")</f>
        <v>OK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135" t="s">
        <v>54</v>
      </c>
      <c r="J132" s="16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136" t="s">
        <v>41</v>
      </c>
      <c r="J133" s="20"/>
      <c r="K133" s="15"/>
    </row>
    <row r="134" spans="2:11" s="2" customFormat="1" ht="12.75" customHeight="1" x14ac:dyDescent="0.25">
      <c r="B134" s="439" t="s">
        <v>83</v>
      </c>
      <c r="C134" s="439"/>
      <c r="D134" s="439"/>
      <c r="E134" s="439" t="s">
        <v>84</v>
      </c>
      <c r="F134" s="439"/>
      <c r="G134" s="4" t="s">
        <v>85</v>
      </c>
      <c r="H134" s="52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9835</v>
      </c>
      <c r="D136" s="6">
        <v>6500</v>
      </c>
      <c r="E136" s="6">
        <f t="shared" ref="E136:E147" si="34">$C136*8.33%</f>
        <v>819.25549999999998</v>
      </c>
      <c r="F136" s="6">
        <v>541</v>
      </c>
      <c r="G136" s="15">
        <f>$G$14+$G$33+$G$53+$G$73+$G$93+$G$112+$G$131</f>
        <v>17414.7142037005</v>
      </c>
      <c r="H136" s="15">
        <f t="shared" ref="H136:H147" si="35">E136-F136</f>
        <v>278.25549999999998</v>
      </c>
      <c r="I136" s="31"/>
      <c r="J136" s="16"/>
      <c r="K136" s="15">
        <f>($G136)*($H$134/12)</f>
        <v>137.86648744596229</v>
      </c>
    </row>
    <row r="137" spans="2:11" s="2" customFormat="1" ht="12.75" customHeight="1" x14ac:dyDescent="0.25">
      <c r="B137" s="2" t="s">
        <v>28</v>
      </c>
      <c r="C137" s="6">
        <v>9835</v>
      </c>
      <c r="D137" s="6">
        <v>6500</v>
      </c>
      <c r="E137" s="6">
        <f t="shared" si="34"/>
        <v>819.25549999999998</v>
      </c>
      <c r="F137" s="6">
        <v>541</v>
      </c>
      <c r="G137" s="15">
        <f t="shared" ref="G137:G147" si="36">$G136+$H136</f>
        <v>17692.969703700499</v>
      </c>
      <c r="H137" s="15">
        <f t="shared" si="35"/>
        <v>278.25549999999998</v>
      </c>
      <c r="I137" s="31"/>
      <c r="J137" s="16"/>
      <c r="K137" s="15">
        <f t="shared" ref="K137:K147" si="37">($G137)*($H$134/12)</f>
        <v>140.06934348762897</v>
      </c>
    </row>
    <row r="138" spans="2:11" s="2" customFormat="1" ht="12.75" customHeight="1" x14ac:dyDescent="0.25">
      <c r="B138" s="2" t="s">
        <v>29</v>
      </c>
      <c r="C138" s="6">
        <v>9835</v>
      </c>
      <c r="D138" s="6">
        <v>6500</v>
      </c>
      <c r="E138" s="6">
        <f t="shared" si="34"/>
        <v>819.25549999999998</v>
      </c>
      <c r="F138" s="6">
        <v>541</v>
      </c>
      <c r="G138" s="15">
        <f t="shared" si="36"/>
        <v>17971.225203700498</v>
      </c>
      <c r="H138" s="15">
        <f t="shared" si="35"/>
        <v>278.25549999999998</v>
      </c>
      <c r="I138" s="31"/>
      <c r="J138" s="16"/>
      <c r="K138" s="15">
        <f t="shared" si="37"/>
        <v>142.27219952929562</v>
      </c>
    </row>
    <row r="139" spans="2:11" s="2" customFormat="1" ht="12.75" customHeight="1" x14ac:dyDescent="0.25">
      <c r="B139" s="2" t="s">
        <v>30</v>
      </c>
      <c r="C139" s="6">
        <v>9835</v>
      </c>
      <c r="D139" s="6">
        <v>6500</v>
      </c>
      <c r="E139" s="6">
        <f t="shared" si="34"/>
        <v>819.25549999999998</v>
      </c>
      <c r="F139" s="6">
        <v>541</v>
      </c>
      <c r="G139" s="15">
        <f t="shared" si="36"/>
        <v>18249.480703700498</v>
      </c>
      <c r="H139" s="15">
        <f t="shared" si="35"/>
        <v>278.25549999999998</v>
      </c>
      <c r="I139" s="31"/>
      <c r="J139" s="16"/>
      <c r="K139" s="15">
        <f t="shared" si="37"/>
        <v>144.4750555709623</v>
      </c>
    </row>
    <row r="140" spans="2:11" s="2" customFormat="1" ht="12.75" customHeight="1" x14ac:dyDescent="0.25">
      <c r="B140" s="2" t="s">
        <v>31</v>
      </c>
      <c r="C140" s="6">
        <v>9835</v>
      </c>
      <c r="D140" s="6">
        <v>6500</v>
      </c>
      <c r="E140" s="6">
        <f t="shared" si="34"/>
        <v>819.25549999999998</v>
      </c>
      <c r="F140" s="6">
        <v>541</v>
      </c>
      <c r="G140" s="15">
        <f t="shared" si="36"/>
        <v>18527.736203700497</v>
      </c>
      <c r="H140" s="15">
        <f t="shared" si="35"/>
        <v>278.25549999999998</v>
      </c>
      <c r="I140" s="31"/>
      <c r="J140" s="16"/>
      <c r="K140" s="15">
        <f t="shared" si="37"/>
        <v>146.67791161262895</v>
      </c>
    </row>
    <row r="141" spans="2:11" s="2" customFormat="1" ht="12.75" customHeight="1" x14ac:dyDescent="0.25">
      <c r="B141" s="2" t="s">
        <v>32</v>
      </c>
      <c r="C141" s="6">
        <v>9835</v>
      </c>
      <c r="D141" s="6">
        <v>6500</v>
      </c>
      <c r="E141" s="6">
        <f t="shared" si="34"/>
        <v>819.25549999999998</v>
      </c>
      <c r="F141" s="6">
        <v>541</v>
      </c>
      <c r="G141" s="15">
        <f t="shared" si="36"/>
        <v>18805.991703700496</v>
      </c>
      <c r="H141" s="15">
        <f t="shared" si="35"/>
        <v>278.25549999999998</v>
      </c>
      <c r="I141" s="31"/>
      <c r="J141" s="16"/>
      <c r="K141" s="15">
        <f t="shared" si="37"/>
        <v>148.8807676542956</v>
      </c>
    </row>
    <row r="142" spans="2:11" s="2" customFormat="1" ht="12.75" customHeight="1" x14ac:dyDescent="0.25">
      <c r="B142" s="2" t="s">
        <v>33</v>
      </c>
      <c r="C142" s="6">
        <v>9835</v>
      </c>
      <c r="D142" s="6">
        <v>6500</v>
      </c>
      <c r="E142" s="6">
        <f t="shared" si="34"/>
        <v>819.25549999999998</v>
      </c>
      <c r="F142" s="6">
        <v>541</v>
      </c>
      <c r="G142" s="15">
        <f t="shared" si="36"/>
        <v>19084.247203700495</v>
      </c>
      <c r="H142" s="15">
        <f t="shared" si="35"/>
        <v>278.25549999999998</v>
      </c>
      <c r="I142" s="31"/>
      <c r="J142" s="16"/>
      <c r="K142" s="15">
        <f t="shared" si="37"/>
        <v>151.08362369596227</v>
      </c>
    </row>
    <row r="143" spans="2:11" s="2" customFormat="1" ht="12.75" customHeight="1" x14ac:dyDescent="0.25">
      <c r="B143" s="2" t="s">
        <v>17</v>
      </c>
      <c r="C143" s="6">
        <v>9835</v>
      </c>
      <c r="D143" s="6">
        <v>6500</v>
      </c>
      <c r="E143" s="6">
        <f t="shared" si="34"/>
        <v>819.25549999999998</v>
      </c>
      <c r="F143" s="6">
        <v>541</v>
      </c>
      <c r="G143" s="15">
        <f t="shared" si="36"/>
        <v>19362.502703700495</v>
      </c>
      <c r="H143" s="15">
        <f t="shared" si="35"/>
        <v>278.25549999999998</v>
      </c>
      <c r="I143" s="31"/>
      <c r="J143" s="16"/>
      <c r="K143" s="15">
        <f t="shared" si="37"/>
        <v>153.28647973762892</v>
      </c>
    </row>
    <row r="144" spans="2:11" s="2" customFormat="1" ht="12.75" customHeight="1" x14ac:dyDescent="0.25">
      <c r="B144" s="2" t="s">
        <v>18</v>
      </c>
      <c r="C144" s="6">
        <v>9835</v>
      </c>
      <c r="D144" s="6">
        <v>6500</v>
      </c>
      <c r="E144" s="6">
        <f t="shared" si="34"/>
        <v>819.25549999999998</v>
      </c>
      <c r="F144" s="6">
        <v>541</v>
      </c>
      <c r="G144" s="15">
        <f t="shared" si="36"/>
        <v>19640.758203700494</v>
      </c>
      <c r="H144" s="15">
        <f t="shared" si="35"/>
        <v>278.25549999999998</v>
      </c>
      <c r="I144" s="31"/>
      <c r="J144" s="16"/>
      <c r="K144" s="15">
        <f t="shared" si="37"/>
        <v>155.4893357792956</v>
      </c>
    </row>
    <row r="145" spans="2:11" s="2" customFormat="1" ht="12.75" customHeight="1" x14ac:dyDescent="0.25">
      <c r="B145" s="2" t="s">
        <v>19</v>
      </c>
      <c r="C145" s="6">
        <v>9835</v>
      </c>
      <c r="D145" s="6">
        <v>6500</v>
      </c>
      <c r="E145" s="6">
        <f t="shared" si="34"/>
        <v>819.25549999999998</v>
      </c>
      <c r="F145" s="6">
        <v>541</v>
      </c>
      <c r="G145" s="15">
        <f t="shared" si="36"/>
        <v>19919.013703700493</v>
      </c>
      <c r="H145" s="15">
        <f t="shared" si="35"/>
        <v>278.25549999999998</v>
      </c>
      <c r="K145" s="15">
        <f t="shared" si="37"/>
        <v>157.69219182096225</v>
      </c>
    </row>
    <row r="146" spans="2:11" s="2" customFormat="1" ht="12.75" customHeight="1" x14ac:dyDescent="0.25">
      <c r="B146" s="2" t="s">
        <v>20</v>
      </c>
      <c r="C146" s="6">
        <v>10152</v>
      </c>
      <c r="D146" s="6">
        <v>6500</v>
      </c>
      <c r="E146" s="6">
        <f t="shared" si="34"/>
        <v>845.66160000000002</v>
      </c>
      <c r="F146" s="6">
        <v>541</v>
      </c>
      <c r="G146" s="15">
        <f t="shared" si="36"/>
        <v>20197.269203700493</v>
      </c>
      <c r="H146" s="15">
        <f t="shared" si="35"/>
        <v>304.66160000000002</v>
      </c>
      <c r="K146" s="15">
        <f t="shared" si="37"/>
        <v>159.8950478626289</v>
      </c>
    </row>
    <row r="147" spans="2:11" s="2" customFormat="1" ht="12.75" customHeight="1" x14ac:dyDescent="0.25">
      <c r="B147" s="2" t="s">
        <v>21</v>
      </c>
      <c r="C147" s="6">
        <v>10152</v>
      </c>
      <c r="D147" s="6">
        <v>6500</v>
      </c>
      <c r="E147" s="6">
        <f t="shared" si="34"/>
        <v>845.66160000000002</v>
      </c>
      <c r="F147" s="6">
        <v>541</v>
      </c>
      <c r="G147" s="15">
        <f t="shared" si="36"/>
        <v>20501.930803700492</v>
      </c>
      <c r="H147" s="15">
        <f t="shared" si="35"/>
        <v>304.66160000000002</v>
      </c>
      <c r="K147" s="15">
        <f t="shared" si="37"/>
        <v>162.30695219596225</v>
      </c>
    </row>
    <row r="148" spans="2:11" s="2" customFormat="1" ht="12.75" customHeight="1" x14ac:dyDescent="0.25">
      <c r="B148" s="7" t="s">
        <v>22</v>
      </c>
      <c r="C148" s="8">
        <f>SUM(C136:C147)</f>
        <v>118654</v>
      </c>
      <c r="D148" s="9" t="s">
        <v>23</v>
      </c>
      <c r="E148" s="8">
        <f>SUM(E136:E147)</f>
        <v>9883.8781999999992</v>
      </c>
      <c r="F148" s="8">
        <f>SUM(F136:F147)</f>
        <v>6492</v>
      </c>
      <c r="G148" s="30">
        <f>SUM(G136:G147)</f>
        <v>227367.83954440599</v>
      </c>
      <c r="H148" s="30">
        <f>SUM(H136:H147)</f>
        <v>3391.8782000000001</v>
      </c>
      <c r="I148" s="38">
        <f>H134/12</f>
        <v>7.9166666666666673E-3</v>
      </c>
      <c r="J148" s="23"/>
      <c r="K148" s="30">
        <f>SUM(K136:K147)</f>
        <v>1799.9953963932139</v>
      </c>
    </row>
    <row r="149" spans="2:11" s="2" customFormat="1" ht="12.75" customHeight="1" x14ac:dyDescent="0.25">
      <c r="G149" s="15"/>
      <c r="H149" s="15"/>
      <c r="I149" s="15">
        <f>SUM($I$14,$G$33,$G$53,$G$73,$G$93,$G$112,$G$131,$G$150)</f>
        <v>22606.587800093715</v>
      </c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1799.9953963932142</v>
      </c>
      <c r="F150" s="2" t="s">
        <v>25</v>
      </c>
      <c r="G150" s="73">
        <f>$C150+$H148</f>
        <v>5191.873596393214</v>
      </c>
      <c r="H150" s="15"/>
      <c r="I150" s="135" t="str">
        <f>IF($I149=$G155,"OK","CHECK IT")</f>
        <v>OK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">
        <v>54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83</v>
      </c>
      <c r="C153" s="439"/>
      <c r="D153" s="439"/>
      <c r="E153" s="439" t="s">
        <v>84</v>
      </c>
      <c r="F153" s="439"/>
      <c r="G153" s="4" t="s">
        <v>85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10152</v>
      </c>
      <c r="D155" s="6">
        <v>6500</v>
      </c>
      <c r="E155" s="6">
        <f t="shared" ref="E155:E166" si="38">$C155*8.33%</f>
        <v>845.66160000000002</v>
      </c>
      <c r="F155" s="6">
        <v>541</v>
      </c>
      <c r="G155" s="15">
        <f>$G$14+$G$33+$G$53+$G$73+$G$93+$G$112+$G$131+$G$150</f>
        <v>22606.587800093715</v>
      </c>
      <c r="H155" s="15">
        <f t="shared" ref="H155:H166" si="39">E155-F155</f>
        <v>304.66160000000002</v>
      </c>
      <c r="I155" s="31"/>
      <c r="J155" s="16"/>
      <c r="K155" s="15">
        <f>($G155)*($H$153/12)</f>
        <v>178.96882008407528</v>
      </c>
    </row>
    <row r="156" spans="2:11" s="2" customFormat="1" ht="12.75" customHeight="1" x14ac:dyDescent="0.25">
      <c r="B156" s="2" t="s">
        <v>28</v>
      </c>
      <c r="C156" s="6">
        <v>10152</v>
      </c>
      <c r="D156" s="6">
        <v>6500</v>
      </c>
      <c r="E156" s="6">
        <f t="shared" si="38"/>
        <v>845.66160000000002</v>
      </c>
      <c r="F156" s="6">
        <v>541</v>
      </c>
      <c r="G156" s="15">
        <f t="shared" ref="G156:G166" si="40">$G155+$H155</f>
        <v>22911.249400093715</v>
      </c>
      <c r="H156" s="15">
        <f t="shared" si="39"/>
        <v>304.66160000000002</v>
      </c>
      <c r="I156" s="31"/>
      <c r="J156" s="16"/>
      <c r="K156" s="15">
        <f t="shared" ref="K156:K166" si="41">($G156)*($H$153/12)</f>
        <v>181.3807244174086</v>
      </c>
    </row>
    <row r="157" spans="2:11" s="2" customFormat="1" ht="12.75" customHeight="1" x14ac:dyDescent="0.25">
      <c r="B157" s="2" t="s">
        <v>29</v>
      </c>
      <c r="C157" s="6">
        <v>10152</v>
      </c>
      <c r="D157" s="6">
        <v>6500</v>
      </c>
      <c r="E157" s="6">
        <f t="shared" si="38"/>
        <v>845.66160000000002</v>
      </c>
      <c r="F157" s="6">
        <v>541</v>
      </c>
      <c r="G157" s="15">
        <f t="shared" si="40"/>
        <v>23215.911000093714</v>
      </c>
      <c r="H157" s="15">
        <f t="shared" si="39"/>
        <v>304.66160000000002</v>
      </c>
      <c r="I157" s="31"/>
      <c r="J157" s="16"/>
      <c r="K157" s="15">
        <f t="shared" si="41"/>
        <v>183.79262875074193</v>
      </c>
    </row>
    <row r="158" spans="2:11" s="2" customFormat="1" ht="12.75" customHeight="1" x14ac:dyDescent="0.25">
      <c r="B158" s="2" t="s">
        <v>30</v>
      </c>
      <c r="C158" s="6">
        <v>10152</v>
      </c>
      <c r="D158" s="6">
        <v>6500</v>
      </c>
      <c r="E158" s="6">
        <f t="shared" si="38"/>
        <v>845.66160000000002</v>
      </c>
      <c r="F158" s="6">
        <v>541</v>
      </c>
      <c r="G158" s="15">
        <f t="shared" si="40"/>
        <v>23520.572600093714</v>
      </c>
      <c r="H158" s="15">
        <f t="shared" si="39"/>
        <v>304.66160000000002</v>
      </c>
      <c r="I158" s="31"/>
      <c r="J158" s="16"/>
      <c r="K158" s="15">
        <f t="shared" si="41"/>
        <v>186.20453308407525</v>
      </c>
    </row>
    <row r="159" spans="2:11" s="2" customFormat="1" ht="12.75" customHeight="1" x14ac:dyDescent="0.25">
      <c r="B159" s="2" t="s">
        <v>31</v>
      </c>
      <c r="C159" s="6">
        <v>10152</v>
      </c>
      <c r="D159" s="6">
        <v>6500</v>
      </c>
      <c r="E159" s="6">
        <f t="shared" si="38"/>
        <v>845.66160000000002</v>
      </c>
      <c r="F159" s="6">
        <v>541</v>
      </c>
      <c r="G159" s="15">
        <f t="shared" si="40"/>
        <v>23825.234200093713</v>
      </c>
      <c r="H159" s="15">
        <f t="shared" si="39"/>
        <v>304.66160000000002</v>
      </c>
      <c r="I159" s="31"/>
      <c r="J159" s="16"/>
      <c r="K159" s="15">
        <f t="shared" si="41"/>
        <v>188.61643741740858</v>
      </c>
    </row>
    <row r="160" spans="2:11" s="2" customFormat="1" ht="12.75" customHeight="1" x14ac:dyDescent="0.25">
      <c r="B160" s="2" t="s">
        <v>32</v>
      </c>
      <c r="C160" s="6">
        <v>10152</v>
      </c>
      <c r="D160" s="6">
        <v>6500</v>
      </c>
      <c r="E160" s="6">
        <f t="shared" si="38"/>
        <v>845.66160000000002</v>
      </c>
      <c r="F160" s="6">
        <v>541</v>
      </c>
      <c r="G160" s="15">
        <f t="shared" si="40"/>
        <v>24129.895800093713</v>
      </c>
      <c r="H160" s="15">
        <f t="shared" si="39"/>
        <v>304.66160000000002</v>
      </c>
      <c r="I160" s="31"/>
      <c r="J160" s="16"/>
      <c r="K160" s="15">
        <f t="shared" si="41"/>
        <v>191.0283417507419</v>
      </c>
    </row>
    <row r="161" spans="2:11" s="2" customFormat="1" ht="12.75" customHeight="1" x14ac:dyDescent="0.25">
      <c r="B161" s="2" t="s">
        <v>33</v>
      </c>
      <c r="C161" s="6">
        <v>10152</v>
      </c>
      <c r="D161" s="6">
        <v>6500</v>
      </c>
      <c r="E161" s="6">
        <f t="shared" si="38"/>
        <v>845.66160000000002</v>
      </c>
      <c r="F161" s="6">
        <v>541</v>
      </c>
      <c r="G161" s="15">
        <f t="shared" si="40"/>
        <v>24434.557400093712</v>
      </c>
      <c r="H161" s="15">
        <f t="shared" si="39"/>
        <v>304.66160000000002</v>
      </c>
      <c r="I161" s="31"/>
      <c r="J161" s="16"/>
      <c r="K161" s="15">
        <f t="shared" si="41"/>
        <v>193.44024608407523</v>
      </c>
    </row>
    <row r="162" spans="2:11" s="2" customFormat="1" ht="12.75" customHeight="1" x14ac:dyDescent="0.25">
      <c r="B162" s="2" t="s">
        <v>17</v>
      </c>
      <c r="C162" s="6">
        <v>10152</v>
      </c>
      <c r="D162" s="6">
        <v>6500</v>
      </c>
      <c r="E162" s="6">
        <f t="shared" si="38"/>
        <v>845.66160000000002</v>
      </c>
      <c r="F162" s="6">
        <v>541</v>
      </c>
      <c r="G162" s="15">
        <f t="shared" si="40"/>
        <v>24739.219000093712</v>
      </c>
      <c r="H162" s="15">
        <f t="shared" si="39"/>
        <v>304.66160000000002</v>
      </c>
      <c r="I162" s="31"/>
      <c r="J162" s="16"/>
      <c r="K162" s="15">
        <f t="shared" si="41"/>
        <v>195.85215041740858</v>
      </c>
    </row>
    <row r="163" spans="2:11" s="2" customFormat="1" ht="12.75" customHeight="1" x14ac:dyDescent="0.25">
      <c r="B163" s="2" t="s">
        <v>18</v>
      </c>
      <c r="C163" s="6">
        <v>10152</v>
      </c>
      <c r="D163" s="6">
        <v>6500</v>
      </c>
      <c r="E163" s="6">
        <f t="shared" si="38"/>
        <v>845.66160000000002</v>
      </c>
      <c r="F163" s="6">
        <v>541</v>
      </c>
      <c r="G163" s="15">
        <f t="shared" si="40"/>
        <v>25043.880600093711</v>
      </c>
      <c r="H163" s="15">
        <f t="shared" si="39"/>
        <v>304.66160000000002</v>
      </c>
      <c r="I163" s="31"/>
      <c r="J163" s="16"/>
      <c r="K163" s="15">
        <f t="shared" si="41"/>
        <v>198.26405475074191</v>
      </c>
    </row>
    <row r="164" spans="2:11" s="2" customFormat="1" ht="12.75" customHeight="1" x14ac:dyDescent="0.25">
      <c r="B164" s="2" t="s">
        <v>19</v>
      </c>
      <c r="C164" s="6">
        <v>10152</v>
      </c>
      <c r="D164" s="6">
        <v>6500</v>
      </c>
      <c r="E164" s="6">
        <f t="shared" si="38"/>
        <v>845.66160000000002</v>
      </c>
      <c r="F164" s="6">
        <v>541</v>
      </c>
      <c r="G164" s="15">
        <f t="shared" si="40"/>
        <v>25348.542200093711</v>
      </c>
      <c r="H164" s="15">
        <f t="shared" si="39"/>
        <v>304.66160000000002</v>
      </c>
      <c r="K164" s="15">
        <f t="shared" si="41"/>
        <v>200.67595908407523</v>
      </c>
    </row>
    <row r="165" spans="2:11" s="2" customFormat="1" ht="12.75" customHeight="1" x14ac:dyDescent="0.25">
      <c r="B165" s="2" t="s">
        <v>20</v>
      </c>
      <c r="C165" s="6">
        <v>10766</v>
      </c>
      <c r="D165" s="6">
        <v>6500</v>
      </c>
      <c r="E165" s="6">
        <f t="shared" si="38"/>
        <v>896.80780000000004</v>
      </c>
      <c r="F165" s="6">
        <v>541</v>
      </c>
      <c r="G165" s="15">
        <f t="shared" si="40"/>
        <v>25653.20380009371</v>
      </c>
      <c r="H165" s="15">
        <f t="shared" si="39"/>
        <v>355.80780000000004</v>
      </c>
      <c r="K165" s="15">
        <f t="shared" si="41"/>
        <v>203.08786341740856</v>
      </c>
    </row>
    <row r="166" spans="2:11" s="2" customFormat="1" ht="12.75" customHeight="1" x14ac:dyDescent="0.25">
      <c r="B166" s="2" t="s">
        <v>21</v>
      </c>
      <c r="C166" s="6">
        <v>10766</v>
      </c>
      <c r="D166" s="6">
        <v>6500</v>
      </c>
      <c r="E166" s="6">
        <f t="shared" si="38"/>
        <v>896.80780000000004</v>
      </c>
      <c r="F166" s="6">
        <v>541</v>
      </c>
      <c r="G166" s="15">
        <f t="shared" si="40"/>
        <v>26009.011600093709</v>
      </c>
      <c r="H166" s="15">
        <f t="shared" si="39"/>
        <v>355.80780000000004</v>
      </c>
      <c r="K166" s="15">
        <f t="shared" si="41"/>
        <v>205.90467516740856</v>
      </c>
    </row>
    <row r="167" spans="2:11" s="2" customFormat="1" ht="12.75" customHeight="1" x14ac:dyDescent="0.25">
      <c r="B167" s="7" t="s">
        <v>22</v>
      </c>
      <c r="C167" s="8">
        <f>SUM(C155:C166)</f>
        <v>123052</v>
      </c>
      <c r="D167" s="9" t="s">
        <v>23</v>
      </c>
      <c r="E167" s="8">
        <f>SUM(E155:E166)</f>
        <v>10250.231600000003</v>
      </c>
      <c r="F167" s="8">
        <f>SUM(F155:F166)</f>
        <v>6492</v>
      </c>
      <c r="G167" s="30">
        <f>SUM(G155:G166)</f>
        <v>291437.86540112452</v>
      </c>
      <c r="H167" s="30">
        <f>SUM(H155:H166)</f>
        <v>3758.2315999999996</v>
      </c>
      <c r="I167" s="38">
        <f>H153/12</f>
        <v>7.9166666666666673E-3</v>
      </c>
      <c r="J167" s="23"/>
      <c r="K167" s="30">
        <f>SUM(K155:K166)</f>
        <v>2307.2164344255698</v>
      </c>
    </row>
    <row r="168" spans="2:11" s="2" customFormat="1" ht="12.75" customHeight="1" x14ac:dyDescent="0.25">
      <c r="G168" s="15"/>
      <c r="H168" s="15"/>
      <c r="I168" s="15">
        <f>SUM($I$14,$G$33,$G$53,$G$73,$G$93,$G$112,$G$131,$G$150,$G$169)</f>
        <v>28672.035834519284</v>
      </c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2307.2164344255693</v>
      </c>
      <c r="F169" s="2" t="s">
        <v>25</v>
      </c>
      <c r="G169" s="73">
        <f>$C169+$H167</f>
        <v>6065.4480344255689</v>
      </c>
      <c r="H169" s="15"/>
      <c r="I169" s="135" t="str">
        <f>IF($I168=$G174,"OK","CHECK IT")</f>
        <v>OK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135" t="s">
        <v>54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83</v>
      </c>
      <c r="C172" s="439"/>
      <c r="D172" s="439"/>
      <c r="E172" s="439" t="s">
        <v>84</v>
      </c>
      <c r="F172" s="439"/>
      <c r="G172" s="4" t="s">
        <v>85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10766</v>
      </c>
      <c r="D174" s="6">
        <v>6500</v>
      </c>
      <c r="E174" s="6">
        <f t="shared" ref="E174:E185" si="42">$C174*8.33%</f>
        <v>896.80780000000004</v>
      </c>
      <c r="F174" s="6">
        <v>541</v>
      </c>
      <c r="G174" s="15">
        <f>$G$14+$G$33+$G$53+$G$73+$G$93+$G$112+$G$131+$G$150+$G$169</f>
        <v>28672.035834519284</v>
      </c>
      <c r="H174" s="15">
        <f t="shared" ref="H174:H185" si="43">E174-F174</f>
        <v>355.80780000000004</v>
      </c>
      <c r="I174" s="31"/>
      <c r="J174" s="16"/>
      <c r="K174" s="15">
        <f>($G174)*($H$172/12)</f>
        <v>226.986950356611</v>
      </c>
    </row>
    <row r="175" spans="2:11" s="2" customFormat="1" ht="12.75" customHeight="1" x14ac:dyDescent="0.25">
      <c r="B175" s="2" t="s">
        <v>28</v>
      </c>
      <c r="C175" s="6">
        <v>10766</v>
      </c>
      <c r="D175" s="6">
        <v>6500</v>
      </c>
      <c r="E175" s="6">
        <f t="shared" si="42"/>
        <v>896.80780000000004</v>
      </c>
      <c r="F175" s="6">
        <v>541</v>
      </c>
      <c r="G175" s="15">
        <f t="shared" ref="G175:G185" si="44">$G174+$H174</f>
        <v>29027.843634519282</v>
      </c>
      <c r="H175" s="15">
        <f t="shared" si="43"/>
        <v>355.80780000000004</v>
      </c>
      <c r="I175" s="31"/>
      <c r="J175" s="16"/>
      <c r="K175" s="15">
        <f t="shared" ref="K175:K185" si="45">($G175)*($H$172/12)</f>
        <v>229.803762106611</v>
      </c>
    </row>
    <row r="176" spans="2:11" s="2" customFormat="1" ht="12.75" customHeight="1" x14ac:dyDescent="0.25">
      <c r="B176" s="2" t="s">
        <v>29</v>
      </c>
      <c r="C176" s="6">
        <v>10766</v>
      </c>
      <c r="D176" s="6">
        <v>6500</v>
      </c>
      <c r="E176" s="6">
        <f t="shared" si="42"/>
        <v>896.80780000000004</v>
      </c>
      <c r="F176" s="6">
        <v>541</v>
      </c>
      <c r="G176" s="15">
        <f t="shared" si="44"/>
        <v>29383.651434519281</v>
      </c>
      <c r="H176" s="15">
        <f t="shared" si="43"/>
        <v>355.80780000000004</v>
      </c>
      <c r="I176" s="31"/>
      <c r="J176" s="16"/>
      <c r="K176" s="15">
        <f t="shared" si="45"/>
        <v>232.620573856611</v>
      </c>
    </row>
    <row r="177" spans="2:11" s="2" customFormat="1" ht="12.75" customHeight="1" x14ac:dyDescent="0.25">
      <c r="B177" s="2" t="s">
        <v>30</v>
      </c>
      <c r="C177" s="6">
        <v>10766</v>
      </c>
      <c r="D177" s="6">
        <v>6500</v>
      </c>
      <c r="E177" s="6">
        <f t="shared" si="42"/>
        <v>896.80780000000004</v>
      </c>
      <c r="F177" s="6">
        <v>541</v>
      </c>
      <c r="G177" s="15">
        <f t="shared" si="44"/>
        <v>29739.45923451928</v>
      </c>
      <c r="H177" s="15">
        <f t="shared" si="43"/>
        <v>355.80780000000004</v>
      </c>
      <c r="I177" s="31"/>
      <c r="J177" s="16"/>
      <c r="K177" s="15">
        <f t="shared" si="45"/>
        <v>235.43738560661097</v>
      </c>
    </row>
    <row r="178" spans="2:11" s="2" customFormat="1" ht="12.75" customHeight="1" x14ac:dyDescent="0.25">
      <c r="B178" s="2" t="s">
        <v>31</v>
      </c>
      <c r="C178" s="6">
        <v>10766</v>
      </c>
      <c r="D178" s="6">
        <v>6500</v>
      </c>
      <c r="E178" s="6">
        <f t="shared" si="42"/>
        <v>896.80780000000004</v>
      </c>
      <c r="F178" s="6">
        <v>541</v>
      </c>
      <c r="G178" s="15">
        <f t="shared" si="44"/>
        <v>30095.267034519278</v>
      </c>
      <c r="H178" s="15">
        <f t="shared" si="43"/>
        <v>355.80780000000004</v>
      </c>
      <c r="I178" s="31"/>
      <c r="J178" s="16"/>
      <c r="K178" s="15">
        <f t="shared" si="45"/>
        <v>238.25419735661097</v>
      </c>
    </row>
    <row r="179" spans="2:11" s="2" customFormat="1" ht="12.75" customHeight="1" x14ac:dyDescent="0.25">
      <c r="B179" s="2" t="s">
        <v>32</v>
      </c>
      <c r="C179" s="6">
        <v>10766</v>
      </c>
      <c r="D179" s="6">
        <v>6500</v>
      </c>
      <c r="E179" s="6">
        <f t="shared" si="42"/>
        <v>896.80780000000004</v>
      </c>
      <c r="F179" s="6">
        <v>541</v>
      </c>
      <c r="G179" s="15">
        <f t="shared" si="44"/>
        <v>30451.074834519277</v>
      </c>
      <c r="H179" s="15">
        <f t="shared" si="43"/>
        <v>355.80780000000004</v>
      </c>
      <c r="I179" s="31"/>
      <c r="J179" s="16"/>
      <c r="K179" s="15">
        <f t="shared" si="45"/>
        <v>241.07100910661097</v>
      </c>
    </row>
    <row r="180" spans="2:11" s="2" customFormat="1" ht="12.75" customHeight="1" x14ac:dyDescent="0.25">
      <c r="B180" s="2" t="s">
        <v>33</v>
      </c>
      <c r="C180" s="6">
        <v>11063</v>
      </c>
      <c r="D180" s="6">
        <v>6500</v>
      </c>
      <c r="E180" s="6">
        <f t="shared" si="42"/>
        <v>921.54790000000003</v>
      </c>
      <c r="F180" s="6">
        <v>541</v>
      </c>
      <c r="G180" s="15">
        <f t="shared" si="44"/>
        <v>30806.882634519276</v>
      </c>
      <c r="H180" s="15">
        <f t="shared" si="43"/>
        <v>380.54790000000003</v>
      </c>
      <c r="I180" s="31"/>
      <c r="J180" s="16"/>
      <c r="K180" s="15">
        <f t="shared" si="45"/>
        <v>243.88782085661094</v>
      </c>
    </row>
    <row r="181" spans="2:11" s="2" customFormat="1" ht="12.75" customHeight="1" x14ac:dyDescent="0.25">
      <c r="B181" s="2" t="s">
        <v>17</v>
      </c>
      <c r="C181" s="6">
        <v>11063</v>
      </c>
      <c r="D181" s="6">
        <v>6500</v>
      </c>
      <c r="E181" s="6">
        <f t="shared" si="42"/>
        <v>921.54790000000003</v>
      </c>
      <c r="F181" s="6">
        <v>541</v>
      </c>
      <c r="G181" s="15">
        <f t="shared" si="44"/>
        <v>31187.430534519277</v>
      </c>
      <c r="H181" s="15">
        <f t="shared" si="43"/>
        <v>380.54790000000003</v>
      </c>
      <c r="I181" s="31"/>
      <c r="J181" s="16"/>
      <c r="K181" s="15">
        <f t="shared" si="45"/>
        <v>246.90049173161097</v>
      </c>
    </row>
    <row r="182" spans="2:11" s="2" customFormat="1" ht="12.75" customHeight="1" x14ac:dyDescent="0.25">
      <c r="B182" s="2" t="s">
        <v>18</v>
      </c>
      <c r="C182" s="6">
        <v>11063</v>
      </c>
      <c r="D182" s="6">
        <v>6500</v>
      </c>
      <c r="E182" s="6">
        <f t="shared" si="42"/>
        <v>921.54790000000003</v>
      </c>
      <c r="F182" s="6">
        <v>541</v>
      </c>
      <c r="G182" s="15">
        <f t="shared" si="44"/>
        <v>31567.978434519278</v>
      </c>
      <c r="H182" s="15">
        <f t="shared" si="43"/>
        <v>380.54790000000003</v>
      </c>
      <c r="I182" s="31"/>
      <c r="J182" s="16"/>
      <c r="K182" s="15">
        <f t="shared" si="45"/>
        <v>249.91316260661097</v>
      </c>
    </row>
    <row r="183" spans="2:11" s="2" customFormat="1" ht="12.75" customHeight="1" x14ac:dyDescent="0.25">
      <c r="B183" s="2" t="s">
        <v>19</v>
      </c>
      <c r="C183" s="6">
        <v>11063</v>
      </c>
      <c r="D183" s="6">
        <v>6500</v>
      </c>
      <c r="E183" s="6">
        <f t="shared" si="42"/>
        <v>921.54790000000003</v>
      </c>
      <c r="F183" s="6">
        <v>541</v>
      </c>
      <c r="G183" s="15">
        <f t="shared" si="44"/>
        <v>31948.52633451928</v>
      </c>
      <c r="H183" s="15">
        <f t="shared" si="43"/>
        <v>380.54790000000003</v>
      </c>
      <c r="K183" s="15">
        <f t="shared" si="45"/>
        <v>252.92583348161099</v>
      </c>
    </row>
    <row r="184" spans="2:11" s="2" customFormat="1" ht="12.75" customHeight="1" x14ac:dyDescent="0.25">
      <c r="B184" s="2" t="s">
        <v>20</v>
      </c>
      <c r="C184" s="6">
        <v>11399</v>
      </c>
      <c r="D184" s="6">
        <v>6500</v>
      </c>
      <c r="E184" s="6">
        <f t="shared" si="42"/>
        <v>949.5367</v>
      </c>
      <c r="F184" s="6">
        <v>541</v>
      </c>
      <c r="G184" s="15">
        <f t="shared" si="44"/>
        <v>32329.074234519281</v>
      </c>
      <c r="H184" s="15">
        <f t="shared" si="43"/>
        <v>408.5367</v>
      </c>
      <c r="K184" s="15">
        <f t="shared" si="45"/>
        <v>255.93850435661099</v>
      </c>
    </row>
    <row r="185" spans="2:11" s="2" customFormat="1" ht="12.75" customHeight="1" x14ac:dyDescent="0.25">
      <c r="B185" s="2" t="s">
        <v>21</v>
      </c>
      <c r="C185" s="6">
        <v>11399</v>
      </c>
      <c r="D185" s="6">
        <v>6500</v>
      </c>
      <c r="E185" s="6">
        <f t="shared" si="42"/>
        <v>949.5367</v>
      </c>
      <c r="F185" s="6">
        <v>541</v>
      </c>
      <c r="G185" s="15">
        <f t="shared" si="44"/>
        <v>32737.610934519282</v>
      </c>
      <c r="H185" s="15">
        <f t="shared" si="43"/>
        <v>408.5367</v>
      </c>
      <c r="K185" s="15">
        <f t="shared" si="45"/>
        <v>259.17275323161101</v>
      </c>
    </row>
    <row r="186" spans="2:11" s="2" customFormat="1" ht="12.75" customHeight="1" x14ac:dyDescent="0.25">
      <c r="B186" s="7" t="s">
        <v>22</v>
      </c>
      <c r="C186" s="8">
        <f>SUM(C174:C185)</f>
        <v>131646</v>
      </c>
      <c r="D186" s="9" t="s">
        <v>23</v>
      </c>
      <c r="E186" s="8">
        <f>SUM(E174:E185)</f>
        <v>10966.111800000001</v>
      </c>
      <c r="F186" s="8">
        <f>SUM(F174:F185)</f>
        <v>6492</v>
      </c>
      <c r="G186" s="30">
        <f>SUM(G174:G185)</f>
        <v>367946.83511423133</v>
      </c>
      <c r="H186" s="30">
        <f>SUM(H174:H185)</f>
        <v>4474.1118000000006</v>
      </c>
      <c r="I186" s="38">
        <f>H172/12</f>
        <v>7.9166666666666673E-3</v>
      </c>
      <c r="J186" s="23"/>
      <c r="K186" s="30">
        <f>SUM(K174:K185)</f>
        <v>2912.9124446543315</v>
      </c>
    </row>
    <row r="187" spans="2:11" s="2" customFormat="1" ht="12.75" customHeight="1" x14ac:dyDescent="0.25">
      <c r="G187" s="15"/>
      <c r="H187" s="15"/>
      <c r="I187" s="15">
        <f>SUM($I$14,$G$33,$G$53,$G$73,$G$93,$G$112,$G$131,$G$150,$G$169,$G$188)</f>
        <v>36059.060079173614</v>
      </c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2912.9124446543315</v>
      </c>
      <c r="F188" s="2" t="s">
        <v>25</v>
      </c>
      <c r="G188" s="73">
        <f>$C188+$H186</f>
        <v>7387.0242446543325</v>
      </c>
      <c r="H188" s="15"/>
      <c r="I188" s="135" t="str">
        <f>IF($I187=$G193,"OK","CHECK IT")</f>
        <v>OK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H189" s="53"/>
      <c r="I189" s="135" t="s">
        <v>54</v>
      </c>
      <c r="J189" s="16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I190" s="31"/>
      <c r="J190" s="20"/>
      <c r="K190" s="15"/>
    </row>
    <row r="191" spans="2:11" s="2" customFormat="1" ht="12.75" customHeight="1" x14ac:dyDescent="0.25">
      <c r="B191" s="439" t="s">
        <v>83</v>
      </c>
      <c r="C191" s="439"/>
      <c r="D191" s="439"/>
      <c r="E191" s="439" t="s">
        <v>84</v>
      </c>
      <c r="F191" s="439"/>
      <c r="G191" s="4" t="s">
        <v>85</v>
      </c>
      <c r="H191" s="52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11399</v>
      </c>
      <c r="D193" s="6">
        <v>6500</v>
      </c>
      <c r="E193" s="6">
        <f t="shared" ref="E193:E204" si="46">$C193*8.33%</f>
        <v>949.5367</v>
      </c>
      <c r="F193" s="6">
        <v>541</v>
      </c>
      <c r="G193" s="15">
        <f>$G$14+$G$33+$G$53+$G$73+$G$93+$G$112+$G$131+$G$150+$G$169+$G$188</f>
        <v>36059.060079173614</v>
      </c>
      <c r="H193" s="15">
        <f t="shared" ref="H193:H204" si="47">E193-F193</f>
        <v>408.5367</v>
      </c>
      <c r="I193" s="31"/>
      <c r="J193" s="16"/>
      <c r="K193" s="15">
        <f>($G193)*($H$191/12)</f>
        <v>255.4183422274798</v>
      </c>
    </row>
    <row r="194" spans="2:11" s="2" customFormat="1" ht="12.75" customHeight="1" x14ac:dyDescent="0.25">
      <c r="B194" s="2" t="s">
        <v>28</v>
      </c>
      <c r="C194" s="6">
        <v>11628</v>
      </c>
      <c r="D194" s="6">
        <v>6500</v>
      </c>
      <c r="E194" s="6">
        <f t="shared" si="46"/>
        <v>968.61239999999998</v>
      </c>
      <c r="F194" s="6">
        <v>541</v>
      </c>
      <c r="G194" s="15">
        <f t="shared" ref="G194:G204" si="48">$G193+$H193</f>
        <v>36467.596779173611</v>
      </c>
      <c r="H194" s="15">
        <f t="shared" si="47"/>
        <v>427.61239999999998</v>
      </c>
      <c r="I194" s="31"/>
      <c r="J194" s="16"/>
      <c r="K194" s="15">
        <f t="shared" ref="K194:K204" si="49">($G194)*($H$191/12)</f>
        <v>258.31214385247978</v>
      </c>
    </row>
    <row r="195" spans="2:11" s="2" customFormat="1" ht="12.75" customHeight="1" x14ac:dyDescent="0.25">
      <c r="B195" s="2" t="s">
        <v>29</v>
      </c>
      <c r="C195" s="6">
        <v>11628</v>
      </c>
      <c r="D195" s="6">
        <v>6500</v>
      </c>
      <c r="E195" s="6">
        <f t="shared" si="46"/>
        <v>968.61239999999998</v>
      </c>
      <c r="F195" s="6">
        <v>541</v>
      </c>
      <c r="G195" s="15">
        <f t="shared" si="48"/>
        <v>36895.209179173609</v>
      </c>
      <c r="H195" s="15">
        <f t="shared" si="47"/>
        <v>427.61239999999998</v>
      </c>
      <c r="I195" s="31"/>
      <c r="J195" s="16"/>
      <c r="K195" s="15">
        <f t="shared" si="49"/>
        <v>261.34106501914641</v>
      </c>
    </row>
    <row r="196" spans="2:11" s="2" customFormat="1" ht="12.75" customHeight="1" x14ac:dyDescent="0.25">
      <c r="B196" s="2" t="s">
        <v>30</v>
      </c>
      <c r="C196" s="6">
        <v>11628</v>
      </c>
      <c r="D196" s="6">
        <v>6500</v>
      </c>
      <c r="E196" s="6">
        <f t="shared" si="46"/>
        <v>968.61239999999998</v>
      </c>
      <c r="F196" s="6">
        <v>541</v>
      </c>
      <c r="G196" s="15">
        <f t="shared" si="48"/>
        <v>37322.821579173607</v>
      </c>
      <c r="H196" s="15">
        <f t="shared" si="47"/>
        <v>427.61239999999998</v>
      </c>
      <c r="I196" s="31"/>
      <c r="J196" s="16"/>
      <c r="K196" s="15">
        <f t="shared" si="49"/>
        <v>264.36998618581305</v>
      </c>
    </row>
    <row r="197" spans="2:11" s="2" customFormat="1" ht="12.75" customHeight="1" x14ac:dyDescent="0.25">
      <c r="B197" s="2" t="s">
        <v>31</v>
      </c>
      <c r="C197" s="6">
        <v>0</v>
      </c>
      <c r="D197" s="6">
        <v>6500</v>
      </c>
      <c r="E197" s="6">
        <f t="shared" si="46"/>
        <v>0</v>
      </c>
      <c r="F197" s="6">
        <v>0</v>
      </c>
      <c r="G197" s="15">
        <f t="shared" si="48"/>
        <v>37750.433979173606</v>
      </c>
      <c r="H197" s="15">
        <f t="shared" si="47"/>
        <v>0</v>
      </c>
      <c r="I197" s="31"/>
      <c r="J197" s="16"/>
      <c r="K197" s="15">
        <f t="shared" si="49"/>
        <v>267.39890735247974</v>
      </c>
    </row>
    <row r="198" spans="2:11" s="2" customFormat="1" ht="12.75" customHeight="1" x14ac:dyDescent="0.25">
      <c r="B198" s="2" t="s">
        <v>32</v>
      </c>
      <c r="C198" s="6">
        <v>0</v>
      </c>
      <c r="D198" s="6">
        <v>6500</v>
      </c>
      <c r="E198" s="6">
        <f t="shared" si="46"/>
        <v>0</v>
      </c>
      <c r="F198" s="6">
        <v>0</v>
      </c>
      <c r="G198" s="15">
        <f t="shared" si="48"/>
        <v>37750.433979173606</v>
      </c>
      <c r="H198" s="15">
        <f t="shared" si="47"/>
        <v>0</v>
      </c>
      <c r="I198" s="31"/>
      <c r="J198" s="16"/>
      <c r="K198" s="15">
        <f t="shared" si="49"/>
        <v>267.39890735247974</v>
      </c>
    </row>
    <row r="199" spans="2:11" s="2" customFormat="1" ht="12.75" customHeight="1" x14ac:dyDescent="0.25">
      <c r="B199" s="2" t="s">
        <v>33</v>
      </c>
      <c r="C199" s="6">
        <v>0</v>
      </c>
      <c r="D199" s="6">
        <v>6500</v>
      </c>
      <c r="E199" s="6">
        <f t="shared" si="46"/>
        <v>0</v>
      </c>
      <c r="F199" s="6">
        <v>0</v>
      </c>
      <c r="G199" s="15">
        <f t="shared" si="48"/>
        <v>37750.433979173606</v>
      </c>
      <c r="H199" s="15">
        <f t="shared" si="47"/>
        <v>0</v>
      </c>
      <c r="I199" s="31"/>
      <c r="J199" s="16"/>
      <c r="K199" s="15">
        <f t="shared" si="49"/>
        <v>267.39890735247974</v>
      </c>
    </row>
    <row r="200" spans="2:11" s="2" customFormat="1" ht="12.75" customHeight="1" x14ac:dyDescent="0.25">
      <c r="B200" s="2" t="s">
        <v>17</v>
      </c>
      <c r="C200" s="6">
        <v>0</v>
      </c>
      <c r="D200" s="6">
        <v>6500</v>
      </c>
      <c r="E200" s="6">
        <f t="shared" si="46"/>
        <v>0</v>
      </c>
      <c r="F200" s="6">
        <v>0</v>
      </c>
      <c r="G200" s="15">
        <f t="shared" si="48"/>
        <v>37750.433979173606</v>
      </c>
      <c r="H200" s="15">
        <f t="shared" si="47"/>
        <v>0</v>
      </c>
      <c r="I200" s="31"/>
      <c r="J200" s="16"/>
      <c r="K200" s="15">
        <f t="shared" si="49"/>
        <v>267.39890735247974</v>
      </c>
    </row>
    <row r="201" spans="2:11" s="2" customFormat="1" ht="12.75" customHeight="1" x14ac:dyDescent="0.25">
      <c r="B201" s="2" t="s">
        <v>18</v>
      </c>
      <c r="C201" s="6">
        <v>0</v>
      </c>
      <c r="D201" s="6">
        <v>6500</v>
      </c>
      <c r="E201" s="6">
        <f t="shared" si="46"/>
        <v>0</v>
      </c>
      <c r="F201" s="6">
        <v>0</v>
      </c>
      <c r="G201" s="15">
        <f t="shared" si="48"/>
        <v>37750.433979173606</v>
      </c>
      <c r="H201" s="15">
        <f t="shared" si="47"/>
        <v>0</v>
      </c>
      <c r="I201" s="31"/>
      <c r="J201" s="16"/>
      <c r="K201" s="15">
        <f t="shared" si="49"/>
        <v>267.39890735247974</v>
      </c>
    </row>
    <row r="202" spans="2:11" s="2" customFormat="1" ht="12.75" customHeight="1" x14ac:dyDescent="0.25">
      <c r="B202" s="2" t="s">
        <v>19</v>
      </c>
      <c r="C202" s="6">
        <v>0</v>
      </c>
      <c r="D202" s="6">
        <v>6500</v>
      </c>
      <c r="E202" s="6">
        <f t="shared" si="46"/>
        <v>0</v>
      </c>
      <c r="F202" s="6">
        <v>0</v>
      </c>
      <c r="G202" s="15">
        <f t="shared" si="48"/>
        <v>37750.433979173606</v>
      </c>
      <c r="H202" s="15">
        <f t="shared" si="47"/>
        <v>0</v>
      </c>
      <c r="K202" s="15">
        <f t="shared" si="49"/>
        <v>267.39890735247974</v>
      </c>
    </row>
    <row r="203" spans="2:11" s="2" customFormat="1" ht="12.75" customHeight="1" x14ac:dyDescent="0.25">
      <c r="B203" s="2" t="s">
        <v>20</v>
      </c>
      <c r="C203" s="6">
        <v>0</v>
      </c>
      <c r="D203" s="6">
        <v>6500</v>
      </c>
      <c r="E203" s="6">
        <f t="shared" si="46"/>
        <v>0</v>
      </c>
      <c r="F203" s="6">
        <v>0</v>
      </c>
      <c r="G203" s="15">
        <f t="shared" si="48"/>
        <v>37750.433979173606</v>
      </c>
      <c r="H203" s="15">
        <f t="shared" si="47"/>
        <v>0</v>
      </c>
      <c r="K203" s="15">
        <f t="shared" si="49"/>
        <v>267.39890735247974</v>
      </c>
    </row>
    <row r="204" spans="2:11" s="2" customFormat="1" ht="12.75" customHeight="1" x14ac:dyDescent="0.25">
      <c r="B204" s="2" t="s">
        <v>21</v>
      </c>
      <c r="C204" s="6">
        <v>0</v>
      </c>
      <c r="D204" s="6">
        <v>6500</v>
      </c>
      <c r="E204" s="6">
        <f t="shared" si="46"/>
        <v>0</v>
      </c>
      <c r="F204" s="6">
        <v>0</v>
      </c>
      <c r="G204" s="15">
        <f t="shared" si="48"/>
        <v>37750.433979173606</v>
      </c>
      <c r="H204" s="15">
        <f t="shared" si="47"/>
        <v>0</v>
      </c>
      <c r="K204" s="15">
        <f t="shared" si="49"/>
        <v>267.39890735247974</v>
      </c>
    </row>
    <row r="205" spans="2:11" s="2" customFormat="1" ht="12.75" customHeight="1" x14ac:dyDescent="0.25">
      <c r="B205" s="7" t="s">
        <v>22</v>
      </c>
      <c r="C205" s="8">
        <f>SUM(C193:C204)</f>
        <v>46283</v>
      </c>
      <c r="D205" s="9" t="s">
        <v>23</v>
      </c>
      <c r="E205" s="8">
        <f>SUM(E193:E204)</f>
        <v>3855.3739</v>
      </c>
      <c r="F205" s="8">
        <f>SUM(F193:F204)</f>
        <v>2164</v>
      </c>
      <c r="G205" s="30">
        <f>SUM(G193:G204)</f>
        <v>448748.15945008327</v>
      </c>
      <c r="H205" s="30">
        <f>SUM(H193:H204)</f>
        <v>1691.3739</v>
      </c>
      <c r="I205" s="38">
        <f>H191/12</f>
        <v>7.0833333333333338E-3</v>
      </c>
      <c r="J205" s="23"/>
      <c r="K205" s="30">
        <f>SUM(K193:K204)</f>
        <v>3178.6327961047573</v>
      </c>
    </row>
    <row r="206" spans="2:11" s="2" customFormat="1" ht="12.75" customHeight="1" x14ac:dyDescent="0.25">
      <c r="G206" s="15"/>
      <c r="H206" s="15"/>
      <c r="I206" s="15">
        <f>SUM($I$14,$G$33,$G$53,$G$73,$G$93,$G$112,$G$131,$G$150,$G$169,$G$188,$G$207)</f>
        <v>40929.06677527837</v>
      </c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3178.6327961047568</v>
      </c>
      <c r="F207" s="2" t="s">
        <v>25</v>
      </c>
      <c r="G207" s="73">
        <f>$C207+$H205</f>
        <v>4870.0066961047569</v>
      </c>
      <c r="H207" s="15"/>
      <c r="I207" s="135" t="str">
        <f>IF($I206=$G212,"OK","CHECK IT")</f>
        <v>OK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135" t="s">
        <v>54</v>
      </c>
      <c r="J208" s="16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0"/>
      <c r="K209" s="15"/>
    </row>
    <row r="210" spans="2:11" s="2" customFormat="1" ht="12.75" customHeight="1" x14ac:dyDescent="0.25">
      <c r="B210" s="439" t="s">
        <v>83</v>
      </c>
      <c r="C210" s="439"/>
      <c r="D210" s="439"/>
      <c r="E210" s="439" t="s">
        <v>84</v>
      </c>
      <c r="F210" s="439"/>
      <c r="G210" s="4" t="s">
        <v>85</v>
      </c>
      <c r="H210" s="52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0</v>
      </c>
      <c r="D212" s="6">
        <v>6500</v>
      </c>
      <c r="E212" s="6">
        <f t="shared" ref="E212:E223" si="50">$C212*8.33%</f>
        <v>0</v>
      </c>
      <c r="F212" s="6">
        <v>0</v>
      </c>
      <c r="G212" s="15">
        <f>$G$14+$G$33+$G$53+$G$73+$G$93+$G$112+$G$131+$G$150+$G$169+$G$188+$G$207</f>
        <v>40929.06677527837</v>
      </c>
      <c r="H212" s="15">
        <f t="shared" ref="H212:H223" si="51">E212-F212</f>
        <v>0</v>
      </c>
      <c r="I212" s="31"/>
      <c r="J212" s="16"/>
      <c r="K212" s="15">
        <f>(G212)*($H$210/12)</f>
        <v>289.91422299155516</v>
      </c>
    </row>
    <row r="213" spans="2:11" s="2" customFormat="1" ht="12.75" customHeight="1" x14ac:dyDescent="0.25">
      <c r="B213" s="2" t="s">
        <v>28</v>
      </c>
      <c r="C213" s="6">
        <v>0</v>
      </c>
      <c r="D213" s="6">
        <v>6500</v>
      </c>
      <c r="E213" s="6">
        <f t="shared" si="50"/>
        <v>0</v>
      </c>
      <c r="F213" s="6">
        <v>0</v>
      </c>
      <c r="G213" s="15">
        <f t="shared" ref="G213:G223" si="52">$G212+$H212</f>
        <v>40929.06677527837</v>
      </c>
      <c r="H213" s="15">
        <f t="shared" si="51"/>
        <v>0</v>
      </c>
      <c r="I213" s="31"/>
      <c r="J213" s="16"/>
      <c r="K213" s="15">
        <f t="shared" ref="K213:K223" si="53">(G213)*($H$210/12)</f>
        <v>289.91422299155516</v>
      </c>
    </row>
    <row r="214" spans="2:11" s="2" customFormat="1" ht="12.75" customHeight="1" x14ac:dyDescent="0.25">
      <c r="B214" s="2" t="s">
        <v>29</v>
      </c>
      <c r="C214" s="6">
        <v>0</v>
      </c>
      <c r="D214" s="6">
        <v>6500</v>
      </c>
      <c r="E214" s="6">
        <f t="shared" si="50"/>
        <v>0</v>
      </c>
      <c r="F214" s="6">
        <v>0</v>
      </c>
      <c r="G214" s="15">
        <f t="shared" si="52"/>
        <v>40929.06677527837</v>
      </c>
      <c r="H214" s="15">
        <f t="shared" si="51"/>
        <v>0</v>
      </c>
      <c r="I214" s="31"/>
      <c r="J214" s="16"/>
      <c r="K214" s="15">
        <f t="shared" si="53"/>
        <v>289.91422299155516</v>
      </c>
    </row>
    <row r="215" spans="2:11" s="2" customFormat="1" ht="12.75" customHeight="1" x14ac:dyDescent="0.25">
      <c r="B215" s="2" t="s">
        <v>30</v>
      </c>
      <c r="C215" s="6">
        <v>0</v>
      </c>
      <c r="D215" s="6">
        <v>6500</v>
      </c>
      <c r="E215" s="6">
        <f t="shared" si="50"/>
        <v>0</v>
      </c>
      <c r="F215" s="6">
        <v>0</v>
      </c>
      <c r="G215" s="15">
        <f t="shared" si="52"/>
        <v>40929.06677527837</v>
      </c>
      <c r="H215" s="15">
        <f t="shared" si="51"/>
        <v>0</v>
      </c>
      <c r="I215" s="31"/>
      <c r="J215" s="16"/>
      <c r="K215" s="15">
        <f t="shared" si="53"/>
        <v>289.91422299155516</v>
      </c>
    </row>
    <row r="216" spans="2:11" s="2" customFormat="1" ht="12.75" customHeight="1" x14ac:dyDescent="0.25">
      <c r="B216" s="2" t="s">
        <v>31</v>
      </c>
      <c r="C216" s="6">
        <v>0</v>
      </c>
      <c r="D216" s="6">
        <v>6500</v>
      </c>
      <c r="E216" s="6">
        <f t="shared" si="50"/>
        <v>0</v>
      </c>
      <c r="F216" s="6">
        <v>0</v>
      </c>
      <c r="G216" s="15">
        <f t="shared" si="52"/>
        <v>40929.06677527837</v>
      </c>
      <c r="H216" s="15">
        <f t="shared" si="51"/>
        <v>0</v>
      </c>
      <c r="I216" s="31"/>
      <c r="J216" s="16"/>
      <c r="K216" s="15">
        <f t="shared" si="53"/>
        <v>289.91422299155516</v>
      </c>
    </row>
    <row r="217" spans="2:11" s="2" customFormat="1" ht="12.75" customHeight="1" x14ac:dyDescent="0.25">
      <c r="B217" s="2" t="s">
        <v>32</v>
      </c>
      <c r="C217" s="6">
        <v>0</v>
      </c>
      <c r="D217" s="6">
        <v>6500</v>
      </c>
      <c r="E217" s="6">
        <f t="shared" si="50"/>
        <v>0</v>
      </c>
      <c r="F217" s="6">
        <v>0</v>
      </c>
      <c r="G217" s="15">
        <f t="shared" si="52"/>
        <v>40929.06677527837</v>
      </c>
      <c r="H217" s="15">
        <f t="shared" si="51"/>
        <v>0</v>
      </c>
      <c r="I217" s="31"/>
      <c r="J217" s="16"/>
      <c r="K217" s="15">
        <f t="shared" si="53"/>
        <v>289.91422299155516</v>
      </c>
    </row>
    <row r="218" spans="2:11" s="2" customFormat="1" ht="12.75" customHeight="1" x14ac:dyDescent="0.25">
      <c r="B218" s="2" t="s">
        <v>33</v>
      </c>
      <c r="C218" s="6">
        <v>0</v>
      </c>
      <c r="D218" s="6">
        <v>6500</v>
      </c>
      <c r="E218" s="6">
        <f t="shared" si="50"/>
        <v>0</v>
      </c>
      <c r="F218" s="6">
        <v>0</v>
      </c>
      <c r="G218" s="15">
        <f t="shared" si="52"/>
        <v>40929.06677527837</v>
      </c>
      <c r="H218" s="15">
        <f t="shared" si="51"/>
        <v>0</v>
      </c>
      <c r="I218" s="31"/>
      <c r="J218" s="16"/>
      <c r="K218" s="15">
        <f t="shared" si="53"/>
        <v>289.91422299155516</v>
      </c>
    </row>
    <row r="219" spans="2:11" s="2" customFormat="1" ht="12.75" customHeight="1" x14ac:dyDescent="0.25">
      <c r="B219" s="2" t="s">
        <v>17</v>
      </c>
      <c r="C219" s="6">
        <v>0</v>
      </c>
      <c r="D219" s="6">
        <v>6500</v>
      </c>
      <c r="E219" s="6">
        <f t="shared" si="50"/>
        <v>0</v>
      </c>
      <c r="F219" s="6">
        <v>0</v>
      </c>
      <c r="G219" s="15">
        <f t="shared" si="52"/>
        <v>40929.06677527837</v>
      </c>
      <c r="H219" s="15">
        <f t="shared" si="51"/>
        <v>0</v>
      </c>
      <c r="I219" s="31"/>
      <c r="J219" s="16"/>
      <c r="K219" s="15">
        <f t="shared" si="53"/>
        <v>289.91422299155516</v>
      </c>
    </row>
    <row r="220" spans="2:11" s="2" customFormat="1" ht="12.75" customHeight="1" x14ac:dyDescent="0.25">
      <c r="B220" s="2" t="s">
        <v>18</v>
      </c>
      <c r="C220" s="6">
        <v>0</v>
      </c>
      <c r="D220" s="6">
        <v>6500</v>
      </c>
      <c r="E220" s="6">
        <f t="shared" si="50"/>
        <v>0</v>
      </c>
      <c r="F220" s="6">
        <v>0</v>
      </c>
      <c r="G220" s="15">
        <f t="shared" si="52"/>
        <v>40929.06677527837</v>
      </c>
      <c r="H220" s="15">
        <f t="shared" si="51"/>
        <v>0</v>
      </c>
      <c r="I220" s="31"/>
      <c r="J220" s="16"/>
      <c r="K220" s="15">
        <f t="shared" si="53"/>
        <v>289.91422299155516</v>
      </c>
    </row>
    <row r="221" spans="2:11" s="2" customFormat="1" ht="12.75" customHeight="1" x14ac:dyDescent="0.25">
      <c r="B221" s="2" t="s">
        <v>19</v>
      </c>
      <c r="C221" s="6">
        <v>0</v>
      </c>
      <c r="D221" s="6">
        <v>6500</v>
      </c>
      <c r="E221" s="6">
        <f t="shared" si="50"/>
        <v>0</v>
      </c>
      <c r="F221" s="6">
        <v>0</v>
      </c>
      <c r="G221" s="15">
        <f t="shared" si="52"/>
        <v>40929.06677527837</v>
      </c>
      <c r="H221" s="15">
        <f t="shared" si="51"/>
        <v>0</v>
      </c>
      <c r="I221" s="31"/>
      <c r="J221" s="16"/>
      <c r="K221" s="15">
        <f t="shared" si="53"/>
        <v>289.91422299155516</v>
      </c>
    </row>
    <row r="222" spans="2:11" s="2" customFormat="1" ht="12.75" customHeight="1" x14ac:dyDescent="0.25">
      <c r="B222" s="2" t="s">
        <v>20</v>
      </c>
      <c r="C222" s="6">
        <v>0</v>
      </c>
      <c r="D222" s="6">
        <v>6500</v>
      </c>
      <c r="E222" s="6">
        <f t="shared" si="50"/>
        <v>0</v>
      </c>
      <c r="F222" s="6">
        <v>0</v>
      </c>
      <c r="G222" s="15">
        <f t="shared" si="52"/>
        <v>40929.06677527837</v>
      </c>
      <c r="H222" s="15">
        <f t="shared" si="51"/>
        <v>0</v>
      </c>
      <c r="I222" s="31"/>
      <c r="J222" s="16"/>
      <c r="K222" s="15">
        <f t="shared" si="53"/>
        <v>289.91422299155516</v>
      </c>
    </row>
    <row r="223" spans="2:11" s="2" customFormat="1" ht="12.75" customHeight="1" x14ac:dyDescent="0.25">
      <c r="B223" s="2" t="s">
        <v>21</v>
      </c>
      <c r="C223" s="6">
        <v>0</v>
      </c>
      <c r="D223" s="6">
        <v>6500</v>
      </c>
      <c r="E223" s="6">
        <f t="shared" si="50"/>
        <v>0</v>
      </c>
      <c r="F223" s="6">
        <v>0</v>
      </c>
      <c r="G223" s="15">
        <f t="shared" si="52"/>
        <v>40929.06677527837</v>
      </c>
      <c r="H223" s="15">
        <f t="shared" si="51"/>
        <v>0</v>
      </c>
      <c r="I223" s="159" t="s">
        <v>54</v>
      </c>
      <c r="J223" s="16"/>
      <c r="K223" s="15">
        <f t="shared" si="53"/>
        <v>289.91422299155516</v>
      </c>
    </row>
    <row r="224" spans="2:11" s="2" customFormat="1" ht="12.75" customHeight="1" x14ac:dyDescent="0.25">
      <c r="B224" s="7" t="s">
        <v>22</v>
      </c>
      <c r="C224" s="8">
        <f>SUM(C212:C223)</f>
        <v>0</v>
      </c>
      <c r="D224" s="9" t="s">
        <v>23</v>
      </c>
      <c r="E224" s="8">
        <f>SUM(E212:E223)</f>
        <v>0</v>
      </c>
      <c r="F224" s="8">
        <f>SUM(F212:F223)</f>
        <v>0</v>
      </c>
      <c r="G224" s="30">
        <f>SUM(G212:G223)</f>
        <v>491148.80130334041</v>
      </c>
      <c r="H224" s="30">
        <f>SUM(H212:H223)</f>
        <v>0</v>
      </c>
      <c r="I224" s="158">
        <f>H210/12</f>
        <v>7.0833333333333338E-3</v>
      </c>
      <c r="K224" s="30">
        <f>SUM(K212:K223)</f>
        <v>3478.9706758986617</v>
      </c>
    </row>
    <row r="225" spans="2:11" s="2" customFormat="1" ht="12.75" customHeight="1" x14ac:dyDescent="0.25">
      <c r="G225" s="15"/>
      <c r="H225" s="15"/>
      <c r="I225" s="15">
        <f>SUM($I$14,$G$33,$G$53,$G$73,$G$93,$G$112,$G$131,$G$150,$G$169,$G$188,$G$207,$G$226)</f>
        <v>44408.037451177035</v>
      </c>
      <c r="J225" s="143" t="str">
        <f>IF($K224=$C226,"Intt OK","Intt CHECK IT")</f>
        <v>Intt OK</v>
      </c>
      <c r="K225" s="15"/>
    </row>
    <row r="226" spans="2:11" s="2" customFormat="1" ht="12.75" customHeight="1" x14ac:dyDescent="0.25">
      <c r="B226" s="2" t="s">
        <v>24</v>
      </c>
      <c r="C226" s="10">
        <f>G224*I224</f>
        <v>3478.9706758986613</v>
      </c>
      <c r="F226" s="2" t="s">
        <v>25</v>
      </c>
      <c r="G226" s="73">
        <f>$C226+$H224</f>
        <v>3478.9706758986613</v>
      </c>
      <c r="H226" s="15"/>
      <c r="I226" s="135" t="str">
        <f>IF($I225=$G232,"OK","CHECK IT")</f>
        <v>OK</v>
      </c>
      <c r="J226" s="16"/>
      <c r="K226" s="15"/>
    </row>
    <row r="227" spans="2:11" s="1" customFormat="1" ht="12.75" customHeight="1" x14ac:dyDescent="0.25">
      <c r="H227" s="53"/>
      <c r="I227" s="135" t="s">
        <v>54</v>
      </c>
      <c r="J227" s="143" t="s">
        <v>54</v>
      </c>
      <c r="K227" s="28"/>
    </row>
    <row r="228" spans="2:11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3" t="s">
        <v>4</v>
      </c>
      <c r="H228" s="136" t="s">
        <v>47</v>
      </c>
      <c r="I228" s="135" t="s">
        <v>54</v>
      </c>
      <c r="J228" s="16"/>
      <c r="K228" s="15"/>
    </row>
    <row r="229" spans="2:11" s="2" customFormat="1" ht="12.75" customHeight="1" x14ac:dyDescent="0.25">
      <c r="B229" s="439" t="s">
        <v>83</v>
      </c>
      <c r="C229" s="439"/>
      <c r="D229" s="439"/>
      <c r="E229" s="439" t="s">
        <v>84</v>
      </c>
      <c r="F229" s="439"/>
      <c r="G229" s="4" t="s">
        <v>85</v>
      </c>
      <c r="H229" s="52" t="s">
        <v>45</v>
      </c>
      <c r="I229" s="31"/>
      <c r="J229" s="20"/>
      <c r="K229" s="15"/>
    </row>
    <row r="230" spans="2:11" s="2" customFormat="1" ht="12.7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5" t="s">
        <v>14</v>
      </c>
      <c r="H230" s="48" t="s">
        <v>15</v>
      </c>
      <c r="I230" s="155" t="s">
        <v>16</v>
      </c>
      <c r="J230" s="26"/>
      <c r="K230" s="15"/>
    </row>
    <row r="231" spans="2:11" s="2" customFormat="1" ht="12.75" customHeight="1" x14ac:dyDescent="0.25">
      <c r="B231" s="2" t="s">
        <v>27</v>
      </c>
      <c r="C231" s="6">
        <v>0</v>
      </c>
      <c r="D231" s="6">
        <v>6500</v>
      </c>
      <c r="E231" s="6">
        <f t="shared" ref="E231:E242" si="54">$C231*8.33%</f>
        <v>0</v>
      </c>
      <c r="F231" s="6">
        <v>0</v>
      </c>
      <c r="G231" s="15">
        <f>$G$14+$G$33+$G$53+$G$73+$G$93+$G$112+$G$131+$G$150+$G$169+$G$188+$G$207+$G$226</f>
        <v>44408.037451177035</v>
      </c>
      <c r="H231" s="15">
        <f t="shared" ref="H231:H242" si="55">E231-F231</f>
        <v>0</v>
      </c>
      <c r="I231" s="156" t="s">
        <v>54</v>
      </c>
      <c r="J231" s="17"/>
      <c r="K231" s="15">
        <f>(G231)*($H$229/12)</f>
        <v>314.55693194583733</v>
      </c>
    </row>
    <row r="232" spans="2:11" s="2" customFormat="1" ht="12.75" customHeight="1" x14ac:dyDescent="0.25">
      <c r="B232" s="2" t="s">
        <v>28</v>
      </c>
      <c r="C232" s="6">
        <v>0</v>
      </c>
      <c r="D232" s="6">
        <v>6500</v>
      </c>
      <c r="E232" s="6">
        <f t="shared" si="54"/>
        <v>0</v>
      </c>
      <c r="F232" s="6">
        <v>0</v>
      </c>
      <c r="G232" s="15">
        <f t="shared" ref="G232:G242" si="56">$G231+$H231</f>
        <v>44408.037451177035</v>
      </c>
      <c r="H232" s="15">
        <f t="shared" si="55"/>
        <v>0</v>
      </c>
      <c r="I232" s="31"/>
      <c r="J232" s="16"/>
      <c r="K232" s="15">
        <f t="shared" ref="K232:K242" si="57">(G232)*($H$229/12)</f>
        <v>314.55693194583733</v>
      </c>
    </row>
    <row r="233" spans="2:11" s="2" customFormat="1" ht="12.75" customHeight="1" x14ac:dyDescent="0.25">
      <c r="B233" s="2" t="s">
        <v>29</v>
      </c>
      <c r="C233" s="6">
        <v>0</v>
      </c>
      <c r="D233" s="6">
        <v>6500</v>
      </c>
      <c r="E233" s="6">
        <f t="shared" si="54"/>
        <v>0</v>
      </c>
      <c r="F233" s="6">
        <v>0</v>
      </c>
      <c r="G233" s="15">
        <f t="shared" si="56"/>
        <v>44408.037451177035</v>
      </c>
      <c r="H233" s="15">
        <f t="shared" si="55"/>
        <v>0</v>
      </c>
      <c r="I233" s="31"/>
      <c r="J233" s="16"/>
      <c r="K233" s="15">
        <f t="shared" si="57"/>
        <v>314.55693194583733</v>
      </c>
    </row>
    <row r="234" spans="2:11" s="2" customFormat="1" ht="12.75" customHeight="1" x14ac:dyDescent="0.25">
      <c r="B234" s="2" t="s">
        <v>30</v>
      </c>
      <c r="C234" s="6">
        <v>0</v>
      </c>
      <c r="D234" s="6">
        <v>6500</v>
      </c>
      <c r="E234" s="6">
        <f t="shared" si="54"/>
        <v>0</v>
      </c>
      <c r="F234" s="6">
        <v>0</v>
      </c>
      <c r="G234" s="15">
        <f t="shared" si="56"/>
        <v>44408.037451177035</v>
      </c>
      <c r="H234" s="15">
        <f t="shared" si="55"/>
        <v>0</v>
      </c>
      <c r="I234" s="31"/>
      <c r="J234" s="16"/>
      <c r="K234" s="15">
        <f t="shared" si="57"/>
        <v>314.55693194583733</v>
      </c>
    </row>
    <row r="235" spans="2:11" s="2" customFormat="1" ht="12.75" customHeight="1" x14ac:dyDescent="0.25">
      <c r="B235" s="2" t="s">
        <v>31</v>
      </c>
      <c r="C235" s="6">
        <v>0</v>
      </c>
      <c r="D235" s="6">
        <v>6500</v>
      </c>
      <c r="E235" s="6">
        <f t="shared" si="54"/>
        <v>0</v>
      </c>
      <c r="F235" s="6">
        <v>0</v>
      </c>
      <c r="G235" s="15">
        <f t="shared" si="56"/>
        <v>44408.037451177035</v>
      </c>
      <c r="H235" s="15">
        <f t="shared" si="55"/>
        <v>0</v>
      </c>
      <c r="I235" s="31"/>
      <c r="J235" s="16"/>
      <c r="K235" s="15">
        <f t="shared" si="57"/>
        <v>314.55693194583733</v>
      </c>
    </row>
    <row r="236" spans="2:11" s="2" customFormat="1" ht="12.75" customHeight="1" x14ac:dyDescent="0.25">
      <c r="B236" s="2" t="s">
        <v>32</v>
      </c>
      <c r="C236" s="6">
        <v>0</v>
      </c>
      <c r="D236" s="6">
        <v>6500</v>
      </c>
      <c r="E236" s="6">
        <f t="shared" si="54"/>
        <v>0</v>
      </c>
      <c r="F236" s="6">
        <v>0</v>
      </c>
      <c r="G236" s="15">
        <f t="shared" si="56"/>
        <v>44408.037451177035</v>
      </c>
      <c r="H236" s="15">
        <f t="shared" si="55"/>
        <v>0</v>
      </c>
      <c r="I236" s="31"/>
      <c r="J236" s="16"/>
      <c r="K236" s="15">
        <f t="shared" si="57"/>
        <v>314.55693194583733</v>
      </c>
    </row>
    <row r="237" spans="2:11" s="2" customFormat="1" ht="12.75" customHeight="1" x14ac:dyDescent="0.25">
      <c r="B237" s="2" t="s">
        <v>33</v>
      </c>
      <c r="C237" s="6">
        <v>0</v>
      </c>
      <c r="D237" s="6">
        <v>6500</v>
      </c>
      <c r="E237" s="6">
        <f t="shared" si="54"/>
        <v>0</v>
      </c>
      <c r="F237" s="6">
        <v>0</v>
      </c>
      <c r="G237" s="15">
        <f t="shared" si="56"/>
        <v>44408.037451177035</v>
      </c>
      <c r="H237" s="15">
        <f t="shared" si="55"/>
        <v>0</v>
      </c>
      <c r="I237" s="31"/>
      <c r="J237" s="16"/>
      <c r="K237" s="15">
        <f t="shared" si="57"/>
        <v>314.55693194583733</v>
      </c>
    </row>
    <row r="238" spans="2:11" s="2" customFormat="1" ht="12.75" customHeight="1" x14ac:dyDescent="0.25">
      <c r="B238" s="2" t="s">
        <v>17</v>
      </c>
      <c r="C238" s="6">
        <v>0</v>
      </c>
      <c r="D238" s="6">
        <v>6500</v>
      </c>
      <c r="E238" s="6">
        <f t="shared" si="54"/>
        <v>0</v>
      </c>
      <c r="F238" s="6">
        <v>0</v>
      </c>
      <c r="G238" s="15">
        <f t="shared" si="56"/>
        <v>44408.037451177035</v>
      </c>
      <c r="H238" s="15">
        <f t="shared" si="55"/>
        <v>0</v>
      </c>
      <c r="I238" s="31"/>
      <c r="J238" s="16"/>
      <c r="K238" s="15">
        <f t="shared" si="57"/>
        <v>314.55693194583733</v>
      </c>
    </row>
    <row r="239" spans="2:11" s="2" customFormat="1" ht="12.75" customHeight="1" x14ac:dyDescent="0.25">
      <c r="B239" s="2" t="s">
        <v>18</v>
      </c>
      <c r="C239" s="6">
        <v>0</v>
      </c>
      <c r="D239" s="6">
        <v>6500</v>
      </c>
      <c r="E239" s="6">
        <f t="shared" si="54"/>
        <v>0</v>
      </c>
      <c r="F239" s="6">
        <v>0</v>
      </c>
      <c r="G239" s="15">
        <f t="shared" si="56"/>
        <v>44408.037451177035</v>
      </c>
      <c r="H239" s="15">
        <f t="shared" si="55"/>
        <v>0</v>
      </c>
      <c r="I239" s="31"/>
      <c r="J239" s="16"/>
      <c r="K239" s="15">
        <f t="shared" si="57"/>
        <v>314.55693194583733</v>
      </c>
    </row>
    <row r="240" spans="2:11" s="2" customFormat="1" ht="12.75" customHeight="1" x14ac:dyDescent="0.25">
      <c r="B240" s="2" t="s">
        <v>19</v>
      </c>
      <c r="C240" s="6">
        <v>0</v>
      </c>
      <c r="D240" s="6">
        <v>6500</v>
      </c>
      <c r="E240" s="6">
        <f t="shared" si="54"/>
        <v>0</v>
      </c>
      <c r="F240" s="6">
        <v>0</v>
      </c>
      <c r="G240" s="15">
        <f t="shared" si="56"/>
        <v>44408.037451177035</v>
      </c>
      <c r="H240" s="15">
        <f t="shared" si="55"/>
        <v>0</v>
      </c>
      <c r="I240" s="31"/>
      <c r="J240" s="16"/>
      <c r="K240" s="15">
        <f t="shared" si="57"/>
        <v>314.55693194583733</v>
      </c>
    </row>
    <row r="241" spans="2:12" s="2" customFormat="1" ht="12.75" customHeight="1" x14ac:dyDescent="0.25">
      <c r="B241" s="2" t="s">
        <v>20</v>
      </c>
      <c r="C241" s="6">
        <v>0</v>
      </c>
      <c r="D241" s="6">
        <v>6500</v>
      </c>
      <c r="E241" s="6">
        <f t="shared" si="54"/>
        <v>0</v>
      </c>
      <c r="F241" s="6">
        <v>0</v>
      </c>
      <c r="G241" s="15">
        <f t="shared" si="56"/>
        <v>44408.037451177035</v>
      </c>
      <c r="H241" s="15">
        <f t="shared" si="55"/>
        <v>0</v>
      </c>
      <c r="I241" s="31"/>
      <c r="J241" s="16"/>
      <c r="K241" s="15">
        <f t="shared" si="57"/>
        <v>314.55693194583733</v>
      </c>
    </row>
    <row r="242" spans="2:12" s="2" customFormat="1" ht="12.75" customHeight="1" x14ac:dyDescent="0.25">
      <c r="B242" s="2" t="s">
        <v>21</v>
      </c>
      <c r="C242" s="6">
        <v>0</v>
      </c>
      <c r="D242" s="6">
        <v>6500</v>
      </c>
      <c r="E242" s="6">
        <f t="shared" si="54"/>
        <v>0</v>
      </c>
      <c r="F242" s="6">
        <v>0</v>
      </c>
      <c r="G242" s="15">
        <f t="shared" si="56"/>
        <v>44408.037451177035</v>
      </c>
      <c r="H242" s="15">
        <f t="shared" si="55"/>
        <v>0</v>
      </c>
      <c r="I242" s="159" t="s">
        <v>54</v>
      </c>
      <c r="J242" s="16"/>
      <c r="K242" s="15">
        <f t="shared" si="57"/>
        <v>314.55693194583733</v>
      </c>
    </row>
    <row r="243" spans="2:12" s="2" customFormat="1" ht="12.75" customHeight="1" x14ac:dyDescent="0.25">
      <c r="B243" s="7" t="s">
        <v>22</v>
      </c>
      <c r="C243" s="8">
        <f>SUM(C231:C242)</f>
        <v>0</v>
      </c>
      <c r="D243" s="9" t="s">
        <v>23</v>
      </c>
      <c r="E243" s="8">
        <f>SUM(E231:E242)</f>
        <v>0</v>
      </c>
      <c r="F243" s="8">
        <f>SUM(F231:F242)</f>
        <v>0</v>
      </c>
      <c r="G243" s="30">
        <f>SUM(G231:G242)</f>
        <v>532896.44941412436</v>
      </c>
      <c r="H243" s="30">
        <f>SUM(H231:H242)</f>
        <v>0</v>
      </c>
      <c r="I243" s="158">
        <f>H229/12</f>
        <v>7.0833333333333338E-3</v>
      </c>
      <c r="J243" s="16"/>
      <c r="K243" s="30">
        <f>SUM(K231:K242)</f>
        <v>3774.6831833500478</v>
      </c>
    </row>
    <row r="244" spans="2:12" s="2" customFormat="1" ht="12.75" customHeight="1" x14ac:dyDescent="0.25">
      <c r="G244" s="15"/>
      <c r="H244" s="15"/>
      <c r="I244" s="31"/>
      <c r="J244" s="23"/>
      <c r="K244" s="15"/>
    </row>
    <row r="245" spans="2:12" s="2" customFormat="1" ht="12.75" customHeight="1" x14ac:dyDescent="0.25">
      <c r="B245" s="2" t="s">
        <v>24</v>
      </c>
      <c r="C245" s="10">
        <f>G243*I243</f>
        <v>3774.6831833500478</v>
      </c>
      <c r="F245" s="2" t="s">
        <v>25</v>
      </c>
      <c r="G245" s="73">
        <f>$C245+$H243</f>
        <v>3774.6831833500478</v>
      </c>
      <c r="H245" s="15"/>
      <c r="I245" s="15">
        <f>SUM($I$14,$G$33,$G$53,$G$73,$G$93,$G$112,$G$131,$G$150,$G$169,$G$188,$G$207,$G$226,$G$245)</f>
        <v>48182.720634527082</v>
      </c>
      <c r="J245" s="143" t="str">
        <f>IF($K243=$C245,"Intt OK","Intt CHECK IT")</f>
        <v>Intt OK</v>
      </c>
      <c r="K245" s="15"/>
    </row>
    <row r="246" spans="2:12" s="1" customFormat="1" ht="12.75" customHeight="1" x14ac:dyDescent="0.25">
      <c r="H246" s="53"/>
      <c r="I246" s="135" t="str">
        <f>IF($I245=$G251,"OK","CHECK IT")</f>
        <v>OK</v>
      </c>
      <c r="J246" s="143" t="s">
        <v>54</v>
      </c>
      <c r="K246" s="28"/>
    </row>
    <row r="247" spans="2:12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3" t="s">
        <v>4</v>
      </c>
      <c r="H247" s="136" t="s">
        <v>48</v>
      </c>
      <c r="I247" s="135" t="s">
        <v>54</v>
      </c>
      <c r="J247" s="16"/>
      <c r="K247" s="15"/>
    </row>
    <row r="248" spans="2:12" s="2" customFormat="1" ht="12.75" customHeight="1" x14ac:dyDescent="0.25">
      <c r="B248" s="439" t="s">
        <v>83</v>
      </c>
      <c r="C248" s="439"/>
      <c r="D248" s="439"/>
      <c r="E248" s="439" t="s">
        <v>84</v>
      </c>
      <c r="F248" s="439"/>
      <c r="G248" s="4" t="s">
        <v>85</v>
      </c>
      <c r="H248" s="52" t="s">
        <v>45</v>
      </c>
      <c r="I248" s="31"/>
      <c r="J248" s="20"/>
      <c r="K248" s="15"/>
    </row>
    <row r="249" spans="2:12" s="2" customFormat="1" ht="12.7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5" t="s">
        <v>14</v>
      </c>
      <c r="H249" s="48" t="s">
        <v>15</v>
      </c>
      <c r="I249" s="155" t="s">
        <v>16</v>
      </c>
      <c r="J249" s="26"/>
      <c r="K249" s="15"/>
    </row>
    <row r="250" spans="2:12" s="2" customFormat="1" ht="12.75" customHeight="1" x14ac:dyDescent="0.25">
      <c r="B250" s="2" t="s">
        <v>27</v>
      </c>
      <c r="C250" s="6">
        <v>0</v>
      </c>
      <c r="D250" s="6">
        <v>6500</v>
      </c>
      <c r="E250" s="6">
        <f t="shared" ref="E250:E261" si="58">$C250*8.33%</f>
        <v>0</v>
      </c>
      <c r="F250" s="6">
        <v>0</v>
      </c>
      <c r="G250" s="15">
        <f>$G$14+$G$33+$G$53+$G$73+$G$93+$G$112+$G$131+$G$150+$G$169+$G$188+$G$207+$G$226+$G$245</f>
        <v>48182.720634527082</v>
      </c>
      <c r="H250" s="15">
        <f t="shared" ref="H250:H261" si="59">E250-F250</f>
        <v>0</v>
      </c>
      <c r="I250" s="156" t="s">
        <v>54</v>
      </c>
      <c r="J250" s="17"/>
      <c r="K250" s="15">
        <f>(G250)*($H$248/12)</f>
        <v>341.29427116123355</v>
      </c>
    </row>
    <row r="251" spans="2:12" s="2" customFormat="1" ht="12.75" customHeight="1" x14ac:dyDescent="0.25">
      <c r="B251" s="2" t="s">
        <v>28</v>
      </c>
      <c r="C251" s="6">
        <v>0</v>
      </c>
      <c r="D251" s="6">
        <v>6500</v>
      </c>
      <c r="E251" s="6">
        <f t="shared" si="58"/>
        <v>0</v>
      </c>
      <c r="F251" s="6">
        <v>0</v>
      </c>
      <c r="G251" s="15">
        <f t="shared" ref="G251:G261" si="60">$G250+$H250</f>
        <v>48182.720634527082</v>
      </c>
      <c r="H251" s="15">
        <f t="shared" si="59"/>
        <v>0</v>
      </c>
      <c r="I251" s="31"/>
      <c r="J251" s="16"/>
      <c r="K251" s="15">
        <f t="shared" ref="K251:K261" si="61">(G251)*($H$248/12)</f>
        <v>341.29427116123355</v>
      </c>
    </row>
    <row r="252" spans="2:12" s="2" customFormat="1" ht="12.75" customHeight="1" x14ac:dyDescent="0.25">
      <c r="B252" s="2" t="s">
        <v>29</v>
      </c>
      <c r="C252" s="6">
        <v>0</v>
      </c>
      <c r="D252" s="6">
        <v>6500</v>
      </c>
      <c r="E252" s="6">
        <f t="shared" si="58"/>
        <v>0</v>
      </c>
      <c r="F252" s="6">
        <v>0</v>
      </c>
      <c r="G252" s="15">
        <f t="shared" si="60"/>
        <v>48182.720634527082</v>
      </c>
      <c r="H252" s="15">
        <f t="shared" si="59"/>
        <v>0</v>
      </c>
      <c r="I252" s="31"/>
      <c r="J252" s="16"/>
      <c r="K252" s="15">
        <f t="shared" si="61"/>
        <v>341.29427116123355</v>
      </c>
    </row>
    <row r="253" spans="2:12" s="2" customFormat="1" ht="12.75" customHeight="1" x14ac:dyDescent="0.25">
      <c r="B253" s="2" t="s">
        <v>30</v>
      </c>
      <c r="C253" s="6">
        <v>0</v>
      </c>
      <c r="D253" s="6">
        <v>6500</v>
      </c>
      <c r="E253" s="6">
        <f t="shared" si="58"/>
        <v>0</v>
      </c>
      <c r="F253" s="6">
        <v>0</v>
      </c>
      <c r="G253" s="15">
        <f>$G252+$H252</f>
        <v>48182.720634527082</v>
      </c>
      <c r="H253" s="15">
        <f t="shared" si="59"/>
        <v>0</v>
      </c>
      <c r="I253" s="31"/>
      <c r="J253" s="16"/>
      <c r="K253" s="15">
        <f t="shared" si="61"/>
        <v>341.29427116123355</v>
      </c>
    </row>
    <row r="254" spans="2:12" s="2" customFormat="1" ht="12.75" customHeight="1" x14ac:dyDescent="0.25">
      <c r="B254" s="2" t="s">
        <v>31</v>
      </c>
      <c r="C254" s="6">
        <v>0</v>
      </c>
      <c r="D254" s="6">
        <v>6500</v>
      </c>
      <c r="E254" s="6">
        <f t="shared" si="58"/>
        <v>0</v>
      </c>
      <c r="F254" s="6">
        <v>0</v>
      </c>
      <c r="G254" s="15">
        <f t="shared" si="60"/>
        <v>48182.720634527082</v>
      </c>
      <c r="H254" s="15">
        <f t="shared" si="59"/>
        <v>0</v>
      </c>
      <c r="I254" s="31"/>
      <c r="J254" s="16"/>
      <c r="K254" s="15">
        <f t="shared" si="61"/>
        <v>341.29427116123355</v>
      </c>
      <c r="L254" s="2" t="s">
        <v>54</v>
      </c>
    </row>
    <row r="255" spans="2:12" s="2" customFormat="1" ht="12.75" customHeight="1" x14ac:dyDescent="0.25">
      <c r="B255" s="2" t="s">
        <v>32</v>
      </c>
      <c r="C255" s="6">
        <v>0</v>
      </c>
      <c r="D255" s="6">
        <v>6500</v>
      </c>
      <c r="E255" s="6">
        <f t="shared" si="58"/>
        <v>0</v>
      </c>
      <c r="F255" s="6">
        <v>0</v>
      </c>
      <c r="G255" s="15">
        <f t="shared" si="60"/>
        <v>48182.720634527082</v>
      </c>
      <c r="H255" s="15">
        <f t="shared" si="59"/>
        <v>0</v>
      </c>
      <c r="I255" s="31"/>
      <c r="J255" s="16"/>
      <c r="K255" s="15">
        <f t="shared" si="61"/>
        <v>341.29427116123355</v>
      </c>
    </row>
    <row r="256" spans="2:12" s="2" customFormat="1" ht="12.75" customHeight="1" x14ac:dyDescent="0.25">
      <c r="B256" s="2" t="s">
        <v>33</v>
      </c>
      <c r="C256" s="6">
        <v>0</v>
      </c>
      <c r="D256" s="6">
        <v>6500</v>
      </c>
      <c r="E256" s="6">
        <f t="shared" si="58"/>
        <v>0</v>
      </c>
      <c r="F256" s="6">
        <v>0</v>
      </c>
      <c r="G256" s="15">
        <f t="shared" si="60"/>
        <v>48182.720634527082</v>
      </c>
      <c r="H256" s="15">
        <f t="shared" si="59"/>
        <v>0</v>
      </c>
      <c r="I256" s="31"/>
      <c r="J256" s="16"/>
      <c r="K256" s="15">
        <f t="shared" si="61"/>
        <v>341.29427116123355</v>
      </c>
    </row>
    <row r="257" spans="1:11" s="2" customFormat="1" ht="12.75" customHeight="1" x14ac:dyDescent="0.25">
      <c r="B257" s="2" t="s">
        <v>17</v>
      </c>
      <c r="C257" s="6">
        <v>0</v>
      </c>
      <c r="D257" s="6">
        <v>6500</v>
      </c>
      <c r="E257" s="6">
        <f t="shared" si="58"/>
        <v>0</v>
      </c>
      <c r="F257" s="6">
        <v>0</v>
      </c>
      <c r="G257" s="15">
        <f t="shared" si="60"/>
        <v>48182.720634527082</v>
      </c>
      <c r="H257" s="15">
        <f t="shared" si="59"/>
        <v>0</v>
      </c>
      <c r="I257" s="31"/>
      <c r="J257" s="16"/>
      <c r="K257" s="15">
        <f t="shared" si="61"/>
        <v>341.29427116123355</v>
      </c>
    </row>
    <row r="258" spans="1:11" s="2" customFormat="1" ht="12.75" customHeight="1" x14ac:dyDescent="0.25">
      <c r="B258" s="2" t="s">
        <v>18</v>
      </c>
      <c r="C258" s="6">
        <v>0</v>
      </c>
      <c r="D258" s="6">
        <v>6500</v>
      </c>
      <c r="E258" s="6">
        <f t="shared" si="58"/>
        <v>0</v>
      </c>
      <c r="F258" s="6">
        <v>0</v>
      </c>
      <c r="G258" s="15">
        <f t="shared" si="60"/>
        <v>48182.720634527082</v>
      </c>
      <c r="H258" s="15">
        <f t="shared" si="59"/>
        <v>0</v>
      </c>
      <c r="I258" s="31"/>
      <c r="J258" s="16"/>
      <c r="K258" s="15">
        <f t="shared" si="61"/>
        <v>341.29427116123355</v>
      </c>
    </row>
    <row r="259" spans="1:11" s="2" customFormat="1" ht="12.75" customHeight="1" x14ac:dyDescent="0.25">
      <c r="B259" s="2" t="s">
        <v>19</v>
      </c>
      <c r="C259" s="6">
        <v>0</v>
      </c>
      <c r="D259" s="6">
        <v>6500</v>
      </c>
      <c r="E259" s="6">
        <f t="shared" si="58"/>
        <v>0</v>
      </c>
      <c r="F259" s="6">
        <v>0</v>
      </c>
      <c r="G259" s="15">
        <f t="shared" si="60"/>
        <v>48182.720634527082</v>
      </c>
      <c r="H259" s="15">
        <f t="shared" si="59"/>
        <v>0</v>
      </c>
      <c r="I259" s="31"/>
      <c r="J259" s="16"/>
      <c r="K259" s="15">
        <f t="shared" si="61"/>
        <v>341.29427116123355</v>
      </c>
    </row>
    <row r="260" spans="1:11" s="2" customFormat="1" ht="12.75" customHeight="1" x14ac:dyDescent="0.25">
      <c r="B260" s="2" t="s">
        <v>20</v>
      </c>
      <c r="C260" s="6">
        <v>0</v>
      </c>
      <c r="D260" s="6">
        <v>6500</v>
      </c>
      <c r="E260" s="6">
        <f t="shared" si="58"/>
        <v>0</v>
      </c>
      <c r="F260" s="6">
        <v>0</v>
      </c>
      <c r="G260" s="15">
        <f t="shared" si="60"/>
        <v>48182.720634527082</v>
      </c>
      <c r="H260" s="15">
        <f t="shared" si="59"/>
        <v>0</v>
      </c>
      <c r="I260" s="31"/>
      <c r="J260" s="16"/>
      <c r="K260" s="15">
        <f t="shared" si="61"/>
        <v>341.29427116123355</v>
      </c>
    </row>
    <row r="261" spans="1:11" s="2" customFormat="1" ht="12.75" customHeight="1" x14ac:dyDescent="0.25">
      <c r="B261" s="2" t="s">
        <v>21</v>
      </c>
      <c r="C261" s="6">
        <v>0</v>
      </c>
      <c r="D261" s="6">
        <v>6500</v>
      </c>
      <c r="E261" s="6">
        <f t="shared" si="58"/>
        <v>0</v>
      </c>
      <c r="F261" s="6">
        <v>0</v>
      </c>
      <c r="G261" s="15">
        <f t="shared" si="60"/>
        <v>48182.720634527082</v>
      </c>
      <c r="H261" s="15">
        <f t="shared" si="59"/>
        <v>0</v>
      </c>
      <c r="I261" s="31"/>
      <c r="J261" s="16"/>
      <c r="K261" s="15">
        <f t="shared" si="61"/>
        <v>341.29427116123355</v>
      </c>
    </row>
    <row r="262" spans="1:11" s="2" customFormat="1" ht="12.75" customHeight="1" x14ac:dyDescent="0.25">
      <c r="B262" s="7" t="s">
        <v>22</v>
      </c>
      <c r="C262" s="8">
        <f>SUM(C250:C261)</f>
        <v>0</v>
      </c>
      <c r="D262" s="9" t="s">
        <v>23</v>
      </c>
      <c r="E262" s="8">
        <f>SUM(E250:E261)</f>
        <v>0</v>
      </c>
      <c r="F262" s="8">
        <f>SUM(F250:F261)</f>
        <v>0</v>
      </c>
      <c r="G262" s="30">
        <f>SUM(G250:G261)</f>
        <v>578192.64761432505</v>
      </c>
      <c r="H262" s="30">
        <f>SUM(H250:H261)</f>
        <v>0</v>
      </c>
      <c r="I262" s="38">
        <f>H248/12</f>
        <v>7.0833333333333338E-3</v>
      </c>
      <c r="K262" s="30">
        <f>SUM(K250:K261)</f>
        <v>4095.5312539348029</v>
      </c>
    </row>
    <row r="263" spans="1:11" s="2" customFormat="1" ht="12.75" customHeight="1" x14ac:dyDescent="0.25">
      <c r="G263" s="15"/>
      <c r="H263" s="15"/>
      <c r="I263" s="31"/>
      <c r="K263" s="15"/>
    </row>
    <row r="264" spans="1:11" s="2" customFormat="1" ht="12.75" customHeight="1" x14ac:dyDescent="0.25">
      <c r="B264" s="2" t="s">
        <v>24</v>
      </c>
      <c r="C264" s="10">
        <f>G262*I262</f>
        <v>4095.5312539348029</v>
      </c>
      <c r="F264" s="2" t="s">
        <v>25</v>
      </c>
      <c r="G264" s="73">
        <f>$C264+$H262</f>
        <v>4095.5312539348029</v>
      </c>
      <c r="H264" s="15"/>
      <c r="I264" s="15">
        <f>SUM($I$14,$G$33,$G$53,$G$73,$G$93,$G$112,$G$131,$G$150,$G$169,$G$188,$G$207,$G$226,$G$245,$G$264)</f>
        <v>52278.251888461884</v>
      </c>
      <c r="J264" s="23"/>
      <c r="K264" s="15"/>
    </row>
    <row r="265" spans="1:11" s="1" customFormat="1" ht="12.75" customHeight="1" x14ac:dyDescent="0.25">
      <c r="H265" s="53"/>
      <c r="I265" s="135" t="str">
        <f>IF($I264=$G269,"OK","CHECK IT")</f>
        <v>OK</v>
      </c>
      <c r="J265" s="143" t="str">
        <f>IF($K263=$C265,"Intt OK","Intt CHECK IT")</f>
        <v>Intt OK</v>
      </c>
      <c r="K265" s="28"/>
    </row>
    <row r="266" spans="1:11" s="1" customFormat="1" ht="12.75" customHeight="1" x14ac:dyDescent="0.25">
      <c r="A266" s="2"/>
      <c r="B266" s="438" t="s">
        <v>2</v>
      </c>
      <c r="C266" s="438"/>
      <c r="D266" s="438"/>
      <c r="E266" s="438" t="s">
        <v>3</v>
      </c>
      <c r="F266" s="438"/>
      <c r="G266" s="3" t="s">
        <v>4</v>
      </c>
      <c r="H266" s="136" t="s">
        <v>49</v>
      </c>
      <c r="I266" s="31"/>
      <c r="J266" s="143" t="s">
        <v>54</v>
      </c>
      <c r="K266" s="28"/>
    </row>
    <row r="267" spans="1:11" s="1" customFormat="1" ht="12.75" customHeight="1" x14ac:dyDescent="0.25">
      <c r="A267" s="2"/>
      <c r="B267" s="439" t="s">
        <v>83</v>
      </c>
      <c r="C267" s="439"/>
      <c r="D267" s="439"/>
      <c r="E267" s="439" t="s">
        <v>84</v>
      </c>
      <c r="F267" s="439"/>
      <c r="G267" s="4" t="s">
        <v>85</v>
      </c>
      <c r="H267" s="52" t="s">
        <v>45</v>
      </c>
      <c r="I267" s="135" t="s">
        <v>54</v>
      </c>
      <c r="J267" s="16"/>
      <c r="K267" s="28"/>
    </row>
    <row r="268" spans="1:11" s="1" customFormat="1" ht="12.75" customHeight="1" x14ac:dyDescent="0.25">
      <c r="A268" s="2"/>
      <c r="B268" s="3" t="s">
        <v>9</v>
      </c>
      <c r="C268" s="5" t="s">
        <v>10</v>
      </c>
      <c r="D268" s="3" t="s">
        <v>11</v>
      </c>
      <c r="E268" s="5" t="s">
        <v>12</v>
      </c>
      <c r="F268" s="3" t="s">
        <v>13</v>
      </c>
      <c r="G268" s="5" t="s">
        <v>14</v>
      </c>
      <c r="H268" s="48" t="s">
        <v>15</v>
      </c>
      <c r="I268" s="154" t="s">
        <v>16</v>
      </c>
      <c r="J268" s="2"/>
      <c r="K268" s="28"/>
    </row>
    <row r="269" spans="1:11" s="1" customFormat="1" ht="12.75" customHeight="1" x14ac:dyDescent="0.25">
      <c r="A269" s="2"/>
      <c r="B269" s="2" t="s">
        <v>27</v>
      </c>
      <c r="C269" s="6">
        <v>0</v>
      </c>
      <c r="D269" s="6">
        <v>6500</v>
      </c>
      <c r="E269" s="6">
        <f t="shared" ref="E269:E280" si="62">$C269*8.33%</f>
        <v>0</v>
      </c>
      <c r="F269" s="6">
        <v>0</v>
      </c>
      <c r="G269" s="15">
        <f>$G$14+$G$33+$G$53+$G$73+$G$93+$G$112+$G$131+$G$150+$G$169+$G$188+$G$207+$G$226+$G$245+$G$264</f>
        <v>52278.251888461884</v>
      </c>
      <c r="H269" s="15">
        <f t="shared" ref="H269:H280" si="63">E269-F269</f>
        <v>0</v>
      </c>
      <c r="I269" s="163"/>
      <c r="J269" s="2"/>
      <c r="K269" s="15">
        <f>(G269)*($H$267/12)</f>
        <v>370.30428420993837</v>
      </c>
    </row>
    <row r="270" spans="1:11" s="1" customFormat="1" ht="12.75" customHeight="1" x14ac:dyDescent="0.25">
      <c r="A270" s="2"/>
      <c r="B270" s="2" t="s">
        <v>28</v>
      </c>
      <c r="C270" s="6">
        <v>0</v>
      </c>
      <c r="D270" s="6">
        <v>6500</v>
      </c>
      <c r="E270" s="6">
        <f t="shared" si="62"/>
        <v>0</v>
      </c>
      <c r="F270" s="6">
        <v>0</v>
      </c>
      <c r="G270" s="15">
        <f t="shared" ref="G270:G280" si="64">$G269+$H269</f>
        <v>52278.251888461884</v>
      </c>
      <c r="H270" s="15">
        <f t="shared" si="63"/>
        <v>0</v>
      </c>
      <c r="I270" s="162" t="s">
        <v>54</v>
      </c>
      <c r="J270" s="2"/>
      <c r="K270" s="15">
        <f t="shared" ref="K270:K280" si="65">(G270)*($H$267/12)</f>
        <v>370.30428420993837</v>
      </c>
    </row>
    <row r="271" spans="1:11" s="1" customFormat="1" ht="12.75" customHeight="1" x14ac:dyDescent="0.25">
      <c r="A271" s="2"/>
      <c r="B271" s="2" t="s">
        <v>29</v>
      </c>
      <c r="C271" s="6">
        <v>0</v>
      </c>
      <c r="D271" s="6">
        <v>6500</v>
      </c>
      <c r="E271" s="6">
        <f t="shared" si="62"/>
        <v>0</v>
      </c>
      <c r="F271" s="6">
        <v>0</v>
      </c>
      <c r="G271" s="15">
        <f t="shared" si="64"/>
        <v>52278.251888461884</v>
      </c>
      <c r="H271" s="15">
        <f t="shared" si="63"/>
        <v>0</v>
      </c>
      <c r="I271" s="31"/>
      <c r="J271" s="16"/>
      <c r="K271" s="15">
        <f t="shared" si="65"/>
        <v>370.30428420993837</v>
      </c>
    </row>
    <row r="272" spans="1:11" s="1" customFormat="1" ht="12.75" customHeight="1" x14ac:dyDescent="0.25">
      <c r="A272" s="2"/>
      <c r="B272" s="2" t="s">
        <v>30</v>
      </c>
      <c r="C272" s="6">
        <v>0</v>
      </c>
      <c r="D272" s="6">
        <v>6500</v>
      </c>
      <c r="E272" s="6">
        <f t="shared" si="62"/>
        <v>0</v>
      </c>
      <c r="F272" s="6">
        <v>0</v>
      </c>
      <c r="G272" s="15">
        <f t="shared" si="64"/>
        <v>52278.251888461884</v>
      </c>
      <c r="H272" s="15">
        <f t="shared" si="63"/>
        <v>0</v>
      </c>
      <c r="I272" s="31"/>
      <c r="J272" s="16"/>
      <c r="K272" s="15">
        <f t="shared" si="65"/>
        <v>370.30428420993837</v>
      </c>
    </row>
    <row r="273" spans="1:11" s="1" customFormat="1" ht="12.75" customHeight="1" x14ac:dyDescent="0.25">
      <c r="A273" s="2"/>
      <c r="B273" s="2" t="s">
        <v>31</v>
      </c>
      <c r="C273" s="6">
        <v>0</v>
      </c>
      <c r="D273" s="6">
        <v>6500</v>
      </c>
      <c r="E273" s="6">
        <f t="shared" si="62"/>
        <v>0</v>
      </c>
      <c r="F273" s="6">
        <v>0</v>
      </c>
      <c r="G273" s="15">
        <f t="shared" si="64"/>
        <v>52278.251888461884</v>
      </c>
      <c r="H273" s="15">
        <f t="shared" si="63"/>
        <v>0</v>
      </c>
      <c r="I273" s="31"/>
      <c r="J273" s="16"/>
      <c r="K273" s="15">
        <f t="shared" si="65"/>
        <v>370.30428420993837</v>
      </c>
    </row>
    <row r="274" spans="1:11" s="1" customFormat="1" ht="12.75" customHeight="1" x14ac:dyDescent="0.25">
      <c r="A274" s="2"/>
      <c r="B274" s="2" t="s">
        <v>32</v>
      </c>
      <c r="C274" s="6">
        <v>0</v>
      </c>
      <c r="D274" s="6">
        <v>6500</v>
      </c>
      <c r="E274" s="6">
        <f t="shared" si="62"/>
        <v>0</v>
      </c>
      <c r="F274" s="6">
        <v>0</v>
      </c>
      <c r="G274" s="15">
        <f t="shared" si="64"/>
        <v>52278.251888461884</v>
      </c>
      <c r="H274" s="15">
        <f t="shared" si="63"/>
        <v>0</v>
      </c>
      <c r="I274" s="31"/>
      <c r="J274" s="16"/>
      <c r="K274" s="15">
        <f t="shared" si="65"/>
        <v>370.30428420993837</v>
      </c>
    </row>
    <row r="275" spans="1:11" s="1" customFormat="1" ht="12.75" customHeight="1" x14ac:dyDescent="0.25">
      <c r="A275" s="2"/>
      <c r="B275" s="2" t="s">
        <v>33</v>
      </c>
      <c r="C275" s="6">
        <v>0</v>
      </c>
      <c r="D275" s="6">
        <v>6500</v>
      </c>
      <c r="E275" s="6">
        <f t="shared" si="62"/>
        <v>0</v>
      </c>
      <c r="F275" s="6">
        <v>0</v>
      </c>
      <c r="G275" s="15">
        <f t="shared" si="64"/>
        <v>52278.251888461884</v>
      </c>
      <c r="H275" s="15">
        <f t="shared" si="63"/>
        <v>0</v>
      </c>
      <c r="I275" s="31"/>
      <c r="J275" s="16"/>
      <c r="K275" s="15">
        <f t="shared" si="65"/>
        <v>370.30428420993837</v>
      </c>
    </row>
    <row r="276" spans="1:11" s="1" customFormat="1" ht="12.75" customHeight="1" x14ac:dyDescent="0.25">
      <c r="A276" s="2"/>
      <c r="B276" s="2" t="s">
        <v>17</v>
      </c>
      <c r="C276" s="6">
        <v>0</v>
      </c>
      <c r="D276" s="6">
        <v>6500</v>
      </c>
      <c r="E276" s="6">
        <f t="shared" si="62"/>
        <v>0</v>
      </c>
      <c r="F276" s="6">
        <v>0</v>
      </c>
      <c r="G276" s="15">
        <f t="shared" si="64"/>
        <v>52278.251888461884</v>
      </c>
      <c r="H276" s="15">
        <f t="shared" si="63"/>
        <v>0</v>
      </c>
      <c r="I276" s="31"/>
      <c r="J276" s="16"/>
      <c r="K276" s="15">
        <f t="shared" si="65"/>
        <v>370.30428420993837</v>
      </c>
    </row>
    <row r="277" spans="1:11" s="1" customFormat="1" ht="12.75" customHeight="1" x14ac:dyDescent="0.25">
      <c r="A277" s="2"/>
      <c r="B277" s="2" t="s">
        <v>18</v>
      </c>
      <c r="C277" s="6">
        <v>0</v>
      </c>
      <c r="D277" s="6">
        <v>6500</v>
      </c>
      <c r="E277" s="6">
        <f t="shared" si="62"/>
        <v>0</v>
      </c>
      <c r="F277" s="6">
        <v>0</v>
      </c>
      <c r="G277" s="15">
        <f t="shared" si="64"/>
        <v>52278.251888461884</v>
      </c>
      <c r="H277" s="15">
        <f t="shared" si="63"/>
        <v>0</v>
      </c>
      <c r="I277" s="31"/>
      <c r="J277" s="16"/>
      <c r="K277" s="15">
        <f t="shared" si="65"/>
        <v>370.30428420993837</v>
      </c>
    </row>
    <row r="278" spans="1:11" s="1" customFormat="1" ht="12.75" customHeight="1" x14ac:dyDescent="0.25">
      <c r="A278" s="2"/>
      <c r="B278" s="2" t="s">
        <v>19</v>
      </c>
      <c r="C278" s="6">
        <v>0</v>
      </c>
      <c r="D278" s="6">
        <v>6500</v>
      </c>
      <c r="E278" s="6">
        <f t="shared" si="62"/>
        <v>0</v>
      </c>
      <c r="F278" s="6">
        <v>0</v>
      </c>
      <c r="G278" s="15">
        <f t="shared" si="64"/>
        <v>52278.251888461884</v>
      </c>
      <c r="H278" s="15">
        <f t="shared" si="63"/>
        <v>0</v>
      </c>
      <c r="I278" s="31"/>
      <c r="J278" s="16"/>
      <c r="K278" s="15">
        <f t="shared" si="65"/>
        <v>370.30428420993837</v>
      </c>
    </row>
    <row r="279" spans="1:11" s="1" customFormat="1" ht="12.75" customHeight="1" x14ac:dyDescent="0.25">
      <c r="A279" s="2"/>
      <c r="B279" s="2" t="s">
        <v>20</v>
      </c>
      <c r="C279" s="6">
        <v>0</v>
      </c>
      <c r="D279" s="6">
        <v>6500</v>
      </c>
      <c r="E279" s="6">
        <f t="shared" si="62"/>
        <v>0</v>
      </c>
      <c r="F279" s="6">
        <v>0</v>
      </c>
      <c r="G279" s="15">
        <f t="shared" si="64"/>
        <v>52278.251888461884</v>
      </c>
      <c r="H279" s="15">
        <f t="shared" si="63"/>
        <v>0</v>
      </c>
      <c r="I279" s="31"/>
      <c r="J279" s="16"/>
      <c r="K279" s="15">
        <f t="shared" si="65"/>
        <v>370.30428420993837</v>
      </c>
    </row>
    <row r="280" spans="1:11" s="1" customFormat="1" ht="12.75" customHeight="1" x14ac:dyDescent="0.25">
      <c r="A280" s="2"/>
      <c r="B280" s="2" t="s">
        <v>21</v>
      </c>
      <c r="C280" s="6">
        <v>0</v>
      </c>
      <c r="D280" s="6">
        <v>6500</v>
      </c>
      <c r="E280" s="6">
        <f t="shared" si="62"/>
        <v>0</v>
      </c>
      <c r="F280" s="6">
        <v>0</v>
      </c>
      <c r="G280" s="15">
        <f t="shared" si="64"/>
        <v>52278.251888461884</v>
      </c>
      <c r="H280" s="15">
        <f t="shared" si="63"/>
        <v>0</v>
      </c>
      <c r="I280" s="31"/>
      <c r="J280" s="16"/>
      <c r="K280" s="15">
        <f t="shared" si="65"/>
        <v>370.30428420993837</v>
      </c>
    </row>
    <row r="281" spans="1:11" s="1" customFormat="1" ht="12.75" customHeight="1" x14ac:dyDescent="0.25">
      <c r="A281" s="2"/>
      <c r="B281" s="7" t="s">
        <v>22</v>
      </c>
      <c r="C281" s="8">
        <f>SUM(C269:C280)</f>
        <v>0</v>
      </c>
      <c r="D281" s="9" t="s">
        <v>23</v>
      </c>
      <c r="E281" s="8">
        <f>SUM(E269:E280)</f>
        <v>0</v>
      </c>
      <c r="F281" s="8">
        <f>SUM(F269:F280)</f>
        <v>0</v>
      </c>
      <c r="G281" s="30">
        <f>SUM(G269:G280)</f>
        <v>627339.02266154264</v>
      </c>
      <c r="H281" s="30">
        <f>SUM(H269:H280)</f>
        <v>0</v>
      </c>
      <c r="I281" s="38">
        <f>H267/12</f>
        <v>7.0833333333333338E-3</v>
      </c>
      <c r="J281" s="16"/>
      <c r="K281" s="30">
        <f>SUM(K269:K280)</f>
        <v>4443.6514105192609</v>
      </c>
    </row>
    <row r="282" spans="1:11" s="1" customFormat="1" ht="12.75" customHeight="1" x14ac:dyDescent="0.25">
      <c r="A282" s="2"/>
      <c r="B282" s="2"/>
      <c r="C282" s="2"/>
      <c r="D282" s="2"/>
      <c r="E282" s="2"/>
      <c r="F282" s="2"/>
      <c r="G282" s="15"/>
      <c r="H282" s="15"/>
      <c r="I282" s="34" t="s">
        <v>54</v>
      </c>
      <c r="J282" s="16"/>
      <c r="K282" s="15"/>
    </row>
    <row r="283" spans="1:11" s="1" customFormat="1" ht="12.75" customHeight="1" x14ac:dyDescent="0.25">
      <c r="A283" s="2"/>
      <c r="B283" s="2" t="s">
        <v>24</v>
      </c>
      <c r="C283" s="10">
        <f>G281*I281</f>
        <v>4443.6514105192609</v>
      </c>
      <c r="D283" s="2"/>
      <c r="E283" s="2"/>
      <c r="F283" s="2" t="s">
        <v>25</v>
      </c>
      <c r="G283" s="73">
        <f>$C283+$H281</f>
        <v>4443.6514105192609</v>
      </c>
      <c r="H283" s="15"/>
      <c r="I283" s="15">
        <f>SUM($I$14,$G$33,$G$53,$G$73,$G$93,$G$112,$G$131,$G$150,$G$169,$G$188,$G$207,$G$226,$G$245,$G$264,$G$283)</f>
        <v>56721.903298981146</v>
      </c>
      <c r="J283" s="23"/>
      <c r="K283" s="15"/>
    </row>
    <row r="284" spans="1:11" s="1" customFormat="1" ht="12.75" customHeight="1" x14ac:dyDescent="0.25">
      <c r="H284" s="53"/>
      <c r="I284" s="135" t="str">
        <f>IF($I283=$G288,"OK","CHECK IT")</f>
        <v>OK</v>
      </c>
      <c r="J284" s="143" t="str">
        <f>IF($K282=$C284,"Intt OK","Intt CHECK IT")</f>
        <v>Intt OK</v>
      </c>
      <c r="K284" s="28"/>
    </row>
    <row r="285" spans="1:11" s="1" customFormat="1" ht="12.75" customHeight="1" x14ac:dyDescent="0.25">
      <c r="A285" s="2"/>
      <c r="B285" s="438" t="s">
        <v>2</v>
      </c>
      <c r="C285" s="438"/>
      <c r="D285" s="438"/>
      <c r="E285" s="438" t="s">
        <v>3</v>
      </c>
      <c r="F285" s="438"/>
      <c r="G285" s="3" t="s">
        <v>4</v>
      </c>
      <c r="H285" s="136" t="s">
        <v>50</v>
      </c>
      <c r="I285" s="135" t="s">
        <v>54</v>
      </c>
      <c r="J285" s="143" t="s">
        <v>54</v>
      </c>
      <c r="K285" s="28"/>
    </row>
    <row r="286" spans="1:11" s="1" customFormat="1" ht="12.75" customHeight="1" x14ac:dyDescent="0.25">
      <c r="A286" s="2"/>
      <c r="B286" s="439" t="s">
        <v>83</v>
      </c>
      <c r="C286" s="439"/>
      <c r="D286" s="439"/>
      <c r="E286" s="439" t="s">
        <v>84</v>
      </c>
      <c r="F286" s="439"/>
      <c r="G286" s="4" t="s">
        <v>85</v>
      </c>
      <c r="H286" s="52" t="s">
        <v>40</v>
      </c>
      <c r="I286" s="15" t="s">
        <v>54</v>
      </c>
      <c r="J286" s="143" t="s">
        <v>54</v>
      </c>
      <c r="K286" s="28"/>
    </row>
    <row r="287" spans="1:11" s="1" customFormat="1" ht="12.75" customHeight="1" x14ac:dyDescent="0.25">
      <c r="A287" s="2"/>
      <c r="B287" s="3" t="s">
        <v>9</v>
      </c>
      <c r="C287" s="5" t="s">
        <v>10</v>
      </c>
      <c r="D287" s="3" t="s">
        <v>11</v>
      </c>
      <c r="E287" s="5" t="s">
        <v>12</v>
      </c>
      <c r="F287" s="3" t="s">
        <v>13</v>
      </c>
      <c r="G287" s="5" t="s">
        <v>14</v>
      </c>
      <c r="H287" s="48" t="s">
        <v>15</v>
      </c>
      <c r="I287" s="3" t="s">
        <v>16</v>
      </c>
      <c r="J287" s="2"/>
      <c r="K287" s="28"/>
    </row>
    <row r="288" spans="1:11" s="1" customFormat="1" ht="12.75" customHeight="1" x14ac:dyDescent="0.25">
      <c r="A288" s="2"/>
      <c r="B288" s="2" t="s">
        <v>27</v>
      </c>
      <c r="C288" s="6">
        <v>0</v>
      </c>
      <c r="D288" s="6">
        <v>6500</v>
      </c>
      <c r="E288" s="6">
        <f t="shared" ref="E288:E299" si="66">$C288*8.33%</f>
        <v>0</v>
      </c>
      <c r="F288" s="6">
        <v>0</v>
      </c>
      <c r="G288" s="15">
        <f>$G$14+$G$33+$G$53+$G$73+$G$93+$G$112+$G$131+$G$150+$G$169+$G$188+$G$207+$G$226+$G$245+$G$264+$G$283</f>
        <v>56721.903298981146</v>
      </c>
      <c r="H288" s="15">
        <f t="shared" ref="H288:H299" si="67">E288-F288</f>
        <v>0</v>
      </c>
      <c r="I288" s="31"/>
      <c r="J288" s="16"/>
      <c r="K288" s="15">
        <f>(G288)*($H$286/12)</f>
        <v>449.04840111693409</v>
      </c>
    </row>
    <row r="289" spans="1:11" s="1" customFormat="1" ht="12.75" customHeight="1" x14ac:dyDescent="0.25">
      <c r="A289" s="2"/>
      <c r="B289" s="2" t="s">
        <v>28</v>
      </c>
      <c r="C289" s="6">
        <v>0</v>
      </c>
      <c r="D289" s="6">
        <v>6500</v>
      </c>
      <c r="E289" s="6">
        <f t="shared" si="66"/>
        <v>0</v>
      </c>
      <c r="F289" s="6">
        <v>0</v>
      </c>
      <c r="G289" s="15">
        <f t="shared" ref="G289:G299" si="68">$G288+$H288</f>
        <v>56721.903298981146</v>
      </c>
      <c r="H289" s="15">
        <f t="shared" si="67"/>
        <v>0</v>
      </c>
      <c r="I289" s="31"/>
      <c r="J289" s="16"/>
      <c r="K289" s="15">
        <f t="shared" ref="K289:K299" si="69">(G289)*($H$286/12)</f>
        <v>449.04840111693409</v>
      </c>
    </row>
    <row r="290" spans="1:11" s="1" customFormat="1" ht="12.75" customHeight="1" x14ac:dyDescent="0.25">
      <c r="A290" s="2"/>
      <c r="B290" s="2" t="s">
        <v>29</v>
      </c>
      <c r="C290" s="6">
        <v>0</v>
      </c>
      <c r="D290" s="6">
        <v>6500</v>
      </c>
      <c r="E290" s="6">
        <f t="shared" si="66"/>
        <v>0</v>
      </c>
      <c r="F290" s="6">
        <v>0</v>
      </c>
      <c r="G290" s="15">
        <f t="shared" si="68"/>
        <v>56721.903298981146</v>
      </c>
      <c r="H290" s="15">
        <f t="shared" si="67"/>
        <v>0</v>
      </c>
      <c r="I290" s="31"/>
      <c r="J290" s="16"/>
      <c r="K290" s="15">
        <f t="shared" si="69"/>
        <v>449.04840111693409</v>
      </c>
    </row>
    <row r="291" spans="1:11" s="1" customFormat="1" ht="12.75" customHeight="1" x14ac:dyDescent="0.25">
      <c r="A291" s="2"/>
      <c r="B291" s="2" t="s">
        <v>30</v>
      </c>
      <c r="C291" s="6">
        <v>0</v>
      </c>
      <c r="D291" s="6">
        <v>6500</v>
      </c>
      <c r="E291" s="6">
        <f t="shared" si="66"/>
        <v>0</v>
      </c>
      <c r="F291" s="6">
        <v>0</v>
      </c>
      <c r="G291" s="15">
        <f t="shared" si="68"/>
        <v>56721.903298981146</v>
      </c>
      <c r="H291" s="15">
        <f t="shared" si="67"/>
        <v>0</v>
      </c>
      <c r="I291" s="31"/>
      <c r="J291" s="16"/>
      <c r="K291" s="15">
        <f t="shared" si="69"/>
        <v>449.04840111693409</v>
      </c>
    </row>
    <row r="292" spans="1:11" s="1" customFormat="1" ht="12.75" customHeight="1" x14ac:dyDescent="0.25">
      <c r="A292" s="2"/>
      <c r="B292" s="2" t="s">
        <v>31</v>
      </c>
      <c r="C292" s="6">
        <v>0</v>
      </c>
      <c r="D292" s="6">
        <v>6500</v>
      </c>
      <c r="E292" s="6">
        <f t="shared" si="66"/>
        <v>0</v>
      </c>
      <c r="F292" s="6">
        <v>0</v>
      </c>
      <c r="G292" s="15">
        <f t="shared" si="68"/>
        <v>56721.903298981146</v>
      </c>
      <c r="H292" s="15">
        <f t="shared" si="67"/>
        <v>0</v>
      </c>
      <c r="I292" s="31"/>
      <c r="J292" s="16"/>
      <c r="K292" s="15">
        <f t="shared" si="69"/>
        <v>449.04840111693409</v>
      </c>
    </row>
    <row r="293" spans="1:11" s="1" customFormat="1" ht="12.75" customHeight="1" x14ac:dyDescent="0.25">
      <c r="A293" s="2"/>
      <c r="B293" s="2" t="s">
        <v>32</v>
      </c>
      <c r="C293" s="6">
        <v>0</v>
      </c>
      <c r="D293" s="6">
        <v>6500</v>
      </c>
      <c r="E293" s="6">
        <f t="shared" si="66"/>
        <v>0</v>
      </c>
      <c r="F293" s="6">
        <v>0</v>
      </c>
      <c r="G293" s="15">
        <f t="shared" si="68"/>
        <v>56721.903298981146</v>
      </c>
      <c r="H293" s="15">
        <f t="shared" si="67"/>
        <v>0</v>
      </c>
      <c r="I293" s="31"/>
      <c r="J293" s="16"/>
      <c r="K293" s="15">
        <f t="shared" si="69"/>
        <v>449.04840111693409</v>
      </c>
    </row>
    <row r="294" spans="1:11" s="1" customFormat="1" ht="12.75" customHeight="1" x14ac:dyDescent="0.25">
      <c r="A294" s="2"/>
      <c r="B294" s="2" t="s">
        <v>33</v>
      </c>
      <c r="C294" s="6">
        <v>0</v>
      </c>
      <c r="D294" s="6">
        <v>6500</v>
      </c>
      <c r="E294" s="6">
        <f t="shared" si="66"/>
        <v>0</v>
      </c>
      <c r="F294" s="6">
        <v>0</v>
      </c>
      <c r="G294" s="15">
        <f t="shared" si="68"/>
        <v>56721.903298981146</v>
      </c>
      <c r="H294" s="15">
        <f t="shared" si="67"/>
        <v>0</v>
      </c>
      <c r="I294" s="31"/>
      <c r="J294" s="16"/>
      <c r="K294" s="15">
        <f t="shared" si="69"/>
        <v>449.04840111693409</v>
      </c>
    </row>
    <row r="295" spans="1:11" s="1" customFormat="1" ht="12.75" customHeight="1" x14ac:dyDescent="0.25">
      <c r="A295" s="2"/>
      <c r="B295" s="2" t="s">
        <v>17</v>
      </c>
      <c r="C295" s="6">
        <v>0</v>
      </c>
      <c r="D295" s="6">
        <v>6500</v>
      </c>
      <c r="E295" s="6">
        <f t="shared" si="66"/>
        <v>0</v>
      </c>
      <c r="F295" s="6">
        <v>0</v>
      </c>
      <c r="G295" s="15">
        <f t="shared" si="68"/>
        <v>56721.903298981146</v>
      </c>
      <c r="H295" s="15">
        <f t="shared" si="67"/>
        <v>0</v>
      </c>
      <c r="I295" s="31"/>
      <c r="J295" s="16"/>
      <c r="K295" s="15">
        <f t="shared" si="69"/>
        <v>449.04840111693409</v>
      </c>
    </row>
    <row r="296" spans="1:11" s="1" customFormat="1" ht="12.75" customHeight="1" x14ac:dyDescent="0.25">
      <c r="A296" s="2"/>
      <c r="B296" s="2" t="s">
        <v>18</v>
      </c>
      <c r="C296" s="6">
        <v>0</v>
      </c>
      <c r="D296" s="6">
        <v>6500</v>
      </c>
      <c r="E296" s="6">
        <f t="shared" si="66"/>
        <v>0</v>
      </c>
      <c r="F296" s="6">
        <v>0</v>
      </c>
      <c r="G296" s="15">
        <f t="shared" si="68"/>
        <v>56721.903298981146</v>
      </c>
      <c r="H296" s="15">
        <f t="shared" si="67"/>
        <v>0</v>
      </c>
      <c r="I296" s="31"/>
      <c r="J296" s="16"/>
      <c r="K296" s="15">
        <f t="shared" si="69"/>
        <v>449.04840111693409</v>
      </c>
    </row>
    <row r="297" spans="1:11" s="1" customFormat="1" ht="12.75" customHeight="1" x14ac:dyDescent="0.25">
      <c r="A297" s="2"/>
      <c r="B297" s="2" t="s">
        <v>19</v>
      </c>
      <c r="C297" s="6">
        <v>0</v>
      </c>
      <c r="D297" s="6">
        <v>6500</v>
      </c>
      <c r="E297" s="6">
        <f t="shared" si="66"/>
        <v>0</v>
      </c>
      <c r="F297" s="6">
        <v>0</v>
      </c>
      <c r="G297" s="15">
        <f t="shared" si="68"/>
        <v>56721.903298981146</v>
      </c>
      <c r="H297" s="15">
        <f t="shared" si="67"/>
        <v>0</v>
      </c>
      <c r="I297" s="31"/>
      <c r="J297" s="16"/>
      <c r="K297" s="15">
        <f t="shared" si="69"/>
        <v>449.04840111693409</v>
      </c>
    </row>
    <row r="298" spans="1:11" s="1" customFormat="1" ht="12.75" customHeight="1" x14ac:dyDescent="0.25">
      <c r="A298" s="2"/>
      <c r="B298" s="2" t="s">
        <v>20</v>
      </c>
      <c r="C298" s="6">
        <v>0</v>
      </c>
      <c r="D298" s="6">
        <v>6500</v>
      </c>
      <c r="E298" s="6">
        <f t="shared" si="66"/>
        <v>0</v>
      </c>
      <c r="F298" s="6">
        <v>0</v>
      </c>
      <c r="G298" s="15">
        <f t="shared" si="68"/>
        <v>56721.903298981146</v>
      </c>
      <c r="H298" s="15">
        <f t="shared" si="67"/>
        <v>0</v>
      </c>
      <c r="I298" s="31"/>
      <c r="J298" s="16"/>
      <c r="K298" s="15">
        <f t="shared" si="69"/>
        <v>449.04840111693409</v>
      </c>
    </row>
    <row r="299" spans="1:11" s="1" customFormat="1" ht="12.75" customHeight="1" x14ac:dyDescent="0.25">
      <c r="A299" s="2"/>
      <c r="B299" s="2" t="s">
        <v>21</v>
      </c>
      <c r="C299" s="6">
        <v>0</v>
      </c>
      <c r="D299" s="6">
        <v>6500</v>
      </c>
      <c r="E299" s="6">
        <f t="shared" si="66"/>
        <v>0</v>
      </c>
      <c r="F299" s="6">
        <v>0</v>
      </c>
      <c r="G299" s="15">
        <f t="shared" si="68"/>
        <v>56721.903298981146</v>
      </c>
      <c r="H299" s="15">
        <f t="shared" si="67"/>
        <v>0</v>
      </c>
      <c r="I299" s="34" t="s">
        <v>54</v>
      </c>
      <c r="J299" s="16"/>
      <c r="K299" s="15">
        <f t="shared" si="69"/>
        <v>449.04840111693409</v>
      </c>
    </row>
    <row r="300" spans="1:11" s="1" customFormat="1" ht="12.75" customHeight="1" x14ac:dyDescent="0.25">
      <c r="A300" s="2"/>
      <c r="B300" s="7" t="s">
        <v>22</v>
      </c>
      <c r="C300" s="8">
        <f>SUM(C288:C299)</f>
        <v>0</v>
      </c>
      <c r="D300" s="9" t="s">
        <v>23</v>
      </c>
      <c r="E300" s="8">
        <f>SUM(E288:E299)</f>
        <v>0</v>
      </c>
      <c r="F300" s="8">
        <f>SUM(F288:F299)</f>
        <v>0</v>
      </c>
      <c r="G300" s="30">
        <f>SUM(G288:G299)</f>
        <v>680662.83958777378</v>
      </c>
      <c r="H300" s="30">
        <f>SUM(H288:H299)</f>
        <v>0</v>
      </c>
      <c r="I300" s="38">
        <f>H286/12</f>
        <v>7.9166666666666673E-3</v>
      </c>
      <c r="J300" s="16"/>
      <c r="K300" s="30">
        <f>SUM(K288:K299)</f>
        <v>5388.5808134032086</v>
      </c>
    </row>
    <row r="301" spans="1:11" s="1" customFormat="1" ht="12.75" customHeight="1" x14ac:dyDescent="0.25">
      <c r="A301" s="2"/>
      <c r="B301" s="2"/>
      <c r="C301" s="2"/>
      <c r="D301" s="2"/>
      <c r="E301" s="2"/>
      <c r="F301" s="2"/>
      <c r="G301" s="15"/>
      <c r="H301" s="15"/>
      <c r="I301" s="31"/>
      <c r="J301" s="23"/>
      <c r="K301" s="15"/>
    </row>
    <row r="302" spans="1:11" s="1" customFormat="1" ht="12.75" customHeight="1" x14ac:dyDescent="0.25">
      <c r="A302" s="2"/>
      <c r="B302" s="2" t="s">
        <v>24</v>
      </c>
      <c r="C302" s="10">
        <f>G300*I300</f>
        <v>5388.5808134032095</v>
      </c>
      <c r="D302" s="2"/>
      <c r="E302" s="2"/>
      <c r="F302" s="2" t="s">
        <v>25</v>
      </c>
      <c r="G302" s="73">
        <f>$C302+$H300</f>
        <v>5388.5808134032095</v>
      </c>
      <c r="H302" s="15"/>
      <c r="I302" s="15">
        <f>SUM($I$14,$G$33,$G$53,$G$73,$G$93,$G$112,$G$131,$G$150,$G$169,$G$188,$G$207,$G$226,$G$245,$G$264,$G$283,$G$302)</f>
        <v>62110.484112384358</v>
      </c>
      <c r="J302" s="143" t="str">
        <f>IF($K300=$C302,"Intt OK","Intt CHECK IT")</f>
        <v>Intt OK</v>
      </c>
      <c r="K302" s="15"/>
    </row>
    <row r="303" spans="1:11" s="1" customFormat="1" ht="12.75" customHeight="1" x14ac:dyDescent="0.25">
      <c r="H303" s="53"/>
      <c r="I303" s="135" t="str">
        <f>IF($I302=$G307,"OK","CHECK IT")</f>
        <v>OK</v>
      </c>
      <c r="J303" s="16"/>
      <c r="K303" s="28"/>
    </row>
    <row r="304" spans="1:11" s="1" customFormat="1" ht="12.75" customHeight="1" x14ac:dyDescent="0.25">
      <c r="A304" s="2"/>
      <c r="B304" s="438" t="s">
        <v>2</v>
      </c>
      <c r="C304" s="438"/>
      <c r="D304" s="438"/>
      <c r="E304" s="438" t="s">
        <v>3</v>
      </c>
      <c r="F304" s="438"/>
      <c r="G304" s="3" t="s">
        <v>4</v>
      </c>
      <c r="H304" s="136" t="s">
        <v>51</v>
      </c>
      <c r="I304" s="15" t="s">
        <v>54</v>
      </c>
      <c r="J304" s="23"/>
      <c r="K304" s="28"/>
    </row>
    <row r="305" spans="1:11" s="1" customFormat="1" ht="12.75" customHeight="1" x14ac:dyDescent="0.25">
      <c r="A305" s="2"/>
      <c r="B305" s="439" t="s">
        <v>83</v>
      </c>
      <c r="C305" s="439"/>
      <c r="D305" s="439"/>
      <c r="E305" s="439" t="s">
        <v>84</v>
      </c>
      <c r="F305" s="439"/>
      <c r="G305" s="4" t="s">
        <v>85</v>
      </c>
      <c r="H305" s="52" t="s">
        <v>52</v>
      </c>
      <c r="I305" s="135" t="s">
        <v>54</v>
      </c>
      <c r="J305" s="143" t="s">
        <v>54</v>
      </c>
      <c r="K305" s="28"/>
    </row>
    <row r="306" spans="1:11" s="1" customFormat="1" ht="12.75" customHeight="1" x14ac:dyDescent="0.25">
      <c r="A306" s="2"/>
      <c r="B306" s="3" t="s">
        <v>9</v>
      </c>
      <c r="C306" s="5" t="s">
        <v>10</v>
      </c>
      <c r="D306" s="3" t="s">
        <v>11</v>
      </c>
      <c r="E306" s="5" t="s">
        <v>12</v>
      </c>
      <c r="F306" s="3" t="s">
        <v>13</v>
      </c>
      <c r="G306" s="5" t="s">
        <v>14</v>
      </c>
      <c r="H306" s="48" t="s">
        <v>15</v>
      </c>
      <c r="I306" s="3" t="s">
        <v>16</v>
      </c>
      <c r="J306" s="2"/>
      <c r="K306" s="28"/>
    </row>
    <row r="307" spans="1:11" s="1" customFormat="1" ht="12.75" customHeight="1" x14ac:dyDescent="0.25">
      <c r="A307" s="2"/>
      <c r="B307" s="2" t="s">
        <v>27</v>
      </c>
      <c r="C307" s="6">
        <v>0</v>
      </c>
      <c r="D307" s="6">
        <v>6500</v>
      </c>
      <c r="E307" s="6">
        <f t="shared" ref="E307:E318" si="70">$C307*8.33%</f>
        <v>0</v>
      </c>
      <c r="F307" s="6">
        <v>0</v>
      </c>
      <c r="G307" s="15">
        <f>$G$14+$G$33+$G$53+$G$73+$G$93+$G$112+$G$131+$G$150+$G$169+$G$188+$G$207+$G$226+$G$245+$G$264+$G$283+$G$302</f>
        <v>62110.484112384358</v>
      </c>
      <c r="H307" s="15">
        <f t="shared" ref="H307:H318" si="71">E307-F307</f>
        <v>0</v>
      </c>
      <c r="I307" s="31"/>
      <c r="J307" s="16"/>
      <c r="K307" s="15">
        <f>(G307)*($H$305/12)</f>
        <v>427.00957827264244</v>
      </c>
    </row>
    <row r="308" spans="1:11" s="1" customFormat="1" ht="12.75" customHeight="1" x14ac:dyDescent="0.25">
      <c r="A308" s="2"/>
      <c r="B308" s="2" t="s">
        <v>28</v>
      </c>
      <c r="C308" s="6">
        <v>0</v>
      </c>
      <c r="D308" s="6">
        <v>6500</v>
      </c>
      <c r="E308" s="6">
        <f t="shared" si="70"/>
        <v>0</v>
      </c>
      <c r="F308" s="6">
        <v>0</v>
      </c>
      <c r="G308" s="15">
        <f t="shared" ref="G308:G318" si="72">$G307+$H307</f>
        <v>62110.484112384358</v>
      </c>
      <c r="H308" s="15">
        <f t="shared" si="71"/>
        <v>0</v>
      </c>
      <c r="I308" s="31"/>
      <c r="J308" s="16"/>
      <c r="K308" s="15">
        <f t="shared" ref="K308:K318" si="73">(G308)*($H$305/12)</f>
        <v>427.00957827264244</v>
      </c>
    </row>
    <row r="309" spans="1:11" s="1" customFormat="1" ht="12.75" customHeight="1" x14ac:dyDescent="0.25">
      <c r="A309" s="2"/>
      <c r="B309" s="2" t="s">
        <v>29</v>
      </c>
      <c r="C309" s="6">
        <v>0</v>
      </c>
      <c r="D309" s="6">
        <v>6500</v>
      </c>
      <c r="E309" s="6">
        <f t="shared" si="70"/>
        <v>0</v>
      </c>
      <c r="F309" s="6">
        <v>0</v>
      </c>
      <c r="G309" s="15">
        <f t="shared" si="72"/>
        <v>62110.484112384358</v>
      </c>
      <c r="H309" s="15">
        <f t="shared" si="71"/>
        <v>0</v>
      </c>
      <c r="I309" s="31"/>
      <c r="J309" s="16"/>
      <c r="K309" s="15">
        <f t="shared" si="73"/>
        <v>427.00957827264244</v>
      </c>
    </row>
    <row r="310" spans="1:11" s="1" customFormat="1" ht="12.75" customHeight="1" x14ac:dyDescent="0.25">
      <c r="A310" s="2"/>
      <c r="B310" s="2" t="s">
        <v>30</v>
      </c>
      <c r="C310" s="6">
        <v>0</v>
      </c>
      <c r="D310" s="6">
        <v>6500</v>
      </c>
      <c r="E310" s="6">
        <f t="shared" si="70"/>
        <v>0</v>
      </c>
      <c r="F310" s="6">
        <v>0</v>
      </c>
      <c r="G310" s="15">
        <f t="shared" si="72"/>
        <v>62110.484112384358</v>
      </c>
      <c r="H310" s="15">
        <f t="shared" si="71"/>
        <v>0</v>
      </c>
      <c r="I310" s="31"/>
      <c r="J310" s="16"/>
      <c r="K310" s="15">
        <f t="shared" si="73"/>
        <v>427.00957827264244</v>
      </c>
    </row>
    <row r="311" spans="1:11" s="1" customFormat="1" ht="12.75" customHeight="1" x14ac:dyDescent="0.25">
      <c r="A311" s="2"/>
      <c r="B311" s="2" t="s">
        <v>31</v>
      </c>
      <c r="C311" s="6">
        <v>0</v>
      </c>
      <c r="D311" s="6">
        <v>6500</v>
      </c>
      <c r="E311" s="6">
        <f t="shared" si="70"/>
        <v>0</v>
      </c>
      <c r="F311" s="6">
        <v>0</v>
      </c>
      <c r="G311" s="15">
        <f t="shared" si="72"/>
        <v>62110.484112384358</v>
      </c>
      <c r="H311" s="15">
        <f t="shared" si="71"/>
        <v>0</v>
      </c>
      <c r="I311" s="31"/>
      <c r="J311" s="16"/>
      <c r="K311" s="15">
        <f t="shared" si="73"/>
        <v>427.00957827264244</v>
      </c>
    </row>
    <row r="312" spans="1:11" s="1" customFormat="1" ht="12.75" customHeight="1" x14ac:dyDescent="0.25">
      <c r="A312" s="2"/>
      <c r="B312" s="2" t="s">
        <v>32</v>
      </c>
      <c r="C312" s="6">
        <v>0</v>
      </c>
      <c r="D312" s="6">
        <v>6500</v>
      </c>
      <c r="E312" s="6">
        <f t="shared" si="70"/>
        <v>0</v>
      </c>
      <c r="F312" s="6">
        <v>0</v>
      </c>
      <c r="G312" s="15">
        <f t="shared" si="72"/>
        <v>62110.484112384358</v>
      </c>
      <c r="H312" s="15">
        <f t="shared" si="71"/>
        <v>0</v>
      </c>
      <c r="I312" s="31"/>
      <c r="J312" s="16"/>
      <c r="K312" s="15">
        <f t="shared" si="73"/>
        <v>427.00957827264244</v>
      </c>
    </row>
    <row r="313" spans="1:11" s="1" customFormat="1" ht="12.75" customHeight="1" x14ac:dyDescent="0.25">
      <c r="A313" s="2"/>
      <c r="B313" s="2" t="s">
        <v>33</v>
      </c>
      <c r="C313" s="6">
        <v>0</v>
      </c>
      <c r="D313" s="6">
        <v>6500</v>
      </c>
      <c r="E313" s="6">
        <f t="shared" si="70"/>
        <v>0</v>
      </c>
      <c r="F313" s="6">
        <v>0</v>
      </c>
      <c r="G313" s="15">
        <f t="shared" si="72"/>
        <v>62110.484112384358</v>
      </c>
      <c r="H313" s="15">
        <f t="shared" si="71"/>
        <v>0</v>
      </c>
      <c r="I313" s="31"/>
      <c r="J313" s="16"/>
      <c r="K313" s="15">
        <f t="shared" si="73"/>
        <v>427.00957827264244</v>
      </c>
    </row>
    <row r="314" spans="1:11" s="1" customFormat="1" ht="12.75" customHeight="1" x14ac:dyDescent="0.25">
      <c r="A314" s="2"/>
      <c r="B314" s="2" t="s">
        <v>17</v>
      </c>
      <c r="C314" s="6">
        <v>0</v>
      </c>
      <c r="D314" s="6">
        <v>6500</v>
      </c>
      <c r="E314" s="6">
        <f t="shared" si="70"/>
        <v>0</v>
      </c>
      <c r="F314" s="6">
        <v>0</v>
      </c>
      <c r="G314" s="15">
        <f t="shared" si="72"/>
        <v>62110.484112384358</v>
      </c>
      <c r="H314" s="15">
        <f t="shared" si="71"/>
        <v>0</v>
      </c>
      <c r="I314" s="31"/>
      <c r="J314" s="16"/>
      <c r="K314" s="15">
        <f t="shared" si="73"/>
        <v>427.00957827264244</v>
      </c>
    </row>
    <row r="315" spans="1:11" s="1" customFormat="1" ht="12.75" customHeight="1" x14ac:dyDescent="0.25">
      <c r="A315" s="2"/>
      <c r="B315" s="2" t="s">
        <v>18</v>
      </c>
      <c r="C315" s="6">
        <v>0</v>
      </c>
      <c r="D315" s="6">
        <v>6500</v>
      </c>
      <c r="E315" s="6">
        <f t="shared" si="70"/>
        <v>0</v>
      </c>
      <c r="F315" s="6">
        <v>0</v>
      </c>
      <c r="G315" s="15">
        <f t="shared" si="72"/>
        <v>62110.484112384358</v>
      </c>
      <c r="H315" s="15">
        <f t="shared" si="71"/>
        <v>0</v>
      </c>
      <c r="I315" s="31"/>
      <c r="J315" s="16"/>
      <c r="K315" s="15">
        <f t="shared" si="73"/>
        <v>427.00957827264244</v>
      </c>
    </row>
    <row r="316" spans="1:11" s="1" customFormat="1" ht="12.75" customHeight="1" x14ac:dyDescent="0.25">
      <c r="A316" s="2"/>
      <c r="B316" s="2" t="s">
        <v>19</v>
      </c>
      <c r="C316" s="6">
        <v>0</v>
      </c>
      <c r="D316" s="6">
        <v>6500</v>
      </c>
      <c r="E316" s="6">
        <f t="shared" si="70"/>
        <v>0</v>
      </c>
      <c r="F316" s="6">
        <v>0</v>
      </c>
      <c r="G316" s="15">
        <f t="shared" si="72"/>
        <v>62110.484112384358</v>
      </c>
      <c r="H316" s="15">
        <f t="shared" si="71"/>
        <v>0</v>
      </c>
      <c r="I316" s="31"/>
      <c r="J316" s="16"/>
      <c r="K316" s="15">
        <f t="shared" si="73"/>
        <v>427.00957827264244</v>
      </c>
    </row>
    <row r="317" spans="1:11" s="1" customFormat="1" ht="12.75" customHeight="1" x14ac:dyDescent="0.25">
      <c r="A317" s="2"/>
      <c r="B317" s="2" t="s">
        <v>20</v>
      </c>
      <c r="C317" s="6">
        <v>0</v>
      </c>
      <c r="D317" s="6">
        <v>6500</v>
      </c>
      <c r="E317" s="6">
        <f t="shared" si="70"/>
        <v>0</v>
      </c>
      <c r="F317" s="6">
        <v>0</v>
      </c>
      <c r="G317" s="15">
        <f t="shared" si="72"/>
        <v>62110.484112384358</v>
      </c>
      <c r="H317" s="15">
        <f t="shared" si="71"/>
        <v>0</v>
      </c>
      <c r="I317" s="31"/>
      <c r="J317" s="16"/>
      <c r="K317" s="15">
        <f t="shared" si="73"/>
        <v>427.00957827264244</v>
      </c>
    </row>
    <row r="318" spans="1:11" s="1" customFormat="1" ht="12.75" customHeight="1" x14ac:dyDescent="0.25">
      <c r="A318" s="2"/>
      <c r="B318" s="2" t="s">
        <v>21</v>
      </c>
      <c r="C318" s="6">
        <v>0</v>
      </c>
      <c r="D318" s="6">
        <v>6500</v>
      </c>
      <c r="E318" s="6">
        <f t="shared" si="70"/>
        <v>0</v>
      </c>
      <c r="F318" s="6">
        <v>0</v>
      </c>
      <c r="G318" s="15">
        <f t="shared" si="72"/>
        <v>62110.484112384358</v>
      </c>
      <c r="H318" s="15">
        <f t="shared" si="71"/>
        <v>0</v>
      </c>
      <c r="I318" s="159" t="s">
        <v>54</v>
      </c>
      <c r="J318" s="16"/>
      <c r="K318" s="15">
        <f t="shared" si="73"/>
        <v>427.00957827264244</v>
      </c>
    </row>
    <row r="319" spans="1:11" s="1" customFormat="1" ht="12.75" customHeight="1" x14ac:dyDescent="0.25">
      <c r="A319" s="2"/>
      <c r="B319" s="7" t="s">
        <v>22</v>
      </c>
      <c r="C319" s="8">
        <f>SUM(C307:C318)</f>
        <v>0</v>
      </c>
      <c r="D319" s="9" t="s">
        <v>23</v>
      </c>
      <c r="E319" s="8">
        <f>SUM(E307:E318)</f>
        <v>0</v>
      </c>
      <c r="F319" s="8">
        <f>SUM(F306:F318)</f>
        <v>0</v>
      </c>
      <c r="G319" s="30">
        <f>SUM(G307:G318)</f>
        <v>745325.80934861244</v>
      </c>
      <c r="H319" s="30">
        <f>SUM(H307:H318)</f>
        <v>0</v>
      </c>
      <c r="I319" s="158">
        <f>H305/12</f>
        <v>6.875E-3</v>
      </c>
      <c r="J319" s="16"/>
      <c r="K319" s="30">
        <f>SUM(K307:K318)</f>
        <v>5124.1149392717089</v>
      </c>
    </row>
    <row r="320" spans="1:11" s="1" customFormat="1" ht="12.75" customHeight="1" x14ac:dyDescent="0.25">
      <c r="A320" s="2"/>
      <c r="B320" s="2"/>
      <c r="C320" s="2"/>
      <c r="D320" s="2"/>
      <c r="E320" s="2"/>
      <c r="F320" s="2"/>
      <c r="G320" s="15"/>
      <c r="H320" s="15"/>
      <c r="I320" s="31"/>
      <c r="J320" s="23"/>
      <c r="K320" s="15"/>
    </row>
    <row r="321" spans="1:12" s="1" customFormat="1" ht="12.75" customHeight="1" x14ac:dyDescent="0.25">
      <c r="A321" s="2"/>
      <c r="B321" s="2" t="s">
        <v>24</v>
      </c>
      <c r="C321" s="10">
        <f>G319*I319</f>
        <v>5124.1149392717107</v>
      </c>
      <c r="D321" s="2"/>
      <c r="E321" s="2"/>
      <c r="F321" s="2" t="s">
        <v>25</v>
      </c>
      <c r="G321" s="73">
        <f>$C321+$H319</f>
        <v>5124.1149392717107</v>
      </c>
      <c r="H321" s="15"/>
      <c r="I321" s="15">
        <f>SUM($I$14,$G$33,$G$53,$G$73,$G$93,$G$112,$G$131,$G$150,$G$169,$G$188,$G$207,$G$226,$G$245,$G$264,$G$283,$G$302,$G$321)</f>
        <v>67234.599051656071</v>
      </c>
      <c r="J321" s="143" t="str">
        <f>IF($K319=$C321,"Intt OK","Intt CHECK IT")</f>
        <v>Intt OK</v>
      </c>
      <c r="K321" s="15"/>
    </row>
    <row r="322" spans="1:12" s="1" customFormat="1" ht="12.75" customHeight="1" x14ac:dyDescent="0.25">
      <c r="H322" s="53"/>
      <c r="I322" s="135" t="str">
        <f>IF($I321=$G327,"OK","CHECK IT")</f>
        <v>OK</v>
      </c>
      <c r="J322" s="16"/>
      <c r="K322" s="28"/>
    </row>
    <row r="323" spans="1:12" s="1" customFormat="1" ht="12.75" customHeight="1" x14ac:dyDescent="0.25">
      <c r="A323" s="2"/>
      <c r="B323" s="438" t="s">
        <v>2</v>
      </c>
      <c r="C323" s="438"/>
      <c r="D323" s="438"/>
      <c r="E323" s="438" t="s">
        <v>3</v>
      </c>
      <c r="F323" s="438"/>
      <c r="G323" s="3" t="s">
        <v>4</v>
      </c>
      <c r="H323" s="136" t="s">
        <v>53</v>
      </c>
      <c r="I323" s="31"/>
      <c r="J323" s="16"/>
      <c r="K323" s="28"/>
    </row>
    <row r="324" spans="1:12" s="1" customFormat="1" ht="12.75" customHeight="1" x14ac:dyDescent="0.25">
      <c r="A324" s="2"/>
      <c r="B324" s="439" t="s">
        <v>83</v>
      </c>
      <c r="C324" s="439"/>
      <c r="D324" s="439"/>
      <c r="E324" s="439" t="s">
        <v>84</v>
      </c>
      <c r="F324" s="439"/>
      <c r="G324" s="4" t="s">
        <v>85</v>
      </c>
      <c r="H324" s="52" t="s">
        <v>45</v>
      </c>
      <c r="I324" s="15" t="s">
        <v>54</v>
      </c>
      <c r="J324" s="23"/>
      <c r="K324" s="28"/>
    </row>
    <row r="325" spans="1:12" s="1" customFormat="1" ht="12.75" customHeight="1" x14ac:dyDescent="0.25">
      <c r="A325" s="2"/>
      <c r="B325" s="3" t="s">
        <v>9</v>
      </c>
      <c r="C325" s="5" t="s">
        <v>10</v>
      </c>
      <c r="D325" s="3" t="s">
        <v>11</v>
      </c>
      <c r="E325" s="5" t="s">
        <v>12</v>
      </c>
      <c r="F325" s="3" t="s">
        <v>13</v>
      </c>
      <c r="G325" s="5" t="s">
        <v>14</v>
      </c>
      <c r="H325" s="48" t="s">
        <v>15</v>
      </c>
      <c r="I325" s="3" t="s">
        <v>16</v>
      </c>
      <c r="J325" s="2"/>
      <c r="K325" s="28"/>
    </row>
    <row r="326" spans="1:12" s="1" customFormat="1" ht="12.75" customHeight="1" x14ac:dyDescent="0.25">
      <c r="A326" s="2"/>
      <c r="B326" s="2" t="s">
        <v>27</v>
      </c>
      <c r="C326" s="6">
        <v>0</v>
      </c>
      <c r="D326" s="6">
        <v>6500</v>
      </c>
      <c r="E326" s="6">
        <f t="shared" ref="E326:E337" si="74">$C326*8.33%</f>
        <v>0</v>
      </c>
      <c r="F326" s="6">
        <v>0</v>
      </c>
      <c r="G326" s="15">
        <f>$G$14+$G$33+$G$53+$G$73+$G$93+$G$112+$G$131+$G$150+$G$169+$G$188+$G$207+$G$226+$G$245+$G$264+$G$283+$G$302+$G$321</f>
        <v>67234.599051656071</v>
      </c>
      <c r="H326" s="15">
        <f t="shared" ref="H326:H337" si="75">E326-F326</f>
        <v>0</v>
      </c>
      <c r="I326" s="31"/>
      <c r="J326" s="16"/>
      <c r="K326" s="15">
        <f>(G326)*($H$324/12)</f>
        <v>476.24507661589718</v>
      </c>
    </row>
    <row r="327" spans="1:12" s="1" customFormat="1" ht="12.75" customHeight="1" x14ac:dyDescent="0.25">
      <c r="A327" s="2"/>
      <c r="B327" s="2" t="s">
        <v>28</v>
      </c>
      <c r="C327" s="6">
        <v>0</v>
      </c>
      <c r="D327" s="6">
        <v>6500</v>
      </c>
      <c r="E327" s="6">
        <f t="shared" si="74"/>
        <v>0</v>
      </c>
      <c r="F327" s="6">
        <v>0</v>
      </c>
      <c r="G327" s="15">
        <f t="shared" ref="G327:G337" si="76">$G326+$H326</f>
        <v>67234.599051656071</v>
      </c>
      <c r="H327" s="15">
        <f t="shared" si="75"/>
        <v>0</v>
      </c>
      <c r="I327" s="31"/>
      <c r="J327" s="16"/>
      <c r="K327" s="15">
        <f t="shared" ref="K327:K337" si="77">(G327)*($H$324/12)</f>
        <v>476.24507661589718</v>
      </c>
    </row>
    <row r="328" spans="1:12" s="1" customFormat="1" ht="12.75" customHeight="1" x14ac:dyDescent="0.25">
      <c r="A328" s="2"/>
      <c r="B328" s="2" t="s">
        <v>29</v>
      </c>
      <c r="C328" s="6">
        <v>0</v>
      </c>
      <c r="D328" s="6">
        <v>6500</v>
      </c>
      <c r="E328" s="6">
        <f t="shared" si="74"/>
        <v>0</v>
      </c>
      <c r="F328" s="6">
        <v>0</v>
      </c>
      <c r="G328" s="15">
        <f t="shared" si="76"/>
        <v>67234.599051656071</v>
      </c>
      <c r="H328" s="15">
        <f t="shared" si="75"/>
        <v>0</v>
      </c>
      <c r="I328" s="31"/>
      <c r="J328" s="16"/>
      <c r="K328" s="15">
        <f t="shared" si="77"/>
        <v>476.24507661589718</v>
      </c>
    </row>
    <row r="329" spans="1:12" s="1" customFormat="1" ht="12.75" customHeight="1" x14ac:dyDescent="0.25">
      <c r="A329" s="2"/>
      <c r="B329" s="2" t="s">
        <v>30</v>
      </c>
      <c r="C329" s="6">
        <v>0</v>
      </c>
      <c r="D329" s="6">
        <v>6500</v>
      </c>
      <c r="E329" s="6">
        <f t="shared" si="74"/>
        <v>0</v>
      </c>
      <c r="F329" s="6">
        <v>0</v>
      </c>
      <c r="G329" s="15">
        <f t="shared" si="76"/>
        <v>67234.599051656071</v>
      </c>
      <c r="H329" s="15">
        <f t="shared" si="75"/>
        <v>0</v>
      </c>
      <c r="I329" s="31"/>
      <c r="J329" s="16"/>
      <c r="K329" s="15">
        <f t="shared" si="77"/>
        <v>476.24507661589718</v>
      </c>
    </row>
    <row r="330" spans="1:12" s="1" customFormat="1" ht="12.75" customHeight="1" x14ac:dyDescent="0.25">
      <c r="A330" s="2"/>
      <c r="B330" s="2" t="s">
        <v>31</v>
      </c>
      <c r="C330" s="6">
        <v>0</v>
      </c>
      <c r="D330" s="6">
        <v>6500</v>
      </c>
      <c r="E330" s="6">
        <f t="shared" si="74"/>
        <v>0</v>
      </c>
      <c r="F330" s="6">
        <v>0</v>
      </c>
      <c r="G330" s="15">
        <f t="shared" si="76"/>
        <v>67234.599051656071</v>
      </c>
      <c r="H330" s="15">
        <f t="shared" si="75"/>
        <v>0</v>
      </c>
      <c r="I330" s="31"/>
      <c r="J330" s="16"/>
      <c r="K330" s="15">
        <f t="shared" si="77"/>
        <v>476.24507661589718</v>
      </c>
      <c r="L330" s="1" t="s">
        <v>54</v>
      </c>
    </row>
    <row r="331" spans="1:12" s="1" customFormat="1" ht="12.75" customHeight="1" x14ac:dyDescent="0.25">
      <c r="A331" s="2"/>
      <c r="B331" s="2" t="s">
        <v>32</v>
      </c>
      <c r="C331" s="6">
        <v>0</v>
      </c>
      <c r="D331" s="6">
        <v>6500</v>
      </c>
      <c r="E331" s="6">
        <f t="shared" si="74"/>
        <v>0</v>
      </c>
      <c r="F331" s="6">
        <v>0</v>
      </c>
      <c r="G331" s="15">
        <f t="shared" si="76"/>
        <v>67234.599051656071</v>
      </c>
      <c r="H331" s="15">
        <f t="shared" si="75"/>
        <v>0</v>
      </c>
      <c r="I331" s="31"/>
      <c r="J331" s="16"/>
      <c r="K331" s="15">
        <f t="shared" si="77"/>
        <v>476.24507661589718</v>
      </c>
    </row>
    <row r="332" spans="1:12" s="1" customFormat="1" ht="12.75" customHeight="1" x14ac:dyDescent="0.25">
      <c r="A332" s="2"/>
      <c r="B332" s="2" t="s">
        <v>33</v>
      </c>
      <c r="C332" s="6">
        <v>0</v>
      </c>
      <c r="D332" s="6">
        <v>6500</v>
      </c>
      <c r="E332" s="6">
        <f t="shared" si="74"/>
        <v>0</v>
      </c>
      <c r="F332" s="6">
        <v>0</v>
      </c>
      <c r="G332" s="15">
        <f t="shared" si="76"/>
        <v>67234.599051656071</v>
      </c>
      <c r="H332" s="15">
        <f t="shared" si="75"/>
        <v>0</v>
      </c>
      <c r="I332" s="31"/>
      <c r="J332" s="16"/>
      <c r="K332" s="15">
        <f t="shared" si="77"/>
        <v>476.24507661589718</v>
      </c>
    </row>
    <row r="333" spans="1:12" s="1" customFormat="1" ht="12.75" customHeight="1" x14ac:dyDescent="0.25">
      <c r="A333" s="2"/>
      <c r="B333" s="2" t="s">
        <v>17</v>
      </c>
      <c r="C333" s="6">
        <v>0</v>
      </c>
      <c r="D333" s="6">
        <v>6500</v>
      </c>
      <c r="E333" s="6">
        <f t="shared" si="74"/>
        <v>0</v>
      </c>
      <c r="F333" s="6">
        <v>0</v>
      </c>
      <c r="G333" s="15">
        <f t="shared" si="76"/>
        <v>67234.599051656071</v>
      </c>
      <c r="H333" s="15">
        <f t="shared" si="75"/>
        <v>0</v>
      </c>
      <c r="I333" s="31"/>
      <c r="J333" s="16"/>
      <c r="K333" s="15">
        <f t="shared" si="77"/>
        <v>476.24507661589718</v>
      </c>
    </row>
    <row r="334" spans="1:12" s="1" customFormat="1" ht="12.75" customHeight="1" x14ac:dyDescent="0.25">
      <c r="A334" s="2"/>
      <c r="B334" s="2" t="s">
        <v>18</v>
      </c>
      <c r="C334" s="6">
        <v>0</v>
      </c>
      <c r="D334" s="6">
        <v>6500</v>
      </c>
      <c r="E334" s="6">
        <f t="shared" si="74"/>
        <v>0</v>
      </c>
      <c r="F334" s="6">
        <v>0</v>
      </c>
      <c r="G334" s="15">
        <f t="shared" si="76"/>
        <v>67234.599051656071</v>
      </c>
      <c r="H334" s="15">
        <f t="shared" si="75"/>
        <v>0</v>
      </c>
      <c r="I334" s="31"/>
      <c r="J334" s="16"/>
      <c r="K334" s="15">
        <f t="shared" si="77"/>
        <v>476.24507661589718</v>
      </c>
    </row>
    <row r="335" spans="1:12" s="1" customFormat="1" ht="12.75" customHeight="1" x14ac:dyDescent="0.25">
      <c r="A335" s="2"/>
      <c r="B335" s="2" t="s">
        <v>19</v>
      </c>
      <c r="C335" s="6">
        <v>0</v>
      </c>
      <c r="D335" s="6">
        <v>6500</v>
      </c>
      <c r="E335" s="6">
        <f t="shared" si="74"/>
        <v>0</v>
      </c>
      <c r="F335" s="6">
        <v>0</v>
      </c>
      <c r="G335" s="15">
        <f t="shared" si="76"/>
        <v>67234.599051656071</v>
      </c>
      <c r="H335" s="15">
        <f t="shared" si="75"/>
        <v>0</v>
      </c>
      <c r="I335" s="31"/>
      <c r="J335" s="16"/>
      <c r="K335" s="15">
        <f t="shared" si="77"/>
        <v>476.24507661589718</v>
      </c>
    </row>
    <row r="336" spans="1:12" s="1" customFormat="1" ht="12.75" customHeight="1" x14ac:dyDescent="0.25">
      <c r="A336" s="2"/>
      <c r="B336" s="2" t="s">
        <v>20</v>
      </c>
      <c r="C336" s="6">
        <v>0</v>
      </c>
      <c r="D336" s="6">
        <v>6500</v>
      </c>
      <c r="E336" s="6">
        <f t="shared" si="74"/>
        <v>0</v>
      </c>
      <c r="F336" s="6">
        <v>0</v>
      </c>
      <c r="G336" s="15">
        <f t="shared" si="76"/>
        <v>67234.599051656071</v>
      </c>
      <c r="H336" s="15">
        <f t="shared" si="75"/>
        <v>0</v>
      </c>
      <c r="I336" s="122" t="s">
        <v>54</v>
      </c>
      <c r="J336" s="16"/>
      <c r="K336" s="15">
        <f t="shared" si="77"/>
        <v>476.24507661589718</v>
      </c>
    </row>
    <row r="337" spans="1:11" s="1" customFormat="1" ht="12.75" customHeight="1" x14ac:dyDescent="0.25">
      <c r="A337" s="2"/>
      <c r="B337" s="2" t="s">
        <v>21</v>
      </c>
      <c r="C337" s="6">
        <v>0</v>
      </c>
      <c r="D337" s="6">
        <v>6500</v>
      </c>
      <c r="E337" s="6">
        <f t="shared" si="74"/>
        <v>0</v>
      </c>
      <c r="F337" s="6">
        <v>0</v>
      </c>
      <c r="G337" s="15">
        <f t="shared" si="76"/>
        <v>67234.599051656071</v>
      </c>
      <c r="H337" s="15">
        <f t="shared" si="75"/>
        <v>0</v>
      </c>
      <c r="I337" s="31"/>
      <c r="J337" s="16"/>
      <c r="K337" s="15">
        <f t="shared" si="77"/>
        <v>476.24507661589718</v>
      </c>
    </row>
    <row r="338" spans="1:11" s="1" customFormat="1" ht="12.75" customHeight="1" x14ac:dyDescent="0.25">
      <c r="A338" s="2"/>
      <c r="B338" s="7" t="s">
        <v>22</v>
      </c>
      <c r="C338" s="8">
        <f>SUM(C326:C337)</f>
        <v>0</v>
      </c>
      <c r="D338" s="9" t="s">
        <v>23</v>
      </c>
      <c r="E338" s="8">
        <f>SUM(E326:E337)</f>
        <v>0</v>
      </c>
      <c r="F338" s="8">
        <f>SUM(F326:F337)</f>
        <v>0</v>
      </c>
      <c r="G338" s="30">
        <f>SUM(G326:G337)</f>
        <v>806815.1886198729</v>
      </c>
      <c r="H338" s="30">
        <f>SUM(H326:H337)</f>
        <v>0</v>
      </c>
      <c r="I338" s="38">
        <f>H324/12</f>
        <v>7.0833333333333338E-3</v>
      </c>
      <c r="J338" s="23"/>
      <c r="K338" s="30">
        <f>SUM(K326:K337)</f>
        <v>5714.9409193907659</v>
      </c>
    </row>
    <row r="339" spans="1:11" s="1" customFormat="1" ht="12.75" customHeight="1" x14ac:dyDescent="0.25">
      <c r="A339" s="2"/>
      <c r="B339" s="2"/>
      <c r="C339" s="2"/>
      <c r="D339" s="2"/>
      <c r="E339" s="2"/>
      <c r="F339" s="2"/>
      <c r="G339" s="15"/>
      <c r="H339" s="15"/>
      <c r="I339" s="31"/>
      <c r="J339" s="143" t="str">
        <f>IF($K338=$C340,"Intt OK","Intt CHECK IT")</f>
        <v>Intt OK</v>
      </c>
      <c r="K339" s="15"/>
    </row>
    <row r="340" spans="1:11" s="1" customFormat="1" ht="12.75" customHeight="1" x14ac:dyDescent="0.25">
      <c r="A340" s="2"/>
      <c r="B340" s="2" t="s">
        <v>24</v>
      </c>
      <c r="C340" s="10">
        <f>G338*I338</f>
        <v>5714.9409193907668</v>
      </c>
      <c r="D340" s="2"/>
      <c r="E340" s="2"/>
      <c r="F340" s="2" t="s">
        <v>25</v>
      </c>
      <c r="G340" s="73">
        <f>$C340+$H338</f>
        <v>5714.9409193907668</v>
      </c>
      <c r="H340" s="15"/>
      <c r="I340" s="15">
        <f>SUM($I$14,$G$33,$G$53,$G$73,$G$93,$G$112,$G$131,$G$150,$G$169,$G$188,$G$207,$G$226,$G$245,$G$264,$G$283,$G$302,$G$321,$G$340)</f>
        <v>72949.539971046834</v>
      </c>
      <c r="J340" s="16"/>
      <c r="K340" s="15"/>
    </row>
    <row r="341" spans="1:11" s="1" customFormat="1" ht="12.75" customHeight="1" x14ac:dyDescent="0.25">
      <c r="H341" s="53"/>
      <c r="I341" s="135" t="str">
        <f>IF($I340=$G345,"OK","CHECK IT")</f>
        <v>OK</v>
      </c>
      <c r="J341" s="16"/>
      <c r="K341" s="28"/>
    </row>
    <row r="342" spans="1:11" s="1" customFormat="1" ht="12.75" customHeight="1" x14ac:dyDescent="0.25">
      <c r="A342" s="2"/>
      <c r="B342" s="438" t="s">
        <v>2</v>
      </c>
      <c r="C342" s="438"/>
      <c r="D342" s="438"/>
      <c r="E342" s="438" t="s">
        <v>3</v>
      </c>
      <c r="F342" s="438"/>
      <c r="G342" s="3" t="s">
        <v>4</v>
      </c>
      <c r="H342" s="136" t="s">
        <v>55</v>
      </c>
      <c r="I342" s="31"/>
      <c r="J342" s="16"/>
      <c r="K342" s="28"/>
    </row>
    <row r="343" spans="1:11" s="1" customFormat="1" ht="12.75" customHeight="1" x14ac:dyDescent="0.25">
      <c r="A343" s="2"/>
      <c r="B343" s="439" t="s">
        <v>83</v>
      </c>
      <c r="C343" s="439"/>
      <c r="D343" s="439"/>
      <c r="E343" s="439" t="s">
        <v>84</v>
      </c>
      <c r="F343" s="439"/>
      <c r="G343" s="4" t="s">
        <v>85</v>
      </c>
      <c r="H343" s="52" t="s">
        <v>56</v>
      </c>
      <c r="I343" s="15" t="s">
        <v>54</v>
      </c>
      <c r="J343" s="23"/>
      <c r="K343" s="28"/>
    </row>
    <row r="344" spans="1:11" s="1" customFormat="1" ht="12.75" customHeight="1" x14ac:dyDescent="0.25">
      <c r="A344" s="2"/>
      <c r="B344" s="3" t="s">
        <v>9</v>
      </c>
      <c r="C344" s="5" t="s">
        <v>10</v>
      </c>
      <c r="D344" s="3" t="s">
        <v>11</v>
      </c>
      <c r="E344" s="5" t="s">
        <v>12</v>
      </c>
      <c r="F344" s="3" t="s">
        <v>13</v>
      </c>
      <c r="G344" s="5" t="s">
        <v>14</v>
      </c>
      <c r="H344" s="48" t="s">
        <v>15</v>
      </c>
      <c r="I344" s="3" t="s">
        <v>16</v>
      </c>
      <c r="J344" s="143" t="s">
        <v>54</v>
      </c>
      <c r="K344" s="28"/>
    </row>
    <row r="345" spans="1:11" s="1" customFormat="1" ht="12.75" customHeight="1" x14ac:dyDescent="0.25">
      <c r="A345" s="2"/>
      <c r="B345" s="2" t="s">
        <v>27</v>
      </c>
      <c r="C345" s="6">
        <v>0</v>
      </c>
      <c r="D345" s="6">
        <v>6500</v>
      </c>
      <c r="E345" s="6">
        <f t="shared" ref="E345:E356" si="78">$C345*8.33%</f>
        <v>0</v>
      </c>
      <c r="F345" s="6">
        <v>0</v>
      </c>
      <c r="G345" s="15">
        <f>$G$14+$G$33+$G$53+$G$73+$G$93+$G$112+$G$131+$G$150+$G$169+$G$188+$G$207+$G$226+$G$245+$G$264+$G$283+$G$302+$G$321+$G$340</f>
        <v>72949.539971046834</v>
      </c>
      <c r="H345" s="15">
        <f t="shared" ref="H345:H356" si="79">E345-F345</f>
        <v>0</v>
      </c>
      <c r="I345" s="31"/>
      <c r="J345" s="143" t="s">
        <v>54</v>
      </c>
      <c r="K345" s="15">
        <f>(G345)*($H$343/12)</f>
        <v>531.92372895554979</v>
      </c>
    </row>
    <row r="346" spans="1:11" s="1" customFormat="1" ht="12.75" customHeight="1" x14ac:dyDescent="0.25">
      <c r="A346" s="2"/>
      <c r="B346" s="2" t="s">
        <v>28</v>
      </c>
      <c r="C346" s="6">
        <v>0</v>
      </c>
      <c r="D346" s="6">
        <v>6500</v>
      </c>
      <c r="E346" s="6">
        <f t="shared" si="78"/>
        <v>0</v>
      </c>
      <c r="F346" s="6">
        <v>0</v>
      </c>
      <c r="G346" s="15">
        <f>$G345+$H345</f>
        <v>72949.539971046834</v>
      </c>
      <c r="H346" s="15">
        <f t="shared" si="79"/>
        <v>0</v>
      </c>
      <c r="I346" s="31"/>
      <c r="J346" s="2"/>
      <c r="K346" s="15">
        <f t="shared" ref="K346:K356" si="80">(G346)*($H$343/12)</f>
        <v>531.92372895554979</v>
      </c>
    </row>
    <row r="347" spans="1:11" s="1" customFormat="1" ht="12.75" customHeight="1" x14ac:dyDescent="0.25">
      <c r="A347" s="2"/>
      <c r="B347" s="2" t="s">
        <v>29</v>
      </c>
      <c r="C347" s="6">
        <v>0</v>
      </c>
      <c r="D347" s="6">
        <v>6500</v>
      </c>
      <c r="E347" s="6">
        <f t="shared" si="78"/>
        <v>0</v>
      </c>
      <c r="F347" s="6">
        <v>0</v>
      </c>
      <c r="G347" s="15">
        <f t="shared" ref="G347:G356" si="81">$G346+$H346</f>
        <v>72949.539971046834</v>
      </c>
      <c r="H347" s="15">
        <f t="shared" si="79"/>
        <v>0</v>
      </c>
      <c r="I347" s="31"/>
      <c r="J347" s="2"/>
      <c r="K347" s="15">
        <f t="shared" si="80"/>
        <v>531.92372895554979</v>
      </c>
    </row>
    <row r="348" spans="1:11" s="1" customFormat="1" ht="12.75" customHeight="1" x14ac:dyDescent="0.25">
      <c r="A348" s="2"/>
      <c r="B348" s="2" t="s">
        <v>30</v>
      </c>
      <c r="C348" s="6">
        <v>0</v>
      </c>
      <c r="D348" s="6">
        <v>6500</v>
      </c>
      <c r="E348" s="6">
        <f t="shared" si="78"/>
        <v>0</v>
      </c>
      <c r="F348" s="6">
        <v>0</v>
      </c>
      <c r="G348" s="15">
        <f t="shared" si="81"/>
        <v>72949.539971046834</v>
      </c>
      <c r="H348" s="15">
        <f t="shared" si="79"/>
        <v>0</v>
      </c>
      <c r="I348" s="31"/>
      <c r="J348" s="2"/>
      <c r="K348" s="15">
        <f t="shared" si="80"/>
        <v>531.92372895554979</v>
      </c>
    </row>
    <row r="349" spans="1:11" s="1" customFormat="1" ht="12.75" customHeight="1" x14ac:dyDescent="0.25">
      <c r="A349" s="2"/>
      <c r="B349" s="2" t="s">
        <v>31</v>
      </c>
      <c r="C349" s="6">
        <v>0</v>
      </c>
      <c r="D349" s="6">
        <v>6500</v>
      </c>
      <c r="E349" s="6">
        <f t="shared" si="78"/>
        <v>0</v>
      </c>
      <c r="F349" s="6">
        <v>0</v>
      </c>
      <c r="G349" s="15">
        <f t="shared" si="81"/>
        <v>72949.539971046834</v>
      </c>
      <c r="H349" s="15">
        <f t="shared" si="79"/>
        <v>0</v>
      </c>
      <c r="I349" s="31"/>
      <c r="J349" s="2"/>
      <c r="K349" s="15">
        <f t="shared" si="80"/>
        <v>531.92372895554979</v>
      </c>
    </row>
    <row r="350" spans="1:11" s="1" customFormat="1" ht="12.75" customHeight="1" x14ac:dyDescent="0.25">
      <c r="A350" s="2"/>
      <c r="B350" s="2" t="s">
        <v>32</v>
      </c>
      <c r="C350" s="6">
        <v>0</v>
      </c>
      <c r="D350" s="6">
        <v>6500</v>
      </c>
      <c r="E350" s="6">
        <f t="shared" si="78"/>
        <v>0</v>
      </c>
      <c r="F350" s="6">
        <v>0</v>
      </c>
      <c r="G350" s="15">
        <f t="shared" si="81"/>
        <v>72949.539971046834</v>
      </c>
      <c r="H350" s="15">
        <f t="shared" si="79"/>
        <v>0</v>
      </c>
      <c r="I350" s="31"/>
      <c r="J350" s="16"/>
      <c r="K350" s="15">
        <f t="shared" si="80"/>
        <v>531.92372895554979</v>
      </c>
    </row>
    <row r="351" spans="1:11" s="1" customFormat="1" ht="12.75" customHeight="1" x14ac:dyDescent="0.25">
      <c r="A351" s="2"/>
      <c r="B351" s="2" t="s">
        <v>33</v>
      </c>
      <c r="C351" s="6">
        <v>0</v>
      </c>
      <c r="D351" s="6">
        <v>6500</v>
      </c>
      <c r="E351" s="6">
        <f t="shared" si="78"/>
        <v>0</v>
      </c>
      <c r="F351" s="6">
        <v>0</v>
      </c>
      <c r="G351" s="15">
        <f t="shared" si="81"/>
        <v>72949.539971046834</v>
      </c>
      <c r="H351" s="15">
        <f t="shared" si="79"/>
        <v>0</v>
      </c>
      <c r="I351" s="31"/>
      <c r="J351" s="16"/>
      <c r="K351" s="15">
        <f t="shared" si="80"/>
        <v>531.92372895554979</v>
      </c>
    </row>
    <row r="352" spans="1:11" s="1" customFormat="1" ht="12.75" customHeight="1" x14ac:dyDescent="0.25">
      <c r="A352" s="2"/>
      <c r="B352" s="2" t="s">
        <v>17</v>
      </c>
      <c r="C352" s="6">
        <v>0</v>
      </c>
      <c r="D352" s="6">
        <v>6500</v>
      </c>
      <c r="E352" s="6">
        <f t="shared" si="78"/>
        <v>0</v>
      </c>
      <c r="F352" s="6">
        <v>0</v>
      </c>
      <c r="G352" s="15">
        <f t="shared" si="81"/>
        <v>72949.539971046834</v>
      </c>
      <c r="H352" s="15">
        <f t="shared" si="79"/>
        <v>0</v>
      </c>
      <c r="I352" s="31"/>
      <c r="J352" s="16"/>
      <c r="K352" s="15">
        <f t="shared" si="80"/>
        <v>531.92372895554979</v>
      </c>
    </row>
    <row r="353" spans="1:11" s="1" customFormat="1" ht="12.75" customHeight="1" x14ac:dyDescent="0.25">
      <c r="A353" s="2"/>
      <c r="B353" s="2" t="s">
        <v>18</v>
      </c>
      <c r="C353" s="6">
        <v>0</v>
      </c>
      <c r="D353" s="6">
        <v>6500</v>
      </c>
      <c r="E353" s="6">
        <f t="shared" si="78"/>
        <v>0</v>
      </c>
      <c r="F353" s="6">
        <v>0</v>
      </c>
      <c r="G353" s="15">
        <f t="shared" si="81"/>
        <v>72949.539971046834</v>
      </c>
      <c r="H353" s="15">
        <f t="shared" si="79"/>
        <v>0</v>
      </c>
      <c r="I353" s="31"/>
      <c r="J353" s="16"/>
      <c r="K353" s="15">
        <f t="shared" si="80"/>
        <v>531.92372895554979</v>
      </c>
    </row>
    <row r="354" spans="1:11" s="1" customFormat="1" ht="12.75" customHeight="1" x14ac:dyDescent="0.25">
      <c r="A354" s="2"/>
      <c r="B354" s="2" t="s">
        <v>19</v>
      </c>
      <c r="C354" s="6">
        <v>0</v>
      </c>
      <c r="D354" s="6">
        <v>6500</v>
      </c>
      <c r="E354" s="6">
        <f t="shared" si="78"/>
        <v>0</v>
      </c>
      <c r="F354" s="6">
        <v>0</v>
      </c>
      <c r="G354" s="15">
        <f t="shared" si="81"/>
        <v>72949.539971046834</v>
      </c>
      <c r="H354" s="15">
        <f t="shared" si="79"/>
        <v>0</v>
      </c>
      <c r="I354" s="31"/>
      <c r="J354" s="16"/>
      <c r="K354" s="15">
        <f t="shared" si="80"/>
        <v>531.92372895554979</v>
      </c>
    </row>
    <row r="355" spans="1:11" s="1" customFormat="1" ht="12.75" customHeight="1" x14ac:dyDescent="0.25">
      <c r="A355" s="2"/>
      <c r="B355" s="2" t="s">
        <v>20</v>
      </c>
      <c r="C355" s="6">
        <v>0</v>
      </c>
      <c r="D355" s="6">
        <v>6500</v>
      </c>
      <c r="E355" s="6">
        <f t="shared" si="78"/>
        <v>0</v>
      </c>
      <c r="F355" s="6">
        <v>0</v>
      </c>
      <c r="G355" s="15">
        <f t="shared" si="81"/>
        <v>72949.539971046834</v>
      </c>
      <c r="H355" s="15">
        <f t="shared" si="79"/>
        <v>0</v>
      </c>
      <c r="I355" s="31"/>
      <c r="J355" s="16"/>
      <c r="K355" s="15">
        <f t="shared" si="80"/>
        <v>531.92372895554979</v>
      </c>
    </row>
    <row r="356" spans="1:11" s="1" customFormat="1" ht="12.75" customHeight="1" x14ac:dyDescent="0.25">
      <c r="A356" s="2"/>
      <c r="B356" s="2" t="s">
        <v>21</v>
      </c>
      <c r="C356" s="6">
        <v>0</v>
      </c>
      <c r="D356" s="6">
        <v>6500</v>
      </c>
      <c r="E356" s="6">
        <f t="shared" si="78"/>
        <v>0</v>
      </c>
      <c r="F356" s="6">
        <v>0</v>
      </c>
      <c r="G356" s="15">
        <f t="shared" si="81"/>
        <v>72949.539971046834</v>
      </c>
      <c r="H356" s="15">
        <f t="shared" si="79"/>
        <v>0</v>
      </c>
      <c r="I356" s="31"/>
      <c r="J356" s="16"/>
      <c r="K356" s="15">
        <f t="shared" si="80"/>
        <v>531.92372895554979</v>
      </c>
    </row>
    <row r="357" spans="1:11" s="1" customFormat="1" ht="12.75" customHeight="1" x14ac:dyDescent="0.25">
      <c r="A357" s="2"/>
      <c r="B357" s="7" t="s">
        <v>22</v>
      </c>
      <c r="C357" s="8">
        <f>SUM(C345:C356)</f>
        <v>0</v>
      </c>
      <c r="D357" s="9" t="s">
        <v>23</v>
      </c>
      <c r="E357" s="8">
        <f>SUM(E345:E356)</f>
        <v>0</v>
      </c>
      <c r="F357" s="8">
        <f>SUM(F345:F356)</f>
        <v>0</v>
      </c>
      <c r="G357" s="30">
        <f>SUM(G345:G356)</f>
        <v>875394.47965256206</v>
      </c>
      <c r="H357" s="30">
        <f>SUM(H345:H356)</f>
        <v>0</v>
      </c>
      <c r="I357" s="38">
        <f>H343/12</f>
        <v>7.2916666666666659E-3</v>
      </c>
      <c r="J357" s="16"/>
      <c r="K357" s="30">
        <f>SUM(K345:K356)</f>
        <v>6383.0847474665961</v>
      </c>
    </row>
    <row r="358" spans="1:11" s="1" customFormat="1" ht="12.75" customHeight="1" x14ac:dyDescent="0.25">
      <c r="A358" s="2"/>
      <c r="B358" s="2"/>
      <c r="C358" s="2"/>
      <c r="D358" s="2"/>
      <c r="E358" s="2"/>
      <c r="F358" s="2"/>
      <c r="G358" s="15"/>
      <c r="H358" s="15"/>
      <c r="I358" s="31"/>
      <c r="J358" s="16"/>
      <c r="K358" s="15"/>
    </row>
    <row r="359" spans="1:11" s="1" customFormat="1" ht="12.75" customHeight="1" x14ac:dyDescent="0.25">
      <c r="A359" s="2"/>
      <c r="B359" s="2" t="s">
        <v>24</v>
      </c>
      <c r="C359" s="10">
        <f>G357*I357</f>
        <v>6383.0847474665979</v>
      </c>
      <c r="D359" s="2"/>
      <c r="E359" s="2"/>
      <c r="F359" s="2" t="s">
        <v>25</v>
      </c>
      <c r="G359" s="73">
        <f>$C359+$H357</f>
        <v>6383.0847474665979</v>
      </c>
      <c r="H359" s="15"/>
      <c r="I359" s="15">
        <f>SUM($I$14,$G$33,$G$53,$G$73,$G$93,$G$112,$G$131,$G$150,$G$169,$G$188,$G$207,$G$226,$G$245,$G$264,$G$283,$G$302,$G$321,$G$340,$G$359)</f>
        <v>79332.624718513427</v>
      </c>
      <c r="J359" s="16"/>
      <c r="K359" s="15"/>
    </row>
    <row r="360" spans="1:11" s="1" customFormat="1" ht="12.75" customHeight="1" x14ac:dyDescent="0.25">
      <c r="H360" s="53"/>
      <c r="I360" s="135" t="str">
        <f>IF($I359=$G364,"OK","CHECK IT")</f>
        <v>OK</v>
      </c>
      <c r="J360" s="143" t="str">
        <f>IF($K358=$C360,"Intt OK","Intt CHECK IT")</f>
        <v>Intt OK</v>
      </c>
      <c r="K360" s="28"/>
    </row>
    <row r="361" spans="1:11" s="1" customFormat="1" ht="12.75" customHeight="1" x14ac:dyDescent="0.25">
      <c r="A361" s="2"/>
      <c r="B361" s="438" t="s">
        <v>2</v>
      </c>
      <c r="C361" s="438"/>
      <c r="D361" s="438"/>
      <c r="E361" s="438" t="s">
        <v>3</v>
      </c>
      <c r="F361" s="438"/>
      <c r="G361" s="3" t="s">
        <v>4</v>
      </c>
      <c r="H361" s="136" t="s">
        <v>57</v>
      </c>
      <c r="I361" s="135" t="s">
        <v>54</v>
      </c>
      <c r="J361" s="16"/>
      <c r="K361" s="28"/>
    </row>
    <row r="362" spans="1:11" s="1" customFormat="1" ht="12.75" customHeight="1" x14ac:dyDescent="0.25">
      <c r="A362" s="2"/>
      <c r="B362" s="439" t="s">
        <v>83</v>
      </c>
      <c r="C362" s="439"/>
      <c r="D362" s="439"/>
      <c r="E362" s="439" t="s">
        <v>84</v>
      </c>
      <c r="F362" s="439"/>
      <c r="G362" s="4" t="s">
        <v>85</v>
      </c>
      <c r="H362" s="52" t="s">
        <v>56</v>
      </c>
      <c r="I362" s="31"/>
      <c r="J362" s="16"/>
      <c r="K362" s="28"/>
    </row>
    <row r="363" spans="1:11" s="1" customFormat="1" ht="12.75" customHeight="1" x14ac:dyDescent="0.25">
      <c r="A363" s="2"/>
      <c r="B363" s="3" t="s">
        <v>9</v>
      </c>
      <c r="C363" s="5" t="s">
        <v>10</v>
      </c>
      <c r="D363" s="3" t="s">
        <v>11</v>
      </c>
      <c r="E363" s="5" t="s">
        <v>12</v>
      </c>
      <c r="F363" s="3" t="s">
        <v>13</v>
      </c>
      <c r="G363" s="5" t="s">
        <v>14</v>
      </c>
      <c r="H363" s="48" t="s">
        <v>15</v>
      </c>
      <c r="I363" s="3" t="s">
        <v>16</v>
      </c>
      <c r="J363" s="2"/>
      <c r="K363" s="28"/>
    </row>
    <row r="364" spans="1:11" s="1" customFormat="1" ht="12.75" customHeight="1" x14ac:dyDescent="0.25">
      <c r="A364" s="2"/>
      <c r="B364" s="2" t="s">
        <v>27</v>
      </c>
      <c r="C364" s="6">
        <v>0</v>
      </c>
      <c r="D364" s="6">
        <v>6500</v>
      </c>
      <c r="E364" s="6">
        <f t="shared" ref="E364:E375" si="82">$C364*8.33%</f>
        <v>0</v>
      </c>
      <c r="F364" s="6">
        <v>0</v>
      </c>
      <c r="G364" s="15">
        <f>$G$14+$G$33+$G$53+$G$73+$G$93+$G$112+$G$131+$G$150+$G$169+$G$188+$G$207+$G$226+$G$245+$G$264+$G$283+$G$302+$G$321+$G$340+$G$359</f>
        <v>79332.624718513427</v>
      </c>
      <c r="H364" s="15">
        <f t="shared" ref="H364:H375" si="83">E364-F364</f>
        <v>0</v>
      </c>
      <c r="I364" s="31"/>
      <c r="J364" s="2"/>
      <c r="K364" s="15">
        <f>(G364)*($H$362/12)</f>
        <v>578.46705523916035</v>
      </c>
    </row>
    <row r="365" spans="1:11" s="1" customFormat="1" ht="12.75" customHeight="1" x14ac:dyDescent="0.25">
      <c r="A365" s="2"/>
      <c r="B365" s="2" t="s">
        <v>28</v>
      </c>
      <c r="C365" s="6">
        <v>0</v>
      </c>
      <c r="D365" s="6">
        <v>6500</v>
      </c>
      <c r="E365" s="6">
        <f t="shared" si="82"/>
        <v>0</v>
      </c>
      <c r="F365" s="6">
        <v>0</v>
      </c>
      <c r="G365" s="15">
        <f t="shared" ref="G365:G375" si="84">$G364+$H364</f>
        <v>79332.624718513427</v>
      </c>
      <c r="H365" s="15">
        <f t="shared" si="83"/>
        <v>0</v>
      </c>
      <c r="I365" s="31"/>
      <c r="J365" s="2"/>
      <c r="K365" s="15">
        <f t="shared" ref="K365:K375" si="85">(G365)*($H$362/12)</f>
        <v>578.46705523916035</v>
      </c>
    </row>
    <row r="366" spans="1:11" s="1" customFormat="1" ht="12.75" customHeight="1" x14ac:dyDescent="0.25">
      <c r="A366" s="2"/>
      <c r="B366" s="2" t="s">
        <v>29</v>
      </c>
      <c r="C366" s="6">
        <v>0</v>
      </c>
      <c r="D366" s="6">
        <v>6500</v>
      </c>
      <c r="E366" s="6">
        <f t="shared" si="82"/>
        <v>0</v>
      </c>
      <c r="F366" s="6">
        <v>0</v>
      </c>
      <c r="G366" s="15">
        <f t="shared" si="84"/>
        <v>79332.624718513427</v>
      </c>
      <c r="H366" s="15">
        <f t="shared" si="83"/>
        <v>0</v>
      </c>
      <c r="I366" s="31"/>
      <c r="J366" s="16"/>
      <c r="K366" s="15">
        <f t="shared" si="85"/>
        <v>578.46705523916035</v>
      </c>
    </row>
    <row r="367" spans="1:11" s="1" customFormat="1" ht="12.75" customHeight="1" x14ac:dyDescent="0.25">
      <c r="A367" s="2"/>
      <c r="B367" s="2" t="s">
        <v>30</v>
      </c>
      <c r="C367" s="6">
        <v>0</v>
      </c>
      <c r="D367" s="6">
        <v>6500</v>
      </c>
      <c r="E367" s="6">
        <f t="shared" si="82"/>
        <v>0</v>
      </c>
      <c r="F367" s="6">
        <v>0</v>
      </c>
      <c r="G367" s="15">
        <f t="shared" si="84"/>
        <v>79332.624718513427</v>
      </c>
      <c r="H367" s="15">
        <f t="shared" si="83"/>
        <v>0</v>
      </c>
      <c r="I367" s="31"/>
      <c r="J367" s="16"/>
      <c r="K367" s="15">
        <f t="shared" si="85"/>
        <v>578.46705523916035</v>
      </c>
    </row>
    <row r="368" spans="1:11" s="1" customFormat="1" ht="12.75" customHeight="1" x14ac:dyDescent="0.25">
      <c r="A368" s="2"/>
      <c r="B368" s="2" t="s">
        <v>31</v>
      </c>
      <c r="C368" s="6">
        <v>29909</v>
      </c>
      <c r="D368" s="6">
        <v>6500</v>
      </c>
      <c r="E368" s="6">
        <f t="shared" si="82"/>
        <v>2491.4196999999999</v>
      </c>
      <c r="F368" s="6">
        <v>541</v>
      </c>
      <c r="G368" s="15">
        <f t="shared" si="84"/>
        <v>79332.624718513427</v>
      </c>
      <c r="H368" s="15">
        <f t="shared" si="83"/>
        <v>1950.4196999999999</v>
      </c>
      <c r="I368" s="31"/>
      <c r="J368" s="16"/>
      <c r="K368" s="15">
        <f t="shared" si="85"/>
        <v>578.46705523916035</v>
      </c>
    </row>
    <row r="369" spans="1:11" s="1" customFormat="1" ht="12.75" customHeight="1" x14ac:dyDescent="0.25">
      <c r="A369" s="2"/>
      <c r="B369" s="2" t="s">
        <v>32</v>
      </c>
      <c r="C369" s="6">
        <v>29909</v>
      </c>
      <c r="D369" s="6">
        <v>6500</v>
      </c>
      <c r="E369" s="6">
        <f t="shared" si="82"/>
        <v>2491.4196999999999</v>
      </c>
      <c r="F369" s="6">
        <v>541</v>
      </c>
      <c r="G369" s="15">
        <f t="shared" si="84"/>
        <v>81283.044418513426</v>
      </c>
      <c r="H369" s="15">
        <f t="shared" si="83"/>
        <v>1950.4196999999999</v>
      </c>
      <c r="I369" s="31"/>
      <c r="J369" s="16"/>
      <c r="K369" s="15">
        <f t="shared" si="85"/>
        <v>592.68886555166034</v>
      </c>
    </row>
    <row r="370" spans="1:11" s="1" customFormat="1" ht="12.75" customHeight="1" x14ac:dyDescent="0.25">
      <c r="A370" s="2"/>
      <c r="B370" s="2" t="s">
        <v>33</v>
      </c>
      <c r="C370" s="6">
        <v>29909</v>
      </c>
      <c r="D370" s="6">
        <v>15000</v>
      </c>
      <c r="E370" s="6">
        <f t="shared" si="82"/>
        <v>2491.4196999999999</v>
      </c>
      <c r="F370" s="6">
        <v>1250</v>
      </c>
      <c r="G370" s="15">
        <f t="shared" si="84"/>
        <v>83233.464118513424</v>
      </c>
      <c r="H370" s="15">
        <f t="shared" si="83"/>
        <v>1241.4196999999999</v>
      </c>
      <c r="I370" s="31"/>
      <c r="J370" s="16"/>
      <c r="K370" s="15">
        <f t="shared" si="85"/>
        <v>606.91067586416034</v>
      </c>
    </row>
    <row r="371" spans="1:11" s="1" customFormat="1" ht="12.75" customHeight="1" x14ac:dyDescent="0.25">
      <c r="A371" s="2"/>
      <c r="B371" s="2" t="s">
        <v>17</v>
      </c>
      <c r="C371" s="6">
        <v>29909</v>
      </c>
      <c r="D371" s="6">
        <v>15000</v>
      </c>
      <c r="E371" s="6">
        <f t="shared" si="82"/>
        <v>2491.4196999999999</v>
      </c>
      <c r="F371" s="6">
        <v>1250</v>
      </c>
      <c r="G371" s="15">
        <f t="shared" si="84"/>
        <v>84474.883818513423</v>
      </c>
      <c r="H371" s="15">
        <f t="shared" si="83"/>
        <v>1241.4196999999999</v>
      </c>
      <c r="I371" s="31"/>
      <c r="J371" s="16"/>
      <c r="K371" s="15">
        <f t="shared" si="85"/>
        <v>615.96269450999364</v>
      </c>
    </row>
    <row r="372" spans="1:11" s="1" customFormat="1" ht="12.75" customHeight="1" x14ac:dyDescent="0.25">
      <c r="A372" s="2"/>
      <c r="B372" s="2" t="s">
        <v>18</v>
      </c>
      <c r="C372" s="6">
        <v>29909</v>
      </c>
      <c r="D372" s="6">
        <v>15000</v>
      </c>
      <c r="E372" s="6">
        <f t="shared" si="82"/>
        <v>2491.4196999999999</v>
      </c>
      <c r="F372" s="6">
        <v>1250</v>
      </c>
      <c r="G372" s="15">
        <f t="shared" si="84"/>
        <v>85716.303518513421</v>
      </c>
      <c r="H372" s="15">
        <f t="shared" si="83"/>
        <v>1241.4196999999999</v>
      </c>
      <c r="I372" s="31"/>
      <c r="J372" s="16"/>
      <c r="K372" s="15">
        <f t="shared" si="85"/>
        <v>625.01471315582694</v>
      </c>
    </row>
    <row r="373" spans="1:11" s="1" customFormat="1" ht="12.75" customHeight="1" x14ac:dyDescent="0.25">
      <c r="A373" s="2"/>
      <c r="B373" s="2" t="s">
        <v>19</v>
      </c>
      <c r="C373" s="6">
        <v>29909</v>
      </c>
      <c r="D373" s="6">
        <v>15000</v>
      </c>
      <c r="E373" s="6">
        <f t="shared" si="82"/>
        <v>2491.4196999999999</v>
      </c>
      <c r="F373" s="6">
        <v>1250</v>
      </c>
      <c r="G373" s="15">
        <f t="shared" si="84"/>
        <v>86957.72321851342</v>
      </c>
      <c r="H373" s="15">
        <f t="shared" si="83"/>
        <v>1241.4196999999999</v>
      </c>
      <c r="I373" s="31"/>
      <c r="J373" s="16"/>
      <c r="K373" s="15">
        <f t="shared" si="85"/>
        <v>634.06673180166024</v>
      </c>
    </row>
    <row r="374" spans="1:11" s="1" customFormat="1" ht="12.75" customHeight="1" x14ac:dyDescent="0.25">
      <c r="A374" s="2"/>
      <c r="B374" s="2" t="s">
        <v>20</v>
      </c>
      <c r="C374" s="6">
        <v>31235</v>
      </c>
      <c r="D374" s="6">
        <v>15000</v>
      </c>
      <c r="E374" s="6">
        <f t="shared" si="82"/>
        <v>2601.8755000000001</v>
      </c>
      <c r="F374" s="6">
        <v>1250</v>
      </c>
      <c r="G374" s="15">
        <f t="shared" si="84"/>
        <v>88199.142918513418</v>
      </c>
      <c r="H374" s="15">
        <f t="shared" si="83"/>
        <v>1351.8755000000001</v>
      </c>
      <c r="I374" s="31"/>
      <c r="J374" s="16"/>
      <c r="K374" s="15">
        <f t="shared" si="85"/>
        <v>643.11875044749365</v>
      </c>
    </row>
    <row r="375" spans="1:11" s="1" customFormat="1" ht="12.75" customHeight="1" x14ac:dyDescent="0.25">
      <c r="A375" s="2"/>
      <c r="B375" s="2" t="s">
        <v>21</v>
      </c>
      <c r="C375" s="6">
        <v>31235</v>
      </c>
      <c r="D375" s="6">
        <v>15000</v>
      </c>
      <c r="E375" s="6">
        <f t="shared" si="82"/>
        <v>2601.8755000000001</v>
      </c>
      <c r="F375" s="6">
        <v>1250</v>
      </c>
      <c r="G375" s="15">
        <f t="shared" si="84"/>
        <v>89551.018418513413</v>
      </c>
      <c r="H375" s="15">
        <f t="shared" si="83"/>
        <v>1351.8755000000001</v>
      </c>
      <c r="I375" s="31"/>
      <c r="J375" s="16"/>
      <c r="K375" s="15">
        <f t="shared" si="85"/>
        <v>652.97617596832686</v>
      </c>
    </row>
    <row r="376" spans="1:11" s="1" customFormat="1" ht="12.75" customHeight="1" x14ac:dyDescent="0.25">
      <c r="A376" s="2"/>
      <c r="B376" s="7" t="s">
        <v>22</v>
      </c>
      <c r="C376" s="8">
        <f>SUM(C364:C375)</f>
        <v>241924</v>
      </c>
      <c r="D376" s="9" t="s">
        <v>23</v>
      </c>
      <c r="E376" s="8">
        <f>SUM(E364:E375)</f>
        <v>20152.269200000002</v>
      </c>
      <c r="F376" s="8">
        <f>SUM(F364:F375)</f>
        <v>8582</v>
      </c>
      <c r="G376" s="30">
        <f>SUM(G364:G375)</f>
        <v>996078.7040221612</v>
      </c>
      <c r="H376" s="30">
        <f>SUM(H364:H375)</f>
        <v>11570.269200000001</v>
      </c>
      <c r="I376" s="38">
        <f>H362/12</f>
        <v>7.2916666666666659E-3</v>
      </c>
      <c r="J376" s="16"/>
      <c r="K376" s="30">
        <f>SUM(K364:K375)</f>
        <v>7263.0738834949243</v>
      </c>
    </row>
    <row r="377" spans="1:11" s="1" customFormat="1" ht="12.75" customHeight="1" x14ac:dyDescent="0.25">
      <c r="A377" s="2"/>
      <c r="B377" s="2"/>
      <c r="C377" s="2"/>
      <c r="D377" s="2"/>
      <c r="E377" s="2"/>
      <c r="F377" s="2"/>
      <c r="G377" s="15"/>
      <c r="H377" s="15"/>
      <c r="I377" s="31"/>
      <c r="J377" s="16"/>
      <c r="K377" s="15"/>
    </row>
    <row r="378" spans="1:11" s="1" customFormat="1" ht="12.75" customHeight="1" x14ac:dyDescent="0.25">
      <c r="A378" s="2"/>
      <c r="B378" s="2" t="s">
        <v>24</v>
      </c>
      <c r="C378" s="10">
        <f>G376*I376</f>
        <v>7263.0738834949243</v>
      </c>
      <c r="D378" s="2"/>
      <c r="E378" s="2"/>
      <c r="F378" s="2" t="s">
        <v>25</v>
      </c>
      <c r="G378" s="73">
        <f>$C378+$H376</f>
        <v>18833.343083494925</v>
      </c>
      <c r="H378" s="15"/>
      <c r="I378" s="15">
        <f>SUM($I$14,$G$33,$G$53,$G$73,$G$93,$G$112,$G$131,$G$150,$G$169,$G$188,$G$207,$G$226,$G$245,$G$264,$G$283,$G$302,$G$321,$G$340,$G$359,$G$378)</f>
        <v>98165.967802008352</v>
      </c>
      <c r="J378" s="23"/>
      <c r="K378" s="15"/>
    </row>
    <row r="379" spans="1:11" ht="76.5" x14ac:dyDescent="0.25">
      <c r="I379" s="135" t="str">
        <f>IF($I378=$G383,"OK","CHECK IT")</f>
        <v>OK</v>
      </c>
      <c r="J379" s="143" t="str">
        <f>IF($K377=$C379,"Intt OK","Intt CHECK IT")</f>
        <v>Intt OK</v>
      </c>
    </row>
    <row r="380" spans="1:11" s="1" customFormat="1" ht="12.75" customHeight="1" x14ac:dyDescent="0.25">
      <c r="A380" s="2"/>
      <c r="B380" s="438" t="s">
        <v>2</v>
      </c>
      <c r="C380" s="438"/>
      <c r="D380" s="438"/>
      <c r="E380" s="438" t="s">
        <v>3</v>
      </c>
      <c r="F380" s="438"/>
      <c r="G380" s="3" t="s">
        <v>4</v>
      </c>
      <c r="H380" s="136" t="s">
        <v>58</v>
      </c>
      <c r="I380" s="122" t="s">
        <v>54</v>
      </c>
      <c r="J380" s="16"/>
      <c r="K380" s="28"/>
    </row>
    <row r="381" spans="1:11" s="1" customFormat="1" ht="12.75" customHeight="1" x14ac:dyDescent="0.25">
      <c r="A381" s="2"/>
      <c r="B381" s="439" t="s">
        <v>83</v>
      </c>
      <c r="C381" s="439"/>
      <c r="D381" s="439"/>
      <c r="E381" s="439" t="s">
        <v>84</v>
      </c>
      <c r="F381" s="439"/>
      <c r="G381" s="4" t="s">
        <v>85</v>
      </c>
      <c r="H381" s="56">
        <v>8.7999999999999995E-2</v>
      </c>
      <c r="I381" s="31" t="s">
        <v>54</v>
      </c>
      <c r="J381" s="16"/>
      <c r="K381" s="28"/>
    </row>
    <row r="382" spans="1:11" s="1" customFormat="1" ht="12.75" customHeight="1" x14ac:dyDescent="0.25">
      <c r="A382" s="2"/>
      <c r="B382" s="3" t="s">
        <v>9</v>
      </c>
      <c r="C382" s="5" t="s">
        <v>10</v>
      </c>
      <c r="D382" s="3" t="s">
        <v>11</v>
      </c>
      <c r="E382" s="5" t="s">
        <v>12</v>
      </c>
      <c r="F382" s="3" t="s">
        <v>13</v>
      </c>
      <c r="G382" s="5" t="s">
        <v>14</v>
      </c>
      <c r="H382" s="48" t="s">
        <v>15</v>
      </c>
      <c r="I382" s="3" t="s">
        <v>16</v>
      </c>
      <c r="J382" s="2"/>
      <c r="K382" s="28"/>
    </row>
    <row r="383" spans="1:11" s="1" customFormat="1" ht="12.75" customHeight="1" x14ac:dyDescent="0.25">
      <c r="A383" s="2"/>
      <c r="B383" s="2" t="s">
        <v>27</v>
      </c>
      <c r="C383" s="6">
        <v>31235</v>
      </c>
      <c r="D383" s="6">
        <v>15000</v>
      </c>
      <c r="E383" s="6">
        <f t="shared" ref="E383:E394" si="86">$C383*8.33%</f>
        <v>2601.8755000000001</v>
      </c>
      <c r="F383" s="6">
        <v>1250</v>
      </c>
      <c r="G383" s="15">
        <f>$G$14+$G$33+$G$53+$G$73+$G$93+$G$112+$G$131+$G$150+$G$169+$G$188+$G$207+$G$226+$G$245+$G$264+$G$283+$G$302+$G$321+$G$340+$G$359+$G$378</f>
        <v>98165.967802008352</v>
      </c>
      <c r="H383" s="15">
        <f t="shared" ref="H383:H394" si="87">E383-F383</f>
        <v>1351.8755000000001</v>
      </c>
      <c r="I383" s="31"/>
      <c r="J383" s="2"/>
      <c r="K383" s="15">
        <f>(G383)*($H$381/12)</f>
        <v>719.88376388139454</v>
      </c>
    </row>
    <row r="384" spans="1:11" s="1" customFormat="1" ht="12.75" customHeight="1" x14ac:dyDescent="0.25">
      <c r="A384" s="2"/>
      <c r="B384" s="2" t="s">
        <v>28</v>
      </c>
      <c r="C384" s="6">
        <v>31235</v>
      </c>
      <c r="D384" s="6">
        <v>15000</v>
      </c>
      <c r="E384" s="6">
        <f t="shared" si="86"/>
        <v>2601.8755000000001</v>
      </c>
      <c r="F384" s="6">
        <v>1250</v>
      </c>
      <c r="G384" s="15">
        <f t="shared" ref="G384:G394" si="88">$G383+$H383</f>
        <v>99517.843302008347</v>
      </c>
      <c r="H384" s="15">
        <f t="shared" si="87"/>
        <v>1351.8755000000001</v>
      </c>
      <c r="I384" s="31"/>
      <c r="J384" s="2"/>
      <c r="K384" s="15">
        <f t="shared" ref="K384:K394" si="89">(G384)*($H$381/12)</f>
        <v>729.79751754806125</v>
      </c>
    </row>
    <row r="385" spans="1:11" s="1" customFormat="1" ht="12.75" customHeight="1" x14ac:dyDescent="0.25">
      <c r="A385" s="2"/>
      <c r="B385" s="2" t="s">
        <v>29</v>
      </c>
      <c r="C385" s="6">
        <v>31235</v>
      </c>
      <c r="D385" s="6">
        <v>15000</v>
      </c>
      <c r="E385" s="6">
        <f t="shared" si="86"/>
        <v>2601.8755000000001</v>
      </c>
      <c r="F385" s="6">
        <v>1250</v>
      </c>
      <c r="G385" s="15">
        <f t="shared" si="88"/>
        <v>100869.71880200834</v>
      </c>
      <c r="H385" s="15">
        <f t="shared" si="87"/>
        <v>1351.8755000000001</v>
      </c>
      <c r="I385" s="31"/>
      <c r="J385" s="16"/>
      <c r="K385" s="15">
        <f t="shared" si="89"/>
        <v>739.71127121472784</v>
      </c>
    </row>
    <row r="386" spans="1:11" s="1" customFormat="1" ht="12.75" customHeight="1" x14ac:dyDescent="0.25">
      <c r="A386" s="2"/>
      <c r="B386" s="2" t="s">
        <v>30</v>
      </c>
      <c r="C386" s="6">
        <v>31235</v>
      </c>
      <c r="D386" s="6">
        <v>15000</v>
      </c>
      <c r="E386" s="6">
        <f t="shared" si="86"/>
        <v>2601.8755000000001</v>
      </c>
      <c r="F386" s="6">
        <v>1250</v>
      </c>
      <c r="G386" s="15">
        <f t="shared" si="88"/>
        <v>102221.59430200834</v>
      </c>
      <c r="H386" s="15">
        <f t="shared" si="87"/>
        <v>1351.8755000000001</v>
      </c>
      <c r="I386" s="31" t="s">
        <v>54</v>
      </c>
      <c r="J386" s="16"/>
      <c r="K386" s="15">
        <f t="shared" si="89"/>
        <v>749.62502488139444</v>
      </c>
    </row>
    <row r="387" spans="1:11" s="1" customFormat="1" ht="12.75" customHeight="1" x14ac:dyDescent="0.25">
      <c r="A387" s="2"/>
      <c r="B387" s="2" t="s">
        <v>31</v>
      </c>
      <c r="C387" s="6">
        <v>32175</v>
      </c>
      <c r="D387" s="6">
        <v>15000</v>
      </c>
      <c r="E387" s="6">
        <f t="shared" si="86"/>
        <v>2680.1774999999998</v>
      </c>
      <c r="F387" s="6">
        <v>1250</v>
      </c>
      <c r="G387" s="15">
        <f t="shared" si="88"/>
        <v>103573.46980200833</v>
      </c>
      <c r="H387" s="15">
        <f t="shared" si="87"/>
        <v>1430.1774999999998</v>
      </c>
      <c r="I387" s="31"/>
      <c r="J387" s="16"/>
      <c r="K387" s="15">
        <f t="shared" si="89"/>
        <v>759.53877854806103</v>
      </c>
    </row>
    <row r="388" spans="1:11" s="1" customFormat="1" ht="12.75" customHeight="1" x14ac:dyDescent="0.25">
      <c r="A388" s="2"/>
      <c r="B388" s="2" t="s">
        <v>32</v>
      </c>
      <c r="C388" s="6">
        <v>32175</v>
      </c>
      <c r="D388" s="6">
        <v>15000</v>
      </c>
      <c r="E388" s="6">
        <f t="shared" si="86"/>
        <v>2680.1774999999998</v>
      </c>
      <c r="F388" s="6">
        <v>1250</v>
      </c>
      <c r="G388" s="15">
        <f t="shared" si="88"/>
        <v>105003.64730200834</v>
      </c>
      <c r="H388" s="15">
        <f t="shared" si="87"/>
        <v>1430.1774999999998</v>
      </c>
      <c r="I388" s="31"/>
      <c r="J388" s="16"/>
      <c r="K388" s="15">
        <f t="shared" si="89"/>
        <v>770.0267468813945</v>
      </c>
    </row>
    <row r="389" spans="1:11" s="1" customFormat="1" ht="12.75" customHeight="1" x14ac:dyDescent="0.25">
      <c r="A389" s="2"/>
      <c r="B389" s="2" t="s">
        <v>33</v>
      </c>
      <c r="C389" s="6">
        <v>32175</v>
      </c>
      <c r="D389" s="6">
        <v>15000</v>
      </c>
      <c r="E389" s="6">
        <f t="shared" si="86"/>
        <v>2680.1774999999998</v>
      </c>
      <c r="F389" s="6">
        <v>1250</v>
      </c>
      <c r="G389" s="15">
        <f t="shared" si="88"/>
        <v>106433.82480200834</v>
      </c>
      <c r="H389" s="15">
        <f t="shared" si="87"/>
        <v>1430.1774999999998</v>
      </c>
      <c r="I389" s="31"/>
      <c r="J389" s="16"/>
      <c r="K389" s="15">
        <f t="shared" si="89"/>
        <v>780.51471521472786</v>
      </c>
    </row>
    <row r="390" spans="1:11" s="1" customFormat="1" ht="12.75" customHeight="1" x14ac:dyDescent="0.25">
      <c r="A390" s="2"/>
      <c r="B390" s="2" t="s">
        <v>17</v>
      </c>
      <c r="C390" s="6">
        <v>32175</v>
      </c>
      <c r="D390" s="6">
        <v>15000</v>
      </c>
      <c r="E390" s="6">
        <f t="shared" si="86"/>
        <v>2680.1774999999998</v>
      </c>
      <c r="F390" s="6">
        <v>1250</v>
      </c>
      <c r="G390" s="15">
        <f t="shared" si="88"/>
        <v>107864.00230200835</v>
      </c>
      <c r="H390" s="15">
        <f t="shared" si="87"/>
        <v>1430.1774999999998</v>
      </c>
      <c r="I390" s="31"/>
      <c r="J390" s="16"/>
      <c r="K390" s="15">
        <f t="shared" si="89"/>
        <v>791.00268354806121</v>
      </c>
    </row>
    <row r="391" spans="1:11" s="1" customFormat="1" ht="12.75" customHeight="1" x14ac:dyDescent="0.25">
      <c r="A391" s="2"/>
      <c r="B391" s="2" t="s">
        <v>18</v>
      </c>
      <c r="C391" s="6">
        <v>32175</v>
      </c>
      <c r="D391" s="6">
        <v>15000</v>
      </c>
      <c r="E391" s="6">
        <f t="shared" si="86"/>
        <v>2680.1774999999998</v>
      </c>
      <c r="F391" s="6">
        <v>1250</v>
      </c>
      <c r="G391" s="15">
        <f t="shared" si="88"/>
        <v>109294.17980200835</v>
      </c>
      <c r="H391" s="15">
        <f t="shared" si="87"/>
        <v>1430.1774999999998</v>
      </c>
      <c r="I391" s="31"/>
      <c r="J391" s="16"/>
      <c r="K391" s="15">
        <f t="shared" si="89"/>
        <v>801.49065188139457</v>
      </c>
    </row>
    <row r="392" spans="1:11" s="1" customFormat="1" ht="12.75" customHeight="1" x14ac:dyDescent="0.25">
      <c r="A392" s="2"/>
      <c r="B392" s="2" t="s">
        <v>19</v>
      </c>
      <c r="C392" s="6">
        <v>32175</v>
      </c>
      <c r="D392" s="6">
        <v>15000</v>
      </c>
      <c r="E392" s="6">
        <f t="shared" si="86"/>
        <v>2680.1774999999998</v>
      </c>
      <c r="F392" s="6">
        <v>1250</v>
      </c>
      <c r="G392" s="15">
        <f t="shared" si="88"/>
        <v>110724.35730200836</v>
      </c>
      <c r="H392" s="15">
        <f t="shared" si="87"/>
        <v>1430.1774999999998</v>
      </c>
      <c r="I392" s="31"/>
      <c r="J392" s="16"/>
      <c r="K392" s="15">
        <f t="shared" si="89"/>
        <v>811.97862021472793</v>
      </c>
    </row>
    <row r="393" spans="1:11" s="1" customFormat="1" ht="12.75" customHeight="1" x14ac:dyDescent="0.25">
      <c r="A393" s="2"/>
      <c r="B393" s="2" t="s">
        <v>20</v>
      </c>
      <c r="C393" s="6">
        <v>34125</v>
      </c>
      <c r="D393" s="6">
        <v>15000</v>
      </c>
      <c r="E393" s="6">
        <f t="shared" si="86"/>
        <v>2842.6125000000002</v>
      </c>
      <c r="F393" s="6">
        <v>1250</v>
      </c>
      <c r="G393" s="15">
        <f t="shared" si="88"/>
        <v>112154.53480200836</v>
      </c>
      <c r="H393" s="15">
        <f t="shared" si="87"/>
        <v>1592.6125000000002</v>
      </c>
      <c r="I393" s="31"/>
      <c r="J393" s="16"/>
      <c r="K393" s="15">
        <f t="shared" si="89"/>
        <v>822.46658854806128</v>
      </c>
    </row>
    <row r="394" spans="1:11" s="1" customFormat="1" ht="12.75" customHeight="1" x14ac:dyDescent="0.25">
      <c r="A394" s="2"/>
      <c r="B394" s="2" t="s">
        <v>21</v>
      </c>
      <c r="C394" s="6">
        <v>34125</v>
      </c>
      <c r="D394" s="6">
        <v>15000</v>
      </c>
      <c r="E394" s="6">
        <f t="shared" si="86"/>
        <v>2842.6125000000002</v>
      </c>
      <c r="F394" s="6">
        <v>1250</v>
      </c>
      <c r="G394" s="15">
        <f t="shared" si="88"/>
        <v>113747.14730200836</v>
      </c>
      <c r="H394" s="15">
        <f t="shared" si="87"/>
        <v>1592.6125000000002</v>
      </c>
      <c r="I394" s="31"/>
      <c r="J394" s="16"/>
      <c r="K394" s="15">
        <f t="shared" si="89"/>
        <v>834.14574688139464</v>
      </c>
    </row>
    <row r="395" spans="1:11" s="1" customFormat="1" ht="12.75" customHeight="1" x14ac:dyDescent="0.25">
      <c r="A395" s="2"/>
      <c r="B395" s="7" t="s">
        <v>22</v>
      </c>
      <c r="C395" s="8">
        <f>SUM(C383:C394)</f>
        <v>386240</v>
      </c>
      <c r="D395" s="9" t="s">
        <v>23</v>
      </c>
      <c r="E395" s="8">
        <f>SUM(E383:E394)</f>
        <v>32173.791999999994</v>
      </c>
      <c r="F395" s="8">
        <f>SUM(F383:F394)</f>
        <v>15000</v>
      </c>
      <c r="G395" s="30">
        <f>SUM(G383:G394)</f>
        <v>1269570.2876241002</v>
      </c>
      <c r="H395" s="30">
        <f>SUM(H383:H394)</f>
        <v>17173.791999999998</v>
      </c>
      <c r="I395" s="38">
        <f>H381/12</f>
        <v>7.3333333333333332E-3</v>
      </c>
      <c r="J395" s="16"/>
      <c r="K395" s="30">
        <f>SUM(K383:K394)</f>
        <v>9310.1821092434002</v>
      </c>
    </row>
    <row r="396" spans="1:11" s="1" customFormat="1" ht="12.75" customHeight="1" x14ac:dyDescent="0.25">
      <c r="A396" s="2"/>
      <c r="B396" s="2"/>
      <c r="C396" s="2"/>
      <c r="D396" s="2"/>
      <c r="E396" s="2"/>
      <c r="F396" s="2"/>
      <c r="G396" s="15"/>
      <c r="H396" s="15"/>
      <c r="I396" s="31"/>
      <c r="J396" s="16"/>
      <c r="K396" s="15"/>
    </row>
    <row r="397" spans="1:11" s="1" customFormat="1" ht="12.75" customHeight="1" x14ac:dyDescent="0.25">
      <c r="A397" s="2"/>
      <c r="B397" s="2" t="s">
        <v>24</v>
      </c>
      <c r="C397" s="10">
        <f>G395*I395</f>
        <v>9310.182109243402</v>
      </c>
      <c r="D397" s="2"/>
      <c r="E397" s="2"/>
      <c r="F397" s="2" t="s">
        <v>25</v>
      </c>
      <c r="G397" s="73">
        <f>$C397+$H395</f>
        <v>26483.974109243398</v>
      </c>
      <c r="H397" s="15"/>
      <c r="I397" s="15">
        <f>SUM($I$14,$G$33,$G$53,$G$73,$G$93,$G$112,$G$131,$G$150,$G$169,$G$188,$G$207,$G$226,$G$245,$G$264,$G$283,$G$302,$G$321,$G$340,$G$359,$G$378,$G$397)</f>
        <v>124649.94191125175</v>
      </c>
      <c r="J397" s="23"/>
      <c r="K397" s="15"/>
    </row>
    <row r="398" spans="1:11" ht="76.5" x14ac:dyDescent="0.25">
      <c r="I398" s="135" t="str">
        <f>IF($I397=$G402,"OK","CHECK IT")</f>
        <v>OK</v>
      </c>
      <c r="J398" s="143" t="str">
        <f>IF($K396=$C398,"Intt OK","Intt CHECK IT")</f>
        <v>Intt OK</v>
      </c>
    </row>
    <row r="399" spans="1:11" s="1" customFormat="1" ht="12.75" customHeight="1" x14ac:dyDescent="0.25">
      <c r="A399" s="2"/>
      <c r="B399" s="438" t="s">
        <v>2</v>
      </c>
      <c r="C399" s="438"/>
      <c r="D399" s="438"/>
      <c r="E399" s="438" t="s">
        <v>3</v>
      </c>
      <c r="F399" s="438"/>
      <c r="G399" s="3" t="s">
        <v>4</v>
      </c>
      <c r="H399" s="136" t="s">
        <v>59</v>
      </c>
      <c r="I399" s="122" t="s">
        <v>54</v>
      </c>
      <c r="J399" s="16"/>
      <c r="K399" s="28"/>
    </row>
    <row r="400" spans="1:11" s="1" customFormat="1" ht="12.75" customHeight="1" x14ac:dyDescent="0.25">
      <c r="A400" s="2"/>
      <c r="B400" s="439" t="s">
        <v>83</v>
      </c>
      <c r="C400" s="439"/>
      <c r="D400" s="439"/>
      <c r="E400" s="439" t="s">
        <v>84</v>
      </c>
      <c r="F400" s="439"/>
      <c r="G400" s="4" t="s">
        <v>85</v>
      </c>
      <c r="H400" s="56">
        <v>8.6499999999999994E-2</v>
      </c>
      <c r="I400" s="31" t="s">
        <v>54</v>
      </c>
      <c r="J400" s="16"/>
      <c r="K400" s="28"/>
    </row>
    <row r="401" spans="1:11" s="1" customFormat="1" ht="12.75" customHeight="1" x14ac:dyDescent="0.25">
      <c r="A401" s="2"/>
      <c r="B401" s="3" t="s">
        <v>9</v>
      </c>
      <c r="C401" s="5" t="s">
        <v>10</v>
      </c>
      <c r="D401" s="3" t="s">
        <v>11</v>
      </c>
      <c r="E401" s="5" t="s">
        <v>12</v>
      </c>
      <c r="F401" s="3" t="s">
        <v>13</v>
      </c>
      <c r="G401" s="5" t="s">
        <v>14</v>
      </c>
      <c r="H401" s="48" t="s">
        <v>15</v>
      </c>
      <c r="I401" s="3" t="s">
        <v>16</v>
      </c>
      <c r="J401" s="23"/>
      <c r="K401" s="28"/>
    </row>
    <row r="402" spans="1:11" s="1" customFormat="1" ht="12.75" customHeight="1" x14ac:dyDescent="0.25">
      <c r="A402" s="2"/>
      <c r="B402" s="2" t="s">
        <v>27</v>
      </c>
      <c r="C402" s="6">
        <v>0</v>
      </c>
      <c r="D402" s="6">
        <v>0</v>
      </c>
      <c r="E402" s="6">
        <f t="shared" ref="E402:E413" si="90">$C402*8.33%</f>
        <v>0</v>
      </c>
      <c r="F402" s="6">
        <v>0</v>
      </c>
      <c r="G402" s="15">
        <f>$G$14+G$33+$G$53+$G$73+$G$93+$G$112+$G$131+$G$150+$G$169+$G$188+$G$207+$G$226+$G$245+$G$264+$G$283+$G$302+$G$321+$G$340+$G$359+$G$378+$G$397</f>
        <v>124649.94191125175</v>
      </c>
      <c r="H402" s="15">
        <f t="shared" ref="H402:H413" si="91">E402-F402</f>
        <v>0</v>
      </c>
      <c r="I402" s="31"/>
      <c r="J402" s="143" t="s">
        <v>54</v>
      </c>
      <c r="K402" s="15">
        <f>(G402)*($H$400/12)</f>
        <v>898.51833127693965</v>
      </c>
    </row>
    <row r="403" spans="1:11" s="1" customFormat="1" ht="12.75" customHeight="1" x14ac:dyDescent="0.25">
      <c r="A403" s="2"/>
      <c r="B403" s="2" t="s">
        <v>28</v>
      </c>
      <c r="C403" s="6">
        <v>0</v>
      </c>
      <c r="D403" s="6">
        <v>0</v>
      </c>
      <c r="E403" s="6">
        <f t="shared" si="90"/>
        <v>0</v>
      </c>
      <c r="F403" s="6">
        <v>0</v>
      </c>
      <c r="G403" s="15">
        <f t="shared" ref="G403:G413" si="92">$G402+$H402</f>
        <v>124649.94191125175</v>
      </c>
      <c r="H403" s="15">
        <f t="shared" si="91"/>
        <v>0</v>
      </c>
      <c r="I403" s="31"/>
      <c r="J403" s="143" t="s">
        <v>54</v>
      </c>
      <c r="K403" s="15">
        <f t="shared" ref="K403:K413" si="93">(G403)*($H$400/12)</f>
        <v>898.51833127693965</v>
      </c>
    </row>
    <row r="404" spans="1:11" s="1" customFormat="1" ht="12.75" customHeight="1" x14ac:dyDescent="0.25">
      <c r="A404" s="2"/>
      <c r="B404" s="2" t="s">
        <v>29</v>
      </c>
      <c r="C404" s="6">
        <v>0</v>
      </c>
      <c r="D404" s="6">
        <v>0</v>
      </c>
      <c r="E404" s="6">
        <f t="shared" si="90"/>
        <v>0</v>
      </c>
      <c r="F404" s="6">
        <v>0</v>
      </c>
      <c r="G404" s="15">
        <f t="shared" si="92"/>
        <v>124649.94191125175</v>
      </c>
      <c r="H404" s="15">
        <f t="shared" si="91"/>
        <v>0</v>
      </c>
      <c r="I404" s="31"/>
      <c r="J404" s="16"/>
      <c r="K404" s="15">
        <f t="shared" si="93"/>
        <v>898.51833127693965</v>
      </c>
    </row>
    <row r="405" spans="1:11" s="1" customFormat="1" ht="12.75" customHeight="1" x14ac:dyDescent="0.25">
      <c r="A405" s="2"/>
      <c r="B405" s="2" t="s">
        <v>30</v>
      </c>
      <c r="C405" s="6">
        <v>0</v>
      </c>
      <c r="D405" s="6">
        <v>0</v>
      </c>
      <c r="E405" s="6">
        <f t="shared" si="90"/>
        <v>0</v>
      </c>
      <c r="F405" s="6">
        <v>0</v>
      </c>
      <c r="G405" s="15">
        <f t="shared" si="92"/>
        <v>124649.94191125175</v>
      </c>
      <c r="H405" s="15">
        <f t="shared" si="91"/>
        <v>0</v>
      </c>
      <c r="I405" s="31" t="s">
        <v>54</v>
      </c>
      <c r="J405" s="2"/>
      <c r="K405" s="15">
        <f t="shared" si="93"/>
        <v>898.51833127693965</v>
      </c>
    </row>
    <row r="406" spans="1:11" s="1" customFormat="1" ht="12.75" customHeight="1" x14ac:dyDescent="0.25">
      <c r="A406" s="2"/>
      <c r="B406" s="2" t="s">
        <v>31</v>
      </c>
      <c r="C406" s="6">
        <v>0</v>
      </c>
      <c r="D406" s="6">
        <v>0</v>
      </c>
      <c r="E406" s="6">
        <f t="shared" si="90"/>
        <v>0</v>
      </c>
      <c r="F406" s="6">
        <v>0</v>
      </c>
      <c r="G406" s="15">
        <f t="shared" si="92"/>
        <v>124649.94191125175</v>
      </c>
      <c r="H406" s="15">
        <f t="shared" si="91"/>
        <v>0</v>
      </c>
      <c r="I406" s="31"/>
      <c r="J406" s="2"/>
      <c r="K406" s="15">
        <f t="shared" si="93"/>
        <v>898.51833127693965</v>
      </c>
    </row>
    <row r="407" spans="1:11" s="1" customFormat="1" ht="12.75" customHeight="1" x14ac:dyDescent="0.25">
      <c r="A407" s="2"/>
      <c r="B407" s="2" t="s">
        <v>32</v>
      </c>
      <c r="C407" s="6">
        <v>0</v>
      </c>
      <c r="D407" s="6">
        <v>0</v>
      </c>
      <c r="E407" s="6">
        <f t="shared" si="90"/>
        <v>0</v>
      </c>
      <c r="F407" s="6">
        <v>0</v>
      </c>
      <c r="G407" s="15">
        <f t="shared" si="92"/>
        <v>124649.94191125175</v>
      </c>
      <c r="H407" s="15">
        <f t="shared" si="91"/>
        <v>0</v>
      </c>
      <c r="I407" s="31"/>
      <c r="J407" s="2"/>
      <c r="K407" s="15">
        <f t="shared" si="93"/>
        <v>898.51833127693965</v>
      </c>
    </row>
    <row r="408" spans="1:11" s="1" customFormat="1" ht="12.75" customHeight="1" x14ac:dyDescent="0.25">
      <c r="A408" s="2"/>
      <c r="B408" s="2" t="s">
        <v>33</v>
      </c>
      <c r="C408" s="6">
        <v>0</v>
      </c>
      <c r="D408" s="6">
        <v>0</v>
      </c>
      <c r="E408" s="6">
        <f t="shared" si="90"/>
        <v>0</v>
      </c>
      <c r="F408" s="6">
        <v>0</v>
      </c>
      <c r="G408" s="15">
        <f t="shared" si="92"/>
        <v>124649.94191125175</v>
      </c>
      <c r="H408" s="15">
        <f t="shared" si="91"/>
        <v>0</v>
      </c>
      <c r="I408" s="31"/>
      <c r="J408" s="16"/>
      <c r="K408" s="15">
        <f t="shared" si="93"/>
        <v>898.51833127693965</v>
      </c>
    </row>
    <row r="409" spans="1:11" s="1" customFormat="1" ht="12.75" customHeight="1" x14ac:dyDescent="0.25">
      <c r="A409" s="2"/>
      <c r="B409" s="2" t="s">
        <v>17</v>
      </c>
      <c r="C409" s="6">
        <v>0</v>
      </c>
      <c r="D409" s="6">
        <v>0</v>
      </c>
      <c r="E409" s="6">
        <f t="shared" si="90"/>
        <v>0</v>
      </c>
      <c r="F409" s="6">
        <v>0</v>
      </c>
      <c r="G409" s="15">
        <f t="shared" si="92"/>
        <v>124649.94191125175</v>
      </c>
      <c r="H409" s="15">
        <f t="shared" si="91"/>
        <v>0</v>
      </c>
      <c r="I409" s="31"/>
      <c r="J409" s="16"/>
      <c r="K409" s="15">
        <f t="shared" si="93"/>
        <v>898.51833127693965</v>
      </c>
    </row>
    <row r="410" spans="1:11" s="1" customFormat="1" ht="12.75" customHeight="1" x14ac:dyDescent="0.25">
      <c r="A410" s="2"/>
      <c r="B410" s="2" t="s">
        <v>18</v>
      </c>
      <c r="C410" s="6">
        <v>0</v>
      </c>
      <c r="D410" s="6">
        <v>0</v>
      </c>
      <c r="E410" s="6">
        <f t="shared" si="90"/>
        <v>0</v>
      </c>
      <c r="F410" s="6">
        <v>0</v>
      </c>
      <c r="G410" s="15">
        <f t="shared" si="92"/>
        <v>124649.94191125175</v>
      </c>
      <c r="H410" s="15">
        <f t="shared" si="91"/>
        <v>0</v>
      </c>
      <c r="I410" s="31"/>
      <c r="J410" s="16"/>
      <c r="K410" s="15">
        <f t="shared" si="93"/>
        <v>898.51833127693965</v>
      </c>
    </row>
    <row r="411" spans="1:11" s="1" customFormat="1" ht="12.75" customHeight="1" x14ac:dyDescent="0.25">
      <c r="A411" s="2"/>
      <c r="B411" s="2" t="s">
        <v>19</v>
      </c>
      <c r="C411" s="6">
        <v>0</v>
      </c>
      <c r="D411" s="6">
        <v>0</v>
      </c>
      <c r="E411" s="6">
        <f t="shared" si="90"/>
        <v>0</v>
      </c>
      <c r="F411" s="6">
        <v>0</v>
      </c>
      <c r="G411" s="15">
        <f t="shared" si="92"/>
        <v>124649.94191125175</v>
      </c>
      <c r="H411" s="15">
        <f t="shared" si="91"/>
        <v>0</v>
      </c>
      <c r="I411" s="31"/>
      <c r="J411" s="16"/>
      <c r="K411" s="15">
        <f t="shared" si="93"/>
        <v>898.51833127693965</v>
      </c>
    </row>
    <row r="412" spans="1:11" s="1" customFormat="1" ht="12.75" customHeight="1" x14ac:dyDescent="0.25">
      <c r="A412" s="2"/>
      <c r="B412" s="2" t="s">
        <v>20</v>
      </c>
      <c r="C412" s="6">
        <v>0</v>
      </c>
      <c r="D412" s="6">
        <v>0</v>
      </c>
      <c r="E412" s="6">
        <f t="shared" si="90"/>
        <v>0</v>
      </c>
      <c r="F412" s="6">
        <v>0</v>
      </c>
      <c r="G412" s="15">
        <f t="shared" si="92"/>
        <v>124649.94191125175</v>
      </c>
      <c r="H412" s="15">
        <f t="shared" si="91"/>
        <v>0</v>
      </c>
      <c r="I412" s="31"/>
      <c r="J412" s="16"/>
      <c r="K412" s="15">
        <f t="shared" si="93"/>
        <v>898.51833127693965</v>
      </c>
    </row>
    <row r="413" spans="1:11" s="1" customFormat="1" ht="12.75" customHeight="1" x14ac:dyDescent="0.25">
      <c r="A413" s="2"/>
      <c r="B413" s="2" t="s">
        <v>21</v>
      </c>
      <c r="C413" s="6">
        <v>0</v>
      </c>
      <c r="D413" s="6">
        <v>0</v>
      </c>
      <c r="E413" s="6">
        <f t="shared" si="90"/>
        <v>0</v>
      </c>
      <c r="F413" s="6">
        <v>0</v>
      </c>
      <c r="G413" s="15">
        <f t="shared" si="92"/>
        <v>124649.94191125175</v>
      </c>
      <c r="H413" s="15">
        <f t="shared" si="91"/>
        <v>0</v>
      </c>
      <c r="I413" s="31"/>
      <c r="J413" s="16"/>
      <c r="K413" s="15">
        <f t="shared" si="93"/>
        <v>898.51833127693965</v>
      </c>
    </row>
    <row r="414" spans="1:11" s="1" customFormat="1" ht="12.75" customHeight="1" x14ac:dyDescent="0.25">
      <c r="A414" s="2"/>
      <c r="B414" s="7" t="s">
        <v>22</v>
      </c>
      <c r="C414" s="8">
        <f>SUM(C402:C413)</f>
        <v>0</v>
      </c>
      <c r="D414" s="9" t="s">
        <v>23</v>
      </c>
      <c r="E414" s="8">
        <f>SUM(E402:E413)</f>
        <v>0</v>
      </c>
      <c r="F414" s="8">
        <f>SUM(F402:F413)</f>
        <v>0</v>
      </c>
      <c r="G414" s="30">
        <f>SUM(G402:G413)</f>
        <v>1495799.302935021</v>
      </c>
      <c r="H414" s="30">
        <f>SUM(H402:H413)</f>
        <v>0</v>
      </c>
      <c r="I414" s="38">
        <f>H400/12</f>
        <v>7.2083333333333331E-3</v>
      </c>
      <c r="J414" s="16"/>
      <c r="K414" s="30">
        <f>SUM(K402:K413)</f>
        <v>10782.219975323278</v>
      </c>
    </row>
    <row r="415" spans="1:11" s="1" customFormat="1" ht="12.75" customHeight="1" x14ac:dyDescent="0.25">
      <c r="A415" s="2"/>
      <c r="B415" s="2"/>
      <c r="C415" s="2"/>
      <c r="D415" s="2"/>
      <c r="E415" s="2"/>
      <c r="F415" s="2"/>
      <c r="G415" s="15"/>
      <c r="H415" s="15"/>
      <c r="I415" s="31"/>
      <c r="J415" s="16"/>
      <c r="K415" s="15"/>
    </row>
    <row r="416" spans="1:11" s="1" customFormat="1" ht="12.75" customHeight="1" x14ac:dyDescent="0.25">
      <c r="A416" s="2"/>
      <c r="B416" s="2" t="s">
        <v>24</v>
      </c>
      <c r="C416" s="10">
        <f>G414*I414</f>
        <v>10782.219975323276</v>
      </c>
      <c r="D416" s="2"/>
      <c r="E416" s="2"/>
      <c r="F416" s="2" t="s">
        <v>25</v>
      </c>
      <c r="G416" s="73">
        <f>$C416+$H414</f>
        <v>10782.219975323276</v>
      </c>
      <c r="H416" s="15"/>
      <c r="I416" s="15">
        <f>SUM($I$14,$G$33,$G$53,$G$73,$G$93,$G$112,$G$131,$G$150,$G$169,$G$188,$G$207,$G$226,$G$245,$G$264,$G$283,$G$302,$G$321,$G$340,$G$359,$G$378,$G$397,$G$416)</f>
        <v>135432.16188657502</v>
      </c>
      <c r="J416" s="16"/>
      <c r="K416" s="15"/>
    </row>
    <row r="417" spans="1:11" ht="76.5" x14ac:dyDescent="0.25">
      <c r="I417" s="135" t="str">
        <f>IF($I416=$G421,"OK","CHECK IT")</f>
        <v>OK</v>
      </c>
      <c r="J417" s="143" t="str">
        <f>IF($K415=$C417,"Intt OK","Intt CHECK IT")</f>
        <v>Intt OK</v>
      </c>
    </row>
    <row r="418" spans="1:11" s="1" customFormat="1" ht="12.75" customHeight="1" x14ac:dyDescent="0.25">
      <c r="A418" s="2"/>
      <c r="B418" s="438" t="s">
        <v>2</v>
      </c>
      <c r="C418" s="438"/>
      <c r="D418" s="438"/>
      <c r="E418" s="438" t="s">
        <v>3</v>
      </c>
      <c r="F418" s="438"/>
      <c r="G418" s="3" t="s">
        <v>4</v>
      </c>
      <c r="H418" s="136" t="s">
        <v>60</v>
      </c>
      <c r="I418" s="15" t="s">
        <v>54</v>
      </c>
      <c r="J418" s="16"/>
      <c r="K418" s="28"/>
    </row>
    <row r="419" spans="1:11" s="1" customFormat="1" ht="12.75" customHeight="1" x14ac:dyDescent="0.25">
      <c r="A419" s="2"/>
      <c r="B419" s="439" t="s">
        <v>83</v>
      </c>
      <c r="C419" s="439"/>
      <c r="D419" s="439"/>
      <c r="E419" s="439" t="s">
        <v>84</v>
      </c>
      <c r="F419" s="439"/>
      <c r="G419" s="4" t="s">
        <v>85</v>
      </c>
      <c r="H419" s="56">
        <v>8.5500000000000007E-2</v>
      </c>
      <c r="I419" s="31"/>
      <c r="J419" s="16"/>
      <c r="K419" s="28"/>
    </row>
    <row r="420" spans="1:11" s="1" customFormat="1" ht="12.75" customHeight="1" x14ac:dyDescent="0.25">
      <c r="A420" s="2"/>
      <c r="B420" s="3" t="s">
        <v>9</v>
      </c>
      <c r="C420" s="5" t="s">
        <v>10</v>
      </c>
      <c r="D420" s="3" t="s">
        <v>11</v>
      </c>
      <c r="E420" s="5" t="s">
        <v>12</v>
      </c>
      <c r="F420" s="3" t="s">
        <v>13</v>
      </c>
      <c r="G420" s="5" t="s">
        <v>14</v>
      </c>
      <c r="H420" s="48" t="s">
        <v>15</v>
      </c>
      <c r="I420" s="3" t="s">
        <v>16</v>
      </c>
      <c r="J420" s="2"/>
      <c r="K420" s="28"/>
    </row>
    <row r="421" spans="1:11" s="1" customFormat="1" ht="12.75" customHeight="1" x14ac:dyDescent="0.25">
      <c r="A421" s="2"/>
      <c r="B421" s="2" t="s">
        <v>27</v>
      </c>
      <c r="C421" s="6">
        <v>0</v>
      </c>
      <c r="D421" s="6">
        <v>0</v>
      </c>
      <c r="E421" s="6">
        <f t="shared" ref="E421:E431" si="94">$C421*8.33%</f>
        <v>0</v>
      </c>
      <c r="F421" s="6">
        <v>0</v>
      </c>
      <c r="G421" s="15">
        <f>$G$14+$G$33+$G$53+$G$73+$G$93+$G$112+$G$131+$G$150+$G$169+$G$188+$G$207+$G$226+$G$245+$G$264+$G$283+$G$302+$G$321+$G$340+$G$359+$G$378+$G$397+$G$416</f>
        <v>135432.16188657502</v>
      </c>
      <c r="H421" s="15">
        <f t="shared" ref="H421:H431" si="95">E421-F421</f>
        <v>0</v>
      </c>
      <c r="I421" s="31"/>
      <c r="J421" s="16"/>
      <c r="K421" s="15">
        <f>(G421)*($H$419/12)</f>
        <v>964.9541534418471</v>
      </c>
    </row>
    <row r="422" spans="1:11" s="1" customFormat="1" ht="12.75" customHeight="1" x14ac:dyDescent="0.25">
      <c r="A422" s="2"/>
      <c r="B422" s="2" t="s">
        <v>28</v>
      </c>
      <c r="C422" s="6">
        <v>0</v>
      </c>
      <c r="D422" s="6">
        <v>0</v>
      </c>
      <c r="E422" s="6">
        <f t="shared" si="94"/>
        <v>0</v>
      </c>
      <c r="F422" s="6">
        <v>0</v>
      </c>
      <c r="G422" s="15">
        <f t="shared" ref="G422:G430" si="96">$G421+$H421</f>
        <v>135432.16188657502</v>
      </c>
      <c r="H422" s="15">
        <f t="shared" si="95"/>
        <v>0</v>
      </c>
      <c r="I422" s="31"/>
      <c r="J422" s="16"/>
      <c r="K422" s="15">
        <f t="shared" ref="K422:K431" si="97">(G422)*($H$419/12)</f>
        <v>964.9541534418471</v>
      </c>
    </row>
    <row r="423" spans="1:11" s="1" customFormat="1" ht="12.75" customHeight="1" x14ac:dyDescent="0.25">
      <c r="A423" s="2"/>
      <c r="B423" s="2" t="s">
        <v>29</v>
      </c>
      <c r="C423" s="6">
        <v>0</v>
      </c>
      <c r="D423" s="6">
        <v>0</v>
      </c>
      <c r="E423" s="6">
        <f t="shared" si="94"/>
        <v>0</v>
      </c>
      <c r="F423" s="6">
        <v>0</v>
      </c>
      <c r="G423" s="15">
        <f t="shared" si="96"/>
        <v>135432.16188657502</v>
      </c>
      <c r="H423" s="15">
        <f t="shared" si="95"/>
        <v>0</v>
      </c>
      <c r="I423" s="31"/>
      <c r="J423" s="16"/>
      <c r="K423" s="15">
        <f t="shared" si="97"/>
        <v>964.9541534418471</v>
      </c>
    </row>
    <row r="424" spans="1:11" s="1" customFormat="1" ht="12.75" customHeight="1" x14ac:dyDescent="0.25">
      <c r="A424" s="2"/>
      <c r="B424" s="2" t="s">
        <v>30</v>
      </c>
      <c r="C424" s="6">
        <v>0</v>
      </c>
      <c r="D424" s="6">
        <v>0</v>
      </c>
      <c r="E424" s="6">
        <f t="shared" si="94"/>
        <v>0</v>
      </c>
      <c r="F424" s="6">
        <v>0</v>
      </c>
      <c r="G424" s="15">
        <f t="shared" si="96"/>
        <v>135432.16188657502</v>
      </c>
      <c r="H424" s="15">
        <f t="shared" si="95"/>
        <v>0</v>
      </c>
      <c r="I424" s="31" t="s">
        <v>54</v>
      </c>
      <c r="J424" s="16"/>
      <c r="K424" s="15">
        <f t="shared" si="97"/>
        <v>964.9541534418471</v>
      </c>
    </row>
    <row r="425" spans="1:11" s="1" customFormat="1" ht="12.75" customHeight="1" x14ac:dyDescent="0.25">
      <c r="A425" s="2"/>
      <c r="B425" s="2" t="s">
        <v>31</v>
      </c>
      <c r="C425" s="6">
        <v>0</v>
      </c>
      <c r="D425" s="6">
        <v>0</v>
      </c>
      <c r="E425" s="6">
        <f t="shared" si="94"/>
        <v>0</v>
      </c>
      <c r="F425" s="6">
        <v>0</v>
      </c>
      <c r="G425" s="15">
        <f t="shared" si="96"/>
        <v>135432.16188657502</v>
      </c>
      <c r="H425" s="15">
        <f t="shared" si="95"/>
        <v>0</v>
      </c>
      <c r="I425" s="31"/>
      <c r="J425" s="16"/>
      <c r="K425" s="15">
        <f t="shared" si="97"/>
        <v>964.9541534418471</v>
      </c>
    </row>
    <row r="426" spans="1:11" s="1" customFormat="1" ht="12.75" customHeight="1" x14ac:dyDescent="0.25">
      <c r="A426" s="2"/>
      <c r="B426" s="2" t="s">
        <v>32</v>
      </c>
      <c r="C426" s="6">
        <v>0</v>
      </c>
      <c r="D426" s="6">
        <v>0</v>
      </c>
      <c r="E426" s="6">
        <f t="shared" si="94"/>
        <v>0</v>
      </c>
      <c r="F426" s="6">
        <v>0</v>
      </c>
      <c r="G426" s="15">
        <f t="shared" si="96"/>
        <v>135432.16188657502</v>
      </c>
      <c r="H426" s="15">
        <f t="shared" si="95"/>
        <v>0</v>
      </c>
      <c r="I426" s="31"/>
      <c r="J426" s="16"/>
      <c r="K426" s="15">
        <f t="shared" si="97"/>
        <v>964.9541534418471</v>
      </c>
    </row>
    <row r="427" spans="1:11" s="1" customFormat="1" ht="12.75" customHeight="1" x14ac:dyDescent="0.25">
      <c r="A427" s="2"/>
      <c r="B427" s="2" t="s">
        <v>33</v>
      </c>
      <c r="C427" s="6">
        <v>0</v>
      </c>
      <c r="D427" s="6">
        <v>0</v>
      </c>
      <c r="E427" s="6">
        <f t="shared" si="94"/>
        <v>0</v>
      </c>
      <c r="F427" s="6">
        <v>0</v>
      </c>
      <c r="G427" s="15">
        <f t="shared" si="96"/>
        <v>135432.16188657502</v>
      </c>
      <c r="H427" s="15">
        <f t="shared" si="95"/>
        <v>0</v>
      </c>
      <c r="I427" s="31"/>
      <c r="J427" s="16"/>
      <c r="K427" s="15">
        <f t="shared" si="97"/>
        <v>964.9541534418471</v>
      </c>
    </row>
    <row r="428" spans="1:11" s="1" customFormat="1" ht="12.75" customHeight="1" x14ac:dyDescent="0.25">
      <c r="A428" s="2"/>
      <c r="B428" s="2" t="s">
        <v>17</v>
      </c>
      <c r="C428" s="6">
        <v>0</v>
      </c>
      <c r="D428" s="6">
        <v>0</v>
      </c>
      <c r="E428" s="6">
        <f t="shared" si="94"/>
        <v>0</v>
      </c>
      <c r="F428" s="6">
        <v>0</v>
      </c>
      <c r="G428" s="15">
        <f t="shared" si="96"/>
        <v>135432.16188657502</v>
      </c>
      <c r="H428" s="15">
        <f t="shared" si="95"/>
        <v>0</v>
      </c>
      <c r="I428" s="31"/>
      <c r="J428" s="16"/>
      <c r="K428" s="15">
        <f t="shared" si="97"/>
        <v>964.9541534418471</v>
      </c>
    </row>
    <row r="429" spans="1:11" s="1" customFormat="1" ht="12.75" customHeight="1" x14ac:dyDescent="0.25">
      <c r="A429" s="2"/>
      <c r="B429" s="2" t="s">
        <v>18</v>
      </c>
      <c r="C429" s="6">
        <v>0</v>
      </c>
      <c r="D429" s="6">
        <v>0</v>
      </c>
      <c r="E429" s="6">
        <f t="shared" si="94"/>
        <v>0</v>
      </c>
      <c r="F429" s="6">
        <v>0</v>
      </c>
      <c r="G429" s="15">
        <f t="shared" si="96"/>
        <v>135432.16188657502</v>
      </c>
      <c r="H429" s="15">
        <f t="shared" si="95"/>
        <v>0</v>
      </c>
      <c r="I429" s="31"/>
      <c r="J429" s="16"/>
      <c r="K429" s="15">
        <f t="shared" si="97"/>
        <v>964.9541534418471</v>
      </c>
    </row>
    <row r="430" spans="1:11" s="1" customFormat="1" ht="12.75" customHeight="1" x14ac:dyDescent="0.25">
      <c r="A430" s="2"/>
      <c r="B430" s="2" t="s">
        <v>19</v>
      </c>
      <c r="C430" s="6">
        <v>0</v>
      </c>
      <c r="D430" s="6">
        <v>0</v>
      </c>
      <c r="E430" s="6">
        <f t="shared" si="94"/>
        <v>0</v>
      </c>
      <c r="F430" s="6">
        <v>0</v>
      </c>
      <c r="G430" s="15">
        <f t="shared" si="96"/>
        <v>135432.16188657502</v>
      </c>
      <c r="H430" s="15">
        <f t="shared" ref="H430" si="98">E430-F430</f>
        <v>0</v>
      </c>
      <c r="I430" s="31"/>
      <c r="J430" s="16"/>
      <c r="K430" s="15">
        <f t="shared" ref="K430" si="99">(G430)*($H$419/12)</f>
        <v>964.9541534418471</v>
      </c>
    </row>
    <row r="431" spans="1:11" s="1" customFormat="1" ht="12.75" customHeight="1" x14ac:dyDescent="0.25">
      <c r="A431" s="2"/>
      <c r="B431" s="2" t="s">
        <v>20</v>
      </c>
      <c r="C431" s="6">
        <v>0</v>
      </c>
      <c r="D431" s="6">
        <v>0</v>
      </c>
      <c r="E431" s="6">
        <f t="shared" si="94"/>
        <v>0</v>
      </c>
      <c r="F431" s="6">
        <v>0</v>
      </c>
      <c r="G431" s="15">
        <v>0</v>
      </c>
      <c r="H431" s="15">
        <f t="shared" si="95"/>
        <v>0</v>
      </c>
      <c r="I431" s="31"/>
      <c r="J431" s="16"/>
      <c r="K431" s="15">
        <f t="shared" si="97"/>
        <v>0</v>
      </c>
    </row>
    <row r="432" spans="1:11" s="1" customFormat="1" ht="12.75" customHeight="1" x14ac:dyDescent="0.25">
      <c r="A432" s="2"/>
      <c r="B432" s="7" t="s">
        <v>22</v>
      </c>
      <c r="C432" s="8">
        <f>SUM(C421:C431)</f>
        <v>0</v>
      </c>
      <c r="D432" s="9" t="s">
        <v>23</v>
      </c>
      <c r="E432" s="8">
        <f>SUM(E421:E431)</f>
        <v>0</v>
      </c>
      <c r="F432" s="8">
        <f>SUM(F421:F431)</f>
        <v>0</v>
      </c>
      <c r="G432" s="30">
        <f>SUM(G421:G431)</f>
        <v>1354321.61886575</v>
      </c>
      <c r="H432" s="30">
        <f>SUM(H421:H431)</f>
        <v>0</v>
      </c>
      <c r="I432" s="38">
        <f>H419/12</f>
        <v>7.1250000000000003E-3</v>
      </c>
      <c r="J432" s="23"/>
      <c r="K432" s="30">
        <f>SUM(K421:K431)</f>
        <v>9649.5415344184712</v>
      </c>
    </row>
    <row r="433" spans="1:11" s="1" customFormat="1" ht="12.75" customHeight="1" x14ac:dyDescent="0.25">
      <c r="A433" s="2"/>
      <c r="B433" s="2"/>
      <c r="C433" s="2"/>
      <c r="D433" s="2"/>
      <c r="E433" s="2"/>
      <c r="F433" s="2"/>
      <c r="G433" s="15"/>
      <c r="H433" s="15"/>
      <c r="I433" s="31"/>
      <c r="J433" s="16"/>
      <c r="K433" s="15"/>
    </row>
    <row r="434" spans="1:11" s="1" customFormat="1" ht="12.75" customHeight="1" x14ac:dyDescent="0.25">
      <c r="A434" s="2"/>
      <c r="B434" s="2" t="s">
        <v>24</v>
      </c>
      <c r="C434" s="10">
        <f>G432*I432</f>
        <v>9649.5415344184694</v>
      </c>
      <c r="D434" s="2"/>
      <c r="E434" s="2"/>
      <c r="F434" s="2" t="s">
        <v>25</v>
      </c>
      <c r="G434" s="73">
        <f>$C434+$H432</f>
        <v>9649.5415344184694</v>
      </c>
      <c r="H434" s="15"/>
      <c r="I434" s="6">
        <f>SUM($I$14,$G$33,$G$53,$G$73,$G$93,$G$112,$G$131,$G$150,$G$169,$G$188,$G$207,$G$226,$G$245,$G$264,$G$283,$G$302,$G$321,$G$340,$G$359,$G$378,$G$397,$G$416,$G$434)</f>
        <v>145081.70342099349</v>
      </c>
      <c r="J434" s="143" t="str">
        <f>IF($K432=$C434,"Intt OK","Intt CHECK IT")</f>
        <v>Intt OK</v>
      </c>
      <c r="K434" s="15"/>
    </row>
    <row r="435" spans="1:11" ht="15" x14ac:dyDescent="0.25">
      <c r="I435" s="135" t="s">
        <v>54</v>
      </c>
    </row>
    <row r="436" spans="1:11" ht="15.75" thickBot="1" x14ac:dyDescent="0.3">
      <c r="B436" s="2" t="s">
        <v>61</v>
      </c>
      <c r="C436" s="10">
        <f>G14+G33+G53+G73+G93+G112+G131+G150+G169+G188+G207+G226+G245+G264+G283+G302+G321+G340+G359+G378+G397+G416+G434</f>
        <v>145081.70342099349</v>
      </c>
      <c r="I436" s="122" t="s">
        <v>54</v>
      </c>
      <c r="J436" s="23"/>
    </row>
    <row r="437" spans="1:11" s="1" customFormat="1" ht="24" thickBot="1" x14ac:dyDescent="0.3">
      <c r="C437" s="440" t="s">
        <v>191</v>
      </c>
      <c r="D437" s="441"/>
      <c r="E437" s="441"/>
      <c r="F437" s="441"/>
      <c r="G437" s="441"/>
      <c r="H437" s="441"/>
      <c r="I437" s="441"/>
      <c r="J437" s="441"/>
      <c r="K437" s="442"/>
    </row>
    <row r="438" spans="1:11" ht="31.5" thickBot="1" x14ac:dyDescent="0.3">
      <c r="A438" s="142" t="s">
        <v>126</v>
      </c>
      <c r="C438" s="200" t="s">
        <v>84</v>
      </c>
      <c r="D438" s="201" t="s">
        <v>192</v>
      </c>
      <c r="E438" s="204" t="s">
        <v>85</v>
      </c>
      <c r="F438" s="251" t="s">
        <v>120</v>
      </c>
      <c r="G438" s="202">
        <f>SUM(G434,G416,G397,G378,G359,G340,G321,G302,G283,G264,G245,G226,G207,G188,G169,G150,G131,G112,G93,G73,G53,G33,G14)</f>
        <v>145081.70342099349</v>
      </c>
      <c r="H438" s="203" t="str">
        <f>IF(AND($C436=$G438),"OK",IF(AND($G438=$I434),"OK","CHECK IT"))</f>
        <v>OK</v>
      </c>
      <c r="I438" s="204"/>
      <c r="J438" s="205"/>
      <c r="K438" s="206"/>
    </row>
    <row r="439" spans="1:11" ht="15.75" x14ac:dyDescent="0.25">
      <c r="A439" s="100"/>
      <c r="C439" s="100"/>
      <c r="D439" s="207" t="s">
        <v>193</v>
      </c>
      <c r="E439" s="244" t="s">
        <v>83</v>
      </c>
      <c r="F439" s="248"/>
      <c r="G439" s="208"/>
      <c r="H439" s="209">
        <f>C436-G438</f>
        <v>0</v>
      </c>
      <c r="I439" s="210"/>
      <c r="J439" s="211"/>
      <c r="K439" s="212"/>
    </row>
    <row r="440" spans="1:11" x14ac:dyDescent="0.25">
      <c r="A440" s="109"/>
      <c r="C440" s="213"/>
      <c r="D440" s="207" t="s">
        <v>194</v>
      </c>
      <c r="E440" s="244" t="s">
        <v>202</v>
      </c>
      <c r="F440" s="252"/>
      <c r="G440" s="207"/>
      <c r="H440" s="214"/>
      <c r="I440" s="215"/>
      <c r="J440" s="211"/>
      <c r="K440" s="212"/>
    </row>
    <row r="441" spans="1:11" ht="36" x14ac:dyDescent="0.25">
      <c r="A441" s="113"/>
      <c r="B441" s="114"/>
      <c r="C441" s="216" t="s">
        <v>147</v>
      </c>
      <c r="D441" s="217"/>
      <c r="E441" s="218" t="s">
        <v>146</v>
      </c>
      <c r="F441" s="218" t="s">
        <v>145</v>
      </c>
      <c r="G441" s="219"/>
      <c r="H441" s="218" t="s">
        <v>144</v>
      </c>
      <c r="I441" s="220"/>
      <c r="J441" s="221"/>
      <c r="K441" s="222" t="s">
        <v>143</v>
      </c>
    </row>
    <row r="442" spans="1:11" ht="15" x14ac:dyDescent="0.25">
      <c r="A442" s="120"/>
      <c r="B442" s="59"/>
      <c r="C442" s="223">
        <f>SUM(C432,C414,C395,C376,C357,C338,C319,C300,C281,C262,C243,C224,C205,C186,C167,C148,C129,C110,C91,C71,C51,C31,C12)</f>
        <v>1596518</v>
      </c>
      <c r="D442" s="224"/>
      <c r="E442" s="225">
        <f>SUM(E432,E414,E395,E376,E357,E338,E319,E300,E281,E262,E243,E224,E205,E186,E167,E148,E129,E110,E91,E71,E51,E31,E12)</f>
        <v>132989.94940000001</v>
      </c>
      <c r="F442" s="225">
        <f>SUM(F432,F414,F395,F376,F357,F338,F319,F300,F281,F262,F243,F224,F205,F186,F167,F148,F129,F110,F91,F71,F51,F31,F12)</f>
        <v>76730</v>
      </c>
      <c r="G442" s="225" t="s">
        <v>54</v>
      </c>
      <c r="H442" s="225">
        <f>SUM(H432,H414,H395,H376,H357,H338,H319,H300,H281,H262,H243,H224,H205,H186,H167,H148,H129,H110,H91,H71,H51,H31,H12)</f>
        <v>56259.94939999999</v>
      </c>
      <c r="I442" s="225" t="s">
        <v>54</v>
      </c>
      <c r="J442" s="225" t="s">
        <v>54</v>
      </c>
      <c r="K442" s="227">
        <f>SUM(K432,K414,K395,K376,K357,K338,K319,K300,K281,K262,K243,K224,K205,K186,K167,K148,K129,K110,K91,K71,K51,K31,K12)</f>
        <v>88821.754020993525</v>
      </c>
    </row>
    <row r="443" spans="1:11" ht="15.75" thickBot="1" x14ac:dyDescent="0.3">
      <c r="A443" s="120"/>
      <c r="B443" s="59"/>
      <c r="C443" s="228"/>
      <c r="D443" s="229"/>
      <c r="E443" s="230">
        <f>$C442*8.33%</f>
        <v>132989.94940000001</v>
      </c>
      <c r="F443" s="229"/>
      <c r="G443" s="210"/>
      <c r="H443" s="230">
        <f>$E443-$F442</f>
        <v>56259.949400000012</v>
      </c>
      <c r="I443" s="231"/>
      <c r="J443" s="211"/>
      <c r="K443" s="212"/>
    </row>
    <row r="444" spans="1:11" ht="24" thickBot="1" x14ac:dyDescent="0.3">
      <c r="A444" s="120"/>
      <c r="B444" s="59"/>
      <c r="C444" s="228"/>
      <c r="D444" s="229"/>
      <c r="E444" s="232" t="str">
        <f>IF($E442=$E443,"OK","CHECK IT")</f>
        <v>OK</v>
      </c>
      <c r="F444" s="230"/>
      <c r="G444" s="210"/>
      <c r="H444" s="232" t="str">
        <f>IF($H442=$H443,"OK","CHECK IT")</f>
        <v>OK</v>
      </c>
      <c r="I444" s="215"/>
      <c r="J444" s="211"/>
      <c r="K444" s="212"/>
    </row>
    <row r="445" spans="1:11" ht="27" thickBot="1" x14ac:dyDescent="0.3">
      <c r="A445" s="124"/>
      <c r="B445" s="59"/>
      <c r="C445" s="233"/>
      <c r="D445" s="234"/>
      <c r="E445" s="209">
        <f>$E442-$E443</f>
        <v>0</v>
      </c>
      <c r="F445" s="235"/>
      <c r="G445" s="235"/>
      <c r="H445" s="209">
        <f>$H442-$H443</f>
        <v>0</v>
      </c>
      <c r="I445" s="215"/>
      <c r="J445" s="211"/>
      <c r="K445" s="212"/>
    </row>
    <row r="446" spans="1:11" ht="24.75" thickBot="1" x14ac:dyDescent="0.3">
      <c r="A446" s="127"/>
      <c r="B446" s="104"/>
      <c r="C446" s="216" t="s">
        <v>143</v>
      </c>
      <c r="D446" s="236"/>
      <c r="E446" s="236"/>
      <c r="F446" s="236"/>
      <c r="G446" s="237"/>
      <c r="H446" s="237"/>
      <c r="I446" s="215"/>
      <c r="J446" s="253" t="str">
        <f>IF($C$447=$K$442,"Intt OK","Intt CHECK IT")</f>
        <v>Intt OK</v>
      </c>
      <c r="K446" s="254"/>
    </row>
    <row r="447" spans="1:11" ht="31.5" thickBot="1" x14ac:dyDescent="0.3">
      <c r="A447" s="142" t="s">
        <v>128</v>
      </c>
      <c r="B447" s="130"/>
      <c r="C447" s="238">
        <f>SUM(C434,C416,C397,C378,C359,C340,C321,C302,C283,C264,C245,C226,C207,C188,C169,C150,C131,C112,C93,C73,C53,C33,C14)</f>
        <v>88821.75402099351</v>
      </c>
      <c r="D447" s="239"/>
      <c r="E447" s="240" t="s">
        <v>139</v>
      </c>
      <c r="F447" s="239" t="s">
        <v>148</v>
      </c>
      <c r="G447" s="241"/>
      <c r="H447" s="241"/>
      <c r="I447" s="255"/>
      <c r="J447" s="243">
        <f>$C447-$K442</f>
        <v>0</v>
      </c>
      <c r="K447" s="256"/>
    </row>
    <row r="448" spans="1:11" ht="26.25" x14ac:dyDescent="0.4">
      <c r="F448" s="166" t="s">
        <v>129</v>
      </c>
    </row>
    <row r="452" spans="2:11" ht="105" x14ac:dyDescent="0.25">
      <c r="B452" s="353" t="s">
        <v>245</v>
      </c>
      <c r="C452" s="353" t="s">
        <v>246</v>
      </c>
      <c r="D452" s="353" t="s">
        <v>247</v>
      </c>
      <c r="E452" s="353" t="s">
        <v>248</v>
      </c>
      <c r="F452" s="353" t="s">
        <v>249</v>
      </c>
      <c r="G452" s="353" t="s">
        <v>250</v>
      </c>
      <c r="H452" s="353" t="s">
        <v>251</v>
      </c>
      <c r="I452" s="353" t="s">
        <v>252</v>
      </c>
    </row>
    <row r="453" spans="2:11" ht="15" x14ac:dyDescent="0.25">
      <c r="B453" s="354" t="s">
        <v>278</v>
      </c>
      <c r="C453" s="355" t="s">
        <v>255</v>
      </c>
      <c r="D453" s="12">
        <v>0</v>
      </c>
      <c r="E453" s="356">
        <f>SUM(D453*8.33%)</f>
        <v>0</v>
      </c>
      <c r="F453" s="356">
        <f>SUM(D453-G453)*1.16%</f>
        <v>0</v>
      </c>
      <c r="G453" s="354">
        <v>0</v>
      </c>
      <c r="I453" s="361">
        <f t="shared" ref="I453" si="100">SUM(H453*12%/12)</f>
        <v>0</v>
      </c>
    </row>
    <row r="454" spans="2:11" ht="15" x14ac:dyDescent="0.25">
      <c r="B454" s="354" t="s">
        <v>278</v>
      </c>
      <c r="C454" s="355">
        <v>35034</v>
      </c>
      <c r="D454" s="6">
        <v>3649</v>
      </c>
      <c r="E454" s="358">
        <f>SUM(D454*8.33%)</f>
        <v>303.96170000000001</v>
      </c>
      <c r="F454" s="356">
        <v>0</v>
      </c>
      <c r="G454" s="358">
        <v>303.96170000000001</v>
      </c>
      <c r="H454" s="356" t="s">
        <v>54</v>
      </c>
      <c r="I454" s="354"/>
    </row>
    <row r="455" spans="2:11" ht="15" x14ac:dyDescent="0.25">
      <c r="B455" s="354" t="s">
        <v>278</v>
      </c>
      <c r="C455" s="355">
        <v>35065</v>
      </c>
      <c r="D455" s="6">
        <v>3836</v>
      </c>
      <c r="E455" s="358">
        <f t="shared" ref="E455:E518" si="101">SUM(D455*8.33%)</f>
        <v>319.53879999999998</v>
      </c>
      <c r="F455" s="356">
        <v>0</v>
      </c>
      <c r="G455" s="358">
        <v>319.53879999999998</v>
      </c>
      <c r="H455" s="356" t="s">
        <v>54</v>
      </c>
      <c r="I455" s="354"/>
    </row>
    <row r="456" spans="2:11" ht="15" x14ac:dyDescent="0.25">
      <c r="B456" s="354" t="s">
        <v>278</v>
      </c>
      <c r="C456" s="355">
        <v>35096</v>
      </c>
      <c r="D456" s="6">
        <v>3983</v>
      </c>
      <c r="E456" s="358">
        <f t="shared" si="101"/>
        <v>331.78390000000002</v>
      </c>
      <c r="F456" s="356">
        <v>0</v>
      </c>
      <c r="G456" s="358">
        <v>331.78390000000002</v>
      </c>
      <c r="H456" s="356" t="s">
        <v>54</v>
      </c>
      <c r="I456" s="354"/>
    </row>
    <row r="457" spans="2:11" ht="15" x14ac:dyDescent="0.25">
      <c r="B457" s="354" t="s">
        <v>278</v>
      </c>
      <c r="C457" s="355">
        <v>35125</v>
      </c>
      <c r="D457" s="6">
        <v>3983</v>
      </c>
      <c r="E457" s="358">
        <f t="shared" si="101"/>
        <v>331.78390000000002</v>
      </c>
      <c r="F457" s="356">
        <v>0</v>
      </c>
      <c r="G457" s="358">
        <v>331.78390000000002</v>
      </c>
      <c r="H457" s="356" t="s">
        <v>54</v>
      </c>
      <c r="I457" s="354"/>
      <c r="K457" s="370">
        <f>SUM(D454:D457)</f>
        <v>15451</v>
      </c>
    </row>
    <row r="458" spans="2:11" ht="15" x14ac:dyDescent="0.25">
      <c r="B458" s="354" t="s">
        <v>278</v>
      </c>
      <c r="C458" s="355">
        <v>35156</v>
      </c>
      <c r="D458" s="6">
        <v>3983</v>
      </c>
      <c r="E458" s="358">
        <f t="shared" si="101"/>
        <v>331.78390000000002</v>
      </c>
      <c r="F458" s="356">
        <v>0</v>
      </c>
      <c r="G458" s="358">
        <v>331.78390000000002</v>
      </c>
      <c r="H458" s="356">
        <v>0</v>
      </c>
      <c r="I458" s="354"/>
    </row>
    <row r="459" spans="2:11" ht="15" x14ac:dyDescent="0.25">
      <c r="B459" s="354" t="s">
        <v>278</v>
      </c>
      <c r="C459" s="355">
        <v>35186</v>
      </c>
      <c r="D459" s="6">
        <v>4177</v>
      </c>
      <c r="E459" s="358">
        <f t="shared" si="101"/>
        <v>347.94409999999999</v>
      </c>
      <c r="F459" s="356">
        <v>0</v>
      </c>
      <c r="G459" s="358">
        <v>347.94409999999999</v>
      </c>
      <c r="H459" s="356">
        <v>0</v>
      </c>
      <c r="I459" s="354"/>
    </row>
    <row r="460" spans="2:11" ht="15" x14ac:dyDescent="0.25">
      <c r="B460" s="354" t="s">
        <v>278</v>
      </c>
      <c r="C460" s="355">
        <v>35217</v>
      </c>
      <c r="D460" s="6">
        <v>4177</v>
      </c>
      <c r="E460" s="358">
        <f t="shared" si="101"/>
        <v>347.94409999999999</v>
      </c>
      <c r="F460" s="356">
        <v>0</v>
      </c>
      <c r="G460" s="358">
        <v>347.94409999999999</v>
      </c>
      <c r="H460" s="356">
        <v>0</v>
      </c>
      <c r="I460" s="354" t="s">
        <v>54</v>
      </c>
    </row>
    <row r="461" spans="2:11" ht="15" x14ac:dyDescent="0.25">
      <c r="B461" s="354" t="s">
        <v>278</v>
      </c>
      <c r="C461" s="355">
        <v>35247</v>
      </c>
      <c r="D461" s="6">
        <v>4177</v>
      </c>
      <c r="E461" s="358">
        <f t="shared" si="101"/>
        <v>347.94409999999999</v>
      </c>
      <c r="F461" s="356">
        <v>0</v>
      </c>
      <c r="G461" s="358">
        <v>347.94409999999999</v>
      </c>
      <c r="H461" s="356">
        <v>0</v>
      </c>
      <c r="I461" s="354"/>
    </row>
    <row r="462" spans="2:11" ht="15" x14ac:dyDescent="0.25">
      <c r="B462" s="354" t="s">
        <v>278</v>
      </c>
      <c r="C462" s="355">
        <v>35278</v>
      </c>
      <c r="D462" s="6">
        <v>4177</v>
      </c>
      <c r="E462" s="358">
        <f t="shared" si="101"/>
        <v>347.94409999999999</v>
      </c>
      <c r="F462" s="356">
        <v>0</v>
      </c>
      <c r="G462" s="358">
        <v>347.94409999999999</v>
      </c>
      <c r="H462" s="356">
        <v>0</v>
      </c>
      <c r="I462" s="354"/>
    </row>
    <row r="463" spans="2:11" ht="15" x14ac:dyDescent="0.25">
      <c r="B463" s="354" t="s">
        <v>278</v>
      </c>
      <c r="C463" s="355">
        <v>35309</v>
      </c>
      <c r="D463" s="6">
        <v>4331</v>
      </c>
      <c r="E463" s="358">
        <f t="shared" si="101"/>
        <v>360.77229999999997</v>
      </c>
      <c r="F463" s="356">
        <v>0</v>
      </c>
      <c r="G463" s="358">
        <v>360.77229999999997</v>
      </c>
      <c r="H463" s="356">
        <v>0</v>
      </c>
      <c r="I463" s="354"/>
    </row>
    <row r="464" spans="2:11" ht="15" x14ac:dyDescent="0.25">
      <c r="B464" s="354" t="s">
        <v>278</v>
      </c>
      <c r="C464" s="355">
        <v>35339</v>
      </c>
      <c r="D464" s="6">
        <v>4331</v>
      </c>
      <c r="E464" s="358">
        <f t="shared" si="101"/>
        <v>360.77229999999997</v>
      </c>
      <c r="F464" s="356">
        <v>0</v>
      </c>
      <c r="G464" s="358">
        <v>360.77229999999997</v>
      </c>
      <c r="H464" s="356">
        <v>0</v>
      </c>
      <c r="I464" s="354"/>
    </row>
    <row r="465" spans="2:11" ht="15" x14ac:dyDescent="0.25">
      <c r="B465" s="354" t="s">
        <v>278</v>
      </c>
      <c r="C465" s="355">
        <v>35370</v>
      </c>
      <c r="D465" s="6">
        <v>4551</v>
      </c>
      <c r="E465" s="358">
        <f t="shared" si="101"/>
        <v>379.09829999999999</v>
      </c>
      <c r="F465" s="356">
        <v>0</v>
      </c>
      <c r="G465" s="358">
        <v>379.09829999999999</v>
      </c>
      <c r="H465" s="356">
        <v>0</v>
      </c>
      <c r="I465" s="354"/>
    </row>
    <row r="466" spans="2:11" ht="15" x14ac:dyDescent="0.25">
      <c r="B466" s="354" t="s">
        <v>278</v>
      </c>
      <c r="C466" s="355">
        <v>35400</v>
      </c>
      <c r="D466" s="6">
        <v>4551</v>
      </c>
      <c r="E466" s="358">
        <f t="shared" si="101"/>
        <v>379.09829999999999</v>
      </c>
      <c r="F466" s="356">
        <v>0</v>
      </c>
      <c r="G466" s="358">
        <v>379.09829999999999</v>
      </c>
      <c r="H466" s="356">
        <v>0</v>
      </c>
      <c r="I466" s="354"/>
    </row>
    <row r="467" spans="2:11" ht="15" x14ac:dyDescent="0.25">
      <c r="B467" s="354" t="s">
        <v>278</v>
      </c>
      <c r="C467" s="355">
        <v>35431</v>
      </c>
      <c r="D467" s="6">
        <v>4551</v>
      </c>
      <c r="E467" s="358">
        <f t="shared" si="101"/>
        <v>379.09829999999999</v>
      </c>
      <c r="F467" s="356">
        <v>0</v>
      </c>
      <c r="G467" s="358">
        <v>379.09829999999999</v>
      </c>
      <c r="H467" s="356">
        <v>0</v>
      </c>
      <c r="I467" s="354"/>
    </row>
    <row r="468" spans="2:11" ht="15" x14ac:dyDescent="0.25">
      <c r="B468" s="354" t="s">
        <v>278</v>
      </c>
      <c r="C468" s="355">
        <v>35462</v>
      </c>
      <c r="D468" s="6">
        <v>4712</v>
      </c>
      <c r="E468" s="358">
        <f t="shared" si="101"/>
        <v>392.50959999999998</v>
      </c>
      <c r="F468" s="356">
        <v>0</v>
      </c>
      <c r="G468" s="358">
        <v>392.50959999999998</v>
      </c>
      <c r="H468" s="356">
        <v>0</v>
      </c>
      <c r="I468" s="354"/>
    </row>
    <row r="469" spans="2:11" ht="15" x14ac:dyDescent="0.25">
      <c r="B469" s="354" t="s">
        <v>278</v>
      </c>
      <c r="C469" s="355">
        <v>35490</v>
      </c>
      <c r="D469" s="6">
        <v>4712</v>
      </c>
      <c r="E469" s="358">
        <f t="shared" si="101"/>
        <v>392.50959999999998</v>
      </c>
      <c r="F469" s="356">
        <v>0</v>
      </c>
      <c r="G469" s="358">
        <v>392.50959999999998</v>
      </c>
      <c r="H469" s="356">
        <v>0</v>
      </c>
      <c r="I469" s="354"/>
      <c r="K469" s="370">
        <f>SUM(D458:D469)</f>
        <v>52430</v>
      </c>
    </row>
    <row r="470" spans="2:11" ht="15" x14ac:dyDescent="0.25">
      <c r="B470" s="354" t="s">
        <v>278</v>
      </c>
      <c r="C470" s="355">
        <v>35521</v>
      </c>
      <c r="D470" s="6">
        <v>4712</v>
      </c>
      <c r="E470" s="358">
        <f t="shared" si="101"/>
        <v>392.50959999999998</v>
      </c>
      <c r="F470" s="356">
        <v>0</v>
      </c>
      <c r="G470" s="358">
        <v>392.50959999999998</v>
      </c>
      <c r="H470" s="356">
        <v>0</v>
      </c>
      <c r="I470" s="354"/>
    </row>
    <row r="471" spans="2:11" ht="15" x14ac:dyDescent="0.25">
      <c r="B471" s="354" t="s">
        <v>278</v>
      </c>
      <c r="C471" s="355">
        <v>35551</v>
      </c>
      <c r="D471" s="6">
        <v>4712</v>
      </c>
      <c r="E471" s="358">
        <f t="shared" si="101"/>
        <v>392.50959999999998</v>
      </c>
      <c r="F471" s="356">
        <v>0</v>
      </c>
      <c r="G471" s="358">
        <v>392.50959999999998</v>
      </c>
      <c r="H471" s="356">
        <v>0</v>
      </c>
      <c r="I471" s="354"/>
    </row>
    <row r="472" spans="2:11" ht="15" x14ac:dyDescent="0.25">
      <c r="B472" s="354" t="s">
        <v>278</v>
      </c>
      <c r="C472" s="355">
        <v>35582</v>
      </c>
      <c r="D472" s="6">
        <v>4712</v>
      </c>
      <c r="E472" s="358">
        <f t="shared" si="101"/>
        <v>392.50959999999998</v>
      </c>
      <c r="F472" s="356">
        <v>0</v>
      </c>
      <c r="G472" s="358">
        <v>392.50959999999998</v>
      </c>
      <c r="H472" s="356">
        <v>0</v>
      </c>
      <c r="I472" s="354"/>
    </row>
    <row r="473" spans="2:11" ht="15" x14ac:dyDescent="0.25">
      <c r="B473" s="354" t="s">
        <v>278</v>
      </c>
      <c r="C473" s="355">
        <v>35612</v>
      </c>
      <c r="D473" s="6">
        <v>4712</v>
      </c>
      <c r="E473" s="358">
        <f t="shared" si="101"/>
        <v>392.50959999999998</v>
      </c>
      <c r="F473" s="356">
        <v>0</v>
      </c>
      <c r="G473" s="358">
        <v>392.50959999999998</v>
      </c>
      <c r="H473" s="356">
        <v>0</v>
      </c>
      <c r="I473" s="354"/>
    </row>
    <row r="474" spans="2:11" ht="15" x14ac:dyDescent="0.25">
      <c r="B474" s="354" t="s">
        <v>278</v>
      </c>
      <c r="C474" s="355">
        <v>35643</v>
      </c>
      <c r="D474" s="6">
        <v>4712</v>
      </c>
      <c r="E474" s="358">
        <f t="shared" si="101"/>
        <v>392.50959999999998</v>
      </c>
      <c r="F474" s="356">
        <v>0</v>
      </c>
      <c r="G474" s="358">
        <v>392.50959999999998</v>
      </c>
      <c r="H474" s="356">
        <v>0</v>
      </c>
      <c r="I474" s="354"/>
    </row>
    <row r="475" spans="2:11" ht="15" x14ac:dyDescent="0.25">
      <c r="B475" s="354" t="s">
        <v>278</v>
      </c>
      <c r="C475" s="355">
        <v>35674</v>
      </c>
      <c r="D475" s="6">
        <v>4921</v>
      </c>
      <c r="E475" s="358">
        <f t="shared" si="101"/>
        <v>409.91930000000002</v>
      </c>
      <c r="F475" s="356">
        <v>0</v>
      </c>
      <c r="G475" s="358">
        <v>409.91930000000002</v>
      </c>
      <c r="H475" s="356">
        <v>0</v>
      </c>
      <c r="I475" s="354"/>
    </row>
    <row r="476" spans="2:11" ht="15" x14ac:dyDescent="0.25">
      <c r="B476" s="354" t="s">
        <v>278</v>
      </c>
      <c r="C476" s="355">
        <v>35704</v>
      </c>
      <c r="D476" s="6">
        <v>4921</v>
      </c>
      <c r="E476" s="358">
        <f t="shared" si="101"/>
        <v>409.91930000000002</v>
      </c>
      <c r="F476" s="356">
        <v>0</v>
      </c>
      <c r="G476" s="358">
        <v>409.91930000000002</v>
      </c>
      <c r="H476" s="356">
        <v>0</v>
      </c>
      <c r="I476" s="354"/>
    </row>
    <row r="477" spans="2:11" ht="15" x14ac:dyDescent="0.25">
      <c r="B477" s="354" t="s">
        <v>278</v>
      </c>
      <c r="C477" s="355">
        <v>35735</v>
      </c>
      <c r="D477" s="6">
        <v>4921</v>
      </c>
      <c r="E477" s="358">
        <f t="shared" si="101"/>
        <v>409.91930000000002</v>
      </c>
      <c r="F477" s="356">
        <v>0</v>
      </c>
      <c r="G477" s="358">
        <v>409.91930000000002</v>
      </c>
      <c r="H477" s="356">
        <v>0</v>
      </c>
      <c r="I477" s="354"/>
    </row>
    <row r="478" spans="2:11" ht="15" x14ac:dyDescent="0.25">
      <c r="B478" s="354" t="s">
        <v>278</v>
      </c>
      <c r="C478" s="355">
        <v>35765</v>
      </c>
      <c r="D478" s="6">
        <v>4921</v>
      </c>
      <c r="E478" s="358">
        <f t="shared" si="101"/>
        <v>409.91930000000002</v>
      </c>
      <c r="F478" s="356">
        <v>0</v>
      </c>
      <c r="G478" s="358">
        <v>409.91930000000002</v>
      </c>
      <c r="H478" s="356">
        <v>0</v>
      </c>
      <c r="I478" s="354"/>
    </row>
    <row r="479" spans="2:11" ht="15" x14ac:dyDescent="0.25">
      <c r="B479" s="354" t="s">
        <v>278</v>
      </c>
      <c r="C479" s="355">
        <v>35796</v>
      </c>
      <c r="D479" s="6">
        <v>5130</v>
      </c>
      <c r="E479" s="358">
        <f t="shared" si="101"/>
        <v>427.32900000000001</v>
      </c>
      <c r="F479" s="356">
        <v>0</v>
      </c>
      <c r="G479" s="358">
        <v>417</v>
      </c>
      <c r="H479" s="356">
        <f t="shared" ref="H479:H517" si="102">SUM(E479-G479)</f>
        <v>10.329000000000008</v>
      </c>
      <c r="I479" s="361">
        <v>0</v>
      </c>
    </row>
    <row r="480" spans="2:11" ht="15" x14ac:dyDescent="0.25">
      <c r="B480" s="354" t="s">
        <v>278</v>
      </c>
      <c r="C480" s="355">
        <v>35827</v>
      </c>
      <c r="D480" s="6">
        <v>5306</v>
      </c>
      <c r="E480" s="358">
        <f t="shared" si="101"/>
        <v>441.9898</v>
      </c>
      <c r="F480" s="356">
        <v>0</v>
      </c>
      <c r="G480" s="358">
        <v>417</v>
      </c>
      <c r="H480" s="356">
        <f t="shared" si="102"/>
        <v>24.989800000000002</v>
      </c>
      <c r="I480" s="361">
        <v>0</v>
      </c>
    </row>
    <row r="481" spans="2:11" ht="15" x14ac:dyDescent="0.25">
      <c r="B481" s="354" t="s">
        <v>278</v>
      </c>
      <c r="C481" s="355">
        <v>35855</v>
      </c>
      <c r="D481" s="6">
        <v>9479</v>
      </c>
      <c r="E481" s="358">
        <f t="shared" si="101"/>
        <v>789.60069999999996</v>
      </c>
      <c r="F481" s="356">
        <v>0</v>
      </c>
      <c r="G481" s="358">
        <v>417</v>
      </c>
      <c r="H481" s="356">
        <f t="shared" si="102"/>
        <v>372.60069999999996</v>
      </c>
      <c r="I481" s="361">
        <v>0</v>
      </c>
      <c r="K481" s="370">
        <f>SUM(D470:D481)</f>
        <v>63159</v>
      </c>
    </row>
    <row r="482" spans="2:11" ht="15" x14ac:dyDescent="0.25">
      <c r="B482" s="354" t="s">
        <v>278</v>
      </c>
      <c r="C482" s="355">
        <v>35886</v>
      </c>
      <c r="D482" s="6">
        <v>5306</v>
      </c>
      <c r="E482" s="358">
        <f t="shared" si="101"/>
        <v>441.9898</v>
      </c>
      <c r="F482" s="356">
        <v>0</v>
      </c>
      <c r="G482" s="358">
        <v>417</v>
      </c>
      <c r="H482" s="356">
        <f t="shared" si="102"/>
        <v>24.989800000000002</v>
      </c>
      <c r="I482" s="361">
        <v>0</v>
      </c>
      <c r="K482" s="370" t="s">
        <v>54</v>
      </c>
    </row>
    <row r="483" spans="2:11" ht="15" x14ac:dyDescent="0.25">
      <c r="B483" s="354" t="s">
        <v>278</v>
      </c>
      <c r="C483" s="355">
        <v>35916</v>
      </c>
      <c r="D483" s="6">
        <v>5550</v>
      </c>
      <c r="E483" s="358">
        <f t="shared" si="101"/>
        <v>462.315</v>
      </c>
      <c r="F483" s="356">
        <v>0</v>
      </c>
      <c r="G483" s="358">
        <v>417</v>
      </c>
      <c r="H483" s="356">
        <f t="shared" si="102"/>
        <v>45.314999999999998</v>
      </c>
      <c r="I483" s="361">
        <v>0</v>
      </c>
    </row>
    <row r="484" spans="2:11" ht="15" x14ac:dyDescent="0.25">
      <c r="B484" s="354" t="s">
        <v>278</v>
      </c>
      <c r="C484" s="355">
        <v>35947</v>
      </c>
      <c r="D484" s="6">
        <v>5550</v>
      </c>
      <c r="E484" s="358">
        <f t="shared" si="101"/>
        <v>462.315</v>
      </c>
      <c r="F484" s="356">
        <v>0</v>
      </c>
      <c r="G484" s="358">
        <v>417</v>
      </c>
      <c r="H484" s="356">
        <f t="shared" si="102"/>
        <v>45.314999999999998</v>
      </c>
      <c r="I484" s="361">
        <v>0</v>
      </c>
    </row>
    <row r="485" spans="2:11" ht="15" x14ac:dyDescent="0.25">
      <c r="B485" s="354" t="s">
        <v>278</v>
      </c>
      <c r="C485" s="355">
        <v>35977</v>
      </c>
      <c r="D485" s="6">
        <v>5550</v>
      </c>
      <c r="E485" s="358">
        <f t="shared" si="101"/>
        <v>462.315</v>
      </c>
      <c r="F485" s="356">
        <v>0</v>
      </c>
      <c r="G485" s="358">
        <v>417</v>
      </c>
      <c r="H485" s="356">
        <f t="shared" si="102"/>
        <v>45.314999999999998</v>
      </c>
      <c r="I485" s="361">
        <v>0</v>
      </c>
    </row>
    <row r="486" spans="2:11" ht="15" x14ac:dyDescent="0.25">
      <c r="B486" s="354" t="s">
        <v>278</v>
      </c>
      <c r="C486" s="355">
        <v>36008</v>
      </c>
      <c r="D486" s="6">
        <v>5550</v>
      </c>
      <c r="E486" s="358">
        <f t="shared" si="101"/>
        <v>462.315</v>
      </c>
      <c r="F486" s="356">
        <v>0</v>
      </c>
      <c r="G486" s="358">
        <v>417</v>
      </c>
      <c r="H486" s="356">
        <f t="shared" si="102"/>
        <v>45.314999999999998</v>
      </c>
      <c r="I486" s="361">
        <v>0</v>
      </c>
    </row>
    <row r="487" spans="2:11" ht="15" x14ac:dyDescent="0.25">
      <c r="B487" s="354" t="s">
        <v>278</v>
      </c>
      <c r="C487" s="355">
        <v>36039</v>
      </c>
      <c r="D487" s="6">
        <v>5550</v>
      </c>
      <c r="E487" s="358">
        <f t="shared" si="101"/>
        <v>462.315</v>
      </c>
      <c r="F487" s="356">
        <v>0</v>
      </c>
      <c r="G487" s="358">
        <v>417</v>
      </c>
      <c r="H487" s="356">
        <f t="shared" si="102"/>
        <v>45.314999999999998</v>
      </c>
      <c r="I487" s="361">
        <v>0</v>
      </c>
    </row>
    <row r="488" spans="2:11" ht="15" x14ac:dyDescent="0.25">
      <c r="B488" s="354" t="s">
        <v>278</v>
      </c>
      <c r="C488" s="355">
        <v>36069</v>
      </c>
      <c r="D488" s="6">
        <v>5550</v>
      </c>
      <c r="E488" s="358">
        <f t="shared" si="101"/>
        <v>462.315</v>
      </c>
      <c r="F488" s="356">
        <v>0</v>
      </c>
      <c r="G488" s="358">
        <v>417</v>
      </c>
      <c r="H488" s="356">
        <f t="shared" si="102"/>
        <v>45.314999999999998</v>
      </c>
      <c r="I488" s="361">
        <v>0</v>
      </c>
    </row>
    <row r="489" spans="2:11" ht="15" x14ac:dyDescent="0.25">
      <c r="B489" s="354" t="s">
        <v>278</v>
      </c>
      <c r="C489" s="355">
        <v>36100</v>
      </c>
      <c r="D489" s="6">
        <v>5550</v>
      </c>
      <c r="E489" s="358">
        <f t="shared" si="101"/>
        <v>462.315</v>
      </c>
      <c r="F489" s="356">
        <v>0</v>
      </c>
      <c r="G489" s="358">
        <v>417</v>
      </c>
      <c r="H489" s="356">
        <f t="shared" si="102"/>
        <v>45.314999999999998</v>
      </c>
      <c r="I489" s="361">
        <v>0</v>
      </c>
    </row>
    <row r="490" spans="2:11" ht="15" x14ac:dyDescent="0.25">
      <c r="B490" s="354" t="s">
        <v>278</v>
      </c>
      <c r="C490" s="355">
        <v>36130</v>
      </c>
      <c r="D490" s="6">
        <v>5989</v>
      </c>
      <c r="E490" s="358">
        <f t="shared" si="101"/>
        <v>498.88369999999998</v>
      </c>
      <c r="F490" s="356">
        <v>0</v>
      </c>
      <c r="G490" s="358">
        <v>417</v>
      </c>
      <c r="H490" s="356">
        <f t="shared" si="102"/>
        <v>81.883699999999976</v>
      </c>
      <c r="I490" s="361">
        <v>0</v>
      </c>
    </row>
    <row r="491" spans="2:11" ht="15" x14ac:dyDescent="0.25">
      <c r="B491" s="354" t="s">
        <v>278</v>
      </c>
      <c r="C491" s="355">
        <v>36161</v>
      </c>
      <c r="D491" s="6">
        <v>5989</v>
      </c>
      <c r="E491" s="358">
        <f t="shared" si="101"/>
        <v>498.88369999999998</v>
      </c>
      <c r="F491" s="356">
        <v>0</v>
      </c>
      <c r="G491" s="358">
        <v>417</v>
      </c>
      <c r="H491" s="356">
        <f t="shared" si="102"/>
        <v>81.883699999999976</v>
      </c>
      <c r="I491" s="361">
        <v>0</v>
      </c>
    </row>
    <row r="492" spans="2:11" ht="15" x14ac:dyDescent="0.25">
      <c r="B492" s="354" t="s">
        <v>278</v>
      </c>
      <c r="C492" s="355">
        <v>36192</v>
      </c>
      <c r="D492" s="6">
        <v>6186</v>
      </c>
      <c r="E492" s="358">
        <f t="shared" si="101"/>
        <v>515.29380000000003</v>
      </c>
      <c r="F492" s="356">
        <v>0</v>
      </c>
      <c r="G492" s="358">
        <v>417</v>
      </c>
      <c r="H492" s="356">
        <f t="shared" si="102"/>
        <v>98.293800000000033</v>
      </c>
      <c r="I492" s="361">
        <v>0</v>
      </c>
    </row>
    <row r="493" spans="2:11" ht="15" x14ac:dyDescent="0.25">
      <c r="B493" s="354" t="s">
        <v>278</v>
      </c>
      <c r="C493" s="355">
        <v>36220</v>
      </c>
      <c r="D493" s="6">
        <v>21939</v>
      </c>
      <c r="E493" s="358">
        <f t="shared" si="101"/>
        <v>1827.5187000000001</v>
      </c>
      <c r="F493" s="356">
        <v>0</v>
      </c>
      <c r="G493" s="358">
        <v>417</v>
      </c>
      <c r="H493" s="356">
        <f t="shared" si="102"/>
        <v>1410.5187000000001</v>
      </c>
      <c r="I493" s="361">
        <v>0</v>
      </c>
      <c r="K493" s="370">
        <f>SUM(D482:D493)</f>
        <v>84259</v>
      </c>
    </row>
    <row r="494" spans="2:11" ht="15" x14ac:dyDescent="0.25">
      <c r="B494" s="354" t="s">
        <v>278</v>
      </c>
      <c r="C494" s="355">
        <v>36251</v>
      </c>
      <c r="D494" s="6">
        <v>21939</v>
      </c>
      <c r="E494" s="358">
        <f t="shared" si="101"/>
        <v>1827.5187000000001</v>
      </c>
      <c r="F494" s="356">
        <v>0</v>
      </c>
      <c r="G494" s="358">
        <v>417</v>
      </c>
      <c r="H494" s="356">
        <f t="shared" si="102"/>
        <v>1410.5187000000001</v>
      </c>
      <c r="I494" s="361">
        <v>0</v>
      </c>
    </row>
    <row r="495" spans="2:11" ht="15" x14ac:dyDescent="0.25">
      <c r="B495" s="354" t="s">
        <v>278</v>
      </c>
      <c r="C495" s="355">
        <v>36281</v>
      </c>
      <c r="D495" s="6">
        <v>7686</v>
      </c>
      <c r="E495" s="358">
        <f t="shared" si="101"/>
        <v>640.24379999999996</v>
      </c>
      <c r="F495" s="356">
        <v>0</v>
      </c>
      <c r="G495" s="358">
        <v>417</v>
      </c>
      <c r="H495" s="356">
        <f t="shared" si="102"/>
        <v>223.24379999999996</v>
      </c>
      <c r="I495" s="361">
        <v>0</v>
      </c>
    </row>
    <row r="496" spans="2:11" ht="15" x14ac:dyDescent="0.25">
      <c r="B496" s="354" t="s">
        <v>278</v>
      </c>
      <c r="C496" s="355">
        <v>36312</v>
      </c>
      <c r="D496" s="6">
        <v>7686</v>
      </c>
      <c r="E496" s="358">
        <f t="shared" si="101"/>
        <v>640.24379999999996</v>
      </c>
      <c r="F496" s="356">
        <v>0</v>
      </c>
      <c r="G496" s="358">
        <v>417</v>
      </c>
      <c r="H496" s="356">
        <f t="shared" si="102"/>
        <v>223.24379999999996</v>
      </c>
      <c r="I496" s="361">
        <v>0</v>
      </c>
    </row>
    <row r="497" spans="2:11" ht="15" x14ac:dyDescent="0.25">
      <c r="B497" s="354" t="s">
        <v>278</v>
      </c>
      <c r="C497" s="355">
        <v>36342</v>
      </c>
      <c r="D497" s="6">
        <v>7686</v>
      </c>
      <c r="E497" s="358">
        <f>SUM(D497*8.33%)</f>
        <v>640.24379999999996</v>
      </c>
      <c r="F497" s="356">
        <v>0</v>
      </c>
      <c r="G497" s="358">
        <v>417</v>
      </c>
      <c r="H497" s="356">
        <f t="shared" si="102"/>
        <v>223.24379999999996</v>
      </c>
      <c r="I497" s="361">
        <v>0</v>
      </c>
    </row>
    <row r="498" spans="2:11" ht="15" x14ac:dyDescent="0.25">
      <c r="B498" s="354" t="s">
        <v>278</v>
      </c>
      <c r="C498" s="355">
        <v>36373</v>
      </c>
      <c r="D498" s="6">
        <v>7686</v>
      </c>
      <c r="E498" s="358">
        <f t="shared" si="101"/>
        <v>640.24379999999996</v>
      </c>
      <c r="F498" s="356">
        <v>0</v>
      </c>
      <c r="G498" s="358">
        <v>417</v>
      </c>
      <c r="H498" s="356">
        <f t="shared" si="102"/>
        <v>223.24379999999996</v>
      </c>
      <c r="I498" s="361">
        <v>0</v>
      </c>
    </row>
    <row r="499" spans="2:11" ht="15" x14ac:dyDescent="0.25">
      <c r="B499" s="354" t="s">
        <v>278</v>
      </c>
      <c r="C499" s="355">
        <v>36404</v>
      </c>
      <c r="D499" s="6">
        <v>8316</v>
      </c>
      <c r="E499" s="358">
        <f t="shared" si="101"/>
        <v>692.72280000000001</v>
      </c>
      <c r="F499" s="356">
        <v>0</v>
      </c>
      <c r="G499" s="354">
        <v>417</v>
      </c>
      <c r="H499" s="356">
        <f t="shared" si="102"/>
        <v>275.72280000000001</v>
      </c>
      <c r="I499" s="361">
        <v>0</v>
      </c>
    </row>
    <row r="500" spans="2:11" ht="15" x14ac:dyDescent="0.25">
      <c r="B500" s="354" t="s">
        <v>278</v>
      </c>
      <c r="C500" s="355">
        <v>36434</v>
      </c>
      <c r="D500" s="6">
        <v>8316</v>
      </c>
      <c r="E500" s="358">
        <f t="shared" si="101"/>
        <v>692.72280000000001</v>
      </c>
      <c r="F500" s="356">
        <v>0</v>
      </c>
      <c r="G500" s="354">
        <v>417</v>
      </c>
      <c r="H500" s="356">
        <f t="shared" si="102"/>
        <v>275.72280000000001</v>
      </c>
      <c r="I500" s="361">
        <v>0</v>
      </c>
    </row>
    <row r="501" spans="2:11" ht="15" x14ac:dyDescent="0.25">
      <c r="B501" s="354" t="s">
        <v>278</v>
      </c>
      <c r="C501" s="355">
        <v>36465</v>
      </c>
      <c r="D501" s="6">
        <v>8316</v>
      </c>
      <c r="E501" s="358">
        <f t="shared" si="101"/>
        <v>692.72280000000001</v>
      </c>
      <c r="F501" s="356">
        <v>0</v>
      </c>
      <c r="G501" s="354">
        <v>417</v>
      </c>
      <c r="H501" s="356">
        <f t="shared" si="102"/>
        <v>275.72280000000001</v>
      </c>
      <c r="I501" s="361">
        <v>0</v>
      </c>
    </row>
    <row r="502" spans="2:11" ht="15" x14ac:dyDescent="0.25">
      <c r="B502" s="354" t="s">
        <v>278</v>
      </c>
      <c r="C502" s="355">
        <v>36495</v>
      </c>
      <c r="D502" s="6">
        <v>8316</v>
      </c>
      <c r="E502" s="358">
        <f t="shared" si="101"/>
        <v>692.72280000000001</v>
      </c>
      <c r="F502" s="356">
        <v>0</v>
      </c>
      <c r="G502" s="354">
        <v>417</v>
      </c>
      <c r="H502" s="356">
        <f t="shared" si="102"/>
        <v>275.72280000000001</v>
      </c>
      <c r="I502" s="361">
        <v>0</v>
      </c>
    </row>
    <row r="503" spans="2:11" ht="15" x14ac:dyDescent="0.25">
      <c r="B503" s="354" t="s">
        <v>278</v>
      </c>
      <c r="C503" s="355">
        <v>36526</v>
      </c>
      <c r="D503" s="6">
        <v>8316</v>
      </c>
      <c r="E503" s="358">
        <f t="shared" si="101"/>
        <v>692.72280000000001</v>
      </c>
      <c r="F503" s="356">
        <v>0</v>
      </c>
      <c r="G503" s="354">
        <v>417</v>
      </c>
      <c r="H503" s="356">
        <f t="shared" si="102"/>
        <v>275.72280000000001</v>
      </c>
      <c r="I503" s="361">
        <v>0</v>
      </c>
    </row>
    <row r="504" spans="2:11" ht="15" x14ac:dyDescent="0.25">
      <c r="B504" s="354" t="s">
        <v>278</v>
      </c>
      <c r="C504" s="355">
        <v>36557</v>
      </c>
      <c r="D504" s="6">
        <v>8613</v>
      </c>
      <c r="E504" s="358">
        <f t="shared" si="101"/>
        <v>717.46289999999999</v>
      </c>
      <c r="F504" s="356">
        <v>0</v>
      </c>
      <c r="G504" s="354">
        <v>417</v>
      </c>
      <c r="H504" s="356">
        <f t="shared" si="102"/>
        <v>300.46289999999999</v>
      </c>
      <c r="I504" s="361">
        <v>0</v>
      </c>
    </row>
    <row r="505" spans="2:11" ht="15" x14ac:dyDescent="0.25">
      <c r="B505" s="354" t="s">
        <v>278</v>
      </c>
      <c r="C505" s="355">
        <v>36586</v>
      </c>
      <c r="D505" s="6">
        <v>8613</v>
      </c>
      <c r="E505" s="358">
        <f t="shared" si="101"/>
        <v>717.46289999999999</v>
      </c>
      <c r="F505" s="356">
        <v>0</v>
      </c>
      <c r="G505" s="354">
        <v>417</v>
      </c>
      <c r="H505" s="356">
        <f t="shared" si="102"/>
        <v>300.46289999999999</v>
      </c>
      <c r="I505" s="361">
        <v>0</v>
      </c>
      <c r="K505" s="370">
        <f>SUM(D494:D505)</f>
        <v>111489</v>
      </c>
    </row>
    <row r="506" spans="2:11" ht="15" x14ac:dyDescent="0.25">
      <c r="B506" s="354" t="s">
        <v>278</v>
      </c>
      <c r="C506" s="355">
        <v>36617</v>
      </c>
      <c r="D506" s="6">
        <v>8613</v>
      </c>
      <c r="E506" s="358">
        <f t="shared" si="101"/>
        <v>717.46289999999999</v>
      </c>
      <c r="F506" s="356">
        <v>0</v>
      </c>
      <c r="G506" s="354">
        <v>417</v>
      </c>
      <c r="H506" s="356">
        <f t="shared" si="102"/>
        <v>300.46289999999999</v>
      </c>
      <c r="I506" s="361">
        <v>0</v>
      </c>
    </row>
    <row r="507" spans="2:11" ht="15" x14ac:dyDescent="0.25">
      <c r="B507" s="354" t="s">
        <v>278</v>
      </c>
      <c r="C507" s="355">
        <v>36647</v>
      </c>
      <c r="D507" s="6">
        <v>8939</v>
      </c>
      <c r="E507" s="358">
        <f t="shared" si="101"/>
        <v>744.61869999999999</v>
      </c>
      <c r="F507" s="356">
        <v>0</v>
      </c>
      <c r="G507" s="354">
        <v>417</v>
      </c>
      <c r="H507" s="356">
        <f t="shared" si="102"/>
        <v>327.61869999999999</v>
      </c>
      <c r="I507" s="361">
        <v>0</v>
      </c>
    </row>
    <row r="508" spans="2:11" ht="15" x14ac:dyDescent="0.25">
      <c r="B508" s="354" t="s">
        <v>278</v>
      </c>
      <c r="C508" s="355">
        <v>36678</v>
      </c>
      <c r="D508" s="6">
        <v>8939</v>
      </c>
      <c r="E508" s="358">
        <f t="shared" si="101"/>
        <v>744.61869999999999</v>
      </c>
      <c r="F508" s="356">
        <v>0</v>
      </c>
      <c r="G508" s="354">
        <v>417</v>
      </c>
      <c r="H508" s="356">
        <f t="shared" si="102"/>
        <v>327.61869999999999</v>
      </c>
      <c r="I508" s="361">
        <v>0</v>
      </c>
    </row>
    <row r="509" spans="2:11" ht="15" x14ac:dyDescent="0.25">
      <c r="B509" s="354" t="s">
        <v>278</v>
      </c>
      <c r="C509" s="355">
        <v>36708</v>
      </c>
      <c r="D509" s="6">
        <v>8939</v>
      </c>
      <c r="E509" s="358">
        <f t="shared" si="101"/>
        <v>744.61869999999999</v>
      </c>
      <c r="F509" s="356">
        <v>0</v>
      </c>
      <c r="G509" s="354">
        <v>417</v>
      </c>
      <c r="H509" s="356">
        <f t="shared" si="102"/>
        <v>327.61869999999999</v>
      </c>
      <c r="I509" s="361">
        <v>0</v>
      </c>
    </row>
    <row r="510" spans="2:11" ht="15" x14ac:dyDescent="0.25">
      <c r="B510" s="354" t="s">
        <v>278</v>
      </c>
      <c r="C510" s="355">
        <v>36739</v>
      </c>
      <c r="D510" s="6">
        <v>8939</v>
      </c>
      <c r="E510" s="358">
        <f t="shared" si="101"/>
        <v>744.61869999999999</v>
      </c>
      <c r="F510" s="356">
        <v>0</v>
      </c>
      <c r="G510" s="354">
        <v>417</v>
      </c>
      <c r="H510" s="356">
        <f t="shared" si="102"/>
        <v>327.61869999999999</v>
      </c>
      <c r="I510" s="361">
        <v>0</v>
      </c>
    </row>
    <row r="511" spans="2:11" ht="15" x14ac:dyDescent="0.25">
      <c r="B511" s="354" t="s">
        <v>278</v>
      </c>
      <c r="C511" s="355">
        <v>36770</v>
      </c>
      <c r="D511" s="6">
        <v>8939</v>
      </c>
      <c r="E511" s="358">
        <f t="shared" si="101"/>
        <v>744.61869999999999</v>
      </c>
      <c r="F511" s="356">
        <v>0</v>
      </c>
      <c r="G511" s="354">
        <v>417</v>
      </c>
      <c r="H511" s="356">
        <f t="shared" si="102"/>
        <v>327.61869999999999</v>
      </c>
      <c r="I511" s="361">
        <v>0</v>
      </c>
    </row>
    <row r="512" spans="2:11" ht="15" x14ac:dyDescent="0.25">
      <c r="B512" s="354" t="s">
        <v>278</v>
      </c>
      <c r="C512" s="355">
        <v>36800</v>
      </c>
      <c r="D512" s="6">
        <v>8939</v>
      </c>
      <c r="E512" s="358">
        <f t="shared" si="101"/>
        <v>744.61869999999999</v>
      </c>
      <c r="F512" s="356">
        <v>0</v>
      </c>
      <c r="G512" s="354">
        <v>417</v>
      </c>
      <c r="H512" s="356">
        <f t="shared" si="102"/>
        <v>327.61869999999999</v>
      </c>
      <c r="I512" s="361">
        <v>0</v>
      </c>
    </row>
    <row r="513" spans="2:11" ht="15" x14ac:dyDescent="0.25">
      <c r="B513" s="354" t="s">
        <v>278</v>
      </c>
      <c r="C513" s="355">
        <v>36831</v>
      </c>
      <c r="D513" s="6">
        <v>9005</v>
      </c>
      <c r="E513" s="358">
        <f t="shared" si="101"/>
        <v>750.11649999999997</v>
      </c>
      <c r="F513" s="356">
        <v>0</v>
      </c>
      <c r="G513" s="354">
        <v>417</v>
      </c>
      <c r="H513" s="356">
        <f t="shared" si="102"/>
        <v>333.11649999999997</v>
      </c>
      <c r="I513" s="361">
        <v>0</v>
      </c>
    </row>
    <row r="514" spans="2:11" ht="15" x14ac:dyDescent="0.25">
      <c r="B514" s="354" t="s">
        <v>278</v>
      </c>
      <c r="C514" s="355">
        <v>36861</v>
      </c>
      <c r="D514" s="6">
        <v>9005</v>
      </c>
      <c r="E514" s="358">
        <f t="shared" si="101"/>
        <v>750.11649999999997</v>
      </c>
      <c r="F514" s="356">
        <v>0</v>
      </c>
      <c r="G514" s="354">
        <v>417</v>
      </c>
      <c r="H514" s="356">
        <f t="shared" si="102"/>
        <v>333.11649999999997</v>
      </c>
      <c r="I514" s="361">
        <v>0</v>
      </c>
    </row>
    <row r="515" spans="2:11" ht="15" x14ac:dyDescent="0.25">
      <c r="B515" s="354" t="s">
        <v>278</v>
      </c>
      <c r="C515" s="355">
        <v>36892</v>
      </c>
      <c r="D515" s="6">
        <v>9005</v>
      </c>
      <c r="E515" s="358">
        <f t="shared" si="101"/>
        <v>750.11649999999997</v>
      </c>
      <c r="F515" s="356">
        <v>0</v>
      </c>
      <c r="G515" s="354">
        <v>417</v>
      </c>
      <c r="H515" s="356">
        <f t="shared" si="102"/>
        <v>333.11649999999997</v>
      </c>
      <c r="I515" s="361">
        <v>0</v>
      </c>
    </row>
    <row r="516" spans="2:11" ht="15" x14ac:dyDescent="0.25">
      <c r="B516" s="354" t="s">
        <v>278</v>
      </c>
      <c r="C516" s="355">
        <v>36923</v>
      </c>
      <c r="D516" s="6">
        <v>9315</v>
      </c>
      <c r="E516" s="358">
        <f t="shared" si="101"/>
        <v>775.93949999999995</v>
      </c>
      <c r="F516" s="356">
        <v>0</v>
      </c>
      <c r="G516" s="354">
        <v>417</v>
      </c>
      <c r="H516" s="356">
        <f t="shared" si="102"/>
        <v>358.93949999999995</v>
      </c>
      <c r="I516" s="361">
        <v>0</v>
      </c>
    </row>
    <row r="517" spans="2:11" ht="15" x14ac:dyDescent="0.25">
      <c r="B517" s="354" t="s">
        <v>278</v>
      </c>
      <c r="C517" s="355">
        <v>36951</v>
      </c>
      <c r="D517" s="6">
        <v>9315</v>
      </c>
      <c r="E517" s="358">
        <f t="shared" si="101"/>
        <v>775.93949999999995</v>
      </c>
      <c r="F517" s="356">
        <v>0</v>
      </c>
      <c r="G517" s="354">
        <v>417</v>
      </c>
      <c r="H517" s="356">
        <f t="shared" si="102"/>
        <v>358.93949999999995</v>
      </c>
      <c r="I517" s="361">
        <v>0</v>
      </c>
      <c r="K517" s="370">
        <f>SUM(D506:D517)</f>
        <v>107892</v>
      </c>
    </row>
    <row r="518" spans="2:11" ht="15" x14ac:dyDescent="0.25">
      <c r="B518" s="354" t="s">
        <v>278</v>
      </c>
      <c r="C518" s="355">
        <v>36982</v>
      </c>
      <c r="D518" s="6">
        <v>9315</v>
      </c>
      <c r="E518" s="358">
        <f t="shared" si="101"/>
        <v>775.93949999999995</v>
      </c>
      <c r="F518" s="356">
        <v>0</v>
      </c>
      <c r="G518" s="354">
        <v>417</v>
      </c>
      <c r="H518" s="356">
        <f t="shared" ref="H518:H581" si="103">SUM(E518-G518)</f>
        <v>358.93949999999995</v>
      </c>
      <c r="I518" s="361">
        <v>0</v>
      </c>
    </row>
    <row r="519" spans="2:11" ht="15" x14ac:dyDescent="0.25">
      <c r="B519" s="354" t="s">
        <v>278</v>
      </c>
      <c r="C519" s="355">
        <v>37012</v>
      </c>
      <c r="D519" s="6">
        <v>9315</v>
      </c>
      <c r="E519" s="358">
        <f t="shared" ref="E519:E578" si="104">SUM(D519*8.33%)</f>
        <v>775.93949999999995</v>
      </c>
      <c r="F519" s="356">
        <v>0</v>
      </c>
      <c r="G519" s="354">
        <v>417</v>
      </c>
      <c r="H519" s="356">
        <f t="shared" si="103"/>
        <v>358.93949999999995</v>
      </c>
      <c r="I519" s="361">
        <v>0</v>
      </c>
    </row>
    <row r="520" spans="2:11" ht="15" x14ac:dyDescent="0.25">
      <c r="B520" s="354" t="s">
        <v>278</v>
      </c>
      <c r="C520" s="355">
        <v>37043</v>
      </c>
      <c r="D520" s="6">
        <v>9315</v>
      </c>
      <c r="E520" s="358">
        <f t="shared" si="104"/>
        <v>775.93949999999995</v>
      </c>
      <c r="F520" s="356">
        <v>0</v>
      </c>
      <c r="G520" s="363">
        <v>541</v>
      </c>
      <c r="H520" s="356">
        <f t="shared" si="103"/>
        <v>234.93949999999995</v>
      </c>
      <c r="I520" s="361">
        <v>0</v>
      </c>
    </row>
    <row r="521" spans="2:11" ht="15" x14ac:dyDescent="0.25">
      <c r="B521" s="354" t="s">
        <v>278</v>
      </c>
      <c r="C521" s="355">
        <v>37073</v>
      </c>
      <c r="D521" s="6">
        <v>9315</v>
      </c>
      <c r="E521" s="358">
        <f t="shared" si="104"/>
        <v>775.93949999999995</v>
      </c>
      <c r="F521" s="356">
        <v>0</v>
      </c>
      <c r="G521" s="363">
        <v>541</v>
      </c>
      <c r="H521" s="356">
        <f t="shared" si="103"/>
        <v>234.93949999999995</v>
      </c>
      <c r="I521" s="361">
        <v>0</v>
      </c>
    </row>
    <row r="522" spans="2:11" ht="15" x14ac:dyDescent="0.25">
      <c r="B522" s="354" t="s">
        <v>278</v>
      </c>
      <c r="C522" s="355">
        <v>37104</v>
      </c>
      <c r="D522" s="6">
        <v>9518</v>
      </c>
      <c r="E522" s="358">
        <f t="shared" si="104"/>
        <v>792.84939999999995</v>
      </c>
      <c r="F522" s="356">
        <v>0</v>
      </c>
      <c r="G522" s="363">
        <v>541</v>
      </c>
      <c r="H522" s="356">
        <f t="shared" si="103"/>
        <v>251.84939999999995</v>
      </c>
      <c r="I522" s="361">
        <v>0</v>
      </c>
    </row>
    <row r="523" spans="2:11" ht="15" x14ac:dyDescent="0.25">
      <c r="B523" s="354" t="s">
        <v>278</v>
      </c>
      <c r="C523" s="355">
        <v>37135</v>
      </c>
      <c r="D523" s="6">
        <v>9518</v>
      </c>
      <c r="E523" s="358">
        <f t="shared" si="104"/>
        <v>792.84939999999995</v>
      </c>
      <c r="F523" s="356">
        <v>0</v>
      </c>
      <c r="G523" s="363">
        <v>541</v>
      </c>
      <c r="H523" s="356">
        <f t="shared" si="103"/>
        <v>251.84939999999995</v>
      </c>
      <c r="I523" s="361">
        <v>0</v>
      </c>
    </row>
    <row r="524" spans="2:11" ht="15" x14ac:dyDescent="0.25">
      <c r="B524" s="354" t="s">
        <v>278</v>
      </c>
      <c r="C524" s="355">
        <v>37165</v>
      </c>
      <c r="D524" s="6">
        <v>9518</v>
      </c>
      <c r="E524" s="358">
        <f t="shared" si="104"/>
        <v>792.84939999999995</v>
      </c>
      <c r="F524" s="356">
        <v>0</v>
      </c>
      <c r="G524" s="363">
        <v>541</v>
      </c>
      <c r="H524" s="356">
        <f t="shared" si="103"/>
        <v>251.84939999999995</v>
      </c>
      <c r="I524" s="361">
        <v>0</v>
      </c>
    </row>
    <row r="525" spans="2:11" ht="15" x14ac:dyDescent="0.25">
      <c r="B525" s="354" t="s">
        <v>278</v>
      </c>
      <c r="C525" s="355">
        <v>37196</v>
      </c>
      <c r="D525" s="6">
        <v>9518</v>
      </c>
      <c r="E525" s="358">
        <f t="shared" si="104"/>
        <v>792.84939999999995</v>
      </c>
      <c r="F525" s="356">
        <v>0</v>
      </c>
      <c r="G525" s="363">
        <v>541</v>
      </c>
      <c r="H525" s="356">
        <f t="shared" si="103"/>
        <v>251.84939999999995</v>
      </c>
      <c r="I525" s="361">
        <v>0</v>
      </c>
    </row>
    <row r="526" spans="2:11" ht="15" x14ac:dyDescent="0.25">
      <c r="B526" s="354" t="s">
        <v>278</v>
      </c>
      <c r="C526" s="355">
        <v>37226</v>
      </c>
      <c r="D526" s="6">
        <v>9518</v>
      </c>
      <c r="E526" s="358">
        <f t="shared" si="104"/>
        <v>792.84939999999995</v>
      </c>
      <c r="F526" s="356">
        <v>0</v>
      </c>
      <c r="G526" s="363">
        <v>541</v>
      </c>
      <c r="H526" s="356">
        <f t="shared" si="103"/>
        <v>251.84939999999995</v>
      </c>
      <c r="I526" s="361">
        <v>0</v>
      </c>
    </row>
    <row r="527" spans="2:11" ht="15" x14ac:dyDescent="0.25">
      <c r="B527" s="354" t="s">
        <v>278</v>
      </c>
      <c r="C527" s="355">
        <v>37257</v>
      </c>
      <c r="D527" s="6">
        <v>9518</v>
      </c>
      <c r="E527" s="358">
        <f t="shared" si="104"/>
        <v>792.84939999999995</v>
      </c>
      <c r="F527" s="356">
        <v>0</v>
      </c>
      <c r="G527" s="363">
        <v>541</v>
      </c>
      <c r="H527" s="356">
        <f t="shared" si="103"/>
        <v>251.84939999999995</v>
      </c>
      <c r="I527" s="361">
        <v>0</v>
      </c>
    </row>
    <row r="528" spans="2:11" ht="15" x14ac:dyDescent="0.25">
      <c r="B528" s="354" t="s">
        <v>278</v>
      </c>
      <c r="C528" s="355">
        <v>37288</v>
      </c>
      <c r="D528" s="6">
        <v>9835</v>
      </c>
      <c r="E528" s="358">
        <f t="shared" si="104"/>
        <v>819.25549999999998</v>
      </c>
      <c r="F528" s="356">
        <v>0</v>
      </c>
      <c r="G528" s="363">
        <v>541</v>
      </c>
      <c r="H528" s="356">
        <f t="shared" si="103"/>
        <v>278.25549999999998</v>
      </c>
      <c r="I528" s="361">
        <v>0</v>
      </c>
    </row>
    <row r="529" spans="2:11" ht="15" x14ac:dyDescent="0.25">
      <c r="B529" s="354" t="s">
        <v>278</v>
      </c>
      <c r="C529" s="355">
        <v>37316</v>
      </c>
      <c r="D529" s="6">
        <v>9835</v>
      </c>
      <c r="E529" s="358">
        <f t="shared" si="104"/>
        <v>819.25549999999998</v>
      </c>
      <c r="F529" s="356">
        <v>0</v>
      </c>
      <c r="G529" s="363">
        <v>541</v>
      </c>
      <c r="H529" s="356">
        <f t="shared" si="103"/>
        <v>278.25549999999998</v>
      </c>
      <c r="I529" s="361">
        <v>0</v>
      </c>
      <c r="K529" s="370">
        <f>SUM(D518:D529)</f>
        <v>114038</v>
      </c>
    </row>
    <row r="530" spans="2:11" ht="15" x14ac:dyDescent="0.25">
      <c r="B530" s="354" t="s">
        <v>278</v>
      </c>
      <c r="C530" s="355">
        <v>37347</v>
      </c>
      <c r="D530" s="6">
        <v>9835</v>
      </c>
      <c r="E530" s="358">
        <f t="shared" si="104"/>
        <v>819.25549999999998</v>
      </c>
      <c r="F530" s="356">
        <v>0</v>
      </c>
      <c r="G530" s="363">
        <v>541</v>
      </c>
      <c r="H530" s="356">
        <f t="shared" si="103"/>
        <v>278.25549999999998</v>
      </c>
      <c r="I530" s="361">
        <v>0</v>
      </c>
    </row>
    <row r="531" spans="2:11" ht="15" x14ac:dyDescent="0.25">
      <c r="B531" s="354" t="s">
        <v>278</v>
      </c>
      <c r="C531" s="355">
        <v>37377</v>
      </c>
      <c r="D531" s="6">
        <v>9835</v>
      </c>
      <c r="E531" s="358">
        <f t="shared" si="104"/>
        <v>819.25549999999998</v>
      </c>
      <c r="F531" s="356">
        <v>0</v>
      </c>
      <c r="G531" s="363">
        <v>541</v>
      </c>
      <c r="H531" s="356">
        <f t="shared" si="103"/>
        <v>278.25549999999998</v>
      </c>
      <c r="I531" s="361">
        <v>0</v>
      </c>
    </row>
    <row r="532" spans="2:11" ht="15" x14ac:dyDescent="0.25">
      <c r="B532" s="354" t="s">
        <v>278</v>
      </c>
      <c r="C532" s="355">
        <v>37408</v>
      </c>
      <c r="D532" s="6">
        <v>9835</v>
      </c>
      <c r="E532" s="358">
        <f t="shared" si="104"/>
        <v>819.25549999999998</v>
      </c>
      <c r="F532" s="356">
        <v>0</v>
      </c>
      <c r="G532" s="363">
        <v>541</v>
      </c>
      <c r="H532" s="356">
        <f t="shared" si="103"/>
        <v>278.25549999999998</v>
      </c>
      <c r="I532" s="361">
        <v>0</v>
      </c>
    </row>
    <row r="533" spans="2:11" ht="15" x14ac:dyDescent="0.25">
      <c r="B533" s="354" t="s">
        <v>278</v>
      </c>
      <c r="C533" s="355">
        <v>37438</v>
      </c>
      <c r="D533" s="6">
        <v>9835</v>
      </c>
      <c r="E533" s="358">
        <f t="shared" si="104"/>
        <v>819.25549999999998</v>
      </c>
      <c r="F533" s="356">
        <v>0</v>
      </c>
      <c r="G533" s="363">
        <v>541</v>
      </c>
      <c r="H533" s="356">
        <f t="shared" si="103"/>
        <v>278.25549999999998</v>
      </c>
      <c r="I533" s="361">
        <v>0</v>
      </c>
    </row>
    <row r="534" spans="2:11" ht="15" x14ac:dyDescent="0.25">
      <c r="B534" s="354" t="s">
        <v>278</v>
      </c>
      <c r="C534" s="355">
        <v>37469</v>
      </c>
      <c r="D534" s="6">
        <v>9835</v>
      </c>
      <c r="E534" s="358">
        <f t="shared" si="104"/>
        <v>819.25549999999998</v>
      </c>
      <c r="F534" s="356">
        <v>0</v>
      </c>
      <c r="G534" s="363">
        <v>541</v>
      </c>
      <c r="H534" s="356">
        <f t="shared" si="103"/>
        <v>278.25549999999998</v>
      </c>
      <c r="I534" s="361">
        <v>0</v>
      </c>
    </row>
    <row r="535" spans="2:11" ht="15" x14ac:dyDescent="0.25">
      <c r="B535" s="354" t="s">
        <v>278</v>
      </c>
      <c r="C535" s="355">
        <v>37500</v>
      </c>
      <c r="D535" s="6">
        <v>9835</v>
      </c>
      <c r="E535" s="358">
        <f t="shared" si="104"/>
        <v>819.25549999999998</v>
      </c>
      <c r="F535" s="356">
        <v>0</v>
      </c>
      <c r="G535" s="363">
        <v>541</v>
      </c>
      <c r="H535" s="356">
        <f t="shared" si="103"/>
        <v>278.25549999999998</v>
      </c>
      <c r="I535" s="361">
        <v>0</v>
      </c>
    </row>
    <row r="536" spans="2:11" ht="15" x14ac:dyDescent="0.25">
      <c r="B536" s="354" t="s">
        <v>278</v>
      </c>
      <c r="C536" s="355">
        <v>37530</v>
      </c>
      <c r="D536" s="6">
        <v>9835</v>
      </c>
      <c r="E536" s="358">
        <f t="shared" si="104"/>
        <v>819.25549999999998</v>
      </c>
      <c r="F536" s="356">
        <v>0</v>
      </c>
      <c r="G536" s="363">
        <v>541</v>
      </c>
      <c r="H536" s="356">
        <f t="shared" si="103"/>
        <v>278.25549999999998</v>
      </c>
      <c r="I536" s="361">
        <v>0</v>
      </c>
    </row>
    <row r="537" spans="2:11" ht="15" x14ac:dyDescent="0.25">
      <c r="B537" s="354" t="s">
        <v>278</v>
      </c>
      <c r="C537" s="355">
        <v>37561</v>
      </c>
      <c r="D537" s="6">
        <v>9835</v>
      </c>
      <c r="E537" s="358">
        <f t="shared" si="104"/>
        <v>819.25549999999998</v>
      </c>
      <c r="F537" s="356">
        <v>0</v>
      </c>
      <c r="G537" s="363">
        <v>541</v>
      </c>
      <c r="H537" s="356">
        <f t="shared" si="103"/>
        <v>278.25549999999998</v>
      </c>
      <c r="I537" s="361">
        <v>0</v>
      </c>
    </row>
    <row r="538" spans="2:11" ht="15" x14ac:dyDescent="0.25">
      <c r="B538" s="354" t="s">
        <v>278</v>
      </c>
      <c r="C538" s="355">
        <v>37591</v>
      </c>
      <c r="D538" s="6">
        <v>9835</v>
      </c>
      <c r="E538" s="358">
        <f t="shared" si="104"/>
        <v>819.25549999999998</v>
      </c>
      <c r="F538" s="356">
        <v>0</v>
      </c>
      <c r="G538" s="363">
        <v>541</v>
      </c>
      <c r="H538" s="356">
        <f t="shared" si="103"/>
        <v>278.25549999999998</v>
      </c>
      <c r="I538" s="361">
        <v>0</v>
      </c>
    </row>
    <row r="539" spans="2:11" ht="15" x14ac:dyDescent="0.25">
      <c r="B539" s="354" t="s">
        <v>278</v>
      </c>
      <c r="C539" s="355">
        <v>37622</v>
      </c>
      <c r="D539" s="6">
        <v>9835</v>
      </c>
      <c r="E539" s="358">
        <f t="shared" si="104"/>
        <v>819.25549999999998</v>
      </c>
      <c r="F539" s="356">
        <v>0</v>
      </c>
      <c r="G539" s="363">
        <v>541</v>
      </c>
      <c r="H539" s="356">
        <f t="shared" si="103"/>
        <v>278.25549999999998</v>
      </c>
      <c r="I539" s="361">
        <v>0</v>
      </c>
    </row>
    <row r="540" spans="2:11" ht="15" x14ac:dyDescent="0.25">
      <c r="B540" s="354" t="s">
        <v>278</v>
      </c>
      <c r="C540" s="355">
        <v>37653</v>
      </c>
      <c r="D540" s="6">
        <v>10152</v>
      </c>
      <c r="E540" s="358">
        <f t="shared" si="104"/>
        <v>845.66160000000002</v>
      </c>
      <c r="F540" s="356">
        <v>0</v>
      </c>
      <c r="G540" s="363">
        <v>541</v>
      </c>
      <c r="H540" s="356">
        <f t="shared" si="103"/>
        <v>304.66160000000002</v>
      </c>
      <c r="I540" s="361">
        <v>0</v>
      </c>
    </row>
    <row r="541" spans="2:11" ht="15" x14ac:dyDescent="0.25">
      <c r="B541" s="354" t="s">
        <v>278</v>
      </c>
      <c r="C541" s="355">
        <v>37681</v>
      </c>
      <c r="D541" s="6">
        <v>10152</v>
      </c>
      <c r="E541" s="358">
        <f t="shared" si="104"/>
        <v>845.66160000000002</v>
      </c>
      <c r="F541" s="356">
        <v>0</v>
      </c>
      <c r="G541" s="363">
        <v>541</v>
      </c>
      <c r="H541" s="356">
        <f t="shared" si="103"/>
        <v>304.66160000000002</v>
      </c>
      <c r="I541" s="361">
        <v>0</v>
      </c>
      <c r="K541" s="370">
        <f>SUM(D530:D541)</f>
        <v>118654</v>
      </c>
    </row>
    <row r="542" spans="2:11" ht="15" x14ac:dyDescent="0.25">
      <c r="B542" s="354" t="s">
        <v>278</v>
      </c>
      <c r="C542" s="355">
        <v>37712</v>
      </c>
      <c r="D542" s="6">
        <v>10152</v>
      </c>
      <c r="E542" s="358">
        <f t="shared" si="104"/>
        <v>845.66160000000002</v>
      </c>
      <c r="F542" s="356">
        <v>0</v>
      </c>
      <c r="G542" s="363">
        <v>541</v>
      </c>
      <c r="H542" s="356">
        <f t="shared" si="103"/>
        <v>304.66160000000002</v>
      </c>
      <c r="I542" s="361">
        <v>0</v>
      </c>
    </row>
    <row r="543" spans="2:11" ht="15" x14ac:dyDescent="0.25">
      <c r="B543" s="354" t="s">
        <v>278</v>
      </c>
      <c r="C543" s="355">
        <v>37742</v>
      </c>
      <c r="D543" s="6">
        <v>10152</v>
      </c>
      <c r="E543" s="358">
        <f t="shared" si="104"/>
        <v>845.66160000000002</v>
      </c>
      <c r="F543" s="356">
        <v>0</v>
      </c>
      <c r="G543" s="363">
        <v>541</v>
      </c>
      <c r="H543" s="356">
        <f t="shared" si="103"/>
        <v>304.66160000000002</v>
      </c>
      <c r="I543" s="361">
        <v>0</v>
      </c>
    </row>
    <row r="544" spans="2:11" ht="15" x14ac:dyDescent="0.25">
      <c r="B544" s="354" t="s">
        <v>278</v>
      </c>
      <c r="C544" s="355">
        <v>37773</v>
      </c>
      <c r="D544" s="6">
        <v>10152</v>
      </c>
      <c r="E544" s="358">
        <f t="shared" si="104"/>
        <v>845.66160000000002</v>
      </c>
      <c r="F544" s="356">
        <v>0</v>
      </c>
      <c r="G544" s="363">
        <v>541</v>
      </c>
      <c r="H544" s="356">
        <f t="shared" si="103"/>
        <v>304.66160000000002</v>
      </c>
      <c r="I544" s="361">
        <v>0</v>
      </c>
    </row>
    <row r="545" spans="2:11" ht="15" x14ac:dyDescent="0.25">
      <c r="B545" s="354" t="s">
        <v>278</v>
      </c>
      <c r="C545" s="355">
        <v>37803</v>
      </c>
      <c r="D545" s="6">
        <v>10152</v>
      </c>
      <c r="E545" s="358">
        <f t="shared" si="104"/>
        <v>845.66160000000002</v>
      </c>
      <c r="F545" s="356">
        <v>0</v>
      </c>
      <c r="G545" s="363">
        <v>541</v>
      </c>
      <c r="H545" s="356">
        <f t="shared" si="103"/>
        <v>304.66160000000002</v>
      </c>
      <c r="I545" s="361">
        <v>0</v>
      </c>
    </row>
    <row r="546" spans="2:11" ht="15" x14ac:dyDescent="0.25">
      <c r="B546" s="354" t="s">
        <v>278</v>
      </c>
      <c r="C546" s="355">
        <v>37834</v>
      </c>
      <c r="D546" s="6">
        <v>10152</v>
      </c>
      <c r="E546" s="358">
        <f t="shared" si="104"/>
        <v>845.66160000000002</v>
      </c>
      <c r="F546" s="356">
        <v>0</v>
      </c>
      <c r="G546" s="363">
        <v>541</v>
      </c>
      <c r="H546" s="356">
        <f t="shared" si="103"/>
        <v>304.66160000000002</v>
      </c>
      <c r="I546" s="361">
        <v>0</v>
      </c>
    </row>
    <row r="547" spans="2:11" ht="15" x14ac:dyDescent="0.25">
      <c r="B547" s="354" t="s">
        <v>278</v>
      </c>
      <c r="C547" s="355">
        <v>37865</v>
      </c>
      <c r="D547" s="6">
        <v>10152</v>
      </c>
      <c r="E547" s="358">
        <f t="shared" si="104"/>
        <v>845.66160000000002</v>
      </c>
      <c r="F547" s="356">
        <v>0</v>
      </c>
      <c r="G547" s="363">
        <v>541</v>
      </c>
      <c r="H547" s="356">
        <f t="shared" si="103"/>
        <v>304.66160000000002</v>
      </c>
      <c r="I547" s="361">
        <v>0</v>
      </c>
    </row>
    <row r="548" spans="2:11" ht="15" x14ac:dyDescent="0.25">
      <c r="B548" s="354" t="s">
        <v>278</v>
      </c>
      <c r="C548" s="355">
        <v>37895</v>
      </c>
      <c r="D548" s="6">
        <v>10152</v>
      </c>
      <c r="E548" s="358">
        <f t="shared" si="104"/>
        <v>845.66160000000002</v>
      </c>
      <c r="F548" s="356">
        <v>0</v>
      </c>
      <c r="G548" s="363">
        <v>541</v>
      </c>
      <c r="H548" s="356">
        <f t="shared" si="103"/>
        <v>304.66160000000002</v>
      </c>
      <c r="I548" s="361">
        <v>0</v>
      </c>
    </row>
    <row r="549" spans="2:11" ht="15" x14ac:dyDescent="0.25">
      <c r="B549" s="354" t="s">
        <v>278</v>
      </c>
      <c r="C549" s="355">
        <v>37926</v>
      </c>
      <c r="D549" s="6">
        <v>10152</v>
      </c>
      <c r="E549" s="358">
        <f t="shared" si="104"/>
        <v>845.66160000000002</v>
      </c>
      <c r="F549" s="356">
        <v>0</v>
      </c>
      <c r="G549" s="363">
        <v>541</v>
      </c>
      <c r="H549" s="356">
        <f t="shared" si="103"/>
        <v>304.66160000000002</v>
      </c>
      <c r="I549" s="361">
        <v>0</v>
      </c>
    </row>
    <row r="550" spans="2:11" ht="15" x14ac:dyDescent="0.25">
      <c r="B550" s="354" t="s">
        <v>278</v>
      </c>
      <c r="C550" s="355">
        <v>37956</v>
      </c>
      <c r="D550" s="6">
        <v>10152</v>
      </c>
      <c r="E550" s="358">
        <f t="shared" si="104"/>
        <v>845.66160000000002</v>
      </c>
      <c r="F550" s="356">
        <v>0</v>
      </c>
      <c r="G550" s="363">
        <v>541</v>
      </c>
      <c r="H550" s="356">
        <f t="shared" si="103"/>
        <v>304.66160000000002</v>
      </c>
      <c r="I550" s="361">
        <v>0</v>
      </c>
    </row>
    <row r="551" spans="2:11" ht="15" x14ac:dyDescent="0.25">
      <c r="B551" s="354" t="s">
        <v>278</v>
      </c>
      <c r="C551" s="355">
        <v>37987</v>
      </c>
      <c r="D551" s="6">
        <v>10152</v>
      </c>
      <c r="E551" s="358">
        <f t="shared" si="104"/>
        <v>845.66160000000002</v>
      </c>
      <c r="F551" s="356">
        <v>0</v>
      </c>
      <c r="G551" s="363">
        <v>541</v>
      </c>
      <c r="H551" s="356">
        <f t="shared" si="103"/>
        <v>304.66160000000002</v>
      </c>
      <c r="I551" s="361">
        <v>0</v>
      </c>
    </row>
    <row r="552" spans="2:11" ht="15" x14ac:dyDescent="0.25">
      <c r="B552" s="354" t="s">
        <v>278</v>
      </c>
      <c r="C552" s="355">
        <v>38018</v>
      </c>
      <c r="D552" s="6">
        <v>10766</v>
      </c>
      <c r="E552" s="358">
        <f t="shared" si="104"/>
        <v>896.80780000000004</v>
      </c>
      <c r="F552" s="356">
        <v>0</v>
      </c>
      <c r="G552" s="363">
        <v>541</v>
      </c>
      <c r="H552" s="356">
        <f t="shared" si="103"/>
        <v>355.80780000000004</v>
      </c>
      <c r="I552" s="361">
        <v>0</v>
      </c>
    </row>
    <row r="553" spans="2:11" ht="15" x14ac:dyDescent="0.25">
      <c r="B553" s="354" t="s">
        <v>278</v>
      </c>
      <c r="C553" s="355">
        <v>38047</v>
      </c>
      <c r="D553" s="6">
        <v>10766</v>
      </c>
      <c r="E553" s="358">
        <f t="shared" si="104"/>
        <v>896.80780000000004</v>
      </c>
      <c r="F553" s="356">
        <v>0</v>
      </c>
      <c r="G553" s="363">
        <v>541</v>
      </c>
      <c r="H553" s="356">
        <f t="shared" si="103"/>
        <v>355.80780000000004</v>
      </c>
      <c r="I553" s="361">
        <v>0</v>
      </c>
      <c r="K553" s="370">
        <f>SUM(D542:D553)</f>
        <v>123052</v>
      </c>
    </row>
    <row r="554" spans="2:11" ht="15" x14ac:dyDescent="0.25">
      <c r="B554" s="354" t="s">
        <v>278</v>
      </c>
      <c r="C554" s="355">
        <v>38078</v>
      </c>
      <c r="D554" s="6">
        <v>10766</v>
      </c>
      <c r="E554" s="358">
        <f t="shared" si="104"/>
        <v>896.80780000000004</v>
      </c>
      <c r="F554" s="356">
        <v>0</v>
      </c>
      <c r="G554" s="363">
        <v>541</v>
      </c>
      <c r="H554" s="356">
        <f t="shared" si="103"/>
        <v>355.80780000000004</v>
      </c>
      <c r="I554" s="361">
        <v>0</v>
      </c>
    </row>
    <row r="555" spans="2:11" ht="15" x14ac:dyDescent="0.25">
      <c r="B555" s="354" t="s">
        <v>278</v>
      </c>
      <c r="C555" s="355">
        <v>38108</v>
      </c>
      <c r="D555" s="6">
        <v>10766</v>
      </c>
      <c r="E555" s="358">
        <f t="shared" si="104"/>
        <v>896.80780000000004</v>
      </c>
      <c r="F555" s="356">
        <v>0</v>
      </c>
      <c r="G555" s="363">
        <v>541</v>
      </c>
      <c r="H555" s="356">
        <f t="shared" si="103"/>
        <v>355.80780000000004</v>
      </c>
      <c r="I555" s="361">
        <v>0</v>
      </c>
    </row>
    <row r="556" spans="2:11" ht="15" x14ac:dyDescent="0.25">
      <c r="B556" s="354" t="s">
        <v>278</v>
      </c>
      <c r="C556" s="355">
        <v>38139</v>
      </c>
      <c r="D556" s="6">
        <v>10766</v>
      </c>
      <c r="E556" s="358">
        <f t="shared" si="104"/>
        <v>896.80780000000004</v>
      </c>
      <c r="F556" s="356">
        <v>0</v>
      </c>
      <c r="G556" s="363">
        <v>541</v>
      </c>
      <c r="H556" s="356">
        <f t="shared" si="103"/>
        <v>355.80780000000004</v>
      </c>
      <c r="I556" s="361">
        <v>0</v>
      </c>
    </row>
    <row r="557" spans="2:11" ht="15" x14ac:dyDescent="0.25">
      <c r="B557" s="354" t="s">
        <v>278</v>
      </c>
      <c r="C557" s="355">
        <v>38169</v>
      </c>
      <c r="D557" s="6">
        <v>10766</v>
      </c>
      <c r="E557" s="358">
        <f t="shared" si="104"/>
        <v>896.80780000000004</v>
      </c>
      <c r="F557" s="356">
        <v>0</v>
      </c>
      <c r="G557" s="363">
        <v>541</v>
      </c>
      <c r="H557" s="356">
        <f t="shared" si="103"/>
        <v>355.80780000000004</v>
      </c>
      <c r="I557" s="361">
        <v>0</v>
      </c>
    </row>
    <row r="558" spans="2:11" ht="15" x14ac:dyDescent="0.25">
      <c r="B558" s="354" t="s">
        <v>278</v>
      </c>
      <c r="C558" s="355">
        <v>38200</v>
      </c>
      <c r="D558" s="6">
        <v>10766</v>
      </c>
      <c r="E558" s="358">
        <f t="shared" si="104"/>
        <v>896.80780000000004</v>
      </c>
      <c r="F558" s="356">
        <v>0</v>
      </c>
      <c r="G558" s="363">
        <v>541</v>
      </c>
      <c r="H558" s="356">
        <f t="shared" si="103"/>
        <v>355.80780000000004</v>
      </c>
      <c r="I558" s="361">
        <v>0</v>
      </c>
    </row>
    <row r="559" spans="2:11" ht="15" x14ac:dyDescent="0.25">
      <c r="B559" s="354" t="s">
        <v>278</v>
      </c>
      <c r="C559" s="355">
        <v>38231</v>
      </c>
      <c r="D559" s="6">
        <v>10766</v>
      </c>
      <c r="E559" s="358">
        <f t="shared" si="104"/>
        <v>896.80780000000004</v>
      </c>
      <c r="F559" s="356">
        <v>0</v>
      </c>
      <c r="G559" s="363">
        <v>541</v>
      </c>
      <c r="H559" s="356">
        <f t="shared" si="103"/>
        <v>355.80780000000004</v>
      </c>
      <c r="I559" s="361">
        <v>0</v>
      </c>
    </row>
    <row r="560" spans="2:11" ht="15" x14ac:dyDescent="0.25">
      <c r="B560" s="354" t="s">
        <v>278</v>
      </c>
      <c r="C560" s="355">
        <v>38261</v>
      </c>
      <c r="D560" s="6">
        <v>11063</v>
      </c>
      <c r="E560" s="358">
        <f t="shared" si="104"/>
        <v>921.54790000000003</v>
      </c>
      <c r="F560" s="356">
        <v>0</v>
      </c>
      <c r="G560" s="363">
        <v>541</v>
      </c>
      <c r="H560" s="356">
        <f t="shared" si="103"/>
        <v>380.54790000000003</v>
      </c>
      <c r="I560" s="361">
        <v>0</v>
      </c>
    </row>
    <row r="561" spans="2:11" ht="15" x14ac:dyDescent="0.25">
      <c r="B561" s="354" t="s">
        <v>278</v>
      </c>
      <c r="C561" s="355">
        <v>38292</v>
      </c>
      <c r="D561" s="6">
        <v>11063</v>
      </c>
      <c r="E561" s="358">
        <f t="shared" si="104"/>
        <v>921.54790000000003</v>
      </c>
      <c r="F561" s="356">
        <v>0</v>
      </c>
      <c r="G561" s="363">
        <v>541</v>
      </c>
      <c r="H561" s="356">
        <f t="shared" si="103"/>
        <v>380.54790000000003</v>
      </c>
      <c r="I561" s="361">
        <v>0</v>
      </c>
    </row>
    <row r="562" spans="2:11" ht="15" x14ac:dyDescent="0.25">
      <c r="B562" s="354" t="s">
        <v>278</v>
      </c>
      <c r="C562" s="355">
        <v>38322</v>
      </c>
      <c r="D562" s="6">
        <v>11063</v>
      </c>
      <c r="E562" s="358">
        <f t="shared" si="104"/>
        <v>921.54790000000003</v>
      </c>
      <c r="F562" s="356">
        <v>0</v>
      </c>
      <c r="G562" s="363">
        <v>541</v>
      </c>
      <c r="H562" s="356">
        <f t="shared" si="103"/>
        <v>380.54790000000003</v>
      </c>
      <c r="I562" s="361">
        <v>0</v>
      </c>
    </row>
    <row r="563" spans="2:11" ht="15" x14ac:dyDescent="0.25">
      <c r="B563" s="354" t="s">
        <v>278</v>
      </c>
      <c r="C563" s="355">
        <v>38353</v>
      </c>
      <c r="D563" s="6">
        <v>11063</v>
      </c>
      <c r="E563" s="358">
        <f t="shared" si="104"/>
        <v>921.54790000000003</v>
      </c>
      <c r="F563" s="356">
        <v>0</v>
      </c>
      <c r="G563" s="363">
        <v>541</v>
      </c>
      <c r="H563" s="356">
        <f t="shared" si="103"/>
        <v>380.54790000000003</v>
      </c>
      <c r="I563" s="361">
        <v>0</v>
      </c>
    </row>
    <row r="564" spans="2:11" ht="15" x14ac:dyDescent="0.25">
      <c r="B564" s="354" t="s">
        <v>278</v>
      </c>
      <c r="C564" s="355">
        <v>38384</v>
      </c>
      <c r="D564" s="6">
        <v>11399</v>
      </c>
      <c r="E564" s="358">
        <f t="shared" si="104"/>
        <v>949.5367</v>
      </c>
      <c r="F564" s="356">
        <v>0</v>
      </c>
      <c r="G564" s="363">
        <v>541</v>
      </c>
      <c r="H564" s="356">
        <f t="shared" si="103"/>
        <v>408.5367</v>
      </c>
      <c r="I564" s="361">
        <v>0</v>
      </c>
    </row>
    <row r="565" spans="2:11" ht="15" x14ac:dyDescent="0.25">
      <c r="B565" s="354" t="s">
        <v>278</v>
      </c>
      <c r="C565" s="355">
        <v>38412</v>
      </c>
      <c r="D565" s="6">
        <v>11399</v>
      </c>
      <c r="E565" s="358">
        <f t="shared" si="104"/>
        <v>949.5367</v>
      </c>
      <c r="F565" s="356">
        <v>0</v>
      </c>
      <c r="G565" s="363">
        <v>541</v>
      </c>
      <c r="H565" s="356">
        <f t="shared" si="103"/>
        <v>408.5367</v>
      </c>
      <c r="I565" s="361">
        <v>0</v>
      </c>
      <c r="K565" s="370">
        <f>SUM(D554:D565)</f>
        <v>131646</v>
      </c>
    </row>
    <row r="566" spans="2:11" ht="15" x14ac:dyDescent="0.25">
      <c r="B566" s="354" t="s">
        <v>278</v>
      </c>
      <c r="C566" s="355">
        <v>38443</v>
      </c>
      <c r="D566" s="6">
        <v>11399</v>
      </c>
      <c r="E566" s="358">
        <f t="shared" si="104"/>
        <v>949.5367</v>
      </c>
      <c r="F566" s="356">
        <v>0</v>
      </c>
      <c r="G566" s="363">
        <v>541</v>
      </c>
      <c r="H566" s="356">
        <f t="shared" si="103"/>
        <v>408.5367</v>
      </c>
      <c r="I566" s="361">
        <v>0</v>
      </c>
    </row>
    <row r="567" spans="2:11" ht="15" x14ac:dyDescent="0.25">
      <c r="B567" s="354" t="s">
        <v>278</v>
      </c>
      <c r="C567" s="355">
        <v>38473</v>
      </c>
      <c r="D567" s="6">
        <v>11628</v>
      </c>
      <c r="E567" s="358">
        <f t="shared" si="104"/>
        <v>968.61239999999998</v>
      </c>
      <c r="F567" s="356">
        <v>0</v>
      </c>
      <c r="G567" s="363">
        <v>541</v>
      </c>
      <c r="H567" s="356">
        <f t="shared" si="103"/>
        <v>427.61239999999998</v>
      </c>
      <c r="I567" s="361">
        <v>0</v>
      </c>
    </row>
    <row r="568" spans="2:11" ht="15" x14ac:dyDescent="0.25">
      <c r="B568" s="354" t="s">
        <v>278</v>
      </c>
      <c r="C568" s="355">
        <v>38504</v>
      </c>
      <c r="D568" s="6">
        <v>11628</v>
      </c>
      <c r="E568" s="358">
        <f t="shared" si="104"/>
        <v>968.61239999999998</v>
      </c>
      <c r="F568" s="356">
        <v>0</v>
      </c>
      <c r="G568" s="363">
        <v>541</v>
      </c>
      <c r="H568" s="356">
        <f t="shared" si="103"/>
        <v>427.61239999999998</v>
      </c>
      <c r="I568" s="361">
        <v>0</v>
      </c>
    </row>
    <row r="569" spans="2:11" ht="15" x14ac:dyDescent="0.25">
      <c r="B569" s="354" t="s">
        <v>278</v>
      </c>
      <c r="C569" s="355">
        <v>38534</v>
      </c>
      <c r="D569" s="6">
        <v>11628</v>
      </c>
      <c r="E569" s="358">
        <f t="shared" si="104"/>
        <v>968.61239999999998</v>
      </c>
      <c r="F569" s="356">
        <v>0</v>
      </c>
      <c r="G569" s="363">
        <v>541</v>
      </c>
      <c r="H569" s="356">
        <f t="shared" si="103"/>
        <v>427.61239999999998</v>
      </c>
      <c r="I569" s="361">
        <v>0</v>
      </c>
    </row>
    <row r="570" spans="2:11" ht="15" x14ac:dyDescent="0.25">
      <c r="B570" s="354" t="s">
        <v>278</v>
      </c>
      <c r="C570" s="355">
        <v>38565</v>
      </c>
      <c r="D570" s="6">
        <v>0</v>
      </c>
      <c r="E570" s="358">
        <f t="shared" si="104"/>
        <v>0</v>
      </c>
      <c r="F570" s="356">
        <v>0</v>
      </c>
      <c r="G570" s="363">
        <v>541</v>
      </c>
      <c r="H570" s="356">
        <f t="shared" si="103"/>
        <v>-541</v>
      </c>
      <c r="I570" s="361">
        <v>0</v>
      </c>
    </row>
    <row r="571" spans="2:11" ht="15" x14ac:dyDescent="0.25">
      <c r="B571" s="354" t="s">
        <v>278</v>
      </c>
      <c r="C571" s="355">
        <v>38596</v>
      </c>
      <c r="D571" s="6">
        <v>0</v>
      </c>
      <c r="E571" s="358">
        <f t="shared" si="104"/>
        <v>0</v>
      </c>
      <c r="F571" s="356">
        <v>0</v>
      </c>
      <c r="G571" s="363">
        <v>541</v>
      </c>
      <c r="H571" s="356">
        <f t="shared" si="103"/>
        <v>-541</v>
      </c>
      <c r="I571" s="361">
        <v>0</v>
      </c>
    </row>
    <row r="572" spans="2:11" ht="15" x14ac:dyDescent="0.25">
      <c r="B572" s="354" t="s">
        <v>278</v>
      </c>
      <c r="C572" s="355">
        <v>38626</v>
      </c>
      <c r="D572" s="6">
        <v>0</v>
      </c>
      <c r="E572" s="358">
        <f t="shared" si="104"/>
        <v>0</v>
      </c>
      <c r="F572" s="356">
        <v>0</v>
      </c>
      <c r="G572" s="363">
        <v>541</v>
      </c>
      <c r="H572" s="356">
        <f t="shared" si="103"/>
        <v>-541</v>
      </c>
      <c r="I572" s="361">
        <v>0</v>
      </c>
    </row>
    <row r="573" spans="2:11" ht="15" x14ac:dyDescent="0.25">
      <c r="B573" s="354" t="s">
        <v>278</v>
      </c>
      <c r="C573" s="355">
        <v>38657</v>
      </c>
      <c r="D573" s="6">
        <v>0</v>
      </c>
      <c r="E573" s="358">
        <f t="shared" si="104"/>
        <v>0</v>
      </c>
      <c r="F573" s="356">
        <v>0</v>
      </c>
      <c r="G573" s="363">
        <v>541</v>
      </c>
      <c r="H573" s="356">
        <f t="shared" si="103"/>
        <v>-541</v>
      </c>
      <c r="I573" s="361">
        <v>0</v>
      </c>
    </row>
    <row r="574" spans="2:11" ht="15" x14ac:dyDescent="0.25">
      <c r="B574" s="354" t="s">
        <v>278</v>
      </c>
      <c r="C574" s="355">
        <v>38687</v>
      </c>
      <c r="D574" s="6">
        <v>0</v>
      </c>
      <c r="E574" s="358">
        <f t="shared" si="104"/>
        <v>0</v>
      </c>
      <c r="F574" s="356">
        <v>0</v>
      </c>
      <c r="G574" s="363">
        <v>541</v>
      </c>
      <c r="H574" s="356">
        <f t="shared" si="103"/>
        <v>-541</v>
      </c>
      <c r="I574" s="361">
        <v>0</v>
      </c>
    </row>
    <row r="575" spans="2:11" ht="15" x14ac:dyDescent="0.25">
      <c r="B575" s="354" t="s">
        <v>278</v>
      </c>
      <c r="C575" s="355">
        <v>38718</v>
      </c>
      <c r="D575" s="6">
        <v>0</v>
      </c>
      <c r="E575" s="358">
        <f t="shared" si="104"/>
        <v>0</v>
      </c>
      <c r="F575" s="356">
        <v>0</v>
      </c>
      <c r="G575" s="363">
        <v>541</v>
      </c>
      <c r="H575" s="356">
        <f t="shared" si="103"/>
        <v>-541</v>
      </c>
      <c r="I575" s="361">
        <v>0</v>
      </c>
    </row>
    <row r="576" spans="2:11" ht="15" x14ac:dyDescent="0.25">
      <c r="B576" s="354" t="s">
        <v>278</v>
      </c>
      <c r="C576" s="355">
        <v>38749</v>
      </c>
      <c r="D576" s="6">
        <v>0</v>
      </c>
      <c r="E576" s="358">
        <f t="shared" si="104"/>
        <v>0</v>
      </c>
      <c r="F576" s="356">
        <v>0</v>
      </c>
      <c r="G576" s="363">
        <v>541</v>
      </c>
      <c r="H576" s="356">
        <f t="shared" si="103"/>
        <v>-541</v>
      </c>
      <c r="I576" s="361">
        <v>0</v>
      </c>
    </row>
    <row r="577" spans="2:11" ht="15" x14ac:dyDescent="0.25">
      <c r="B577" s="354" t="s">
        <v>278</v>
      </c>
      <c r="C577" s="355">
        <v>38777</v>
      </c>
      <c r="D577" s="6">
        <v>0</v>
      </c>
      <c r="E577" s="358">
        <f t="shared" si="104"/>
        <v>0</v>
      </c>
      <c r="F577" s="356">
        <v>0</v>
      </c>
      <c r="G577" s="363">
        <v>541</v>
      </c>
      <c r="H577" s="356">
        <f t="shared" si="103"/>
        <v>-541</v>
      </c>
      <c r="I577" s="361">
        <v>0</v>
      </c>
      <c r="K577" s="370">
        <f>SUM(D566:D577)</f>
        <v>46283</v>
      </c>
    </row>
    <row r="578" spans="2:11" ht="15" x14ac:dyDescent="0.25">
      <c r="B578" s="354" t="s">
        <v>278</v>
      </c>
      <c r="C578" s="355">
        <v>38808</v>
      </c>
      <c r="D578" s="6">
        <v>0</v>
      </c>
      <c r="E578" s="358">
        <f t="shared" si="104"/>
        <v>0</v>
      </c>
      <c r="F578" s="356">
        <v>0</v>
      </c>
      <c r="G578" s="363">
        <v>541</v>
      </c>
      <c r="H578" s="356">
        <f t="shared" si="103"/>
        <v>-541</v>
      </c>
      <c r="I578" s="361">
        <v>0</v>
      </c>
    </row>
    <row r="579" spans="2:11" ht="15" x14ac:dyDescent="0.25">
      <c r="B579" s="354" t="s">
        <v>278</v>
      </c>
      <c r="C579" s="355">
        <v>38838</v>
      </c>
      <c r="D579" s="6">
        <v>0</v>
      </c>
      <c r="E579" s="358">
        <f t="shared" ref="E579:E642" si="105">SUM(D579*8.33%)</f>
        <v>0</v>
      </c>
      <c r="F579" s="356">
        <v>0</v>
      </c>
      <c r="G579" s="363">
        <v>541</v>
      </c>
      <c r="H579" s="356">
        <f t="shared" si="103"/>
        <v>-541</v>
      </c>
      <c r="I579" s="361">
        <v>0</v>
      </c>
    </row>
    <row r="580" spans="2:11" ht="15" x14ac:dyDescent="0.25">
      <c r="B580" s="354" t="s">
        <v>278</v>
      </c>
      <c r="C580" s="355">
        <v>38869</v>
      </c>
      <c r="D580" s="6">
        <v>0</v>
      </c>
      <c r="E580" s="358">
        <f t="shared" si="105"/>
        <v>0</v>
      </c>
      <c r="F580" s="356">
        <v>0</v>
      </c>
      <c r="G580" s="363">
        <v>541</v>
      </c>
      <c r="H580" s="356">
        <f t="shared" si="103"/>
        <v>-541</v>
      </c>
      <c r="I580" s="361">
        <v>0</v>
      </c>
    </row>
    <row r="581" spans="2:11" ht="15" x14ac:dyDescent="0.25">
      <c r="B581" s="354" t="s">
        <v>278</v>
      </c>
      <c r="C581" s="355">
        <v>38899</v>
      </c>
      <c r="D581" s="6">
        <v>0</v>
      </c>
      <c r="E581" s="358">
        <f t="shared" si="105"/>
        <v>0</v>
      </c>
      <c r="F581" s="356">
        <v>0</v>
      </c>
      <c r="G581" s="363">
        <v>541</v>
      </c>
      <c r="H581" s="356">
        <f t="shared" si="103"/>
        <v>-541</v>
      </c>
      <c r="I581" s="361">
        <v>0</v>
      </c>
    </row>
    <row r="582" spans="2:11" ht="15" x14ac:dyDescent="0.25">
      <c r="B582" s="354" t="s">
        <v>278</v>
      </c>
      <c r="C582" s="355">
        <v>38930</v>
      </c>
      <c r="D582" s="6">
        <v>0</v>
      </c>
      <c r="E582" s="358">
        <f t="shared" si="105"/>
        <v>0</v>
      </c>
      <c r="F582" s="356">
        <v>0</v>
      </c>
      <c r="G582" s="363">
        <v>541</v>
      </c>
      <c r="H582" s="356">
        <f t="shared" ref="H582:H645" si="106">SUM(E582-G582)</f>
        <v>-541</v>
      </c>
      <c r="I582" s="361">
        <v>0</v>
      </c>
    </row>
    <row r="583" spans="2:11" ht="15" x14ac:dyDescent="0.25">
      <c r="B583" s="354" t="s">
        <v>278</v>
      </c>
      <c r="C583" s="355">
        <v>38961</v>
      </c>
      <c r="D583" s="6">
        <v>0</v>
      </c>
      <c r="E583" s="358">
        <f t="shared" si="105"/>
        <v>0</v>
      </c>
      <c r="F583" s="356">
        <v>0</v>
      </c>
      <c r="G583" s="363">
        <v>541</v>
      </c>
      <c r="H583" s="356">
        <f t="shared" si="106"/>
        <v>-541</v>
      </c>
      <c r="I583" s="361">
        <v>0</v>
      </c>
    </row>
    <row r="584" spans="2:11" ht="15" x14ac:dyDescent="0.25">
      <c r="B584" s="354" t="s">
        <v>278</v>
      </c>
      <c r="C584" s="355">
        <v>38991</v>
      </c>
      <c r="D584" s="6">
        <v>0</v>
      </c>
      <c r="E584" s="358">
        <f t="shared" si="105"/>
        <v>0</v>
      </c>
      <c r="F584" s="356">
        <v>0</v>
      </c>
      <c r="G584" s="363">
        <v>541</v>
      </c>
      <c r="H584" s="356">
        <f t="shared" si="106"/>
        <v>-541</v>
      </c>
      <c r="I584" s="361">
        <v>0</v>
      </c>
    </row>
    <row r="585" spans="2:11" ht="15" x14ac:dyDescent="0.25">
      <c r="B585" s="354" t="s">
        <v>278</v>
      </c>
      <c r="C585" s="355">
        <v>39022</v>
      </c>
      <c r="D585" s="6">
        <v>0</v>
      </c>
      <c r="E585" s="358">
        <f t="shared" si="105"/>
        <v>0</v>
      </c>
      <c r="F585" s="356">
        <v>0</v>
      </c>
      <c r="G585" s="363">
        <v>541</v>
      </c>
      <c r="H585" s="356">
        <f t="shared" si="106"/>
        <v>-541</v>
      </c>
      <c r="I585" s="361">
        <v>0</v>
      </c>
    </row>
    <row r="586" spans="2:11" ht="15" x14ac:dyDescent="0.25">
      <c r="B586" s="354" t="s">
        <v>278</v>
      </c>
      <c r="C586" s="355">
        <v>39052</v>
      </c>
      <c r="D586" s="6">
        <v>0</v>
      </c>
      <c r="E586" s="358">
        <f t="shared" si="105"/>
        <v>0</v>
      </c>
      <c r="F586" s="356">
        <v>0</v>
      </c>
      <c r="G586" s="363">
        <v>541</v>
      </c>
      <c r="H586" s="356">
        <f t="shared" si="106"/>
        <v>-541</v>
      </c>
      <c r="I586" s="361">
        <v>0</v>
      </c>
    </row>
    <row r="587" spans="2:11" ht="15" x14ac:dyDescent="0.25">
      <c r="B587" s="354" t="s">
        <v>278</v>
      </c>
      <c r="C587" s="355">
        <v>39083</v>
      </c>
      <c r="D587" s="6">
        <v>0</v>
      </c>
      <c r="E587" s="358">
        <f t="shared" si="105"/>
        <v>0</v>
      </c>
      <c r="F587" s="356">
        <v>0</v>
      </c>
      <c r="G587" s="363">
        <v>541</v>
      </c>
      <c r="H587" s="356">
        <f t="shared" si="106"/>
        <v>-541</v>
      </c>
      <c r="I587" s="361">
        <v>0</v>
      </c>
    </row>
    <row r="588" spans="2:11" ht="15" x14ac:dyDescent="0.25">
      <c r="B588" s="354" t="s">
        <v>278</v>
      </c>
      <c r="C588" s="355">
        <v>39114</v>
      </c>
      <c r="D588" s="6">
        <v>0</v>
      </c>
      <c r="E588" s="358">
        <f t="shared" si="105"/>
        <v>0</v>
      </c>
      <c r="F588" s="356">
        <v>0</v>
      </c>
      <c r="G588" s="363">
        <v>541</v>
      </c>
      <c r="H588" s="356">
        <f t="shared" si="106"/>
        <v>-541</v>
      </c>
      <c r="I588" s="361">
        <v>0</v>
      </c>
    </row>
    <row r="589" spans="2:11" ht="15" x14ac:dyDescent="0.25">
      <c r="B589" s="354" t="s">
        <v>278</v>
      </c>
      <c r="C589" s="355">
        <v>39142</v>
      </c>
      <c r="D589" s="6">
        <v>0</v>
      </c>
      <c r="E589" s="358">
        <f t="shared" si="105"/>
        <v>0</v>
      </c>
      <c r="F589" s="356">
        <v>0</v>
      </c>
      <c r="G589" s="363">
        <v>541</v>
      </c>
      <c r="H589" s="356">
        <f t="shared" si="106"/>
        <v>-541</v>
      </c>
      <c r="I589" s="361">
        <v>0</v>
      </c>
      <c r="K589" s="370">
        <f>SUM(D578:D589)</f>
        <v>0</v>
      </c>
    </row>
    <row r="590" spans="2:11" ht="15" x14ac:dyDescent="0.25">
      <c r="B590" s="354" t="s">
        <v>278</v>
      </c>
      <c r="C590" s="355">
        <v>39173</v>
      </c>
      <c r="D590" s="6">
        <v>0</v>
      </c>
      <c r="E590" s="358">
        <f t="shared" si="105"/>
        <v>0</v>
      </c>
      <c r="F590" s="356">
        <v>0</v>
      </c>
      <c r="G590" s="363">
        <v>541</v>
      </c>
      <c r="H590" s="356">
        <f t="shared" si="106"/>
        <v>-541</v>
      </c>
      <c r="I590" s="361">
        <v>0</v>
      </c>
    </row>
    <row r="591" spans="2:11" ht="15" x14ac:dyDescent="0.25">
      <c r="B591" s="354" t="s">
        <v>278</v>
      </c>
      <c r="C591" s="355">
        <v>39203</v>
      </c>
      <c r="D591" s="6">
        <v>0</v>
      </c>
      <c r="E591" s="358">
        <f t="shared" si="105"/>
        <v>0</v>
      </c>
      <c r="F591" s="356">
        <v>0</v>
      </c>
      <c r="G591" s="363">
        <v>541</v>
      </c>
      <c r="H591" s="356">
        <f t="shared" si="106"/>
        <v>-541</v>
      </c>
      <c r="I591" s="361">
        <v>0</v>
      </c>
    </row>
    <row r="592" spans="2:11" ht="15" x14ac:dyDescent="0.25">
      <c r="B592" s="354" t="s">
        <v>278</v>
      </c>
      <c r="C592" s="355">
        <v>39234</v>
      </c>
      <c r="D592" s="6">
        <v>0</v>
      </c>
      <c r="E592" s="358">
        <f t="shared" si="105"/>
        <v>0</v>
      </c>
      <c r="F592" s="356">
        <v>0</v>
      </c>
      <c r="G592" s="363">
        <v>541</v>
      </c>
      <c r="H592" s="356">
        <f t="shared" si="106"/>
        <v>-541</v>
      </c>
      <c r="I592" s="361">
        <v>0</v>
      </c>
    </row>
    <row r="593" spans="2:11" ht="15" x14ac:dyDescent="0.25">
      <c r="B593" s="354" t="s">
        <v>278</v>
      </c>
      <c r="C593" s="355">
        <v>39264</v>
      </c>
      <c r="D593" s="6">
        <v>0</v>
      </c>
      <c r="E593" s="358">
        <f t="shared" si="105"/>
        <v>0</v>
      </c>
      <c r="F593" s="356">
        <v>0</v>
      </c>
      <c r="G593" s="363">
        <v>541</v>
      </c>
      <c r="H593" s="356">
        <f t="shared" si="106"/>
        <v>-541</v>
      </c>
      <c r="I593" s="361">
        <v>0</v>
      </c>
    </row>
    <row r="594" spans="2:11" ht="15" x14ac:dyDescent="0.25">
      <c r="B594" s="354" t="s">
        <v>278</v>
      </c>
      <c r="C594" s="355">
        <v>39295</v>
      </c>
      <c r="D594" s="6">
        <v>0</v>
      </c>
      <c r="E594" s="358">
        <f t="shared" si="105"/>
        <v>0</v>
      </c>
      <c r="F594" s="356">
        <v>0</v>
      </c>
      <c r="G594" s="363">
        <v>541</v>
      </c>
      <c r="H594" s="356">
        <f t="shared" si="106"/>
        <v>-541</v>
      </c>
      <c r="I594" s="361">
        <v>0</v>
      </c>
    </row>
    <row r="595" spans="2:11" ht="15" x14ac:dyDescent="0.25">
      <c r="B595" s="354" t="s">
        <v>278</v>
      </c>
      <c r="C595" s="355">
        <v>39326</v>
      </c>
      <c r="D595" s="6">
        <v>0</v>
      </c>
      <c r="E595" s="358">
        <f t="shared" si="105"/>
        <v>0</v>
      </c>
      <c r="F595" s="356">
        <v>0</v>
      </c>
      <c r="G595" s="363">
        <v>541</v>
      </c>
      <c r="H595" s="356">
        <f t="shared" si="106"/>
        <v>-541</v>
      </c>
      <c r="I595" s="361">
        <v>0</v>
      </c>
    </row>
    <row r="596" spans="2:11" ht="15" x14ac:dyDescent="0.25">
      <c r="B596" s="354" t="s">
        <v>278</v>
      </c>
      <c r="C596" s="355">
        <v>39356</v>
      </c>
      <c r="D596" s="6">
        <v>0</v>
      </c>
      <c r="E596" s="358">
        <f t="shared" si="105"/>
        <v>0</v>
      </c>
      <c r="F596" s="356">
        <v>0</v>
      </c>
      <c r="G596" s="363">
        <v>541</v>
      </c>
      <c r="H596" s="356">
        <f t="shared" si="106"/>
        <v>-541</v>
      </c>
      <c r="I596" s="361">
        <v>0</v>
      </c>
    </row>
    <row r="597" spans="2:11" ht="15" x14ac:dyDescent="0.25">
      <c r="B597" s="354" t="s">
        <v>278</v>
      </c>
      <c r="C597" s="355">
        <v>39387</v>
      </c>
      <c r="D597" s="6">
        <v>0</v>
      </c>
      <c r="E597" s="358">
        <f t="shared" si="105"/>
        <v>0</v>
      </c>
      <c r="F597" s="356">
        <v>0</v>
      </c>
      <c r="G597" s="363">
        <v>541</v>
      </c>
      <c r="H597" s="356">
        <f t="shared" si="106"/>
        <v>-541</v>
      </c>
      <c r="I597" s="361">
        <v>0</v>
      </c>
    </row>
    <row r="598" spans="2:11" ht="15" x14ac:dyDescent="0.25">
      <c r="B598" s="354" t="s">
        <v>278</v>
      </c>
      <c r="C598" s="355">
        <v>39417</v>
      </c>
      <c r="D598" s="6">
        <v>0</v>
      </c>
      <c r="E598" s="358">
        <f t="shared" si="105"/>
        <v>0</v>
      </c>
      <c r="F598" s="356">
        <v>0</v>
      </c>
      <c r="G598" s="363">
        <v>541</v>
      </c>
      <c r="H598" s="356">
        <f t="shared" si="106"/>
        <v>-541</v>
      </c>
      <c r="I598" s="361">
        <v>0</v>
      </c>
    </row>
    <row r="599" spans="2:11" ht="15" x14ac:dyDescent="0.25">
      <c r="B599" s="354" t="s">
        <v>278</v>
      </c>
      <c r="C599" s="355">
        <v>39448</v>
      </c>
      <c r="D599" s="6">
        <v>0</v>
      </c>
      <c r="E599" s="358">
        <f t="shared" si="105"/>
        <v>0</v>
      </c>
      <c r="F599" s="356">
        <v>0</v>
      </c>
      <c r="G599" s="363">
        <v>541</v>
      </c>
      <c r="H599" s="356">
        <f t="shared" si="106"/>
        <v>-541</v>
      </c>
      <c r="I599" s="361">
        <v>0</v>
      </c>
    </row>
    <row r="600" spans="2:11" ht="15" x14ac:dyDescent="0.25">
      <c r="B600" s="354" t="s">
        <v>278</v>
      </c>
      <c r="C600" s="355">
        <v>39479</v>
      </c>
      <c r="D600" s="6">
        <v>0</v>
      </c>
      <c r="E600" s="358">
        <f t="shared" si="105"/>
        <v>0</v>
      </c>
      <c r="F600" s="356">
        <v>0</v>
      </c>
      <c r="G600" s="363">
        <v>541</v>
      </c>
      <c r="H600" s="356">
        <f t="shared" si="106"/>
        <v>-541</v>
      </c>
      <c r="I600" s="361">
        <v>0</v>
      </c>
    </row>
    <row r="601" spans="2:11" ht="15" x14ac:dyDescent="0.25">
      <c r="B601" s="354" t="s">
        <v>278</v>
      </c>
      <c r="C601" s="355">
        <v>39508</v>
      </c>
      <c r="D601" s="6">
        <v>0</v>
      </c>
      <c r="E601" s="358">
        <f t="shared" si="105"/>
        <v>0</v>
      </c>
      <c r="F601" s="356">
        <v>0</v>
      </c>
      <c r="G601" s="363">
        <v>541</v>
      </c>
      <c r="H601" s="356">
        <f t="shared" si="106"/>
        <v>-541</v>
      </c>
      <c r="I601" s="361">
        <v>0</v>
      </c>
      <c r="K601" s="370">
        <f>SUM(D590:D601)</f>
        <v>0</v>
      </c>
    </row>
    <row r="602" spans="2:11" ht="15" x14ac:dyDescent="0.25">
      <c r="B602" s="354" t="s">
        <v>278</v>
      </c>
      <c r="C602" s="355">
        <v>39539</v>
      </c>
      <c r="D602" s="6">
        <v>0</v>
      </c>
      <c r="E602" s="358">
        <f t="shared" si="105"/>
        <v>0</v>
      </c>
      <c r="F602" s="356">
        <v>0</v>
      </c>
      <c r="G602" s="363">
        <v>541</v>
      </c>
      <c r="H602" s="356">
        <f t="shared" si="106"/>
        <v>-541</v>
      </c>
      <c r="I602" s="361">
        <v>0</v>
      </c>
    </row>
    <row r="603" spans="2:11" ht="15" x14ac:dyDescent="0.25">
      <c r="B603" s="354" t="s">
        <v>278</v>
      </c>
      <c r="C603" s="355">
        <v>39569</v>
      </c>
      <c r="D603" s="6">
        <v>0</v>
      </c>
      <c r="E603" s="358">
        <f t="shared" si="105"/>
        <v>0</v>
      </c>
      <c r="F603" s="356">
        <v>0</v>
      </c>
      <c r="G603" s="363">
        <v>541</v>
      </c>
      <c r="H603" s="356">
        <f t="shared" si="106"/>
        <v>-541</v>
      </c>
      <c r="I603" s="361">
        <v>0</v>
      </c>
    </row>
    <row r="604" spans="2:11" ht="15" x14ac:dyDescent="0.25">
      <c r="B604" s="354" t="s">
        <v>278</v>
      </c>
      <c r="C604" s="355">
        <v>39600</v>
      </c>
      <c r="D604" s="6">
        <v>0</v>
      </c>
      <c r="E604" s="358">
        <f t="shared" si="105"/>
        <v>0</v>
      </c>
      <c r="F604" s="356">
        <v>0</v>
      </c>
      <c r="G604" s="363">
        <v>541</v>
      </c>
      <c r="H604" s="356">
        <f t="shared" si="106"/>
        <v>-541</v>
      </c>
      <c r="I604" s="361">
        <v>0</v>
      </c>
    </row>
    <row r="605" spans="2:11" ht="15" x14ac:dyDescent="0.25">
      <c r="B605" s="354" t="s">
        <v>278</v>
      </c>
      <c r="C605" s="355">
        <v>39630</v>
      </c>
      <c r="D605" s="6">
        <v>0</v>
      </c>
      <c r="E605" s="358">
        <f t="shared" si="105"/>
        <v>0</v>
      </c>
      <c r="F605" s="356">
        <v>0</v>
      </c>
      <c r="G605" s="363">
        <v>541</v>
      </c>
      <c r="H605" s="356">
        <f t="shared" si="106"/>
        <v>-541</v>
      </c>
      <c r="I605" s="361">
        <v>0</v>
      </c>
    </row>
    <row r="606" spans="2:11" ht="15" x14ac:dyDescent="0.25">
      <c r="B606" s="354" t="s">
        <v>278</v>
      </c>
      <c r="C606" s="355">
        <v>39661</v>
      </c>
      <c r="D606" s="6">
        <v>0</v>
      </c>
      <c r="E606" s="358">
        <f t="shared" si="105"/>
        <v>0</v>
      </c>
      <c r="F606" s="356">
        <v>0</v>
      </c>
      <c r="G606" s="363">
        <v>541</v>
      </c>
      <c r="H606" s="356">
        <f t="shared" si="106"/>
        <v>-541</v>
      </c>
      <c r="I606" s="361">
        <v>0</v>
      </c>
    </row>
    <row r="607" spans="2:11" ht="15" x14ac:dyDescent="0.25">
      <c r="B607" s="354" t="s">
        <v>278</v>
      </c>
      <c r="C607" s="355">
        <v>39692</v>
      </c>
      <c r="D607" s="6">
        <v>0</v>
      </c>
      <c r="E607" s="358">
        <f t="shared" si="105"/>
        <v>0</v>
      </c>
      <c r="F607" s="356">
        <v>0</v>
      </c>
      <c r="G607" s="363">
        <v>541</v>
      </c>
      <c r="H607" s="356">
        <f t="shared" si="106"/>
        <v>-541</v>
      </c>
      <c r="I607" s="361">
        <v>0</v>
      </c>
    </row>
    <row r="608" spans="2:11" ht="15" x14ac:dyDescent="0.25">
      <c r="B608" s="354" t="s">
        <v>278</v>
      </c>
      <c r="C608" s="355">
        <v>39722</v>
      </c>
      <c r="D608" s="6">
        <v>0</v>
      </c>
      <c r="E608" s="358">
        <f>SUM(D608*8.33%)</f>
        <v>0</v>
      </c>
      <c r="F608" s="356">
        <v>0</v>
      </c>
      <c r="G608" s="363">
        <v>541</v>
      </c>
      <c r="H608" s="356">
        <f t="shared" si="106"/>
        <v>-541</v>
      </c>
      <c r="I608" s="361">
        <v>0</v>
      </c>
    </row>
    <row r="609" spans="2:11" ht="15" x14ac:dyDescent="0.25">
      <c r="B609" s="354" t="s">
        <v>278</v>
      </c>
      <c r="C609" s="355">
        <v>39753</v>
      </c>
      <c r="D609" s="6">
        <v>0</v>
      </c>
      <c r="E609" s="358">
        <f t="shared" si="105"/>
        <v>0</v>
      </c>
      <c r="F609" s="356">
        <v>0</v>
      </c>
      <c r="G609" s="363">
        <v>541</v>
      </c>
      <c r="H609" s="356">
        <f t="shared" si="106"/>
        <v>-541</v>
      </c>
      <c r="I609" s="361">
        <v>0</v>
      </c>
    </row>
    <row r="610" spans="2:11" ht="15" x14ac:dyDescent="0.25">
      <c r="B610" s="354" t="s">
        <v>278</v>
      </c>
      <c r="C610" s="355">
        <v>39783</v>
      </c>
      <c r="D610" s="6">
        <v>0</v>
      </c>
      <c r="E610" s="358">
        <f t="shared" si="105"/>
        <v>0</v>
      </c>
      <c r="F610" s="356">
        <v>0</v>
      </c>
      <c r="G610" s="363">
        <v>541</v>
      </c>
      <c r="H610" s="356">
        <f t="shared" si="106"/>
        <v>-541</v>
      </c>
      <c r="I610" s="361">
        <v>0</v>
      </c>
    </row>
    <row r="611" spans="2:11" ht="15" x14ac:dyDescent="0.25">
      <c r="B611" s="354" t="s">
        <v>278</v>
      </c>
      <c r="C611" s="355">
        <v>39814</v>
      </c>
      <c r="D611" s="6">
        <v>0</v>
      </c>
      <c r="E611" s="358">
        <f t="shared" si="105"/>
        <v>0</v>
      </c>
      <c r="F611" s="356">
        <v>0</v>
      </c>
      <c r="G611" s="363">
        <v>541</v>
      </c>
      <c r="H611" s="356">
        <f t="shared" si="106"/>
        <v>-541</v>
      </c>
      <c r="I611" s="361">
        <v>0</v>
      </c>
    </row>
    <row r="612" spans="2:11" ht="15" x14ac:dyDescent="0.25">
      <c r="B612" s="354" t="s">
        <v>278</v>
      </c>
      <c r="C612" s="355">
        <v>39845</v>
      </c>
      <c r="D612" s="6">
        <v>0</v>
      </c>
      <c r="E612" s="358">
        <f t="shared" si="105"/>
        <v>0</v>
      </c>
      <c r="F612" s="356">
        <v>0</v>
      </c>
      <c r="G612" s="363">
        <v>541</v>
      </c>
      <c r="H612" s="356">
        <f t="shared" si="106"/>
        <v>-541</v>
      </c>
      <c r="I612" s="361">
        <v>0</v>
      </c>
    </row>
    <row r="613" spans="2:11" ht="15" x14ac:dyDescent="0.25">
      <c r="B613" s="354" t="s">
        <v>278</v>
      </c>
      <c r="C613" s="355">
        <v>39873</v>
      </c>
      <c r="D613" s="6">
        <v>0</v>
      </c>
      <c r="E613" s="358">
        <f t="shared" si="105"/>
        <v>0</v>
      </c>
      <c r="F613" s="356">
        <v>0</v>
      </c>
      <c r="G613" s="363">
        <v>541</v>
      </c>
      <c r="H613" s="356">
        <f t="shared" si="106"/>
        <v>-541</v>
      </c>
      <c r="I613" s="361">
        <v>0</v>
      </c>
      <c r="K613" s="370">
        <f>SUM(D602:D613)</f>
        <v>0</v>
      </c>
    </row>
    <row r="614" spans="2:11" ht="15" x14ac:dyDescent="0.25">
      <c r="B614" s="354" t="s">
        <v>278</v>
      </c>
      <c r="C614" s="355">
        <v>39904</v>
      </c>
      <c r="D614" s="6">
        <v>0</v>
      </c>
      <c r="E614" s="358">
        <f t="shared" si="105"/>
        <v>0</v>
      </c>
      <c r="F614" s="356">
        <v>0</v>
      </c>
      <c r="G614" s="363">
        <v>541</v>
      </c>
      <c r="H614" s="356">
        <f t="shared" si="106"/>
        <v>-541</v>
      </c>
      <c r="I614" s="361">
        <v>0</v>
      </c>
    </row>
    <row r="615" spans="2:11" ht="15" x14ac:dyDescent="0.25">
      <c r="B615" s="354" t="s">
        <v>278</v>
      </c>
      <c r="C615" s="355">
        <v>39934</v>
      </c>
      <c r="D615" s="6">
        <v>0</v>
      </c>
      <c r="E615" s="358">
        <f t="shared" si="105"/>
        <v>0</v>
      </c>
      <c r="F615" s="356">
        <v>0</v>
      </c>
      <c r="G615" s="363">
        <v>541</v>
      </c>
      <c r="H615" s="356">
        <f t="shared" si="106"/>
        <v>-541</v>
      </c>
      <c r="I615" s="361">
        <v>0</v>
      </c>
    </row>
    <row r="616" spans="2:11" ht="15" x14ac:dyDescent="0.25">
      <c r="B616" s="354" t="s">
        <v>278</v>
      </c>
      <c r="C616" s="355">
        <v>39965</v>
      </c>
      <c r="D616" s="6">
        <v>0</v>
      </c>
      <c r="E616" s="358">
        <f t="shared" si="105"/>
        <v>0</v>
      </c>
      <c r="F616" s="356">
        <v>0</v>
      </c>
      <c r="G616" s="363">
        <v>541</v>
      </c>
      <c r="H616" s="356">
        <f t="shared" si="106"/>
        <v>-541</v>
      </c>
      <c r="I616" s="361">
        <v>0</v>
      </c>
    </row>
    <row r="617" spans="2:11" ht="15" x14ac:dyDescent="0.25">
      <c r="B617" s="354" t="s">
        <v>278</v>
      </c>
      <c r="C617" s="355">
        <v>39995</v>
      </c>
      <c r="D617" s="6">
        <v>0</v>
      </c>
      <c r="E617" s="358">
        <f t="shared" si="105"/>
        <v>0</v>
      </c>
      <c r="F617" s="356">
        <v>0</v>
      </c>
      <c r="G617" s="363">
        <v>541</v>
      </c>
      <c r="H617" s="356">
        <f t="shared" si="106"/>
        <v>-541</v>
      </c>
      <c r="I617" s="361">
        <v>0</v>
      </c>
    </row>
    <row r="618" spans="2:11" ht="15" x14ac:dyDescent="0.25">
      <c r="B618" s="354" t="s">
        <v>278</v>
      </c>
      <c r="C618" s="355">
        <v>40026</v>
      </c>
      <c r="D618" s="6">
        <v>0</v>
      </c>
      <c r="E618" s="358">
        <f t="shared" si="105"/>
        <v>0</v>
      </c>
      <c r="F618" s="356">
        <v>0</v>
      </c>
      <c r="G618" s="363">
        <v>541</v>
      </c>
      <c r="H618" s="356">
        <f t="shared" si="106"/>
        <v>-541</v>
      </c>
      <c r="I618" s="361">
        <v>0</v>
      </c>
    </row>
    <row r="619" spans="2:11" ht="15" x14ac:dyDescent="0.25">
      <c r="B619" s="354" t="s">
        <v>278</v>
      </c>
      <c r="C619" s="355">
        <v>40057</v>
      </c>
      <c r="D619" s="6">
        <v>0</v>
      </c>
      <c r="E619" s="358">
        <f t="shared" si="105"/>
        <v>0</v>
      </c>
      <c r="F619" s="356">
        <v>0</v>
      </c>
      <c r="G619" s="363">
        <v>541</v>
      </c>
      <c r="H619" s="356">
        <f t="shared" si="106"/>
        <v>-541</v>
      </c>
      <c r="I619" s="361">
        <v>0</v>
      </c>
    </row>
    <row r="620" spans="2:11" ht="15" x14ac:dyDescent="0.25">
      <c r="B620" s="354" t="s">
        <v>278</v>
      </c>
      <c r="C620" s="355">
        <v>40087</v>
      </c>
      <c r="D620" s="6">
        <v>0</v>
      </c>
      <c r="E620" s="358">
        <f t="shared" si="105"/>
        <v>0</v>
      </c>
      <c r="F620" s="356">
        <v>0</v>
      </c>
      <c r="G620" s="363">
        <v>541</v>
      </c>
      <c r="H620" s="356">
        <f t="shared" si="106"/>
        <v>-541</v>
      </c>
      <c r="I620" s="361">
        <v>0</v>
      </c>
    </row>
    <row r="621" spans="2:11" ht="15" x14ac:dyDescent="0.25">
      <c r="B621" s="354" t="s">
        <v>278</v>
      </c>
      <c r="C621" s="355">
        <v>40118</v>
      </c>
      <c r="D621" s="6">
        <v>0</v>
      </c>
      <c r="E621" s="358">
        <f t="shared" si="105"/>
        <v>0</v>
      </c>
      <c r="F621" s="356">
        <v>0</v>
      </c>
      <c r="G621" s="363">
        <v>541</v>
      </c>
      <c r="H621" s="356">
        <f t="shared" si="106"/>
        <v>-541</v>
      </c>
      <c r="I621" s="361">
        <v>0</v>
      </c>
    </row>
    <row r="622" spans="2:11" ht="15" x14ac:dyDescent="0.25">
      <c r="B622" s="354" t="s">
        <v>278</v>
      </c>
      <c r="C622" s="355">
        <v>40148</v>
      </c>
      <c r="D622" s="6">
        <v>0</v>
      </c>
      <c r="E622" s="358">
        <f t="shared" si="105"/>
        <v>0</v>
      </c>
      <c r="F622" s="356">
        <v>0</v>
      </c>
      <c r="G622" s="363">
        <v>541</v>
      </c>
      <c r="H622" s="356">
        <f t="shared" si="106"/>
        <v>-541</v>
      </c>
      <c r="I622" s="361">
        <v>0</v>
      </c>
    </row>
    <row r="623" spans="2:11" ht="15" x14ac:dyDescent="0.25">
      <c r="B623" s="354" t="s">
        <v>278</v>
      </c>
      <c r="C623" s="355">
        <v>40179</v>
      </c>
      <c r="D623" s="6">
        <v>0</v>
      </c>
      <c r="E623" s="358">
        <f t="shared" si="105"/>
        <v>0</v>
      </c>
      <c r="F623" s="356">
        <v>0</v>
      </c>
      <c r="G623" s="363">
        <v>541</v>
      </c>
      <c r="H623" s="356">
        <f t="shared" si="106"/>
        <v>-541</v>
      </c>
      <c r="I623" s="361">
        <v>0</v>
      </c>
    </row>
    <row r="624" spans="2:11" ht="15" x14ac:dyDescent="0.25">
      <c r="B624" s="354" t="s">
        <v>278</v>
      </c>
      <c r="C624" s="355">
        <v>40210</v>
      </c>
      <c r="D624" s="6">
        <v>0</v>
      </c>
      <c r="E624" s="358">
        <f t="shared" si="105"/>
        <v>0</v>
      </c>
      <c r="F624" s="356">
        <v>0</v>
      </c>
      <c r="G624" s="363">
        <v>541</v>
      </c>
      <c r="H624" s="356">
        <f t="shared" si="106"/>
        <v>-541</v>
      </c>
      <c r="I624" s="361">
        <v>0</v>
      </c>
    </row>
    <row r="625" spans="2:11" ht="15" x14ac:dyDescent="0.25">
      <c r="B625" s="354" t="s">
        <v>278</v>
      </c>
      <c r="C625" s="355">
        <v>40238</v>
      </c>
      <c r="D625" s="6">
        <v>0</v>
      </c>
      <c r="E625" s="358">
        <f t="shared" si="105"/>
        <v>0</v>
      </c>
      <c r="F625" s="356">
        <v>0</v>
      </c>
      <c r="G625" s="363">
        <v>541</v>
      </c>
      <c r="H625" s="356">
        <f t="shared" si="106"/>
        <v>-541</v>
      </c>
      <c r="I625" s="361">
        <v>0</v>
      </c>
      <c r="K625" s="370">
        <f>SUM(D614:D625)</f>
        <v>0</v>
      </c>
    </row>
    <row r="626" spans="2:11" ht="15" x14ac:dyDescent="0.25">
      <c r="B626" s="354" t="s">
        <v>278</v>
      </c>
      <c r="C626" s="355">
        <v>40269</v>
      </c>
      <c r="D626" s="6">
        <v>0</v>
      </c>
      <c r="E626" s="358">
        <f t="shared" si="105"/>
        <v>0</v>
      </c>
      <c r="F626" s="356">
        <v>0</v>
      </c>
      <c r="G626" s="363">
        <v>541</v>
      </c>
      <c r="H626" s="356">
        <f t="shared" si="106"/>
        <v>-541</v>
      </c>
      <c r="I626" s="361">
        <v>0</v>
      </c>
    </row>
    <row r="627" spans="2:11" ht="15" x14ac:dyDescent="0.25">
      <c r="B627" s="354" t="s">
        <v>278</v>
      </c>
      <c r="C627" s="355">
        <v>40299</v>
      </c>
      <c r="D627" s="6">
        <v>0</v>
      </c>
      <c r="E627" s="358">
        <f t="shared" si="105"/>
        <v>0</v>
      </c>
      <c r="F627" s="356">
        <v>0</v>
      </c>
      <c r="G627" s="363">
        <v>541</v>
      </c>
      <c r="H627" s="356">
        <f t="shared" si="106"/>
        <v>-541</v>
      </c>
      <c r="I627" s="361">
        <v>0</v>
      </c>
    </row>
    <row r="628" spans="2:11" ht="15" x14ac:dyDescent="0.25">
      <c r="B628" s="354" t="s">
        <v>278</v>
      </c>
      <c r="C628" s="355">
        <v>40330</v>
      </c>
      <c r="D628" s="6">
        <v>0</v>
      </c>
      <c r="E628" s="358">
        <f t="shared" si="105"/>
        <v>0</v>
      </c>
      <c r="F628" s="356">
        <v>0</v>
      </c>
      <c r="G628" s="363">
        <v>541</v>
      </c>
      <c r="H628" s="356">
        <f t="shared" si="106"/>
        <v>-541</v>
      </c>
      <c r="I628" s="361">
        <v>0</v>
      </c>
    </row>
    <row r="629" spans="2:11" ht="15" x14ac:dyDescent="0.25">
      <c r="B629" s="354" t="s">
        <v>278</v>
      </c>
      <c r="C629" s="355">
        <v>40360</v>
      </c>
      <c r="D629" s="6">
        <v>0</v>
      </c>
      <c r="E629" s="358">
        <f t="shared" si="105"/>
        <v>0</v>
      </c>
      <c r="F629" s="356">
        <v>0</v>
      </c>
      <c r="G629" s="363">
        <v>541</v>
      </c>
      <c r="H629" s="356">
        <f t="shared" si="106"/>
        <v>-541</v>
      </c>
      <c r="I629" s="361">
        <v>0</v>
      </c>
    </row>
    <row r="630" spans="2:11" ht="15" x14ac:dyDescent="0.25">
      <c r="B630" s="354" t="s">
        <v>278</v>
      </c>
      <c r="C630" s="355">
        <v>40391</v>
      </c>
      <c r="D630" s="6">
        <v>0</v>
      </c>
      <c r="E630" s="358">
        <f t="shared" si="105"/>
        <v>0</v>
      </c>
      <c r="F630" s="356">
        <v>0</v>
      </c>
      <c r="G630" s="363">
        <v>541</v>
      </c>
      <c r="H630" s="356">
        <f t="shared" si="106"/>
        <v>-541</v>
      </c>
      <c r="I630" s="361">
        <v>0</v>
      </c>
    </row>
    <row r="631" spans="2:11" ht="15" x14ac:dyDescent="0.25">
      <c r="B631" s="354" t="s">
        <v>278</v>
      </c>
      <c r="C631" s="355">
        <v>40422</v>
      </c>
      <c r="D631" s="6">
        <v>0</v>
      </c>
      <c r="E631" s="358">
        <f t="shared" si="105"/>
        <v>0</v>
      </c>
      <c r="F631" s="356">
        <v>0</v>
      </c>
      <c r="G631" s="363">
        <v>541</v>
      </c>
      <c r="H631" s="356">
        <f t="shared" si="106"/>
        <v>-541</v>
      </c>
      <c r="I631" s="361">
        <v>0</v>
      </c>
    </row>
    <row r="632" spans="2:11" ht="15" x14ac:dyDescent="0.25">
      <c r="B632" s="354" t="s">
        <v>278</v>
      </c>
      <c r="C632" s="355">
        <v>40452</v>
      </c>
      <c r="D632" s="6">
        <v>0</v>
      </c>
      <c r="E632" s="358">
        <f t="shared" si="105"/>
        <v>0</v>
      </c>
      <c r="F632" s="356">
        <v>0</v>
      </c>
      <c r="G632" s="363">
        <v>541</v>
      </c>
      <c r="H632" s="356">
        <f t="shared" si="106"/>
        <v>-541</v>
      </c>
      <c r="I632" s="361">
        <v>0</v>
      </c>
    </row>
    <row r="633" spans="2:11" ht="15" x14ac:dyDescent="0.25">
      <c r="B633" s="354" t="s">
        <v>278</v>
      </c>
      <c r="C633" s="355">
        <v>40483</v>
      </c>
      <c r="D633" s="6">
        <v>0</v>
      </c>
      <c r="E633" s="358">
        <f t="shared" si="105"/>
        <v>0</v>
      </c>
      <c r="F633" s="356">
        <v>0</v>
      </c>
      <c r="G633" s="363">
        <v>541</v>
      </c>
      <c r="H633" s="356">
        <f t="shared" si="106"/>
        <v>-541</v>
      </c>
      <c r="I633" s="361">
        <v>0</v>
      </c>
    </row>
    <row r="634" spans="2:11" ht="15" x14ac:dyDescent="0.25">
      <c r="B634" s="354" t="s">
        <v>278</v>
      </c>
      <c r="C634" s="355">
        <v>40513</v>
      </c>
      <c r="D634" s="6">
        <v>0</v>
      </c>
      <c r="E634" s="358">
        <f t="shared" si="105"/>
        <v>0</v>
      </c>
      <c r="F634" s="356">
        <v>0</v>
      </c>
      <c r="G634" s="363">
        <v>541</v>
      </c>
      <c r="H634" s="356">
        <f t="shared" si="106"/>
        <v>-541</v>
      </c>
      <c r="I634" s="361">
        <v>0</v>
      </c>
    </row>
    <row r="635" spans="2:11" ht="15" x14ac:dyDescent="0.25">
      <c r="B635" s="354" t="s">
        <v>278</v>
      </c>
      <c r="C635" s="355">
        <v>40544</v>
      </c>
      <c r="D635" s="6">
        <v>0</v>
      </c>
      <c r="E635" s="358">
        <f t="shared" si="105"/>
        <v>0</v>
      </c>
      <c r="F635" s="356">
        <v>0</v>
      </c>
      <c r="G635" s="363">
        <v>541</v>
      </c>
      <c r="H635" s="356">
        <f t="shared" si="106"/>
        <v>-541</v>
      </c>
      <c r="I635" s="361">
        <v>0</v>
      </c>
    </row>
    <row r="636" spans="2:11" ht="15" x14ac:dyDescent="0.25">
      <c r="B636" s="354" t="s">
        <v>278</v>
      </c>
      <c r="C636" s="355">
        <v>40575</v>
      </c>
      <c r="D636" s="6">
        <v>0</v>
      </c>
      <c r="E636" s="358">
        <f t="shared" si="105"/>
        <v>0</v>
      </c>
      <c r="F636" s="356">
        <v>0</v>
      </c>
      <c r="G636" s="363">
        <v>541</v>
      </c>
      <c r="H636" s="356">
        <f t="shared" si="106"/>
        <v>-541</v>
      </c>
      <c r="I636" s="361">
        <v>0</v>
      </c>
    </row>
    <row r="637" spans="2:11" ht="15" x14ac:dyDescent="0.25">
      <c r="B637" s="354" t="s">
        <v>278</v>
      </c>
      <c r="C637" s="355">
        <v>40603</v>
      </c>
      <c r="D637" s="6">
        <v>0</v>
      </c>
      <c r="E637" s="358">
        <f t="shared" si="105"/>
        <v>0</v>
      </c>
      <c r="F637" s="356">
        <v>0</v>
      </c>
      <c r="G637" s="363">
        <v>541</v>
      </c>
      <c r="H637" s="356">
        <f t="shared" si="106"/>
        <v>-541</v>
      </c>
      <c r="I637" s="361">
        <v>0</v>
      </c>
      <c r="K637" s="370">
        <f>SUM(D626:D637)</f>
        <v>0</v>
      </c>
    </row>
    <row r="638" spans="2:11" ht="15" x14ac:dyDescent="0.25">
      <c r="B638" s="354" t="s">
        <v>278</v>
      </c>
      <c r="C638" s="355">
        <v>40634</v>
      </c>
      <c r="D638" s="6">
        <v>0</v>
      </c>
      <c r="E638" s="358">
        <f t="shared" si="105"/>
        <v>0</v>
      </c>
      <c r="F638" s="356">
        <v>0</v>
      </c>
      <c r="G638" s="363">
        <v>541</v>
      </c>
      <c r="H638" s="356">
        <f t="shared" si="106"/>
        <v>-541</v>
      </c>
      <c r="I638" s="361">
        <v>0</v>
      </c>
    </row>
    <row r="639" spans="2:11" ht="15" x14ac:dyDescent="0.25">
      <c r="B639" s="354" t="s">
        <v>278</v>
      </c>
      <c r="C639" s="355">
        <v>40664</v>
      </c>
      <c r="D639" s="6">
        <v>0</v>
      </c>
      <c r="E639" s="358">
        <f t="shared" si="105"/>
        <v>0</v>
      </c>
      <c r="F639" s="356">
        <v>0</v>
      </c>
      <c r="G639" s="363">
        <v>541</v>
      </c>
      <c r="H639" s="356">
        <f t="shared" si="106"/>
        <v>-541</v>
      </c>
      <c r="I639" s="361">
        <v>0</v>
      </c>
    </row>
    <row r="640" spans="2:11" ht="15" x14ac:dyDescent="0.25">
      <c r="B640" s="354" t="s">
        <v>278</v>
      </c>
      <c r="C640" s="355">
        <v>40695</v>
      </c>
      <c r="D640" s="6">
        <v>0</v>
      </c>
      <c r="E640" s="358">
        <f t="shared" si="105"/>
        <v>0</v>
      </c>
      <c r="F640" s="356">
        <v>0</v>
      </c>
      <c r="G640" s="363">
        <v>541</v>
      </c>
      <c r="H640" s="356">
        <f t="shared" si="106"/>
        <v>-541</v>
      </c>
      <c r="I640" s="361">
        <v>0</v>
      </c>
    </row>
    <row r="641" spans="2:11" ht="15" x14ac:dyDescent="0.25">
      <c r="B641" s="354" t="s">
        <v>278</v>
      </c>
      <c r="C641" s="355">
        <v>40725</v>
      </c>
      <c r="D641" s="6">
        <v>0</v>
      </c>
      <c r="E641" s="358">
        <f t="shared" si="105"/>
        <v>0</v>
      </c>
      <c r="F641" s="356">
        <v>0</v>
      </c>
      <c r="G641" s="363">
        <v>541</v>
      </c>
      <c r="H641" s="356">
        <f t="shared" si="106"/>
        <v>-541</v>
      </c>
      <c r="I641" s="361">
        <v>0</v>
      </c>
    </row>
    <row r="642" spans="2:11" ht="15" x14ac:dyDescent="0.25">
      <c r="B642" s="354" t="s">
        <v>278</v>
      </c>
      <c r="C642" s="355">
        <v>40756</v>
      </c>
      <c r="D642" s="6">
        <v>0</v>
      </c>
      <c r="E642" s="358">
        <f t="shared" si="105"/>
        <v>0</v>
      </c>
      <c r="F642" s="356">
        <v>0</v>
      </c>
      <c r="G642" s="363">
        <v>541</v>
      </c>
      <c r="H642" s="356">
        <f t="shared" si="106"/>
        <v>-541</v>
      </c>
      <c r="I642" s="361">
        <v>0</v>
      </c>
    </row>
    <row r="643" spans="2:11" ht="15" x14ac:dyDescent="0.25">
      <c r="B643" s="354" t="s">
        <v>278</v>
      </c>
      <c r="C643" s="355">
        <v>40787</v>
      </c>
      <c r="D643" s="6">
        <v>0</v>
      </c>
      <c r="E643" s="358">
        <f t="shared" ref="E643:E697" si="107">SUM(D643*8.33%)</f>
        <v>0</v>
      </c>
      <c r="F643" s="356">
        <v>0</v>
      </c>
      <c r="G643" s="363">
        <v>541</v>
      </c>
      <c r="H643" s="356">
        <f t="shared" si="106"/>
        <v>-541</v>
      </c>
      <c r="I643" s="361">
        <v>0</v>
      </c>
    </row>
    <row r="644" spans="2:11" ht="15" x14ac:dyDescent="0.25">
      <c r="B644" s="354" t="s">
        <v>278</v>
      </c>
      <c r="C644" s="355">
        <v>40817</v>
      </c>
      <c r="D644" s="6">
        <v>0</v>
      </c>
      <c r="E644" s="358">
        <f t="shared" si="107"/>
        <v>0</v>
      </c>
      <c r="F644" s="356">
        <v>0</v>
      </c>
      <c r="G644" s="363">
        <v>541</v>
      </c>
      <c r="H644" s="356">
        <f t="shared" si="106"/>
        <v>-541</v>
      </c>
      <c r="I644" s="361">
        <v>0</v>
      </c>
    </row>
    <row r="645" spans="2:11" ht="15" x14ac:dyDescent="0.25">
      <c r="B645" s="354" t="s">
        <v>278</v>
      </c>
      <c r="C645" s="355">
        <v>40848</v>
      </c>
      <c r="D645" s="6">
        <v>0</v>
      </c>
      <c r="E645" s="358">
        <f t="shared" si="107"/>
        <v>0</v>
      </c>
      <c r="F645" s="356">
        <v>0</v>
      </c>
      <c r="G645" s="363">
        <v>541</v>
      </c>
      <c r="H645" s="356">
        <f t="shared" si="106"/>
        <v>-541</v>
      </c>
      <c r="I645" s="361">
        <v>0</v>
      </c>
    </row>
    <row r="646" spans="2:11" ht="15" x14ac:dyDescent="0.25">
      <c r="B646" s="354" t="s">
        <v>278</v>
      </c>
      <c r="C646" s="355">
        <v>40878</v>
      </c>
      <c r="D646" s="6">
        <v>0</v>
      </c>
      <c r="E646" s="358">
        <f t="shared" si="107"/>
        <v>0</v>
      </c>
      <c r="F646" s="356">
        <v>0</v>
      </c>
      <c r="G646" s="363">
        <v>541</v>
      </c>
      <c r="H646" s="356">
        <f t="shared" ref="H646:H697" si="108">SUM(E646-G646)</f>
        <v>-541</v>
      </c>
      <c r="I646" s="361">
        <v>0</v>
      </c>
    </row>
    <row r="647" spans="2:11" ht="15" x14ac:dyDescent="0.25">
      <c r="B647" s="354" t="s">
        <v>278</v>
      </c>
      <c r="C647" s="355">
        <v>40909</v>
      </c>
      <c r="D647" s="6">
        <v>0</v>
      </c>
      <c r="E647" s="358">
        <f t="shared" si="107"/>
        <v>0</v>
      </c>
      <c r="F647" s="356">
        <v>0</v>
      </c>
      <c r="G647" s="363">
        <v>541</v>
      </c>
      <c r="H647" s="356">
        <f t="shared" si="108"/>
        <v>-541</v>
      </c>
      <c r="I647" s="361">
        <v>0</v>
      </c>
    </row>
    <row r="648" spans="2:11" ht="15" x14ac:dyDescent="0.25">
      <c r="B648" s="354" t="s">
        <v>278</v>
      </c>
      <c r="C648" s="355">
        <v>40940</v>
      </c>
      <c r="D648" s="6">
        <v>0</v>
      </c>
      <c r="E648" s="358">
        <f t="shared" si="107"/>
        <v>0</v>
      </c>
      <c r="F648" s="356">
        <v>0</v>
      </c>
      <c r="G648" s="363">
        <v>541</v>
      </c>
      <c r="H648" s="356">
        <f t="shared" si="108"/>
        <v>-541</v>
      </c>
      <c r="I648" s="361">
        <v>0</v>
      </c>
    </row>
    <row r="649" spans="2:11" ht="15" x14ac:dyDescent="0.25">
      <c r="B649" s="354" t="s">
        <v>278</v>
      </c>
      <c r="C649" s="355">
        <v>40969</v>
      </c>
      <c r="D649" s="6">
        <v>0</v>
      </c>
      <c r="E649" s="358">
        <f t="shared" si="107"/>
        <v>0</v>
      </c>
      <c r="F649" s="356">
        <v>0</v>
      </c>
      <c r="G649" s="363">
        <v>541</v>
      </c>
      <c r="H649" s="356">
        <f t="shared" si="108"/>
        <v>-541</v>
      </c>
      <c r="I649" s="361">
        <v>0</v>
      </c>
      <c r="K649" s="370">
        <f>SUM(D638:D649)</f>
        <v>0</v>
      </c>
    </row>
    <row r="650" spans="2:11" ht="15" x14ac:dyDescent="0.25">
      <c r="B650" s="354" t="s">
        <v>278</v>
      </c>
      <c r="C650" s="355">
        <v>41000</v>
      </c>
      <c r="D650" s="6">
        <v>0</v>
      </c>
      <c r="E650" s="358">
        <f t="shared" si="107"/>
        <v>0</v>
      </c>
      <c r="F650" s="356">
        <v>0</v>
      </c>
      <c r="G650" s="363">
        <v>541</v>
      </c>
      <c r="H650" s="356">
        <f t="shared" si="108"/>
        <v>-541</v>
      </c>
      <c r="I650" s="361">
        <v>0</v>
      </c>
    </row>
    <row r="651" spans="2:11" ht="15" x14ac:dyDescent="0.25">
      <c r="B651" s="354" t="s">
        <v>278</v>
      </c>
      <c r="C651" s="355">
        <v>41030</v>
      </c>
      <c r="D651" s="6">
        <v>0</v>
      </c>
      <c r="E651" s="358">
        <f t="shared" si="107"/>
        <v>0</v>
      </c>
      <c r="F651" s="356">
        <v>0</v>
      </c>
      <c r="G651" s="363">
        <v>541</v>
      </c>
      <c r="H651" s="356">
        <f t="shared" si="108"/>
        <v>-541</v>
      </c>
      <c r="I651" s="361">
        <v>0</v>
      </c>
    </row>
    <row r="652" spans="2:11" ht="15" x14ac:dyDescent="0.25">
      <c r="B652" s="354" t="s">
        <v>278</v>
      </c>
      <c r="C652" s="355">
        <v>41061</v>
      </c>
      <c r="D652" s="6">
        <v>0</v>
      </c>
      <c r="E652" s="358">
        <f t="shared" si="107"/>
        <v>0</v>
      </c>
      <c r="F652" s="356">
        <v>0</v>
      </c>
      <c r="G652" s="363">
        <v>541</v>
      </c>
      <c r="H652" s="356">
        <f t="shared" si="108"/>
        <v>-541</v>
      </c>
      <c r="I652" s="361">
        <v>0</v>
      </c>
    </row>
    <row r="653" spans="2:11" ht="15" x14ac:dyDescent="0.25">
      <c r="B653" s="354" t="s">
        <v>278</v>
      </c>
      <c r="C653" s="355">
        <v>41091</v>
      </c>
      <c r="D653" s="6">
        <v>0</v>
      </c>
      <c r="E653" s="358">
        <f t="shared" si="107"/>
        <v>0</v>
      </c>
      <c r="F653" s="356">
        <v>0</v>
      </c>
      <c r="G653" s="363">
        <v>541</v>
      </c>
      <c r="H653" s="356">
        <f t="shared" si="108"/>
        <v>-541</v>
      </c>
      <c r="I653" s="361">
        <v>0</v>
      </c>
    </row>
    <row r="654" spans="2:11" ht="15" x14ac:dyDescent="0.25">
      <c r="B654" s="354" t="s">
        <v>278</v>
      </c>
      <c r="C654" s="355">
        <v>41122</v>
      </c>
      <c r="D654" s="6">
        <v>0</v>
      </c>
      <c r="E654" s="358">
        <f t="shared" si="107"/>
        <v>0</v>
      </c>
      <c r="F654" s="356">
        <v>0</v>
      </c>
      <c r="G654" s="363">
        <v>541</v>
      </c>
      <c r="H654" s="356">
        <f t="shared" si="108"/>
        <v>-541</v>
      </c>
      <c r="I654" s="361">
        <v>0</v>
      </c>
    </row>
    <row r="655" spans="2:11" ht="15" x14ac:dyDescent="0.25">
      <c r="B655" s="354" t="s">
        <v>278</v>
      </c>
      <c r="C655" s="355">
        <v>41153</v>
      </c>
      <c r="D655" s="6">
        <v>0</v>
      </c>
      <c r="E655" s="358">
        <f t="shared" si="107"/>
        <v>0</v>
      </c>
      <c r="F655" s="356">
        <v>0</v>
      </c>
      <c r="G655" s="363">
        <v>541</v>
      </c>
      <c r="H655" s="356">
        <f t="shared" si="108"/>
        <v>-541</v>
      </c>
      <c r="I655" s="361">
        <v>0</v>
      </c>
    </row>
    <row r="656" spans="2:11" ht="15" x14ac:dyDescent="0.25">
      <c r="B656" s="354" t="s">
        <v>278</v>
      </c>
      <c r="C656" s="355">
        <v>41183</v>
      </c>
      <c r="D656" s="6">
        <v>0</v>
      </c>
      <c r="E656" s="358">
        <f t="shared" si="107"/>
        <v>0</v>
      </c>
      <c r="F656" s="356">
        <v>0</v>
      </c>
      <c r="G656" s="363">
        <v>541</v>
      </c>
      <c r="H656" s="356">
        <f t="shared" si="108"/>
        <v>-541</v>
      </c>
      <c r="I656" s="361">
        <v>0</v>
      </c>
    </row>
    <row r="657" spans="2:11" ht="15" x14ac:dyDescent="0.25">
      <c r="B657" s="354" t="s">
        <v>278</v>
      </c>
      <c r="C657" s="355">
        <v>41214</v>
      </c>
      <c r="D657" s="6">
        <v>0</v>
      </c>
      <c r="E657" s="358">
        <f t="shared" si="107"/>
        <v>0</v>
      </c>
      <c r="F657" s="356">
        <v>0</v>
      </c>
      <c r="G657" s="363">
        <v>541</v>
      </c>
      <c r="H657" s="356">
        <f t="shared" si="108"/>
        <v>-541</v>
      </c>
      <c r="I657" s="361">
        <v>0</v>
      </c>
    </row>
    <row r="658" spans="2:11" ht="15" x14ac:dyDescent="0.25">
      <c r="B658" s="354" t="s">
        <v>278</v>
      </c>
      <c r="C658" s="355">
        <v>41244</v>
      </c>
      <c r="D658" s="6">
        <v>0</v>
      </c>
      <c r="E658" s="358">
        <f t="shared" si="107"/>
        <v>0</v>
      </c>
      <c r="F658" s="356">
        <v>0</v>
      </c>
      <c r="G658" s="363">
        <v>541</v>
      </c>
      <c r="H658" s="356">
        <f t="shared" si="108"/>
        <v>-541</v>
      </c>
      <c r="I658" s="361">
        <v>0</v>
      </c>
    </row>
    <row r="659" spans="2:11" ht="15" x14ac:dyDescent="0.25">
      <c r="B659" s="354" t="s">
        <v>278</v>
      </c>
      <c r="C659" s="355">
        <v>41275</v>
      </c>
      <c r="D659" s="6">
        <v>0</v>
      </c>
      <c r="E659" s="358">
        <f t="shared" si="107"/>
        <v>0</v>
      </c>
      <c r="F659" s="356">
        <v>0</v>
      </c>
      <c r="G659" s="363">
        <v>541</v>
      </c>
      <c r="H659" s="356">
        <f t="shared" si="108"/>
        <v>-541</v>
      </c>
      <c r="I659" s="361">
        <v>0</v>
      </c>
    </row>
    <row r="660" spans="2:11" ht="15" x14ac:dyDescent="0.25">
      <c r="B660" s="354" t="s">
        <v>278</v>
      </c>
      <c r="C660" s="355">
        <v>41306</v>
      </c>
      <c r="D660" s="6">
        <v>0</v>
      </c>
      <c r="E660" s="358">
        <f t="shared" si="107"/>
        <v>0</v>
      </c>
      <c r="F660" s="356">
        <v>0</v>
      </c>
      <c r="G660" s="363">
        <v>541</v>
      </c>
      <c r="H660" s="356">
        <f t="shared" si="108"/>
        <v>-541</v>
      </c>
      <c r="I660" s="361">
        <v>0</v>
      </c>
    </row>
    <row r="661" spans="2:11" ht="15" x14ac:dyDescent="0.25">
      <c r="B661" s="354" t="s">
        <v>278</v>
      </c>
      <c r="C661" s="355">
        <v>41334</v>
      </c>
      <c r="D661" s="6">
        <v>0</v>
      </c>
      <c r="E661" s="358">
        <f t="shared" si="107"/>
        <v>0</v>
      </c>
      <c r="F661" s="356">
        <v>0</v>
      </c>
      <c r="G661" s="363">
        <v>541</v>
      </c>
      <c r="H661" s="356">
        <f t="shared" si="108"/>
        <v>-541</v>
      </c>
      <c r="I661" s="361">
        <v>0</v>
      </c>
      <c r="K661" s="370">
        <f>SUM(D650:D661)</f>
        <v>0</v>
      </c>
    </row>
    <row r="662" spans="2:11" ht="15" x14ac:dyDescent="0.25">
      <c r="B662" s="354" t="s">
        <v>278</v>
      </c>
      <c r="C662" s="355">
        <v>41365</v>
      </c>
      <c r="D662" s="6">
        <v>0</v>
      </c>
      <c r="E662" s="358">
        <f t="shared" si="107"/>
        <v>0</v>
      </c>
      <c r="F662" s="356">
        <v>0</v>
      </c>
      <c r="G662" s="363">
        <v>541</v>
      </c>
      <c r="H662" s="356">
        <f t="shared" si="108"/>
        <v>-541</v>
      </c>
      <c r="I662" s="361">
        <v>0</v>
      </c>
    </row>
    <row r="663" spans="2:11" ht="15" x14ac:dyDescent="0.25">
      <c r="B663" s="354" t="s">
        <v>278</v>
      </c>
      <c r="C663" s="355">
        <v>41395</v>
      </c>
      <c r="D663" s="6">
        <v>0</v>
      </c>
      <c r="E663" s="358">
        <f t="shared" si="107"/>
        <v>0</v>
      </c>
      <c r="F663" s="356">
        <v>0</v>
      </c>
      <c r="G663" s="363">
        <v>541</v>
      </c>
      <c r="H663" s="356">
        <f t="shared" si="108"/>
        <v>-541</v>
      </c>
      <c r="I663" s="361">
        <v>0</v>
      </c>
    </row>
    <row r="664" spans="2:11" ht="15" x14ac:dyDescent="0.25">
      <c r="B664" s="354" t="s">
        <v>278</v>
      </c>
      <c r="C664" s="355">
        <v>41426</v>
      </c>
      <c r="D664" s="6">
        <v>0</v>
      </c>
      <c r="E664" s="358">
        <f t="shared" si="107"/>
        <v>0</v>
      </c>
      <c r="F664" s="356">
        <v>0</v>
      </c>
      <c r="G664" s="363">
        <v>541</v>
      </c>
      <c r="H664" s="356">
        <f t="shared" si="108"/>
        <v>-541</v>
      </c>
      <c r="I664" s="361">
        <v>0</v>
      </c>
    </row>
    <row r="665" spans="2:11" ht="15" x14ac:dyDescent="0.25">
      <c r="B665" s="354" t="s">
        <v>278</v>
      </c>
      <c r="C665" s="355">
        <v>41456</v>
      </c>
      <c r="D665" s="6">
        <v>0</v>
      </c>
      <c r="E665" s="358">
        <f t="shared" si="107"/>
        <v>0</v>
      </c>
      <c r="F665" s="356">
        <v>0</v>
      </c>
      <c r="G665" s="363">
        <v>541</v>
      </c>
      <c r="H665" s="356">
        <f t="shared" si="108"/>
        <v>-541</v>
      </c>
      <c r="I665" s="361">
        <v>0</v>
      </c>
    </row>
    <row r="666" spans="2:11" ht="15" x14ac:dyDescent="0.25">
      <c r="B666" s="354" t="s">
        <v>278</v>
      </c>
      <c r="C666" s="355">
        <v>41487</v>
      </c>
      <c r="D666" s="6">
        <v>0</v>
      </c>
      <c r="E666" s="358">
        <f t="shared" si="107"/>
        <v>0</v>
      </c>
      <c r="F666" s="356">
        <v>0</v>
      </c>
      <c r="G666" s="363">
        <v>541</v>
      </c>
      <c r="H666" s="356">
        <f t="shared" si="108"/>
        <v>-541</v>
      </c>
      <c r="I666" s="361">
        <v>0</v>
      </c>
    </row>
    <row r="667" spans="2:11" ht="15" x14ac:dyDescent="0.25">
      <c r="B667" s="354" t="s">
        <v>278</v>
      </c>
      <c r="C667" s="355">
        <v>41518</v>
      </c>
      <c r="D667" s="6">
        <v>0</v>
      </c>
      <c r="E667" s="358">
        <f t="shared" si="107"/>
        <v>0</v>
      </c>
      <c r="F667" s="356">
        <v>0</v>
      </c>
      <c r="G667" s="363">
        <v>541</v>
      </c>
      <c r="H667" s="356">
        <f t="shared" si="108"/>
        <v>-541</v>
      </c>
      <c r="I667" s="361">
        <v>0</v>
      </c>
    </row>
    <row r="668" spans="2:11" ht="15" x14ac:dyDescent="0.25">
      <c r="B668" s="354" t="s">
        <v>278</v>
      </c>
      <c r="C668" s="355">
        <v>41548</v>
      </c>
      <c r="D668" s="6">
        <v>0</v>
      </c>
      <c r="E668" s="358">
        <f t="shared" si="107"/>
        <v>0</v>
      </c>
      <c r="F668" s="356">
        <v>0</v>
      </c>
      <c r="G668" s="363">
        <v>541</v>
      </c>
      <c r="H668" s="356">
        <f t="shared" si="108"/>
        <v>-541</v>
      </c>
      <c r="I668" s="361">
        <v>0</v>
      </c>
    </row>
    <row r="669" spans="2:11" ht="15" x14ac:dyDescent="0.25">
      <c r="B669" s="354" t="s">
        <v>278</v>
      </c>
      <c r="C669" s="355">
        <v>41579</v>
      </c>
      <c r="D669" s="6">
        <v>0</v>
      </c>
      <c r="E669" s="358">
        <f t="shared" si="107"/>
        <v>0</v>
      </c>
      <c r="F669" s="356">
        <v>0</v>
      </c>
      <c r="G669" s="363">
        <v>541</v>
      </c>
      <c r="H669" s="356">
        <f t="shared" si="108"/>
        <v>-541</v>
      </c>
      <c r="I669" s="361">
        <v>0</v>
      </c>
    </row>
    <row r="670" spans="2:11" ht="15" x14ac:dyDescent="0.25">
      <c r="B670" s="354" t="s">
        <v>278</v>
      </c>
      <c r="C670" s="355">
        <v>41609</v>
      </c>
      <c r="D670" s="6">
        <v>0</v>
      </c>
      <c r="E670" s="358">
        <f t="shared" si="107"/>
        <v>0</v>
      </c>
      <c r="F670" s="356">
        <v>0</v>
      </c>
      <c r="G670" s="363">
        <v>541</v>
      </c>
      <c r="H670" s="356">
        <f t="shared" si="108"/>
        <v>-541</v>
      </c>
      <c r="I670" s="361">
        <v>0</v>
      </c>
    </row>
    <row r="671" spans="2:11" ht="15" x14ac:dyDescent="0.25">
      <c r="B671" s="354" t="s">
        <v>278</v>
      </c>
      <c r="C671" s="355">
        <v>41640</v>
      </c>
      <c r="D671" s="6">
        <v>0</v>
      </c>
      <c r="E671" s="358">
        <f t="shared" si="107"/>
        <v>0</v>
      </c>
      <c r="F671" s="356">
        <v>0</v>
      </c>
      <c r="G671" s="363">
        <v>541</v>
      </c>
      <c r="H671" s="356">
        <f t="shared" si="108"/>
        <v>-541</v>
      </c>
      <c r="I671" s="361">
        <v>0</v>
      </c>
    </row>
    <row r="672" spans="2:11" ht="15" x14ac:dyDescent="0.25">
      <c r="B672" s="354" t="s">
        <v>278</v>
      </c>
      <c r="C672" s="355">
        <v>41671</v>
      </c>
      <c r="D672" s="6">
        <v>0</v>
      </c>
      <c r="E672" s="358">
        <f t="shared" si="107"/>
        <v>0</v>
      </c>
      <c r="F672" s="356">
        <v>0</v>
      </c>
      <c r="G672" s="363">
        <v>541</v>
      </c>
      <c r="H672" s="356">
        <f t="shared" si="108"/>
        <v>-541</v>
      </c>
      <c r="I672" s="361">
        <v>0</v>
      </c>
    </row>
    <row r="673" spans="2:11" ht="15" x14ac:dyDescent="0.25">
      <c r="B673" s="354" t="s">
        <v>278</v>
      </c>
      <c r="C673" s="355">
        <v>41699</v>
      </c>
      <c r="D673" s="6">
        <v>0</v>
      </c>
      <c r="E673" s="358">
        <f t="shared" si="107"/>
        <v>0</v>
      </c>
      <c r="F673" s="356">
        <v>0</v>
      </c>
      <c r="G673" s="363">
        <v>541</v>
      </c>
      <c r="H673" s="356">
        <f t="shared" si="108"/>
        <v>-541</v>
      </c>
      <c r="I673" s="361">
        <v>0</v>
      </c>
      <c r="K673" s="370">
        <f>SUM(D662:D673)</f>
        <v>0</v>
      </c>
    </row>
    <row r="674" spans="2:11" ht="15" x14ac:dyDescent="0.25">
      <c r="B674" s="354" t="s">
        <v>278</v>
      </c>
      <c r="C674" s="355">
        <v>41730</v>
      </c>
      <c r="D674" s="6">
        <v>0</v>
      </c>
      <c r="E674" s="358">
        <f t="shared" si="107"/>
        <v>0</v>
      </c>
      <c r="F674" s="356">
        <v>0</v>
      </c>
      <c r="G674" s="363">
        <v>541</v>
      </c>
      <c r="H674" s="356">
        <f t="shared" si="108"/>
        <v>-541</v>
      </c>
      <c r="I674" s="361">
        <v>0</v>
      </c>
    </row>
    <row r="675" spans="2:11" ht="15" x14ac:dyDescent="0.25">
      <c r="B675" s="354" t="s">
        <v>278</v>
      </c>
      <c r="C675" s="355">
        <v>41760</v>
      </c>
      <c r="D675" s="6">
        <v>0</v>
      </c>
      <c r="E675" s="358">
        <f t="shared" si="107"/>
        <v>0</v>
      </c>
      <c r="F675" s="356">
        <v>0</v>
      </c>
      <c r="G675" s="363">
        <v>541</v>
      </c>
      <c r="H675" s="356">
        <f t="shared" si="108"/>
        <v>-541</v>
      </c>
      <c r="I675" s="361">
        <v>0</v>
      </c>
    </row>
    <row r="676" spans="2:11" ht="15" x14ac:dyDescent="0.25">
      <c r="B676" s="354" t="s">
        <v>278</v>
      </c>
      <c r="C676" s="355">
        <v>41791</v>
      </c>
      <c r="D676" s="6">
        <v>0</v>
      </c>
      <c r="E676" s="358">
        <f t="shared" si="107"/>
        <v>0</v>
      </c>
      <c r="F676" s="356">
        <v>0</v>
      </c>
      <c r="G676" s="363">
        <v>541</v>
      </c>
      <c r="H676" s="356">
        <f t="shared" si="108"/>
        <v>-541</v>
      </c>
      <c r="I676" s="361">
        <v>0</v>
      </c>
    </row>
    <row r="677" spans="2:11" ht="15" x14ac:dyDescent="0.25">
      <c r="B677" s="354" t="s">
        <v>278</v>
      </c>
      <c r="C677" s="355">
        <v>41821</v>
      </c>
      <c r="D677" s="6">
        <v>0</v>
      </c>
      <c r="E677" s="358">
        <f t="shared" si="107"/>
        <v>0</v>
      </c>
      <c r="F677" s="356">
        <v>0</v>
      </c>
      <c r="G677" s="363">
        <v>541</v>
      </c>
      <c r="H677" s="356">
        <f t="shared" si="108"/>
        <v>-541</v>
      </c>
      <c r="I677" s="361">
        <v>0</v>
      </c>
    </row>
    <row r="678" spans="2:11" ht="15" x14ac:dyDescent="0.25">
      <c r="B678" s="354" t="s">
        <v>278</v>
      </c>
      <c r="C678" s="355">
        <v>41852</v>
      </c>
      <c r="D678" s="6">
        <v>29909</v>
      </c>
      <c r="E678" s="358">
        <f t="shared" si="107"/>
        <v>2491.4196999999999</v>
      </c>
      <c r="F678" s="356">
        <v>0</v>
      </c>
      <c r="G678" s="363">
        <v>541</v>
      </c>
      <c r="H678" s="356">
        <f t="shared" si="108"/>
        <v>1950.4196999999999</v>
      </c>
      <c r="I678" s="361">
        <v>0</v>
      </c>
    </row>
    <row r="679" spans="2:11" ht="15" x14ac:dyDescent="0.25">
      <c r="B679" s="354" t="s">
        <v>278</v>
      </c>
      <c r="C679" s="355">
        <v>41883</v>
      </c>
      <c r="D679" s="6">
        <v>29909</v>
      </c>
      <c r="E679" s="358">
        <f t="shared" si="107"/>
        <v>2491.4196999999999</v>
      </c>
      <c r="F679" s="356">
        <v>0</v>
      </c>
      <c r="G679" s="363">
        <v>1250</v>
      </c>
      <c r="H679" s="356">
        <f t="shared" si="108"/>
        <v>1241.4196999999999</v>
      </c>
      <c r="I679" s="361">
        <v>0</v>
      </c>
    </row>
    <row r="680" spans="2:11" ht="15" x14ac:dyDescent="0.25">
      <c r="B680" s="354" t="s">
        <v>278</v>
      </c>
      <c r="C680" s="355">
        <v>41913</v>
      </c>
      <c r="D680" s="6">
        <v>29909</v>
      </c>
      <c r="E680" s="358">
        <f t="shared" si="107"/>
        <v>2491.4196999999999</v>
      </c>
      <c r="F680" s="356">
        <v>0</v>
      </c>
      <c r="G680" s="363">
        <v>1250</v>
      </c>
      <c r="H680" s="356">
        <f t="shared" si="108"/>
        <v>1241.4196999999999</v>
      </c>
      <c r="I680" s="361">
        <v>0</v>
      </c>
    </row>
    <row r="681" spans="2:11" ht="15" x14ac:dyDescent="0.25">
      <c r="B681" s="354" t="s">
        <v>278</v>
      </c>
      <c r="C681" s="355">
        <v>41944</v>
      </c>
      <c r="D681" s="6">
        <v>29909</v>
      </c>
      <c r="E681" s="358">
        <f t="shared" si="107"/>
        <v>2491.4196999999999</v>
      </c>
      <c r="F681" s="356">
        <v>0</v>
      </c>
      <c r="G681" s="363">
        <v>1250</v>
      </c>
      <c r="H681" s="356">
        <f t="shared" si="108"/>
        <v>1241.4196999999999</v>
      </c>
      <c r="I681" s="361">
        <v>0</v>
      </c>
    </row>
    <row r="682" spans="2:11" ht="15" x14ac:dyDescent="0.25">
      <c r="B682" s="354" t="s">
        <v>278</v>
      </c>
      <c r="C682" s="355">
        <v>41974</v>
      </c>
      <c r="D682" s="6">
        <v>29909</v>
      </c>
      <c r="E682" s="358">
        <f t="shared" si="107"/>
        <v>2491.4196999999999</v>
      </c>
      <c r="F682" s="356">
        <v>0</v>
      </c>
      <c r="G682" s="363">
        <v>1250</v>
      </c>
      <c r="H682" s="356">
        <f t="shared" si="108"/>
        <v>1241.4196999999999</v>
      </c>
      <c r="I682" s="361">
        <v>0</v>
      </c>
    </row>
    <row r="683" spans="2:11" ht="15" x14ac:dyDescent="0.25">
      <c r="B683" s="354" t="s">
        <v>278</v>
      </c>
      <c r="C683" s="355">
        <v>42005</v>
      </c>
      <c r="D683" s="6">
        <v>29909</v>
      </c>
      <c r="E683" s="358">
        <f t="shared" si="107"/>
        <v>2491.4196999999999</v>
      </c>
      <c r="F683" s="356">
        <v>0</v>
      </c>
      <c r="G683" s="363">
        <v>1250</v>
      </c>
      <c r="H683" s="356">
        <f t="shared" si="108"/>
        <v>1241.4196999999999</v>
      </c>
      <c r="I683" s="361">
        <v>0</v>
      </c>
    </row>
    <row r="684" spans="2:11" ht="15" x14ac:dyDescent="0.25">
      <c r="B684" s="354" t="s">
        <v>278</v>
      </c>
      <c r="C684" s="355">
        <v>42036</v>
      </c>
      <c r="D684" s="6">
        <v>31235</v>
      </c>
      <c r="E684" s="358">
        <f t="shared" si="107"/>
        <v>2601.8755000000001</v>
      </c>
      <c r="F684" s="356">
        <v>0</v>
      </c>
      <c r="G684" s="363">
        <v>1250</v>
      </c>
      <c r="H684" s="356">
        <f t="shared" si="108"/>
        <v>1351.8755000000001</v>
      </c>
      <c r="I684" s="361">
        <v>0</v>
      </c>
    </row>
    <row r="685" spans="2:11" ht="15" x14ac:dyDescent="0.25">
      <c r="B685" s="354" t="s">
        <v>278</v>
      </c>
      <c r="C685" s="355">
        <v>42064</v>
      </c>
      <c r="D685" s="6">
        <v>31235</v>
      </c>
      <c r="E685" s="358">
        <f t="shared" si="107"/>
        <v>2601.8755000000001</v>
      </c>
      <c r="F685" s="356">
        <v>0</v>
      </c>
      <c r="G685" s="363">
        <v>1250</v>
      </c>
      <c r="H685" s="356">
        <f t="shared" si="108"/>
        <v>1351.8755000000001</v>
      </c>
      <c r="I685" s="361">
        <v>0</v>
      </c>
      <c r="K685" s="370">
        <f>SUM(D674:D685)</f>
        <v>241924</v>
      </c>
    </row>
    <row r="686" spans="2:11" ht="15" x14ac:dyDescent="0.25">
      <c r="B686" s="354" t="s">
        <v>278</v>
      </c>
      <c r="C686" s="355">
        <v>42095</v>
      </c>
      <c r="D686" s="6">
        <v>31235</v>
      </c>
      <c r="E686" s="358">
        <f t="shared" si="107"/>
        <v>2601.8755000000001</v>
      </c>
      <c r="F686" s="356">
        <v>0</v>
      </c>
      <c r="G686" s="363">
        <v>1250</v>
      </c>
      <c r="H686" s="356">
        <f t="shared" si="108"/>
        <v>1351.8755000000001</v>
      </c>
      <c r="I686" s="361">
        <v>0</v>
      </c>
    </row>
    <row r="687" spans="2:11" ht="15" x14ac:dyDescent="0.25">
      <c r="B687" s="354" t="s">
        <v>278</v>
      </c>
      <c r="C687" s="355">
        <v>42125</v>
      </c>
      <c r="D687" s="6">
        <v>31235</v>
      </c>
      <c r="E687" s="358">
        <f t="shared" si="107"/>
        <v>2601.8755000000001</v>
      </c>
      <c r="F687" s="356">
        <v>0</v>
      </c>
      <c r="G687" s="363">
        <v>1250</v>
      </c>
      <c r="H687" s="356">
        <f t="shared" si="108"/>
        <v>1351.8755000000001</v>
      </c>
      <c r="I687" s="361">
        <v>0</v>
      </c>
    </row>
    <row r="688" spans="2:11" ht="15" x14ac:dyDescent="0.25">
      <c r="B688" s="354" t="s">
        <v>278</v>
      </c>
      <c r="C688" s="355">
        <v>42156</v>
      </c>
      <c r="D688" s="6">
        <v>31235</v>
      </c>
      <c r="E688" s="358">
        <f t="shared" si="107"/>
        <v>2601.8755000000001</v>
      </c>
      <c r="F688" s="356">
        <v>0</v>
      </c>
      <c r="G688" s="363">
        <v>1250</v>
      </c>
      <c r="H688" s="356">
        <f t="shared" si="108"/>
        <v>1351.8755000000001</v>
      </c>
      <c r="I688" s="361">
        <v>0</v>
      </c>
    </row>
    <row r="689" spans="2:11" ht="15" x14ac:dyDescent="0.25">
      <c r="B689" s="354" t="s">
        <v>278</v>
      </c>
      <c r="C689" s="355">
        <v>42186</v>
      </c>
      <c r="D689" s="6">
        <v>31235</v>
      </c>
      <c r="E689" s="358">
        <f t="shared" si="107"/>
        <v>2601.8755000000001</v>
      </c>
      <c r="F689" s="356">
        <v>0</v>
      </c>
      <c r="G689" s="363">
        <v>1250</v>
      </c>
      <c r="H689" s="356">
        <f t="shared" si="108"/>
        <v>1351.8755000000001</v>
      </c>
      <c r="I689" s="361">
        <v>0</v>
      </c>
    </row>
    <row r="690" spans="2:11" ht="15" x14ac:dyDescent="0.25">
      <c r="B690" s="354" t="s">
        <v>278</v>
      </c>
      <c r="C690" s="355">
        <v>42217</v>
      </c>
      <c r="D690" s="6">
        <v>32175</v>
      </c>
      <c r="E690" s="358">
        <f t="shared" si="107"/>
        <v>2680.1774999999998</v>
      </c>
      <c r="F690" s="356">
        <v>0</v>
      </c>
      <c r="G690" s="363">
        <v>1250</v>
      </c>
      <c r="H690" s="356">
        <f t="shared" si="108"/>
        <v>1430.1774999999998</v>
      </c>
      <c r="I690" s="361">
        <v>0</v>
      </c>
    </row>
    <row r="691" spans="2:11" ht="15" x14ac:dyDescent="0.25">
      <c r="B691" s="354" t="s">
        <v>278</v>
      </c>
      <c r="C691" s="355">
        <v>42248</v>
      </c>
      <c r="D691" s="6">
        <v>32175</v>
      </c>
      <c r="E691" s="358">
        <f t="shared" si="107"/>
        <v>2680.1774999999998</v>
      </c>
      <c r="F691" s="356">
        <v>0</v>
      </c>
      <c r="G691" s="363">
        <v>1250</v>
      </c>
      <c r="H691" s="356">
        <f t="shared" si="108"/>
        <v>1430.1774999999998</v>
      </c>
      <c r="I691" s="361">
        <v>0</v>
      </c>
    </row>
    <row r="692" spans="2:11" ht="15" x14ac:dyDescent="0.25">
      <c r="B692" s="354" t="s">
        <v>278</v>
      </c>
      <c r="C692" s="355">
        <v>42278</v>
      </c>
      <c r="D692" s="6">
        <v>32175</v>
      </c>
      <c r="E692" s="358">
        <f t="shared" si="107"/>
        <v>2680.1774999999998</v>
      </c>
      <c r="F692" s="356">
        <v>0</v>
      </c>
      <c r="G692" s="363">
        <v>1250</v>
      </c>
      <c r="H692" s="356">
        <f t="shared" si="108"/>
        <v>1430.1774999999998</v>
      </c>
      <c r="I692" s="361">
        <v>0</v>
      </c>
    </row>
    <row r="693" spans="2:11" ht="15" x14ac:dyDescent="0.25">
      <c r="B693" s="354" t="s">
        <v>278</v>
      </c>
      <c r="C693" s="355">
        <v>42309</v>
      </c>
      <c r="D693" s="6">
        <v>32175</v>
      </c>
      <c r="E693" s="358">
        <f t="shared" si="107"/>
        <v>2680.1774999999998</v>
      </c>
      <c r="F693" s="356">
        <v>0</v>
      </c>
      <c r="G693" s="363">
        <v>1250</v>
      </c>
      <c r="H693" s="356">
        <f t="shared" si="108"/>
        <v>1430.1774999999998</v>
      </c>
      <c r="I693" s="361">
        <v>0</v>
      </c>
    </row>
    <row r="694" spans="2:11" ht="15" x14ac:dyDescent="0.25">
      <c r="B694" s="354" t="s">
        <v>278</v>
      </c>
      <c r="C694" s="355">
        <v>42339</v>
      </c>
      <c r="D694" s="6">
        <v>32175</v>
      </c>
      <c r="E694" s="358">
        <f t="shared" si="107"/>
        <v>2680.1774999999998</v>
      </c>
      <c r="F694" s="356">
        <v>0</v>
      </c>
      <c r="G694" s="363">
        <v>1250</v>
      </c>
      <c r="H694" s="356">
        <f t="shared" si="108"/>
        <v>1430.1774999999998</v>
      </c>
      <c r="I694" s="361">
        <v>0</v>
      </c>
    </row>
    <row r="695" spans="2:11" ht="15" x14ac:dyDescent="0.25">
      <c r="B695" s="354" t="s">
        <v>278</v>
      </c>
      <c r="C695" s="355">
        <v>42370</v>
      </c>
      <c r="D695" s="6">
        <v>32175</v>
      </c>
      <c r="E695" s="358">
        <f t="shared" si="107"/>
        <v>2680.1774999999998</v>
      </c>
      <c r="F695" s="356">
        <v>0</v>
      </c>
      <c r="G695" s="363">
        <v>1250</v>
      </c>
      <c r="H695" s="356">
        <f t="shared" si="108"/>
        <v>1430.1774999999998</v>
      </c>
      <c r="I695" s="361">
        <v>0</v>
      </c>
    </row>
    <row r="696" spans="2:11" ht="15" x14ac:dyDescent="0.25">
      <c r="B696" s="354" t="s">
        <v>278</v>
      </c>
      <c r="C696" s="355">
        <v>42401</v>
      </c>
      <c r="D696" s="6">
        <v>34125</v>
      </c>
      <c r="E696" s="358">
        <f t="shared" si="107"/>
        <v>2842.6125000000002</v>
      </c>
      <c r="F696" s="356">
        <v>0</v>
      </c>
      <c r="G696" s="363">
        <v>1250</v>
      </c>
      <c r="H696" s="356">
        <f t="shared" si="108"/>
        <v>1592.6125000000002</v>
      </c>
      <c r="I696" s="361">
        <v>0</v>
      </c>
    </row>
    <row r="697" spans="2:11" ht="15" x14ac:dyDescent="0.25">
      <c r="B697" s="354" t="s">
        <v>278</v>
      </c>
      <c r="C697" s="355">
        <v>42430</v>
      </c>
      <c r="D697" s="364">
        <v>34125</v>
      </c>
      <c r="E697" s="358">
        <f t="shared" si="107"/>
        <v>2842.6125000000002</v>
      </c>
      <c r="F697" s="356">
        <v>0</v>
      </c>
      <c r="G697" s="363">
        <v>1250</v>
      </c>
      <c r="H697" s="356">
        <f t="shared" si="108"/>
        <v>1592.6125000000002</v>
      </c>
      <c r="I697" s="361">
        <v>0</v>
      </c>
      <c r="K697" s="370">
        <f>SUM(D686:D697)</f>
        <v>386240</v>
      </c>
    </row>
    <row r="698" spans="2:11" x14ac:dyDescent="0.35">
      <c r="C698" s="393" t="s">
        <v>54</v>
      </c>
      <c r="D698" s="375">
        <f>SUM(D453:D697)</f>
        <v>1596517</v>
      </c>
      <c r="K698" s="392">
        <f>SUM(K453:K697)</f>
        <v>1596517</v>
      </c>
    </row>
    <row r="699" spans="2:11" x14ac:dyDescent="0.35">
      <c r="E699" s="385"/>
    </row>
  </sheetData>
  <mergeCells count="96">
    <mergeCell ref="B419:D419"/>
    <mergeCell ref="E419:F419"/>
    <mergeCell ref="B381:D381"/>
    <mergeCell ref="E381:F381"/>
    <mergeCell ref="B399:D399"/>
    <mergeCell ref="E399:F399"/>
    <mergeCell ref="B400:D400"/>
    <mergeCell ref="E400:F400"/>
    <mergeCell ref="E361:F361"/>
    <mergeCell ref="B362:D362"/>
    <mergeCell ref="E362:F362"/>
    <mergeCell ref="B2:K2"/>
    <mergeCell ref="B418:D418"/>
    <mergeCell ref="E418:F418"/>
    <mergeCell ref="B324:D324"/>
    <mergeCell ref="E324:F324"/>
    <mergeCell ref="B342:D342"/>
    <mergeCell ref="E342:F342"/>
    <mergeCell ref="B343:D343"/>
    <mergeCell ref="B380:D380"/>
    <mergeCell ref="E380:F380"/>
    <mergeCell ref="B267:D267"/>
    <mergeCell ref="E267:F267"/>
    <mergeCell ref="B285:D285"/>
    <mergeCell ref="E323:F323"/>
    <mergeCell ref="E343:F343"/>
    <mergeCell ref="E285:F285"/>
    <mergeCell ref="B286:D286"/>
    <mergeCell ref="E286:F286"/>
    <mergeCell ref="B304:D304"/>
    <mergeCell ref="E304:F304"/>
    <mergeCell ref="B361:D361"/>
    <mergeCell ref="B210:D210"/>
    <mergeCell ref="E210:F210"/>
    <mergeCell ref="B228:D228"/>
    <mergeCell ref="E228:F228"/>
    <mergeCell ref="B229:D229"/>
    <mergeCell ref="E229:F229"/>
    <mergeCell ref="B247:D247"/>
    <mergeCell ref="E247:F247"/>
    <mergeCell ref="B248:D248"/>
    <mergeCell ref="E248:F248"/>
    <mergeCell ref="B266:D266"/>
    <mergeCell ref="E266:F266"/>
    <mergeCell ref="B305:D305"/>
    <mergeCell ref="E305:F305"/>
    <mergeCell ref="B323:D323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09:D209"/>
    <mergeCell ref="E209:F209"/>
    <mergeCell ref="B152:D152"/>
    <mergeCell ref="E152:F152"/>
    <mergeCell ref="B96:D96"/>
    <mergeCell ref="E96:F96"/>
    <mergeCell ref="B114:D114"/>
    <mergeCell ref="E114:F114"/>
    <mergeCell ref="B115:D115"/>
    <mergeCell ref="E115:F115"/>
    <mergeCell ref="B134:D134"/>
    <mergeCell ref="E134:F134"/>
    <mergeCell ref="B75:D75"/>
    <mergeCell ref="E75:F75"/>
    <mergeCell ref="B76:D76"/>
    <mergeCell ref="E76:F76"/>
    <mergeCell ref="B95:D95"/>
    <mergeCell ref="E95:F95"/>
    <mergeCell ref="H3:I3"/>
    <mergeCell ref="B4:D4"/>
    <mergeCell ref="E4:F4"/>
    <mergeCell ref="B5:D5"/>
    <mergeCell ref="E5:F5"/>
    <mergeCell ref="C437:K437"/>
    <mergeCell ref="B16:D16"/>
    <mergeCell ref="E16:F16"/>
    <mergeCell ref="B17:D17"/>
    <mergeCell ref="E17:F17"/>
    <mergeCell ref="B35:D35"/>
    <mergeCell ref="E35:F35"/>
    <mergeCell ref="B36:D36"/>
    <mergeCell ref="E36:F36"/>
    <mergeCell ref="B55:D55"/>
    <mergeCell ref="E55:F55"/>
    <mergeCell ref="B56:D56"/>
    <mergeCell ref="E56:F56"/>
    <mergeCell ref="H56:I56"/>
    <mergeCell ref="B133:D133"/>
    <mergeCell ref="E133:F133"/>
  </mergeCells>
  <printOptions horizontalCentered="1" verticalCentered="1"/>
  <pageMargins left="0" right="0" top="0" bottom="0" header="0" footer="0"/>
  <pageSetup paperSize="9" scale="78" orientation="landscape" verticalDpi="300" r:id="rId1"/>
  <rowBreaks count="7" manualBreakCount="7">
    <brk id="53" min="1" max="10" man="1"/>
    <brk id="113" min="1" max="10" man="1"/>
    <brk id="170" min="1" max="10" man="1"/>
    <brk id="227" min="1" max="10" man="1"/>
    <brk id="284" min="1" max="10" man="1"/>
    <brk id="341" min="1" max="10" man="1"/>
    <brk id="398" min="1" max="10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40"/>
  <sheetViews>
    <sheetView topLeftCell="A728" workbookViewId="0">
      <selection activeCell="E742" sqref="E742"/>
    </sheetView>
  </sheetViews>
  <sheetFormatPr defaultColWidth="21.85546875" defaultRowHeight="23.25" x14ac:dyDescent="0.25"/>
  <cols>
    <col min="1" max="1" width="2.7109375" customWidth="1"/>
    <col min="2" max="2" width="29.710937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140625" style="41" customWidth="1"/>
    <col min="10" max="10" width="1" style="16" customWidth="1"/>
    <col min="11" max="11" width="14.85546875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80"/>
      <c r="H3" s="443" t="s">
        <v>1</v>
      </c>
      <c r="I3" s="443"/>
      <c r="J3" s="147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86</v>
      </c>
      <c r="C5" s="439"/>
      <c r="D5" s="439"/>
      <c r="E5" s="439" t="s">
        <v>87</v>
      </c>
      <c r="F5" s="439"/>
      <c r="G5" s="4" t="s">
        <v>88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3649</v>
      </c>
      <c r="D8" s="6">
        <v>5000</v>
      </c>
      <c r="E8" s="6">
        <f t="shared" ref="E8:E11" si="0">$C8*8.33%</f>
        <v>303.96170000000001</v>
      </c>
      <c r="F8" s="6">
        <v>174</v>
      </c>
      <c r="G8" s="15">
        <f>G7+H7</f>
        <v>0</v>
      </c>
      <c r="H8" s="15">
        <f t="shared" ref="H8:H11" si="1">E8-F8</f>
        <v>129.96170000000001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3836</v>
      </c>
      <c r="D9" s="6">
        <v>5000</v>
      </c>
      <c r="E9" s="6">
        <f t="shared" si="0"/>
        <v>319.53879999999998</v>
      </c>
      <c r="F9" s="6">
        <v>320</v>
      </c>
      <c r="G9" s="15">
        <f t="shared" ref="G9:G11" si="2">G8+H8</f>
        <v>129.96170000000001</v>
      </c>
      <c r="H9" s="15">
        <f t="shared" si="1"/>
        <v>-0.46120000000001937</v>
      </c>
      <c r="I9" s="31"/>
      <c r="J9" s="16"/>
      <c r="K9" s="15">
        <f>(G9)*(H5/12)</f>
        <v>1.299617</v>
      </c>
    </row>
    <row r="10" spans="2:11" s="2" customFormat="1" ht="12.75" customHeight="1" x14ac:dyDescent="0.25">
      <c r="B10" s="2" t="s">
        <v>20</v>
      </c>
      <c r="C10" s="6">
        <v>3983</v>
      </c>
      <c r="D10" s="6">
        <v>5000</v>
      </c>
      <c r="E10" s="6">
        <f t="shared" si="0"/>
        <v>331.78390000000002</v>
      </c>
      <c r="F10" s="6">
        <v>331</v>
      </c>
      <c r="G10" s="15">
        <f t="shared" si="2"/>
        <v>129.50049999999999</v>
      </c>
      <c r="H10" s="15">
        <f t="shared" si="1"/>
        <v>0.78390000000001692</v>
      </c>
      <c r="I10" s="31"/>
      <c r="J10" s="16"/>
      <c r="K10" s="15">
        <f>(G10)*(H5/12)</f>
        <v>1.295005</v>
      </c>
    </row>
    <row r="11" spans="2:11" s="2" customFormat="1" ht="12.75" customHeight="1" x14ac:dyDescent="0.25">
      <c r="B11" s="2" t="s">
        <v>21</v>
      </c>
      <c r="C11" s="6">
        <v>3983</v>
      </c>
      <c r="D11" s="6">
        <v>5000</v>
      </c>
      <c r="E11" s="6">
        <f t="shared" si="0"/>
        <v>331.78390000000002</v>
      </c>
      <c r="F11" s="6">
        <v>331</v>
      </c>
      <c r="G11" s="15">
        <f t="shared" si="2"/>
        <v>130.28440000000001</v>
      </c>
      <c r="H11" s="15">
        <f t="shared" si="1"/>
        <v>0.78390000000001692</v>
      </c>
      <c r="I11" s="31"/>
      <c r="J11" s="16"/>
      <c r="K11" s="15">
        <f>(G11)*(H5/12)</f>
        <v>1.3028440000000001</v>
      </c>
    </row>
    <row r="12" spans="2:11" s="2" customFormat="1" ht="12.75" customHeight="1" x14ac:dyDescent="0.25">
      <c r="B12" s="7" t="s">
        <v>22</v>
      </c>
      <c r="C12" s="8">
        <f>SUM(C7:C11)</f>
        <v>15451</v>
      </c>
      <c r="D12" s="9" t="s">
        <v>23</v>
      </c>
      <c r="E12" s="8">
        <f>SUM(E7:E11)</f>
        <v>1287.0682999999999</v>
      </c>
      <c r="F12" s="8">
        <f>SUM(F7:F11)</f>
        <v>1156</v>
      </c>
      <c r="G12" s="30">
        <f>SUM(G7:G11)</f>
        <v>389.7466</v>
      </c>
      <c r="H12" s="30">
        <f>SUM(H7:H11)</f>
        <v>131.06830000000002</v>
      </c>
      <c r="I12" s="34">
        <f>H5/12</f>
        <v>0.01</v>
      </c>
      <c r="J12" s="19"/>
      <c r="K12" s="30">
        <f>SUM(K7:K11)</f>
        <v>3.8974660000000005</v>
      </c>
    </row>
    <row r="13" spans="2:11" s="2" customFormat="1" ht="12.75" customHeight="1" x14ac:dyDescent="0.25"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3.8974660000000001</v>
      </c>
      <c r="F14" s="2" t="s">
        <v>25</v>
      </c>
      <c r="G14" s="15">
        <f>C14+H12</f>
        <v>134.96576600000003</v>
      </c>
      <c r="H14" s="15"/>
      <c r="I14" s="73">
        <f>$C14+$H12</f>
        <v>134.96576600000003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86</v>
      </c>
      <c r="C17" s="439"/>
      <c r="D17" s="439"/>
      <c r="E17" s="439" t="s">
        <v>87</v>
      </c>
      <c r="F17" s="439"/>
      <c r="G17" s="4" t="s">
        <v>88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3983</v>
      </c>
      <c r="D19" s="6">
        <v>5000</v>
      </c>
      <c r="E19" s="6">
        <f t="shared" ref="E19:E30" si="3">$C19*8.33%</f>
        <v>331.78390000000002</v>
      </c>
      <c r="F19" s="6">
        <v>332</v>
      </c>
      <c r="G19" s="69">
        <f>$G$14</f>
        <v>134.96576600000003</v>
      </c>
      <c r="H19" s="15">
        <f t="shared" ref="H19:H30" si="4">E19-F19</f>
        <v>-0.21609999999998308</v>
      </c>
      <c r="I19" s="31"/>
      <c r="J19" s="16"/>
      <c r="K19" s="15">
        <f>($G19)*($H$17/12)</f>
        <v>1.3496576600000003</v>
      </c>
    </row>
    <row r="20" spans="2:15" s="2" customFormat="1" ht="12.75" customHeight="1" x14ac:dyDescent="0.25">
      <c r="B20" s="2" t="s">
        <v>28</v>
      </c>
      <c r="C20" s="6">
        <v>4177</v>
      </c>
      <c r="D20" s="6">
        <v>5000</v>
      </c>
      <c r="E20" s="6">
        <f t="shared" si="3"/>
        <v>347.94409999999999</v>
      </c>
      <c r="F20" s="6">
        <v>348</v>
      </c>
      <c r="G20" s="15">
        <f>$G19+$H19</f>
        <v>134.74966600000005</v>
      </c>
      <c r="H20" s="15">
        <f t="shared" si="4"/>
        <v>-5.5900000000008276E-2</v>
      </c>
      <c r="I20" s="31"/>
      <c r="J20" s="16"/>
      <c r="K20" s="15">
        <f t="shared" ref="K20:K30" si="5">($G20)*($H$17/12)</f>
        <v>1.3474966600000005</v>
      </c>
    </row>
    <row r="21" spans="2:15" s="2" customFormat="1" ht="12.75" customHeight="1" x14ac:dyDescent="0.25">
      <c r="B21" s="2" t="s">
        <v>29</v>
      </c>
      <c r="C21" s="6">
        <v>4177</v>
      </c>
      <c r="D21" s="6">
        <v>5000</v>
      </c>
      <c r="E21" s="6">
        <f t="shared" si="3"/>
        <v>347.94409999999999</v>
      </c>
      <c r="F21" s="6">
        <v>348</v>
      </c>
      <c r="G21" s="15">
        <f t="shared" ref="G21:G30" si="6">$G20+$H20</f>
        <v>134.69376600000004</v>
      </c>
      <c r="H21" s="15">
        <f t="shared" si="4"/>
        <v>-5.5900000000008276E-2</v>
      </c>
      <c r="I21" s="31"/>
      <c r="J21" s="16"/>
      <c r="K21" s="15">
        <f t="shared" si="5"/>
        <v>1.3469376600000005</v>
      </c>
    </row>
    <row r="22" spans="2:15" s="2" customFormat="1" ht="12.75" customHeight="1" x14ac:dyDescent="0.25">
      <c r="B22" s="2" t="s">
        <v>30</v>
      </c>
      <c r="C22" s="6">
        <v>4177</v>
      </c>
      <c r="D22" s="6">
        <v>5000</v>
      </c>
      <c r="E22" s="6">
        <f t="shared" si="3"/>
        <v>347.94409999999999</v>
      </c>
      <c r="F22" s="6">
        <v>348</v>
      </c>
      <c r="G22" s="15">
        <f t="shared" si="6"/>
        <v>134.63786600000003</v>
      </c>
      <c r="H22" s="15">
        <f t="shared" si="4"/>
        <v>-5.5900000000008276E-2</v>
      </c>
      <c r="I22" s="31"/>
      <c r="J22" s="16"/>
      <c r="K22" s="15">
        <f t="shared" si="5"/>
        <v>1.3463786600000003</v>
      </c>
    </row>
    <row r="23" spans="2:15" s="2" customFormat="1" ht="12.75" customHeight="1" x14ac:dyDescent="0.25">
      <c r="B23" s="2" t="s">
        <v>31</v>
      </c>
      <c r="C23" s="6">
        <v>4177</v>
      </c>
      <c r="D23" s="6">
        <v>5000</v>
      </c>
      <c r="E23" s="6">
        <f t="shared" si="3"/>
        <v>347.94409999999999</v>
      </c>
      <c r="F23" s="6">
        <v>348</v>
      </c>
      <c r="G23" s="15">
        <f t="shared" si="6"/>
        <v>134.58196600000002</v>
      </c>
      <c r="H23" s="15">
        <f t="shared" si="4"/>
        <v>-5.5900000000008276E-2</v>
      </c>
      <c r="I23" s="31"/>
      <c r="J23" s="16"/>
      <c r="K23" s="15">
        <f t="shared" si="5"/>
        <v>1.3458196600000003</v>
      </c>
    </row>
    <row r="24" spans="2:15" s="2" customFormat="1" ht="12.75" customHeight="1" x14ac:dyDescent="0.25">
      <c r="B24" s="2" t="s">
        <v>32</v>
      </c>
      <c r="C24" s="6">
        <v>4331</v>
      </c>
      <c r="D24" s="6">
        <v>5000</v>
      </c>
      <c r="E24" s="6">
        <f t="shared" si="3"/>
        <v>360.77229999999997</v>
      </c>
      <c r="F24" s="6">
        <v>361</v>
      </c>
      <c r="G24" s="15">
        <f t="shared" si="6"/>
        <v>134.52606600000001</v>
      </c>
      <c r="H24" s="15">
        <f t="shared" si="4"/>
        <v>-0.2277000000000271</v>
      </c>
      <c r="I24" s="31"/>
      <c r="J24" s="16"/>
      <c r="K24" s="15">
        <f t="shared" si="5"/>
        <v>1.3452606600000001</v>
      </c>
    </row>
    <row r="25" spans="2:15" s="2" customFormat="1" ht="12.75" customHeight="1" x14ac:dyDescent="0.25">
      <c r="B25" s="2" t="s">
        <v>33</v>
      </c>
      <c r="C25" s="6">
        <v>4331</v>
      </c>
      <c r="D25" s="6">
        <v>5000</v>
      </c>
      <c r="E25" s="6">
        <f t="shared" si="3"/>
        <v>360.77229999999997</v>
      </c>
      <c r="F25" s="6">
        <v>361</v>
      </c>
      <c r="G25" s="15">
        <f t="shared" si="6"/>
        <v>134.29836599999999</v>
      </c>
      <c r="H25" s="15">
        <f t="shared" si="4"/>
        <v>-0.2277000000000271</v>
      </c>
      <c r="I25" s="31"/>
      <c r="J25" s="16"/>
      <c r="K25" s="15">
        <f t="shared" si="5"/>
        <v>1.3429836599999998</v>
      </c>
    </row>
    <row r="26" spans="2:15" s="2" customFormat="1" ht="12.75" customHeight="1" x14ac:dyDescent="0.25">
      <c r="B26" s="2" t="s">
        <v>17</v>
      </c>
      <c r="C26" s="6">
        <v>4551</v>
      </c>
      <c r="D26" s="6">
        <v>5000</v>
      </c>
      <c r="E26" s="6">
        <f t="shared" si="3"/>
        <v>379.09829999999999</v>
      </c>
      <c r="F26" s="6">
        <v>379</v>
      </c>
      <c r="G26" s="15">
        <f t="shared" si="6"/>
        <v>134.07066599999996</v>
      </c>
      <c r="H26" s="15">
        <f t="shared" si="4"/>
        <v>9.8299999999994725E-2</v>
      </c>
      <c r="I26" s="31"/>
      <c r="J26" s="16"/>
      <c r="K26" s="15">
        <f t="shared" si="5"/>
        <v>1.3407066599999997</v>
      </c>
    </row>
    <row r="27" spans="2:15" s="2" customFormat="1" ht="12.75" customHeight="1" x14ac:dyDescent="0.25">
      <c r="B27" s="2" t="s">
        <v>18</v>
      </c>
      <c r="C27" s="6">
        <v>4551</v>
      </c>
      <c r="D27" s="6">
        <v>5000</v>
      </c>
      <c r="E27" s="6">
        <f t="shared" si="3"/>
        <v>379.09829999999999</v>
      </c>
      <c r="F27" s="6">
        <v>379</v>
      </c>
      <c r="G27" s="15">
        <f t="shared" si="6"/>
        <v>134.16896599999995</v>
      </c>
      <c r="H27" s="15">
        <f t="shared" si="4"/>
        <v>9.8299999999994725E-2</v>
      </c>
      <c r="I27" s="31"/>
      <c r="J27" s="16"/>
      <c r="K27" s="15">
        <f t="shared" si="5"/>
        <v>1.3416896599999997</v>
      </c>
    </row>
    <row r="28" spans="2:15" s="2" customFormat="1" ht="12.75" customHeight="1" x14ac:dyDescent="0.25">
      <c r="B28" s="2" t="s">
        <v>19</v>
      </c>
      <c r="C28" s="6">
        <v>4551</v>
      </c>
      <c r="D28" s="6">
        <v>5000</v>
      </c>
      <c r="E28" s="6">
        <f t="shared" si="3"/>
        <v>379.09829999999999</v>
      </c>
      <c r="F28" s="6">
        <v>379</v>
      </c>
      <c r="G28" s="15">
        <f t="shared" si="6"/>
        <v>134.26726599999995</v>
      </c>
      <c r="H28" s="15">
        <f t="shared" si="4"/>
        <v>9.8299999999994725E-2</v>
      </c>
      <c r="I28" s="31"/>
      <c r="J28" s="16"/>
      <c r="K28" s="15">
        <f t="shared" si="5"/>
        <v>1.3426726599999996</v>
      </c>
    </row>
    <row r="29" spans="2:15" s="2" customFormat="1" ht="12.75" customHeight="1" x14ac:dyDescent="0.25">
      <c r="B29" s="2" t="s">
        <v>20</v>
      </c>
      <c r="C29" s="6">
        <v>4712</v>
      </c>
      <c r="D29" s="6">
        <v>5000</v>
      </c>
      <c r="E29" s="6">
        <f t="shared" si="3"/>
        <v>392.50959999999998</v>
      </c>
      <c r="F29" s="6">
        <v>393</v>
      </c>
      <c r="G29" s="15">
        <f t="shared" si="6"/>
        <v>134.36556599999994</v>
      </c>
      <c r="H29" s="15">
        <f t="shared" si="4"/>
        <v>-0.49040000000002237</v>
      </c>
      <c r="I29" s="31"/>
      <c r="J29" s="16"/>
      <c r="K29" s="15">
        <f t="shared" si="5"/>
        <v>1.3436556599999994</v>
      </c>
    </row>
    <row r="30" spans="2:15" s="2" customFormat="1" ht="12.75" customHeight="1" thickBot="1" x14ac:dyDescent="0.3">
      <c r="B30" s="2" t="s">
        <v>21</v>
      </c>
      <c r="C30" s="6">
        <v>4712</v>
      </c>
      <c r="D30" s="6">
        <v>5000</v>
      </c>
      <c r="E30" s="6">
        <f t="shared" si="3"/>
        <v>392.50959999999998</v>
      </c>
      <c r="F30" s="6">
        <v>393</v>
      </c>
      <c r="G30" s="15">
        <f t="shared" si="6"/>
        <v>133.87516599999992</v>
      </c>
      <c r="H30" s="15">
        <f t="shared" si="4"/>
        <v>-0.49040000000002237</v>
      </c>
      <c r="I30" s="31"/>
      <c r="J30" s="16"/>
      <c r="K30" s="15">
        <f t="shared" si="5"/>
        <v>1.3387516599999993</v>
      </c>
    </row>
    <row r="31" spans="2:15" s="2" customFormat="1" ht="12.75" customHeight="1" thickBot="1" x14ac:dyDescent="0.3">
      <c r="B31" s="7" t="s">
        <v>22</v>
      </c>
      <c r="C31" s="8">
        <f>SUM(C19:C30)</f>
        <v>52430</v>
      </c>
      <c r="D31" s="9" t="s">
        <v>23</v>
      </c>
      <c r="E31" s="8">
        <f t="shared" ref="E31:F31" si="7">SUM(E19:E30)</f>
        <v>4367.4189999999999</v>
      </c>
      <c r="F31" s="8">
        <f t="shared" si="7"/>
        <v>4369</v>
      </c>
      <c r="G31" s="30">
        <f>SUM(G19:G30)</f>
        <v>1613.2010919999998</v>
      </c>
      <c r="H31" s="30">
        <f t="shared" ref="H31" si="8">SUM(H19:H30)</f>
        <v>-1.581000000000131</v>
      </c>
      <c r="I31" s="34">
        <f>H17/12</f>
        <v>0.01</v>
      </c>
      <c r="J31" s="19"/>
      <c r="K31" s="29">
        <f>SUM(K19:K30)</f>
        <v>16.132010919999999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16.132010919999999</v>
      </c>
      <c r="F33" s="2" t="s">
        <v>25</v>
      </c>
      <c r="G33" s="73">
        <f>$C33+$H31</f>
        <v>14.551010919999868</v>
      </c>
      <c r="H33" s="15"/>
      <c r="I33" s="15">
        <f>SUM(I$14,G$33)</f>
        <v>149.5167769199999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86</v>
      </c>
      <c r="C36" s="439"/>
      <c r="D36" s="439"/>
      <c r="E36" s="439" t="s">
        <v>87</v>
      </c>
      <c r="F36" s="439"/>
      <c r="G36" s="4" t="s">
        <v>88</v>
      </c>
      <c r="H36" s="71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4712</v>
      </c>
      <c r="D38" s="6">
        <v>5000</v>
      </c>
      <c r="E38" s="6">
        <f t="shared" ref="E38:E50" si="9">$C38*8.33%</f>
        <v>392.50959999999998</v>
      </c>
      <c r="F38" s="6">
        <v>392</v>
      </c>
      <c r="G38" s="15">
        <f>$G$14+$G$33</f>
        <v>149.5167769199999</v>
      </c>
      <c r="H38" s="15">
        <f t="shared" ref="H38:H50" si="10">E38-F38</f>
        <v>0.50959999999997763</v>
      </c>
      <c r="I38" s="31"/>
      <c r="J38" s="16"/>
      <c r="K38" s="15">
        <f>($G38)*($H$36/12)</f>
        <v>1.4951677691999989</v>
      </c>
    </row>
    <row r="39" spans="2:11" s="2" customFormat="1" ht="12.75" customHeight="1" x14ac:dyDescent="0.25">
      <c r="B39" s="2" t="s">
        <v>28</v>
      </c>
      <c r="C39" s="6">
        <v>4712</v>
      </c>
      <c r="D39" s="6">
        <v>5000</v>
      </c>
      <c r="E39" s="6">
        <f t="shared" si="9"/>
        <v>392.50959999999998</v>
      </c>
      <c r="F39" s="6">
        <v>392</v>
      </c>
      <c r="G39" s="15">
        <f t="shared" ref="G39:G50" si="11">$G38+$H38</f>
        <v>150.02637691999988</v>
      </c>
      <c r="H39" s="15">
        <f t="shared" si="10"/>
        <v>0.50959999999997763</v>
      </c>
      <c r="I39" s="31"/>
      <c r="J39" s="16"/>
      <c r="K39" s="15">
        <f t="shared" ref="K39:K50" si="12">($G39)*($H$36/12)</f>
        <v>1.5002637691999987</v>
      </c>
    </row>
    <row r="40" spans="2:11" s="2" customFormat="1" ht="12.75" customHeight="1" x14ac:dyDescent="0.25">
      <c r="B40" s="2" t="s">
        <v>29</v>
      </c>
      <c r="C40" s="6">
        <v>4712</v>
      </c>
      <c r="D40" s="6">
        <v>5000</v>
      </c>
      <c r="E40" s="6">
        <f t="shared" si="9"/>
        <v>392.50959999999998</v>
      </c>
      <c r="F40" s="6">
        <v>392</v>
      </c>
      <c r="G40" s="15">
        <f t="shared" si="11"/>
        <v>150.53597691999985</v>
      </c>
      <c r="H40" s="15">
        <f t="shared" si="10"/>
        <v>0.50959999999997763</v>
      </c>
      <c r="I40" s="31"/>
      <c r="J40" s="16"/>
      <c r="K40" s="15">
        <f t="shared" si="12"/>
        <v>1.5053597691999985</v>
      </c>
    </row>
    <row r="41" spans="2:11" s="2" customFormat="1" ht="12.75" customHeight="1" x14ac:dyDescent="0.25">
      <c r="B41" s="2" t="s">
        <v>30</v>
      </c>
      <c r="C41" s="6">
        <v>4712</v>
      </c>
      <c r="D41" s="6">
        <v>5000</v>
      </c>
      <c r="E41" s="6">
        <f t="shared" si="9"/>
        <v>392.50959999999998</v>
      </c>
      <c r="F41" s="6">
        <v>392</v>
      </c>
      <c r="G41" s="15">
        <f t="shared" si="11"/>
        <v>151.04557691999983</v>
      </c>
      <c r="H41" s="15">
        <f t="shared" si="10"/>
        <v>0.50959999999997763</v>
      </c>
      <c r="I41" s="31"/>
      <c r="J41" s="16"/>
      <c r="K41" s="15">
        <f t="shared" si="12"/>
        <v>1.5104557691999982</v>
      </c>
    </row>
    <row r="42" spans="2:11" s="2" customFormat="1" ht="12.75" customHeight="1" x14ac:dyDescent="0.25">
      <c r="B42" s="2" t="s">
        <v>31</v>
      </c>
      <c r="C42" s="6">
        <v>4712</v>
      </c>
      <c r="D42" s="6">
        <v>5000</v>
      </c>
      <c r="E42" s="6">
        <f t="shared" si="9"/>
        <v>392.50959999999998</v>
      </c>
      <c r="F42" s="6">
        <v>392</v>
      </c>
      <c r="G42" s="15">
        <f t="shared" si="11"/>
        <v>151.55517691999981</v>
      </c>
      <c r="H42" s="15">
        <f t="shared" si="10"/>
        <v>0.50959999999997763</v>
      </c>
      <c r="I42" s="31"/>
      <c r="J42" s="16"/>
      <c r="K42" s="15">
        <f t="shared" si="12"/>
        <v>1.5155517691999982</v>
      </c>
    </row>
    <row r="43" spans="2:11" s="2" customFormat="1" ht="12.75" customHeight="1" x14ac:dyDescent="0.25">
      <c r="B43" s="2" t="s">
        <v>32</v>
      </c>
      <c r="C43" s="6">
        <v>4921</v>
      </c>
      <c r="D43" s="6">
        <v>5000</v>
      </c>
      <c r="E43" s="6">
        <f t="shared" si="9"/>
        <v>409.91930000000002</v>
      </c>
      <c r="F43" s="6">
        <v>410</v>
      </c>
      <c r="G43" s="15">
        <f t="shared" si="11"/>
        <v>152.06477691999979</v>
      </c>
      <c r="H43" s="15">
        <f t="shared" si="10"/>
        <v>-8.06999999999789E-2</v>
      </c>
      <c r="I43" s="31"/>
      <c r="J43" s="16"/>
      <c r="K43" s="15">
        <f t="shared" si="12"/>
        <v>1.520647769199998</v>
      </c>
    </row>
    <row r="44" spans="2:11" s="2" customFormat="1" ht="12.75" customHeight="1" x14ac:dyDescent="0.25">
      <c r="B44" s="2" t="s">
        <v>33</v>
      </c>
      <c r="C44" s="6">
        <v>4921</v>
      </c>
      <c r="D44" s="6">
        <v>5000</v>
      </c>
      <c r="E44" s="6">
        <f t="shared" si="9"/>
        <v>409.91930000000002</v>
      </c>
      <c r="F44" s="6">
        <v>410</v>
      </c>
      <c r="G44" s="15">
        <f t="shared" si="11"/>
        <v>151.98407691999981</v>
      </c>
      <c r="H44" s="15">
        <f t="shared" si="10"/>
        <v>-8.06999999999789E-2</v>
      </c>
      <c r="I44" s="31"/>
      <c r="J44" s="16"/>
      <c r="K44" s="15">
        <f t="shared" si="12"/>
        <v>1.5198407691999982</v>
      </c>
    </row>
    <row r="45" spans="2:11" s="2" customFormat="1" ht="12.75" customHeight="1" x14ac:dyDescent="0.25">
      <c r="B45" s="2" t="s">
        <v>17</v>
      </c>
      <c r="C45" s="6">
        <v>4921</v>
      </c>
      <c r="D45" s="6">
        <v>5000</v>
      </c>
      <c r="E45" s="6">
        <f t="shared" si="9"/>
        <v>409.91930000000002</v>
      </c>
      <c r="F45" s="6">
        <v>410</v>
      </c>
      <c r="G45" s="15">
        <f t="shared" si="11"/>
        <v>151.90337691999983</v>
      </c>
      <c r="H45" s="15">
        <f t="shared" si="10"/>
        <v>-8.06999999999789E-2</v>
      </c>
      <c r="I45" s="31"/>
      <c r="J45" s="16"/>
      <c r="K45" s="15">
        <f t="shared" si="12"/>
        <v>1.5190337691999982</v>
      </c>
    </row>
    <row r="46" spans="2:11" s="2" customFormat="1" ht="12.75" customHeight="1" x14ac:dyDescent="0.25">
      <c r="B46" s="2" t="s">
        <v>18</v>
      </c>
      <c r="C46" s="6">
        <v>4921</v>
      </c>
      <c r="D46" s="6">
        <v>5000</v>
      </c>
      <c r="E46" s="6">
        <f t="shared" si="9"/>
        <v>409.91930000000002</v>
      </c>
      <c r="F46" s="6">
        <v>410</v>
      </c>
      <c r="G46" s="15">
        <f t="shared" si="11"/>
        <v>151.82267691999985</v>
      </c>
      <c r="H46" s="15">
        <f t="shared" si="10"/>
        <v>-8.06999999999789E-2</v>
      </c>
      <c r="I46" s="31"/>
      <c r="J46" s="16"/>
      <c r="K46" s="15">
        <f t="shared" si="12"/>
        <v>1.5182267691999984</v>
      </c>
    </row>
    <row r="47" spans="2:11" s="2" customFormat="1" ht="12.75" customHeight="1" x14ac:dyDescent="0.25">
      <c r="B47" s="2" t="s">
        <v>19</v>
      </c>
      <c r="C47" s="6">
        <v>5130</v>
      </c>
      <c r="D47" s="6">
        <v>5000</v>
      </c>
      <c r="E47" s="6">
        <f t="shared" si="9"/>
        <v>427.32900000000001</v>
      </c>
      <c r="F47" s="6">
        <v>417</v>
      </c>
      <c r="G47" s="15">
        <f t="shared" si="11"/>
        <v>151.74197691999987</v>
      </c>
      <c r="H47" s="15">
        <f t="shared" si="10"/>
        <v>10.329000000000008</v>
      </c>
      <c r="I47" s="31"/>
      <c r="J47" s="16"/>
      <c r="K47" s="15">
        <f t="shared" si="12"/>
        <v>1.5174197691999987</v>
      </c>
    </row>
    <row r="48" spans="2:11" s="2" customFormat="1" ht="12.75" customHeight="1" x14ac:dyDescent="0.25">
      <c r="B48" s="2" t="s">
        <v>20</v>
      </c>
      <c r="C48" s="6">
        <v>5306</v>
      </c>
      <c r="D48" s="6">
        <v>5000</v>
      </c>
      <c r="E48" s="6">
        <f t="shared" si="9"/>
        <v>441.9898</v>
      </c>
      <c r="F48" s="6">
        <v>417</v>
      </c>
      <c r="G48" s="15">
        <f t="shared" si="11"/>
        <v>162.07097691999988</v>
      </c>
      <c r="H48" s="15">
        <f t="shared" si="10"/>
        <v>24.989800000000002</v>
      </c>
      <c r="I48" s="31"/>
      <c r="J48" s="16"/>
      <c r="K48" s="15">
        <f t="shared" si="12"/>
        <v>1.6207097691999988</v>
      </c>
    </row>
    <row r="49" spans="2:11" s="2" customFormat="1" ht="12.75" customHeight="1" x14ac:dyDescent="0.25">
      <c r="B49" s="2" t="s">
        <v>21</v>
      </c>
      <c r="C49" s="6">
        <v>5306</v>
      </c>
      <c r="D49" s="6">
        <v>5000</v>
      </c>
      <c r="E49" s="6">
        <f t="shared" si="9"/>
        <v>441.9898</v>
      </c>
      <c r="F49" s="6">
        <v>417</v>
      </c>
      <c r="G49" s="15">
        <f t="shared" si="11"/>
        <v>187.06077691999988</v>
      </c>
      <c r="H49" s="15">
        <f t="shared" si="10"/>
        <v>24.989800000000002</v>
      </c>
      <c r="I49" s="31"/>
      <c r="J49" s="16"/>
      <c r="K49" s="15">
        <f t="shared" si="12"/>
        <v>1.8706077691999989</v>
      </c>
    </row>
    <row r="50" spans="2:11" s="2" customFormat="1" ht="12.75" customHeight="1" thickBot="1" x14ac:dyDescent="0.3">
      <c r="B50" s="2" t="s">
        <v>119</v>
      </c>
      <c r="C50" s="6">
        <v>4173</v>
      </c>
      <c r="D50" s="6">
        <v>5000</v>
      </c>
      <c r="E50" s="6">
        <f t="shared" si="9"/>
        <v>347.61090000000002</v>
      </c>
      <c r="F50" s="6">
        <v>0</v>
      </c>
      <c r="G50" s="15">
        <f t="shared" si="11"/>
        <v>212.05057691999988</v>
      </c>
      <c r="H50" s="15">
        <f t="shared" si="10"/>
        <v>347.61090000000002</v>
      </c>
      <c r="K50" s="15">
        <f t="shared" si="12"/>
        <v>2.1205057691999989</v>
      </c>
    </row>
    <row r="51" spans="2:11" s="2" customFormat="1" ht="12.75" customHeight="1" thickBot="1" x14ac:dyDescent="0.3">
      <c r="B51" s="7" t="s">
        <v>22</v>
      </c>
      <c r="C51" s="8">
        <f>SUM(C38:C50)</f>
        <v>63159</v>
      </c>
      <c r="D51" s="9" t="s">
        <v>23</v>
      </c>
      <c r="E51" s="8">
        <f>SUM(E38:E50)</f>
        <v>5261.1446999999998</v>
      </c>
      <c r="F51" s="8">
        <f t="shared" ref="F51:H51" si="13">SUM(F38:F50)</f>
        <v>4851</v>
      </c>
      <c r="G51" s="8">
        <f t="shared" si="13"/>
        <v>2073.3790999599978</v>
      </c>
      <c r="H51" s="8">
        <f t="shared" si="13"/>
        <v>410.1447</v>
      </c>
      <c r="I51" s="34">
        <f>H36/12</f>
        <v>0.01</v>
      </c>
      <c r="J51" s="19"/>
      <c r="K51" s="29">
        <f>SUM(K38:K50)</f>
        <v>20.733790999599979</v>
      </c>
    </row>
    <row r="52" spans="2:11" s="2" customFormat="1" ht="12.75" customHeight="1" x14ac:dyDescent="0.25">
      <c r="G52" s="15"/>
      <c r="H52" s="15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G51*I51</f>
        <v>20.733790999599979</v>
      </c>
      <c r="F53" s="2" t="s">
        <v>25</v>
      </c>
      <c r="G53" s="73">
        <f>$C53+$H51</f>
        <v>430.87849099959999</v>
      </c>
      <c r="H53" s="15"/>
      <c r="I53" s="15">
        <f>SUM(I$14,G$33,$G53)</f>
        <v>580.39526791959986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135" t="str">
        <f>IF($I53=$G58,"OK","CHECK IT")</f>
        <v>OK</v>
      </c>
      <c r="J54" s="20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136" t="s">
        <v>36</v>
      </c>
      <c r="J55" s="18"/>
      <c r="K55" s="15"/>
    </row>
    <row r="56" spans="2:11" s="2" customFormat="1" ht="12.75" customHeight="1" x14ac:dyDescent="0.25">
      <c r="B56" s="439" t="s">
        <v>86</v>
      </c>
      <c r="C56" s="439"/>
      <c r="D56" s="439"/>
      <c r="E56" s="439" t="s">
        <v>87</v>
      </c>
      <c r="F56" s="439"/>
      <c r="G56" s="4" t="s">
        <v>88</v>
      </c>
      <c r="H56" s="71">
        <v>0.12</v>
      </c>
      <c r="I56" s="44"/>
      <c r="J56" s="17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5306</v>
      </c>
      <c r="D58" s="6">
        <v>5000</v>
      </c>
      <c r="E58" s="6">
        <f t="shared" ref="E58:E70" si="14">$C58*8.33%</f>
        <v>441.9898</v>
      </c>
      <c r="F58" s="6">
        <v>417</v>
      </c>
      <c r="G58" s="15">
        <f>$G$14+$G$33+$G$53</f>
        <v>580.39526791959986</v>
      </c>
      <c r="H58" s="15">
        <f t="shared" ref="H58:H70" si="15">E58-F58</f>
        <v>24.989800000000002</v>
      </c>
      <c r="I58" s="31"/>
      <c r="J58" s="16"/>
      <c r="K58" s="15">
        <f>($G58)*($H$56/12)</f>
        <v>5.8039526791959988</v>
      </c>
    </row>
    <row r="59" spans="2:11" s="2" customFormat="1" ht="12.75" customHeight="1" x14ac:dyDescent="0.25">
      <c r="B59" s="2" t="s">
        <v>28</v>
      </c>
      <c r="C59" s="6">
        <v>5550</v>
      </c>
      <c r="D59" s="6">
        <v>5000</v>
      </c>
      <c r="E59" s="6">
        <f t="shared" si="14"/>
        <v>462.315</v>
      </c>
      <c r="F59" s="6">
        <v>417</v>
      </c>
      <c r="G59" s="15">
        <f t="shared" ref="G59:G70" si="16">$G58+$H58</f>
        <v>605.38506791959981</v>
      </c>
      <c r="H59" s="15">
        <f t="shared" si="15"/>
        <v>45.314999999999998</v>
      </c>
      <c r="I59" s="31"/>
      <c r="J59" s="16"/>
      <c r="K59" s="15">
        <f t="shared" ref="K59:K70" si="17">($G59)*($H$56/12)</f>
        <v>6.0538506791959978</v>
      </c>
    </row>
    <row r="60" spans="2:11" s="2" customFormat="1" ht="12.75" customHeight="1" x14ac:dyDescent="0.25">
      <c r="B60" s="2" t="s">
        <v>29</v>
      </c>
      <c r="C60" s="6">
        <v>5550</v>
      </c>
      <c r="D60" s="6">
        <v>5000</v>
      </c>
      <c r="E60" s="6">
        <f t="shared" si="14"/>
        <v>462.315</v>
      </c>
      <c r="F60" s="6">
        <v>417</v>
      </c>
      <c r="G60" s="15">
        <f t="shared" si="16"/>
        <v>650.70006791959986</v>
      </c>
      <c r="H60" s="15">
        <f t="shared" si="15"/>
        <v>45.314999999999998</v>
      </c>
      <c r="I60" s="31"/>
      <c r="J60" s="16"/>
      <c r="K60" s="15">
        <f t="shared" si="17"/>
        <v>6.5070006791959987</v>
      </c>
    </row>
    <row r="61" spans="2:11" s="2" customFormat="1" ht="12.75" customHeight="1" x14ac:dyDescent="0.25">
      <c r="B61" s="2" t="s">
        <v>30</v>
      </c>
      <c r="C61" s="6">
        <v>5550</v>
      </c>
      <c r="D61" s="6">
        <v>5000</v>
      </c>
      <c r="E61" s="6">
        <f t="shared" si="14"/>
        <v>462.315</v>
      </c>
      <c r="F61" s="6">
        <v>417</v>
      </c>
      <c r="G61" s="15">
        <f t="shared" si="16"/>
        <v>696.01506791959991</v>
      </c>
      <c r="H61" s="15">
        <f t="shared" si="15"/>
        <v>45.314999999999998</v>
      </c>
      <c r="I61" s="31"/>
      <c r="J61" s="16"/>
      <c r="K61" s="15">
        <f t="shared" si="17"/>
        <v>6.9601506791959995</v>
      </c>
    </row>
    <row r="62" spans="2:11" s="2" customFormat="1" ht="12.75" customHeight="1" x14ac:dyDescent="0.25">
      <c r="B62" s="2" t="s">
        <v>31</v>
      </c>
      <c r="C62" s="6">
        <v>5550</v>
      </c>
      <c r="D62" s="6">
        <v>5000</v>
      </c>
      <c r="E62" s="6">
        <f t="shared" si="14"/>
        <v>462.315</v>
      </c>
      <c r="F62" s="6">
        <v>417</v>
      </c>
      <c r="G62" s="15">
        <f t="shared" si="16"/>
        <v>741.33006791959997</v>
      </c>
      <c r="H62" s="15">
        <f t="shared" si="15"/>
        <v>45.314999999999998</v>
      </c>
      <c r="I62" s="31"/>
      <c r="J62" s="16"/>
      <c r="K62" s="15">
        <f t="shared" si="17"/>
        <v>7.4133006791959994</v>
      </c>
    </row>
    <row r="63" spans="2:11" s="2" customFormat="1" ht="12.75" customHeight="1" x14ac:dyDescent="0.25">
      <c r="B63" s="2" t="s">
        <v>32</v>
      </c>
      <c r="C63" s="6">
        <v>5550</v>
      </c>
      <c r="D63" s="6">
        <v>5000</v>
      </c>
      <c r="E63" s="6">
        <f t="shared" si="14"/>
        <v>462.315</v>
      </c>
      <c r="F63" s="6">
        <v>417</v>
      </c>
      <c r="G63" s="15">
        <f t="shared" si="16"/>
        <v>786.64506791960002</v>
      </c>
      <c r="H63" s="15">
        <f t="shared" si="15"/>
        <v>45.314999999999998</v>
      </c>
      <c r="I63" s="31"/>
      <c r="J63" s="16"/>
      <c r="K63" s="15">
        <f t="shared" si="17"/>
        <v>7.8664506791960003</v>
      </c>
    </row>
    <row r="64" spans="2:11" s="2" customFormat="1" ht="12.75" customHeight="1" x14ac:dyDescent="0.25">
      <c r="B64" s="2" t="s">
        <v>33</v>
      </c>
      <c r="C64" s="6">
        <v>5550</v>
      </c>
      <c r="D64" s="6">
        <v>5000</v>
      </c>
      <c r="E64" s="6">
        <f t="shared" si="14"/>
        <v>462.315</v>
      </c>
      <c r="F64" s="6">
        <v>417</v>
      </c>
      <c r="G64" s="15">
        <f t="shared" si="16"/>
        <v>831.96006791960008</v>
      </c>
      <c r="H64" s="15">
        <f t="shared" si="15"/>
        <v>45.314999999999998</v>
      </c>
      <c r="I64" s="31"/>
      <c r="J64" s="16"/>
      <c r="K64" s="15">
        <f t="shared" si="17"/>
        <v>8.3196006791960002</v>
      </c>
    </row>
    <row r="65" spans="1:11" s="2" customFormat="1" ht="12.75" customHeight="1" x14ac:dyDescent="0.25">
      <c r="B65" s="2" t="s">
        <v>17</v>
      </c>
      <c r="C65" s="6">
        <v>5550</v>
      </c>
      <c r="D65" s="6">
        <v>5000</v>
      </c>
      <c r="E65" s="6">
        <f t="shared" si="14"/>
        <v>462.315</v>
      </c>
      <c r="F65" s="6">
        <v>417</v>
      </c>
      <c r="G65" s="15">
        <f t="shared" si="16"/>
        <v>877.27506791960013</v>
      </c>
      <c r="H65" s="15">
        <f t="shared" si="15"/>
        <v>45.314999999999998</v>
      </c>
      <c r="I65" s="31"/>
      <c r="J65" s="16"/>
      <c r="K65" s="15">
        <f t="shared" si="17"/>
        <v>8.772750679196001</v>
      </c>
    </row>
    <row r="66" spans="1:11" s="2" customFormat="1" ht="12.75" customHeight="1" x14ac:dyDescent="0.25">
      <c r="B66" s="2" t="s">
        <v>18</v>
      </c>
      <c r="C66" s="6">
        <v>5989</v>
      </c>
      <c r="D66" s="6">
        <v>5000</v>
      </c>
      <c r="E66" s="6">
        <f t="shared" si="14"/>
        <v>498.88369999999998</v>
      </c>
      <c r="F66" s="6">
        <v>417</v>
      </c>
      <c r="G66" s="15">
        <f t="shared" si="16"/>
        <v>922.59006791960019</v>
      </c>
      <c r="H66" s="15">
        <f t="shared" si="15"/>
        <v>81.883699999999976</v>
      </c>
      <c r="I66" s="31"/>
      <c r="J66" s="16"/>
      <c r="K66" s="15">
        <f t="shared" si="17"/>
        <v>9.2259006791960019</v>
      </c>
    </row>
    <row r="67" spans="1:11" s="2" customFormat="1" ht="12.75" customHeight="1" x14ac:dyDescent="0.25">
      <c r="B67" s="2" t="s">
        <v>19</v>
      </c>
      <c r="C67" s="6">
        <v>5989</v>
      </c>
      <c r="D67" s="6">
        <v>5000</v>
      </c>
      <c r="E67" s="6">
        <f t="shared" si="14"/>
        <v>498.88369999999998</v>
      </c>
      <c r="F67" s="6">
        <v>417</v>
      </c>
      <c r="G67" s="15">
        <f t="shared" si="16"/>
        <v>1004.4737679196002</v>
      </c>
      <c r="H67" s="15">
        <f t="shared" si="15"/>
        <v>81.883699999999976</v>
      </c>
      <c r="I67" s="31"/>
      <c r="J67" s="16"/>
      <c r="K67" s="15">
        <f t="shared" si="17"/>
        <v>10.044737679196002</v>
      </c>
    </row>
    <row r="68" spans="1:11" s="2" customFormat="1" ht="12.75" customHeight="1" x14ac:dyDescent="0.25">
      <c r="B68" s="2" t="s">
        <v>20</v>
      </c>
      <c r="C68" s="6">
        <v>6186</v>
      </c>
      <c r="D68" s="6">
        <v>5000</v>
      </c>
      <c r="E68" s="6">
        <f t="shared" si="14"/>
        <v>515.29380000000003</v>
      </c>
      <c r="F68" s="6">
        <v>417</v>
      </c>
      <c r="G68" s="15">
        <f t="shared" si="16"/>
        <v>1086.3574679196001</v>
      </c>
      <c r="H68" s="15">
        <f t="shared" si="15"/>
        <v>98.293800000000033</v>
      </c>
      <c r="I68" s="31"/>
      <c r="J68" s="16"/>
      <c r="K68" s="15">
        <f t="shared" si="17"/>
        <v>10.863574679196002</v>
      </c>
    </row>
    <row r="69" spans="1:11" s="2" customFormat="1" ht="12.75" customHeight="1" x14ac:dyDescent="0.25">
      <c r="B69" s="2" t="s">
        <v>21</v>
      </c>
      <c r="C69" s="6">
        <v>7686</v>
      </c>
      <c r="D69" s="6">
        <v>5000</v>
      </c>
      <c r="E69" s="6">
        <f t="shared" si="14"/>
        <v>640.24379999999996</v>
      </c>
      <c r="F69" s="6">
        <v>417</v>
      </c>
      <c r="G69" s="15">
        <f t="shared" si="16"/>
        <v>1184.6512679196003</v>
      </c>
      <c r="H69" s="15">
        <f t="shared" si="15"/>
        <v>223.24379999999996</v>
      </c>
      <c r="K69" s="15">
        <f t="shared" si="17"/>
        <v>11.846512679196003</v>
      </c>
    </row>
    <row r="70" spans="1:11" s="2" customFormat="1" ht="12.75" customHeight="1" x14ac:dyDescent="0.25">
      <c r="A70" s="2" t="s">
        <v>54</v>
      </c>
      <c r="B70" s="2" t="s">
        <v>119</v>
      </c>
      <c r="C70" s="6">
        <v>14253</v>
      </c>
      <c r="D70" s="6">
        <v>5000</v>
      </c>
      <c r="E70" s="6">
        <f t="shared" si="14"/>
        <v>1187.2748999999999</v>
      </c>
      <c r="F70" s="6">
        <v>0</v>
      </c>
      <c r="G70" s="15">
        <f t="shared" si="16"/>
        <v>1407.8950679196003</v>
      </c>
      <c r="H70" s="15">
        <f t="shared" si="15"/>
        <v>1187.2748999999999</v>
      </c>
      <c r="K70" s="15">
        <f t="shared" si="17"/>
        <v>14.078950679196003</v>
      </c>
    </row>
    <row r="71" spans="1:11" s="2" customFormat="1" ht="12.75" customHeight="1" x14ac:dyDescent="0.25">
      <c r="B71" s="7" t="s">
        <v>22</v>
      </c>
      <c r="C71" s="8">
        <f>SUM(C58:C70)</f>
        <v>84259</v>
      </c>
      <c r="D71" s="9" t="s">
        <v>23</v>
      </c>
      <c r="E71" s="8">
        <f t="shared" ref="E71:H71" si="18">SUM(E58:E70)</f>
        <v>7018.7747000000018</v>
      </c>
      <c r="F71" s="8">
        <f t="shared" si="18"/>
        <v>5004</v>
      </c>
      <c r="G71" s="8">
        <f t="shared" si="18"/>
        <v>11375.673382954801</v>
      </c>
      <c r="H71" s="8">
        <f t="shared" si="18"/>
        <v>2014.7746999999999</v>
      </c>
      <c r="I71" s="34">
        <f>H56/12</f>
        <v>0.01</v>
      </c>
      <c r="J71" s="19"/>
      <c r="K71" s="8">
        <f t="shared" ref="K71" si="19">SUM(K58:K70)</f>
        <v>113.75673382954801</v>
      </c>
    </row>
    <row r="72" spans="1:11" s="2" customFormat="1" ht="12.75" customHeight="1" x14ac:dyDescent="0.25">
      <c r="G72" s="15"/>
      <c r="H72" s="15"/>
      <c r="I72" s="31"/>
      <c r="J72" s="16"/>
      <c r="K72" s="15"/>
    </row>
    <row r="73" spans="1:11" s="2" customFormat="1" ht="12.75" customHeight="1" x14ac:dyDescent="0.25">
      <c r="B73" s="2" t="s">
        <v>24</v>
      </c>
      <c r="C73" s="10">
        <f>G71*I71</f>
        <v>113.75673382954801</v>
      </c>
      <c r="F73" s="2" t="s">
        <v>25</v>
      </c>
      <c r="G73" s="73">
        <f>$C73+$H71</f>
        <v>2128.531433829548</v>
      </c>
      <c r="H73" s="15"/>
      <c r="I73" s="15">
        <f>SUM(I$14,G$33,G$53,G$73)</f>
        <v>2708.9267017491479</v>
      </c>
      <c r="J73" s="143" t="str">
        <f>IF($K71=$C73,"Intt OK","Intt CHECK IT")</f>
        <v>Intt OK</v>
      </c>
      <c r="K73" s="15"/>
    </row>
    <row r="74" spans="1:11" s="1" customFormat="1" ht="12.75" customHeight="1" x14ac:dyDescent="0.25">
      <c r="H74" s="53"/>
      <c r="I74" s="135" t="str">
        <f>IF($I73=$G78,"OK","CHECK IT")</f>
        <v>OK</v>
      </c>
      <c r="J74" s="18"/>
      <c r="K74" s="28"/>
    </row>
    <row r="75" spans="1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136" t="s">
        <v>37</v>
      </c>
      <c r="J75" s="17"/>
      <c r="K75" s="15"/>
    </row>
    <row r="76" spans="1:11" s="2" customFormat="1" ht="12.75" customHeight="1" x14ac:dyDescent="0.25">
      <c r="B76" s="439" t="s">
        <v>86</v>
      </c>
      <c r="C76" s="439"/>
      <c r="D76" s="439"/>
      <c r="E76" s="439" t="s">
        <v>87</v>
      </c>
      <c r="F76" s="439"/>
      <c r="G76" s="4" t="s">
        <v>88</v>
      </c>
      <c r="H76" s="55">
        <v>0.12</v>
      </c>
      <c r="I76" s="31"/>
      <c r="J76" s="16"/>
      <c r="K76" s="15"/>
    </row>
    <row r="77" spans="1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6"/>
      <c r="K77" s="15"/>
    </row>
    <row r="78" spans="1:11" s="2" customFormat="1" ht="12.75" customHeight="1" x14ac:dyDescent="0.25">
      <c r="B78" s="2" t="s">
        <v>27</v>
      </c>
      <c r="C78" s="6">
        <v>7686</v>
      </c>
      <c r="D78" s="6">
        <v>5000</v>
      </c>
      <c r="E78" s="6">
        <f t="shared" ref="E78:E90" si="20">$C78*8.33%</f>
        <v>640.24379999999996</v>
      </c>
      <c r="F78" s="6">
        <v>417</v>
      </c>
      <c r="G78" s="15">
        <f>$G$14+$G$33+$G$53+$G$73</f>
        <v>2708.9267017491479</v>
      </c>
      <c r="H78" s="15">
        <f t="shared" ref="H78:H90" si="21">E78-F78</f>
        <v>223.24379999999996</v>
      </c>
      <c r="I78" s="31"/>
      <c r="J78" s="16"/>
      <c r="K78" s="15">
        <f>($G78)*($H$76/12)</f>
        <v>27.08926701749148</v>
      </c>
    </row>
    <row r="79" spans="1:11" s="2" customFormat="1" ht="12.75" customHeight="1" x14ac:dyDescent="0.25">
      <c r="B79" s="2" t="s">
        <v>119</v>
      </c>
      <c r="C79" s="6">
        <v>14254</v>
      </c>
      <c r="D79" s="6">
        <v>5000</v>
      </c>
      <c r="E79" s="6">
        <f t="shared" si="20"/>
        <v>1187.3581999999999</v>
      </c>
      <c r="F79" s="6">
        <v>0</v>
      </c>
      <c r="G79" s="15">
        <f t="shared" ref="G79:G80" si="22">$G78+$H78</f>
        <v>2932.1705017491477</v>
      </c>
      <c r="H79" s="15">
        <f t="shared" si="21"/>
        <v>1187.3581999999999</v>
      </c>
      <c r="I79" s="31"/>
      <c r="J79" s="16"/>
      <c r="K79" s="15">
        <f t="shared" ref="K79:K90" si="23">($G79)*($H$76/12)</f>
        <v>29.321705017491478</v>
      </c>
    </row>
    <row r="80" spans="1:11" s="2" customFormat="1" ht="12.75" customHeight="1" x14ac:dyDescent="0.25">
      <c r="B80" s="2" t="s">
        <v>28</v>
      </c>
      <c r="C80" s="6">
        <v>7686</v>
      </c>
      <c r="D80" s="6">
        <v>5000</v>
      </c>
      <c r="E80" s="6">
        <f t="shared" si="20"/>
        <v>640.24379999999996</v>
      </c>
      <c r="F80" s="6">
        <v>417</v>
      </c>
      <c r="G80" s="15">
        <f t="shared" si="22"/>
        <v>4119.5287017491473</v>
      </c>
      <c r="H80" s="15">
        <f t="shared" si="21"/>
        <v>223.24379999999996</v>
      </c>
      <c r="I80" s="31"/>
      <c r="J80" s="16"/>
      <c r="K80" s="15">
        <f t="shared" si="23"/>
        <v>41.195287017491474</v>
      </c>
    </row>
    <row r="81" spans="2:11" s="2" customFormat="1" ht="12.75" customHeight="1" x14ac:dyDescent="0.25">
      <c r="B81" s="2" t="s">
        <v>29</v>
      </c>
      <c r="C81" s="6">
        <v>7686</v>
      </c>
      <c r="D81" s="6">
        <v>5000</v>
      </c>
      <c r="E81" s="6">
        <f t="shared" si="20"/>
        <v>640.24379999999996</v>
      </c>
      <c r="F81" s="6">
        <v>417</v>
      </c>
      <c r="G81" s="15">
        <f t="shared" ref="G81:G90" si="24">$G80+$H80</f>
        <v>4342.7725017491475</v>
      </c>
      <c r="H81" s="15">
        <f t="shared" si="21"/>
        <v>223.24379999999996</v>
      </c>
      <c r="I81" s="31"/>
      <c r="J81" s="16"/>
      <c r="K81" s="15">
        <f t="shared" si="23"/>
        <v>43.427725017491476</v>
      </c>
    </row>
    <row r="82" spans="2:11" s="2" customFormat="1" ht="12.75" customHeight="1" x14ac:dyDescent="0.25">
      <c r="B82" s="2" t="s">
        <v>30</v>
      </c>
      <c r="C82" s="6">
        <v>7686</v>
      </c>
      <c r="D82" s="6">
        <v>5000</v>
      </c>
      <c r="E82" s="6">
        <f t="shared" si="20"/>
        <v>640.24379999999996</v>
      </c>
      <c r="F82" s="6">
        <v>417</v>
      </c>
      <c r="G82" s="15">
        <f t="shared" si="24"/>
        <v>4566.0163017491477</v>
      </c>
      <c r="H82" s="15">
        <f t="shared" si="21"/>
        <v>223.24379999999996</v>
      </c>
      <c r="I82" s="31"/>
      <c r="J82" s="16"/>
      <c r="K82" s="15">
        <f t="shared" si="23"/>
        <v>45.660163017491477</v>
      </c>
    </row>
    <row r="83" spans="2:11" s="2" customFormat="1" ht="12.75" customHeight="1" x14ac:dyDescent="0.25">
      <c r="B83" s="2" t="s">
        <v>31</v>
      </c>
      <c r="C83" s="6">
        <v>7686</v>
      </c>
      <c r="D83" s="6">
        <v>5000</v>
      </c>
      <c r="E83" s="6">
        <f t="shared" si="20"/>
        <v>640.24379999999996</v>
      </c>
      <c r="F83" s="6">
        <v>417</v>
      </c>
      <c r="G83" s="15">
        <f t="shared" si="24"/>
        <v>4789.2601017491479</v>
      </c>
      <c r="H83" s="15">
        <f t="shared" si="21"/>
        <v>223.24379999999996</v>
      </c>
      <c r="I83" s="31"/>
      <c r="J83" s="16"/>
      <c r="K83" s="15">
        <f t="shared" si="23"/>
        <v>47.892601017491479</v>
      </c>
    </row>
    <row r="84" spans="2:11" s="2" customFormat="1" ht="12.75" customHeight="1" x14ac:dyDescent="0.25">
      <c r="B84" s="2" t="s">
        <v>32</v>
      </c>
      <c r="C84" s="6">
        <v>8316</v>
      </c>
      <c r="D84" s="6">
        <v>5000</v>
      </c>
      <c r="E84" s="6">
        <f t="shared" si="20"/>
        <v>692.72280000000001</v>
      </c>
      <c r="F84" s="6">
        <v>417</v>
      </c>
      <c r="G84" s="15">
        <f t="shared" si="24"/>
        <v>5012.5039017491481</v>
      </c>
      <c r="H84" s="15">
        <f t="shared" si="21"/>
        <v>275.72280000000001</v>
      </c>
      <c r="I84" s="31"/>
      <c r="J84" s="16"/>
      <c r="K84" s="15">
        <f t="shared" si="23"/>
        <v>50.125039017491481</v>
      </c>
    </row>
    <row r="85" spans="2:11" s="2" customFormat="1" ht="12.75" customHeight="1" x14ac:dyDescent="0.25">
      <c r="B85" s="2" t="s">
        <v>33</v>
      </c>
      <c r="C85" s="6">
        <v>8316</v>
      </c>
      <c r="D85" s="6">
        <v>5000</v>
      </c>
      <c r="E85" s="6">
        <f t="shared" si="20"/>
        <v>692.72280000000001</v>
      </c>
      <c r="F85" s="6">
        <v>417</v>
      </c>
      <c r="G85" s="15">
        <f t="shared" si="24"/>
        <v>5288.2267017491486</v>
      </c>
      <c r="H85" s="15">
        <f t="shared" si="21"/>
        <v>275.72280000000001</v>
      </c>
      <c r="I85" s="31"/>
      <c r="J85" s="16"/>
      <c r="K85" s="15">
        <f t="shared" si="23"/>
        <v>52.882267017491486</v>
      </c>
    </row>
    <row r="86" spans="2:11" s="2" customFormat="1" ht="12.75" customHeight="1" x14ac:dyDescent="0.25">
      <c r="B86" s="2" t="s">
        <v>17</v>
      </c>
      <c r="C86" s="6">
        <v>8316</v>
      </c>
      <c r="D86" s="6">
        <v>5000</v>
      </c>
      <c r="E86" s="6">
        <f t="shared" si="20"/>
        <v>692.72280000000001</v>
      </c>
      <c r="F86" s="6">
        <v>417</v>
      </c>
      <c r="G86" s="15">
        <f t="shared" si="24"/>
        <v>5563.9495017491481</v>
      </c>
      <c r="H86" s="15">
        <f t="shared" si="21"/>
        <v>275.72280000000001</v>
      </c>
      <c r="I86" s="31"/>
      <c r="J86" s="16"/>
      <c r="K86" s="15">
        <f t="shared" si="23"/>
        <v>55.639495017491484</v>
      </c>
    </row>
    <row r="87" spans="2:11" s="2" customFormat="1" ht="12.75" customHeight="1" x14ac:dyDescent="0.25">
      <c r="B87" s="2" t="s">
        <v>18</v>
      </c>
      <c r="C87" s="6">
        <v>8316</v>
      </c>
      <c r="D87" s="6">
        <v>5000</v>
      </c>
      <c r="E87" s="6">
        <f t="shared" si="20"/>
        <v>692.72280000000001</v>
      </c>
      <c r="F87" s="6">
        <v>417</v>
      </c>
      <c r="G87" s="15">
        <f t="shared" si="24"/>
        <v>5839.6723017491477</v>
      </c>
      <c r="H87" s="15">
        <f t="shared" si="21"/>
        <v>275.72280000000001</v>
      </c>
      <c r="I87" s="31"/>
      <c r="J87" s="16"/>
      <c r="K87" s="15">
        <f t="shared" si="23"/>
        <v>58.396723017491475</v>
      </c>
    </row>
    <row r="88" spans="2:11" s="2" customFormat="1" ht="12.75" customHeight="1" x14ac:dyDescent="0.25">
      <c r="B88" s="2" t="s">
        <v>19</v>
      </c>
      <c r="C88" s="6">
        <v>8316</v>
      </c>
      <c r="D88" s="6">
        <v>5000</v>
      </c>
      <c r="E88" s="6">
        <f t="shared" si="20"/>
        <v>692.72280000000001</v>
      </c>
      <c r="F88" s="6">
        <v>417</v>
      </c>
      <c r="G88" s="15">
        <f t="shared" si="24"/>
        <v>6115.3951017491472</v>
      </c>
      <c r="H88" s="15">
        <f t="shared" si="21"/>
        <v>275.72280000000001</v>
      </c>
      <c r="K88" s="15">
        <f t="shared" si="23"/>
        <v>61.153951017491472</v>
      </c>
    </row>
    <row r="89" spans="2:11" s="2" customFormat="1" ht="12.75" customHeight="1" x14ac:dyDescent="0.25">
      <c r="B89" s="2" t="s">
        <v>20</v>
      </c>
      <c r="C89" s="6">
        <v>8613</v>
      </c>
      <c r="D89" s="6">
        <v>5000</v>
      </c>
      <c r="E89" s="6">
        <f t="shared" si="20"/>
        <v>717.46289999999999</v>
      </c>
      <c r="F89" s="6">
        <v>417</v>
      </c>
      <c r="G89" s="15">
        <f t="shared" si="24"/>
        <v>6391.1179017491468</v>
      </c>
      <c r="H89" s="15">
        <f t="shared" si="21"/>
        <v>300.46289999999999</v>
      </c>
      <c r="K89" s="15">
        <f t="shared" si="23"/>
        <v>63.91117901749147</v>
      </c>
    </row>
    <row r="90" spans="2:11" s="2" customFormat="1" ht="12.75" customHeight="1" thickBot="1" x14ac:dyDescent="0.3">
      <c r="B90" s="2" t="s">
        <v>21</v>
      </c>
      <c r="C90" s="6">
        <v>8613</v>
      </c>
      <c r="D90" s="6">
        <v>5000</v>
      </c>
      <c r="E90" s="6">
        <f t="shared" si="20"/>
        <v>717.46289999999999</v>
      </c>
      <c r="F90" s="6">
        <v>417</v>
      </c>
      <c r="G90" s="15">
        <f t="shared" si="24"/>
        <v>6691.5808017491472</v>
      </c>
      <c r="H90" s="15">
        <f t="shared" si="21"/>
        <v>300.46289999999999</v>
      </c>
      <c r="K90" s="15">
        <f t="shared" si="23"/>
        <v>66.915808017491472</v>
      </c>
    </row>
    <row r="91" spans="2:11" s="2" customFormat="1" ht="12.75" customHeight="1" thickBot="1" x14ac:dyDescent="0.3">
      <c r="B91" s="7" t="s">
        <v>22</v>
      </c>
      <c r="C91" s="8">
        <f>SUM(C78:C90)</f>
        <v>111490</v>
      </c>
      <c r="D91" s="9" t="s">
        <v>23</v>
      </c>
      <c r="E91" s="8">
        <f>SUM(E78:E90)</f>
        <v>9287.1170000000002</v>
      </c>
      <c r="F91" s="8">
        <f>SUM(F78:F90)</f>
        <v>5004</v>
      </c>
      <c r="G91" s="30">
        <f>SUM(G78:G90)</f>
        <v>64361.121022738909</v>
      </c>
      <c r="H91" s="30">
        <f>SUM(H78:H90)</f>
        <v>4283.1170000000002</v>
      </c>
      <c r="I91" s="34">
        <f>H76/12</f>
        <v>0.01</v>
      </c>
      <c r="J91" s="19"/>
      <c r="K91" s="29">
        <f>SUM(K78:K90)</f>
        <v>643.61121022738917</v>
      </c>
    </row>
    <row r="92" spans="2:11" s="2" customFormat="1" ht="12.75" customHeight="1" x14ac:dyDescent="0.25">
      <c r="G92" s="15"/>
      <c r="H92" s="15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G91*I91</f>
        <v>643.61121022738905</v>
      </c>
      <c r="F93" s="2" t="s">
        <v>25</v>
      </c>
      <c r="G93" s="73">
        <f>$C93+$H91</f>
        <v>4926.7282102273894</v>
      </c>
      <c r="H93" s="15"/>
      <c r="I93" s="15">
        <f>SUM($I$14,$G$33,$G$53,$G$73,$G$93)</f>
        <v>7635.6549119765368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H94" s="53"/>
      <c r="I94" s="135" t="str">
        <f>IF($I93=$G98,"OK","CHECK IT")</f>
        <v>OK</v>
      </c>
      <c r="J94" s="16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137" t="s">
        <v>38</v>
      </c>
      <c r="J95" s="20"/>
      <c r="K95" s="15"/>
    </row>
    <row r="96" spans="2:11" s="2" customFormat="1" ht="12.75" customHeight="1" x14ac:dyDescent="0.25">
      <c r="B96" s="439" t="s">
        <v>86</v>
      </c>
      <c r="C96" s="439"/>
      <c r="D96" s="439"/>
      <c r="E96" s="439" t="s">
        <v>87</v>
      </c>
      <c r="F96" s="439"/>
      <c r="G96" s="4" t="s">
        <v>88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8613</v>
      </c>
      <c r="D98" s="6">
        <v>5000</v>
      </c>
      <c r="E98" s="6">
        <f t="shared" ref="E98:E109" si="25">$C98*8.33%</f>
        <v>717.46289999999999</v>
      </c>
      <c r="F98" s="6">
        <v>417</v>
      </c>
      <c r="G98" s="15">
        <f>$G$14+$G$33+$G$53+$G$73+$G$93</f>
        <v>7635.6549119765368</v>
      </c>
      <c r="H98" s="15">
        <f t="shared" ref="H98:H109" si="26">E98-F98</f>
        <v>300.46289999999999</v>
      </c>
      <c r="I98" s="36">
        <v>0.12</v>
      </c>
      <c r="J98" s="22"/>
      <c r="K98" s="15">
        <f>($G98)*($H$96/12)</f>
        <v>76.356549119765376</v>
      </c>
    </row>
    <row r="99" spans="2:15" s="2" customFormat="1" ht="12.75" customHeight="1" x14ac:dyDescent="0.25">
      <c r="B99" s="2" t="s">
        <v>28</v>
      </c>
      <c r="C99" s="6">
        <v>8939</v>
      </c>
      <c r="D99" s="6">
        <v>5000</v>
      </c>
      <c r="E99" s="6">
        <f t="shared" si="25"/>
        <v>744.61869999999999</v>
      </c>
      <c r="F99" s="6">
        <v>417</v>
      </c>
      <c r="G99" s="15">
        <f t="shared" ref="G99:G109" si="27">$G98+$H98</f>
        <v>7936.1178119765373</v>
      </c>
      <c r="H99" s="15">
        <f t="shared" si="26"/>
        <v>327.61869999999999</v>
      </c>
      <c r="I99" s="31"/>
      <c r="J99" s="16"/>
      <c r="K99" s="15">
        <f t="shared" ref="K99:K100" si="28">($G99)*($H$96/12)</f>
        <v>79.36117811976537</v>
      </c>
    </row>
    <row r="100" spans="2:15" s="2" customFormat="1" ht="12.75" customHeight="1" x14ac:dyDescent="0.25">
      <c r="B100" s="2" t="s">
        <v>29</v>
      </c>
      <c r="C100" s="6">
        <v>8939</v>
      </c>
      <c r="D100" s="6">
        <v>5000</v>
      </c>
      <c r="E100" s="6">
        <f t="shared" si="25"/>
        <v>744.61869999999999</v>
      </c>
      <c r="F100" s="6">
        <v>417</v>
      </c>
      <c r="G100" s="15">
        <f t="shared" si="27"/>
        <v>8263.7365119765382</v>
      </c>
      <c r="H100" s="15">
        <f t="shared" si="26"/>
        <v>327.61869999999999</v>
      </c>
      <c r="I100" s="31"/>
      <c r="J100" s="16"/>
      <c r="K100" s="15">
        <f t="shared" si="28"/>
        <v>82.637365119765377</v>
      </c>
    </row>
    <row r="101" spans="2:15" s="2" customFormat="1" ht="12.75" customHeight="1" x14ac:dyDescent="0.25">
      <c r="B101" s="2" t="s">
        <v>30</v>
      </c>
      <c r="C101" s="6">
        <v>8939</v>
      </c>
      <c r="D101" s="6">
        <v>5000</v>
      </c>
      <c r="E101" s="6">
        <f t="shared" si="25"/>
        <v>744.61869999999999</v>
      </c>
      <c r="F101" s="6">
        <v>417</v>
      </c>
      <c r="G101" s="15">
        <f t="shared" si="27"/>
        <v>8591.3552119765372</v>
      </c>
      <c r="H101" s="15">
        <f t="shared" si="26"/>
        <v>327.61869999999999</v>
      </c>
      <c r="I101" s="36">
        <v>0.11</v>
      </c>
      <c r="J101" s="16"/>
      <c r="K101" s="15">
        <f>($G101)*($I$96/12)</f>
        <v>78.754089443118261</v>
      </c>
    </row>
    <row r="102" spans="2:15" s="2" customFormat="1" ht="12.75" customHeight="1" x14ac:dyDescent="0.25">
      <c r="B102" s="2" t="s">
        <v>31</v>
      </c>
      <c r="C102" s="6">
        <v>8939</v>
      </c>
      <c r="D102" s="6">
        <v>5000</v>
      </c>
      <c r="E102" s="6">
        <f t="shared" si="25"/>
        <v>744.61869999999999</v>
      </c>
      <c r="F102" s="6">
        <v>417</v>
      </c>
      <c r="G102" s="15">
        <f t="shared" si="27"/>
        <v>8918.9739119765363</v>
      </c>
      <c r="H102" s="15">
        <f t="shared" si="26"/>
        <v>327.61869999999999</v>
      </c>
      <c r="I102" s="31"/>
      <c r="J102" s="16"/>
      <c r="K102" s="15">
        <f t="shared" ref="K102:K109" si="29">($G102)*($I$96/12)</f>
        <v>81.757260859784921</v>
      </c>
    </row>
    <row r="103" spans="2:15" s="2" customFormat="1" ht="12.75" customHeight="1" x14ac:dyDescent="0.25">
      <c r="B103" s="2" t="s">
        <v>32</v>
      </c>
      <c r="C103" s="6">
        <v>8939</v>
      </c>
      <c r="D103" s="6">
        <v>5000</v>
      </c>
      <c r="E103" s="6">
        <f t="shared" si="25"/>
        <v>744.61869999999999</v>
      </c>
      <c r="F103" s="6">
        <v>417</v>
      </c>
      <c r="G103" s="15">
        <f t="shared" si="27"/>
        <v>9246.5926119765354</v>
      </c>
      <c r="H103" s="15">
        <f t="shared" si="26"/>
        <v>327.61869999999999</v>
      </c>
      <c r="I103" s="31"/>
      <c r="J103" s="16"/>
      <c r="K103" s="15">
        <f t="shared" si="29"/>
        <v>84.760432276451581</v>
      </c>
    </row>
    <row r="104" spans="2:15" s="2" customFormat="1" ht="12.75" customHeight="1" x14ac:dyDescent="0.25">
      <c r="B104" s="2" t="s">
        <v>33</v>
      </c>
      <c r="C104" s="6">
        <v>8939</v>
      </c>
      <c r="D104" s="6">
        <v>5000</v>
      </c>
      <c r="E104" s="6">
        <f t="shared" si="25"/>
        <v>744.61869999999999</v>
      </c>
      <c r="F104" s="6">
        <v>417</v>
      </c>
      <c r="G104" s="15">
        <f t="shared" si="27"/>
        <v>9574.2113119765345</v>
      </c>
      <c r="H104" s="15">
        <f t="shared" si="26"/>
        <v>327.61869999999999</v>
      </c>
      <c r="I104" s="31"/>
      <c r="J104" s="16"/>
      <c r="K104" s="15">
        <f t="shared" si="29"/>
        <v>87.763603693118228</v>
      </c>
    </row>
    <row r="105" spans="2:15" s="2" customFormat="1" ht="12.75" customHeight="1" x14ac:dyDescent="0.25">
      <c r="B105" s="2" t="s">
        <v>17</v>
      </c>
      <c r="C105" s="6">
        <v>9005</v>
      </c>
      <c r="D105" s="6">
        <v>5000</v>
      </c>
      <c r="E105" s="6">
        <f t="shared" si="25"/>
        <v>750.11649999999997</v>
      </c>
      <c r="F105" s="6">
        <v>417</v>
      </c>
      <c r="G105" s="15">
        <f t="shared" si="27"/>
        <v>9901.8300119765336</v>
      </c>
      <c r="H105" s="15">
        <f t="shared" si="26"/>
        <v>333.11649999999997</v>
      </c>
      <c r="I105" s="31"/>
      <c r="J105" s="16"/>
      <c r="K105" s="15">
        <f t="shared" si="29"/>
        <v>90.766775109784888</v>
      </c>
    </row>
    <row r="106" spans="2:15" s="2" customFormat="1" ht="12.75" customHeight="1" x14ac:dyDescent="0.25">
      <c r="B106" s="2" t="s">
        <v>18</v>
      </c>
      <c r="C106" s="6">
        <v>9005</v>
      </c>
      <c r="D106" s="6">
        <v>5000</v>
      </c>
      <c r="E106" s="6">
        <f t="shared" si="25"/>
        <v>750.11649999999997</v>
      </c>
      <c r="F106" s="6">
        <v>417</v>
      </c>
      <c r="G106" s="15">
        <f t="shared" si="27"/>
        <v>10234.946511976534</v>
      </c>
      <c r="H106" s="15">
        <f t="shared" si="26"/>
        <v>333.11649999999997</v>
      </c>
      <c r="I106" s="31"/>
      <c r="J106" s="16"/>
      <c r="K106" s="15">
        <f t="shared" si="29"/>
        <v>93.820343026451553</v>
      </c>
    </row>
    <row r="107" spans="2:15" s="2" customFormat="1" ht="12.75" customHeight="1" x14ac:dyDescent="0.25">
      <c r="B107" s="2" t="s">
        <v>19</v>
      </c>
      <c r="C107" s="6">
        <v>9005</v>
      </c>
      <c r="D107" s="6">
        <v>5000</v>
      </c>
      <c r="E107" s="6">
        <f t="shared" si="25"/>
        <v>750.11649999999997</v>
      </c>
      <c r="F107" s="6">
        <v>417</v>
      </c>
      <c r="G107" s="15">
        <f t="shared" si="27"/>
        <v>10568.063011976534</v>
      </c>
      <c r="H107" s="15">
        <f t="shared" si="26"/>
        <v>333.11649999999997</v>
      </c>
      <c r="K107" s="15">
        <f t="shared" si="29"/>
        <v>96.873910943118233</v>
      </c>
    </row>
    <row r="108" spans="2:15" s="2" customFormat="1" ht="12.75" customHeight="1" x14ac:dyDescent="0.25">
      <c r="B108" s="2" t="s">
        <v>20</v>
      </c>
      <c r="C108" s="6">
        <v>9315</v>
      </c>
      <c r="D108" s="6">
        <v>5000</v>
      </c>
      <c r="E108" s="6">
        <f t="shared" si="25"/>
        <v>775.93949999999995</v>
      </c>
      <c r="F108" s="6">
        <v>417</v>
      </c>
      <c r="G108" s="15">
        <f t="shared" si="27"/>
        <v>10901.179511976534</v>
      </c>
      <c r="H108" s="15">
        <f t="shared" si="26"/>
        <v>358.93949999999995</v>
      </c>
      <c r="K108" s="15">
        <f t="shared" si="29"/>
        <v>99.927478859784898</v>
      </c>
    </row>
    <row r="109" spans="2:15" s="2" customFormat="1" ht="12.75" customHeight="1" x14ac:dyDescent="0.25">
      <c r="B109" s="2" t="s">
        <v>21</v>
      </c>
      <c r="C109" s="6">
        <v>9315</v>
      </c>
      <c r="D109" s="6">
        <v>5000</v>
      </c>
      <c r="E109" s="6">
        <f t="shared" si="25"/>
        <v>775.93949999999995</v>
      </c>
      <c r="F109" s="6">
        <v>417</v>
      </c>
      <c r="G109" s="15">
        <f t="shared" si="27"/>
        <v>11260.119011976534</v>
      </c>
      <c r="H109" s="15">
        <f t="shared" si="26"/>
        <v>358.93949999999995</v>
      </c>
      <c r="K109" s="15">
        <f t="shared" si="29"/>
        <v>103.2177576097849</v>
      </c>
    </row>
    <row r="110" spans="2:15" s="2" customFormat="1" ht="12.75" customHeight="1" x14ac:dyDescent="0.25">
      <c r="B110" s="7" t="s">
        <v>22</v>
      </c>
      <c r="C110" s="8">
        <f>SUM(C98:C109)</f>
        <v>107892</v>
      </c>
      <c r="D110" s="9" t="s">
        <v>23</v>
      </c>
      <c r="E110" s="8">
        <f t="shared" ref="E110:F110" si="30">SUM(E98:E109)</f>
        <v>8987.4035999999996</v>
      </c>
      <c r="F110" s="8">
        <f t="shared" si="30"/>
        <v>5004</v>
      </c>
      <c r="G110" s="30">
        <f>SUM(G98:G109)</f>
        <v>113032.78034371842</v>
      </c>
      <c r="H110" s="30">
        <f>SUM(H98:H109)</f>
        <v>3983.4036000000001</v>
      </c>
      <c r="I110" s="37"/>
      <c r="J110" s="23"/>
      <c r="K110" s="30">
        <f>SUM(K98:K109)</f>
        <v>1055.9967441806937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((G98+G99+G100)*H96+(G101+G102+G103+G104+G105+G106+G107+G108+G109)*I96)/12</f>
        <v>1055.9967441806937</v>
      </c>
      <c r="D112" s="14"/>
      <c r="E112" s="10"/>
      <c r="F112" s="2" t="s">
        <v>25</v>
      </c>
      <c r="G112" s="73">
        <f>$C112+$H110</f>
        <v>5039.4003441806935</v>
      </c>
      <c r="H112" s="15"/>
      <c r="I112" s="15">
        <f>SUM($I$14,$G$33,$G$53,$G$73,$G$93,$G$112)</f>
        <v>12675.055256157229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0"/>
      <c r="H113" s="46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136" t="s">
        <v>39</v>
      </c>
      <c r="J114" s="20"/>
      <c r="K114" s="15"/>
    </row>
    <row r="115" spans="2:11" s="2" customFormat="1" ht="12.75" customHeight="1" x14ac:dyDescent="0.25">
      <c r="B115" s="439" t="s">
        <v>86</v>
      </c>
      <c r="C115" s="439"/>
      <c r="D115" s="439"/>
      <c r="E115" s="439" t="s">
        <v>87</v>
      </c>
      <c r="F115" s="439"/>
      <c r="G115" s="4" t="s">
        <v>88</v>
      </c>
      <c r="H115" s="56">
        <v>9.5000000000000001E-2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9315</v>
      </c>
      <c r="D117" s="6">
        <v>5000</v>
      </c>
      <c r="E117" s="6">
        <f t="shared" ref="E117:E128" si="31">$C117*8.33%</f>
        <v>775.93949999999995</v>
      </c>
      <c r="F117" s="6">
        <v>417</v>
      </c>
      <c r="G117" s="15">
        <f>$G$14+$G$33+$G$53+$G$73+$G$93+$G$112</f>
        <v>12675.055256157229</v>
      </c>
      <c r="H117" s="15">
        <f t="shared" ref="H117:H128" si="32">E117-F117</f>
        <v>358.93949999999995</v>
      </c>
      <c r="I117" s="31"/>
      <c r="J117" s="16"/>
      <c r="K117" s="15">
        <f>($G117)*($H$115/12)</f>
        <v>100.34418744457807</v>
      </c>
    </row>
    <row r="118" spans="2:11" s="2" customFormat="1" ht="12.75" customHeight="1" x14ac:dyDescent="0.25">
      <c r="B118" s="2" t="s">
        <v>28</v>
      </c>
      <c r="C118" s="6">
        <v>9315</v>
      </c>
      <c r="D118" s="6">
        <v>5000</v>
      </c>
      <c r="E118" s="6">
        <f t="shared" si="31"/>
        <v>775.93949999999995</v>
      </c>
      <c r="F118" s="6">
        <v>417</v>
      </c>
      <c r="G118" s="15">
        <f t="shared" ref="G118:G128" si="33">$G117+$H117</f>
        <v>13033.99475615723</v>
      </c>
      <c r="H118" s="15">
        <f t="shared" si="32"/>
        <v>358.93949999999995</v>
      </c>
      <c r="I118" s="31"/>
      <c r="J118" s="16"/>
      <c r="K118" s="15">
        <f t="shared" ref="K118:K128" si="34">($G118)*($H$115/12)</f>
        <v>103.18579181957809</v>
      </c>
    </row>
    <row r="119" spans="2:11" s="2" customFormat="1" ht="12.75" customHeight="1" x14ac:dyDescent="0.25">
      <c r="B119" s="2" t="s">
        <v>29</v>
      </c>
      <c r="C119" s="6">
        <v>9315</v>
      </c>
      <c r="D119" s="6">
        <v>5000</v>
      </c>
      <c r="E119" s="6">
        <f t="shared" si="31"/>
        <v>775.93949999999995</v>
      </c>
      <c r="F119" s="6">
        <v>417</v>
      </c>
      <c r="G119" s="15">
        <f t="shared" si="33"/>
        <v>13392.93425615723</v>
      </c>
      <c r="H119" s="15">
        <f t="shared" si="32"/>
        <v>358.93949999999995</v>
      </c>
      <c r="I119" s="31"/>
      <c r="J119" s="16"/>
      <c r="K119" s="15">
        <f t="shared" si="34"/>
        <v>106.02739619457809</v>
      </c>
    </row>
    <row r="120" spans="2:11" s="2" customFormat="1" ht="12.75" customHeight="1" x14ac:dyDescent="0.25">
      <c r="B120" s="2" t="s">
        <v>30</v>
      </c>
      <c r="C120" s="6">
        <v>9315</v>
      </c>
      <c r="D120" s="6">
        <v>6500</v>
      </c>
      <c r="E120" s="6">
        <f t="shared" si="31"/>
        <v>775.93949999999995</v>
      </c>
      <c r="F120" s="6">
        <v>541</v>
      </c>
      <c r="G120" s="15">
        <f t="shared" si="33"/>
        <v>13751.873756157231</v>
      </c>
      <c r="H120" s="15">
        <f t="shared" si="32"/>
        <v>234.93949999999995</v>
      </c>
      <c r="I120" s="31"/>
      <c r="J120" s="16"/>
      <c r="K120" s="15">
        <f t="shared" si="34"/>
        <v>108.86900056957809</v>
      </c>
    </row>
    <row r="121" spans="2:11" s="2" customFormat="1" ht="12.75" customHeight="1" x14ac:dyDescent="0.25">
      <c r="B121" s="2" t="s">
        <v>31</v>
      </c>
      <c r="C121" s="6">
        <v>9518</v>
      </c>
      <c r="D121" s="6">
        <v>6500</v>
      </c>
      <c r="E121" s="6">
        <f t="shared" si="31"/>
        <v>792.84939999999995</v>
      </c>
      <c r="F121" s="6">
        <v>541</v>
      </c>
      <c r="G121" s="15">
        <f t="shared" si="33"/>
        <v>13986.813256157231</v>
      </c>
      <c r="H121" s="15">
        <f t="shared" si="32"/>
        <v>251.84939999999995</v>
      </c>
      <c r="I121" s="31"/>
      <c r="J121" s="16"/>
      <c r="K121" s="15">
        <f t="shared" si="34"/>
        <v>110.72893827791142</v>
      </c>
    </row>
    <row r="122" spans="2:11" s="2" customFormat="1" ht="12.75" customHeight="1" x14ac:dyDescent="0.25">
      <c r="B122" s="2" t="s">
        <v>32</v>
      </c>
      <c r="C122" s="6">
        <v>9518</v>
      </c>
      <c r="D122" s="6">
        <v>6500</v>
      </c>
      <c r="E122" s="6">
        <f t="shared" si="31"/>
        <v>792.84939999999995</v>
      </c>
      <c r="F122" s="6">
        <v>541</v>
      </c>
      <c r="G122" s="15">
        <f t="shared" si="33"/>
        <v>14238.66265615723</v>
      </c>
      <c r="H122" s="15">
        <f t="shared" si="32"/>
        <v>251.84939999999995</v>
      </c>
      <c r="I122" s="31"/>
      <c r="J122" s="16"/>
      <c r="K122" s="15">
        <f t="shared" si="34"/>
        <v>112.72274602791141</v>
      </c>
    </row>
    <row r="123" spans="2:11" s="2" customFormat="1" ht="12.75" customHeight="1" x14ac:dyDescent="0.25">
      <c r="B123" s="2" t="s">
        <v>33</v>
      </c>
      <c r="C123" s="6">
        <v>9518</v>
      </c>
      <c r="D123" s="6">
        <v>6500</v>
      </c>
      <c r="E123" s="6">
        <f t="shared" si="31"/>
        <v>792.84939999999995</v>
      </c>
      <c r="F123" s="6">
        <v>541</v>
      </c>
      <c r="G123" s="15">
        <f t="shared" si="33"/>
        <v>14490.512056157229</v>
      </c>
      <c r="H123" s="15">
        <f t="shared" si="32"/>
        <v>251.84939999999995</v>
      </c>
      <c r="I123" s="31"/>
      <c r="J123" s="16"/>
      <c r="K123" s="15">
        <f t="shared" si="34"/>
        <v>114.71655377791141</v>
      </c>
    </row>
    <row r="124" spans="2:11" s="2" customFormat="1" ht="12.75" customHeight="1" x14ac:dyDescent="0.25">
      <c r="B124" s="2" t="s">
        <v>17</v>
      </c>
      <c r="C124" s="6">
        <v>9518</v>
      </c>
      <c r="D124" s="6">
        <v>6500</v>
      </c>
      <c r="E124" s="6">
        <f t="shared" si="31"/>
        <v>792.84939999999995</v>
      </c>
      <c r="F124" s="6">
        <v>541</v>
      </c>
      <c r="G124" s="15">
        <f t="shared" si="33"/>
        <v>14742.361456157229</v>
      </c>
      <c r="H124" s="15">
        <f t="shared" si="32"/>
        <v>251.84939999999995</v>
      </c>
      <c r="I124" s="31"/>
      <c r="J124" s="16"/>
      <c r="K124" s="15">
        <f t="shared" si="34"/>
        <v>116.7103615279114</v>
      </c>
    </row>
    <row r="125" spans="2:11" s="2" customFormat="1" ht="12.75" customHeight="1" x14ac:dyDescent="0.25">
      <c r="B125" s="2" t="s">
        <v>18</v>
      </c>
      <c r="C125" s="6">
        <v>9518</v>
      </c>
      <c r="D125" s="6">
        <v>6500</v>
      </c>
      <c r="E125" s="6">
        <f t="shared" si="31"/>
        <v>792.84939999999995</v>
      </c>
      <c r="F125" s="6">
        <v>541</v>
      </c>
      <c r="G125" s="15">
        <f t="shared" si="33"/>
        <v>14994.210856157228</v>
      </c>
      <c r="H125" s="15">
        <f t="shared" si="32"/>
        <v>251.84939999999995</v>
      </c>
      <c r="I125" s="31"/>
      <c r="J125" s="16"/>
      <c r="K125" s="15">
        <f t="shared" si="34"/>
        <v>118.70416927791139</v>
      </c>
    </row>
    <row r="126" spans="2:11" s="2" customFormat="1" ht="12.75" customHeight="1" x14ac:dyDescent="0.25">
      <c r="B126" s="2" t="s">
        <v>19</v>
      </c>
      <c r="C126" s="6">
        <v>9518</v>
      </c>
      <c r="D126" s="6">
        <v>6500</v>
      </c>
      <c r="E126" s="6">
        <f t="shared" si="31"/>
        <v>792.84939999999995</v>
      </c>
      <c r="F126" s="6">
        <v>541</v>
      </c>
      <c r="G126" s="15">
        <f t="shared" si="33"/>
        <v>15246.060256157227</v>
      </c>
      <c r="H126" s="15">
        <f t="shared" si="32"/>
        <v>251.84939999999995</v>
      </c>
      <c r="K126" s="15">
        <f t="shared" si="34"/>
        <v>120.69797702791139</v>
      </c>
    </row>
    <row r="127" spans="2:11" s="2" customFormat="1" ht="12.75" customHeight="1" x14ac:dyDescent="0.25">
      <c r="B127" s="2" t="s">
        <v>20</v>
      </c>
      <c r="C127" s="6">
        <v>9835</v>
      </c>
      <c r="D127" s="6">
        <v>6500</v>
      </c>
      <c r="E127" s="6">
        <f t="shared" si="31"/>
        <v>819.25549999999998</v>
      </c>
      <c r="F127" s="6">
        <v>541</v>
      </c>
      <c r="G127" s="15">
        <f t="shared" si="33"/>
        <v>15497.909656157226</v>
      </c>
      <c r="H127" s="15">
        <f t="shared" si="32"/>
        <v>278.25549999999998</v>
      </c>
      <c r="K127" s="15">
        <f t="shared" si="34"/>
        <v>122.69178477791138</v>
      </c>
    </row>
    <row r="128" spans="2:11" s="2" customFormat="1" ht="12.75" customHeight="1" x14ac:dyDescent="0.25">
      <c r="B128" s="2" t="s">
        <v>21</v>
      </c>
      <c r="C128" s="6">
        <v>9835</v>
      </c>
      <c r="D128" s="6">
        <v>6500</v>
      </c>
      <c r="E128" s="6">
        <f t="shared" si="31"/>
        <v>819.25549999999998</v>
      </c>
      <c r="F128" s="6">
        <v>541</v>
      </c>
      <c r="G128" s="15">
        <f t="shared" si="33"/>
        <v>15776.165156157225</v>
      </c>
      <c r="H128" s="15">
        <f t="shared" si="32"/>
        <v>278.25549999999998</v>
      </c>
      <c r="K128" s="15">
        <f t="shared" si="34"/>
        <v>124.89464081957804</v>
      </c>
    </row>
    <row r="129" spans="2:11" s="2" customFormat="1" ht="12.75" customHeight="1" x14ac:dyDescent="0.25">
      <c r="B129" s="7" t="s">
        <v>22</v>
      </c>
      <c r="C129" s="8">
        <f>SUM(C117:C128)</f>
        <v>114038</v>
      </c>
      <c r="D129" s="9" t="s">
        <v>23</v>
      </c>
      <c r="E129" s="8">
        <f>SUM(E117:E128)</f>
        <v>9499.3653999999988</v>
      </c>
      <c r="F129" s="8">
        <f>SUM(F117:F128)</f>
        <v>6120</v>
      </c>
      <c r="G129" s="30">
        <f>SUM(G117:G128)</f>
        <v>171826.55337388674</v>
      </c>
      <c r="H129" s="30">
        <f>SUM(H117:H128)</f>
        <v>3379.3654000000006</v>
      </c>
      <c r="I129" s="38">
        <f>H115/12</f>
        <v>7.9166666666666673E-3</v>
      </c>
      <c r="J129" s="23"/>
      <c r="K129" s="30">
        <f>SUM(K117:K128)</f>
        <v>1360.2935475432701</v>
      </c>
    </row>
    <row r="130" spans="2:11" s="2" customFormat="1" ht="12.75" customHeight="1" x14ac:dyDescent="0.25">
      <c r="G130" s="15"/>
      <c r="H130" s="15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1360.2935475432701</v>
      </c>
      <c r="F131" s="2" t="s">
        <v>25</v>
      </c>
      <c r="G131" s="73">
        <f>$C131+$H129</f>
        <v>4739.6589475432702</v>
      </c>
      <c r="H131" s="15"/>
      <c r="I131" s="15">
        <f>SUM($I$14,$G$33,$G$53,$G$73,$G$93,$G$112,$G$131)</f>
        <v>17414.7142037005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135" t="str">
        <f>IF($I131=$G136,"OK","CHECK IT")</f>
        <v>OK</v>
      </c>
      <c r="J132" s="16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136" t="s">
        <v>41</v>
      </c>
      <c r="J133" s="20"/>
      <c r="K133" s="15"/>
    </row>
    <row r="134" spans="2:11" s="2" customFormat="1" ht="12.75" customHeight="1" x14ac:dyDescent="0.25">
      <c r="B134" s="439" t="s">
        <v>86</v>
      </c>
      <c r="C134" s="439"/>
      <c r="D134" s="439"/>
      <c r="E134" s="439" t="s">
        <v>87</v>
      </c>
      <c r="F134" s="439"/>
      <c r="G134" s="4" t="s">
        <v>88</v>
      </c>
      <c r="H134" s="56">
        <v>9.5000000000000001E-2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9835</v>
      </c>
      <c r="D136" s="6">
        <v>6500</v>
      </c>
      <c r="E136" s="6">
        <f t="shared" ref="E136:E147" si="35">$C136*8.33%</f>
        <v>819.25549999999998</v>
      </c>
      <c r="F136" s="6">
        <v>541</v>
      </c>
      <c r="G136" s="15">
        <f>$G$14+$G$33+$G$53+$G$73+$G$93+$G$112+$G$131</f>
        <v>17414.7142037005</v>
      </c>
      <c r="H136" s="15">
        <f t="shared" ref="H136:H147" si="36">E136-F136</f>
        <v>278.25549999999998</v>
      </c>
      <c r="I136" s="31"/>
      <c r="J136" s="16"/>
      <c r="K136" s="15">
        <f>($G136)*($H$134/12)</f>
        <v>137.86648744596229</v>
      </c>
    </row>
    <row r="137" spans="2:11" s="2" customFormat="1" ht="12.75" customHeight="1" x14ac:dyDescent="0.25">
      <c r="B137" s="2" t="s">
        <v>28</v>
      </c>
      <c r="C137" s="6">
        <v>9835</v>
      </c>
      <c r="D137" s="6">
        <v>6500</v>
      </c>
      <c r="E137" s="6">
        <f t="shared" si="35"/>
        <v>819.25549999999998</v>
      </c>
      <c r="F137" s="6">
        <v>541</v>
      </c>
      <c r="G137" s="15">
        <f t="shared" ref="G137:G147" si="37">$G136+$H136</f>
        <v>17692.969703700499</v>
      </c>
      <c r="H137" s="15">
        <f t="shared" si="36"/>
        <v>278.25549999999998</v>
      </c>
      <c r="I137" s="31"/>
      <c r="J137" s="16"/>
      <c r="K137" s="15">
        <f t="shared" ref="K137:K147" si="38">($G137)*($H$134/12)</f>
        <v>140.06934348762897</v>
      </c>
    </row>
    <row r="138" spans="2:11" s="2" customFormat="1" ht="12.75" customHeight="1" x14ac:dyDescent="0.25">
      <c r="B138" s="2" t="s">
        <v>29</v>
      </c>
      <c r="C138" s="6">
        <v>9835</v>
      </c>
      <c r="D138" s="6">
        <v>6500</v>
      </c>
      <c r="E138" s="6">
        <f t="shared" si="35"/>
        <v>819.25549999999998</v>
      </c>
      <c r="F138" s="6">
        <v>541</v>
      </c>
      <c r="G138" s="15">
        <f t="shared" si="37"/>
        <v>17971.225203700498</v>
      </c>
      <c r="H138" s="15">
        <f t="shared" si="36"/>
        <v>278.25549999999998</v>
      </c>
      <c r="I138" s="31"/>
      <c r="J138" s="16"/>
      <c r="K138" s="15">
        <f t="shared" si="38"/>
        <v>142.27219952929562</v>
      </c>
    </row>
    <row r="139" spans="2:11" s="2" customFormat="1" ht="12.75" customHeight="1" x14ac:dyDescent="0.25">
      <c r="B139" s="2" t="s">
        <v>30</v>
      </c>
      <c r="C139" s="6">
        <v>9835</v>
      </c>
      <c r="D139" s="6">
        <v>6500</v>
      </c>
      <c r="E139" s="6">
        <f t="shared" si="35"/>
        <v>819.25549999999998</v>
      </c>
      <c r="F139" s="6">
        <v>541</v>
      </c>
      <c r="G139" s="15">
        <f t="shared" si="37"/>
        <v>18249.480703700498</v>
      </c>
      <c r="H139" s="15">
        <f t="shared" si="36"/>
        <v>278.25549999999998</v>
      </c>
      <c r="I139" s="31"/>
      <c r="J139" s="16"/>
      <c r="K139" s="15">
        <f t="shared" si="38"/>
        <v>144.4750555709623</v>
      </c>
    </row>
    <row r="140" spans="2:11" s="2" customFormat="1" ht="12.75" customHeight="1" x14ac:dyDescent="0.25">
      <c r="B140" s="2" t="s">
        <v>31</v>
      </c>
      <c r="C140" s="6">
        <v>9835</v>
      </c>
      <c r="D140" s="6">
        <v>6500</v>
      </c>
      <c r="E140" s="6">
        <f t="shared" si="35"/>
        <v>819.25549999999998</v>
      </c>
      <c r="F140" s="6">
        <v>541</v>
      </c>
      <c r="G140" s="15">
        <f t="shared" si="37"/>
        <v>18527.736203700497</v>
      </c>
      <c r="H140" s="15">
        <f t="shared" si="36"/>
        <v>278.25549999999998</v>
      </c>
      <c r="I140" s="31"/>
      <c r="J140" s="16"/>
      <c r="K140" s="15">
        <f t="shared" si="38"/>
        <v>146.67791161262895</v>
      </c>
    </row>
    <row r="141" spans="2:11" s="2" customFormat="1" ht="12.75" customHeight="1" x14ac:dyDescent="0.25">
      <c r="B141" s="2" t="s">
        <v>32</v>
      </c>
      <c r="C141" s="6">
        <v>9835</v>
      </c>
      <c r="D141" s="6">
        <v>6500</v>
      </c>
      <c r="E141" s="6">
        <f t="shared" si="35"/>
        <v>819.25549999999998</v>
      </c>
      <c r="F141" s="6">
        <v>541</v>
      </c>
      <c r="G141" s="15">
        <f t="shared" si="37"/>
        <v>18805.991703700496</v>
      </c>
      <c r="H141" s="15">
        <f t="shared" si="36"/>
        <v>278.25549999999998</v>
      </c>
      <c r="I141" s="31"/>
      <c r="J141" s="16"/>
      <c r="K141" s="15">
        <f t="shared" si="38"/>
        <v>148.8807676542956</v>
      </c>
    </row>
    <row r="142" spans="2:11" s="2" customFormat="1" ht="12.75" customHeight="1" x14ac:dyDescent="0.25">
      <c r="B142" s="2" t="s">
        <v>33</v>
      </c>
      <c r="C142" s="6">
        <v>9835</v>
      </c>
      <c r="D142" s="6">
        <v>6500</v>
      </c>
      <c r="E142" s="6">
        <f t="shared" si="35"/>
        <v>819.25549999999998</v>
      </c>
      <c r="F142" s="6">
        <v>541</v>
      </c>
      <c r="G142" s="15">
        <f t="shared" si="37"/>
        <v>19084.247203700495</v>
      </c>
      <c r="H142" s="15">
        <f t="shared" si="36"/>
        <v>278.25549999999998</v>
      </c>
      <c r="I142" s="31"/>
      <c r="J142" s="16"/>
      <c r="K142" s="15">
        <f t="shared" si="38"/>
        <v>151.08362369596227</v>
      </c>
    </row>
    <row r="143" spans="2:11" s="2" customFormat="1" ht="12.75" customHeight="1" x14ac:dyDescent="0.25">
      <c r="B143" s="2" t="s">
        <v>17</v>
      </c>
      <c r="C143" s="6">
        <v>9835</v>
      </c>
      <c r="D143" s="6">
        <v>6500</v>
      </c>
      <c r="E143" s="6">
        <f t="shared" si="35"/>
        <v>819.25549999999998</v>
      </c>
      <c r="F143" s="6">
        <v>541</v>
      </c>
      <c r="G143" s="15">
        <f t="shared" si="37"/>
        <v>19362.502703700495</v>
      </c>
      <c r="H143" s="15">
        <f t="shared" si="36"/>
        <v>278.25549999999998</v>
      </c>
      <c r="I143" s="31"/>
      <c r="J143" s="16"/>
      <c r="K143" s="15">
        <f t="shared" si="38"/>
        <v>153.28647973762892</v>
      </c>
    </row>
    <row r="144" spans="2:11" s="2" customFormat="1" ht="12.75" customHeight="1" x14ac:dyDescent="0.25">
      <c r="B144" s="2" t="s">
        <v>18</v>
      </c>
      <c r="C144" s="6">
        <v>9835</v>
      </c>
      <c r="D144" s="6">
        <v>6500</v>
      </c>
      <c r="E144" s="6">
        <f t="shared" si="35"/>
        <v>819.25549999999998</v>
      </c>
      <c r="F144" s="6">
        <v>541</v>
      </c>
      <c r="G144" s="15">
        <f t="shared" si="37"/>
        <v>19640.758203700494</v>
      </c>
      <c r="H144" s="15">
        <f t="shared" si="36"/>
        <v>278.25549999999998</v>
      </c>
      <c r="I144" s="31"/>
      <c r="J144" s="16"/>
      <c r="K144" s="15">
        <f t="shared" si="38"/>
        <v>155.4893357792956</v>
      </c>
    </row>
    <row r="145" spans="2:11" s="2" customFormat="1" ht="12.75" customHeight="1" x14ac:dyDescent="0.25">
      <c r="B145" s="2" t="s">
        <v>19</v>
      </c>
      <c r="C145" s="6">
        <v>9835</v>
      </c>
      <c r="D145" s="6">
        <v>6500</v>
      </c>
      <c r="E145" s="6">
        <f t="shared" si="35"/>
        <v>819.25549999999998</v>
      </c>
      <c r="F145" s="6">
        <v>541</v>
      </c>
      <c r="G145" s="15">
        <f t="shared" si="37"/>
        <v>19919.013703700493</v>
      </c>
      <c r="H145" s="15">
        <f t="shared" si="36"/>
        <v>278.25549999999998</v>
      </c>
      <c r="K145" s="15">
        <f t="shared" si="38"/>
        <v>157.69219182096225</v>
      </c>
    </row>
    <row r="146" spans="2:11" s="2" customFormat="1" ht="12.75" customHeight="1" x14ac:dyDescent="0.25">
      <c r="B146" s="2" t="s">
        <v>20</v>
      </c>
      <c r="C146" s="6">
        <v>10152</v>
      </c>
      <c r="D146" s="6">
        <v>6500</v>
      </c>
      <c r="E146" s="6">
        <f t="shared" si="35"/>
        <v>845.66160000000002</v>
      </c>
      <c r="F146" s="6">
        <v>541</v>
      </c>
      <c r="G146" s="15">
        <f t="shared" si="37"/>
        <v>20197.269203700493</v>
      </c>
      <c r="H146" s="15">
        <f t="shared" si="36"/>
        <v>304.66160000000002</v>
      </c>
      <c r="K146" s="15">
        <f t="shared" si="38"/>
        <v>159.8950478626289</v>
      </c>
    </row>
    <row r="147" spans="2:11" s="2" customFormat="1" ht="12.75" customHeight="1" x14ac:dyDescent="0.25">
      <c r="B147" s="2" t="s">
        <v>21</v>
      </c>
      <c r="C147" s="6">
        <v>10152</v>
      </c>
      <c r="D147" s="6">
        <v>6500</v>
      </c>
      <c r="E147" s="6">
        <f t="shared" si="35"/>
        <v>845.66160000000002</v>
      </c>
      <c r="F147" s="6">
        <v>541</v>
      </c>
      <c r="G147" s="15">
        <f t="shared" si="37"/>
        <v>20501.930803700492</v>
      </c>
      <c r="H147" s="15">
        <f t="shared" si="36"/>
        <v>304.66160000000002</v>
      </c>
      <c r="K147" s="15">
        <f t="shared" si="38"/>
        <v>162.30695219596225</v>
      </c>
    </row>
    <row r="148" spans="2:11" s="2" customFormat="1" ht="12.75" customHeight="1" x14ac:dyDescent="0.25">
      <c r="B148" s="7" t="s">
        <v>22</v>
      </c>
      <c r="C148" s="8">
        <f>SUM(C136:C147)</f>
        <v>118654</v>
      </c>
      <c r="D148" s="9" t="s">
        <v>23</v>
      </c>
      <c r="E148" s="8">
        <f>SUM(E136:E147)</f>
        <v>9883.8781999999992</v>
      </c>
      <c r="F148" s="8">
        <f>SUM(F136:F147)</f>
        <v>6492</v>
      </c>
      <c r="G148" s="30">
        <f>SUM(G136:G147)</f>
        <v>227367.83954440599</v>
      </c>
      <c r="H148" s="30">
        <f>SUM(H136:H147)</f>
        <v>3391.8782000000001</v>
      </c>
      <c r="I148" s="38">
        <f>H134/12</f>
        <v>7.9166666666666673E-3</v>
      </c>
      <c r="J148" s="23"/>
      <c r="K148" s="30">
        <f>SUM(K136:K147)</f>
        <v>1799.9953963932139</v>
      </c>
    </row>
    <row r="149" spans="2:11" s="2" customFormat="1" ht="12.75" customHeight="1" x14ac:dyDescent="0.25"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1799.9953963932142</v>
      </c>
      <c r="F150" s="2" t="s">
        <v>25</v>
      </c>
      <c r="G150" s="73">
        <f>$C150+$H148</f>
        <v>5191.873596393214</v>
      </c>
      <c r="H150" s="15"/>
      <c r="I150" s="15">
        <f>SUM($I$14,$G$33,$G$53,$G$73,$G$93,$G$112,$G$131,$G$150)</f>
        <v>22606.587800093715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86</v>
      </c>
      <c r="C153" s="439"/>
      <c r="D153" s="439"/>
      <c r="E153" s="439" t="s">
        <v>87</v>
      </c>
      <c r="F153" s="439"/>
      <c r="G153" s="4" t="s">
        <v>88</v>
      </c>
      <c r="H153" s="56">
        <v>9.5000000000000001E-2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10152</v>
      </c>
      <c r="D155" s="6">
        <v>6500</v>
      </c>
      <c r="E155" s="6">
        <f t="shared" ref="E155:E166" si="39">$C155*8.33%</f>
        <v>845.66160000000002</v>
      </c>
      <c r="F155" s="6">
        <v>541</v>
      </c>
      <c r="G155" s="15">
        <f>$G$14+$G$33+$G$53+$G$73+$G$93+$G$112+$G$131+$G$150</f>
        <v>22606.587800093715</v>
      </c>
      <c r="H155" s="15">
        <f t="shared" ref="H155:H166" si="40">E155-F155</f>
        <v>304.66160000000002</v>
      </c>
      <c r="I155" s="31"/>
      <c r="J155" s="16"/>
      <c r="K155" s="15">
        <f>($G155)*($H$153/12)</f>
        <v>178.96882008407528</v>
      </c>
    </row>
    <row r="156" spans="2:11" s="2" customFormat="1" ht="12.75" customHeight="1" x14ac:dyDescent="0.25">
      <c r="B156" s="2" t="s">
        <v>28</v>
      </c>
      <c r="C156" s="6">
        <v>10152</v>
      </c>
      <c r="D156" s="6">
        <v>6500</v>
      </c>
      <c r="E156" s="6">
        <f t="shared" si="39"/>
        <v>845.66160000000002</v>
      </c>
      <c r="F156" s="6">
        <v>541</v>
      </c>
      <c r="G156" s="15">
        <f t="shared" ref="G156:G166" si="41">$G155+$H155</f>
        <v>22911.249400093715</v>
      </c>
      <c r="H156" s="15">
        <f t="shared" si="40"/>
        <v>304.66160000000002</v>
      </c>
      <c r="I156" s="31"/>
      <c r="J156" s="16"/>
      <c r="K156" s="15">
        <f t="shared" ref="K156:K166" si="42">($G156)*($H$153/12)</f>
        <v>181.3807244174086</v>
      </c>
    </row>
    <row r="157" spans="2:11" s="2" customFormat="1" ht="12.75" customHeight="1" x14ac:dyDescent="0.25">
      <c r="B157" s="2" t="s">
        <v>29</v>
      </c>
      <c r="C157" s="6">
        <v>10152</v>
      </c>
      <c r="D157" s="6">
        <v>6500</v>
      </c>
      <c r="E157" s="6">
        <f t="shared" si="39"/>
        <v>845.66160000000002</v>
      </c>
      <c r="F157" s="6">
        <v>541</v>
      </c>
      <c r="G157" s="15">
        <f t="shared" si="41"/>
        <v>23215.911000093714</v>
      </c>
      <c r="H157" s="15">
        <f t="shared" si="40"/>
        <v>304.66160000000002</v>
      </c>
      <c r="I157" s="31"/>
      <c r="J157" s="16"/>
      <c r="K157" s="15">
        <f t="shared" si="42"/>
        <v>183.79262875074193</v>
      </c>
    </row>
    <row r="158" spans="2:11" s="2" customFormat="1" ht="12.75" customHeight="1" x14ac:dyDescent="0.25">
      <c r="B158" s="2" t="s">
        <v>30</v>
      </c>
      <c r="C158" s="6">
        <v>10152</v>
      </c>
      <c r="D158" s="6">
        <v>6500</v>
      </c>
      <c r="E158" s="6">
        <f t="shared" si="39"/>
        <v>845.66160000000002</v>
      </c>
      <c r="F158" s="6">
        <v>541</v>
      </c>
      <c r="G158" s="15">
        <f t="shared" si="41"/>
        <v>23520.572600093714</v>
      </c>
      <c r="H158" s="15">
        <f t="shared" si="40"/>
        <v>304.66160000000002</v>
      </c>
      <c r="I158" s="31"/>
      <c r="J158" s="16"/>
      <c r="K158" s="15">
        <f t="shared" si="42"/>
        <v>186.20453308407525</v>
      </c>
    </row>
    <row r="159" spans="2:11" s="2" customFormat="1" ht="12.75" customHeight="1" x14ac:dyDescent="0.25">
      <c r="B159" s="2" t="s">
        <v>31</v>
      </c>
      <c r="C159" s="6">
        <v>10152</v>
      </c>
      <c r="D159" s="6">
        <v>6500</v>
      </c>
      <c r="E159" s="6">
        <f t="shared" si="39"/>
        <v>845.66160000000002</v>
      </c>
      <c r="F159" s="6">
        <v>541</v>
      </c>
      <c r="G159" s="15">
        <f t="shared" si="41"/>
        <v>23825.234200093713</v>
      </c>
      <c r="H159" s="15">
        <f t="shared" si="40"/>
        <v>304.66160000000002</v>
      </c>
      <c r="I159" s="31"/>
      <c r="J159" s="16"/>
      <c r="K159" s="15">
        <f t="shared" si="42"/>
        <v>188.61643741740858</v>
      </c>
    </row>
    <row r="160" spans="2:11" s="2" customFormat="1" ht="12.75" customHeight="1" x14ac:dyDescent="0.25">
      <c r="B160" s="2" t="s">
        <v>32</v>
      </c>
      <c r="C160" s="6">
        <v>10152</v>
      </c>
      <c r="D160" s="6">
        <v>6500</v>
      </c>
      <c r="E160" s="6">
        <f t="shared" si="39"/>
        <v>845.66160000000002</v>
      </c>
      <c r="F160" s="6">
        <v>541</v>
      </c>
      <c r="G160" s="15">
        <f t="shared" si="41"/>
        <v>24129.895800093713</v>
      </c>
      <c r="H160" s="15">
        <f t="shared" si="40"/>
        <v>304.66160000000002</v>
      </c>
      <c r="I160" s="31"/>
      <c r="J160" s="16"/>
      <c r="K160" s="15">
        <f t="shared" si="42"/>
        <v>191.0283417507419</v>
      </c>
    </row>
    <row r="161" spans="2:11" s="2" customFormat="1" ht="12.75" customHeight="1" x14ac:dyDescent="0.25">
      <c r="B161" s="2" t="s">
        <v>33</v>
      </c>
      <c r="C161" s="6">
        <v>10152</v>
      </c>
      <c r="D161" s="6">
        <v>6500</v>
      </c>
      <c r="E161" s="6">
        <f t="shared" si="39"/>
        <v>845.66160000000002</v>
      </c>
      <c r="F161" s="6">
        <v>541</v>
      </c>
      <c r="G161" s="15">
        <f t="shared" si="41"/>
        <v>24434.557400093712</v>
      </c>
      <c r="H161" s="15">
        <f t="shared" si="40"/>
        <v>304.66160000000002</v>
      </c>
      <c r="I161" s="31"/>
      <c r="J161" s="16"/>
      <c r="K161" s="15">
        <f t="shared" si="42"/>
        <v>193.44024608407523</v>
      </c>
    </row>
    <row r="162" spans="2:11" s="2" customFormat="1" ht="12.75" customHeight="1" x14ac:dyDescent="0.25">
      <c r="B162" s="2" t="s">
        <v>17</v>
      </c>
      <c r="C162" s="6">
        <v>10152</v>
      </c>
      <c r="D162" s="6">
        <v>6500</v>
      </c>
      <c r="E162" s="6">
        <f t="shared" si="39"/>
        <v>845.66160000000002</v>
      </c>
      <c r="F162" s="6">
        <v>541</v>
      </c>
      <c r="G162" s="15">
        <f t="shared" si="41"/>
        <v>24739.219000093712</v>
      </c>
      <c r="H162" s="15">
        <f t="shared" si="40"/>
        <v>304.66160000000002</v>
      </c>
      <c r="I162" s="31"/>
      <c r="J162" s="16"/>
      <c r="K162" s="15">
        <f t="shared" si="42"/>
        <v>195.85215041740858</v>
      </c>
    </row>
    <row r="163" spans="2:11" s="2" customFormat="1" ht="12.75" customHeight="1" x14ac:dyDescent="0.25">
      <c r="B163" s="2" t="s">
        <v>18</v>
      </c>
      <c r="C163" s="6">
        <v>10152</v>
      </c>
      <c r="D163" s="6">
        <v>6500</v>
      </c>
      <c r="E163" s="6">
        <f t="shared" si="39"/>
        <v>845.66160000000002</v>
      </c>
      <c r="F163" s="6">
        <v>541</v>
      </c>
      <c r="G163" s="15">
        <f t="shared" si="41"/>
        <v>25043.880600093711</v>
      </c>
      <c r="H163" s="15">
        <f t="shared" si="40"/>
        <v>304.66160000000002</v>
      </c>
      <c r="I163" s="31"/>
      <c r="J163" s="16"/>
      <c r="K163" s="15">
        <f t="shared" si="42"/>
        <v>198.26405475074191</v>
      </c>
    </row>
    <row r="164" spans="2:11" s="2" customFormat="1" ht="12.75" customHeight="1" x14ac:dyDescent="0.25">
      <c r="B164" s="2" t="s">
        <v>19</v>
      </c>
      <c r="C164" s="6">
        <v>10152</v>
      </c>
      <c r="D164" s="6">
        <v>6500</v>
      </c>
      <c r="E164" s="6">
        <f t="shared" si="39"/>
        <v>845.66160000000002</v>
      </c>
      <c r="F164" s="6">
        <v>541</v>
      </c>
      <c r="G164" s="15">
        <f t="shared" si="41"/>
        <v>25348.542200093711</v>
      </c>
      <c r="H164" s="15">
        <f t="shared" si="40"/>
        <v>304.66160000000002</v>
      </c>
      <c r="K164" s="15">
        <f t="shared" si="42"/>
        <v>200.67595908407523</v>
      </c>
    </row>
    <row r="165" spans="2:11" s="2" customFormat="1" ht="12.75" customHeight="1" x14ac:dyDescent="0.25">
      <c r="B165" s="2" t="s">
        <v>20</v>
      </c>
      <c r="C165" s="6">
        <v>10766</v>
      </c>
      <c r="D165" s="6">
        <v>6500</v>
      </c>
      <c r="E165" s="6">
        <f t="shared" si="39"/>
        <v>896.80780000000004</v>
      </c>
      <c r="F165" s="6">
        <v>541</v>
      </c>
      <c r="G165" s="15">
        <f t="shared" si="41"/>
        <v>25653.20380009371</v>
      </c>
      <c r="H165" s="15">
        <f t="shared" si="40"/>
        <v>355.80780000000004</v>
      </c>
      <c r="K165" s="15">
        <f t="shared" si="42"/>
        <v>203.08786341740856</v>
      </c>
    </row>
    <row r="166" spans="2:11" s="2" customFormat="1" ht="12.75" customHeight="1" x14ac:dyDescent="0.25">
      <c r="B166" s="2" t="s">
        <v>21</v>
      </c>
      <c r="C166" s="6">
        <v>10766</v>
      </c>
      <c r="D166" s="6">
        <v>6500</v>
      </c>
      <c r="E166" s="6">
        <f t="shared" si="39"/>
        <v>896.80780000000004</v>
      </c>
      <c r="F166" s="6">
        <v>541</v>
      </c>
      <c r="G166" s="15">
        <f t="shared" si="41"/>
        <v>26009.011600093709</v>
      </c>
      <c r="H166" s="15">
        <f t="shared" si="40"/>
        <v>355.80780000000004</v>
      </c>
      <c r="K166" s="15">
        <f t="shared" si="42"/>
        <v>205.90467516740856</v>
      </c>
    </row>
    <row r="167" spans="2:11" s="2" customFormat="1" ht="12.75" customHeight="1" x14ac:dyDescent="0.25">
      <c r="B167" s="7" t="s">
        <v>22</v>
      </c>
      <c r="C167" s="8">
        <f>SUM(C155:C166)</f>
        <v>123052</v>
      </c>
      <c r="D167" s="9" t="s">
        <v>23</v>
      </c>
      <c r="E167" s="8">
        <f>SUM(E155:E166)</f>
        <v>10250.231600000003</v>
      </c>
      <c r="F167" s="8">
        <f>SUM(F155:F166)</f>
        <v>6492</v>
      </c>
      <c r="G167" s="30">
        <f>SUM(G155:G166)</f>
        <v>291437.86540112452</v>
      </c>
      <c r="H167" s="30">
        <f>SUM(H155:H166)</f>
        <v>3758.2315999999996</v>
      </c>
      <c r="I167" s="38">
        <f>H153/12</f>
        <v>7.9166666666666673E-3</v>
      </c>
      <c r="J167" s="23"/>
      <c r="K167" s="30">
        <f>SUM(K155:K166)</f>
        <v>2307.2164344255698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2307.2164344255693</v>
      </c>
      <c r="F169" s="2" t="s">
        <v>25</v>
      </c>
      <c r="G169" s="73">
        <f>$C169+$H167</f>
        <v>6065.4480344255689</v>
      </c>
      <c r="H169" s="15"/>
      <c r="I169" s="15">
        <f>SUM($I$14,$G$33,$G$53,$G$73,$G$93,$G$112,$G$131,$G$150,$G$169)</f>
        <v>28672.035834519284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86</v>
      </c>
      <c r="C172" s="439"/>
      <c r="D172" s="439"/>
      <c r="E172" s="439" t="s">
        <v>87</v>
      </c>
      <c r="F172" s="439"/>
      <c r="G172" s="4" t="s">
        <v>88</v>
      </c>
      <c r="H172" s="56">
        <v>9.5000000000000001E-2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10766</v>
      </c>
      <c r="D174" s="6">
        <v>6500</v>
      </c>
      <c r="E174" s="6">
        <f t="shared" ref="E174:E185" si="43">$C174*8.33%</f>
        <v>896.80780000000004</v>
      </c>
      <c r="F174" s="6">
        <v>541</v>
      </c>
      <c r="G174" s="15">
        <f>$G$14+$G$33+$G$53+$G$73+$G$93+$G$112+$G$131+$G$150+$G$169</f>
        <v>28672.035834519284</v>
      </c>
      <c r="H174" s="15">
        <f t="shared" ref="H174:H185" si="44">E174-F174</f>
        <v>355.80780000000004</v>
      </c>
      <c r="I174" s="31"/>
      <c r="J174" s="16"/>
      <c r="K174" s="15">
        <f>($G174)*($H$172/12)</f>
        <v>226.986950356611</v>
      </c>
    </row>
    <row r="175" spans="2:11" s="2" customFormat="1" ht="12.75" customHeight="1" x14ac:dyDescent="0.25">
      <c r="B175" s="2" t="s">
        <v>28</v>
      </c>
      <c r="C175" s="6">
        <v>10766</v>
      </c>
      <c r="D175" s="6">
        <v>6500</v>
      </c>
      <c r="E175" s="6">
        <f t="shared" si="43"/>
        <v>896.80780000000004</v>
      </c>
      <c r="F175" s="6">
        <v>541</v>
      </c>
      <c r="G175" s="15">
        <f t="shared" ref="G175:G185" si="45">$G174+$H174</f>
        <v>29027.843634519282</v>
      </c>
      <c r="H175" s="15">
        <f t="shared" si="44"/>
        <v>355.80780000000004</v>
      </c>
      <c r="I175" s="31"/>
      <c r="J175" s="16"/>
      <c r="K175" s="15">
        <f t="shared" ref="K175:K185" si="46">($G175)*($H$172/12)</f>
        <v>229.803762106611</v>
      </c>
    </row>
    <row r="176" spans="2:11" s="2" customFormat="1" ht="12.75" customHeight="1" x14ac:dyDescent="0.25">
      <c r="B176" s="2" t="s">
        <v>29</v>
      </c>
      <c r="C176" s="6">
        <v>10766</v>
      </c>
      <c r="D176" s="6">
        <v>6500</v>
      </c>
      <c r="E176" s="6">
        <f t="shared" si="43"/>
        <v>896.80780000000004</v>
      </c>
      <c r="F176" s="6">
        <v>541</v>
      </c>
      <c r="G176" s="15">
        <f t="shared" si="45"/>
        <v>29383.651434519281</v>
      </c>
      <c r="H176" s="15">
        <f t="shared" si="44"/>
        <v>355.80780000000004</v>
      </c>
      <c r="I176" s="31"/>
      <c r="J176" s="16"/>
      <c r="K176" s="15">
        <f t="shared" si="46"/>
        <v>232.620573856611</v>
      </c>
    </row>
    <row r="177" spans="2:11" s="2" customFormat="1" ht="12.75" customHeight="1" x14ac:dyDescent="0.25">
      <c r="B177" s="2" t="s">
        <v>30</v>
      </c>
      <c r="C177" s="6">
        <v>10766</v>
      </c>
      <c r="D177" s="6">
        <v>6500</v>
      </c>
      <c r="E177" s="6">
        <f t="shared" si="43"/>
        <v>896.80780000000004</v>
      </c>
      <c r="F177" s="6">
        <v>541</v>
      </c>
      <c r="G177" s="15">
        <f t="shared" si="45"/>
        <v>29739.45923451928</v>
      </c>
      <c r="H177" s="15">
        <f t="shared" si="44"/>
        <v>355.80780000000004</v>
      </c>
      <c r="I177" s="31"/>
      <c r="J177" s="16"/>
      <c r="K177" s="15">
        <f t="shared" si="46"/>
        <v>235.43738560661097</v>
      </c>
    </row>
    <row r="178" spans="2:11" s="2" customFormat="1" ht="12.75" customHeight="1" x14ac:dyDescent="0.25">
      <c r="B178" s="2" t="s">
        <v>31</v>
      </c>
      <c r="C178" s="6">
        <v>10766</v>
      </c>
      <c r="D178" s="6">
        <v>6500</v>
      </c>
      <c r="E178" s="6">
        <f t="shared" si="43"/>
        <v>896.80780000000004</v>
      </c>
      <c r="F178" s="6">
        <v>541</v>
      </c>
      <c r="G178" s="15">
        <f t="shared" si="45"/>
        <v>30095.267034519278</v>
      </c>
      <c r="H178" s="15">
        <f t="shared" si="44"/>
        <v>355.80780000000004</v>
      </c>
      <c r="I178" s="31"/>
      <c r="J178" s="16"/>
      <c r="K178" s="15">
        <f t="shared" si="46"/>
        <v>238.25419735661097</v>
      </c>
    </row>
    <row r="179" spans="2:11" s="2" customFormat="1" ht="12.75" customHeight="1" x14ac:dyDescent="0.25">
      <c r="B179" s="2" t="s">
        <v>32</v>
      </c>
      <c r="C179" s="6">
        <v>10766</v>
      </c>
      <c r="D179" s="6">
        <v>6500</v>
      </c>
      <c r="E179" s="6">
        <f t="shared" si="43"/>
        <v>896.80780000000004</v>
      </c>
      <c r="F179" s="6">
        <v>541</v>
      </c>
      <c r="G179" s="15">
        <f t="shared" si="45"/>
        <v>30451.074834519277</v>
      </c>
      <c r="H179" s="15">
        <f t="shared" si="44"/>
        <v>355.80780000000004</v>
      </c>
      <c r="I179" s="31"/>
      <c r="J179" s="16"/>
      <c r="K179" s="15">
        <f t="shared" si="46"/>
        <v>241.07100910661097</v>
      </c>
    </row>
    <row r="180" spans="2:11" s="2" customFormat="1" ht="12.75" customHeight="1" x14ac:dyDescent="0.25">
      <c r="B180" s="2" t="s">
        <v>33</v>
      </c>
      <c r="C180" s="6">
        <v>11063</v>
      </c>
      <c r="D180" s="6">
        <v>6500</v>
      </c>
      <c r="E180" s="6">
        <f t="shared" si="43"/>
        <v>921.54790000000003</v>
      </c>
      <c r="F180" s="6">
        <v>541</v>
      </c>
      <c r="G180" s="15">
        <f t="shared" si="45"/>
        <v>30806.882634519276</v>
      </c>
      <c r="H180" s="15">
        <f t="shared" si="44"/>
        <v>380.54790000000003</v>
      </c>
      <c r="I180" s="31"/>
      <c r="J180" s="16"/>
      <c r="K180" s="15">
        <f t="shared" si="46"/>
        <v>243.88782085661094</v>
      </c>
    </row>
    <row r="181" spans="2:11" s="2" customFormat="1" ht="12.75" customHeight="1" x14ac:dyDescent="0.25">
      <c r="B181" s="2" t="s">
        <v>17</v>
      </c>
      <c r="C181" s="6">
        <v>11063</v>
      </c>
      <c r="D181" s="6">
        <v>6500</v>
      </c>
      <c r="E181" s="6">
        <f t="shared" si="43"/>
        <v>921.54790000000003</v>
      </c>
      <c r="F181" s="6">
        <v>541</v>
      </c>
      <c r="G181" s="15">
        <f t="shared" si="45"/>
        <v>31187.430534519277</v>
      </c>
      <c r="H181" s="15">
        <f t="shared" si="44"/>
        <v>380.54790000000003</v>
      </c>
      <c r="I181" s="31"/>
      <c r="J181" s="16"/>
      <c r="K181" s="15">
        <f t="shared" si="46"/>
        <v>246.90049173161097</v>
      </c>
    </row>
    <row r="182" spans="2:11" s="2" customFormat="1" ht="12.75" customHeight="1" x14ac:dyDescent="0.25">
      <c r="B182" s="2" t="s">
        <v>18</v>
      </c>
      <c r="C182" s="6">
        <v>11063</v>
      </c>
      <c r="D182" s="6">
        <v>6500</v>
      </c>
      <c r="E182" s="6">
        <f t="shared" si="43"/>
        <v>921.54790000000003</v>
      </c>
      <c r="F182" s="6">
        <v>541</v>
      </c>
      <c r="G182" s="15">
        <f t="shared" si="45"/>
        <v>31567.978434519278</v>
      </c>
      <c r="H182" s="15">
        <f t="shared" si="44"/>
        <v>380.54790000000003</v>
      </c>
      <c r="I182" s="31"/>
      <c r="J182" s="16"/>
      <c r="K182" s="15">
        <f t="shared" si="46"/>
        <v>249.91316260661097</v>
      </c>
    </row>
    <row r="183" spans="2:11" s="2" customFormat="1" ht="12.75" customHeight="1" x14ac:dyDescent="0.25">
      <c r="B183" s="2" t="s">
        <v>19</v>
      </c>
      <c r="C183" s="6">
        <v>11063</v>
      </c>
      <c r="D183" s="6">
        <v>6500</v>
      </c>
      <c r="E183" s="6">
        <f t="shared" si="43"/>
        <v>921.54790000000003</v>
      </c>
      <c r="F183" s="6">
        <v>541</v>
      </c>
      <c r="G183" s="15">
        <f t="shared" si="45"/>
        <v>31948.52633451928</v>
      </c>
      <c r="H183" s="15">
        <f t="shared" si="44"/>
        <v>380.54790000000003</v>
      </c>
      <c r="K183" s="15">
        <f t="shared" si="46"/>
        <v>252.92583348161099</v>
      </c>
    </row>
    <row r="184" spans="2:11" s="2" customFormat="1" ht="12.75" customHeight="1" x14ac:dyDescent="0.25">
      <c r="B184" s="2" t="s">
        <v>20</v>
      </c>
      <c r="C184" s="6">
        <v>11399</v>
      </c>
      <c r="D184" s="6">
        <v>6500</v>
      </c>
      <c r="E184" s="6">
        <f t="shared" si="43"/>
        <v>949.5367</v>
      </c>
      <c r="F184" s="6">
        <v>541</v>
      </c>
      <c r="G184" s="15">
        <f t="shared" si="45"/>
        <v>32329.074234519281</v>
      </c>
      <c r="H184" s="15">
        <f t="shared" si="44"/>
        <v>408.5367</v>
      </c>
      <c r="K184" s="15">
        <f t="shared" si="46"/>
        <v>255.93850435661099</v>
      </c>
    </row>
    <row r="185" spans="2:11" s="2" customFormat="1" ht="12.75" customHeight="1" x14ac:dyDescent="0.25">
      <c r="B185" s="2" t="s">
        <v>21</v>
      </c>
      <c r="C185" s="6">
        <v>11399</v>
      </c>
      <c r="D185" s="6">
        <v>6500</v>
      </c>
      <c r="E185" s="6">
        <f t="shared" si="43"/>
        <v>949.5367</v>
      </c>
      <c r="F185" s="6">
        <v>541</v>
      </c>
      <c r="G185" s="15">
        <f t="shared" si="45"/>
        <v>32737.610934519282</v>
      </c>
      <c r="H185" s="15">
        <f t="shared" si="44"/>
        <v>408.5367</v>
      </c>
      <c r="K185" s="15">
        <f t="shared" si="46"/>
        <v>259.17275323161101</v>
      </c>
    </row>
    <row r="186" spans="2:11" s="2" customFormat="1" ht="12.75" customHeight="1" x14ac:dyDescent="0.25">
      <c r="B186" s="7" t="s">
        <v>22</v>
      </c>
      <c r="C186" s="8">
        <f>SUM(C174:C185)</f>
        <v>131646</v>
      </c>
      <c r="D186" s="9" t="s">
        <v>23</v>
      </c>
      <c r="E186" s="8">
        <f>SUM(E174:E185)</f>
        <v>10966.111800000001</v>
      </c>
      <c r="F186" s="8">
        <f>SUM(F174:F185)</f>
        <v>6492</v>
      </c>
      <c r="G186" s="30">
        <f>SUM(G174:G185)</f>
        <v>367946.83511423133</v>
      </c>
      <c r="H186" s="30">
        <f>SUM(H174:H185)</f>
        <v>4474.1118000000006</v>
      </c>
      <c r="I186" s="38">
        <f>H172/12</f>
        <v>7.9166666666666673E-3</v>
      </c>
      <c r="J186" s="23"/>
      <c r="K186" s="30">
        <f>SUM(K174:K185)</f>
        <v>2912.9124446543315</v>
      </c>
    </row>
    <row r="187" spans="2:11" s="2" customFormat="1" ht="12.75" customHeight="1" x14ac:dyDescent="0.25">
      <c r="G187" s="15"/>
      <c r="H187" s="15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2912.9124446543315</v>
      </c>
      <c r="F188" s="2" t="s">
        <v>25</v>
      </c>
      <c r="G188" s="73">
        <f>$C188+$H186</f>
        <v>7387.0242446543325</v>
      </c>
      <c r="H188" s="15"/>
      <c r="I188" s="15">
        <f>SUM($I$14,$G$33,$G$53,$G$73,$G$93,$G$112,$G$131,$G$150,$G$169,$G$188)</f>
        <v>36059.060079173614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H189" s="53"/>
      <c r="I189" s="135" t="str">
        <f>IF($I188=$G193,"OK","CHECK IT")</f>
        <v>OK</v>
      </c>
      <c r="J189" s="16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I190" s="31"/>
      <c r="J190" s="20"/>
      <c r="K190" s="15"/>
    </row>
    <row r="191" spans="2:11" s="2" customFormat="1" ht="12.75" customHeight="1" x14ac:dyDescent="0.25">
      <c r="B191" s="439" t="s">
        <v>86</v>
      </c>
      <c r="C191" s="439"/>
      <c r="D191" s="439"/>
      <c r="E191" s="439" t="s">
        <v>87</v>
      </c>
      <c r="F191" s="439"/>
      <c r="G191" s="4" t="s">
        <v>88</v>
      </c>
      <c r="H191" s="56">
        <v>8.5000000000000006E-2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11399</v>
      </c>
      <c r="D193" s="6">
        <v>6500</v>
      </c>
      <c r="E193" s="6">
        <f t="shared" ref="E193:E204" si="47">$C193*8.33%</f>
        <v>949.5367</v>
      </c>
      <c r="F193" s="6">
        <v>541</v>
      </c>
      <c r="G193" s="15">
        <f>$G$14+$G$33+$G$53+$G$73+$G$93+$G$112+$G$131+$G$150+$G$169+$G$188</f>
        <v>36059.060079173614</v>
      </c>
      <c r="H193" s="15">
        <f t="shared" ref="H193:H204" si="48">E193-F193</f>
        <v>408.5367</v>
      </c>
      <c r="I193" s="31"/>
      <c r="J193" s="16"/>
      <c r="K193" s="15">
        <f>($G193)*($H$191/12)</f>
        <v>255.4183422274798</v>
      </c>
    </row>
    <row r="194" spans="2:11" s="2" customFormat="1" ht="12.75" customHeight="1" x14ac:dyDescent="0.25">
      <c r="B194" s="2" t="s">
        <v>28</v>
      </c>
      <c r="C194" s="6">
        <v>11628</v>
      </c>
      <c r="D194" s="6">
        <v>6500</v>
      </c>
      <c r="E194" s="6">
        <f t="shared" si="47"/>
        <v>968.61239999999998</v>
      </c>
      <c r="F194" s="6">
        <v>541</v>
      </c>
      <c r="G194" s="15">
        <f t="shared" ref="G194:G204" si="49">$G193+$H193</f>
        <v>36467.596779173611</v>
      </c>
      <c r="H194" s="15">
        <f t="shared" si="48"/>
        <v>427.61239999999998</v>
      </c>
      <c r="I194" s="31"/>
      <c r="J194" s="16"/>
      <c r="K194" s="15">
        <f t="shared" ref="K194:K204" si="50">($G194)*($H$191/12)</f>
        <v>258.31214385247978</v>
      </c>
    </row>
    <row r="195" spans="2:11" s="2" customFormat="1" ht="12.75" customHeight="1" x14ac:dyDescent="0.25">
      <c r="B195" s="2" t="s">
        <v>29</v>
      </c>
      <c r="C195" s="6">
        <v>11628</v>
      </c>
      <c r="D195" s="6">
        <v>6500</v>
      </c>
      <c r="E195" s="6">
        <f t="shared" si="47"/>
        <v>968.61239999999998</v>
      </c>
      <c r="F195" s="6">
        <v>541</v>
      </c>
      <c r="G195" s="15">
        <f t="shared" si="49"/>
        <v>36895.209179173609</v>
      </c>
      <c r="H195" s="15">
        <f t="shared" si="48"/>
        <v>427.61239999999998</v>
      </c>
      <c r="I195" s="31"/>
      <c r="J195" s="16"/>
      <c r="K195" s="15">
        <f t="shared" si="50"/>
        <v>261.34106501914641</v>
      </c>
    </row>
    <row r="196" spans="2:11" s="2" customFormat="1" ht="12.75" customHeight="1" x14ac:dyDescent="0.25">
      <c r="B196" s="2" t="s">
        <v>30</v>
      </c>
      <c r="C196" s="6">
        <v>11628</v>
      </c>
      <c r="D196" s="6">
        <v>6500</v>
      </c>
      <c r="E196" s="6">
        <f t="shared" si="47"/>
        <v>968.61239999999998</v>
      </c>
      <c r="F196" s="6">
        <v>541</v>
      </c>
      <c r="G196" s="15">
        <f t="shared" si="49"/>
        <v>37322.821579173607</v>
      </c>
      <c r="H196" s="15">
        <f t="shared" si="48"/>
        <v>427.61239999999998</v>
      </c>
      <c r="I196" s="31"/>
      <c r="J196" s="16"/>
      <c r="K196" s="15">
        <f t="shared" si="50"/>
        <v>264.36998618581305</v>
      </c>
    </row>
    <row r="197" spans="2:11" s="2" customFormat="1" ht="12.75" customHeight="1" x14ac:dyDescent="0.25">
      <c r="B197" s="2" t="s">
        <v>31</v>
      </c>
      <c r="C197" s="6">
        <v>11628</v>
      </c>
      <c r="D197" s="6">
        <v>6500</v>
      </c>
      <c r="E197" s="6">
        <f t="shared" si="47"/>
        <v>968.61239999999998</v>
      </c>
      <c r="F197" s="6">
        <v>541</v>
      </c>
      <c r="G197" s="15">
        <f t="shared" si="49"/>
        <v>37750.433979173606</v>
      </c>
      <c r="H197" s="15">
        <f t="shared" si="48"/>
        <v>427.61239999999998</v>
      </c>
      <c r="I197" s="31"/>
      <c r="J197" s="16"/>
      <c r="K197" s="15">
        <f t="shared" si="50"/>
        <v>267.39890735247974</v>
      </c>
    </row>
    <row r="198" spans="2:11" s="2" customFormat="1" ht="12.75" customHeight="1" x14ac:dyDescent="0.25">
      <c r="B198" s="2" t="s">
        <v>32</v>
      </c>
      <c r="C198" s="6">
        <v>11628</v>
      </c>
      <c r="D198" s="6">
        <v>6500</v>
      </c>
      <c r="E198" s="6">
        <f t="shared" si="47"/>
        <v>968.61239999999998</v>
      </c>
      <c r="F198" s="6">
        <v>541</v>
      </c>
      <c r="G198" s="15">
        <f t="shared" si="49"/>
        <v>38178.046379173604</v>
      </c>
      <c r="H198" s="15">
        <f t="shared" si="48"/>
        <v>427.61239999999998</v>
      </c>
      <c r="I198" s="31"/>
      <c r="J198" s="16"/>
      <c r="K198" s="15">
        <f t="shared" si="50"/>
        <v>270.42782851914637</v>
      </c>
    </row>
    <row r="199" spans="2:11" s="2" customFormat="1" ht="12.75" customHeight="1" x14ac:dyDescent="0.25">
      <c r="B199" s="2" t="s">
        <v>33</v>
      </c>
      <c r="C199" s="6">
        <v>11858</v>
      </c>
      <c r="D199" s="6">
        <v>6500</v>
      </c>
      <c r="E199" s="6">
        <f t="shared" si="47"/>
        <v>987.77139999999997</v>
      </c>
      <c r="F199" s="6">
        <v>541</v>
      </c>
      <c r="G199" s="15">
        <f t="shared" si="49"/>
        <v>38605.658779173602</v>
      </c>
      <c r="H199" s="15">
        <f t="shared" si="48"/>
        <v>446.77139999999997</v>
      </c>
      <c r="I199" s="31"/>
      <c r="J199" s="16"/>
      <c r="K199" s="15">
        <f t="shared" si="50"/>
        <v>273.45674968581301</v>
      </c>
    </row>
    <row r="200" spans="2:11" s="2" customFormat="1" ht="12.75" customHeight="1" x14ac:dyDescent="0.25">
      <c r="B200" s="2" t="s">
        <v>17</v>
      </c>
      <c r="C200" s="6">
        <v>11858</v>
      </c>
      <c r="D200" s="6">
        <v>6500</v>
      </c>
      <c r="E200" s="6">
        <f t="shared" si="47"/>
        <v>987.77139999999997</v>
      </c>
      <c r="F200" s="6">
        <v>541</v>
      </c>
      <c r="G200" s="15">
        <f t="shared" si="49"/>
        <v>39052.4301791736</v>
      </c>
      <c r="H200" s="15">
        <f t="shared" si="48"/>
        <v>446.77139999999997</v>
      </c>
      <c r="I200" s="31"/>
      <c r="J200" s="16"/>
      <c r="K200" s="15">
        <f t="shared" si="50"/>
        <v>276.62138043581302</v>
      </c>
    </row>
    <row r="201" spans="2:11" s="2" customFormat="1" ht="12.75" customHeight="1" x14ac:dyDescent="0.25">
      <c r="B201" s="2" t="s">
        <v>18</v>
      </c>
      <c r="C201" s="6">
        <v>11858</v>
      </c>
      <c r="D201" s="6">
        <v>6500</v>
      </c>
      <c r="E201" s="6">
        <f t="shared" si="47"/>
        <v>987.77139999999997</v>
      </c>
      <c r="F201" s="6">
        <v>541</v>
      </c>
      <c r="G201" s="15">
        <f t="shared" si="49"/>
        <v>39499.201579173598</v>
      </c>
      <c r="H201" s="15">
        <f t="shared" si="48"/>
        <v>446.77139999999997</v>
      </c>
      <c r="I201" s="31"/>
      <c r="J201" s="16"/>
      <c r="K201" s="15">
        <f t="shared" si="50"/>
        <v>279.78601118581298</v>
      </c>
    </row>
    <row r="202" spans="2:11" s="2" customFormat="1" ht="12.75" customHeight="1" x14ac:dyDescent="0.25">
      <c r="B202" s="2" t="s">
        <v>19</v>
      </c>
      <c r="C202" s="6">
        <v>12164</v>
      </c>
      <c r="D202" s="6">
        <v>6500</v>
      </c>
      <c r="E202" s="6">
        <f t="shared" si="47"/>
        <v>1013.2612</v>
      </c>
      <c r="F202" s="6">
        <v>541</v>
      </c>
      <c r="G202" s="15">
        <f t="shared" si="49"/>
        <v>39945.972979173595</v>
      </c>
      <c r="H202" s="15">
        <f t="shared" si="48"/>
        <v>472.26120000000003</v>
      </c>
      <c r="K202" s="15">
        <f t="shared" si="50"/>
        <v>282.950641935813</v>
      </c>
    </row>
    <row r="203" spans="2:11" s="2" customFormat="1" ht="12.75" customHeight="1" x14ac:dyDescent="0.25">
      <c r="B203" s="2" t="s">
        <v>20</v>
      </c>
      <c r="C203" s="6">
        <v>12521</v>
      </c>
      <c r="D203" s="6">
        <v>6500</v>
      </c>
      <c r="E203" s="6">
        <f t="shared" si="47"/>
        <v>1042.9992999999999</v>
      </c>
      <c r="F203" s="6">
        <v>541</v>
      </c>
      <c r="G203" s="15">
        <f t="shared" si="49"/>
        <v>40418.234179173596</v>
      </c>
      <c r="H203" s="15">
        <f t="shared" si="48"/>
        <v>501.99929999999995</v>
      </c>
      <c r="K203" s="15">
        <f t="shared" si="50"/>
        <v>286.29582543581301</v>
      </c>
    </row>
    <row r="204" spans="2:11" s="2" customFormat="1" ht="12.75" customHeight="1" x14ac:dyDescent="0.25">
      <c r="B204" s="2" t="s">
        <v>21</v>
      </c>
      <c r="C204" s="6">
        <v>12521</v>
      </c>
      <c r="D204" s="6">
        <v>6500</v>
      </c>
      <c r="E204" s="6">
        <f t="shared" si="47"/>
        <v>1042.9992999999999</v>
      </c>
      <c r="F204" s="6">
        <v>541</v>
      </c>
      <c r="G204" s="15">
        <f t="shared" si="49"/>
        <v>40920.233479173599</v>
      </c>
      <c r="H204" s="15">
        <f t="shared" si="48"/>
        <v>501.99929999999995</v>
      </c>
      <c r="K204" s="15">
        <f t="shared" si="50"/>
        <v>289.85165381081299</v>
      </c>
    </row>
    <row r="205" spans="2:11" s="2" customFormat="1" ht="12.75" customHeight="1" x14ac:dyDescent="0.25">
      <c r="B205" s="7" t="s">
        <v>22</v>
      </c>
      <c r="C205" s="8">
        <f>SUM(C193:C204)</f>
        <v>142319</v>
      </c>
      <c r="D205" s="9" t="s">
        <v>23</v>
      </c>
      <c r="E205" s="8">
        <f>SUM(E193:E204)</f>
        <v>11855.172699999999</v>
      </c>
      <c r="F205" s="8">
        <f>SUM(F193:F204)</f>
        <v>6492</v>
      </c>
      <c r="G205" s="30">
        <f>SUM(G193:G204)</f>
        <v>461114.89915008331</v>
      </c>
      <c r="H205" s="30">
        <f>SUM(H193:H204)</f>
        <v>5363.1726999999992</v>
      </c>
      <c r="I205" s="38">
        <f>H191/12</f>
        <v>7.0833333333333338E-3</v>
      </c>
      <c r="J205" s="23"/>
      <c r="K205" s="30">
        <f>SUM(K193:K204)</f>
        <v>3266.2305356464235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3266.2305356464235</v>
      </c>
      <c r="F207" s="2" t="s">
        <v>25</v>
      </c>
      <c r="G207" s="73">
        <f>$C207+$H205</f>
        <v>8629.4032356464231</v>
      </c>
      <c r="H207" s="15"/>
      <c r="I207" s="15">
        <f>SUM($I$14,$G$33,$G$53,$G$73,$G$93,$G$112,$G$131,$G$150,$G$169,$G$188,$G$207)</f>
        <v>44688.463314820037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16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0"/>
      <c r="K209" s="15"/>
    </row>
    <row r="210" spans="2:11" s="2" customFormat="1" ht="12.75" customHeight="1" x14ac:dyDescent="0.25">
      <c r="B210" s="439" t="s">
        <v>86</v>
      </c>
      <c r="C210" s="439"/>
      <c r="D210" s="439"/>
      <c r="E210" s="439" t="s">
        <v>87</v>
      </c>
      <c r="F210" s="439"/>
      <c r="G210" s="4" t="s">
        <v>88</v>
      </c>
      <c r="H210" s="56">
        <v>8.5000000000000006E-2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12679</v>
      </c>
      <c r="D212" s="6">
        <v>6500</v>
      </c>
      <c r="E212" s="6">
        <f t="shared" ref="E212:E224" si="51">$C212*8.33%</f>
        <v>1056.1606999999999</v>
      </c>
      <c r="F212" s="6">
        <v>541</v>
      </c>
      <c r="G212" s="15">
        <f>$G$14+$G$33+$G$53+$G$73+$G$93+$G$112+$G$131+$G$150+$G$169+$G$188+$G$207</f>
        <v>44688.463314820037</v>
      </c>
      <c r="H212" s="15">
        <f t="shared" ref="H212:H224" si="52">E212-F212</f>
        <v>515.16069999999991</v>
      </c>
      <c r="I212" s="31"/>
      <c r="J212" s="16"/>
      <c r="K212" s="15">
        <f>(G212)*($H$210/12)</f>
        <v>316.54328181330862</v>
      </c>
    </row>
    <row r="213" spans="2:11" s="2" customFormat="1" ht="12.75" customHeight="1" x14ac:dyDescent="0.25">
      <c r="B213" s="2" t="s">
        <v>28</v>
      </c>
      <c r="C213" s="6">
        <v>12679</v>
      </c>
      <c r="D213" s="6">
        <v>6500</v>
      </c>
      <c r="E213" s="6">
        <f t="shared" si="51"/>
        <v>1056.1606999999999</v>
      </c>
      <c r="F213" s="6">
        <v>541</v>
      </c>
      <c r="G213" s="15">
        <f t="shared" ref="G213:G224" si="53">$G212+$H212</f>
        <v>45203.624014820038</v>
      </c>
      <c r="H213" s="15">
        <f t="shared" si="52"/>
        <v>515.16069999999991</v>
      </c>
      <c r="I213" s="31"/>
      <c r="J213" s="16"/>
      <c r="K213" s="15">
        <f t="shared" ref="K213:K224" si="54">(G213)*($H$210/12)</f>
        <v>320.19233677164198</v>
      </c>
    </row>
    <row r="214" spans="2:11" s="2" customFormat="1" ht="12.75" customHeight="1" x14ac:dyDescent="0.25">
      <c r="B214" s="2" t="s">
        <v>119</v>
      </c>
      <c r="C214" s="6">
        <v>27524</v>
      </c>
      <c r="D214" s="6">
        <v>6500</v>
      </c>
      <c r="E214" s="6">
        <f t="shared" si="51"/>
        <v>2292.7492000000002</v>
      </c>
      <c r="F214" s="6">
        <v>0</v>
      </c>
      <c r="G214" s="15">
        <f t="shared" si="53"/>
        <v>45718.784714820038</v>
      </c>
      <c r="H214" s="15">
        <f t="shared" si="52"/>
        <v>2292.7492000000002</v>
      </c>
      <c r="I214" s="31"/>
      <c r="J214" s="16"/>
      <c r="K214" s="15">
        <f t="shared" si="54"/>
        <v>323.84139172997527</v>
      </c>
    </row>
    <row r="215" spans="2:11" s="2" customFormat="1" ht="12.75" customHeight="1" x14ac:dyDescent="0.25">
      <c r="B215" s="2" t="s">
        <v>29</v>
      </c>
      <c r="C215" s="6">
        <v>13403</v>
      </c>
      <c r="D215" s="6">
        <v>6500</v>
      </c>
      <c r="E215" s="6">
        <f t="shared" si="51"/>
        <v>1116.4699000000001</v>
      </c>
      <c r="F215" s="6">
        <v>541</v>
      </c>
      <c r="G215" s="15">
        <f t="shared" si="53"/>
        <v>48011.533914820036</v>
      </c>
      <c r="H215" s="15">
        <f t="shared" si="52"/>
        <v>575.46990000000005</v>
      </c>
      <c r="I215" s="31"/>
      <c r="J215" s="16"/>
      <c r="K215" s="15">
        <f t="shared" si="54"/>
        <v>340.08169856330863</v>
      </c>
    </row>
    <row r="216" spans="2:11" s="2" customFormat="1" ht="12.75" customHeight="1" x14ac:dyDescent="0.25">
      <c r="B216" s="2" t="s">
        <v>30</v>
      </c>
      <c r="C216" s="6">
        <v>13403</v>
      </c>
      <c r="D216" s="6">
        <v>6500</v>
      </c>
      <c r="E216" s="6">
        <f t="shared" si="51"/>
        <v>1116.4699000000001</v>
      </c>
      <c r="F216" s="6">
        <v>541</v>
      </c>
      <c r="G216" s="15">
        <f t="shared" si="53"/>
        <v>48587.00381482004</v>
      </c>
      <c r="H216" s="15">
        <f t="shared" si="52"/>
        <v>575.46990000000005</v>
      </c>
      <c r="I216" s="31"/>
      <c r="J216" s="16"/>
      <c r="K216" s="15">
        <f t="shared" si="54"/>
        <v>344.15794368830865</v>
      </c>
    </row>
    <row r="217" spans="2:11" s="2" customFormat="1" ht="12.75" customHeight="1" x14ac:dyDescent="0.25">
      <c r="B217" s="2" t="s">
        <v>31</v>
      </c>
      <c r="C217" s="6">
        <v>13653</v>
      </c>
      <c r="D217" s="6">
        <v>6500</v>
      </c>
      <c r="E217" s="6">
        <f t="shared" si="51"/>
        <v>1137.2949000000001</v>
      </c>
      <c r="F217" s="6">
        <v>541</v>
      </c>
      <c r="G217" s="15">
        <f t="shared" si="53"/>
        <v>49162.473714820037</v>
      </c>
      <c r="H217" s="15">
        <f t="shared" si="52"/>
        <v>596.2949000000001</v>
      </c>
      <c r="I217" s="31"/>
      <c r="J217" s="16"/>
      <c r="K217" s="15">
        <f t="shared" si="54"/>
        <v>348.23418881330861</v>
      </c>
    </row>
    <row r="218" spans="2:11" s="2" customFormat="1" ht="12.75" customHeight="1" x14ac:dyDescent="0.25">
      <c r="B218" s="2" t="s">
        <v>32</v>
      </c>
      <c r="C218" s="6">
        <v>13653</v>
      </c>
      <c r="D218" s="6">
        <v>6500</v>
      </c>
      <c r="E218" s="6">
        <f t="shared" si="51"/>
        <v>1137.2949000000001</v>
      </c>
      <c r="F218" s="6">
        <v>541</v>
      </c>
      <c r="G218" s="15">
        <f t="shared" si="53"/>
        <v>49758.768614820037</v>
      </c>
      <c r="H218" s="15">
        <f t="shared" si="52"/>
        <v>596.2949000000001</v>
      </c>
      <c r="I218" s="31"/>
      <c r="J218" s="16"/>
      <c r="K218" s="15">
        <f t="shared" si="54"/>
        <v>352.45794435497527</v>
      </c>
    </row>
    <row r="219" spans="2:11" s="2" customFormat="1" ht="12.75" customHeight="1" x14ac:dyDescent="0.25">
      <c r="B219" s="2" t="s">
        <v>33</v>
      </c>
      <c r="C219" s="6">
        <v>13903</v>
      </c>
      <c r="D219" s="6">
        <v>6500</v>
      </c>
      <c r="E219" s="6">
        <f t="shared" si="51"/>
        <v>1158.1198999999999</v>
      </c>
      <c r="F219" s="6">
        <v>541</v>
      </c>
      <c r="G219" s="15">
        <f t="shared" si="53"/>
        <v>50355.063514820038</v>
      </c>
      <c r="H219" s="15">
        <f t="shared" si="52"/>
        <v>617.11989999999992</v>
      </c>
      <c r="I219" s="31"/>
      <c r="J219" s="16"/>
      <c r="K219" s="15">
        <f t="shared" si="54"/>
        <v>356.68169989664199</v>
      </c>
    </row>
    <row r="220" spans="2:11" s="2" customFormat="1" ht="12.75" customHeight="1" x14ac:dyDescent="0.25">
      <c r="B220" s="2" t="s">
        <v>17</v>
      </c>
      <c r="C220" s="6">
        <v>13903</v>
      </c>
      <c r="D220" s="6">
        <v>6500</v>
      </c>
      <c r="E220" s="6">
        <f t="shared" si="51"/>
        <v>1158.1198999999999</v>
      </c>
      <c r="F220" s="6">
        <v>541</v>
      </c>
      <c r="G220" s="15">
        <f t="shared" si="53"/>
        <v>50972.183414820036</v>
      </c>
      <c r="H220" s="15">
        <f t="shared" si="52"/>
        <v>617.11989999999992</v>
      </c>
      <c r="I220" s="31"/>
      <c r="J220" s="16"/>
      <c r="K220" s="15">
        <f t="shared" si="54"/>
        <v>361.0529658549753</v>
      </c>
    </row>
    <row r="221" spans="2:11" s="2" customFormat="1" ht="12.75" customHeight="1" x14ac:dyDescent="0.25">
      <c r="B221" s="2" t="s">
        <v>18</v>
      </c>
      <c r="C221" s="6">
        <v>13903</v>
      </c>
      <c r="D221" s="6">
        <v>6500</v>
      </c>
      <c r="E221" s="6">
        <f t="shared" si="51"/>
        <v>1158.1198999999999</v>
      </c>
      <c r="F221" s="6">
        <v>541</v>
      </c>
      <c r="G221" s="15">
        <f t="shared" si="53"/>
        <v>51589.303314820034</v>
      </c>
      <c r="H221" s="15">
        <f t="shared" si="52"/>
        <v>617.11989999999992</v>
      </c>
      <c r="I221" s="31"/>
      <c r="J221" s="16"/>
      <c r="K221" s="15">
        <f t="shared" si="54"/>
        <v>365.42423181330861</v>
      </c>
    </row>
    <row r="222" spans="2:11" s="2" customFormat="1" ht="12.75" customHeight="1" x14ac:dyDescent="0.25">
      <c r="B222" s="2" t="s">
        <v>19</v>
      </c>
      <c r="C222" s="6">
        <v>13903</v>
      </c>
      <c r="D222" s="6">
        <v>6500</v>
      </c>
      <c r="E222" s="6">
        <f t="shared" si="51"/>
        <v>1158.1198999999999</v>
      </c>
      <c r="F222" s="6">
        <v>541</v>
      </c>
      <c r="G222" s="15">
        <f t="shared" si="53"/>
        <v>52206.423214820032</v>
      </c>
      <c r="H222" s="15">
        <f t="shared" si="52"/>
        <v>617.11989999999992</v>
      </c>
      <c r="I222" s="31"/>
      <c r="J222" s="16"/>
      <c r="K222" s="15">
        <f t="shared" si="54"/>
        <v>369.79549777164192</v>
      </c>
    </row>
    <row r="223" spans="2:11" s="2" customFormat="1" ht="12.75" customHeight="1" x14ac:dyDescent="0.25">
      <c r="B223" s="2" t="s">
        <v>20</v>
      </c>
      <c r="C223" s="6">
        <v>14663</v>
      </c>
      <c r="D223" s="6">
        <v>6500</v>
      </c>
      <c r="E223" s="6">
        <f t="shared" si="51"/>
        <v>1221.4278999999999</v>
      </c>
      <c r="F223" s="6">
        <v>541</v>
      </c>
      <c r="G223" s="15">
        <f t="shared" si="53"/>
        <v>52823.54311482003</v>
      </c>
      <c r="H223" s="15">
        <f t="shared" si="52"/>
        <v>680.42789999999991</v>
      </c>
      <c r="I223" s="31"/>
      <c r="J223" s="16"/>
      <c r="K223" s="15">
        <f t="shared" si="54"/>
        <v>374.16676372997523</v>
      </c>
    </row>
    <row r="224" spans="2:11" s="2" customFormat="1" ht="12.75" customHeight="1" x14ac:dyDescent="0.25">
      <c r="B224" s="2" t="s">
        <v>21</v>
      </c>
      <c r="C224" s="6">
        <v>14663</v>
      </c>
      <c r="D224" s="6">
        <v>6500</v>
      </c>
      <c r="E224" s="6">
        <f t="shared" si="51"/>
        <v>1221.4278999999999</v>
      </c>
      <c r="F224" s="6">
        <v>541</v>
      </c>
      <c r="G224" s="15">
        <f t="shared" si="53"/>
        <v>53503.971014820032</v>
      </c>
      <c r="H224" s="15">
        <f t="shared" si="52"/>
        <v>680.42789999999991</v>
      </c>
      <c r="K224" s="15">
        <f t="shared" si="54"/>
        <v>378.98646135497523</v>
      </c>
    </row>
    <row r="225" spans="2:11" s="2" customFormat="1" ht="12.75" customHeight="1" x14ac:dyDescent="0.25">
      <c r="B225" s="7" t="s">
        <v>22</v>
      </c>
      <c r="C225" s="8">
        <f>SUM(C212:C224)</f>
        <v>191932</v>
      </c>
      <c r="D225" s="9" t="s">
        <v>23</v>
      </c>
      <c r="E225" s="8">
        <f>SUM(E212:E224)</f>
        <v>15987.935600000001</v>
      </c>
      <c r="F225" s="8">
        <f>SUM(F212:F224)</f>
        <v>6492</v>
      </c>
      <c r="G225" s="30">
        <f>SUM(G212:G224)</f>
        <v>642581.13969266054</v>
      </c>
      <c r="H225" s="30">
        <f>SUM(H212:H224)</f>
        <v>9495.9355999999989</v>
      </c>
      <c r="I225" s="38">
        <f>H210/12</f>
        <v>7.0833333333333338E-3</v>
      </c>
      <c r="J225" s="23"/>
      <c r="K225" s="30">
        <f>SUM(K212:K224)</f>
        <v>4551.616406156345</v>
      </c>
    </row>
    <row r="226" spans="2:11" s="2" customFormat="1" ht="12.75" customHeight="1" x14ac:dyDescent="0.25">
      <c r="G226" s="15"/>
      <c r="H226" s="15"/>
      <c r="I226" s="31"/>
      <c r="J226" s="16"/>
      <c r="K226" s="15"/>
    </row>
    <row r="227" spans="2:11" s="2" customFormat="1" ht="12.75" customHeight="1" x14ac:dyDescent="0.25">
      <c r="B227" s="2" t="s">
        <v>24</v>
      </c>
      <c r="C227" s="10">
        <f>G225*I225</f>
        <v>4551.6164061563459</v>
      </c>
      <c r="F227" s="2" t="s">
        <v>25</v>
      </c>
      <c r="G227" s="73">
        <f>$C227+$H225</f>
        <v>14047.552006156344</v>
      </c>
      <c r="H227" s="15"/>
      <c r="I227" s="15">
        <f>SUM($I$14,$G$33,$G$53,$G$73,$G$93,$G$112,$G$131,$G$150,$G$169,$G$188,$G$207,$G$227)</f>
        <v>58736.015320976381</v>
      </c>
      <c r="J227" s="143" t="str">
        <f>IF($K225=$C227,"Intt OK","Intt CHECK IT")</f>
        <v>Intt CHECK IT</v>
      </c>
      <c r="K227" s="15"/>
    </row>
    <row r="228" spans="2:11" s="1" customFormat="1" ht="12.75" customHeight="1" x14ac:dyDescent="0.25">
      <c r="H228" s="53"/>
      <c r="I228" s="135" t="str">
        <f>IF($I227=$G232,"OK","CHECK IT")</f>
        <v>OK</v>
      </c>
      <c r="J228" s="16"/>
      <c r="K228" s="28"/>
    </row>
    <row r="229" spans="2:11" s="2" customFormat="1" ht="12.75" customHeight="1" x14ac:dyDescent="0.25">
      <c r="B229" s="438" t="s">
        <v>2</v>
      </c>
      <c r="C229" s="438"/>
      <c r="D229" s="438"/>
      <c r="E229" s="438" t="s">
        <v>3</v>
      </c>
      <c r="F229" s="438"/>
      <c r="G229" s="3" t="s">
        <v>4</v>
      </c>
      <c r="H229" s="136" t="s">
        <v>47</v>
      </c>
      <c r="I229" s="31"/>
      <c r="J229" s="20"/>
      <c r="K229" s="15"/>
    </row>
    <row r="230" spans="2:11" s="2" customFormat="1" ht="12.75" customHeight="1" x14ac:dyDescent="0.25">
      <c r="B230" s="439" t="s">
        <v>86</v>
      </c>
      <c r="C230" s="439"/>
      <c r="D230" s="439"/>
      <c r="E230" s="439" t="s">
        <v>87</v>
      </c>
      <c r="F230" s="439"/>
      <c r="G230" s="4" t="s">
        <v>88</v>
      </c>
      <c r="H230" s="56">
        <v>8.5000000000000006E-2</v>
      </c>
      <c r="I230" s="32"/>
      <c r="J230" s="26"/>
      <c r="K230" s="15"/>
    </row>
    <row r="231" spans="2:11" s="2" customFormat="1" ht="12.75" customHeight="1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5" t="s">
        <v>14</v>
      </c>
      <c r="H231" s="48" t="s">
        <v>15</v>
      </c>
      <c r="I231" s="33" t="s">
        <v>16</v>
      </c>
      <c r="J231" s="17"/>
      <c r="K231" s="15"/>
    </row>
    <row r="232" spans="2:11" s="2" customFormat="1" ht="12.75" customHeight="1" x14ac:dyDescent="0.25">
      <c r="B232" s="2" t="s">
        <v>27</v>
      </c>
      <c r="C232" s="6">
        <v>14663</v>
      </c>
      <c r="D232" s="6">
        <v>6500</v>
      </c>
      <c r="E232" s="6">
        <f t="shared" ref="E232:E243" si="55">$C232*8.33%</f>
        <v>1221.4278999999999</v>
      </c>
      <c r="F232" s="6">
        <v>541</v>
      </c>
      <c r="G232" s="15">
        <f>$G$14+$G$33+$G$53+$G$73+$G$93+$G$112+$G$131+$G$150+$G$169+$G$188+$G$207+$G$227</f>
        <v>58736.015320976381</v>
      </c>
      <c r="H232" s="15">
        <f t="shared" ref="H232:H243" si="56">E232-F232</f>
        <v>680.42789999999991</v>
      </c>
      <c r="I232" s="31"/>
      <c r="J232" s="16"/>
      <c r="K232" s="15">
        <f>(G232)*($H$230/12)</f>
        <v>416.04677519024938</v>
      </c>
    </row>
    <row r="233" spans="2:11" s="2" customFormat="1" ht="12.75" customHeight="1" x14ac:dyDescent="0.25">
      <c r="B233" s="2" t="s">
        <v>28</v>
      </c>
      <c r="C233" s="6">
        <v>15950</v>
      </c>
      <c r="D233" s="6">
        <v>6500</v>
      </c>
      <c r="E233" s="6">
        <f t="shared" si="55"/>
        <v>1328.635</v>
      </c>
      <c r="F233" s="6">
        <v>541</v>
      </c>
      <c r="G233" s="15">
        <f t="shared" ref="G233:G243" si="57">$G232+$H232</f>
        <v>59416.443220976384</v>
      </c>
      <c r="H233" s="15">
        <f t="shared" si="56"/>
        <v>787.63499999999999</v>
      </c>
      <c r="I233" s="31"/>
      <c r="J233" s="16"/>
      <c r="K233" s="15">
        <f t="shared" ref="K233:K243" si="58">(G233)*($H$230/12)</f>
        <v>420.86647281524944</v>
      </c>
    </row>
    <row r="234" spans="2:11" s="2" customFormat="1" ht="12.75" customHeight="1" x14ac:dyDescent="0.25">
      <c r="B234" s="2" t="s">
        <v>29</v>
      </c>
      <c r="C234" s="6">
        <v>15950</v>
      </c>
      <c r="D234" s="6">
        <v>6500</v>
      </c>
      <c r="E234" s="6">
        <f t="shared" si="55"/>
        <v>1328.635</v>
      </c>
      <c r="F234" s="6">
        <v>541</v>
      </c>
      <c r="G234" s="15">
        <f t="shared" si="57"/>
        <v>60204.078220976386</v>
      </c>
      <c r="H234" s="15">
        <f t="shared" si="56"/>
        <v>787.63499999999999</v>
      </c>
      <c r="I234" s="31"/>
      <c r="J234" s="16"/>
      <c r="K234" s="15">
        <f t="shared" si="58"/>
        <v>426.44555406524944</v>
      </c>
    </row>
    <row r="235" spans="2:11" s="2" customFormat="1" ht="12.75" customHeight="1" x14ac:dyDescent="0.25">
      <c r="B235" s="2" t="s">
        <v>30</v>
      </c>
      <c r="C235" s="6">
        <v>15950</v>
      </c>
      <c r="D235" s="6">
        <v>6500</v>
      </c>
      <c r="E235" s="6">
        <f t="shared" si="55"/>
        <v>1328.635</v>
      </c>
      <c r="F235" s="6">
        <v>541</v>
      </c>
      <c r="G235" s="15">
        <f t="shared" si="57"/>
        <v>60991.713220976388</v>
      </c>
      <c r="H235" s="15">
        <f t="shared" si="56"/>
        <v>787.63499999999999</v>
      </c>
      <c r="I235" s="31"/>
      <c r="J235" s="16"/>
      <c r="K235" s="15">
        <f t="shared" si="58"/>
        <v>432.02463531524944</v>
      </c>
    </row>
    <row r="236" spans="2:11" s="2" customFormat="1" ht="12.75" customHeight="1" x14ac:dyDescent="0.25">
      <c r="B236" s="2" t="s">
        <v>31</v>
      </c>
      <c r="C236" s="6">
        <v>15950</v>
      </c>
      <c r="D236" s="6">
        <v>6500</v>
      </c>
      <c r="E236" s="6">
        <f t="shared" si="55"/>
        <v>1328.635</v>
      </c>
      <c r="F236" s="6">
        <v>541</v>
      </c>
      <c r="G236" s="15">
        <f t="shared" si="57"/>
        <v>61779.34822097639</v>
      </c>
      <c r="H236" s="15">
        <f t="shared" si="56"/>
        <v>787.63499999999999</v>
      </c>
      <c r="I236" s="31"/>
      <c r="J236" s="16"/>
      <c r="K236" s="15">
        <f t="shared" si="58"/>
        <v>437.60371656524944</v>
      </c>
    </row>
    <row r="237" spans="2:11" s="2" customFormat="1" ht="12.75" customHeight="1" x14ac:dyDescent="0.25">
      <c r="B237" s="2" t="s">
        <v>32</v>
      </c>
      <c r="C237" s="6">
        <v>15950</v>
      </c>
      <c r="D237" s="6">
        <v>6500</v>
      </c>
      <c r="E237" s="6">
        <f t="shared" si="55"/>
        <v>1328.635</v>
      </c>
      <c r="F237" s="6">
        <v>541</v>
      </c>
      <c r="G237" s="15">
        <f t="shared" si="57"/>
        <v>62566.983220976392</v>
      </c>
      <c r="H237" s="15">
        <f t="shared" si="56"/>
        <v>787.63499999999999</v>
      </c>
      <c r="I237" s="31"/>
      <c r="J237" s="16"/>
      <c r="K237" s="15">
        <f t="shared" si="58"/>
        <v>443.1827978152495</v>
      </c>
    </row>
    <row r="238" spans="2:11" s="2" customFormat="1" ht="12.75" customHeight="1" x14ac:dyDescent="0.25">
      <c r="B238" s="2" t="s">
        <v>33</v>
      </c>
      <c r="C238" s="6">
        <v>15950</v>
      </c>
      <c r="D238" s="6">
        <v>6500</v>
      </c>
      <c r="E238" s="6">
        <f t="shared" si="55"/>
        <v>1328.635</v>
      </c>
      <c r="F238" s="6">
        <v>541</v>
      </c>
      <c r="G238" s="15">
        <f t="shared" si="57"/>
        <v>63354.618220976394</v>
      </c>
      <c r="H238" s="15">
        <f t="shared" si="56"/>
        <v>787.63499999999999</v>
      </c>
      <c r="I238" s="31"/>
      <c r="J238" s="16"/>
      <c r="K238" s="15">
        <f t="shared" si="58"/>
        <v>448.7618790652495</v>
      </c>
    </row>
    <row r="239" spans="2:11" s="2" customFormat="1" ht="12.75" customHeight="1" x14ac:dyDescent="0.25">
      <c r="B239" s="2" t="s">
        <v>17</v>
      </c>
      <c r="C239" s="6">
        <v>15950</v>
      </c>
      <c r="D239" s="6">
        <v>6500</v>
      </c>
      <c r="E239" s="6">
        <f t="shared" si="55"/>
        <v>1328.635</v>
      </c>
      <c r="F239" s="6">
        <v>541</v>
      </c>
      <c r="G239" s="15">
        <f t="shared" si="57"/>
        <v>64142.253220976396</v>
      </c>
      <c r="H239" s="15">
        <f t="shared" si="56"/>
        <v>787.63499999999999</v>
      </c>
      <c r="I239" s="31"/>
      <c r="J239" s="16"/>
      <c r="K239" s="15">
        <f t="shared" si="58"/>
        <v>454.3409603152495</v>
      </c>
    </row>
    <row r="240" spans="2:11" s="2" customFormat="1" ht="12.75" customHeight="1" x14ac:dyDescent="0.25">
      <c r="B240" s="2" t="s">
        <v>18</v>
      </c>
      <c r="C240" s="6">
        <v>15950</v>
      </c>
      <c r="D240" s="6">
        <v>6500</v>
      </c>
      <c r="E240" s="6">
        <f t="shared" si="55"/>
        <v>1328.635</v>
      </c>
      <c r="F240" s="6">
        <v>541</v>
      </c>
      <c r="G240" s="15">
        <f t="shared" si="57"/>
        <v>64929.888220976398</v>
      </c>
      <c r="H240" s="15">
        <f t="shared" si="56"/>
        <v>787.63499999999999</v>
      </c>
      <c r="I240" s="31"/>
      <c r="J240" s="16"/>
      <c r="K240" s="15">
        <f t="shared" si="58"/>
        <v>459.92004156524951</v>
      </c>
    </row>
    <row r="241" spans="2:12" s="2" customFormat="1" ht="12.75" customHeight="1" x14ac:dyDescent="0.25">
      <c r="B241" s="2" t="s">
        <v>19</v>
      </c>
      <c r="C241" s="6">
        <v>15950</v>
      </c>
      <c r="D241" s="6">
        <v>6500</v>
      </c>
      <c r="E241" s="6">
        <f t="shared" si="55"/>
        <v>1328.635</v>
      </c>
      <c r="F241" s="6">
        <v>541</v>
      </c>
      <c r="G241" s="15">
        <f t="shared" si="57"/>
        <v>65717.523220976393</v>
      </c>
      <c r="H241" s="15">
        <f t="shared" si="56"/>
        <v>787.63499999999999</v>
      </c>
      <c r="I241" s="31"/>
      <c r="J241" s="16"/>
      <c r="K241" s="15">
        <f t="shared" si="58"/>
        <v>465.49912281524951</v>
      </c>
    </row>
    <row r="242" spans="2:12" s="2" customFormat="1" ht="12.75" customHeight="1" x14ac:dyDescent="0.25">
      <c r="B242" s="2" t="s">
        <v>20</v>
      </c>
      <c r="C242" s="6">
        <v>17077</v>
      </c>
      <c r="D242" s="6">
        <v>6500</v>
      </c>
      <c r="E242" s="6">
        <f t="shared" si="55"/>
        <v>1422.5140999999999</v>
      </c>
      <c r="F242" s="6">
        <v>541</v>
      </c>
      <c r="G242" s="15">
        <f t="shared" si="57"/>
        <v>66505.158220976387</v>
      </c>
      <c r="H242" s="15">
        <f t="shared" si="56"/>
        <v>881.51409999999987</v>
      </c>
      <c r="I242" s="31"/>
      <c r="J242" s="16"/>
      <c r="K242" s="15">
        <f t="shared" si="58"/>
        <v>471.07820406524945</v>
      </c>
    </row>
    <row r="243" spans="2:12" s="2" customFormat="1" ht="12.75" customHeight="1" x14ac:dyDescent="0.25">
      <c r="B243" s="2" t="s">
        <v>21</v>
      </c>
      <c r="C243" s="6">
        <v>17077</v>
      </c>
      <c r="D243" s="6">
        <v>6500</v>
      </c>
      <c r="E243" s="6">
        <f t="shared" si="55"/>
        <v>1422.5140999999999</v>
      </c>
      <c r="F243" s="6">
        <v>541</v>
      </c>
      <c r="G243" s="15">
        <f t="shared" si="57"/>
        <v>67386.672320976388</v>
      </c>
      <c r="H243" s="15">
        <f t="shared" si="56"/>
        <v>881.51409999999987</v>
      </c>
      <c r="I243" s="31"/>
      <c r="J243" s="16"/>
      <c r="K243" s="15">
        <f t="shared" si="58"/>
        <v>477.32226227358279</v>
      </c>
    </row>
    <row r="244" spans="2:12" s="2" customFormat="1" ht="12.75" customHeight="1" x14ac:dyDescent="0.25">
      <c r="B244" s="7" t="s">
        <v>22</v>
      </c>
      <c r="C244" s="8">
        <f>SUM(C232:C243)</f>
        <v>192367</v>
      </c>
      <c r="D244" s="9" t="s">
        <v>23</v>
      </c>
      <c r="E244" s="8">
        <f>SUM(E232:E243)</f>
        <v>16024.171100000001</v>
      </c>
      <c r="F244" s="8">
        <f>SUM(F232:F243)</f>
        <v>6492</v>
      </c>
      <c r="G244" s="30">
        <f>SUM(G232:G243)</f>
        <v>755730.69485171651</v>
      </c>
      <c r="H244" s="30">
        <f>SUM(H232:H243)</f>
        <v>9532.1711000000014</v>
      </c>
      <c r="I244" s="38">
        <f>H230/12</f>
        <v>7.0833333333333338E-3</v>
      </c>
      <c r="J244" s="23"/>
      <c r="K244" s="30">
        <f>SUM(K232:K243)</f>
        <v>5353.0924218663276</v>
      </c>
    </row>
    <row r="245" spans="2:12" s="2" customFormat="1" ht="12.75" customHeight="1" x14ac:dyDescent="0.25">
      <c r="G245" s="15"/>
      <c r="H245" s="15"/>
      <c r="I245" s="31"/>
      <c r="J245" s="16"/>
      <c r="K245" s="15"/>
    </row>
    <row r="246" spans="2:12" s="2" customFormat="1" ht="12.75" customHeight="1" x14ac:dyDescent="0.25">
      <c r="B246" s="2" t="s">
        <v>24</v>
      </c>
      <c r="C246" s="10">
        <f>G244*I244</f>
        <v>5353.0924218663258</v>
      </c>
      <c r="F246" s="2" t="s">
        <v>25</v>
      </c>
      <c r="G246" s="73">
        <f>$C246+$H244</f>
        <v>14885.263521866327</v>
      </c>
      <c r="H246" s="15"/>
      <c r="I246" s="15">
        <f>SUM($I$14,$G$33,$G$53,$G$73,$G$93,$G$112,$G$131,$G$150,$G$169,$G$188,$G$207,$G$227,$G$246)</f>
        <v>73621.278842842701</v>
      </c>
      <c r="J246" s="143" t="str">
        <f>IF($K244=$C246,"Intt OK","Intt CHECK IT")</f>
        <v>Intt OK</v>
      </c>
      <c r="K246" s="15"/>
    </row>
    <row r="247" spans="2:12" s="1" customFormat="1" ht="12.75" customHeight="1" x14ac:dyDescent="0.25">
      <c r="H247" s="53"/>
      <c r="I247" s="135" t="str">
        <f>IF($I246=$G251,"OK","CHECK IT")</f>
        <v>OK</v>
      </c>
      <c r="J247" s="16"/>
      <c r="K247" s="28"/>
    </row>
    <row r="248" spans="2:12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3" t="s">
        <v>4</v>
      </c>
      <c r="H248" s="136" t="s">
        <v>48</v>
      </c>
      <c r="I248" s="31"/>
      <c r="J248" s="20"/>
      <c r="K248" s="15"/>
    </row>
    <row r="249" spans="2:12" s="2" customFormat="1" ht="12.75" customHeight="1" x14ac:dyDescent="0.25">
      <c r="B249" s="439" t="s">
        <v>86</v>
      </c>
      <c r="C249" s="439"/>
      <c r="D249" s="439"/>
      <c r="E249" s="439" t="s">
        <v>87</v>
      </c>
      <c r="F249" s="439"/>
      <c r="G249" s="4" t="s">
        <v>88</v>
      </c>
      <c r="H249" s="56">
        <v>8.5000000000000006E-2</v>
      </c>
      <c r="I249" s="32"/>
      <c r="J249" s="26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5" t="s">
        <v>14</v>
      </c>
      <c r="H250" s="48" t="s">
        <v>15</v>
      </c>
      <c r="I250" s="33" t="s">
        <v>16</v>
      </c>
      <c r="J250" s="17"/>
      <c r="K250" s="15"/>
    </row>
    <row r="251" spans="2:12" s="2" customFormat="1" ht="12.75" customHeight="1" x14ac:dyDescent="0.25">
      <c r="B251" s="2" t="s">
        <v>27</v>
      </c>
      <c r="C251" s="6">
        <v>17077</v>
      </c>
      <c r="D251" s="6">
        <v>6500</v>
      </c>
      <c r="E251" s="6">
        <f t="shared" ref="E251:E263" si="59">$C251*8.33%</f>
        <v>1422.5140999999999</v>
      </c>
      <c r="F251" s="6">
        <v>541</v>
      </c>
      <c r="G251" s="15">
        <f>$G$14+$G$33+$G$53+$G$73+$G$93+$G$112+$G$131+$G$150+$G$169+$G$188+$G$207+$G$227+$G$246</f>
        <v>73621.278842842701</v>
      </c>
      <c r="H251" s="15">
        <f t="shared" ref="H251:H263" si="60">E251-F251</f>
        <v>881.51409999999987</v>
      </c>
      <c r="I251" s="31"/>
      <c r="J251" s="16"/>
      <c r="K251" s="15">
        <f>(G251)*($H$249/12)</f>
        <v>521.48405847013589</v>
      </c>
    </row>
    <row r="252" spans="2:12" s="2" customFormat="1" ht="12.75" customHeight="1" x14ac:dyDescent="0.25">
      <c r="B252" s="2" t="s">
        <v>28</v>
      </c>
      <c r="C252" s="6">
        <v>17077</v>
      </c>
      <c r="D252" s="6">
        <v>6500</v>
      </c>
      <c r="E252" s="6">
        <f t="shared" si="59"/>
        <v>1422.5140999999999</v>
      </c>
      <c r="F252" s="6">
        <v>541</v>
      </c>
      <c r="G252" s="15">
        <f t="shared" ref="G252:G263" si="61">$G251+$H251</f>
        <v>74502.792942842701</v>
      </c>
      <c r="H252" s="15">
        <f t="shared" si="60"/>
        <v>881.51409999999987</v>
      </c>
      <c r="I252" s="31"/>
      <c r="J252" s="16"/>
      <c r="K252" s="15">
        <f t="shared" ref="K252:K263" si="62">(G252)*($H$249/12)</f>
        <v>527.72811667846918</v>
      </c>
    </row>
    <row r="253" spans="2:12" s="2" customFormat="1" ht="12.75" customHeight="1" x14ac:dyDescent="0.25">
      <c r="B253" s="2" t="s">
        <v>29</v>
      </c>
      <c r="C253" s="6">
        <v>17077</v>
      </c>
      <c r="D253" s="6">
        <v>6500</v>
      </c>
      <c r="E253" s="6">
        <f t="shared" si="59"/>
        <v>1422.5140999999999</v>
      </c>
      <c r="F253" s="6">
        <v>541</v>
      </c>
      <c r="G253" s="15">
        <f t="shared" si="61"/>
        <v>75384.307042842702</v>
      </c>
      <c r="H253" s="15">
        <f t="shared" si="60"/>
        <v>881.51409999999987</v>
      </c>
      <c r="I253" s="31"/>
      <c r="J253" s="16"/>
      <c r="K253" s="15">
        <f t="shared" si="62"/>
        <v>533.97217488680246</v>
      </c>
    </row>
    <row r="254" spans="2:12" s="2" customFormat="1" ht="12.75" customHeight="1" x14ac:dyDescent="0.25">
      <c r="B254" s="2" t="s">
        <v>119</v>
      </c>
      <c r="C254" s="6">
        <v>1836</v>
      </c>
      <c r="D254" s="6">
        <v>6500</v>
      </c>
      <c r="E254" s="6">
        <f t="shared" si="59"/>
        <v>152.93879999999999</v>
      </c>
      <c r="F254" s="6">
        <v>0</v>
      </c>
      <c r="G254" s="15">
        <f t="shared" si="61"/>
        <v>76265.821142842702</v>
      </c>
      <c r="H254" s="15">
        <f t="shared" si="60"/>
        <v>152.93879999999999</v>
      </c>
      <c r="I254" s="31"/>
      <c r="J254" s="16"/>
      <c r="K254" s="15">
        <f t="shared" si="62"/>
        <v>540.21623309513586</v>
      </c>
    </row>
    <row r="255" spans="2:12" s="2" customFormat="1" ht="12.75" customHeight="1" x14ac:dyDescent="0.25">
      <c r="B255" s="2" t="s">
        <v>30</v>
      </c>
      <c r="C255" s="6">
        <v>17871</v>
      </c>
      <c r="D255" s="6">
        <v>6500</v>
      </c>
      <c r="E255" s="6">
        <f t="shared" si="59"/>
        <v>1488.6542999999999</v>
      </c>
      <c r="F255" s="6">
        <v>541</v>
      </c>
      <c r="G255" s="15">
        <f t="shared" si="61"/>
        <v>76418.759942842706</v>
      </c>
      <c r="H255" s="15">
        <f t="shared" si="60"/>
        <v>947.65429999999992</v>
      </c>
      <c r="I255" s="31"/>
      <c r="J255" s="16"/>
      <c r="K255" s="15">
        <f t="shared" si="62"/>
        <v>541.29954959513589</v>
      </c>
    </row>
    <row r="256" spans="2:12" s="2" customFormat="1" ht="12.75" customHeight="1" x14ac:dyDescent="0.25">
      <c r="B256" s="2" t="s">
        <v>31</v>
      </c>
      <c r="C256" s="6">
        <v>17871</v>
      </c>
      <c r="D256" s="6">
        <v>6500</v>
      </c>
      <c r="E256" s="6">
        <f t="shared" si="59"/>
        <v>1488.6542999999999</v>
      </c>
      <c r="F256" s="6">
        <v>541</v>
      </c>
      <c r="G256" s="15">
        <f t="shared" si="61"/>
        <v>77366.4142428427</v>
      </c>
      <c r="H256" s="15">
        <f t="shared" si="60"/>
        <v>947.65429999999992</v>
      </c>
      <c r="I256" s="31"/>
      <c r="J256" s="16"/>
      <c r="K256" s="15">
        <f t="shared" si="62"/>
        <v>548.0121008868025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17871</v>
      </c>
      <c r="D257" s="6">
        <v>6500</v>
      </c>
      <c r="E257" s="6">
        <f t="shared" si="59"/>
        <v>1488.6542999999999</v>
      </c>
      <c r="F257" s="6">
        <v>541</v>
      </c>
      <c r="G257" s="15">
        <f t="shared" si="61"/>
        <v>78314.068542842695</v>
      </c>
      <c r="H257" s="15">
        <f t="shared" si="60"/>
        <v>947.65429999999992</v>
      </c>
      <c r="I257" s="31"/>
      <c r="J257" s="16"/>
      <c r="K257" s="15">
        <f t="shared" si="62"/>
        <v>554.72465217846911</v>
      </c>
    </row>
    <row r="258" spans="1:11" s="2" customFormat="1" ht="12.75" customHeight="1" x14ac:dyDescent="0.25">
      <c r="B258" s="2" t="s">
        <v>33</v>
      </c>
      <c r="C258" s="6">
        <v>17871</v>
      </c>
      <c r="D258" s="6">
        <v>6500</v>
      </c>
      <c r="E258" s="6">
        <f t="shared" si="59"/>
        <v>1488.6542999999999</v>
      </c>
      <c r="F258" s="6">
        <v>541</v>
      </c>
      <c r="G258" s="15">
        <f t="shared" si="61"/>
        <v>79261.72284284269</v>
      </c>
      <c r="H258" s="15">
        <f t="shared" si="60"/>
        <v>947.65429999999992</v>
      </c>
      <c r="I258" s="31"/>
      <c r="J258" s="16"/>
      <c r="K258" s="15">
        <f t="shared" si="62"/>
        <v>561.43720347013573</v>
      </c>
    </row>
    <row r="259" spans="1:11" s="2" customFormat="1" ht="12.75" customHeight="1" x14ac:dyDescent="0.25">
      <c r="B259" s="2" t="s">
        <v>17</v>
      </c>
      <c r="C259" s="6">
        <v>17871</v>
      </c>
      <c r="D259" s="6">
        <v>6500</v>
      </c>
      <c r="E259" s="6">
        <f t="shared" si="59"/>
        <v>1488.6542999999999</v>
      </c>
      <c r="F259" s="6">
        <v>541</v>
      </c>
      <c r="G259" s="15">
        <f t="shared" si="61"/>
        <v>80209.377142842684</v>
      </c>
      <c r="H259" s="15">
        <f t="shared" si="60"/>
        <v>947.65429999999992</v>
      </c>
      <c r="I259" s="31"/>
      <c r="J259" s="16"/>
      <c r="K259" s="15">
        <f t="shared" si="62"/>
        <v>568.14975476180234</v>
      </c>
    </row>
    <row r="260" spans="1:11" s="2" customFormat="1" ht="12.75" customHeight="1" x14ac:dyDescent="0.25">
      <c r="B260" s="2" t="s">
        <v>18</v>
      </c>
      <c r="C260" s="6">
        <v>18666</v>
      </c>
      <c r="D260" s="6">
        <v>6500</v>
      </c>
      <c r="E260" s="6">
        <f t="shared" si="59"/>
        <v>1554.8778</v>
      </c>
      <c r="F260" s="6">
        <v>541</v>
      </c>
      <c r="G260" s="15">
        <f t="shared" si="61"/>
        <v>81157.031442842679</v>
      </c>
      <c r="H260" s="15">
        <f t="shared" si="60"/>
        <v>1013.8778</v>
      </c>
      <c r="I260" s="31"/>
      <c r="J260" s="16"/>
      <c r="K260" s="15">
        <f t="shared" si="62"/>
        <v>574.86230605346907</v>
      </c>
    </row>
    <row r="261" spans="1:11" s="2" customFormat="1" ht="12.75" customHeight="1" x14ac:dyDescent="0.25">
      <c r="B261" s="2" t="s">
        <v>19</v>
      </c>
      <c r="C261" s="6">
        <v>18666</v>
      </c>
      <c r="D261" s="6">
        <v>6500</v>
      </c>
      <c r="E261" s="6">
        <f t="shared" si="59"/>
        <v>1554.8778</v>
      </c>
      <c r="F261" s="6">
        <v>541</v>
      </c>
      <c r="G261" s="15">
        <f t="shared" si="61"/>
        <v>82170.909242842681</v>
      </c>
      <c r="H261" s="15">
        <f t="shared" si="60"/>
        <v>1013.8778</v>
      </c>
      <c r="I261" s="31"/>
      <c r="J261" s="16"/>
      <c r="K261" s="15">
        <f t="shared" si="62"/>
        <v>582.04394047013568</v>
      </c>
    </row>
    <row r="262" spans="1:11" s="2" customFormat="1" ht="12.75" customHeight="1" x14ac:dyDescent="0.25">
      <c r="B262" s="2" t="s">
        <v>20</v>
      </c>
      <c r="C262" s="6">
        <v>19194</v>
      </c>
      <c r="D262" s="6">
        <v>6500</v>
      </c>
      <c r="E262" s="6">
        <f t="shared" si="59"/>
        <v>1598.8602000000001</v>
      </c>
      <c r="F262" s="6">
        <v>541</v>
      </c>
      <c r="G262" s="15">
        <f t="shared" si="61"/>
        <v>83184.787042842683</v>
      </c>
      <c r="H262" s="15">
        <f t="shared" si="60"/>
        <v>1057.8602000000001</v>
      </c>
      <c r="K262" s="15">
        <f t="shared" si="62"/>
        <v>589.22557488680241</v>
      </c>
    </row>
    <row r="263" spans="1:11" s="2" customFormat="1" ht="12.75" customHeight="1" x14ac:dyDescent="0.25">
      <c r="B263" s="2" t="s">
        <v>21</v>
      </c>
      <c r="C263" s="6">
        <v>19194</v>
      </c>
      <c r="D263" s="6">
        <v>6500</v>
      </c>
      <c r="E263" s="6">
        <f t="shared" si="59"/>
        <v>1598.8602000000001</v>
      </c>
      <c r="F263" s="6">
        <v>541</v>
      </c>
      <c r="G263" s="15">
        <f t="shared" si="61"/>
        <v>84242.647242842679</v>
      </c>
      <c r="H263" s="15">
        <f t="shared" si="60"/>
        <v>1057.8602000000001</v>
      </c>
      <c r="K263" s="15">
        <f t="shared" si="62"/>
        <v>596.71875130346905</v>
      </c>
    </row>
    <row r="264" spans="1:11" s="2" customFormat="1" ht="12.75" customHeight="1" x14ac:dyDescent="0.25">
      <c r="B264" s="7" t="s">
        <v>22</v>
      </c>
      <c r="C264" s="8">
        <f>SUM(C251:C263)</f>
        <v>218142</v>
      </c>
      <c r="D264" s="9" t="s">
        <v>23</v>
      </c>
      <c r="E264" s="8">
        <f>SUM(E251:E263)</f>
        <v>18171.228599999999</v>
      </c>
      <c r="F264" s="8">
        <f>SUM(F251:F263)</f>
        <v>6492</v>
      </c>
      <c r="G264" s="30">
        <f>SUM(G251:G263)</f>
        <v>1022099.9176569552</v>
      </c>
      <c r="H264" s="30">
        <f>SUM(H251:H263)</f>
        <v>11679.228599999999</v>
      </c>
      <c r="I264" s="38">
        <f>H249/12</f>
        <v>7.0833333333333338E-3</v>
      </c>
      <c r="J264" s="23"/>
      <c r="K264" s="30">
        <f>SUM(K251:K263)</f>
        <v>7239.8744167367649</v>
      </c>
    </row>
    <row r="265" spans="1:11" s="2" customFormat="1" ht="12.75" customHeight="1" x14ac:dyDescent="0.25">
      <c r="G265" s="15"/>
      <c r="H265" s="15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10">
        <f>G264*I264</f>
        <v>7239.8744167367668</v>
      </c>
      <c r="F266" s="2" t="s">
        <v>25</v>
      </c>
      <c r="G266" s="73">
        <f>$C266+$H264</f>
        <v>18919.103016736764</v>
      </c>
      <c r="H266" s="15"/>
      <c r="I266" s="15">
        <f>SUM($I$14,$G$33,$G$53,$G$73,$G$93,$G$112,$G$131,$G$150,$G$169,$G$188,$G$207,$G$227,$G$246,$G$266)</f>
        <v>92540.381859579473</v>
      </c>
      <c r="J266" s="143" t="str">
        <f>IF($K264=$C266,"Intt OK","Intt CHECK IT")</f>
        <v>Intt CHECK IT</v>
      </c>
      <c r="K266" s="15"/>
    </row>
    <row r="267" spans="1:11" s="1" customFormat="1" ht="12.75" customHeight="1" x14ac:dyDescent="0.25">
      <c r="H267" s="53"/>
      <c r="I267" s="135" t="str">
        <f>IF($I266=$G271,"OK","CHECK IT")</f>
        <v>OK</v>
      </c>
      <c r="J267" s="16"/>
      <c r="K267" s="28"/>
    </row>
    <row r="268" spans="1:11" s="1" customFormat="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3" t="s">
        <v>4</v>
      </c>
      <c r="H268" s="136" t="s">
        <v>49</v>
      </c>
      <c r="I268" s="31"/>
      <c r="J268" s="2"/>
      <c r="K268" s="28"/>
    </row>
    <row r="269" spans="1:11" s="1" customFormat="1" ht="12.75" customHeight="1" x14ac:dyDescent="0.25">
      <c r="A269" s="2"/>
      <c r="B269" s="439" t="s">
        <v>86</v>
      </c>
      <c r="C269" s="439"/>
      <c r="D269" s="439"/>
      <c r="E269" s="439" t="s">
        <v>87</v>
      </c>
      <c r="F269" s="439"/>
      <c r="G269" s="4" t="s">
        <v>88</v>
      </c>
      <c r="H269" s="56">
        <v>8.5000000000000006E-2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5" t="s">
        <v>14</v>
      </c>
      <c r="H270" s="48" t="s">
        <v>15</v>
      </c>
      <c r="I270" s="3" t="s">
        <v>16</v>
      </c>
      <c r="J270" s="2"/>
      <c r="K270" s="28"/>
    </row>
    <row r="271" spans="1:11" s="1" customFormat="1" ht="12.75" customHeight="1" x14ac:dyDescent="0.25">
      <c r="A271" s="2"/>
      <c r="B271" s="2" t="s">
        <v>27</v>
      </c>
      <c r="C271" s="6">
        <v>20011</v>
      </c>
      <c r="D271" s="6">
        <v>6500</v>
      </c>
      <c r="E271" s="6">
        <f t="shared" ref="E271:E283" si="63">$C271*8.33%</f>
        <v>1666.9163000000001</v>
      </c>
      <c r="F271" s="6">
        <v>541</v>
      </c>
      <c r="G271" s="15">
        <f>$G$14+$G$33+$G$53+$G$73+$G$93+$G$112+$G$131+$G$150+$G$169+$G$188+$G$207+$G$227+$G$246+$G$266</f>
        <v>92540.381859579473</v>
      </c>
      <c r="H271" s="15">
        <f t="shared" ref="H271:H283" si="64">E271-F271</f>
        <v>1125.9163000000001</v>
      </c>
      <c r="I271" s="31"/>
      <c r="J271" s="16"/>
      <c r="K271" s="15">
        <f>(G271)*($H$269/12)</f>
        <v>655.49437150535459</v>
      </c>
    </row>
    <row r="272" spans="1:11" s="1" customFormat="1" ht="12.75" customHeight="1" x14ac:dyDescent="0.25">
      <c r="A272" s="2"/>
      <c r="B272" s="2" t="s">
        <v>28</v>
      </c>
      <c r="C272" s="6">
        <v>25613</v>
      </c>
      <c r="D272" s="6">
        <v>6500</v>
      </c>
      <c r="E272" s="6">
        <f t="shared" si="63"/>
        <v>2133.5628999999999</v>
      </c>
      <c r="F272" s="6">
        <v>541</v>
      </c>
      <c r="G272" s="15">
        <f t="shared" ref="G272:G283" si="65">$G271+$H271</f>
        <v>93666.29815957947</v>
      </c>
      <c r="H272" s="15">
        <f t="shared" si="64"/>
        <v>1592.5628999999999</v>
      </c>
      <c r="I272" s="31"/>
      <c r="J272" s="16"/>
      <c r="K272" s="15">
        <f t="shared" ref="K272:K283" si="66">(G272)*($H$269/12)</f>
        <v>663.46961196368795</v>
      </c>
    </row>
    <row r="273" spans="1:11" s="1" customFormat="1" ht="12.75" customHeight="1" x14ac:dyDescent="0.25">
      <c r="A273" s="2"/>
      <c r="B273" s="2" t="s">
        <v>119</v>
      </c>
      <c r="C273" s="6">
        <v>20606</v>
      </c>
      <c r="D273" s="6">
        <v>6500</v>
      </c>
      <c r="E273" s="6">
        <f t="shared" si="63"/>
        <v>1716.4798000000001</v>
      </c>
      <c r="F273" s="6">
        <v>0</v>
      </c>
      <c r="G273" s="15">
        <f t="shared" si="65"/>
        <v>95258.861059579474</v>
      </c>
      <c r="H273" s="15">
        <f t="shared" si="64"/>
        <v>1716.4798000000001</v>
      </c>
      <c r="I273" s="31"/>
      <c r="J273" s="16"/>
      <c r="K273" s="15">
        <f t="shared" ref="K273" si="67">(G273)*($H$269/12)</f>
        <v>674.75026583868794</v>
      </c>
    </row>
    <row r="274" spans="1:11" s="1" customFormat="1" ht="12.75" customHeight="1" x14ac:dyDescent="0.25">
      <c r="A274" s="2"/>
      <c r="B274" s="2" t="s">
        <v>29</v>
      </c>
      <c r="C274" s="6">
        <v>25613</v>
      </c>
      <c r="D274" s="6">
        <v>6500</v>
      </c>
      <c r="E274" s="6">
        <f t="shared" si="63"/>
        <v>2133.5628999999999</v>
      </c>
      <c r="F274" s="6">
        <v>541</v>
      </c>
      <c r="G274" s="15">
        <f t="shared" si="65"/>
        <v>96975.340859579475</v>
      </c>
      <c r="H274" s="15">
        <f t="shared" si="64"/>
        <v>1592.5628999999999</v>
      </c>
      <c r="I274" s="31"/>
      <c r="J274" s="16"/>
      <c r="K274" s="15">
        <f t="shared" si="66"/>
        <v>686.90866442202139</v>
      </c>
    </row>
    <row r="275" spans="1:11" s="1" customFormat="1" ht="12.75" customHeight="1" x14ac:dyDescent="0.25">
      <c r="A275" s="2"/>
      <c r="B275" s="2" t="s">
        <v>30</v>
      </c>
      <c r="C275" s="6">
        <v>25613</v>
      </c>
      <c r="D275" s="6">
        <v>6500</v>
      </c>
      <c r="E275" s="6">
        <f t="shared" si="63"/>
        <v>2133.5628999999999</v>
      </c>
      <c r="F275" s="6">
        <v>541</v>
      </c>
      <c r="G275" s="15">
        <f t="shared" si="65"/>
        <v>98567.90375957948</v>
      </c>
      <c r="H275" s="15">
        <f t="shared" si="64"/>
        <v>1592.5628999999999</v>
      </c>
      <c r="I275" s="31"/>
      <c r="J275" s="16"/>
      <c r="K275" s="15">
        <f t="shared" si="66"/>
        <v>698.18931829702137</v>
      </c>
    </row>
    <row r="276" spans="1:11" s="1" customFormat="1" ht="12.75" customHeight="1" x14ac:dyDescent="0.25">
      <c r="A276" s="2"/>
      <c r="B276" s="2" t="s">
        <v>31</v>
      </c>
      <c r="C276" s="6">
        <v>26390</v>
      </c>
      <c r="D276" s="6">
        <v>6500</v>
      </c>
      <c r="E276" s="6">
        <f t="shared" si="63"/>
        <v>2198.2869999999998</v>
      </c>
      <c r="F276" s="6">
        <v>541</v>
      </c>
      <c r="G276" s="15">
        <f t="shared" si="65"/>
        <v>100160.46665957948</v>
      </c>
      <c r="H276" s="15">
        <f t="shared" si="64"/>
        <v>1657.2869999999998</v>
      </c>
      <c r="I276" s="31"/>
      <c r="J276" s="16"/>
      <c r="K276" s="15">
        <f t="shared" si="66"/>
        <v>709.46997217202136</v>
      </c>
    </row>
    <row r="277" spans="1:11" s="1" customFormat="1" ht="12.75" customHeight="1" x14ac:dyDescent="0.25">
      <c r="A277" s="2"/>
      <c r="B277" s="2" t="s">
        <v>32</v>
      </c>
      <c r="C277" s="6">
        <v>26390</v>
      </c>
      <c r="D277" s="6">
        <v>6500</v>
      </c>
      <c r="E277" s="6">
        <f t="shared" si="63"/>
        <v>2198.2869999999998</v>
      </c>
      <c r="F277" s="6">
        <v>541</v>
      </c>
      <c r="G277" s="15">
        <f t="shared" si="65"/>
        <v>101817.75365957948</v>
      </c>
      <c r="H277" s="15">
        <f t="shared" si="64"/>
        <v>1657.2869999999998</v>
      </c>
      <c r="I277" s="31"/>
      <c r="J277" s="16"/>
      <c r="K277" s="15">
        <f t="shared" si="66"/>
        <v>721.20908842202141</v>
      </c>
    </row>
    <row r="278" spans="1:11" s="1" customFormat="1" ht="12.75" customHeight="1" x14ac:dyDescent="0.25">
      <c r="A278" s="2"/>
      <c r="B278" s="2" t="s">
        <v>33</v>
      </c>
      <c r="C278" s="6">
        <v>26390</v>
      </c>
      <c r="D278" s="6">
        <v>6500</v>
      </c>
      <c r="E278" s="6">
        <f t="shared" si="63"/>
        <v>2198.2869999999998</v>
      </c>
      <c r="F278" s="6">
        <v>541</v>
      </c>
      <c r="G278" s="15">
        <f t="shared" si="65"/>
        <v>103475.04065957948</v>
      </c>
      <c r="H278" s="15">
        <f t="shared" si="64"/>
        <v>1657.2869999999998</v>
      </c>
      <c r="I278" s="31"/>
      <c r="J278" s="16"/>
      <c r="K278" s="15">
        <f t="shared" si="66"/>
        <v>732.94820467202135</v>
      </c>
    </row>
    <row r="279" spans="1:11" s="1" customFormat="1" ht="12.75" customHeight="1" x14ac:dyDescent="0.25">
      <c r="A279" s="2"/>
      <c r="B279" s="2" t="s">
        <v>17</v>
      </c>
      <c r="C279" s="6">
        <v>26390</v>
      </c>
      <c r="D279" s="6">
        <v>6500</v>
      </c>
      <c r="E279" s="6">
        <f t="shared" si="63"/>
        <v>2198.2869999999998</v>
      </c>
      <c r="F279" s="6">
        <v>541</v>
      </c>
      <c r="G279" s="15">
        <f t="shared" si="65"/>
        <v>105132.32765957947</v>
      </c>
      <c r="H279" s="15">
        <f t="shared" si="64"/>
        <v>1657.2869999999998</v>
      </c>
      <c r="I279" s="31"/>
      <c r="J279" s="16"/>
      <c r="K279" s="15">
        <f t="shared" si="66"/>
        <v>744.68732092202129</v>
      </c>
    </row>
    <row r="280" spans="1:11" s="1" customFormat="1" ht="12.75" customHeight="1" x14ac:dyDescent="0.25">
      <c r="A280" s="2"/>
      <c r="B280" s="2" t="s">
        <v>18</v>
      </c>
      <c r="C280" s="6">
        <v>26390</v>
      </c>
      <c r="D280" s="6">
        <v>6500</v>
      </c>
      <c r="E280" s="6">
        <f t="shared" si="63"/>
        <v>2198.2869999999998</v>
      </c>
      <c r="F280" s="6">
        <v>541</v>
      </c>
      <c r="G280" s="15">
        <f t="shared" si="65"/>
        <v>106789.61465957947</v>
      </c>
      <c r="H280" s="15">
        <f t="shared" si="64"/>
        <v>1657.2869999999998</v>
      </c>
      <c r="I280" s="31"/>
      <c r="J280" s="16"/>
      <c r="K280" s="15">
        <f t="shared" si="66"/>
        <v>756.42643717202134</v>
      </c>
    </row>
    <row r="281" spans="1:11" s="1" customFormat="1" ht="12.75" customHeight="1" x14ac:dyDescent="0.25">
      <c r="A281" s="2"/>
      <c r="B281" s="2" t="s">
        <v>19</v>
      </c>
      <c r="C281" s="6">
        <v>27755</v>
      </c>
      <c r="D281" s="6">
        <v>6500</v>
      </c>
      <c r="E281" s="6">
        <f t="shared" si="63"/>
        <v>2311.9915000000001</v>
      </c>
      <c r="F281" s="6">
        <v>541</v>
      </c>
      <c r="G281" s="15">
        <f t="shared" si="65"/>
        <v>108446.90165957947</v>
      </c>
      <c r="H281" s="15">
        <f t="shared" si="64"/>
        <v>1770.9915000000001</v>
      </c>
      <c r="I281" s="31"/>
      <c r="J281" s="16"/>
      <c r="K281" s="15">
        <f t="shared" si="66"/>
        <v>768.16555342202128</v>
      </c>
    </row>
    <row r="282" spans="1:11" s="1" customFormat="1" ht="12.75" customHeight="1" x14ac:dyDescent="0.25">
      <c r="A282" s="2"/>
      <c r="B282" s="2" t="s">
        <v>20</v>
      </c>
      <c r="C282" s="6">
        <v>27755</v>
      </c>
      <c r="D282" s="6">
        <v>6500</v>
      </c>
      <c r="E282" s="6">
        <f t="shared" si="63"/>
        <v>2311.9915000000001</v>
      </c>
      <c r="F282" s="6">
        <v>541</v>
      </c>
      <c r="G282" s="15">
        <f t="shared" si="65"/>
        <v>110217.89315957947</v>
      </c>
      <c r="H282" s="15">
        <f t="shared" si="64"/>
        <v>1770.9915000000001</v>
      </c>
      <c r="I282" s="31"/>
      <c r="J282" s="16"/>
      <c r="K282" s="15">
        <f t="shared" si="66"/>
        <v>780.71007654702134</v>
      </c>
    </row>
    <row r="283" spans="1:11" s="1" customFormat="1" ht="12.75" customHeight="1" x14ac:dyDescent="0.25">
      <c r="A283" s="2"/>
      <c r="B283" s="2" t="s">
        <v>21</v>
      </c>
      <c r="C283" s="6">
        <v>27755</v>
      </c>
      <c r="D283" s="6">
        <v>6500</v>
      </c>
      <c r="E283" s="6">
        <f t="shared" si="63"/>
        <v>2311.9915000000001</v>
      </c>
      <c r="F283" s="6">
        <v>541</v>
      </c>
      <c r="G283" s="15">
        <f t="shared" si="65"/>
        <v>111988.88465957947</v>
      </c>
      <c r="H283" s="15">
        <f t="shared" si="64"/>
        <v>1770.9915000000001</v>
      </c>
      <c r="I283" s="41"/>
      <c r="J283" s="16"/>
      <c r="K283" s="15">
        <f t="shared" si="66"/>
        <v>793.2545996720213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332671</v>
      </c>
      <c r="D284" s="9" t="s">
        <v>23</v>
      </c>
      <c r="E284" s="8">
        <f>SUM(E271:E283)</f>
        <v>27711.494300000002</v>
      </c>
      <c r="F284" s="8">
        <f>SUM(F271:F283)</f>
        <v>6492</v>
      </c>
      <c r="G284" s="30">
        <f>SUM(G271:G283)</f>
        <v>1325037.6684745331</v>
      </c>
      <c r="H284" s="30">
        <f>SUM(H271:H283)</f>
        <v>21219.494299999998</v>
      </c>
      <c r="I284" s="38">
        <f>H269/12</f>
        <v>7.0833333333333338E-3</v>
      </c>
      <c r="J284" s="23"/>
      <c r="K284" s="30">
        <f>SUM(K271:K283)</f>
        <v>9385.6834850279447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J285" s="16"/>
      <c r="K285" s="15"/>
    </row>
    <row r="286" spans="1:11" s="1" customFormat="1" ht="12.75" customHeight="1" x14ac:dyDescent="0.25">
      <c r="A286" s="2"/>
      <c r="B286" s="2" t="s">
        <v>24</v>
      </c>
      <c r="C286" s="10">
        <f>G284*I284</f>
        <v>9385.6834850279429</v>
      </c>
      <c r="D286" s="2"/>
      <c r="E286" s="2"/>
      <c r="F286" s="2" t="s">
        <v>25</v>
      </c>
      <c r="G286" s="73">
        <f>$C286+$H284</f>
        <v>30605.17778502794</v>
      </c>
      <c r="H286" s="15"/>
      <c r="I286" s="15">
        <f>SUM($I$14,$G$33,$G$53,$G$73,$G$93,$G$112,$G$131,$G$150,$G$169,$G$188,$G$207,$G$227,$G$246,$G$266,$G$286)</f>
        <v>123145.55964460742</v>
      </c>
      <c r="J286" s="143" t="str">
        <f>IF($K284=$C286,"Intt OK","Intt CHECK IT")</f>
        <v>Intt OK</v>
      </c>
      <c r="K286" s="15"/>
    </row>
    <row r="287" spans="1:11" s="1" customFormat="1" ht="12.75" customHeight="1" x14ac:dyDescent="0.25">
      <c r="H287" s="53"/>
      <c r="I287" s="135" t="str">
        <f>IF($I286=$G291,"OK","CHECK IT")</f>
        <v>OK</v>
      </c>
      <c r="J287" s="2"/>
      <c r="K287" s="28"/>
    </row>
    <row r="288" spans="1:11" s="1" customFormat="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3" t="s">
        <v>4</v>
      </c>
      <c r="H288" s="136" t="s">
        <v>50</v>
      </c>
      <c r="I288" s="38"/>
      <c r="J288" s="2"/>
      <c r="K288" s="28"/>
    </row>
    <row r="289" spans="1:11" s="1" customFormat="1" ht="12.75" customHeight="1" x14ac:dyDescent="0.25">
      <c r="A289" s="2"/>
      <c r="B289" s="439" t="s">
        <v>86</v>
      </c>
      <c r="C289" s="439"/>
      <c r="D289" s="439"/>
      <c r="E289" s="439" t="s">
        <v>87</v>
      </c>
      <c r="F289" s="439"/>
      <c r="G289" s="4" t="s">
        <v>88</v>
      </c>
      <c r="H289" s="56">
        <v>9.5000000000000001E-2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5" t="s">
        <v>14</v>
      </c>
      <c r="H290" s="48" t="s">
        <v>15</v>
      </c>
      <c r="I290" s="3" t="s">
        <v>16</v>
      </c>
      <c r="J290" s="2"/>
      <c r="K290" s="28"/>
    </row>
    <row r="291" spans="1:11" s="1" customFormat="1" ht="12.75" customHeight="1" x14ac:dyDescent="0.25">
      <c r="A291" s="2"/>
      <c r="B291" s="2" t="s">
        <v>27</v>
      </c>
      <c r="C291" s="6">
        <v>27755</v>
      </c>
      <c r="D291" s="6">
        <v>6500</v>
      </c>
      <c r="E291" s="6">
        <f t="shared" ref="E291:E303" si="68">$C291*8.33%</f>
        <v>2311.9915000000001</v>
      </c>
      <c r="F291" s="6">
        <v>541</v>
      </c>
      <c r="G291" s="15">
        <f>$G$14+$G$33+$G$53+$G$73+$G$93+$G$112+$G$131+$G$150+$G$169+$G$188+$G$207+$G$227+$G$246+$G$266+$G$286</f>
        <v>123145.55964460742</v>
      </c>
      <c r="H291" s="15">
        <f t="shared" ref="H291:H303" si="69">E291-F291</f>
        <v>1770.9915000000001</v>
      </c>
      <c r="I291" s="31"/>
      <c r="J291" s="16"/>
      <c r="K291" s="15">
        <f>(G291)*($H$289/12)</f>
        <v>974.90234718647548</v>
      </c>
    </row>
    <row r="292" spans="1:11" s="1" customFormat="1" ht="12.75" customHeight="1" x14ac:dyDescent="0.25">
      <c r="A292" s="2"/>
      <c r="B292" s="2" t="s">
        <v>119</v>
      </c>
      <c r="C292" s="6">
        <v>20606</v>
      </c>
      <c r="D292" s="6">
        <v>6500</v>
      </c>
      <c r="E292" s="6">
        <f t="shared" si="68"/>
        <v>1716.4798000000001</v>
      </c>
      <c r="F292" s="6">
        <v>0</v>
      </c>
      <c r="G292" s="15">
        <f t="shared" ref="G292:G303" si="70">$G291+$H291</f>
        <v>124916.55114460742</v>
      </c>
      <c r="H292" s="15">
        <f t="shared" si="69"/>
        <v>1716.4798000000001</v>
      </c>
      <c r="I292" s="31"/>
      <c r="J292" s="16"/>
      <c r="K292" s="15">
        <f>(G292)*($H$289/12)</f>
        <v>988.9226965614755</v>
      </c>
    </row>
    <row r="293" spans="1:11" s="1" customFormat="1" ht="12.75" customHeight="1" x14ac:dyDescent="0.25">
      <c r="A293" s="2"/>
      <c r="B293" s="2" t="s">
        <v>28</v>
      </c>
      <c r="C293" s="6">
        <v>28893</v>
      </c>
      <c r="D293" s="6">
        <v>6500</v>
      </c>
      <c r="E293" s="6">
        <f t="shared" si="68"/>
        <v>2406.7869000000001</v>
      </c>
      <c r="F293" s="6">
        <v>541</v>
      </c>
      <c r="G293" s="15">
        <f t="shared" si="70"/>
        <v>126633.03094460742</v>
      </c>
      <c r="H293" s="15">
        <f t="shared" si="69"/>
        <v>1865.7869000000001</v>
      </c>
      <c r="I293" s="31"/>
      <c r="J293" s="16"/>
      <c r="K293" s="15">
        <f t="shared" ref="K293:K303" si="71">(G293)*($H$289/12)</f>
        <v>1002.5114949781422</v>
      </c>
    </row>
    <row r="294" spans="1:11" s="1" customFormat="1" ht="12.75" customHeight="1" x14ac:dyDescent="0.25">
      <c r="A294" s="2"/>
      <c r="B294" s="2" t="s">
        <v>29</v>
      </c>
      <c r="C294" s="6">
        <v>28893</v>
      </c>
      <c r="D294" s="6">
        <v>6500</v>
      </c>
      <c r="E294" s="6">
        <f t="shared" si="68"/>
        <v>2406.7869000000001</v>
      </c>
      <c r="F294" s="6">
        <v>541</v>
      </c>
      <c r="G294" s="15">
        <f t="shared" si="70"/>
        <v>128498.81784460743</v>
      </c>
      <c r="H294" s="15">
        <f t="shared" si="69"/>
        <v>1865.7869000000001</v>
      </c>
      <c r="I294" s="31"/>
      <c r="J294" s="16"/>
      <c r="K294" s="15">
        <f t="shared" si="71"/>
        <v>1017.2823079364756</v>
      </c>
    </row>
    <row r="295" spans="1:11" s="1" customFormat="1" ht="12.75" customHeight="1" x14ac:dyDescent="0.25">
      <c r="A295" s="2"/>
      <c r="B295" s="2" t="s">
        <v>30</v>
      </c>
      <c r="C295" s="6">
        <v>28893</v>
      </c>
      <c r="D295" s="6">
        <v>6500</v>
      </c>
      <c r="E295" s="6">
        <f t="shared" si="68"/>
        <v>2406.7869000000001</v>
      </c>
      <c r="F295" s="6">
        <v>541</v>
      </c>
      <c r="G295" s="15">
        <f t="shared" si="70"/>
        <v>130364.60474460744</v>
      </c>
      <c r="H295" s="15">
        <f t="shared" si="69"/>
        <v>1865.7869000000001</v>
      </c>
      <c r="I295" s="31"/>
      <c r="J295" s="16"/>
      <c r="K295" s="15">
        <f t="shared" si="71"/>
        <v>1032.0531208948089</v>
      </c>
    </row>
    <row r="296" spans="1:11" s="1" customFormat="1" ht="12.75" customHeight="1" x14ac:dyDescent="0.25">
      <c r="A296" s="2"/>
      <c r="B296" s="2" t="s">
        <v>31</v>
      </c>
      <c r="C296" s="6">
        <v>29769</v>
      </c>
      <c r="D296" s="6">
        <v>6500</v>
      </c>
      <c r="E296" s="6">
        <f t="shared" si="68"/>
        <v>2479.7577000000001</v>
      </c>
      <c r="F296" s="6">
        <v>541</v>
      </c>
      <c r="G296" s="15">
        <f t="shared" si="70"/>
        <v>132230.39164460744</v>
      </c>
      <c r="H296" s="15">
        <f t="shared" si="69"/>
        <v>1938.7577000000001</v>
      </c>
      <c r="I296" s="31"/>
      <c r="J296" s="16"/>
      <c r="K296" s="15">
        <f t="shared" si="71"/>
        <v>1046.8239338531423</v>
      </c>
    </row>
    <row r="297" spans="1:11" s="1" customFormat="1" ht="12.75" customHeight="1" x14ac:dyDescent="0.25">
      <c r="A297" s="2"/>
      <c r="B297" s="2" t="s">
        <v>32</v>
      </c>
      <c r="C297" s="6">
        <v>29769</v>
      </c>
      <c r="D297" s="6">
        <v>6500</v>
      </c>
      <c r="E297" s="6">
        <f t="shared" si="68"/>
        <v>2479.7577000000001</v>
      </c>
      <c r="F297" s="6">
        <v>541</v>
      </c>
      <c r="G297" s="15">
        <f t="shared" si="70"/>
        <v>134169.14934460743</v>
      </c>
      <c r="H297" s="15">
        <f t="shared" si="69"/>
        <v>1938.7577000000001</v>
      </c>
      <c r="I297" s="31"/>
      <c r="J297" s="16"/>
      <c r="K297" s="15">
        <f t="shared" si="71"/>
        <v>1062.1724323114756</v>
      </c>
    </row>
    <row r="298" spans="1:11" s="1" customFormat="1" ht="12.75" customHeight="1" x14ac:dyDescent="0.25">
      <c r="A298" s="2"/>
      <c r="B298" s="2" t="s">
        <v>33</v>
      </c>
      <c r="C298" s="6">
        <v>29769</v>
      </c>
      <c r="D298" s="6">
        <v>6500</v>
      </c>
      <c r="E298" s="6">
        <f t="shared" si="68"/>
        <v>2479.7577000000001</v>
      </c>
      <c r="F298" s="6">
        <v>541</v>
      </c>
      <c r="G298" s="15">
        <f t="shared" si="70"/>
        <v>136107.90704460742</v>
      </c>
      <c r="H298" s="15">
        <f t="shared" si="69"/>
        <v>1938.7577000000001</v>
      </c>
      <c r="I298" s="31"/>
      <c r="J298" s="16"/>
      <c r="K298" s="15">
        <f t="shared" si="71"/>
        <v>1077.5209307698087</v>
      </c>
    </row>
    <row r="299" spans="1:11" s="1" customFormat="1" ht="12.75" customHeight="1" x14ac:dyDescent="0.25">
      <c r="A299" s="2"/>
      <c r="B299" s="2" t="s">
        <v>17</v>
      </c>
      <c r="C299" s="6">
        <v>29769</v>
      </c>
      <c r="D299" s="6">
        <v>6500</v>
      </c>
      <c r="E299" s="6">
        <f t="shared" si="68"/>
        <v>2479.7577000000001</v>
      </c>
      <c r="F299" s="6">
        <v>541</v>
      </c>
      <c r="G299" s="15">
        <f t="shared" si="70"/>
        <v>138046.66474460741</v>
      </c>
      <c r="H299" s="15">
        <f t="shared" si="69"/>
        <v>1938.7577000000001</v>
      </c>
      <c r="I299" s="31"/>
      <c r="J299" s="16"/>
      <c r="K299" s="15">
        <f t="shared" si="71"/>
        <v>1092.8694292281421</v>
      </c>
    </row>
    <row r="300" spans="1:11" s="1" customFormat="1" ht="12.75" customHeight="1" x14ac:dyDescent="0.25">
      <c r="A300" s="2"/>
      <c r="B300" s="2" t="s">
        <v>18</v>
      </c>
      <c r="C300" s="6">
        <v>29769</v>
      </c>
      <c r="D300" s="6">
        <v>6500</v>
      </c>
      <c r="E300" s="6">
        <f t="shared" si="68"/>
        <v>2479.7577000000001</v>
      </c>
      <c r="F300" s="6">
        <v>541</v>
      </c>
      <c r="G300" s="15">
        <f t="shared" si="70"/>
        <v>139985.42244460739</v>
      </c>
      <c r="H300" s="15">
        <f t="shared" si="69"/>
        <v>1938.7577000000001</v>
      </c>
      <c r="I300" s="31"/>
      <c r="J300" s="16"/>
      <c r="K300" s="15">
        <f t="shared" si="71"/>
        <v>1108.2179276864754</v>
      </c>
    </row>
    <row r="301" spans="1:11" s="1" customFormat="1" ht="12.75" customHeight="1" x14ac:dyDescent="0.25">
      <c r="A301" s="2"/>
      <c r="B301" s="2" t="s">
        <v>19</v>
      </c>
      <c r="C301" s="6">
        <v>31644</v>
      </c>
      <c r="D301" s="6">
        <v>6500</v>
      </c>
      <c r="E301" s="6">
        <f t="shared" si="68"/>
        <v>2635.9452000000001</v>
      </c>
      <c r="F301" s="6">
        <v>541</v>
      </c>
      <c r="G301" s="15">
        <f t="shared" si="70"/>
        <v>141924.18014460738</v>
      </c>
      <c r="H301" s="15">
        <f t="shared" si="69"/>
        <v>2094.9452000000001</v>
      </c>
      <c r="I301" s="31"/>
      <c r="J301" s="16"/>
      <c r="K301" s="15">
        <f t="shared" si="71"/>
        <v>1123.5664261448085</v>
      </c>
    </row>
    <row r="302" spans="1:11" s="1" customFormat="1" ht="12.75" customHeight="1" x14ac:dyDescent="0.25">
      <c r="A302" s="2"/>
      <c r="B302" s="2" t="s">
        <v>20</v>
      </c>
      <c r="C302" s="6">
        <v>31644</v>
      </c>
      <c r="D302" s="6">
        <v>6500</v>
      </c>
      <c r="E302" s="6">
        <f t="shared" si="68"/>
        <v>2635.9452000000001</v>
      </c>
      <c r="F302" s="6">
        <v>541</v>
      </c>
      <c r="G302" s="15">
        <f t="shared" si="70"/>
        <v>144019.12534460737</v>
      </c>
      <c r="H302" s="15">
        <f t="shared" si="69"/>
        <v>2094.9452000000001</v>
      </c>
      <c r="I302" s="41"/>
      <c r="J302" s="16"/>
      <c r="K302" s="15">
        <f t="shared" si="71"/>
        <v>1140.1514089781417</v>
      </c>
    </row>
    <row r="303" spans="1:11" s="1" customFormat="1" ht="12.75" customHeight="1" x14ac:dyDescent="0.25">
      <c r="A303" s="2"/>
      <c r="B303" s="2" t="s">
        <v>21</v>
      </c>
      <c r="C303" s="6">
        <v>31644</v>
      </c>
      <c r="D303" s="6">
        <v>6500</v>
      </c>
      <c r="E303" s="6">
        <f t="shared" si="68"/>
        <v>2635.9452000000001</v>
      </c>
      <c r="F303" s="6">
        <v>541</v>
      </c>
      <c r="G303" s="15">
        <f t="shared" si="70"/>
        <v>146114.07054460736</v>
      </c>
      <c r="H303" s="15">
        <f t="shared" si="69"/>
        <v>2094.9452000000001</v>
      </c>
      <c r="I303" s="41"/>
      <c r="J303" s="16"/>
      <c r="K303" s="15">
        <f t="shared" si="71"/>
        <v>1156.736391811475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378817</v>
      </c>
      <c r="D304" s="9" t="s">
        <v>23</v>
      </c>
      <c r="E304" s="8">
        <f>SUM(E291:E303)</f>
        <v>31555.45610000001</v>
      </c>
      <c r="F304" s="8">
        <f>SUM(F291:F303)</f>
        <v>6492</v>
      </c>
      <c r="G304" s="30">
        <f>SUM(G291:G303)</f>
        <v>1746155.475579896</v>
      </c>
      <c r="H304" s="30">
        <f>SUM(H291:H303)</f>
        <v>25063.45610000001</v>
      </c>
      <c r="I304" s="38">
        <f>H289/12</f>
        <v>7.9166666666666673E-3</v>
      </c>
      <c r="J304" s="23"/>
      <c r="K304" s="30">
        <f>SUM(K291:K303)</f>
        <v>13823.730848340847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J305" s="16"/>
      <c r="K305" s="15"/>
    </row>
    <row r="306" spans="1:11" s="1" customFormat="1" ht="12.75" customHeight="1" x14ac:dyDescent="0.25">
      <c r="A306" s="2"/>
      <c r="B306" s="2" t="s">
        <v>24</v>
      </c>
      <c r="C306" s="10">
        <f>G304*I304</f>
        <v>13823.730848340845</v>
      </c>
      <c r="D306" s="2"/>
      <c r="E306" s="2"/>
      <c r="F306" s="2" t="s">
        <v>25</v>
      </c>
      <c r="G306" s="73">
        <f>$C306+$H304</f>
        <v>38887.186948340852</v>
      </c>
      <c r="H306" s="15"/>
      <c r="I306" s="15">
        <f>SUM($I$14,$G$33,$G$53,$G$73,$G$93,$G$112,$G$131,$G$150,$G$169,$G$188,$G$207,$G$227,$G$246,$G$266,$G$286,$G$306)</f>
        <v>162032.74659294827</v>
      </c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H307" s="53"/>
      <c r="I307" s="135" t="str">
        <f>IF($I306=$G311,"OK","CHECK IT")</f>
        <v>OK</v>
      </c>
      <c r="J307" s="2"/>
      <c r="K307" s="28"/>
    </row>
    <row r="308" spans="1:11" s="1" customFormat="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3" t="s">
        <v>4</v>
      </c>
      <c r="H308" s="136" t="s">
        <v>51</v>
      </c>
      <c r="I308" s="31"/>
      <c r="J308" s="2"/>
      <c r="K308" s="28"/>
    </row>
    <row r="309" spans="1:11" s="1" customFormat="1" ht="12.75" customHeight="1" x14ac:dyDescent="0.25">
      <c r="A309" s="2"/>
      <c r="B309" s="439" t="s">
        <v>86</v>
      </c>
      <c r="C309" s="439"/>
      <c r="D309" s="439"/>
      <c r="E309" s="439" t="s">
        <v>87</v>
      </c>
      <c r="F309" s="439"/>
      <c r="G309" s="4" t="s">
        <v>88</v>
      </c>
      <c r="H309" s="56">
        <v>8.2500000000000004E-2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5" t="s">
        <v>14</v>
      </c>
      <c r="H310" s="48" t="s">
        <v>15</v>
      </c>
      <c r="I310" s="3" t="s">
        <v>16</v>
      </c>
      <c r="J310" s="2"/>
      <c r="K310" s="28"/>
    </row>
    <row r="311" spans="1:11" s="1" customFormat="1" ht="12.75" customHeight="1" x14ac:dyDescent="0.25">
      <c r="A311" s="2"/>
      <c r="B311" s="2" t="s">
        <v>27</v>
      </c>
      <c r="C311" s="6">
        <v>31644</v>
      </c>
      <c r="D311" s="6">
        <v>6500</v>
      </c>
      <c r="E311" s="6">
        <f t="shared" ref="E311:E322" si="72">$C311*8.33%</f>
        <v>2635.9452000000001</v>
      </c>
      <c r="F311" s="6">
        <v>541</v>
      </c>
      <c r="G311" s="15">
        <f>$G$14+$G$33+$G$53+$G$73+$G$93+$G$112+$G$131+$G$150+$G$169+$G$188+$G$207+$G$227+$G$246+$G$266+$G$286+$G$306</f>
        <v>162032.74659294827</v>
      </c>
      <c r="H311" s="15">
        <f t="shared" ref="H311:H322" si="73">E311-F311</f>
        <v>2094.9452000000001</v>
      </c>
      <c r="I311" s="31"/>
      <c r="J311" s="16"/>
      <c r="K311" s="15">
        <f>(G311)*($H$309/12)</f>
        <v>1113.9751328265195</v>
      </c>
    </row>
    <row r="312" spans="1:11" s="1" customFormat="1" ht="12.75" customHeight="1" x14ac:dyDescent="0.25">
      <c r="A312" s="2"/>
      <c r="B312" s="2" t="s">
        <v>28</v>
      </c>
      <c r="C312" s="6">
        <v>52250</v>
      </c>
      <c r="D312" s="6">
        <v>6500</v>
      </c>
      <c r="E312" s="6">
        <f t="shared" si="72"/>
        <v>4352.4250000000002</v>
      </c>
      <c r="F312" s="6">
        <v>541</v>
      </c>
      <c r="G312" s="15">
        <f t="shared" ref="G312" si="74">$G311+$H311</f>
        <v>164127.69179294826</v>
      </c>
      <c r="H312" s="15">
        <f t="shared" si="73"/>
        <v>3811.4250000000002</v>
      </c>
      <c r="I312" s="31"/>
      <c r="J312" s="16"/>
      <c r="K312" s="15">
        <f t="shared" ref="K312:K322" si="75">(G312)*($H$309/12)</f>
        <v>1128.3778810765193</v>
      </c>
    </row>
    <row r="313" spans="1:11" s="1" customFormat="1" ht="12.75" customHeight="1" x14ac:dyDescent="0.25">
      <c r="A313" s="2"/>
      <c r="B313" s="2" t="s">
        <v>29</v>
      </c>
      <c r="C313" s="6">
        <v>31644</v>
      </c>
      <c r="D313" s="6">
        <v>6500</v>
      </c>
      <c r="E313" s="6">
        <f t="shared" si="72"/>
        <v>2635.9452000000001</v>
      </c>
      <c r="F313" s="6">
        <v>541</v>
      </c>
      <c r="G313" s="15">
        <f t="shared" ref="G313:G322" si="76">$G312+$H312</f>
        <v>167939.11679294825</v>
      </c>
      <c r="H313" s="15">
        <f t="shared" si="73"/>
        <v>2094.9452000000001</v>
      </c>
      <c r="I313" s="31"/>
      <c r="J313" s="16"/>
      <c r="K313" s="15">
        <f t="shared" si="75"/>
        <v>1154.5814279515191</v>
      </c>
    </row>
    <row r="314" spans="1:11" s="1" customFormat="1" ht="12.75" customHeight="1" x14ac:dyDescent="0.25">
      <c r="A314" s="2"/>
      <c r="B314" s="2" t="s">
        <v>30</v>
      </c>
      <c r="C314" s="6">
        <v>31644</v>
      </c>
      <c r="D314" s="6">
        <v>6500</v>
      </c>
      <c r="E314" s="6">
        <f t="shared" si="72"/>
        <v>2635.9452000000001</v>
      </c>
      <c r="F314" s="6">
        <v>541</v>
      </c>
      <c r="G314" s="15">
        <f t="shared" si="76"/>
        <v>170034.06199294823</v>
      </c>
      <c r="H314" s="15">
        <f t="shared" si="73"/>
        <v>2094.9452000000001</v>
      </c>
      <c r="I314" s="31"/>
      <c r="J314" s="16"/>
      <c r="K314" s="15">
        <f t="shared" si="75"/>
        <v>1168.9841762015192</v>
      </c>
    </row>
    <row r="315" spans="1:11" s="1" customFormat="1" ht="12.75" customHeight="1" x14ac:dyDescent="0.25">
      <c r="A315" s="2"/>
      <c r="B315" s="2" t="s">
        <v>31</v>
      </c>
      <c r="C315" s="6">
        <v>32603</v>
      </c>
      <c r="D315" s="6">
        <v>6500</v>
      </c>
      <c r="E315" s="6">
        <f t="shared" si="72"/>
        <v>2715.8299000000002</v>
      </c>
      <c r="F315" s="6">
        <v>541</v>
      </c>
      <c r="G315" s="15">
        <f t="shared" si="76"/>
        <v>172129.00719294822</v>
      </c>
      <c r="H315" s="15">
        <f t="shared" si="73"/>
        <v>2174.8299000000002</v>
      </c>
      <c r="I315" s="31"/>
      <c r="J315" s="16"/>
      <c r="K315" s="15">
        <f t="shared" si="75"/>
        <v>1183.386924451519</v>
      </c>
    </row>
    <row r="316" spans="1:11" s="1" customFormat="1" ht="12.75" customHeight="1" x14ac:dyDescent="0.25">
      <c r="A316" s="2"/>
      <c r="B316" s="2" t="s">
        <v>32</v>
      </c>
      <c r="C316" s="6">
        <v>32603</v>
      </c>
      <c r="D316" s="6">
        <v>6500</v>
      </c>
      <c r="E316" s="6">
        <f t="shared" si="72"/>
        <v>2715.8299000000002</v>
      </c>
      <c r="F316" s="6">
        <v>541</v>
      </c>
      <c r="G316" s="15">
        <f t="shared" si="76"/>
        <v>174303.83709294823</v>
      </c>
      <c r="H316" s="15">
        <f t="shared" si="73"/>
        <v>2174.8299000000002</v>
      </c>
      <c r="I316" s="31"/>
      <c r="J316" s="16"/>
      <c r="K316" s="15">
        <f t="shared" si="75"/>
        <v>1198.3388800140192</v>
      </c>
    </row>
    <row r="317" spans="1:11" s="1" customFormat="1" ht="12.75" customHeight="1" x14ac:dyDescent="0.25">
      <c r="A317" s="2"/>
      <c r="B317" s="2" t="s">
        <v>33</v>
      </c>
      <c r="C317" s="6">
        <v>32603</v>
      </c>
      <c r="D317" s="6">
        <v>6500</v>
      </c>
      <c r="E317" s="6">
        <f t="shared" si="72"/>
        <v>2715.8299000000002</v>
      </c>
      <c r="F317" s="6">
        <v>541</v>
      </c>
      <c r="G317" s="15">
        <f t="shared" si="76"/>
        <v>176478.66699294825</v>
      </c>
      <c r="H317" s="15">
        <f t="shared" si="73"/>
        <v>2174.8299000000002</v>
      </c>
      <c r="I317" s="31"/>
      <c r="J317" s="16"/>
      <c r="K317" s="15">
        <f t="shared" si="75"/>
        <v>1213.2908355765192</v>
      </c>
    </row>
    <row r="318" spans="1:11" s="1" customFormat="1" ht="12.75" customHeight="1" x14ac:dyDescent="0.25">
      <c r="A318" s="2"/>
      <c r="B318" s="2" t="s">
        <v>17</v>
      </c>
      <c r="C318" s="6">
        <v>32603</v>
      </c>
      <c r="D318" s="6">
        <v>6500</v>
      </c>
      <c r="E318" s="6">
        <f t="shared" si="72"/>
        <v>2715.8299000000002</v>
      </c>
      <c r="F318" s="6">
        <v>541</v>
      </c>
      <c r="G318" s="15">
        <f t="shared" si="76"/>
        <v>178653.49689294826</v>
      </c>
      <c r="H318" s="15">
        <f t="shared" si="73"/>
        <v>2174.8299000000002</v>
      </c>
      <c r="I318" s="31"/>
      <c r="J318" s="16"/>
      <c r="K318" s="15">
        <f t="shared" si="75"/>
        <v>1228.2427911390193</v>
      </c>
    </row>
    <row r="319" spans="1:11" s="1" customFormat="1" ht="12.75" customHeight="1" x14ac:dyDescent="0.25">
      <c r="A319" s="2"/>
      <c r="B319" s="2" t="s">
        <v>18</v>
      </c>
      <c r="C319" s="6">
        <v>32603</v>
      </c>
      <c r="D319" s="6">
        <v>6500</v>
      </c>
      <c r="E319" s="6">
        <f t="shared" si="72"/>
        <v>2715.8299000000002</v>
      </c>
      <c r="F319" s="6">
        <v>541</v>
      </c>
      <c r="G319" s="15">
        <f t="shared" si="76"/>
        <v>180828.32679294827</v>
      </c>
      <c r="H319" s="15">
        <f t="shared" si="73"/>
        <v>2174.8299000000002</v>
      </c>
      <c r="I319" s="31"/>
      <c r="J319" s="16"/>
      <c r="K319" s="15">
        <f t="shared" si="75"/>
        <v>1243.1947467015193</v>
      </c>
    </row>
    <row r="320" spans="1:11" s="1" customFormat="1" ht="12.75" customHeight="1" x14ac:dyDescent="0.25">
      <c r="A320" s="2"/>
      <c r="B320" s="2" t="s">
        <v>19</v>
      </c>
      <c r="C320" s="6">
        <v>32603</v>
      </c>
      <c r="D320" s="6">
        <v>6500</v>
      </c>
      <c r="E320" s="6">
        <f t="shared" si="72"/>
        <v>2715.8299000000002</v>
      </c>
      <c r="F320" s="6">
        <v>541</v>
      </c>
      <c r="G320" s="15">
        <f t="shared" si="76"/>
        <v>183003.15669294828</v>
      </c>
      <c r="H320" s="15">
        <f t="shared" si="73"/>
        <v>2174.8299000000002</v>
      </c>
      <c r="I320" s="31"/>
      <c r="J320" s="16"/>
      <c r="K320" s="15">
        <f t="shared" si="75"/>
        <v>1258.1467022640195</v>
      </c>
    </row>
    <row r="321" spans="1:12" s="1" customFormat="1" ht="12.75" customHeight="1" x14ac:dyDescent="0.25">
      <c r="A321" s="2"/>
      <c r="B321" s="2" t="s">
        <v>20</v>
      </c>
      <c r="C321" s="6">
        <v>35018</v>
      </c>
      <c r="D321" s="6">
        <v>6500</v>
      </c>
      <c r="E321" s="6">
        <f t="shared" si="72"/>
        <v>2916.9994000000002</v>
      </c>
      <c r="F321" s="6">
        <v>541</v>
      </c>
      <c r="G321" s="15">
        <f t="shared" si="76"/>
        <v>185177.98659294829</v>
      </c>
      <c r="H321" s="15">
        <f t="shared" si="73"/>
        <v>2375.9994000000002</v>
      </c>
      <c r="I321" s="31"/>
      <c r="J321" s="16"/>
      <c r="K321" s="15">
        <f t="shared" si="75"/>
        <v>1273.0986578265195</v>
      </c>
    </row>
    <row r="322" spans="1:12" s="1" customFormat="1" ht="12.75" customHeight="1" x14ac:dyDescent="0.25">
      <c r="A322" s="2"/>
      <c r="B322" s="2" t="s">
        <v>21</v>
      </c>
      <c r="C322" s="6">
        <v>35018</v>
      </c>
      <c r="D322" s="6">
        <v>6500</v>
      </c>
      <c r="E322" s="6">
        <f t="shared" si="72"/>
        <v>2916.9994000000002</v>
      </c>
      <c r="F322" s="6">
        <v>541</v>
      </c>
      <c r="G322" s="15">
        <f t="shared" si="76"/>
        <v>187553.98599294829</v>
      </c>
      <c r="H322" s="15">
        <f t="shared" si="73"/>
        <v>2375.9994000000002</v>
      </c>
      <c r="I322" s="41"/>
      <c r="J322" s="16"/>
      <c r="K322" s="15">
        <f t="shared" si="75"/>
        <v>1289.4336537015195</v>
      </c>
    </row>
    <row r="323" spans="1:12" s="1" customFormat="1" ht="12.75" customHeight="1" x14ac:dyDescent="0.25">
      <c r="A323" s="2"/>
      <c r="B323" s="7" t="s">
        <v>22</v>
      </c>
      <c r="C323" s="8">
        <f>SUM(C311:C322)</f>
        <v>412836</v>
      </c>
      <c r="D323" s="9" t="s">
        <v>23</v>
      </c>
      <c r="E323" s="8">
        <f>SUM(E311:E322)</f>
        <v>34389.238799999999</v>
      </c>
      <c r="F323" s="8">
        <f>SUM(F311:F322)</f>
        <v>6492</v>
      </c>
      <c r="G323" s="30">
        <f>SUM(G311:G322)</f>
        <v>2102262.0814153785</v>
      </c>
      <c r="H323" s="30">
        <f>SUM(H311:H322)</f>
        <v>27897.238800000006</v>
      </c>
      <c r="I323" s="38">
        <f>H309/12</f>
        <v>6.875E-3</v>
      </c>
      <c r="J323" s="23"/>
      <c r="K323" s="30">
        <f>SUM(K311:K322)</f>
        <v>14453.051809730732</v>
      </c>
    </row>
    <row r="324" spans="1:12" s="1" customFormat="1" ht="12.75" customHeight="1" x14ac:dyDescent="0.25">
      <c r="A324" s="2"/>
      <c r="B324" s="2"/>
      <c r="C324" s="2"/>
      <c r="D324" s="2"/>
      <c r="E324" s="2"/>
      <c r="F324" s="2"/>
      <c r="G324" s="15"/>
      <c r="H324" s="15"/>
      <c r="I324" s="31"/>
      <c r="J324" s="16"/>
      <c r="K324" s="15"/>
    </row>
    <row r="325" spans="1:12" s="1" customFormat="1" ht="12.75" customHeight="1" x14ac:dyDescent="0.25">
      <c r="A325" s="2"/>
      <c r="B325" s="2" t="s">
        <v>24</v>
      </c>
      <c r="C325" s="10">
        <f>G323*I323</f>
        <v>14453.051809730727</v>
      </c>
      <c r="D325" s="2"/>
      <c r="E325" s="2"/>
      <c r="F325" s="2" t="s">
        <v>25</v>
      </c>
      <c r="G325" s="73">
        <f>$C325+$H323</f>
        <v>42350.290609730735</v>
      </c>
      <c r="H325" s="15"/>
      <c r="I325" s="15">
        <f>SUM($I$14,$G$33,$G$53,$G$73,$G$93,$G$112,$G$131,$G$150,$G$169,$G$188,$G$207,$G$227,$G$246,$G$266,$G$286,$G$306,$G$325)</f>
        <v>204383.037202679</v>
      </c>
      <c r="J325" s="143" t="str">
        <f>IF($K323=$C325,"Intt OK","Intt CHECK IT")</f>
        <v>Intt OK</v>
      </c>
      <c r="K325" s="15"/>
    </row>
    <row r="326" spans="1:12" s="1" customFormat="1" ht="12.75" customHeight="1" x14ac:dyDescent="0.25">
      <c r="H326" s="53"/>
      <c r="I326" s="135" t="str">
        <f>IF($I325=$G330,"OK","CHECK IT")</f>
        <v>OK</v>
      </c>
      <c r="J326" s="2"/>
      <c r="K326" s="28"/>
    </row>
    <row r="327" spans="1:12" s="1" customFormat="1" ht="12.75" customHeight="1" x14ac:dyDescent="0.25">
      <c r="A327" s="2"/>
      <c r="B327" s="438" t="s">
        <v>2</v>
      </c>
      <c r="C327" s="438"/>
      <c r="D327" s="438"/>
      <c r="E327" s="438" t="s">
        <v>3</v>
      </c>
      <c r="F327" s="438"/>
      <c r="G327" s="3" t="s">
        <v>4</v>
      </c>
      <c r="H327" s="136" t="s">
        <v>53</v>
      </c>
      <c r="I327" s="31"/>
      <c r="J327" s="2"/>
      <c r="K327" s="28"/>
    </row>
    <row r="328" spans="1:12" s="1" customFormat="1" ht="12.75" customHeight="1" x14ac:dyDescent="0.25">
      <c r="A328" s="2"/>
      <c r="B328" s="439" t="s">
        <v>86</v>
      </c>
      <c r="C328" s="439"/>
      <c r="D328" s="439"/>
      <c r="E328" s="439" t="s">
        <v>87</v>
      </c>
      <c r="F328" s="439"/>
      <c r="G328" s="4" t="s">
        <v>88</v>
      </c>
      <c r="H328" s="56">
        <v>8.5000000000000006E-2</v>
      </c>
      <c r="I328" s="45"/>
      <c r="J328" s="2"/>
      <c r="K328" s="28"/>
    </row>
    <row r="329" spans="1:12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5" t="s">
        <v>14</v>
      </c>
      <c r="H329" s="48" t="s">
        <v>15</v>
      </c>
      <c r="I329" s="3" t="s">
        <v>16</v>
      </c>
      <c r="J329" s="2"/>
      <c r="K329" s="28"/>
    </row>
    <row r="330" spans="1:12" s="1" customFormat="1" ht="12.75" customHeight="1" x14ac:dyDescent="0.25">
      <c r="A330" s="2"/>
      <c r="B330" s="2" t="s">
        <v>27</v>
      </c>
      <c r="C330" s="6">
        <v>35018</v>
      </c>
      <c r="D330" s="6">
        <v>6500</v>
      </c>
      <c r="E330" s="6">
        <f t="shared" ref="E330:E341" si="77">$C330*8.33%</f>
        <v>2916.9994000000002</v>
      </c>
      <c r="F330" s="6">
        <v>541</v>
      </c>
      <c r="G330" s="15">
        <f>$G$14+$G$33+$G$53+$G$73+$G$93+$G$112+$G$131+$G$150+$G$169+$G$188+$G$207+$G$227+$G$246+$G$266+$G$286+$G$306+$G$325</f>
        <v>204383.037202679</v>
      </c>
      <c r="H330" s="15">
        <f t="shared" ref="H330:H341" si="78">E330-F330</f>
        <v>2375.9994000000002</v>
      </c>
      <c r="I330" s="31"/>
      <c r="J330" s="16"/>
      <c r="K330" s="15">
        <f>(G330)*($H$328/12)</f>
        <v>1447.7131801856431</v>
      </c>
    </row>
    <row r="331" spans="1:12" s="1" customFormat="1" ht="12.75" customHeight="1" x14ac:dyDescent="0.25">
      <c r="A331" s="2"/>
      <c r="B331" s="2" t="s">
        <v>28</v>
      </c>
      <c r="C331" s="6">
        <v>35018</v>
      </c>
      <c r="D331" s="6">
        <v>6500</v>
      </c>
      <c r="E331" s="6">
        <f t="shared" si="77"/>
        <v>2916.9994000000002</v>
      </c>
      <c r="F331" s="6">
        <v>541</v>
      </c>
      <c r="G331" s="15">
        <f t="shared" ref="G331:G341" si="79">$G330+$H330</f>
        <v>206759.036602679</v>
      </c>
      <c r="H331" s="15">
        <f t="shared" si="78"/>
        <v>2375.9994000000002</v>
      </c>
      <c r="I331" s="31"/>
      <c r="J331" s="16"/>
      <c r="K331" s="15">
        <f t="shared" ref="K331:K341" si="80">(G331)*($H$328/12)</f>
        <v>1464.5431759356429</v>
      </c>
    </row>
    <row r="332" spans="1:12" s="1" customFormat="1" ht="12.75" customHeight="1" x14ac:dyDescent="0.25">
      <c r="A332" s="2"/>
      <c r="B332" s="2" t="s">
        <v>29</v>
      </c>
      <c r="C332" s="6">
        <v>35018</v>
      </c>
      <c r="D332" s="6">
        <v>6500</v>
      </c>
      <c r="E332" s="6">
        <f t="shared" si="77"/>
        <v>2916.9994000000002</v>
      </c>
      <c r="F332" s="6">
        <v>541</v>
      </c>
      <c r="G332" s="15">
        <f t="shared" si="79"/>
        <v>209135.036002679</v>
      </c>
      <c r="H332" s="15">
        <f t="shared" si="78"/>
        <v>2375.9994000000002</v>
      </c>
      <c r="I332" s="31"/>
      <c r="J332" s="16"/>
      <c r="K332" s="15">
        <f t="shared" si="80"/>
        <v>1481.373171685643</v>
      </c>
    </row>
    <row r="333" spans="1:12" s="1" customFormat="1" ht="12.75" customHeight="1" x14ac:dyDescent="0.25">
      <c r="A333" s="2"/>
      <c r="B333" s="2" t="s">
        <v>30</v>
      </c>
      <c r="C333" s="6">
        <v>35018</v>
      </c>
      <c r="D333" s="6">
        <v>6500</v>
      </c>
      <c r="E333" s="6">
        <f t="shared" si="77"/>
        <v>2916.9994000000002</v>
      </c>
      <c r="F333" s="6">
        <v>541</v>
      </c>
      <c r="G333" s="15">
        <f t="shared" si="79"/>
        <v>211511.035402679</v>
      </c>
      <c r="H333" s="15">
        <f t="shared" si="78"/>
        <v>2375.9994000000002</v>
      </c>
      <c r="I333" s="31"/>
      <c r="J333" s="16"/>
      <c r="K333" s="15">
        <f t="shared" si="80"/>
        <v>1498.2031674356431</v>
      </c>
    </row>
    <row r="334" spans="1:12" s="1" customFormat="1" ht="12.75" customHeight="1" x14ac:dyDescent="0.25">
      <c r="A334" s="2"/>
      <c r="B334" s="2" t="s">
        <v>31</v>
      </c>
      <c r="C334" s="6">
        <v>36076</v>
      </c>
      <c r="D334" s="6">
        <v>6500</v>
      </c>
      <c r="E334" s="6">
        <f t="shared" si="77"/>
        <v>3005.1307999999999</v>
      </c>
      <c r="F334" s="6">
        <v>541</v>
      </c>
      <c r="G334" s="15">
        <f t="shared" si="79"/>
        <v>213887.034802679</v>
      </c>
      <c r="H334" s="15">
        <f t="shared" si="78"/>
        <v>2464.1307999999999</v>
      </c>
      <c r="I334" s="31"/>
      <c r="J334" s="16"/>
      <c r="K334" s="15">
        <f t="shared" si="80"/>
        <v>1515.0331631856429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36076</v>
      </c>
      <c r="D335" s="6">
        <v>6500</v>
      </c>
      <c r="E335" s="6">
        <f t="shared" si="77"/>
        <v>3005.1307999999999</v>
      </c>
      <c r="F335" s="6">
        <v>541</v>
      </c>
      <c r="G335" s="15">
        <f t="shared" si="79"/>
        <v>216351.16560267902</v>
      </c>
      <c r="H335" s="15">
        <f t="shared" si="78"/>
        <v>2464.1307999999999</v>
      </c>
      <c r="I335" s="31"/>
      <c r="J335" s="16"/>
      <c r="K335" s="15">
        <f t="shared" si="80"/>
        <v>1532.4874230189764</v>
      </c>
    </row>
    <row r="336" spans="1:12" s="1" customFormat="1" ht="12.75" customHeight="1" x14ac:dyDescent="0.25">
      <c r="A336" s="2"/>
      <c r="B336" s="2" t="s">
        <v>33</v>
      </c>
      <c r="C336" s="6">
        <v>36076</v>
      </c>
      <c r="D336" s="6">
        <v>6500</v>
      </c>
      <c r="E336" s="6">
        <f t="shared" si="77"/>
        <v>3005.1307999999999</v>
      </c>
      <c r="F336" s="6">
        <v>541</v>
      </c>
      <c r="G336" s="15">
        <f t="shared" si="79"/>
        <v>218815.29640267903</v>
      </c>
      <c r="H336" s="15">
        <f t="shared" si="78"/>
        <v>2464.1307999999999</v>
      </c>
      <c r="I336" s="31"/>
      <c r="J336" s="16"/>
      <c r="K336" s="15">
        <f t="shared" si="80"/>
        <v>1549.9416828523099</v>
      </c>
    </row>
    <row r="337" spans="1:11" s="1" customFormat="1" ht="12.75" customHeight="1" x14ac:dyDescent="0.25">
      <c r="A337" s="2"/>
      <c r="B337" s="2" t="s">
        <v>17</v>
      </c>
      <c r="C337" s="6">
        <v>36076</v>
      </c>
      <c r="D337" s="6">
        <v>6500</v>
      </c>
      <c r="E337" s="6">
        <f t="shared" si="77"/>
        <v>3005.1307999999999</v>
      </c>
      <c r="F337" s="6">
        <v>541</v>
      </c>
      <c r="G337" s="15">
        <f t="shared" si="79"/>
        <v>221279.42720267904</v>
      </c>
      <c r="H337" s="15">
        <f t="shared" si="78"/>
        <v>2464.1307999999999</v>
      </c>
      <c r="I337" s="31"/>
      <c r="J337" s="16"/>
      <c r="K337" s="15">
        <f t="shared" si="80"/>
        <v>1567.3959426856434</v>
      </c>
    </row>
    <row r="338" spans="1:11" s="1" customFormat="1" ht="12.75" customHeight="1" x14ac:dyDescent="0.25">
      <c r="A338" s="2"/>
      <c r="B338" s="2" t="s">
        <v>18</v>
      </c>
      <c r="C338" s="6">
        <v>36076</v>
      </c>
      <c r="D338" s="6">
        <v>6500</v>
      </c>
      <c r="E338" s="6">
        <f t="shared" si="77"/>
        <v>3005.1307999999999</v>
      </c>
      <c r="F338" s="6">
        <v>541</v>
      </c>
      <c r="G338" s="15">
        <f t="shared" si="79"/>
        <v>223743.55800267906</v>
      </c>
      <c r="H338" s="15">
        <f t="shared" si="78"/>
        <v>2464.1307999999999</v>
      </c>
      <c r="I338" s="31"/>
      <c r="J338" s="16"/>
      <c r="K338" s="15">
        <f t="shared" si="80"/>
        <v>1584.8502025189769</v>
      </c>
    </row>
    <row r="339" spans="1:11" s="1" customFormat="1" ht="12.75" customHeight="1" x14ac:dyDescent="0.25">
      <c r="A339" s="2"/>
      <c r="B339" s="2" t="s">
        <v>19</v>
      </c>
      <c r="C339" s="6">
        <v>36076</v>
      </c>
      <c r="D339" s="6">
        <v>6500</v>
      </c>
      <c r="E339" s="6">
        <f t="shared" si="77"/>
        <v>3005.1307999999999</v>
      </c>
      <c r="F339" s="6">
        <v>541</v>
      </c>
      <c r="G339" s="15">
        <f t="shared" si="79"/>
        <v>226207.68880267907</v>
      </c>
      <c r="H339" s="15">
        <f t="shared" si="78"/>
        <v>2464.1307999999999</v>
      </c>
      <c r="I339" s="31"/>
      <c r="J339" s="16"/>
      <c r="K339" s="15">
        <f t="shared" si="80"/>
        <v>1602.3044623523101</v>
      </c>
    </row>
    <row r="340" spans="1:11" s="1" customFormat="1" ht="12.75" customHeight="1" x14ac:dyDescent="0.25">
      <c r="A340" s="2"/>
      <c r="B340" s="2" t="s">
        <v>20</v>
      </c>
      <c r="C340" s="6">
        <v>37818</v>
      </c>
      <c r="D340" s="6">
        <v>6500</v>
      </c>
      <c r="E340" s="6">
        <f t="shared" si="77"/>
        <v>3150.2393999999999</v>
      </c>
      <c r="F340" s="6">
        <v>541</v>
      </c>
      <c r="G340" s="15">
        <f t="shared" si="79"/>
        <v>228671.81960267908</v>
      </c>
      <c r="H340" s="15">
        <f t="shared" si="78"/>
        <v>2609.2393999999999</v>
      </c>
      <c r="I340" s="31"/>
      <c r="J340" s="16"/>
      <c r="K340" s="15">
        <f t="shared" si="80"/>
        <v>1619.7587221856436</v>
      </c>
    </row>
    <row r="341" spans="1:11" s="1" customFormat="1" ht="12.75" customHeight="1" x14ac:dyDescent="0.25">
      <c r="A341" s="2"/>
      <c r="B341" s="2" t="s">
        <v>21</v>
      </c>
      <c r="C341" s="6">
        <v>37818</v>
      </c>
      <c r="D341" s="6">
        <v>6500</v>
      </c>
      <c r="E341" s="6">
        <f t="shared" si="77"/>
        <v>3150.2393999999999</v>
      </c>
      <c r="F341" s="6">
        <v>541</v>
      </c>
      <c r="G341" s="15">
        <f t="shared" si="79"/>
        <v>231281.05900267907</v>
      </c>
      <c r="H341" s="15">
        <f t="shared" si="78"/>
        <v>2609.2393999999999</v>
      </c>
      <c r="I341" s="31"/>
      <c r="J341" s="16"/>
      <c r="K341" s="15">
        <f t="shared" si="80"/>
        <v>1638.2408346023103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432164</v>
      </c>
      <c r="D342" s="9" t="s">
        <v>23</v>
      </c>
      <c r="E342" s="8">
        <f>SUM(E330:E341)</f>
        <v>35999.261199999994</v>
      </c>
      <c r="F342" s="8">
        <f>SUM(F330:F341)</f>
        <v>6492</v>
      </c>
      <c r="G342" s="30">
        <f>SUM(G330:G341)</f>
        <v>2612025.1946321484</v>
      </c>
      <c r="H342" s="30">
        <f>SUM(H330:H341)</f>
        <v>29507.261199999994</v>
      </c>
      <c r="I342" s="38">
        <f>H328/12</f>
        <v>7.0833333333333338E-3</v>
      </c>
      <c r="J342" s="23"/>
      <c r="K342" s="30">
        <f>SUM(K330:K341)</f>
        <v>18501.845128644389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15"/>
      <c r="H343" s="15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18501.845128644385</v>
      </c>
      <c r="D344" s="2"/>
      <c r="E344" s="2"/>
      <c r="F344" s="2" t="s">
        <v>25</v>
      </c>
      <c r="G344" s="73">
        <f>$C344+$H342</f>
        <v>48009.106328644382</v>
      </c>
      <c r="H344" s="15"/>
      <c r="I344" s="15">
        <f>SUM($I$14,$G$33,$G$53,$G$73,$G$93,$G$112,$G$131,$G$150,$G$169,$G$188,$G$207,$G$227,$G$246,$G$266,$G$286,$G$306,$G$325,$G$344)</f>
        <v>252392.14353132338</v>
      </c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H345" s="53"/>
      <c r="I345" s="135" t="str">
        <f>IF($I344=$G349,"OK","CHECK IT")</f>
        <v>OK</v>
      </c>
      <c r="J345" s="2"/>
      <c r="K345" s="28"/>
    </row>
    <row r="346" spans="1:11" s="1" customFormat="1" ht="12.75" customHeight="1" x14ac:dyDescent="0.25">
      <c r="A346" s="2"/>
      <c r="B346" s="438" t="s">
        <v>2</v>
      </c>
      <c r="C346" s="438"/>
      <c r="D346" s="438"/>
      <c r="E346" s="438" t="s">
        <v>3</v>
      </c>
      <c r="F346" s="438"/>
      <c r="G346" s="3" t="s">
        <v>4</v>
      </c>
      <c r="H346" s="136" t="s">
        <v>55</v>
      </c>
      <c r="I346" s="31"/>
      <c r="J346" s="2"/>
      <c r="K346" s="28"/>
    </row>
    <row r="347" spans="1:11" s="1" customFormat="1" ht="12.75" customHeight="1" x14ac:dyDescent="0.25">
      <c r="A347" s="2"/>
      <c r="B347" s="439" t="s">
        <v>86</v>
      </c>
      <c r="C347" s="439"/>
      <c r="D347" s="439"/>
      <c r="E347" s="439" t="s">
        <v>87</v>
      </c>
      <c r="F347" s="439"/>
      <c r="G347" s="4" t="s">
        <v>88</v>
      </c>
      <c r="H347" s="56">
        <v>8.7499999999999994E-2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5" t="s">
        <v>14</v>
      </c>
      <c r="H348" s="48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42074</v>
      </c>
      <c r="D349" s="6">
        <v>6500</v>
      </c>
      <c r="E349" s="6">
        <f t="shared" ref="E349:E361" si="81">$C349*8.33%</f>
        <v>3504.7642000000001</v>
      </c>
      <c r="F349" s="6">
        <v>541</v>
      </c>
      <c r="G349" s="15">
        <f>$G$14+$G$33+$G$53+$G$73+$G$93+$G$112+$G$131+$G$150+$G$169+$G$188+$G$207+$G$227+$G$246+$G$266+$G$286+$G$306+$G$325+$G$344</f>
        <v>252392.14353132338</v>
      </c>
      <c r="H349" s="15">
        <f t="shared" ref="H349:H361" si="82">E349-F349</f>
        <v>2963.7642000000001</v>
      </c>
      <c r="I349" s="31"/>
      <c r="J349" s="16"/>
      <c r="K349" s="15">
        <f>(G349)*($H$347/12)</f>
        <v>1840.3593799158994</v>
      </c>
    </row>
    <row r="350" spans="1:11" s="1" customFormat="1" ht="12.75" customHeight="1" x14ac:dyDescent="0.25">
      <c r="A350" s="2"/>
      <c r="B350" s="2" t="s">
        <v>119</v>
      </c>
      <c r="C350" s="6">
        <v>12572</v>
      </c>
      <c r="D350" s="6">
        <v>6500</v>
      </c>
      <c r="E350" s="6">
        <f t="shared" si="81"/>
        <v>1047.2475999999999</v>
      </c>
      <c r="F350" s="6">
        <v>0</v>
      </c>
      <c r="G350" s="15">
        <f t="shared" ref="G350:G351" si="83">$G349+$H349</f>
        <v>255355.90773132339</v>
      </c>
      <c r="H350" s="15">
        <f t="shared" si="82"/>
        <v>1047.2475999999999</v>
      </c>
      <c r="I350" s="31"/>
      <c r="J350" s="16"/>
      <c r="K350" s="15">
        <f t="shared" ref="K350:K361" si="84">(G350)*($H$347/12)</f>
        <v>1861.9701605408995</v>
      </c>
    </row>
    <row r="351" spans="1:11" s="1" customFormat="1" ht="12.75" customHeight="1" x14ac:dyDescent="0.25">
      <c r="A351" s="2"/>
      <c r="B351" s="2" t="s">
        <v>28</v>
      </c>
      <c r="C351" s="6">
        <v>42074</v>
      </c>
      <c r="D351" s="6">
        <v>6500</v>
      </c>
      <c r="E351" s="6">
        <f t="shared" si="81"/>
        <v>3504.7642000000001</v>
      </c>
      <c r="F351" s="6">
        <v>541</v>
      </c>
      <c r="G351" s="15">
        <f t="shared" si="83"/>
        <v>256403.15533132339</v>
      </c>
      <c r="H351" s="15">
        <f t="shared" si="82"/>
        <v>2963.7642000000001</v>
      </c>
      <c r="I351" s="31"/>
      <c r="J351" s="16"/>
      <c r="K351" s="15">
        <f t="shared" si="84"/>
        <v>1869.6063409575661</v>
      </c>
    </row>
    <row r="352" spans="1:11" s="1" customFormat="1" ht="12.75" customHeight="1" x14ac:dyDescent="0.25">
      <c r="A352" s="2"/>
      <c r="B352" s="2" t="s">
        <v>29</v>
      </c>
      <c r="C352" s="6">
        <v>42074</v>
      </c>
      <c r="D352" s="6">
        <v>6500</v>
      </c>
      <c r="E352" s="6">
        <f t="shared" si="81"/>
        <v>3504.7642000000001</v>
      </c>
      <c r="F352" s="6">
        <v>541</v>
      </c>
      <c r="G352" s="15">
        <f t="shared" ref="G352:G361" si="85">$G351+$H351</f>
        <v>259366.91953132339</v>
      </c>
      <c r="H352" s="15">
        <f t="shared" si="82"/>
        <v>2963.7642000000001</v>
      </c>
      <c r="I352" s="31"/>
      <c r="J352" s="16"/>
      <c r="K352" s="15">
        <f t="shared" si="84"/>
        <v>1891.2171215825663</v>
      </c>
    </row>
    <row r="353" spans="1:11" s="1" customFormat="1" ht="12.75" customHeight="1" x14ac:dyDescent="0.25">
      <c r="A353" s="2"/>
      <c r="B353" s="2" t="s">
        <v>30</v>
      </c>
      <c r="C353" s="6">
        <v>42074</v>
      </c>
      <c r="D353" s="6">
        <v>6500</v>
      </c>
      <c r="E353" s="6">
        <f t="shared" si="81"/>
        <v>3504.7642000000001</v>
      </c>
      <c r="F353" s="6">
        <v>541</v>
      </c>
      <c r="G353" s="15">
        <f t="shared" si="85"/>
        <v>262330.6837313234</v>
      </c>
      <c r="H353" s="15">
        <f t="shared" si="82"/>
        <v>2963.7642000000001</v>
      </c>
      <c r="I353" s="31"/>
      <c r="J353" s="16"/>
      <c r="K353" s="15">
        <f t="shared" si="84"/>
        <v>1912.8279022075662</v>
      </c>
    </row>
    <row r="354" spans="1:11" s="1" customFormat="1" ht="12.75" customHeight="1" x14ac:dyDescent="0.25">
      <c r="A354" s="2"/>
      <c r="B354" s="2" t="s">
        <v>31</v>
      </c>
      <c r="C354" s="6">
        <v>43335</v>
      </c>
      <c r="D354" s="6">
        <v>6500</v>
      </c>
      <c r="E354" s="6">
        <f t="shared" si="81"/>
        <v>3609.8054999999999</v>
      </c>
      <c r="F354" s="6">
        <v>541</v>
      </c>
      <c r="G354" s="15">
        <f t="shared" si="85"/>
        <v>265294.44793132338</v>
      </c>
      <c r="H354" s="15">
        <f t="shared" si="82"/>
        <v>3068.8054999999999</v>
      </c>
      <c r="I354" s="31"/>
      <c r="J354" s="16"/>
      <c r="K354" s="15">
        <f t="shared" si="84"/>
        <v>1934.438682832566</v>
      </c>
    </row>
    <row r="355" spans="1:11" s="1" customFormat="1" ht="12.75" customHeight="1" x14ac:dyDescent="0.25">
      <c r="A355" s="2"/>
      <c r="B355" s="2" t="s">
        <v>32</v>
      </c>
      <c r="C355" s="6">
        <v>43335</v>
      </c>
      <c r="D355" s="6">
        <v>6500</v>
      </c>
      <c r="E355" s="6">
        <f t="shared" si="81"/>
        <v>3609.8054999999999</v>
      </c>
      <c r="F355" s="6">
        <v>541</v>
      </c>
      <c r="G355" s="15">
        <f t="shared" si="85"/>
        <v>268363.25343132339</v>
      </c>
      <c r="H355" s="15">
        <f t="shared" si="82"/>
        <v>3068.8054999999999</v>
      </c>
      <c r="I355" s="31"/>
      <c r="J355" s="16"/>
      <c r="K355" s="15">
        <f t="shared" si="84"/>
        <v>1956.8153896033996</v>
      </c>
    </row>
    <row r="356" spans="1:11" s="1" customFormat="1" ht="12.75" customHeight="1" x14ac:dyDescent="0.25">
      <c r="A356" s="2"/>
      <c r="B356" s="2" t="s">
        <v>33</v>
      </c>
      <c r="C356" s="6">
        <v>43335</v>
      </c>
      <c r="D356" s="6">
        <v>6500</v>
      </c>
      <c r="E356" s="6">
        <f t="shared" si="81"/>
        <v>3609.8054999999999</v>
      </c>
      <c r="F356" s="6">
        <v>541</v>
      </c>
      <c r="G356" s="15">
        <f t="shared" si="85"/>
        <v>271432.05893132341</v>
      </c>
      <c r="H356" s="15">
        <f t="shared" si="82"/>
        <v>3068.8054999999999</v>
      </c>
      <c r="I356" s="31"/>
      <c r="J356" s="16"/>
      <c r="K356" s="15">
        <f t="shared" si="84"/>
        <v>1979.192096374233</v>
      </c>
    </row>
    <row r="357" spans="1:11" s="1" customFormat="1" ht="12.75" customHeight="1" x14ac:dyDescent="0.25">
      <c r="A357" s="2"/>
      <c r="B357" s="2" t="s">
        <v>17</v>
      </c>
      <c r="C357" s="6">
        <v>43335</v>
      </c>
      <c r="D357" s="6">
        <v>6500</v>
      </c>
      <c r="E357" s="6">
        <f t="shared" si="81"/>
        <v>3609.8054999999999</v>
      </c>
      <c r="F357" s="6">
        <v>541</v>
      </c>
      <c r="G357" s="15">
        <f t="shared" si="85"/>
        <v>274500.86443132343</v>
      </c>
      <c r="H357" s="15">
        <f t="shared" si="82"/>
        <v>3068.8054999999999</v>
      </c>
      <c r="I357" s="31"/>
      <c r="J357" s="16"/>
      <c r="K357" s="15">
        <f t="shared" si="84"/>
        <v>2001.5688031450663</v>
      </c>
    </row>
    <row r="358" spans="1:11" s="1" customFormat="1" ht="12.75" customHeight="1" x14ac:dyDescent="0.25">
      <c r="A358" s="2"/>
      <c r="B358" s="2" t="s">
        <v>18</v>
      </c>
      <c r="C358" s="6">
        <v>43335</v>
      </c>
      <c r="D358" s="6">
        <v>6500</v>
      </c>
      <c r="E358" s="6">
        <f t="shared" si="81"/>
        <v>3609.8054999999999</v>
      </c>
      <c r="F358" s="6">
        <v>541</v>
      </c>
      <c r="G358" s="15">
        <f t="shared" si="85"/>
        <v>277569.66993132344</v>
      </c>
      <c r="H358" s="15">
        <f t="shared" si="82"/>
        <v>3068.8054999999999</v>
      </c>
      <c r="I358" s="31"/>
      <c r="J358" s="16"/>
      <c r="K358" s="15">
        <f t="shared" si="84"/>
        <v>2023.9455099158999</v>
      </c>
    </row>
    <row r="359" spans="1:11" s="1" customFormat="1" ht="12.75" customHeight="1" x14ac:dyDescent="0.25">
      <c r="A359" s="2"/>
      <c r="B359" s="2" t="s">
        <v>19</v>
      </c>
      <c r="C359" s="6">
        <v>43335</v>
      </c>
      <c r="D359" s="6">
        <v>6500</v>
      </c>
      <c r="E359" s="6">
        <f t="shared" si="81"/>
        <v>3609.8054999999999</v>
      </c>
      <c r="F359" s="6">
        <v>541</v>
      </c>
      <c r="G359" s="15">
        <f t="shared" si="85"/>
        <v>280638.47543132346</v>
      </c>
      <c r="H359" s="15">
        <f t="shared" si="82"/>
        <v>3068.8054999999999</v>
      </c>
      <c r="I359" s="31"/>
      <c r="J359" s="16"/>
      <c r="K359" s="15">
        <f t="shared" si="84"/>
        <v>2046.3222166867333</v>
      </c>
    </row>
    <row r="360" spans="1:11" s="1" customFormat="1" ht="12.75" customHeight="1" x14ac:dyDescent="0.25">
      <c r="A360" s="2"/>
      <c r="B360" s="2" t="s">
        <v>20</v>
      </c>
      <c r="C360" s="6">
        <v>45046</v>
      </c>
      <c r="D360" s="6">
        <v>6500</v>
      </c>
      <c r="E360" s="6">
        <f t="shared" si="81"/>
        <v>3752.3317999999999</v>
      </c>
      <c r="F360" s="6">
        <v>541</v>
      </c>
      <c r="G360" s="15">
        <f t="shared" si="85"/>
        <v>283707.28093132348</v>
      </c>
      <c r="H360" s="15">
        <f t="shared" si="82"/>
        <v>3211.3317999999999</v>
      </c>
      <c r="I360" s="31"/>
      <c r="J360" s="16"/>
      <c r="K360" s="15">
        <f t="shared" si="84"/>
        <v>2068.6989234575667</v>
      </c>
    </row>
    <row r="361" spans="1:11" s="1" customFormat="1" ht="12.75" customHeight="1" x14ac:dyDescent="0.25">
      <c r="A361" s="2"/>
      <c r="B361" s="2" t="s">
        <v>21</v>
      </c>
      <c r="C361" s="6">
        <v>45046</v>
      </c>
      <c r="D361" s="6">
        <v>6500</v>
      </c>
      <c r="E361" s="6">
        <f t="shared" si="81"/>
        <v>3752.3317999999999</v>
      </c>
      <c r="F361" s="6">
        <v>541</v>
      </c>
      <c r="G361" s="15">
        <f t="shared" si="85"/>
        <v>286918.61273132346</v>
      </c>
      <c r="H361" s="15">
        <f t="shared" si="82"/>
        <v>3211.3317999999999</v>
      </c>
      <c r="I361" s="41"/>
      <c r="J361" s="16"/>
      <c r="K361" s="15">
        <f t="shared" si="84"/>
        <v>2092.1148844992335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530970</v>
      </c>
      <c r="D362" s="9" t="s">
        <v>23</v>
      </c>
      <c r="E362" s="8">
        <f>SUM(E349:E361)</f>
        <v>44229.800999999999</v>
      </c>
      <c r="F362" s="8">
        <f>SUM(F349:F361)</f>
        <v>6492</v>
      </c>
      <c r="G362" s="30">
        <f>SUM(G349:G361)</f>
        <v>3494273.4736072044</v>
      </c>
      <c r="H362" s="30">
        <f>SUM(H349:H361)</f>
        <v>37737.800999999992</v>
      </c>
      <c r="I362" s="38">
        <f>H347/12</f>
        <v>7.2916666666666659E-3</v>
      </c>
      <c r="J362" s="23"/>
      <c r="K362" s="30">
        <f>SUM(K349:K361)</f>
        <v>25479.077411719198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25479.077411719198</v>
      </c>
      <c r="D364" s="2"/>
      <c r="E364" s="2"/>
      <c r="F364" s="2" t="s">
        <v>25</v>
      </c>
      <c r="G364" s="73">
        <f>$C364+$H362</f>
        <v>63216.87841171919</v>
      </c>
      <c r="H364" s="15"/>
      <c r="I364" s="15">
        <f>SUM($I$14,$G$33,$G$53,$G$73,$G$93,$G$112,$G$131,$G$150,$G$169,$G$188,$G$207,$G$227,$G$246,$G$266,$G$286,$G$306,$G$325,$G$344,$G$364)</f>
        <v>315609.02194304258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39" t="s">
        <v>86</v>
      </c>
      <c r="C367" s="439"/>
      <c r="D367" s="439"/>
      <c r="E367" s="439" t="s">
        <v>87</v>
      </c>
      <c r="F367" s="439"/>
      <c r="G367" s="4" t="s">
        <v>88</v>
      </c>
      <c r="H367" s="56">
        <v>8.7499999999999994E-2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45046</v>
      </c>
      <c r="D369" s="6">
        <v>6500</v>
      </c>
      <c r="E369" s="6">
        <f t="shared" ref="E369:E380" si="86">$C369*8.33%</f>
        <v>3752.3317999999999</v>
      </c>
      <c r="F369" s="6">
        <v>541</v>
      </c>
      <c r="G369" s="15">
        <f>$G$14+$G$33+$G$53+$G$73+$G$93+$G$112+$G$131+$G$150+$G$169+$G$188+$G$207+$G$227+$G$246+$G$266+$G$286+$G$306+$G$325+$G$344+$G$364</f>
        <v>315609.02194304258</v>
      </c>
      <c r="H369" s="15">
        <f t="shared" ref="H369:H380" si="87">E369-F369</f>
        <v>3211.3317999999999</v>
      </c>
      <c r="I369" s="31"/>
      <c r="J369" s="16"/>
      <c r="K369" s="15">
        <f>(G369)*($H$367/12)</f>
        <v>2301.3157850013517</v>
      </c>
    </row>
    <row r="370" spans="1:11" s="1" customFormat="1" ht="12.75" customHeight="1" x14ac:dyDescent="0.25">
      <c r="A370" s="2"/>
      <c r="B370" s="2" t="s">
        <v>28</v>
      </c>
      <c r="C370" s="6">
        <v>45046</v>
      </c>
      <c r="D370" s="6">
        <v>6500</v>
      </c>
      <c r="E370" s="6">
        <f t="shared" si="86"/>
        <v>3752.3317999999999</v>
      </c>
      <c r="F370" s="6">
        <v>541</v>
      </c>
      <c r="G370" s="15">
        <f t="shared" ref="G370:G380" si="88">$G369+$H369</f>
        <v>318820.35374304256</v>
      </c>
      <c r="H370" s="15">
        <f t="shared" si="87"/>
        <v>3211.3317999999999</v>
      </c>
      <c r="I370" s="31"/>
      <c r="J370" s="16"/>
      <c r="K370" s="15">
        <f t="shared" ref="K370:K380" si="89">(G370)*($H$367/12)</f>
        <v>2324.7317460430186</v>
      </c>
    </row>
    <row r="371" spans="1:11" s="1" customFormat="1" ht="12.75" customHeight="1" x14ac:dyDescent="0.25">
      <c r="A371" s="2"/>
      <c r="B371" s="2" t="s">
        <v>29</v>
      </c>
      <c r="C371" s="6">
        <v>45046</v>
      </c>
      <c r="D371" s="6">
        <v>6500</v>
      </c>
      <c r="E371" s="6">
        <f t="shared" si="86"/>
        <v>3752.3317999999999</v>
      </c>
      <c r="F371" s="6">
        <v>541</v>
      </c>
      <c r="G371" s="15">
        <f t="shared" si="88"/>
        <v>322031.68554304255</v>
      </c>
      <c r="H371" s="15">
        <f t="shared" si="87"/>
        <v>3211.3317999999999</v>
      </c>
      <c r="I371" s="31"/>
      <c r="J371" s="16"/>
      <c r="K371" s="15">
        <f t="shared" si="89"/>
        <v>2348.147707084685</v>
      </c>
    </row>
    <row r="372" spans="1:11" s="1" customFormat="1" ht="12.75" customHeight="1" x14ac:dyDescent="0.25">
      <c r="A372" s="2"/>
      <c r="B372" s="2" t="s">
        <v>30</v>
      </c>
      <c r="C372" s="6">
        <v>45046</v>
      </c>
      <c r="D372" s="6">
        <v>6500</v>
      </c>
      <c r="E372" s="6">
        <f t="shared" si="86"/>
        <v>3752.3317999999999</v>
      </c>
      <c r="F372" s="6">
        <v>541</v>
      </c>
      <c r="G372" s="15">
        <f t="shared" si="88"/>
        <v>325243.01734304253</v>
      </c>
      <c r="H372" s="15">
        <f t="shared" si="87"/>
        <v>3211.3317999999999</v>
      </c>
      <c r="I372" s="31"/>
      <c r="J372" s="16"/>
      <c r="K372" s="15">
        <f t="shared" si="89"/>
        <v>2371.5636681263518</v>
      </c>
    </row>
    <row r="373" spans="1:11" s="1" customFormat="1" ht="12.75" customHeight="1" x14ac:dyDescent="0.25">
      <c r="A373" s="2"/>
      <c r="B373" s="2" t="s">
        <v>31</v>
      </c>
      <c r="C373" s="6">
        <v>46405</v>
      </c>
      <c r="D373" s="6">
        <v>6500</v>
      </c>
      <c r="E373" s="6">
        <f t="shared" si="86"/>
        <v>3865.5365000000002</v>
      </c>
      <c r="F373" s="6">
        <v>541</v>
      </c>
      <c r="G373" s="15">
        <f t="shared" si="88"/>
        <v>328454.34914304252</v>
      </c>
      <c r="H373" s="15">
        <f t="shared" si="87"/>
        <v>3324.5365000000002</v>
      </c>
      <c r="I373" s="31"/>
      <c r="J373" s="16"/>
      <c r="K373" s="15">
        <f t="shared" si="89"/>
        <v>2394.9796291680182</v>
      </c>
    </row>
    <row r="374" spans="1:11" s="1" customFormat="1" ht="12.75" customHeight="1" x14ac:dyDescent="0.25">
      <c r="A374" s="2"/>
      <c r="B374" s="2" t="s">
        <v>32</v>
      </c>
      <c r="C374" s="6">
        <v>46405</v>
      </c>
      <c r="D374" s="6">
        <v>6500</v>
      </c>
      <c r="E374" s="6">
        <f t="shared" si="86"/>
        <v>3865.5365000000002</v>
      </c>
      <c r="F374" s="6">
        <v>541</v>
      </c>
      <c r="G374" s="15">
        <f t="shared" si="88"/>
        <v>331778.88564304251</v>
      </c>
      <c r="H374" s="15">
        <f t="shared" si="87"/>
        <v>3324.5365000000002</v>
      </c>
      <c r="I374" s="31"/>
      <c r="J374" s="16"/>
      <c r="K374" s="15">
        <f t="shared" si="89"/>
        <v>2419.2210411471847</v>
      </c>
    </row>
    <row r="375" spans="1:11" s="1" customFormat="1" ht="12.75" customHeight="1" x14ac:dyDescent="0.25">
      <c r="A375" s="2"/>
      <c r="B375" s="2" t="s">
        <v>33</v>
      </c>
      <c r="C375" s="6">
        <v>46405</v>
      </c>
      <c r="D375" s="6">
        <v>15000</v>
      </c>
      <c r="E375" s="6">
        <f t="shared" si="86"/>
        <v>3865.5365000000002</v>
      </c>
      <c r="F375" s="6">
        <v>1250</v>
      </c>
      <c r="G375" s="15">
        <f t="shared" si="88"/>
        <v>335103.4221430425</v>
      </c>
      <c r="H375" s="15">
        <f t="shared" si="87"/>
        <v>2615.5365000000002</v>
      </c>
      <c r="I375" s="31"/>
      <c r="J375" s="16"/>
      <c r="K375" s="15">
        <f t="shared" si="89"/>
        <v>2443.4624531263512</v>
      </c>
    </row>
    <row r="376" spans="1:11" s="1" customFormat="1" ht="12.75" customHeight="1" x14ac:dyDescent="0.25">
      <c r="A376" s="2"/>
      <c r="B376" s="2" t="s">
        <v>17</v>
      </c>
      <c r="C376" s="6">
        <v>46405</v>
      </c>
      <c r="D376" s="6">
        <v>15000</v>
      </c>
      <c r="E376" s="6">
        <f t="shared" si="86"/>
        <v>3865.5365000000002</v>
      </c>
      <c r="F376" s="6">
        <v>1250</v>
      </c>
      <c r="G376" s="15">
        <f t="shared" si="88"/>
        <v>337718.95864304248</v>
      </c>
      <c r="H376" s="15">
        <f t="shared" si="87"/>
        <v>2615.5365000000002</v>
      </c>
      <c r="I376" s="31"/>
      <c r="J376" s="16"/>
      <c r="K376" s="15">
        <f t="shared" si="89"/>
        <v>2462.534073438851</v>
      </c>
    </row>
    <row r="377" spans="1:11" s="1" customFormat="1" ht="12.75" customHeight="1" x14ac:dyDescent="0.25">
      <c r="A377" s="2"/>
      <c r="B377" s="2" t="s">
        <v>18</v>
      </c>
      <c r="C377" s="6">
        <v>46405</v>
      </c>
      <c r="D377" s="6">
        <v>15000</v>
      </c>
      <c r="E377" s="6">
        <f t="shared" si="86"/>
        <v>3865.5365000000002</v>
      </c>
      <c r="F377" s="6">
        <v>1250</v>
      </c>
      <c r="G377" s="15">
        <f t="shared" si="88"/>
        <v>340334.49514304247</v>
      </c>
      <c r="H377" s="15">
        <f t="shared" si="87"/>
        <v>2615.5365000000002</v>
      </c>
      <c r="I377" s="31"/>
      <c r="J377" s="16"/>
      <c r="K377" s="15">
        <f t="shared" si="89"/>
        <v>2481.6056937513513</v>
      </c>
    </row>
    <row r="378" spans="1:11" s="1" customFormat="1" ht="12.75" customHeight="1" x14ac:dyDescent="0.25">
      <c r="A378" s="2"/>
      <c r="B378" s="2" t="s">
        <v>19</v>
      </c>
      <c r="C378" s="6">
        <v>46405</v>
      </c>
      <c r="D378" s="6">
        <v>15000</v>
      </c>
      <c r="E378" s="6">
        <f t="shared" si="86"/>
        <v>3865.5365000000002</v>
      </c>
      <c r="F378" s="6">
        <v>1250</v>
      </c>
      <c r="G378" s="15">
        <f t="shared" si="88"/>
        <v>342950.03164304246</v>
      </c>
      <c r="H378" s="15">
        <f t="shared" si="87"/>
        <v>2615.5365000000002</v>
      </c>
      <c r="I378" s="31"/>
      <c r="J378" s="16"/>
      <c r="K378" s="15">
        <f t="shared" si="89"/>
        <v>2500.6773140638511</v>
      </c>
    </row>
    <row r="379" spans="1:11" s="1" customFormat="1" ht="12.75" customHeight="1" x14ac:dyDescent="0.25">
      <c r="A379" s="2"/>
      <c r="B379" s="2" t="s">
        <v>20</v>
      </c>
      <c r="C379" s="6">
        <v>48461</v>
      </c>
      <c r="D379" s="6">
        <v>15000</v>
      </c>
      <c r="E379" s="6">
        <f t="shared" si="86"/>
        <v>4036.8013000000001</v>
      </c>
      <c r="F379" s="6">
        <v>1250</v>
      </c>
      <c r="G379" s="15">
        <f t="shared" si="88"/>
        <v>345565.56814304244</v>
      </c>
      <c r="H379" s="15">
        <f t="shared" si="87"/>
        <v>2786.8013000000001</v>
      </c>
      <c r="I379" s="31"/>
      <c r="J379" s="16"/>
      <c r="K379" s="15">
        <f t="shared" si="89"/>
        <v>2519.7489343763509</v>
      </c>
    </row>
    <row r="380" spans="1:11" s="1" customFormat="1" ht="12.75" customHeight="1" x14ac:dyDescent="0.25">
      <c r="A380" s="2"/>
      <c r="B380" s="2" t="s">
        <v>21</v>
      </c>
      <c r="C380" s="6">
        <v>48461</v>
      </c>
      <c r="D380" s="6">
        <v>15000</v>
      </c>
      <c r="E380" s="6">
        <f t="shared" si="86"/>
        <v>4036.8013000000001</v>
      </c>
      <c r="F380" s="6">
        <v>1250</v>
      </c>
      <c r="G380" s="15">
        <f t="shared" si="88"/>
        <v>348352.36944304244</v>
      </c>
      <c r="H380" s="15">
        <f t="shared" si="87"/>
        <v>2786.8013000000001</v>
      </c>
      <c r="I380" s="31"/>
      <c r="J380" s="16"/>
      <c r="K380" s="15">
        <f t="shared" si="89"/>
        <v>2540.0693605221841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555536</v>
      </c>
      <c r="D381" s="9" t="s">
        <v>23</v>
      </c>
      <c r="E381" s="8">
        <f>SUM(E369:E380)</f>
        <v>46276.14880000001</v>
      </c>
      <c r="F381" s="8">
        <f>SUM(F369:F380)</f>
        <v>10746</v>
      </c>
      <c r="G381" s="30">
        <f>SUM(G369:G380)</f>
        <v>3991962.1585165095</v>
      </c>
      <c r="H381" s="30">
        <f>SUM(H369:H380)</f>
        <v>35530.148800000003</v>
      </c>
      <c r="I381" s="38">
        <f>H367/12</f>
        <v>7.2916666666666659E-3</v>
      </c>
      <c r="J381" s="23"/>
      <c r="K381" s="30">
        <f>SUM(K369:K380)</f>
        <v>29108.057405849555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29108.057405849544</v>
      </c>
      <c r="D383" s="2"/>
      <c r="E383" s="2"/>
      <c r="F383" s="2" t="s">
        <v>25</v>
      </c>
      <c r="G383" s="73">
        <f>$C383+$H381</f>
        <v>64638.20620584955</v>
      </c>
      <c r="H383" s="15"/>
      <c r="I383" s="15">
        <f>SUM($I$14,$G$33,$G$53,$G$73,$G$93,$G$112,$G$131,$G$150,$G$169,$G$188,$G$207,$G$227,$G$246,$G$266,$G$286,$G$306,$G$325,$G$344,$G$364,$G$383)</f>
        <v>380247.22814889211</v>
      </c>
      <c r="J383" s="143" t="str">
        <f>IF($K381=$C383,"Intt OK","Intt CHECK IT")</f>
        <v>Intt CHECK IT</v>
      </c>
      <c r="K383" s="15"/>
    </row>
    <row r="384" spans="1:11" ht="12.75" customHeight="1" x14ac:dyDescent="0.25">
      <c r="I384" s="135" t="str">
        <f>IF($I383=$G388,"OK","CHECK IT")</f>
        <v>OK</v>
      </c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136" t="s">
        <v>58</v>
      </c>
      <c r="I385" s="31"/>
      <c r="J385" s="2"/>
      <c r="K385" s="28"/>
    </row>
    <row r="386" spans="1:11" s="1" customFormat="1" ht="12.75" customHeight="1" x14ac:dyDescent="0.25">
      <c r="A386" s="2"/>
      <c r="B386" s="439" t="s">
        <v>86</v>
      </c>
      <c r="C386" s="439"/>
      <c r="D386" s="439"/>
      <c r="E386" s="439" t="s">
        <v>87</v>
      </c>
      <c r="F386" s="439"/>
      <c r="G386" s="4" t="s">
        <v>88</v>
      </c>
      <c r="H386" s="56">
        <v>8.7999999999999995E-2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48461</v>
      </c>
      <c r="D388" s="6">
        <v>15000</v>
      </c>
      <c r="E388" s="6">
        <f t="shared" ref="E388:E399" si="90">$C388*8.33%</f>
        <v>4036.8013000000001</v>
      </c>
      <c r="F388" s="6">
        <v>1250</v>
      </c>
      <c r="G388" s="15">
        <f>$G$14+$G$33+$G$53+$G$73+$G$93+$G$112+$G$131+$G$150+$G$169+$G$188+$G$207+$G$227+$G$246+$G$266+$G$286+$G$306+$G$325+$G$344+$G$364+$G$383</f>
        <v>380247.22814889211</v>
      </c>
      <c r="H388" s="15">
        <f t="shared" ref="H388:H399" si="91">E388-F388</f>
        <v>2786.8013000000001</v>
      </c>
      <c r="I388" s="31"/>
      <c r="J388" s="16"/>
      <c r="K388" s="15">
        <f>(G388)*($H$386/12)</f>
        <v>2788.4796730918756</v>
      </c>
    </row>
    <row r="389" spans="1:11" s="1" customFormat="1" ht="12.75" customHeight="1" x14ac:dyDescent="0.25">
      <c r="A389" s="2"/>
      <c r="B389" s="2" t="s">
        <v>28</v>
      </c>
      <c r="C389" s="6">
        <v>48461</v>
      </c>
      <c r="D389" s="6">
        <v>15000</v>
      </c>
      <c r="E389" s="6">
        <f t="shared" si="90"/>
        <v>4036.8013000000001</v>
      </c>
      <c r="F389" s="6">
        <v>1250</v>
      </c>
      <c r="G389" s="15">
        <f t="shared" ref="G389:G399" si="92">$G388+$H388</f>
        <v>383034.02944889211</v>
      </c>
      <c r="H389" s="15">
        <f t="shared" si="91"/>
        <v>2786.8013000000001</v>
      </c>
      <c r="I389" s="31"/>
      <c r="J389" s="16"/>
      <c r="K389" s="15">
        <f t="shared" ref="K389:K399" si="93">(G389)*($H$386/12)</f>
        <v>2808.9162159585421</v>
      </c>
    </row>
    <row r="390" spans="1:11" s="1" customFormat="1" ht="12.75" customHeight="1" x14ac:dyDescent="0.25">
      <c r="A390" s="2"/>
      <c r="B390" s="2" t="s">
        <v>29</v>
      </c>
      <c r="C390" s="6">
        <v>48461</v>
      </c>
      <c r="D390" s="6">
        <v>15000</v>
      </c>
      <c r="E390" s="6">
        <f t="shared" si="90"/>
        <v>4036.8013000000001</v>
      </c>
      <c r="F390" s="6">
        <v>1250</v>
      </c>
      <c r="G390" s="15">
        <f t="shared" si="92"/>
        <v>385820.8307488921</v>
      </c>
      <c r="H390" s="15">
        <f t="shared" si="91"/>
        <v>2786.8013000000001</v>
      </c>
      <c r="I390" s="31"/>
      <c r="J390" s="16"/>
      <c r="K390" s="15">
        <f t="shared" si="93"/>
        <v>2829.3527588252086</v>
      </c>
    </row>
    <row r="391" spans="1:11" s="1" customFormat="1" ht="12.75" customHeight="1" x14ac:dyDescent="0.25">
      <c r="A391" s="2"/>
      <c r="B391" s="2" t="s">
        <v>30</v>
      </c>
      <c r="C391" s="6">
        <v>48461</v>
      </c>
      <c r="D391" s="6">
        <v>15000</v>
      </c>
      <c r="E391" s="6">
        <f t="shared" si="90"/>
        <v>4036.8013000000001</v>
      </c>
      <c r="F391" s="6">
        <v>1250</v>
      </c>
      <c r="G391" s="15">
        <f t="shared" si="92"/>
        <v>388607.63204889209</v>
      </c>
      <c r="H391" s="15">
        <f t="shared" si="91"/>
        <v>2786.8013000000001</v>
      </c>
      <c r="I391" s="31" t="s">
        <v>54</v>
      </c>
      <c r="J391" s="16"/>
      <c r="K391" s="15">
        <f t="shared" si="93"/>
        <v>2849.7893016918752</v>
      </c>
    </row>
    <row r="392" spans="1:11" s="1" customFormat="1" ht="12.75" customHeight="1" x14ac:dyDescent="0.25">
      <c r="A392" s="2"/>
      <c r="B392" s="2" t="s">
        <v>31</v>
      </c>
      <c r="C392" s="6">
        <v>49929</v>
      </c>
      <c r="D392" s="6">
        <v>15000</v>
      </c>
      <c r="E392" s="6">
        <f t="shared" si="90"/>
        <v>4159.0856999999996</v>
      </c>
      <c r="F392" s="6">
        <v>1250</v>
      </c>
      <c r="G392" s="15">
        <f t="shared" si="92"/>
        <v>391394.43334889208</v>
      </c>
      <c r="H392" s="15">
        <f t="shared" si="91"/>
        <v>2909.0856999999996</v>
      </c>
      <c r="I392" s="31"/>
      <c r="J392" s="16"/>
      <c r="K392" s="15">
        <f t="shared" si="93"/>
        <v>2870.2258445585417</v>
      </c>
    </row>
    <row r="393" spans="1:11" s="1" customFormat="1" ht="12.75" customHeight="1" x14ac:dyDescent="0.25">
      <c r="A393" s="2"/>
      <c r="B393" s="2" t="s">
        <v>32</v>
      </c>
      <c r="C393" s="6">
        <v>49929</v>
      </c>
      <c r="D393" s="6">
        <v>15000</v>
      </c>
      <c r="E393" s="6">
        <f t="shared" si="90"/>
        <v>4159.0856999999996</v>
      </c>
      <c r="F393" s="6">
        <v>1250</v>
      </c>
      <c r="G393" s="15">
        <f t="shared" si="92"/>
        <v>394303.51904889208</v>
      </c>
      <c r="H393" s="15">
        <f t="shared" si="91"/>
        <v>2909.0856999999996</v>
      </c>
      <c r="I393" s="31"/>
      <c r="J393" s="16"/>
      <c r="K393" s="15">
        <f t="shared" si="93"/>
        <v>2891.5591396918753</v>
      </c>
    </row>
    <row r="394" spans="1:11" s="1" customFormat="1" ht="12.75" customHeight="1" x14ac:dyDescent="0.25">
      <c r="A394" s="2"/>
      <c r="B394" s="2" t="s">
        <v>33</v>
      </c>
      <c r="C394" s="6">
        <v>49929</v>
      </c>
      <c r="D394" s="6">
        <v>15000</v>
      </c>
      <c r="E394" s="6">
        <f t="shared" si="90"/>
        <v>4159.0856999999996</v>
      </c>
      <c r="F394" s="6">
        <v>1250</v>
      </c>
      <c r="G394" s="15">
        <f t="shared" si="92"/>
        <v>397212.60474889207</v>
      </c>
      <c r="H394" s="15">
        <f t="shared" si="91"/>
        <v>2909.0856999999996</v>
      </c>
      <c r="I394" s="31"/>
      <c r="J394" s="16"/>
      <c r="K394" s="15">
        <f t="shared" si="93"/>
        <v>2912.8924348252085</v>
      </c>
    </row>
    <row r="395" spans="1:11" s="1" customFormat="1" ht="12.75" customHeight="1" x14ac:dyDescent="0.25">
      <c r="A395" s="2"/>
      <c r="B395" s="2" t="s">
        <v>17</v>
      </c>
      <c r="C395" s="6">
        <v>49929</v>
      </c>
      <c r="D395" s="6">
        <v>15000</v>
      </c>
      <c r="E395" s="6">
        <f t="shared" si="90"/>
        <v>4159.0856999999996</v>
      </c>
      <c r="F395" s="6">
        <v>1250</v>
      </c>
      <c r="G395" s="15">
        <f t="shared" si="92"/>
        <v>400121.69044889207</v>
      </c>
      <c r="H395" s="15">
        <f t="shared" si="91"/>
        <v>2909.0856999999996</v>
      </c>
      <c r="I395" s="31"/>
      <c r="J395" s="16"/>
      <c r="K395" s="15">
        <f t="shared" si="93"/>
        <v>2934.2257299585417</v>
      </c>
    </row>
    <row r="396" spans="1:11" s="1" customFormat="1" ht="12.75" customHeight="1" x14ac:dyDescent="0.25">
      <c r="A396" s="2"/>
      <c r="B396" s="2" t="s">
        <v>18</v>
      </c>
      <c r="C396" s="6">
        <v>49929</v>
      </c>
      <c r="D396" s="6">
        <v>15000</v>
      </c>
      <c r="E396" s="6">
        <f t="shared" si="90"/>
        <v>4159.0856999999996</v>
      </c>
      <c r="F396" s="6">
        <v>1250</v>
      </c>
      <c r="G396" s="15">
        <f t="shared" si="92"/>
        <v>403030.77614889207</v>
      </c>
      <c r="H396" s="15">
        <f t="shared" si="91"/>
        <v>2909.0856999999996</v>
      </c>
      <c r="I396" s="31"/>
      <c r="J396" s="16"/>
      <c r="K396" s="15">
        <f t="shared" si="93"/>
        <v>2955.5590250918749</v>
      </c>
    </row>
    <row r="397" spans="1:11" s="1" customFormat="1" ht="12.75" customHeight="1" x14ac:dyDescent="0.25">
      <c r="A397" s="2"/>
      <c r="B397" s="2" t="s">
        <v>19</v>
      </c>
      <c r="C397" s="6">
        <v>49929</v>
      </c>
      <c r="D397" s="6">
        <v>15000</v>
      </c>
      <c r="E397" s="6">
        <f t="shared" si="90"/>
        <v>4159.0856999999996</v>
      </c>
      <c r="F397" s="6">
        <v>1250</v>
      </c>
      <c r="G397" s="15">
        <f t="shared" si="92"/>
        <v>405939.86184889206</v>
      </c>
      <c r="H397" s="15">
        <f t="shared" si="91"/>
        <v>2909.0856999999996</v>
      </c>
      <c r="I397" s="31"/>
      <c r="J397" s="16"/>
      <c r="K397" s="15">
        <f t="shared" si="93"/>
        <v>2976.8923202252086</v>
      </c>
    </row>
    <row r="398" spans="1:11" s="1" customFormat="1" ht="12.75" customHeight="1" x14ac:dyDescent="0.25">
      <c r="A398" s="2"/>
      <c r="B398" s="2" t="s">
        <v>20</v>
      </c>
      <c r="C398" s="6">
        <v>52955</v>
      </c>
      <c r="D398" s="6">
        <v>15000</v>
      </c>
      <c r="E398" s="6">
        <f t="shared" si="90"/>
        <v>4411.1514999999999</v>
      </c>
      <c r="F398" s="6">
        <v>1250</v>
      </c>
      <c r="G398" s="15">
        <f t="shared" si="92"/>
        <v>408848.94754889206</v>
      </c>
      <c r="H398" s="15">
        <f t="shared" si="91"/>
        <v>3161.1514999999999</v>
      </c>
      <c r="I398" s="31"/>
      <c r="J398" s="16"/>
      <c r="K398" s="15">
        <f t="shared" si="93"/>
        <v>2998.2256153585417</v>
      </c>
    </row>
    <row r="399" spans="1:11" s="1" customFormat="1" ht="12.75" customHeight="1" x14ac:dyDescent="0.25">
      <c r="A399" s="2"/>
      <c r="B399" s="2" t="s">
        <v>21</v>
      </c>
      <c r="C399" s="6">
        <v>52955</v>
      </c>
      <c r="D399" s="6">
        <v>15000</v>
      </c>
      <c r="E399" s="6">
        <f t="shared" si="90"/>
        <v>4411.1514999999999</v>
      </c>
      <c r="F399" s="6">
        <v>1250</v>
      </c>
      <c r="G399" s="15">
        <f t="shared" si="92"/>
        <v>412010.09904889204</v>
      </c>
      <c r="H399" s="15">
        <f t="shared" si="91"/>
        <v>3161.1514999999999</v>
      </c>
      <c r="I399" s="31"/>
      <c r="J399" s="16"/>
      <c r="K399" s="15">
        <f t="shared" si="93"/>
        <v>3021.4073930252084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599328</v>
      </c>
      <c r="D400" s="9" t="s">
        <v>23</v>
      </c>
      <c r="E400" s="8">
        <f>SUM(E388:E399)</f>
        <v>49924.022399999987</v>
      </c>
      <c r="F400" s="8">
        <f>SUM(F388:F399)</f>
        <v>15000</v>
      </c>
      <c r="G400" s="30">
        <f>SUM(G388:G399)</f>
        <v>4750571.6525867051</v>
      </c>
      <c r="H400" s="30">
        <f>SUM(H388:H399)</f>
        <v>34924.022400000002</v>
      </c>
      <c r="I400" s="38">
        <f>H386/12</f>
        <v>7.3333333333333332E-3</v>
      </c>
      <c r="J400" s="23"/>
      <c r="K400" s="30">
        <f>SUM(K388:K399)</f>
        <v>34837.5254523025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10">
        <f>G400*I400</f>
        <v>34837.5254523025</v>
      </c>
      <c r="D402" s="2"/>
      <c r="E402" s="2"/>
      <c r="F402" s="2" t="s">
        <v>25</v>
      </c>
      <c r="G402" s="73">
        <f>$C402+$H400</f>
        <v>69761.547852302494</v>
      </c>
      <c r="H402" s="15"/>
      <c r="I402" s="15">
        <f>SUM($I$14,$G$33,$G$53,$G$73,$G$93,$G$112,$G$131,$G$150,$G$169,$G$188,$G$207,$G$227,$G$246,$G$266,$G$286,$G$306,$G$325,$G$344,$G$364,$G$383,$G$402)</f>
        <v>450008.77600119461</v>
      </c>
      <c r="J402" s="143" t="str">
        <f>IF($K400=$C402,"Intt OK","Intt CHECK IT")</f>
        <v>Intt OK</v>
      </c>
      <c r="K402" s="15"/>
    </row>
    <row r="403" spans="1:11" ht="12.75" customHeight="1" x14ac:dyDescent="0.25">
      <c r="I403" s="135" t="str">
        <f>IF($I402=$G407,"OK","CHECK IT")</f>
        <v>OK</v>
      </c>
    </row>
    <row r="404" spans="1:11" s="1" customFormat="1" ht="12.75" customHeight="1" x14ac:dyDescent="0.25">
      <c r="A404" s="2"/>
      <c r="B404" s="438" t="s">
        <v>2</v>
      </c>
      <c r="C404" s="438"/>
      <c r="D404" s="438"/>
      <c r="E404" s="438" t="s">
        <v>3</v>
      </c>
      <c r="F404" s="438"/>
      <c r="G404" s="3" t="s">
        <v>4</v>
      </c>
      <c r="H404" s="136" t="s">
        <v>59</v>
      </c>
      <c r="I404" s="31"/>
      <c r="J404" s="2"/>
      <c r="K404" s="28"/>
    </row>
    <row r="405" spans="1:11" s="1" customFormat="1" ht="12.75" customHeight="1" x14ac:dyDescent="0.25">
      <c r="A405" s="2"/>
      <c r="B405" s="439" t="s">
        <v>86</v>
      </c>
      <c r="C405" s="439"/>
      <c r="D405" s="439"/>
      <c r="E405" s="439" t="s">
        <v>87</v>
      </c>
      <c r="F405" s="439"/>
      <c r="G405" s="4" t="s">
        <v>88</v>
      </c>
      <c r="H405" s="56">
        <v>8.6499999999999994E-2</v>
      </c>
      <c r="I405" s="45"/>
      <c r="J405" s="2"/>
      <c r="K405" s="28"/>
    </row>
    <row r="406" spans="1:11" s="1" customFormat="1" ht="12.75" customHeight="1" x14ac:dyDescent="0.25">
      <c r="A406" s="2"/>
      <c r="B406" s="3" t="s">
        <v>9</v>
      </c>
      <c r="C406" s="5" t="s">
        <v>10</v>
      </c>
      <c r="D406" s="3" t="s">
        <v>11</v>
      </c>
      <c r="E406" s="5" t="s">
        <v>12</v>
      </c>
      <c r="F406" s="3" t="s">
        <v>13</v>
      </c>
      <c r="G406" s="5" t="s">
        <v>14</v>
      </c>
      <c r="H406" s="48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6">
        <v>52955</v>
      </c>
      <c r="D407" s="6">
        <v>15000</v>
      </c>
      <c r="E407" s="6">
        <f t="shared" ref="E407:E418" si="94">$C407*8.33%</f>
        <v>4411.1514999999999</v>
      </c>
      <c r="F407" s="6">
        <v>1250</v>
      </c>
      <c r="G407" s="15">
        <f>$G$14+G$33+$G$53+$G$73+$G$93+$G$112+$G$131+$G$150+$G$169+$G$188+$G$207+$G$227+$G$246+$G$266+$G$286+$G$306+$G$325+$G$344+$G$364+$G$383+$G$402</f>
        <v>450008.77600119461</v>
      </c>
      <c r="H407" s="15">
        <f t="shared" ref="H407:H418" si="95">E407-F407</f>
        <v>3161.1514999999999</v>
      </c>
      <c r="I407" s="31"/>
      <c r="J407" s="16"/>
      <c r="K407" s="15">
        <f>(G407)*($H$405/12)</f>
        <v>3243.8132603419444</v>
      </c>
    </row>
    <row r="408" spans="1:11" s="1" customFormat="1" ht="12.75" customHeight="1" x14ac:dyDescent="0.25">
      <c r="A408" s="2"/>
      <c r="B408" s="2" t="s">
        <v>28</v>
      </c>
      <c r="C408" s="6">
        <v>52955</v>
      </c>
      <c r="D408" s="6">
        <v>15000</v>
      </c>
      <c r="E408" s="6">
        <f t="shared" si="94"/>
        <v>4411.1514999999999</v>
      </c>
      <c r="F408" s="6">
        <v>1250</v>
      </c>
      <c r="G408" s="15">
        <f t="shared" ref="G408:G418" si="96">$G407+$H407</f>
        <v>453169.92750119459</v>
      </c>
      <c r="H408" s="15">
        <f t="shared" si="95"/>
        <v>3161.1514999999999</v>
      </c>
      <c r="I408" s="31"/>
      <c r="J408" s="16"/>
      <c r="K408" s="15">
        <f t="shared" ref="K408:K418" si="97">(G408)*($H$405/12)</f>
        <v>3266.5998940711111</v>
      </c>
    </row>
    <row r="409" spans="1:11" s="1" customFormat="1" ht="12.75" customHeight="1" x14ac:dyDescent="0.25">
      <c r="A409" s="2"/>
      <c r="B409" s="2" t="s">
        <v>29</v>
      </c>
      <c r="C409" s="6">
        <v>52955</v>
      </c>
      <c r="D409" s="6">
        <v>15000</v>
      </c>
      <c r="E409" s="6">
        <f t="shared" si="94"/>
        <v>4411.1514999999999</v>
      </c>
      <c r="F409" s="6">
        <v>1250</v>
      </c>
      <c r="G409" s="15">
        <f t="shared" si="96"/>
        <v>456331.07900119456</v>
      </c>
      <c r="H409" s="15">
        <f t="shared" si="95"/>
        <v>3161.1514999999999</v>
      </c>
      <c r="I409" s="31"/>
      <c r="J409" s="16"/>
      <c r="K409" s="15">
        <f t="shared" si="97"/>
        <v>3289.3865278002772</v>
      </c>
    </row>
    <row r="410" spans="1:11" s="1" customFormat="1" ht="12.75" customHeight="1" x14ac:dyDescent="0.25">
      <c r="A410" s="2"/>
      <c r="B410" s="2" t="s">
        <v>30</v>
      </c>
      <c r="C410" s="6">
        <v>52955</v>
      </c>
      <c r="D410" s="6">
        <v>15000</v>
      </c>
      <c r="E410" s="6">
        <f t="shared" si="94"/>
        <v>4411.1514999999999</v>
      </c>
      <c r="F410" s="6">
        <v>1250</v>
      </c>
      <c r="G410" s="15">
        <f t="shared" si="96"/>
        <v>459492.23050119454</v>
      </c>
      <c r="H410" s="15">
        <f t="shared" si="95"/>
        <v>3161.1514999999999</v>
      </c>
      <c r="I410" s="31" t="s">
        <v>54</v>
      </c>
      <c r="J410" s="16"/>
      <c r="K410" s="15">
        <f t="shared" si="97"/>
        <v>3312.1731615294439</v>
      </c>
    </row>
    <row r="411" spans="1:11" s="1" customFormat="1" ht="12.75" customHeight="1" x14ac:dyDescent="0.25">
      <c r="A411" s="2"/>
      <c r="B411" s="2" t="s">
        <v>31</v>
      </c>
      <c r="C411" s="6">
        <v>54548</v>
      </c>
      <c r="D411" s="6">
        <v>15000</v>
      </c>
      <c r="E411" s="6">
        <f t="shared" si="94"/>
        <v>4543.8483999999999</v>
      </c>
      <c r="F411" s="6">
        <v>1250</v>
      </c>
      <c r="G411" s="15">
        <f t="shared" si="96"/>
        <v>462653.38200119452</v>
      </c>
      <c r="H411" s="15">
        <f t="shared" si="95"/>
        <v>3293.8483999999999</v>
      </c>
      <c r="I411" s="31"/>
      <c r="J411" s="16"/>
      <c r="K411" s="15">
        <f t="shared" si="97"/>
        <v>3334.9597952586105</v>
      </c>
    </row>
    <row r="412" spans="1:11" s="1" customFormat="1" ht="12.75" customHeight="1" x14ac:dyDescent="0.25">
      <c r="A412" s="2"/>
      <c r="B412" s="2" t="s">
        <v>32</v>
      </c>
      <c r="C412" s="6">
        <v>54548</v>
      </c>
      <c r="D412" s="6">
        <v>15000</v>
      </c>
      <c r="E412" s="6">
        <f t="shared" si="94"/>
        <v>4543.8483999999999</v>
      </c>
      <c r="F412" s="6">
        <v>1250</v>
      </c>
      <c r="G412" s="15">
        <f t="shared" si="96"/>
        <v>465947.23040119454</v>
      </c>
      <c r="H412" s="15">
        <f t="shared" si="95"/>
        <v>3293.8483999999999</v>
      </c>
      <c r="I412" s="31"/>
      <c r="J412" s="16"/>
      <c r="K412" s="15">
        <f t="shared" si="97"/>
        <v>3358.702952475277</v>
      </c>
    </row>
    <row r="413" spans="1:11" s="1" customFormat="1" ht="12.75" customHeight="1" x14ac:dyDescent="0.25">
      <c r="A413" s="2"/>
      <c r="B413" s="2" t="s">
        <v>33</v>
      </c>
      <c r="C413" s="6">
        <v>54548</v>
      </c>
      <c r="D413" s="6">
        <v>15000</v>
      </c>
      <c r="E413" s="6">
        <f t="shared" si="94"/>
        <v>4543.8483999999999</v>
      </c>
      <c r="F413" s="6">
        <v>1250</v>
      </c>
      <c r="G413" s="15">
        <f t="shared" si="96"/>
        <v>469241.07880119456</v>
      </c>
      <c r="H413" s="15">
        <f t="shared" si="95"/>
        <v>3293.8483999999999</v>
      </c>
      <c r="I413" s="31"/>
      <c r="J413" s="16"/>
      <c r="K413" s="15">
        <f t="shared" si="97"/>
        <v>3382.446109691944</v>
      </c>
    </row>
    <row r="414" spans="1:11" s="1" customFormat="1" ht="12.75" customHeight="1" x14ac:dyDescent="0.25">
      <c r="A414" s="2"/>
      <c r="B414" s="2" t="s">
        <v>17</v>
      </c>
      <c r="C414" s="6">
        <v>54548</v>
      </c>
      <c r="D414" s="6">
        <v>15000</v>
      </c>
      <c r="E414" s="6">
        <f t="shared" si="94"/>
        <v>4543.8483999999999</v>
      </c>
      <c r="F414" s="6">
        <v>1250</v>
      </c>
      <c r="G414" s="15">
        <f t="shared" si="96"/>
        <v>472534.92720119457</v>
      </c>
      <c r="H414" s="15">
        <f t="shared" si="95"/>
        <v>3293.8483999999999</v>
      </c>
      <c r="I414" s="31"/>
      <c r="J414" s="16"/>
      <c r="K414" s="15">
        <f t="shared" si="97"/>
        <v>3406.1892669086105</v>
      </c>
    </row>
    <row r="415" spans="1:11" s="1" customFormat="1" ht="12.75" customHeight="1" x14ac:dyDescent="0.25">
      <c r="A415" s="2"/>
      <c r="B415" s="2" t="s">
        <v>18</v>
      </c>
      <c r="C415" s="6">
        <v>54548</v>
      </c>
      <c r="D415" s="6">
        <v>15000</v>
      </c>
      <c r="E415" s="6">
        <f t="shared" si="94"/>
        <v>4543.8483999999999</v>
      </c>
      <c r="F415" s="6">
        <v>1250</v>
      </c>
      <c r="G415" s="15">
        <f t="shared" si="96"/>
        <v>475828.77560119459</v>
      </c>
      <c r="H415" s="15">
        <f t="shared" si="95"/>
        <v>3293.8483999999999</v>
      </c>
      <c r="I415" s="31"/>
      <c r="J415" s="16"/>
      <c r="K415" s="15">
        <f t="shared" si="97"/>
        <v>3429.9324241252775</v>
      </c>
    </row>
    <row r="416" spans="1:11" s="1" customFormat="1" ht="12.75" customHeight="1" x14ac:dyDescent="0.25">
      <c r="A416" s="2"/>
      <c r="B416" s="2" t="s">
        <v>19</v>
      </c>
      <c r="C416" s="6">
        <v>54548</v>
      </c>
      <c r="D416" s="6">
        <v>15000</v>
      </c>
      <c r="E416" s="6">
        <f t="shared" si="94"/>
        <v>4543.8483999999999</v>
      </c>
      <c r="F416" s="6">
        <v>1250</v>
      </c>
      <c r="G416" s="15">
        <f t="shared" si="96"/>
        <v>479122.62400119461</v>
      </c>
      <c r="H416" s="15">
        <f t="shared" si="95"/>
        <v>3293.8483999999999</v>
      </c>
      <c r="I416" s="31"/>
      <c r="J416" s="16"/>
      <c r="K416" s="15">
        <f t="shared" si="97"/>
        <v>3453.6755813419445</v>
      </c>
    </row>
    <row r="417" spans="1:11" s="1" customFormat="1" ht="12.75" customHeight="1" x14ac:dyDescent="0.25">
      <c r="A417" s="2"/>
      <c r="B417" s="2" t="s">
        <v>20</v>
      </c>
      <c r="C417" s="6">
        <v>57665</v>
      </c>
      <c r="D417" s="6">
        <v>15000</v>
      </c>
      <c r="E417" s="6">
        <f t="shared" si="94"/>
        <v>4803.4944999999998</v>
      </c>
      <c r="F417" s="6">
        <v>1250</v>
      </c>
      <c r="G417" s="15">
        <f t="shared" si="96"/>
        <v>482416.47240119462</v>
      </c>
      <c r="H417" s="15">
        <f t="shared" si="95"/>
        <v>3553.4944999999998</v>
      </c>
      <c r="I417" s="31"/>
      <c r="J417" s="16"/>
      <c r="K417" s="15">
        <f t="shared" si="97"/>
        <v>3477.418738558611</v>
      </c>
    </row>
    <row r="418" spans="1:11" s="1" customFormat="1" ht="12.75" customHeight="1" x14ac:dyDescent="0.25">
      <c r="A418" s="2"/>
      <c r="B418" s="2" t="s">
        <v>21</v>
      </c>
      <c r="C418" s="6">
        <v>57665</v>
      </c>
      <c r="D418" s="6">
        <v>15000</v>
      </c>
      <c r="E418" s="6">
        <f t="shared" si="94"/>
        <v>4803.4944999999998</v>
      </c>
      <c r="F418" s="6">
        <v>1250</v>
      </c>
      <c r="G418" s="15">
        <f t="shared" si="96"/>
        <v>485969.9669011946</v>
      </c>
      <c r="H418" s="15">
        <f t="shared" si="95"/>
        <v>3553.4944999999998</v>
      </c>
      <c r="I418" s="31"/>
      <c r="J418" s="16"/>
      <c r="K418" s="15">
        <f t="shared" si="97"/>
        <v>3503.0335114127774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654438</v>
      </c>
      <c r="D419" s="9" t="s">
        <v>23</v>
      </c>
      <c r="E419" s="8">
        <f>SUM(E407:E418)</f>
        <v>54514.685400000002</v>
      </c>
      <c r="F419" s="8">
        <f>SUM(F407:F418)</f>
        <v>15000</v>
      </c>
      <c r="G419" s="30">
        <f>SUM(G407:G418)</f>
        <v>5612716.4703143341</v>
      </c>
      <c r="H419" s="30">
        <f>SUM(H407:H418)</f>
        <v>39514.685399999995</v>
      </c>
      <c r="I419" s="38">
        <f>H405/12</f>
        <v>7.2083333333333331E-3</v>
      </c>
      <c r="J419" s="23"/>
      <c r="K419" s="30">
        <f>SUM(K407:K418)</f>
        <v>40458.331223515837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10">
        <f>G419*I419</f>
        <v>40458.331223515823</v>
      </c>
      <c r="D421" s="2"/>
      <c r="E421" s="2"/>
      <c r="F421" s="2" t="s">
        <v>25</v>
      </c>
      <c r="G421" s="73">
        <f>$C421+$H419</f>
        <v>79973.01662351581</v>
      </c>
      <c r="H421" s="15"/>
      <c r="I421" s="15">
        <f>SUM($I$14,$G$33,$G$53,$G$73,$G$93,$G$112,$G$131,$G$150,$G$169,$G$188,$G$207,$G$227,$G$246,$G$266,$G$286,$G$306,$G$325,$G$344,$G$364,$G$383,$G$402,$G$421)</f>
        <v>529981.79262471036</v>
      </c>
      <c r="J421" s="143" t="str">
        <f>IF($K419=$C421,"Intt OK","Intt CHECK IT")</f>
        <v>Intt OK</v>
      </c>
      <c r="K421" s="15"/>
    </row>
    <row r="422" spans="1:11" ht="12.75" customHeight="1" x14ac:dyDescent="0.25">
      <c r="I422" s="135" t="str">
        <f>IF($I421=$G426,"OK","CHECK IT")</f>
        <v>OK</v>
      </c>
    </row>
    <row r="423" spans="1:11" s="1" customFormat="1" ht="12.75" customHeight="1" x14ac:dyDescent="0.25">
      <c r="A423" s="2"/>
      <c r="B423" s="438" t="s">
        <v>2</v>
      </c>
      <c r="C423" s="438"/>
      <c r="D423" s="438"/>
      <c r="E423" s="438" t="s">
        <v>3</v>
      </c>
      <c r="F423" s="438"/>
      <c r="G423" s="3" t="s">
        <v>4</v>
      </c>
      <c r="H423" s="136" t="s">
        <v>60</v>
      </c>
      <c r="I423" s="31"/>
      <c r="J423" s="2"/>
      <c r="K423" s="28"/>
    </row>
    <row r="424" spans="1:11" s="1" customFormat="1" ht="12.75" customHeight="1" x14ac:dyDescent="0.25">
      <c r="A424" s="2"/>
      <c r="B424" s="439" t="s">
        <v>86</v>
      </c>
      <c r="C424" s="439"/>
      <c r="D424" s="439"/>
      <c r="E424" s="439" t="s">
        <v>87</v>
      </c>
      <c r="F424" s="439"/>
      <c r="G424" s="4" t="s">
        <v>88</v>
      </c>
      <c r="H424" s="56">
        <v>8.5500000000000007E-2</v>
      </c>
      <c r="I424" s="45"/>
      <c r="J424" s="2"/>
      <c r="K424" s="28"/>
    </row>
    <row r="425" spans="1:11" s="1" customFormat="1" ht="12.75" customHeight="1" x14ac:dyDescent="0.25">
      <c r="A425" s="2"/>
      <c r="B425" s="3" t="s">
        <v>9</v>
      </c>
      <c r="C425" s="5" t="s">
        <v>10</v>
      </c>
      <c r="D425" s="3" t="s">
        <v>11</v>
      </c>
      <c r="E425" s="5" t="s">
        <v>12</v>
      </c>
      <c r="F425" s="3" t="s">
        <v>13</v>
      </c>
      <c r="G425" s="5" t="s">
        <v>14</v>
      </c>
      <c r="H425" s="48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6">
        <v>57665</v>
      </c>
      <c r="D426" s="6">
        <v>15000</v>
      </c>
      <c r="E426" s="6">
        <f t="shared" ref="E426:E437" si="98">$C426*8.33%</f>
        <v>4803.4944999999998</v>
      </c>
      <c r="F426" s="6">
        <v>1250</v>
      </c>
      <c r="G426" s="15">
        <f>$G$14+$G$33+$G$53+$G$73+$G$93+$G$112+$G$131+$G$150+$G$169+$G$188+$G$207+$G$227+$G$246+$G$266+$G$286+$G$306+$G$325+$G$344+$G$364+$G$383+$G$402+$G$421</f>
        <v>529981.79262471036</v>
      </c>
      <c r="H426" s="15">
        <f t="shared" ref="H426:H437" si="99">E426-F426</f>
        <v>3553.4944999999998</v>
      </c>
      <c r="I426" s="31"/>
      <c r="J426" s="16"/>
      <c r="K426" s="15">
        <f>(G426)*($H$424/12)</f>
        <v>3776.1202724510613</v>
      </c>
    </row>
    <row r="427" spans="1:11" s="1" customFormat="1" ht="12.75" customHeight="1" x14ac:dyDescent="0.25">
      <c r="A427" s="2"/>
      <c r="B427" s="2" t="s">
        <v>28</v>
      </c>
      <c r="C427" s="6">
        <v>57665</v>
      </c>
      <c r="D427" s="6">
        <v>15000</v>
      </c>
      <c r="E427" s="6">
        <f t="shared" si="98"/>
        <v>4803.4944999999998</v>
      </c>
      <c r="F427" s="6">
        <v>1250</v>
      </c>
      <c r="G427" s="15">
        <f t="shared" ref="G427:G437" si="100">$G426+$H426</f>
        <v>533535.28712471039</v>
      </c>
      <c r="H427" s="15">
        <f t="shared" si="99"/>
        <v>3553.4944999999998</v>
      </c>
      <c r="I427" s="31"/>
      <c r="J427" s="16"/>
      <c r="K427" s="15">
        <f t="shared" ref="K427:K437" si="101">(G427)*($H$424/12)</f>
        <v>3801.4389207635618</v>
      </c>
    </row>
    <row r="428" spans="1:11" s="1" customFormat="1" ht="12.75" customHeight="1" x14ac:dyDescent="0.25">
      <c r="A428" s="2"/>
      <c r="B428" s="2" t="s">
        <v>29</v>
      </c>
      <c r="C428" s="6">
        <v>57665</v>
      </c>
      <c r="D428" s="6">
        <v>15000</v>
      </c>
      <c r="E428" s="6">
        <f t="shared" si="98"/>
        <v>4803.4944999999998</v>
      </c>
      <c r="F428" s="6">
        <v>1250</v>
      </c>
      <c r="G428" s="15">
        <f t="shared" si="100"/>
        <v>537088.78162471042</v>
      </c>
      <c r="H428" s="15">
        <f t="shared" si="99"/>
        <v>3553.4944999999998</v>
      </c>
      <c r="I428" s="31"/>
      <c r="J428" s="16"/>
      <c r="K428" s="15">
        <f t="shared" si="101"/>
        <v>3826.7575690760618</v>
      </c>
    </row>
    <row r="429" spans="1:11" s="1" customFormat="1" ht="12.75" customHeight="1" x14ac:dyDescent="0.25">
      <c r="A429" s="2"/>
      <c r="B429" s="2" t="s">
        <v>30</v>
      </c>
      <c r="C429" s="6">
        <v>57665</v>
      </c>
      <c r="D429" s="6">
        <v>15000</v>
      </c>
      <c r="E429" s="6">
        <f t="shared" si="98"/>
        <v>4803.4944999999998</v>
      </c>
      <c r="F429" s="6">
        <v>1250</v>
      </c>
      <c r="G429" s="15">
        <f t="shared" si="100"/>
        <v>540642.27612471045</v>
      </c>
      <c r="H429" s="15">
        <f t="shared" si="99"/>
        <v>3553.4944999999998</v>
      </c>
      <c r="I429" s="31" t="s">
        <v>54</v>
      </c>
      <c r="J429" s="16"/>
      <c r="K429" s="15">
        <f t="shared" si="101"/>
        <v>3852.0762173885619</v>
      </c>
    </row>
    <row r="430" spans="1:11" s="1" customFormat="1" ht="12.75" customHeight="1" x14ac:dyDescent="0.25">
      <c r="A430" s="2"/>
      <c r="B430" s="2" t="s">
        <v>31</v>
      </c>
      <c r="C430" s="6">
        <v>59404</v>
      </c>
      <c r="D430" s="6">
        <v>15000</v>
      </c>
      <c r="E430" s="6">
        <f t="shared" si="98"/>
        <v>4948.3531999999996</v>
      </c>
      <c r="F430" s="6">
        <v>1250</v>
      </c>
      <c r="G430" s="15">
        <f t="shared" si="100"/>
        <v>544195.77062471048</v>
      </c>
      <c r="H430" s="15">
        <f t="shared" si="99"/>
        <v>3698.3531999999996</v>
      </c>
      <c r="I430" s="31"/>
      <c r="J430" s="16"/>
      <c r="K430" s="15">
        <f t="shared" si="101"/>
        <v>3877.3948657010624</v>
      </c>
    </row>
    <row r="431" spans="1:11" s="1" customFormat="1" ht="12.75" customHeight="1" x14ac:dyDescent="0.25">
      <c r="A431" s="2"/>
      <c r="B431" s="2" t="s">
        <v>32</v>
      </c>
      <c r="C431" s="6">
        <v>59404</v>
      </c>
      <c r="D431" s="6">
        <v>15000</v>
      </c>
      <c r="E431" s="6">
        <f t="shared" si="98"/>
        <v>4948.3531999999996</v>
      </c>
      <c r="F431" s="6">
        <v>1250</v>
      </c>
      <c r="G431" s="15">
        <f t="shared" si="100"/>
        <v>547894.12382471049</v>
      </c>
      <c r="H431" s="15">
        <f t="shared" si="99"/>
        <v>3698.3531999999996</v>
      </c>
      <c r="I431" s="31"/>
      <c r="J431" s="16"/>
      <c r="K431" s="15">
        <f t="shared" si="101"/>
        <v>3903.7456322510625</v>
      </c>
    </row>
    <row r="432" spans="1:11" s="1" customFormat="1" ht="12.75" customHeight="1" x14ac:dyDescent="0.25">
      <c r="A432" s="2"/>
      <c r="B432" s="2" t="s">
        <v>33</v>
      </c>
      <c r="C432" s="6">
        <v>59404</v>
      </c>
      <c r="D432" s="6">
        <v>15000</v>
      </c>
      <c r="E432" s="6">
        <f t="shared" si="98"/>
        <v>4948.3531999999996</v>
      </c>
      <c r="F432" s="6">
        <v>1250</v>
      </c>
      <c r="G432" s="15">
        <f t="shared" si="100"/>
        <v>551592.4770247105</v>
      </c>
      <c r="H432" s="15">
        <f t="shared" si="99"/>
        <v>3698.3531999999996</v>
      </c>
      <c r="I432" s="31"/>
      <c r="J432" s="16"/>
      <c r="K432" s="15">
        <f t="shared" si="101"/>
        <v>3930.0963988010626</v>
      </c>
    </row>
    <row r="433" spans="1:11" s="1" customFormat="1" ht="12.75" customHeight="1" x14ac:dyDescent="0.25">
      <c r="A433" s="2"/>
      <c r="B433" s="2" t="s">
        <v>17</v>
      </c>
      <c r="C433" s="6">
        <v>59404</v>
      </c>
      <c r="D433" s="6">
        <v>15000</v>
      </c>
      <c r="E433" s="6">
        <f t="shared" si="98"/>
        <v>4948.3531999999996</v>
      </c>
      <c r="F433" s="6">
        <v>1250</v>
      </c>
      <c r="G433" s="15">
        <f t="shared" si="100"/>
        <v>555290.83022471052</v>
      </c>
      <c r="H433" s="15">
        <f t="shared" si="99"/>
        <v>3698.3531999999996</v>
      </c>
      <c r="I433" s="31"/>
      <c r="J433" s="16"/>
      <c r="K433" s="15">
        <f t="shared" si="101"/>
        <v>3956.4471653510627</v>
      </c>
    </row>
    <row r="434" spans="1:11" s="1" customFormat="1" ht="12.75" customHeight="1" x14ac:dyDescent="0.25">
      <c r="A434" s="2"/>
      <c r="B434" s="2" t="s">
        <v>18</v>
      </c>
      <c r="C434" s="6">
        <v>59404</v>
      </c>
      <c r="D434" s="6">
        <v>15000</v>
      </c>
      <c r="E434" s="6">
        <f t="shared" si="98"/>
        <v>4948.3531999999996</v>
      </c>
      <c r="F434" s="6">
        <v>1250</v>
      </c>
      <c r="G434" s="15">
        <f t="shared" si="100"/>
        <v>558989.18342471053</v>
      </c>
      <c r="H434" s="15">
        <f t="shared" si="99"/>
        <v>3698.3531999999996</v>
      </c>
      <c r="I434" s="31"/>
      <c r="J434" s="16"/>
      <c r="K434" s="15">
        <f t="shared" si="101"/>
        <v>3982.7979319010628</v>
      </c>
    </row>
    <row r="435" spans="1:11" s="1" customFormat="1" ht="12.75" customHeight="1" x14ac:dyDescent="0.25">
      <c r="A435" s="2"/>
      <c r="B435" s="2" t="s">
        <v>19</v>
      </c>
      <c r="C435" s="6">
        <v>59404</v>
      </c>
      <c r="D435" s="6">
        <v>15000</v>
      </c>
      <c r="E435" s="6">
        <f t="shared" si="98"/>
        <v>4948.3531999999996</v>
      </c>
      <c r="F435" s="6">
        <v>1250</v>
      </c>
      <c r="G435" s="15">
        <f t="shared" si="100"/>
        <v>562687.53662471054</v>
      </c>
      <c r="H435" s="15">
        <f t="shared" ref="H435" si="102">E435-F435</f>
        <v>3698.3531999999996</v>
      </c>
      <c r="I435" s="31"/>
      <c r="J435" s="16"/>
      <c r="K435" s="15">
        <f t="shared" ref="K435" si="103">(G435)*($H$424/12)</f>
        <v>4009.148698451063</v>
      </c>
    </row>
    <row r="436" spans="1:11" s="1" customFormat="1" ht="12.75" customHeight="1" x14ac:dyDescent="0.25">
      <c r="A436" s="2"/>
      <c r="B436" s="2" t="s">
        <v>20</v>
      </c>
      <c r="C436" s="6">
        <v>64220</v>
      </c>
      <c r="D436" s="6">
        <v>15000</v>
      </c>
      <c r="E436" s="6">
        <f t="shared" si="98"/>
        <v>5349.5259999999998</v>
      </c>
      <c r="F436" s="6">
        <v>1250</v>
      </c>
      <c r="G436" s="15">
        <f t="shared" si="100"/>
        <v>566385.88982471055</v>
      </c>
      <c r="H436" s="15">
        <f t="shared" si="99"/>
        <v>4099.5259999999998</v>
      </c>
      <c r="I436" s="31"/>
      <c r="J436" s="16"/>
      <c r="K436" s="15">
        <f t="shared" si="101"/>
        <v>4035.4994650010626</v>
      </c>
    </row>
    <row r="437" spans="1:11" s="1" customFormat="1" ht="12.75" customHeight="1" x14ac:dyDescent="0.25">
      <c r="A437" s="2"/>
      <c r="B437" s="2" t="s">
        <v>21</v>
      </c>
      <c r="C437" s="6">
        <v>64220</v>
      </c>
      <c r="D437" s="6">
        <v>15000</v>
      </c>
      <c r="E437" s="6">
        <f t="shared" si="98"/>
        <v>5349.5259999999998</v>
      </c>
      <c r="F437" s="6">
        <v>1250</v>
      </c>
      <c r="G437" s="15">
        <f t="shared" si="100"/>
        <v>570485.41582471051</v>
      </c>
      <c r="H437" s="15">
        <f t="shared" si="99"/>
        <v>4099.5259999999998</v>
      </c>
      <c r="I437" s="31"/>
      <c r="J437" s="16"/>
      <c r="K437" s="15">
        <f t="shared" si="101"/>
        <v>4064.7085877510626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715524</v>
      </c>
      <c r="D438" s="9" t="s">
        <v>23</v>
      </c>
      <c r="E438" s="8">
        <f>SUM(E426:E437)</f>
        <v>59603.149199999985</v>
      </c>
      <c r="F438" s="8">
        <f>SUM(F426:F437)</f>
        <v>15000</v>
      </c>
      <c r="G438" s="30">
        <f>SUM(G426:G437)</f>
        <v>6598769.3648965256</v>
      </c>
      <c r="H438" s="30">
        <f>SUM(H426:H437)</f>
        <v>44603.149199999985</v>
      </c>
      <c r="I438" s="38">
        <f>H424/12</f>
        <v>7.1250000000000003E-3</v>
      </c>
      <c r="J438" s="23"/>
      <c r="K438" s="30">
        <f>SUM(K426:K437)</f>
        <v>47016.231724887752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10">
        <f>G438*I438</f>
        <v>47016.231724887744</v>
      </c>
      <c r="D440" s="2"/>
      <c r="E440" s="2"/>
      <c r="F440" s="2" t="s">
        <v>25</v>
      </c>
      <c r="G440" s="73">
        <f>$C440+$H438</f>
        <v>91619.380924887722</v>
      </c>
      <c r="H440" s="15"/>
      <c r="I440" s="15">
        <f>SUM($I$14,$G$33,$G$53,$G$73,$G$93,$G$112,$G$131,$G$150,$G$169,$G$188,$G$207,$G$227,$G$246,$G$266,$G$286,$G$306,$G$325,$G$344,$G$364,$G$383,$G$402,$G$421,$G$440)</f>
        <v>621601.17354959808</v>
      </c>
      <c r="J440" s="143" t="str">
        <f>IF($K438=$C440,"Intt OK","Intt CHECK IT")</f>
        <v>Intt CHECK IT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5" t="str">
        <f>IF($I440=$G445,"OK","CHECK IT")</f>
        <v>OK</v>
      </c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12.75" customHeight="1" x14ac:dyDescent="0.25">
      <c r="A443" s="2"/>
      <c r="B443" s="439" t="s">
        <v>86</v>
      </c>
      <c r="C443" s="439"/>
      <c r="D443" s="439"/>
      <c r="E443" s="439" t="s">
        <v>87</v>
      </c>
      <c r="F443" s="439"/>
      <c r="G443" s="4" t="s">
        <v>88</v>
      </c>
      <c r="H443" s="56">
        <v>8.5500000000000007E-2</v>
      </c>
      <c r="I443" s="45"/>
      <c r="J443" s="2"/>
      <c r="K443" s="28"/>
    </row>
    <row r="444" spans="1:11" s="1" customFormat="1" ht="12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64220</v>
      </c>
      <c r="D445" s="6">
        <v>15000</v>
      </c>
      <c r="E445" s="6">
        <f t="shared" ref="E445:E446" si="104">$C445*8.33%</f>
        <v>5349.5259999999998</v>
      </c>
      <c r="F445" s="6">
        <v>1250</v>
      </c>
      <c r="G445" s="15">
        <f>$G$14+$G$33+$G$53+$G$73+$G$93+$G$112+$G$131+$G$150+$G$169+$G$188+$G$207+$G$227+$G$246+$G$266+$G$286+$G$306+$G$325+$G$344+$G$364+$G$383+$G$402+$G$421+$G$440</f>
        <v>621601.17354959808</v>
      </c>
      <c r="H445" s="15">
        <f t="shared" ref="H445:H446" si="105">$E445-$F445</f>
        <v>4099.5259999999998</v>
      </c>
      <c r="I445" s="31"/>
      <c r="J445" s="16"/>
      <c r="K445" s="15">
        <f>(G445)*($H$443/12)</f>
        <v>4428.9083615408863</v>
      </c>
    </row>
    <row r="446" spans="1:11" s="1" customFormat="1" ht="12.75" customHeight="1" x14ac:dyDescent="0.25">
      <c r="A446" s="2"/>
      <c r="B446" s="2" t="s">
        <v>28</v>
      </c>
      <c r="C446" s="6">
        <v>64220</v>
      </c>
      <c r="D446" s="6">
        <v>15000</v>
      </c>
      <c r="E446" s="6">
        <f t="shared" si="104"/>
        <v>5349.5259999999998</v>
      </c>
      <c r="F446" s="6">
        <v>1250</v>
      </c>
      <c r="G446" s="15">
        <f t="shared" ref="G446" si="106">$G445+$H445</f>
        <v>625700.69954959804</v>
      </c>
      <c r="H446" s="15">
        <f t="shared" si="105"/>
        <v>4099.5259999999998</v>
      </c>
      <c r="I446" s="31"/>
      <c r="J446" s="16"/>
      <c r="K446" s="15">
        <f>(G446)*($H$443/12)</f>
        <v>4458.1174842908858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128440</v>
      </c>
      <c r="D447" s="9" t="s">
        <v>23</v>
      </c>
      <c r="E447" s="8">
        <f>SUM(E445:E446)</f>
        <v>10699.052</v>
      </c>
      <c r="F447" s="8">
        <f t="shared" ref="F447:H447" si="107">SUM(F445:F446)</f>
        <v>2500</v>
      </c>
      <c r="G447" s="8">
        <f t="shared" si="107"/>
        <v>1247301.8730991962</v>
      </c>
      <c r="H447" s="8">
        <f t="shared" si="107"/>
        <v>8199.0519999999997</v>
      </c>
      <c r="I447" s="38">
        <f>H443/12</f>
        <v>7.1250000000000003E-3</v>
      </c>
      <c r="J447" s="23"/>
      <c r="K447" s="30">
        <f>SUM(K445:K446)</f>
        <v>8887.025845831773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8887.025845831773</v>
      </c>
      <c r="D449" s="2"/>
      <c r="E449" s="2"/>
      <c r="F449" s="2" t="s">
        <v>25</v>
      </c>
      <c r="G449" s="73">
        <f>$C449+$H447</f>
        <v>17086.077845831773</v>
      </c>
      <c r="H449" s="15"/>
      <c r="I449" s="6">
        <f>SUM($I$14,$G$33,$G$53,$G$73,$G$93,$G$112,$G$131,$G$150,$G$169,$G$188,$G$207,$G$227,$G$246,$G$266,$G$286,$G$306,$G$325,$G$344,$G$364,$G$383,$G$402,$G$421,$G$440,$G$449)</f>
        <v>638687.25139542983</v>
      </c>
      <c r="J449" s="143" t="str">
        <f>IF($K447=$C449,"Intt OK","Intt CHECK IT")</f>
        <v>Intt OK</v>
      </c>
      <c r="K449" s="15"/>
    </row>
    <row r="450" spans="1:11" s="1" customFormat="1" ht="12.75" customHeight="1" x14ac:dyDescent="0.25">
      <c r="G450" s="28"/>
      <c r="H450" s="28"/>
      <c r="I450" s="135" t="str">
        <f>IF($I449=$G453,"OK","CHECK IT")</f>
        <v>OK</v>
      </c>
      <c r="J450" s="16"/>
      <c r="K450" s="28"/>
    </row>
    <row r="451" spans="1:11" ht="12.75" customHeight="1" thickBot="1" x14ac:dyDescent="0.3">
      <c r="B451" s="2" t="s">
        <v>61</v>
      </c>
      <c r="C451" s="10">
        <f>G14+G33+G53+G73+G93+G112+G131+G150+G169+G188+G207+G227+G246+G266+G286+G306+G325+G344+G364+G383+G402+G421+G440+G449</f>
        <v>638687.25139542983</v>
      </c>
    </row>
    <row r="452" spans="1:11" s="1" customFormat="1" ht="24" thickBot="1" x14ac:dyDescent="0.3">
      <c r="C452" s="440" t="s">
        <v>191</v>
      </c>
      <c r="D452" s="441"/>
      <c r="E452" s="441"/>
      <c r="F452" s="441"/>
      <c r="G452" s="441"/>
      <c r="H452" s="441"/>
      <c r="I452" s="441"/>
      <c r="J452" s="441"/>
      <c r="K452" s="442"/>
    </row>
    <row r="453" spans="1:11" ht="31.5" thickBot="1" x14ac:dyDescent="0.3">
      <c r="A453" s="142" t="s">
        <v>126</v>
      </c>
      <c r="C453" s="200" t="s">
        <v>87</v>
      </c>
      <c r="D453" s="201" t="s">
        <v>192</v>
      </c>
      <c r="E453" s="204" t="s">
        <v>88</v>
      </c>
      <c r="F453" s="251" t="s">
        <v>120</v>
      </c>
      <c r="G453" s="202">
        <f>SUM(G14,G33,G53,G73,G93,G112,G131,G150,G169,G188,G207,G227,G246,G266,G286,G306,G325,G344,G364,G383,G402,G421,G440,G449)</f>
        <v>638687.25139542983</v>
      </c>
      <c r="H453" s="203" t="str">
        <f>IF(AND($C451=$G453),"OK",IF(AND($G453=$I451),"OK","CHECK IT"))</f>
        <v>OK</v>
      </c>
      <c r="I453" s="204"/>
      <c r="J453" s="205"/>
      <c r="K453" s="206"/>
    </row>
    <row r="454" spans="1:11" ht="15.75" x14ac:dyDescent="0.25">
      <c r="A454" s="100"/>
      <c r="C454" s="100"/>
      <c r="D454" s="207" t="s">
        <v>193</v>
      </c>
      <c r="E454" s="244" t="s">
        <v>86</v>
      </c>
      <c r="F454" s="248"/>
      <c r="G454" s="208"/>
      <c r="H454" s="209">
        <f>C451-G453</f>
        <v>0</v>
      </c>
      <c r="I454" s="210"/>
      <c r="J454" s="211"/>
      <c r="K454" s="212"/>
    </row>
    <row r="455" spans="1:11" x14ac:dyDescent="0.25">
      <c r="A455" s="109"/>
      <c r="C455" s="213"/>
      <c r="D455" s="207" t="s">
        <v>194</v>
      </c>
      <c r="E455" s="244" t="s">
        <v>23</v>
      </c>
      <c r="F455" s="252"/>
      <c r="G455" s="207"/>
      <c r="H455" s="214"/>
      <c r="I455" s="215"/>
      <c r="J455" s="211"/>
      <c r="K455" s="212"/>
    </row>
    <row r="456" spans="1:11" ht="36" x14ac:dyDescent="0.25">
      <c r="A456" s="113"/>
      <c r="B456" s="114"/>
      <c r="C456" s="216" t="s">
        <v>147</v>
      </c>
      <c r="D456" s="217"/>
      <c r="E456" s="218" t="s">
        <v>146</v>
      </c>
      <c r="F456" s="218" t="s">
        <v>145</v>
      </c>
      <c r="G456" s="219"/>
      <c r="H456" s="218" t="s">
        <v>144</v>
      </c>
      <c r="I456" s="220"/>
      <c r="J456" s="221"/>
      <c r="K456" s="222" t="s">
        <v>143</v>
      </c>
    </row>
    <row r="457" spans="1:11" ht="15" x14ac:dyDescent="0.25">
      <c r="A457" s="120"/>
      <c r="B457" s="59"/>
      <c r="C457" s="223">
        <f>SUM(C12,C31,C51,C71,C91,C110,C129,C148,C167,C186,C205,C225,C244,C264,C284,C304,C323,C342,C362,C381,C400,C419,C438,C447)</f>
        <v>6407555</v>
      </c>
      <c r="D457" s="224"/>
      <c r="E457" s="225">
        <f>SUM(E12,E31,E51,E71,E91,E110,E129,E148,E167,E186,E205,E225,E244,E264,E284,E304,E323,E342,E362,E381,E400,E419,E438,E447)</f>
        <v>533749.33149999997</v>
      </c>
      <c r="F457" s="225">
        <f>SUM(F12,F31,F51,F71,F91,F110,F129,F148,F167,F186,F205,F225,F244,F264,F284,F304,F323,F342,F362,F381,F400,F419,F438,F447)</f>
        <v>167658</v>
      </c>
      <c r="G457" s="225" t="s">
        <v>54</v>
      </c>
      <c r="H457" s="225">
        <f>SUM(H12,H31,H51,H71,H91,H110,H129,H148,H167,H186,H205,H225,H244,H264,H284,H304,H323,H342,H362,H381,H400,H419,H438,H447)</f>
        <v>366091.33150000003</v>
      </c>
      <c r="I457" s="225" t="s">
        <v>54</v>
      </c>
      <c r="J457" s="225" t="s">
        <v>54</v>
      </c>
      <c r="K457" s="227">
        <f>SUM(K12,K31,K51,K71,K91,K110,K129,K148,K167,K186,K205,K225,K244,K264,K284,K304,K323,K342,K362,K381,K400,K419,K438,K447)</f>
        <v>272595.91989542998</v>
      </c>
    </row>
    <row r="458" spans="1:11" ht="15.75" thickBot="1" x14ac:dyDescent="0.3">
      <c r="A458" s="120"/>
      <c r="B458" s="59"/>
      <c r="C458" s="228"/>
      <c r="D458" s="229"/>
      <c r="E458" s="230">
        <f>$C457*8.33%</f>
        <v>533749.33149999997</v>
      </c>
      <c r="F458" s="229"/>
      <c r="G458" s="210"/>
      <c r="H458" s="230">
        <f>$E458-$F457</f>
        <v>366091.33149999997</v>
      </c>
      <c r="I458" s="231"/>
      <c r="J458" s="211"/>
      <c r="K458" s="212"/>
    </row>
    <row r="459" spans="1:11" ht="24" thickBot="1" x14ac:dyDescent="0.3">
      <c r="A459" s="120"/>
      <c r="B459" s="59"/>
      <c r="C459" s="228"/>
      <c r="D459" s="229"/>
      <c r="E459" s="232" t="str">
        <f>IF($E457=$E458,"OK","CHECK IT")</f>
        <v>OK</v>
      </c>
      <c r="F459" s="230"/>
      <c r="G459" s="210"/>
      <c r="H459" s="232" t="str">
        <f>IF($H457=$H458,"OK","CHECK IT")</f>
        <v>OK</v>
      </c>
      <c r="I459" s="215"/>
      <c r="J459" s="211"/>
      <c r="K459" s="212"/>
    </row>
    <row r="460" spans="1:11" ht="27" thickBot="1" x14ac:dyDescent="0.3">
      <c r="A460" s="124"/>
      <c r="B460" s="59"/>
      <c r="C460" s="233"/>
      <c r="D460" s="234"/>
      <c r="E460" s="209">
        <f>$E457-$E458</f>
        <v>0</v>
      </c>
      <c r="F460" s="235"/>
      <c r="G460" s="235"/>
      <c r="H460" s="209">
        <f>$H457-$H458</f>
        <v>0</v>
      </c>
      <c r="I460" s="215"/>
      <c r="J460" s="211"/>
      <c r="K460" s="212"/>
    </row>
    <row r="461" spans="1:11" ht="24.75" thickBot="1" x14ac:dyDescent="0.3">
      <c r="A461" s="127"/>
      <c r="B461" s="104"/>
      <c r="C461" s="216" t="s">
        <v>143</v>
      </c>
      <c r="D461" s="236"/>
      <c r="E461" s="236"/>
      <c r="F461" s="236"/>
      <c r="G461" s="237"/>
      <c r="H461" s="237"/>
      <c r="I461" s="215"/>
      <c r="J461" s="253" t="str">
        <f>IF($C462=$K457,"Intt OK","Intt CHECK IT")</f>
        <v>Intt OK</v>
      </c>
      <c r="K461" s="254"/>
    </row>
    <row r="462" spans="1:11" ht="31.5" thickBot="1" x14ac:dyDescent="0.3">
      <c r="A462" s="142" t="s">
        <v>128</v>
      </c>
      <c r="B462" s="130"/>
      <c r="C462" s="238">
        <f>SUM(C14,C33,C53,C73,C93,C112,C131,C150,C169,C188,C207,C227,C246,C266,C286,C306,C325,C344,C364,C383,C402,C421,C440,C449)</f>
        <v>272595.91989542998</v>
      </c>
      <c r="D462" s="239"/>
      <c r="E462" s="240" t="s">
        <v>139</v>
      </c>
      <c r="F462" s="239" t="str">
        <f>IF(G453=(H457+K457),"OK", "False")</f>
        <v>OK</v>
      </c>
      <c r="G462" s="241"/>
      <c r="H462" s="241"/>
      <c r="I462" s="255"/>
      <c r="J462" s="243">
        <f>$C462-$K457</f>
        <v>0</v>
      </c>
      <c r="K462" s="256"/>
    </row>
    <row r="463" spans="1:11" ht="26.25" x14ac:dyDescent="0.4">
      <c r="F463" s="166" t="s">
        <v>129</v>
      </c>
    </row>
    <row r="467" spans="2:11" ht="105" x14ac:dyDescent="0.25">
      <c r="B467" s="353" t="s">
        <v>245</v>
      </c>
      <c r="C467" s="353" t="s">
        <v>246</v>
      </c>
      <c r="D467" s="353" t="s">
        <v>247</v>
      </c>
      <c r="E467" s="353" t="s">
        <v>248</v>
      </c>
      <c r="F467" s="353" t="s">
        <v>249</v>
      </c>
      <c r="G467" s="353" t="s">
        <v>250</v>
      </c>
      <c r="H467" s="353" t="s">
        <v>251</v>
      </c>
      <c r="I467" s="353" t="s">
        <v>252</v>
      </c>
    </row>
    <row r="468" spans="2:11" ht="15" x14ac:dyDescent="0.25">
      <c r="B468" s="354" t="s">
        <v>266</v>
      </c>
      <c r="C468" s="355" t="s">
        <v>255</v>
      </c>
      <c r="D468" s="12">
        <v>0</v>
      </c>
      <c r="E468" s="356">
        <f>SUM(D468*8.33%)</f>
        <v>0</v>
      </c>
      <c r="F468" s="356">
        <f>SUM(D468-G468)*1.16%</f>
        <v>0</v>
      </c>
      <c r="G468" s="354">
        <v>0</v>
      </c>
      <c r="I468" s="361">
        <f t="shared" ref="I468" si="108">SUM(H468*12%/12)</f>
        <v>0</v>
      </c>
    </row>
    <row r="469" spans="2:11" ht="15" x14ac:dyDescent="0.25">
      <c r="B469" s="354" t="s">
        <v>266</v>
      </c>
      <c r="C469" s="355">
        <v>35034</v>
      </c>
      <c r="D469" s="6">
        <v>3649</v>
      </c>
      <c r="E469" s="358">
        <f>SUM(D469*8.33%)</f>
        <v>303.96170000000001</v>
      </c>
      <c r="F469" s="356">
        <v>0</v>
      </c>
      <c r="G469" s="358">
        <v>304</v>
      </c>
      <c r="H469" s="356" t="s">
        <v>54</v>
      </c>
      <c r="I469" s="354"/>
    </row>
    <row r="470" spans="2:11" ht="15" x14ac:dyDescent="0.25">
      <c r="B470" s="354" t="s">
        <v>266</v>
      </c>
      <c r="C470" s="355">
        <v>35065</v>
      </c>
      <c r="D470" s="6">
        <v>3836</v>
      </c>
      <c r="E470" s="358">
        <f t="shared" ref="E470:E533" si="109">SUM(D470*8.33%)</f>
        <v>319.53879999999998</v>
      </c>
      <c r="F470" s="356">
        <v>0</v>
      </c>
      <c r="G470" s="358">
        <v>320</v>
      </c>
      <c r="H470" s="356" t="s">
        <v>54</v>
      </c>
      <c r="I470" s="354"/>
    </row>
    <row r="471" spans="2:11" ht="15" x14ac:dyDescent="0.25">
      <c r="B471" s="354" t="s">
        <v>266</v>
      </c>
      <c r="C471" s="355">
        <v>35096</v>
      </c>
      <c r="D471" s="6">
        <v>3983</v>
      </c>
      <c r="E471" s="358">
        <f t="shared" si="109"/>
        <v>331.78390000000002</v>
      </c>
      <c r="F471" s="356">
        <v>0</v>
      </c>
      <c r="G471" s="358">
        <v>332</v>
      </c>
      <c r="H471" s="356" t="s">
        <v>54</v>
      </c>
      <c r="I471" s="354"/>
    </row>
    <row r="472" spans="2:11" ht="15" x14ac:dyDescent="0.25">
      <c r="B472" s="354" t="s">
        <v>266</v>
      </c>
      <c r="C472" s="355">
        <v>35125</v>
      </c>
      <c r="D472" s="6">
        <v>3983</v>
      </c>
      <c r="E472" s="358">
        <f t="shared" si="109"/>
        <v>331.78390000000002</v>
      </c>
      <c r="F472" s="356">
        <v>0</v>
      </c>
      <c r="G472" s="358">
        <v>332</v>
      </c>
      <c r="H472" s="356" t="s">
        <v>54</v>
      </c>
      <c r="I472" s="354"/>
      <c r="K472" s="370">
        <f>SUM(D469:D472)</f>
        <v>15451</v>
      </c>
    </row>
    <row r="473" spans="2:11" ht="15" x14ac:dyDescent="0.25">
      <c r="B473" s="354" t="s">
        <v>266</v>
      </c>
      <c r="C473" s="355">
        <v>35156</v>
      </c>
      <c r="D473" s="6">
        <v>3983</v>
      </c>
      <c r="E473" s="358">
        <f t="shared" si="109"/>
        <v>331.78390000000002</v>
      </c>
      <c r="F473" s="356">
        <v>0</v>
      </c>
      <c r="G473" s="358">
        <v>332</v>
      </c>
      <c r="H473" s="356">
        <v>0</v>
      </c>
      <c r="I473" s="354"/>
    </row>
    <row r="474" spans="2:11" ht="15" x14ac:dyDescent="0.25">
      <c r="B474" s="354" t="s">
        <v>266</v>
      </c>
      <c r="C474" s="355">
        <v>35186</v>
      </c>
      <c r="D474" s="6">
        <v>4177</v>
      </c>
      <c r="E474" s="358">
        <f t="shared" si="109"/>
        <v>347.94409999999999</v>
      </c>
      <c r="F474" s="356">
        <v>0</v>
      </c>
      <c r="G474" s="358">
        <v>348</v>
      </c>
      <c r="H474" s="356">
        <v>0</v>
      </c>
      <c r="I474" s="354"/>
    </row>
    <row r="475" spans="2:11" ht="15" x14ac:dyDescent="0.25">
      <c r="B475" s="354" t="s">
        <v>266</v>
      </c>
      <c r="C475" s="355">
        <v>35217</v>
      </c>
      <c r="D475" s="6">
        <v>4177</v>
      </c>
      <c r="E475" s="358">
        <f t="shared" si="109"/>
        <v>347.94409999999999</v>
      </c>
      <c r="F475" s="356">
        <v>0</v>
      </c>
      <c r="G475" s="358">
        <v>348</v>
      </c>
      <c r="H475" s="356">
        <v>0</v>
      </c>
      <c r="I475" s="354" t="s">
        <v>54</v>
      </c>
    </row>
    <row r="476" spans="2:11" ht="15" x14ac:dyDescent="0.25">
      <c r="B476" s="354" t="s">
        <v>266</v>
      </c>
      <c r="C476" s="355">
        <v>35247</v>
      </c>
      <c r="D476" s="6">
        <v>4177</v>
      </c>
      <c r="E476" s="358">
        <f t="shared" si="109"/>
        <v>347.94409999999999</v>
      </c>
      <c r="F476" s="356">
        <v>0</v>
      </c>
      <c r="G476" s="358">
        <v>348</v>
      </c>
      <c r="H476" s="356">
        <v>0</v>
      </c>
      <c r="I476" s="354"/>
    </row>
    <row r="477" spans="2:11" ht="15" x14ac:dyDescent="0.25">
      <c r="B477" s="354" t="s">
        <v>266</v>
      </c>
      <c r="C477" s="355">
        <v>35278</v>
      </c>
      <c r="D477" s="6">
        <v>4177</v>
      </c>
      <c r="E477" s="358">
        <f t="shared" si="109"/>
        <v>347.94409999999999</v>
      </c>
      <c r="F477" s="356">
        <v>0</v>
      </c>
      <c r="G477" s="358">
        <v>348</v>
      </c>
      <c r="H477" s="356">
        <v>0</v>
      </c>
      <c r="I477" s="354"/>
    </row>
    <row r="478" spans="2:11" ht="15" x14ac:dyDescent="0.25">
      <c r="B478" s="354" t="s">
        <v>266</v>
      </c>
      <c r="C478" s="355">
        <v>35309</v>
      </c>
      <c r="D478" s="6">
        <v>4331</v>
      </c>
      <c r="E478" s="358">
        <f t="shared" si="109"/>
        <v>360.77229999999997</v>
      </c>
      <c r="F478" s="356">
        <v>0</v>
      </c>
      <c r="G478" s="358">
        <v>348</v>
      </c>
      <c r="H478" s="356">
        <v>0</v>
      </c>
      <c r="I478" s="354"/>
    </row>
    <row r="479" spans="2:11" ht="15" x14ac:dyDescent="0.25">
      <c r="B479" s="354" t="s">
        <v>266</v>
      </c>
      <c r="C479" s="355">
        <v>35339</v>
      </c>
      <c r="D479" s="6">
        <v>4331</v>
      </c>
      <c r="E479" s="358">
        <f t="shared" si="109"/>
        <v>360.77229999999997</v>
      </c>
      <c r="F479" s="356">
        <v>0</v>
      </c>
      <c r="G479" s="358">
        <v>348</v>
      </c>
      <c r="H479" s="356">
        <v>0</v>
      </c>
      <c r="I479" s="354"/>
    </row>
    <row r="480" spans="2:11" ht="15" x14ac:dyDescent="0.25">
      <c r="B480" s="354" t="s">
        <v>266</v>
      </c>
      <c r="C480" s="355">
        <v>35370</v>
      </c>
      <c r="D480" s="6">
        <v>4551</v>
      </c>
      <c r="E480" s="358">
        <f t="shared" si="109"/>
        <v>379.09829999999999</v>
      </c>
      <c r="F480" s="356">
        <v>0</v>
      </c>
      <c r="G480" s="358">
        <v>366</v>
      </c>
      <c r="H480" s="356">
        <v>0</v>
      </c>
      <c r="I480" s="354"/>
    </row>
    <row r="481" spans="2:11" ht="15" x14ac:dyDescent="0.25">
      <c r="B481" s="354" t="s">
        <v>266</v>
      </c>
      <c r="C481" s="355">
        <v>35400</v>
      </c>
      <c r="D481" s="6">
        <v>4551</v>
      </c>
      <c r="E481" s="358">
        <f t="shared" si="109"/>
        <v>379.09829999999999</v>
      </c>
      <c r="F481" s="356">
        <v>0</v>
      </c>
      <c r="G481" s="358">
        <v>366</v>
      </c>
      <c r="H481" s="356">
        <v>0</v>
      </c>
      <c r="I481" s="354"/>
    </row>
    <row r="482" spans="2:11" ht="15" x14ac:dyDescent="0.25">
      <c r="B482" s="354" t="s">
        <v>266</v>
      </c>
      <c r="C482" s="355">
        <v>35431</v>
      </c>
      <c r="D482" s="6">
        <v>4551</v>
      </c>
      <c r="E482" s="358">
        <f t="shared" si="109"/>
        <v>379.09829999999999</v>
      </c>
      <c r="F482" s="356">
        <v>0</v>
      </c>
      <c r="G482" s="358">
        <v>366</v>
      </c>
      <c r="H482" s="356">
        <v>0</v>
      </c>
      <c r="I482" s="354"/>
    </row>
    <row r="483" spans="2:11" ht="15" x14ac:dyDescent="0.25">
      <c r="B483" s="354" t="s">
        <v>266</v>
      </c>
      <c r="C483" s="355">
        <v>35462</v>
      </c>
      <c r="D483" s="6">
        <v>4712</v>
      </c>
      <c r="E483" s="358">
        <f t="shared" si="109"/>
        <v>392.50959999999998</v>
      </c>
      <c r="F483" s="356">
        <v>0</v>
      </c>
      <c r="G483" s="358">
        <v>379</v>
      </c>
      <c r="H483" s="356">
        <v>0</v>
      </c>
      <c r="I483" s="354"/>
    </row>
    <row r="484" spans="2:11" ht="15" x14ac:dyDescent="0.25">
      <c r="B484" s="354" t="s">
        <v>266</v>
      </c>
      <c r="C484" s="355">
        <v>35490</v>
      </c>
      <c r="D484" s="6">
        <v>4712</v>
      </c>
      <c r="E484" s="358">
        <f t="shared" si="109"/>
        <v>392.50959999999998</v>
      </c>
      <c r="F484" s="356">
        <v>0</v>
      </c>
      <c r="G484" s="358">
        <v>393</v>
      </c>
      <c r="H484" s="356">
        <v>0</v>
      </c>
      <c r="I484" s="354"/>
      <c r="K484" s="370">
        <f>SUM(D473:D484)</f>
        <v>52430</v>
      </c>
    </row>
    <row r="485" spans="2:11" ht="15" x14ac:dyDescent="0.25">
      <c r="B485" s="354" t="s">
        <v>266</v>
      </c>
      <c r="C485" s="355">
        <v>35521</v>
      </c>
      <c r="D485" s="6">
        <v>4712</v>
      </c>
      <c r="E485" s="358">
        <f t="shared" si="109"/>
        <v>392.50959999999998</v>
      </c>
      <c r="F485" s="356">
        <v>0</v>
      </c>
      <c r="G485" s="358">
        <v>393</v>
      </c>
      <c r="H485" s="356">
        <v>0</v>
      </c>
      <c r="I485" s="354"/>
    </row>
    <row r="486" spans="2:11" ht="15" x14ac:dyDescent="0.25">
      <c r="B486" s="354" t="s">
        <v>266</v>
      </c>
      <c r="C486" s="355">
        <v>35551</v>
      </c>
      <c r="D486" s="6">
        <v>4712</v>
      </c>
      <c r="E486" s="358">
        <f t="shared" si="109"/>
        <v>392.50959999999998</v>
      </c>
      <c r="F486" s="356">
        <v>0</v>
      </c>
      <c r="G486" s="358">
        <v>393</v>
      </c>
      <c r="H486" s="356">
        <v>0</v>
      </c>
      <c r="I486" s="354"/>
    </row>
    <row r="487" spans="2:11" ht="15" x14ac:dyDescent="0.25">
      <c r="B487" s="354" t="s">
        <v>266</v>
      </c>
      <c r="C487" s="355">
        <v>35582</v>
      </c>
      <c r="D487" s="6">
        <v>4712</v>
      </c>
      <c r="E487" s="358">
        <f t="shared" si="109"/>
        <v>392.50959999999998</v>
      </c>
      <c r="F487" s="356">
        <v>0</v>
      </c>
      <c r="G487" s="358">
        <v>393</v>
      </c>
      <c r="H487" s="356">
        <v>0</v>
      </c>
      <c r="I487" s="354"/>
    </row>
    <row r="488" spans="2:11" ht="15" x14ac:dyDescent="0.25">
      <c r="B488" s="354" t="s">
        <v>266</v>
      </c>
      <c r="C488" s="355">
        <v>35612</v>
      </c>
      <c r="D488" s="6">
        <v>4712</v>
      </c>
      <c r="E488" s="358">
        <f t="shared" si="109"/>
        <v>392.50959999999998</v>
      </c>
      <c r="F488" s="356">
        <v>0</v>
      </c>
      <c r="G488" s="358">
        <v>393</v>
      </c>
      <c r="H488" s="356">
        <v>0</v>
      </c>
      <c r="I488" s="354"/>
    </row>
    <row r="489" spans="2:11" ht="15" x14ac:dyDescent="0.25">
      <c r="B489" s="354" t="s">
        <v>266</v>
      </c>
      <c r="C489" s="355">
        <v>35643</v>
      </c>
      <c r="D489" s="6">
        <v>4712</v>
      </c>
      <c r="E489" s="358">
        <f t="shared" si="109"/>
        <v>392.50959999999998</v>
      </c>
      <c r="F489" s="356">
        <v>0</v>
      </c>
      <c r="G489" s="358">
        <v>393</v>
      </c>
      <c r="H489" s="356">
        <v>0</v>
      </c>
      <c r="I489" s="354"/>
    </row>
    <row r="490" spans="2:11" ht="15" x14ac:dyDescent="0.25">
      <c r="B490" s="354" t="s">
        <v>266</v>
      </c>
      <c r="C490" s="355">
        <v>35674</v>
      </c>
      <c r="D490" s="6">
        <v>4921</v>
      </c>
      <c r="E490" s="358">
        <f t="shared" si="109"/>
        <v>409.91930000000002</v>
      </c>
      <c r="F490" s="356">
        <v>0</v>
      </c>
      <c r="G490" s="358">
        <v>396</v>
      </c>
      <c r="H490" s="356">
        <v>0</v>
      </c>
      <c r="I490" s="354"/>
    </row>
    <row r="491" spans="2:11" ht="15" x14ac:dyDescent="0.25">
      <c r="B491" s="354" t="s">
        <v>266</v>
      </c>
      <c r="C491" s="355">
        <v>35704</v>
      </c>
      <c r="D491" s="6">
        <v>4921</v>
      </c>
      <c r="E491" s="358">
        <f t="shared" si="109"/>
        <v>409.91930000000002</v>
      </c>
      <c r="F491" s="356">
        <v>0</v>
      </c>
      <c r="G491" s="358">
        <v>396</v>
      </c>
      <c r="H491" s="356">
        <v>0</v>
      </c>
      <c r="I491" s="354"/>
    </row>
    <row r="492" spans="2:11" ht="15" x14ac:dyDescent="0.25">
      <c r="B492" s="354" t="s">
        <v>266</v>
      </c>
      <c r="C492" s="355">
        <v>35735</v>
      </c>
      <c r="D492" s="6">
        <v>4921</v>
      </c>
      <c r="E492" s="358">
        <f t="shared" si="109"/>
        <v>409.91930000000002</v>
      </c>
      <c r="F492" s="356">
        <v>0</v>
      </c>
      <c r="G492" s="358">
        <v>396</v>
      </c>
      <c r="H492" s="356">
        <v>0</v>
      </c>
      <c r="I492" s="354"/>
    </row>
    <row r="493" spans="2:11" ht="15" x14ac:dyDescent="0.25">
      <c r="B493" s="354" t="s">
        <v>266</v>
      </c>
      <c r="C493" s="355">
        <v>35765</v>
      </c>
      <c r="D493" s="6">
        <v>4921</v>
      </c>
      <c r="E493" s="358">
        <f t="shared" si="109"/>
        <v>409.91930000000002</v>
      </c>
      <c r="F493" s="356">
        <v>0</v>
      </c>
      <c r="G493" s="358">
        <v>396</v>
      </c>
      <c r="H493" s="356">
        <v>0</v>
      </c>
      <c r="I493" s="354"/>
    </row>
    <row r="494" spans="2:11" ht="15" x14ac:dyDescent="0.25">
      <c r="B494" s="354" t="s">
        <v>266</v>
      </c>
      <c r="C494" s="355">
        <v>35796</v>
      </c>
      <c r="D494" s="6">
        <v>5130</v>
      </c>
      <c r="E494" s="358">
        <f t="shared" si="109"/>
        <v>427.32900000000001</v>
      </c>
      <c r="F494" s="356">
        <v>0</v>
      </c>
      <c r="G494" s="358">
        <v>417</v>
      </c>
      <c r="H494" s="356">
        <f t="shared" ref="H494:H532" si="110">SUM(E494-G494)</f>
        <v>10.329000000000008</v>
      </c>
      <c r="I494" s="361">
        <v>0</v>
      </c>
    </row>
    <row r="495" spans="2:11" ht="15" x14ac:dyDescent="0.25">
      <c r="B495" s="354" t="s">
        <v>266</v>
      </c>
      <c r="C495" s="355">
        <v>35827</v>
      </c>
      <c r="D495" s="6">
        <v>5306</v>
      </c>
      <c r="E495" s="358">
        <f t="shared" si="109"/>
        <v>441.9898</v>
      </c>
      <c r="F495" s="356">
        <v>0</v>
      </c>
      <c r="G495" s="358">
        <v>417</v>
      </c>
      <c r="H495" s="356">
        <f t="shared" si="110"/>
        <v>24.989800000000002</v>
      </c>
      <c r="I495" s="361">
        <v>0</v>
      </c>
    </row>
    <row r="496" spans="2:11" ht="15" x14ac:dyDescent="0.25">
      <c r="B496" s="354" t="s">
        <v>266</v>
      </c>
      <c r="C496" s="355">
        <v>35855</v>
      </c>
      <c r="D496" s="6">
        <v>9479</v>
      </c>
      <c r="E496" s="358">
        <f t="shared" si="109"/>
        <v>789.60069999999996</v>
      </c>
      <c r="F496" s="356">
        <v>0</v>
      </c>
      <c r="G496" s="358">
        <v>417</v>
      </c>
      <c r="H496" s="356">
        <f t="shared" si="110"/>
        <v>372.60069999999996</v>
      </c>
      <c r="I496" s="361">
        <v>0</v>
      </c>
      <c r="K496" s="370">
        <f>SUM(D485:D496)</f>
        <v>63159</v>
      </c>
    </row>
    <row r="497" spans="2:11" ht="15" x14ac:dyDescent="0.25">
      <c r="B497" s="354" t="s">
        <v>266</v>
      </c>
      <c r="C497" s="355">
        <v>35886</v>
      </c>
      <c r="D497" s="6">
        <v>5306</v>
      </c>
      <c r="E497" s="358">
        <f t="shared" si="109"/>
        <v>441.9898</v>
      </c>
      <c r="F497" s="356">
        <v>0</v>
      </c>
      <c r="G497" s="358">
        <v>417</v>
      </c>
      <c r="H497" s="356">
        <f t="shared" si="110"/>
        <v>24.989800000000002</v>
      </c>
      <c r="I497" s="361">
        <v>0</v>
      </c>
      <c r="K497" s="370" t="s">
        <v>54</v>
      </c>
    </row>
    <row r="498" spans="2:11" ht="15" x14ac:dyDescent="0.25">
      <c r="B498" s="354" t="s">
        <v>266</v>
      </c>
      <c r="C498" s="355">
        <v>35916</v>
      </c>
      <c r="D498" s="6">
        <v>5550</v>
      </c>
      <c r="E498" s="358">
        <f t="shared" si="109"/>
        <v>462.315</v>
      </c>
      <c r="F498" s="356">
        <v>0</v>
      </c>
      <c r="G498" s="358">
        <v>417</v>
      </c>
      <c r="H498" s="356">
        <f t="shared" si="110"/>
        <v>45.314999999999998</v>
      </c>
      <c r="I498" s="361">
        <v>0</v>
      </c>
    </row>
    <row r="499" spans="2:11" ht="15" x14ac:dyDescent="0.25">
      <c r="B499" s="354" t="s">
        <v>266</v>
      </c>
      <c r="C499" s="355">
        <v>35947</v>
      </c>
      <c r="D499" s="6">
        <v>5550</v>
      </c>
      <c r="E499" s="358">
        <f t="shared" si="109"/>
        <v>462.315</v>
      </c>
      <c r="F499" s="356">
        <v>0</v>
      </c>
      <c r="G499" s="358">
        <v>417</v>
      </c>
      <c r="H499" s="356">
        <f t="shared" si="110"/>
        <v>45.314999999999998</v>
      </c>
      <c r="I499" s="361">
        <v>0</v>
      </c>
    </row>
    <row r="500" spans="2:11" ht="15" x14ac:dyDescent="0.25">
      <c r="B500" s="354" t="s">
        <v>266</v>
      </c>
      <c r="C500" s="355">
        <v>35977</v>
      </c>
      <c r="D500" s="6">
        <v>5550</v>
      </c>
      <c r="E500" s="358">
        <f t="shared" si="109"/>
        <v>462.315</v>
      </c>
      <c r="F500" s="356">
        <v>0</v>
      </c>
      <c r="G500" s="358">
        <v>417</v>
      </c>
      <c r="H500" s="356">
        <f t="shared" si="110"/>
        <v>45.314999999999998</v>
      </c>
      <c r="I500" s="361">
        <v>0</v>
      </c>
    </row>
    <row r="501" spans="2:11" ht="15" x14ac:dyDescent="0.25">
      <c r="B501" s="354" t="s">
        <v>266</v>
      </c>
      <c r="C501" s="355">
        <v>36008</v>
      </c>
      <c r="D501" s="6">
        <v>5550</v>
      </c>
      <c r="E501" s="358">
        <f t="shared" si="109"/>
        <v>462.315</v>
      </c>
      <c r="F501" s="356">
        <v>0</v>
      </c>
      <c r="G501" s="358">
        <v>417</v>
      </c>
      <c r="H501" s="356">
        <f t="shared" si="110"/>
        <v>45.314999999999998</v>
      </c>
      <c r="I501" s="361">
        <v>0</v>
      </c>
    </row>
    <row r="502" spans="2:11" ht="15" x14ac:dyDescent="0.25">
      <c r="B502" s="354" t="s">
        <v>266</v>
      </c>
      <c r="C502" s="355">
        <v>36039</v>
      </c>
      <c r="D502" s="6">
        <v>5550</v>
      </c>
      <c r="E502" s="358">
        <f t="shared" si="109"/>
        <v>462.315</v>
      </c>
      <c r="F502" s="356">
        <v>0</v>
      </c>
      <c r="G502" s="358">
        <v>417</v>
      </c>
      <c r="H502" s="356">
        <f t="shared" si="110"/>
        <v>45.314999999999998</v>
      </c>
      <c r="I502" s="361">
        <v>0</v>
      </c>
    </row>
    <row r="503" spans="2:11" ht="15" x14ac:dyDescent="0.25">
      <c r="B503" s="354" t="s">
        <v>266</v>
      </c>
      <c r="C503" s="355">
        <v>36069</v>
      </c>
      <c r="D503" s="6">
        <v>5550</v>
      </c>
      <c r="E503" s="358">
        <f t="shared" si="109"/>
        <v>462.315</v>
      </c>
      <c r="F503" s="356">
        <v>0</v>
      </c>
      <c r="G503" s="358">
        <v>417</v>
      </c>
      <c r="H503" s="356">
        <f t="shared" si="110"/>
        <v>45.314999999999998</v>
      </c>
      <c r="I503" s="361">
        <v>0</v>
      </c>
    </row>
    <row r="504" spans="2:11" ht="15" x14ac:dyDescent="0.25">
      <c r="B504" s="354" t="s">
        <v>266</v>
      </c>
      <c r="C504" s="355">
        <v>36100</v>
      </c>
      <c r="D504" s="6">
        <v>5550</v>
      </c>
      <c r="E504" s="358">
        <f t="shared" si="109"/>
        <v>462.315</v>
      </c>
      <c r="F504" s="356">
        <v>0</v>
      </c>
      <c r="G504" s="358">
        <v>417</v>
      </c>
      <c r="H504" s="356">
        <f t="shared" si="110"/>
        <v>45.314999999999998</v>
      </c>
      <c r="I504" s="361">
        <v>0</v>
      </c>
    </row>
    <row r="505" spans="2:11" ht="15" x14ac:dyDescent="0.25">
      <c r="B505" s="354" t="s">
        <v>266</v>
      </c>
      <c r="C505" s="355">
        <v>36130</v>
      </c>
      <c r="D505" s="6">
        <v>5989</v>
      </c>
      <c r="E505" s="358">
        <f t="shared" si="109"/>
        <v>498.88369999999998</v>
      </c>
      <c r="F505" s="356">
        <v>0</v>
      </c>
      <c r="G505" s="358">
        <v>417</v>
      </c>
      <c r="H505" s="356">
        <f t="shared" si="110"/>
        <v>81.883699999999976</v>
      </c>
      <c r="I505" s="361">
        <v>0</v>
      </c>
    </row>
    <row r="506" spans="2:11" ht="15" x14ac:dyDescent="0.25">
      <c r="B506" s="354" t="s">
        <v>266</v>
      </c>
      <c r="C506" s="355">
        <v>36161</v>
      </c>
      <c r="D506" s="6">
        <v>5989</v>
      </c>
      <c r="E506" s="358">
        <f t="shared" si="109"/>
        <v>498.88369999999998</v>
      </c>
      <c r="F506" s="356">
        <v>0</v>
      </c>
      <c r="G506" s="358">
        <v>417</v>
      </c>
      <c r="H506" s="356">
        <f t="shared" si="110"/>
        <v>81.883699999999976</v>
      </c>
      <c r="I506" s="361">
        <v>0</v>
      </c>
    </row>
    <row r="507" spans="2:11" ht="15" x14ac:dyDescent="0.25">
      <c r="B507" s="354" t="s">
        <v>266</v>
      </c>
      <c r="C507" s="355">
        <v>36192</v>
      </c>
      <c r="D507" s="6">
        <v>6186</v>
      </c>
      <c r="E507" s="358">
        <f t="shared" si="109"/>
        <v>515.29380000000003</v>
      </c>
      <c r="F507" s="356">
        <v>0</v>
      </c>
      <c r="G507" s="358">
        <v>417</v>
      </c>
      <c r="H507" s="356">
        <f t="shared" si="110"/>
        <v>98.293800000000033</v>
      </c>
      <c r="I507" s="361">
        <v>0</v>
      </c>
    </row>
    <row r="508" spans="2:11" ht="15" x14ac:dyDescent="0.25">
      <c r="B508" s="354" t="s">
        <v>266</v>
      </c>
      <c r="C508" s="355">
        <v>36220</v>
      </c>
      <c r="D508" s="6">
        <v>21939</v>
      </c>
      <c r="E508" s="358">
        <f t="shared" si="109"/>
        <v>1827.5187000000001</v>
      </c>
      <c r="F508" s="356">
        <v>0</v>
      </c>
      <c r="G508" s="358">
        <v>417</v>
      </c>
      <c r="H508" s="356">
        <f t="shared" si="110"/>
        <v>1410.5187000000001</v>
      </c>
      <c r="I508" s="361">
        <v>0</v>
      </c>
      <c r="K508" s="370">
        <f>SUM(D497:D508)</f>
        <v>84259</v>
      </c>
    </row>
    <row r="509" spans="2:11" ht="15" x14ac:dyDescent="0.25">
      <c r="B509" s="354" t="s">
        <v>266</v>
      </c>
      <c r="C509" s="355">
        <v>36251</v>
      </c>
      <c r="D509" s="6">
        <v>21940</v>
      </c>
      <c r="E509" s="358">
        <f t="shared" si="109"/>
        <v>1827.6020000000001</v>
      </c>
      <c r="F509" s="356">
        <v>0</v>
      </c>
      <c r="G509" s="358">
        <v>417</v>
      </c>
      <c r="H509" s="356">
        <f t="shared" si="110"/>
        <v>1410.6020000000001</v>
      </c>
      <c r="I509" s="361">
        <v>0</v>
      </c>
    </row>
    <row r="510" spans="2:11" ht="15" x14ac:dyDescent="0.25">
      <c r="B510" s="354" t="s">
        <v>266</v>
      </c>
      <c r="C510" s="355">
        <v>36281</v>
      </c>
      <c r="D510" s="6">
        <v>7686</v>
      </c>
      <c r="E510" s="358">
        <f t="shared" si="109"/>
        <v>640.24379999999996</v>
      </c>
      <c r="F510" s="356">
        <v>0</v>
      </c>
      <c r="G510" s="358">
        <v>417</v>
      </c>
      <c r="H510" s="356">
        <f t="shared" si="110"/>
        <v>223.24379999999996</v>
      </c>
      <c r="I510" s="361">
        <v>0</v>
      </c>
    </row>
    <row r="511" spans="2:11" ht="15" x14ac:dyDescent="0.25">
      <c r="B511" s="354" t="s">
        <v>266</v>
      </c>
      <c r="C511" s="355">
        <v>36312</v>
      </c>
      <c r="D511" s="6">
        <v>7686</v>
      </c>
      <c r="E511" s="358">
        <f t="shared" si="109"/>
        <v>640.24379999999996</v>
      </c>
      <c r="F511" s="356">
        <v>0</v>
      </c>
      <c r="G511" s="358">
        <v>417</v>
      </c>
      <c r="H511" s="356">
        <f t="shared" si="110"/>
        <v>223.24379999999996</v>
      </c>
      <c r="I511" s="361">
        <v>0</v>
      </c>
    </row>
    <row r="512" spans="2:11" ht="15" x14ac:dyDescent="0.25">
      <c r="B512" s="354" t="s">
        <v>266</v>
      </c>
      <c r="C512" s="355">
        <v>36342</v>
      </c>
      <c r="D512" s="6">
        <v>7686</v>
      </c>
      <c r="E512" s="358">
        <f>SUM(D512*8.33%)</f>
        <v>640.24379999999996</v>
      </c>
      <c r="F512" s="356">
        <v>0</v>
      </c>
      <c r="G512" s="358">
        <v>417</v>
      </c>
      <c r="H512" s="356">
        <f t="shared" si="110"/>
        <v>223.24379999999996</v>
      </c>
      <c r="I512" s="361">
        <v>0</v>
      </c>
    </row>
    <row r="513" spans="2:11" ht="15" x14ac:dyDescent="0.25">
      <c r="B513" s="354" t="s">
        <v>266</v>
      </c>
      <c r="C513" s="355">
        <v>36373</v>
      </c>
      <c r="D513" s="6">
        <v>7686</v>
      </c>
      <c r="E513" s="358">
        <f t="shared" si="109"/>
        <v>640.24379999999996</v>
      </c>
      <c r="F513" s="356">
        <v>0</v>
      </c>
      <c r="G513" s="358">
        <v>417</v>
      </c>
      <c r="H513" s="356">
        <f t="shared" si="110"/>
        <v>223.24379999999996</v>
      </c>
      <c r="I513" s="361">
        <v>0</v>
      </c>
    </row>
    <row r="514" spans="2:11" ht="15" x14ac:dyDescent="0.25">
      <c r="B514" s="354" t="s">
        <v>266</v>
      </c>
      <c r="C514" s="355">
        <v>36404</v>
      </c>
      <c r="D514" s="6">
        <v>8316</v>
      </c>
      <c r="E514" s="358">
        <f t="shared" si="109"/>
        <v>692.72280000000001</v>
      </c>
      <c r="F514" s="356">
        <v>0</v>
      </c>
      <c r="G514" s="354">
        <v>417</v>
      </c>
      <c r="H514" s="356">
        <f t="shared" si="110"/>
        <v>275.72280000000001</v>
      </c>
      <c r="I514" s="361">
        <v>0</v>
      </c>
    </row>
    <row r="515" spans="2:11" ht="15" x14ac:dyDescent="0.25">
      <c r="B515" s="354" t="s">
        <v>266</v>
      </c>
      <c r="C515" s="355">
        <v>36434</v>
      </c>
      <c r="D515" s="6">
        <v>8316</v>
      </c>
      <c r="E515" s="358">
        <f t="shared" si="109"/>
        <v>692.72280000000001</v>
      </c>
      <c r="F515" s="356">
        <v>0</v>
      </c>
      <c r="G515" s="354">
        <v>417</v>
      </c>
      <c r="H515" s="356">
        <f t="shared" si="110"/>
        <v>275.72280000000001</v>
      </c>
      <c r="I515" s="361">
        <v>0</v>
      </c>
    </row>
    <row r="516" spans="2:11" ht="15" x14ac:dyDescent="0.25">
      <c r="B516" s="354" t="s">
        <v>266</v>
      </c>
      <c r="C516" s="355">
        <v>36465</v>
      </c>
      <c r="D516" s="6">
        <v>8316</v>
      </c>
      <c r="E516" s="358">
        <f t="shared" si="109"/>
        <v>692.72280000000001</v>
      </c>
      <c r="F516" s="356">
        <v>0</v>
      </c>
      <c r="G516" s="354">
        <v>417</v>
      </c>
      <c r="H516" s="356">
        <f t="shared" si="110"/>
        <v>275.72280000000001</v>
      </c>
      <c r="I516" s="361">
        <v>0</v>
      </c>
    </row>
    <row r="517" spans="2:11" ht="15" x14ac:dyDescent="0.25">
      <c r="B517" s="354" t="s">
        <v>266</v>
      </c>
      <c r="C517" s="355">
        <v>36495</v>
      </c>
      <c r="D517" s="6">
        <v>8316</v>
      </c>
      <c r="E517" s="358">
        <f t="shared" si="109"/>
        <v>692.72280000000001</v>
      </c>
      <c r="F517" s="356">
        <v>0</v>
      </c>
      <c r="G517" s="354">
        <v>417</v>
      </c>
      <c r="H517" s="356">
        <f t="shared" si="110"/>
        <v>275.72280000000001</v>
      </c>
      <c r="I517" s="361">
        <v>0</v>
      </c>
    </row>
    <row r="518" spans="2:11" ht="15" x14ac:dyDescent="0.25">
      <c r="B518" s="354" t="s">
        <v>266</v>
      </c>
      <c r="C518" s="355">
        <v>36526</v>
      </c>
      <c r="D518" s="6">
        <v>8316</v>
      </c>
      <c r="E518" s="358">
        <f t="shared" si="109"/>
        <v>692.72280000000001</v>
      </c>
      <c r="F518" s="356">
        <v>0</v>
      </c>
      <c r="G518" s="354">
        <v>417</v>
      </c>
      <c r="H518" s="356">
        <f t="shared" si="110"/>
        <v>275.72280000000001</v>
      </c>
      <c r="I518" s="361">
        <v>0</v>
      </c>
    </row>
    <row r="519" spans="2:11" ht="15" x14ac:dyDescent="0.25">
      <c r="B519" s="354" t="s">
        <v>266</v>
      </c>
      <c r="C519" s="355">
        <v>36557</v>
      </c>
      <c r="D519" s="6">
        <v>8613</v>
      </c>
      <c r="E519" s="358">
        <f t="shared" si="109"/>
        <v>717.46289999999999</v>
      </c>
      <c r="F519" s="356">
        <v>0</v>
      </c>
      <c r="G519" s="354">
        <v>417</v>
      </c>
      <c r="H519" s="356">
        <f t="shared" si="110"/>
        <v>300.46289999999999</v>
      </c>
      <c r="I519" s="361">
        <v>0</v>
      </c>
    </row>
    <row r="520" spans="2:11" ht="15" x14ac:dyDescent="0.25">
      <c r="B520" s="354" t="s">
        <v>266</v>
      </c>
      <c r="C520" s="355">
        <v>36586</v>
      </c>
      <c r="D520" s="6">
        <v>8613</v>
      </c>
      <c r="E520" s="358">
        <f t="shared" si="109"/>
        <v>717.46289999999999</v>
      </c>
      <c r="F520" s="356">
        <v>0</v>
      </c>
      <c r="G520" s="354">
        <v>417</v>
      </c>
      <c r="H520" s="356">
        <f t="shared" si="110"/>
        <v>300.46289999999999</v>
      </c>
      <c r="I520" s="361">
        <v>0</v>
      </c>
      <c r="K520" s="370">
        <f>SUM(D509:D520)</f>
        <v>111490</v>
      </c>
    </row>
    <row r="521" spans="2:11" ht="15" x14ac:dyDescent="0.25">
      <c r="B521" s="354" t="s">
        <v>266</v>
      </c>
      <c r="C521" s="355">
        <v>36617</v>
      </c>
      <c r="D521" s="6">
        <v>8613</v>
      </c>
      <c r="E521" s="358">
        <f t="shared" si="109"/>
        <v>717.46289999999999</v>
      </c>
      <c r="F521" s="356">
        <v>0</v>
      </c>
      <c r="G521" s="354">
        <v>417</v>
      </c>
      <c r="H521" s="356">
        <f t="shared" si="110"/>
        <v>300.46289999999999</v>
      </c>
      <c r="I521" s="361">
        <v>0</v>
      </c>
    </row>
    <row r="522" spans="2:11" ht="15" x14ac:dyDescent="0.25">
      <c r="B522" s="354" t="s">
        <v>266</v>
      </c>
      <c r="C522" s="355">
        <v>36647</v>
      </c>
      <c r="D522" s="6">
        <v>8939</v>
      </c>
      <c r="E522" s="358">
        <f t="shared" si="109"/>
        <v>744.61869999999999</v>
      </c>
      <c r="F522" s="356">
        <v>0</v>
      </c>
      <c r="G522" s="354">
        <v>417</v>
      </c>
      <c r="H522" s="356">
        <f t="shared" si="110"/>
        <v>327.61869999999999</v>
      </c>
      <c r="I522" s="361">
        <v>0</v>
      </c>
    </row>
    <row r="523" spans="2:11" ht="15" x14ac:dyDescent="0.25">
      <c r="B523" s="354" t="s">
        <v>266</v>
      </c>
      <c r="C523" s="355">
        <v>36678</v>
      </c>
      <c r="D523" s="6">
        <v>8939</v>
      </c>
      <c r="E523" s="358">
        <f t="shared" si="109"/>
        <v>744.61869999999999</v>
      </c>
      <c r="F523" s="356">
        <v>0</v>
      </c>
      <c r="G523" s="354">
        <v>417</v>
      </c>
      <c r="H523" s="356">
        <f t="shared" si="110"/>
        <v>327.61869999999999</v>
      </c>
      <c r="I523" s="361">
        <v>0</v>
      </c>
    </row>
    <row r="524" spans="2:11" ht="15" x14ac:dyDescent="0.25">
      <c r="B524" s="354" t="s">
        <v>266</v>
      </c>
      <c r="C524" s="355">
        <v>36708</v>
      </c>
      <c r="D524" s="6">
        <v>8939</v>
      </c>
      <c r="E524" s="358">
        <f t="shared" si="109"/>
        <v>744.61869999999999</v>
      </c>
      <c r="F524" s="356">
        <v>0</v>
      </c>
      <c r="G524" s="354">
        <v>417</v>
      </c>
      <c r="H524" s="356">
        <f t="shared" si="110"/>
        <v>327.61869999999999</v>
      </c>
      <c r="I524" s="361">
        <v>0</v>
      </c>
    </row>
    <row r="525" spans="2:11" ht="15" x14ac:dyDescent="0.25">
      <c r="B525" s="354" t="s">
        <v>266</v>
      </c>
      <c r="C525" s="355">
        <v>36739</v>
      </c>
      <c r="D525" s="6">
        <v>8939</v>
      </c>
      <c r="E525" s="358">
        <f t="shared" si="109"/>
        <v>744.61869999999999</v>
      </c>
      <c r="F525" s="356">
        <v>0</v>
      </c>
      <c r="G525" s="354">
        <v>417</v>
      </c>
      <c r="H525" s="356">
        <f t="shared" si="110"/>
        <v>327.61869999999999</v>
      </c>
      <c r="I525" s="361">
        <v>0</v>
      </c>
    </row>
    <row r="526" spans="2:11" ht="15" x14ac:dyDescent="0.25">
      <c r="B526" s="354" t="s">
        <v>266</v>
      </c>
      <c r="C526" s="355">
        <v>36770</v>
      </c>
      <c r="D526" s="6">
        <v>8939</v>
      </c>
      <c r="E526" s="358">
        <f t="shared" si="109"/>
        <v>744.61869999999999</v>
      </c>
      <c r="F526" s="356">
        <v>0</v>
      </c>
      <c r="G526" s="354">
        <v>417</v>
      </c>
      <c r="H526" s="356">
        <f t="shared" si="110"/>
        <v>327.61869999999999</v>
      </c>
      <c r="I526" s="361">
        <v>0</v>
      </c>
    </row>
    <row r="527" spans="2:11" ht="15" x14ac:dyDescent="0.25">
      <c r="B527" s="354" t="s">
        <v>266</v>
      </c>
      <c r="C527" s="355">
        <v>36800</v>
      </c>
      <c r="D527" s="6">
        <v>8939</v>
      </c>
      <c r="E527" s="358">
        <f t="shared" si="109"/>
        <v>744.61869999999999</v>
      </c>
      <c r="F527" s="356">
        <v>0</v>
      </c>
      <c r="G527" s="354">
        <v>417</v>
      </c>
      <c r="H527" s="356">
        <f t="shared" si="110"/>
        <v>327.61869999999999</v>
      </c>
      <c r="I527" s="361">
        <v>0</v>
      </c>
    </row>
    <row r="528" spans="2:11" ht="15" x14ac:dyDescent="0.25">
      <c r="B528" s="354" t="s">
        <v>266</v>
      </c>
      <c r="C528" s="355">
        <v>36831</v>
      </c>
      <c r="D528" s="6">
        <v>9005</v>
      </c>
      <c r="E528" s="358">
        <f t="shared" si="109"/>
        <v>750.11649999999997</v>
      </c>
      <c r="F528" s="356">
        <v>0</v>
      </c>
      <c r="G528" s="354">
        <v>417</v>
      </c>
      <c r="H528" s="356">
        <f t="shared" si="110"/>
        <v>333.11649999999997</v>
      </c>
      <c r="I528" s="361">
        <v>0</v>
      </c>
    </row>
    <row r="529" spans="2:11" ht="15" x14ac:dyDescent="0.25">
      <c r="B529" s="354" t="s">
        <v>266</v>
      </c>
      <c r="C529" s="355">
        <v>36861</v>
      </c>
      <c r="D529" s="6">
        <v>9005</v>
      </c>
      <c r="E529" s="358">
        <f t="shared" si="109"/>
        <v>750.11649999999997</v>
      </c>
      <c r="F529" s="356">
        <v>0</v>
      </c>
      <c r="G529" s="354">
        <v>417</v>
      </c>
      <c r="H529" s="356">
        <f t="shared" si="110"/>
        <v>333.11649999999997</v>
      </c>
      <c r="I529" s="361">
        <v>0</v>
      </c>
    </row>
    <row r="530" spans="2:11" ht="15" x14ac:dyDescent="0.25">
      <c r="B530" s="354" t="s">
        <v>266</v>
      </c>
      <c r="C530" s="355">
        <v>36892</v>
      </c>
      <c r="D530" s="6">
        <v>9005</v>
      </c>
      <c r="E530" s="358">
        <f t="shared" si="109"/>
        <v>750.11649999999997</v>
      </c>
      <c r="F530" s="356">
        <v>0</v>
      </c>
      <c r="G530" s="354">
        <v>417</v>
      </c>
      <c r="H530" s="356">
        <f t="shared" si="110"/>
        <v>333.11649999999997</v>
      </c>
      <c r="I530" s="361">
        <v>0</v>
      </c>
    </row>
    <row r="531" spans="2:11" ht="15" x14ac:dyDescent="0.25">
      <c r="B531" s="354" t="s">
        <v>266</v>
      </c>
      <c r="C531" s="355">
        <v>36923</v>
      </c>
      <c r="D531" s="6">
        <v>9315</v>
      </c>
      <c r="E531" s="358">
        <f t="shared" si="109"/>
        <v>775.93949999999995</v>
      </c>
      <c r="F531" s="356">
        <v>0</v>
      </c>
      <c r="G531" s="354">
        <v>417</v>
      </c>
      <c r="H531" s="356">
        <f t="shared" si="110"/>
        <v>358.93949999999995</v>
      </c>
      <c r="I531" s="361">
        <v>0</v>
      </c>
    </row>
    <row r="532" spans="2:11" ht="15" x14ac:dyDescent="0.25">
      <c r="B532" s="354" t="s">
        <v>266</v>
      </c>
      <c r="C532" s="355">
        <v>36951</v>
      </c>
      <c r="D532" s="6">
        <v>9315</v>
      </c>
      <c r="E532" s="358">
        <f t="shared" si="109"/>
        <v>775.93949999999995</v>
      </c>
      <c r="F532" s="356">
        <v>0</v>
      </c>
      <c r="G532" s="354">
        <v>417</v>
      </c>
      <c r="H532" s="356">
        <f t="shared" si="110"/>
        <v>358.93949999999995</v>
      </c>
      <c r="I532" s="361">
        <v>0</v>
      </c>
      <c r="K532" s="370">
        <f>SUM(D521:D532)</f>
        <v>107892</v>
      </c>
    </row>
    <row r="533" spans="2:11" ht="15" x14ac:dyDescent="0.25">
      <c r="B533" s="354" t="s">
        <v>266</v>
      </c>
      <c r="C533" s="355">
        <v>36982</v>
      </c>
      <c r="D533" s="6">
        <v>9315</v>
      </c>
      <c r="E533" s="358">
        <f t="shared" si="109"/>
        <v>775.93949999999995</v>
      </c>
      <c r="F533" s="356">
        <v>0</v>
      </c>
      <c r="G533" s="354">
        <v>417</v>
      </c>
      <c r="H533" s="356">
        <f t="shared" ref="H533:H596" si="111">SUM(E533-G533)</f>
        <v>358.93949999999995</v>
      </c>
      <c r="I533" s="361">
        <v>0</v>
      </c>
    </row>
    <row r="534" spans="2:11" ht="15" x14ac:dyDescent="0.25">
      <c r="B534" s="354" t="s">
        <v>266</v>
      </c>
      <c r="C534" s="355">
        <v>37012</v>
      </c>
      <c r="D534" s="6">
        <v>9315</v>
      </c>
      <c r="E534" s="358">
        <f t="shared" ref="E534:E593" si="112">SUM(D534*8.33%)</f>
        <v>775.93949999999995</v>
      </c>
      <c r="F534" s="356">
        <v>0</v>
      </c>
      <c r="G534" s="354">
        <v>417</v>
      </c>
      <c r="H534" s="356">
        <f t="shared" si="111"/>
        <v>358.93949999999995</v>
      </c>
      <c r="I534" s="361">
        <v>0</v>
      </c>
    </row>
    <row r="535" spans="2:11" ht="15" x14ac:dyDescent="0.25">
      <c r="B535" s="354" t="s">
        <v>266</v>
      </c>
      <c r="C535" s="355">
        <v>37043</v>
      </c>
      <c r="D535" s="6">
        <v>9315</v>
      </c>
      <c r="E535" s="358">
        <f t="shared" si="112"/>
        <v>775.93949999999995</v>
      </c>
      <c r="F535" s="356">
        <v>0</v>
      </c>
      <c r="G535" s="363">
        <v>541</v>
      </c>
      <c r="H535" s="356">
        <f t="shared" si="111"/>
        <v>234.93949999999995</v>
      </c>
      <c r="I535" s="361">
        <v>0</v>
      </c>
    </row>
    <row r="536" spans="2:11" ht="15" x14ac:dyDescent="0.25">
      <c r="B536" s="354" t="s">
        <v>266</v>
      </c>
      <c r="C536" s="355">
        <v>37073</v>
      </c>
      <c r="D536" s="6">
        <v>9315</v>
      </c>
      <c r="E536" s="358">
        <f t="shared" si="112"/>
        <v>775.93949999999995</v>
      </c>
      <c r="F536" s="356">
        <v>0</v>
      </c>
      <c r="G536" s="363">
        <v>541</v>
      </c>
      <c r="H536" s="356">
        <f t="shared" si="111"/>
        <v>234.93949999999995</v>
      </c>
      <c r="I536" s="361">
        <v>0</v>
      </c>
    </row>
    <row r="537" spans="2:11" ht="15" x14ac:dyDescent="0.25">
      <c r="B537" s="354" t="s">
        <v>266</v>
      </c>
      <c r="C537" s="355">
        <v>37104</v>
      </c>
      <c r="D537" s="6">
        <v>9518</v>
      </c>
      <c r="E537" s="358">
        <f t="shared" si="112"/>
        <v>792.84939999999995</v>
      </c>
      <c r="F537" s="356">
        <v>0</v>
      </c>
      <c r="G537" s="363">
        <v>541</v>
      </c>
      <c r="H537" s="356">
        <f t="shared" si="111"/>
        <v>251.84939999999995</v>
      </c>
      <c r="I537" s="361">
        <v>0</v>
      </c>
    </row>
    <row r="538" spans="2:11" ht="15" x14ac:dyDescent="0.25">
      <c r="B538" s="354" t="s">
        <v>266</v>
      </c>
      <c r="C538" s="355">
        <v>37135</v>
      </c>
      <c r="D538" s="6">
        <v>9518</v>
      </c>
      <c r="E538" s="358">
        <f t="shared" si="112"/>
        <v>792.84939999999995</v>
      </c>
      <c r="F538" s="356">
        <v>0</v>
      </c>
      <c r="G538" s="363">
        <v>541</v>
      </c>
      <c r="H538" s="356">
        <f t="shared" si="111"/>
        <v>251.84939999999995</v>
      </c>
      <c r="I538" s="361">
        <v>0</v>
      </c>
    </row>
    <row r="539" spans="2:11" ht="15" x14ac:dyDescent="0.25">
      <c r="B539" s="354" t="s">
        <v>266</v>
      </c>
      <c r="C539" s="355">
        <v>37165</v>
      </c>
      <c r="D539" s="6">
        <v>9518</v>
      </c>
      <c r="E539" s="358">
        <f t="shared" si="112"/>
        <v>792.84939999999995</v>
      </c>
      <c r="F539" s="356">
        <v>0</v>
      </c>
      <c r="G539" s="363">
        <v>541</v>
      </c>
      <c r="H539" s="356">
        <f t="shared" si="111"/>
        <v>251.84939999999995</v>
      </c>
      <c r="I539" s="361">
        <v>0</v>
      </c>
    </row>
    <row r="540" spans="2:11" ht="15" x14ac:dyDescent="0.25">
      <c r="B540" s="354" t="s">
        <v>266</v>
      </c>
      <c r="C540" s="355">
        <v>37196</v>
      </c>
      <c r="D540" s="6">
        <v>9518</v>
      </c>
      <c r="E540" s="358">
        <f t="shared" si="112"/>
        <v>792.84939999999995</v>
      </c>
      <c r="F540" s="356">
        <v>0</v>
      </c>
      <c r="G540" s="363">
        <v>541</v>
      </c>
      <c r="H540" s="356">
        <f t="shared" si="111"/>
        <v>251.84939999999995</v>
      </c>
      <c r="I540" s="361">
        <v>0</v>
      </c>
    </row>
    <row r="541" spans="2:11" ht="15" x14ac:dyDescent="0.25">
      <c r="B541" s="354" t="s">
        <v>266</v>
      </c>
      <c r="C541" s="355">
        <v>37226</v>
      </c>
      <c r="D541" s="6">
        <v>9518</v>
      </c>
      <c r="E541" s="358">
        <f t="shared" si="112"/>
        <v>792.84939999999995</v>
      </c>
      <c r="F541" s="356">
        <v>0</v>
      </c>
      <c r="G541" s="363">
        <v>541</v>
      </c>
      <c r="H541" s="356">
        <f t="shared" si="111"/>
        <v>251.84939999999995</v>
      </c>
      <c r="I541" s="361">
        <v>0</v>
      </c>
    </row>
    <row r="542" spans="2:11" ht="15" x14ac:dyDescent="0.25">
      <c r="B542" s="354" t="s">
        <v>266</v>
      </c>
      <c r="C542" s="355">
        <v>37257</v>
      </c>
      <c r="D542" s="6">
        <v>9518</v>
      </c>
      <c r="E542" s="358">
        <f t="shared" si="112"/>
        <v>792.84939999999995</v>
      </c>
      <c r="F542" s="356">
        <v>0</v>
      </c>
      <c r="G542" s="363">
        <v>541</v>
      </c>
      <c r="H542" s="356">
        <f t="shared" si="111"/>
        <v>251.84939999999995</v>
      </c>
      <c r="I542" s="361">
        <v>0</v>
      </c>
    </row>
    <row r="543" spans="2:11" ht="15" x14ac:dyDescent="0.25">
      <c r="B543" s="354" t="s">
        <v>266</v>
      </c>
      <c r="C543" s="355">
        <v>37288</v>
      </c>
      <c r="D543" s="6">
        <v>9835</v>
      </c>
      <c r="E543" s="358">
        <f t="shared" si="112"/>
        <v>819.25549999999998</v>
      </c>
      <c r="F543" s="356">
        <v>0</v>
      </c>
      <c r="G543" s="363">
        <v>541</v>
      </c>
      <c r="H543" s="356">
        <f t="shared" si="111"/>
        <v>278.25549999999998</v>
      </c>
      <c r="I543" s="361">
        <v>0</v>
      </c>
    </row>
    <row r="544" spans="2:11" ht="15" x14ac:dyDescent="0.25">
      <c r="B544" s="354" t="s">
        <v>266</v>
      </c>
      <c r="C544" s="355">
        <v>37316</v>
      </c>
      <c r="D544" s="6">
        <v>9835</v>
      </c>
      <c r="E544" s="358">
        <f t="shared" si="112"/>
        <v>819.25549999999998</v>
      </c>
      <c r="F544" s="356">
        <v>0</v>
      </c>
      <c r="G544" s="363">
        <v>541</v>
      </c>
      <c r="H544" s="356">
        <f t="shared" si="111"/>
        <v>278.25549999999998</v>
      </c>
      <c r="I544" s="361">
        <v>0</v>
      </c>
      <c r="K544" s="370">
        <f>SUM(D533:D544)</f>
        <v>114038</v>
      </c>
    </row>
    <row r="545" spans="2:11" ht="15" x14ac:dyDescent="0.25">
      <c r="B545" s="354" t="s">
        <v>266</v>
      </c>
      <c r="C545" s="355">
        <v>37347</v>
      </c>
      <c r="D545" s="6">
        <v>9835</v>
      </c>
      <c r="E545" s="358">
        <f t="shared" si="112"/>
        <v>819.25549999999998</v>
      </c>
      <c r="F545" s="356">
        <v>0</v>
      </c>
      <c r="G545" s="363">
        <v>541</v>
      </c>
      <c r="H545" s="356">
        <f t="shared" si="111"/>
        <v>278.25549999999998</v>
      </c>
      <c r="I545" s="361">
        <v>0</v>
      </c>
    </row>
    <row r="546" spans="2:11" ht="15" x14ac:dyDescent="0.25">
      <c r="B546" s="354" t="s">
        <v>266</v>
      </c>
      <c r="C546" s="355">
        <v>37377</v>
      </c>
      <c r="D546" s="6">
        <v>9835</v>
      </c>
      <c r="E546" s="358">
        <f t="shared" si="112"/>
        <v>819.25549999999998</v>
      </c>
      <c r="F546" s="356">
        <v>0</v>
      </c>
      <c r="G546" s="363">
        <v>541</v>
      </c>
      <c r="H546" s="356">
        <f t="shared" si="111"/>
        <v>278.25549999999998</v>
      </c>
      <c r="I546" s="361">
        <v>0</v>
      </c>
    </row>
    <row r="547" spans="2:11" ht="15" x14ac:dyDescent="0.25">
      <c r="B547" s="354" t="s">
        <v>266</v>
      </c>
      <c r="C547" s="355">
        <v>37408</v>
      </c>
      <c r="D547" s="6">
        <v>9835</v>
      </c>
      <c r="E547" s="358">
        <f t="shared" si="112"/>
        <v>819.25549999999998</v>
      </c>
      <c r="F547" s="356">
        <v>0</v>
      </c>
      <c r="G547" s="363">
        <v>541</v>
      </c>
      <c r="H547" s="356">
        <f t="shared" si="111"/>
        <v>278.25549999999998</v>
      </c>
      <c r="I547" s="361">
        <v>0</v>
      </c>
    </row>
    <row r="548" spans="2:11" ht="15" x14ac:dyDescent="0.25">
      <c r="B548" s="354" t="s">
        <v>266</v>
      </c>
      <c r="C548" s="355">
        <v>37438</v>
      </c>
      <c r="D548" s="6">
        <v>9835</v>
      </c>
      <c r="E548" s="358">
        <f t="shared" si="112"/>
        <v>819.25549999999998</v>
      </c>
      <c r="F548" s="356">
        <v>0</v>
      </c>
      <c r="G548" s="363">
        <v>541</v>
      </c>
      <c r="H548" s="356">
        <f t="shared" si="111"/>
        <v>278.25549999999998</v>
      </c>
      <c r="I548" s="361">
        <v>0</v>
      </c>
    </row>
    <row r="549" spans="2:11" ht="15" x14ac:dyDescent="0.25">
      <c r="B549" s="354" t="s">
        <v>266</v>
      </c>
      <c r="C549" s="355">
        <v>37469</v>
      </c>
      <c r="D549" s="6">
        <v>9835</v>
      </c>
      <c r="E549" s="358">
        <f t="shared" si="112"/>
        <v>819.25549999999998</v>
      </c>
      <c r="F549" s="356">
        <v>0</v>
      </c>
      <c r="G549" s="363">
        <v>541</v>
      </c>
      <c r="H549" s="356">
        <f t="shared" si="111"/>
        <v>278.25549999999998</v>
      </c>
      <c r="I549" s="361">
        <v>0</v>
      </c>
    </row>
    <row r="550" spans="2:11" ht="15" x14ac:dyDescent="0.25">
      <c r="B550" s="354" t="s">
        <v>266</v>
      </c>
      <c r="C550" s="355">
        <v>37500</v>
      </c>
      <c r="D550" s="6">
        <v>9835</v>
      </c>
      <c r="E550" s="358">
        <f t="shared" si="112"/>
        <v>819.25549999999998</v>
      </c>
      <c r="F550" s="356">
        <v>0</v>
      </c>
      <c r="G550" s="363">
        <v>541</v>
      </c>
      <c r="H550" s="356">
        <f t="shared" si="111"/>
        <v>278.25549999999998</v>
      </c>
      <c r="I550" s="361">
        <v>0</v>
      </c>
    </row>
    <row r="551" spans="2:11" ht="15" x14ac:dyDescent="0.25">
      <c r="B551" s="354" t="s">
        <v>266</v>
      </c>
      <c r="C551" s="355">
        <v>37530</v>
      </c>
      <c r="D551" s="6">
        <v>9835</v>
      </c>
      <c r="E551" s="358">
        <f t="shared" si="112"/>
        <v>819.25549999999998</v>
      </c>
      <c r="F551" s="356">
        <v>0</v>
      </c>
      <c r="G551" s="363">
        <v>541</v>
      </c>
      <c r="H551" s="356">
        <f t="shared" si="111"/>
        <v>278.25549999999998</v>
      </c>
      <c r="I551" s="361">
        <v>0</v>
      </c>
    </row>
    <row r="552" spans="2:11" ht="15" x14ac:dyDescent="0.25">
      <c r="B552" s="354" t="s">
        <v>266</v>
      </c>
      <c r="C552" s="355">
        <v>37561</v>
      </c>
      <c r="D552" s="6">
        <v>9835</v>
      </c>
      <c r="E552" s="358">
        <f t="shared" si="112"/>
        <v>819.25549999999998</v>
      </c>
      <c r="F552" s="356">
        <v>0</v>
      </c>
      <c r="G552" s="363">
        <v>541</v>
      </c>
      <c r="H552" s="356">
        <f t="shared" si="111"/>
        <v>278.25549999999998</v>
      </c>
      <c r="I552" s="361">
        <v>0</v>
      </c>
    </row>
    <row r="553" spans="2:11" ht="15" x14ac:dyDescent="0.25">
      <c r="B553" s="354" t="s">
        <v>266</v>
      </c>
      <c r="C553" s="355">
        <v>37591</v>
      </c>
      <c r="D553" s="6">
        <v>9835</v>
      </c>
      <c r="E553" s="358">
        <f t="shared" si="112"/>
        <v>819.25549999999998</v>
      </c>
      <c r="F553" s="356">
        <v>0</v>
      </c>
      <c r="G553" s="363">
        <v>541</v>
      </c>
      <c r="H553" s="356">
        <f t="shared" si="111"/>
        <v>278.25549999999998</v>
      </c>
      <c r="I553" s="361">
        <v>0</v>
      </c>
    </row>
    <row r="554" spans="2:11" ht="15" x14ac:dyDescent="0.25">
      <c r="B554" s="354" t="s">
        <v>266</v>
      </c>
      <c r="C554" s="355">
        <v>37622</v>
      </c>
      <c r="D554" s="6">
        <v>9835</v>
      </c>
      <c r="E554" s="358">
        <f t="shared" si="112"/>
        <v>819.25549999999998</v>
      </c>
      <c r="F554" s="356">
        <v>0</v>
      </c>
      <c r="G554" s="363">
        <v>541</v>
      </c>
      <c r="H554" s="356">
        <f t="shared" si="111"/>
        <v>278.25549999999998</v>
      </c>
      <c r="I554" s="361">
        <v>0</v>
      </c>
    </row>
    <row r="555" spans="2:11" ht="15" x14ac:dyDescent="0.25">
      <c r="B555" s="354" t="s">
        <v>266</v>
      </c>
      <c r="C555" s="355">
        <v>37653</v>
      </c>
      <c r="D555" s="6">
        <v>10152</v>
      </c>
      <c r="E555" s="358">
        <f t="shared" si="112"/>
        <v>845.66160000000002</v>
      </c>
      <c r="F555" s="356">
        <v>0</v>
      </c>
      <c r="G555" s="363">
        <v>541</v>
      </c>
      <c r="H555" s="356">
        <f t="shared" si="111"/>
        <v>304.66160000000002</v>
      </c>
      <c r="I555" s="361">
        <v>0</v>
      </c>
    </row>
    <row r="556" spans="2:11" ht="15" x14ac:dyDescent="0.25">
      <c r="B556" s="354" t="s">
        <v>266</v>
      </c>
      <c r="C556" s="355">
        <v>37681</v>
      </c>
      <c r="D556" s="6">
        <v>10152</v>
      </c>
      <c r="E556" s="358">
        <f t="shared" si="112"/>
        <v>845.66160000000002</v>
      </c>
      <c r="F556" s="356">
        <v>0</v>
      </c>
      <c r="G556" s="363">
        <v>541</v>
      </c>
      <c r="H556" s="356">
        <f t="shared" si="111"/>
        <v>304.66160000000002</v>
      </c>
      <c r="I556" s="361">
        <v>0</v>
      </c>
      <c r="K556" s="370">
        <f>SUM(D545:D556)</f>
        <v>118654</v>
      </c>
    </row>
    <row r="557" spans="2:11" ht="15" x14ac:dyDescent="0.25">
      <c r="B557" s="354" t="s">
        <v>266</v>
      </c>
      <c r="C557" s="355">
        <v>37712</v>
      </c>
      <c r="D557" s="6">
        <v>10152</v>
      </c>
      <c r="E557" s="358">
        <f t="shared" si="112"/>
        <v>845.66160000000002</v>
      </c>
      <c r="F557" s="356">
        <v>0</v>
      </c>
      <c r="G557" s="363">
        <v>541</v>
      </c>
      <c r="H557" s="356">
        <f t="shared" si="111"/>
        <v>304.66160000000002</v>
      </c>
      <c r="I557" s="361">
        <v>0</v>
      </c>
    </row>
    <row r="558" spans="2:11" ht="15" x14ac:dyDescent="0.25">
      <c r="B558" s="354" t="s">
        <v>266</v>
      </c>
      <c r="C558" s="355">
        <v>37742</v>
      </c>
      <c r="D558" s="6">
        <v>10152</v>
      </c>
      <c r="E558" s="358">
        <f t="shared" si="112"/>
        <v>845.66160000000002</v>
      </c>
      <c r="F558" s="356">
        <v>0</v>
      </c>
      <c r="G558" s="363">
        <v>541</v>
      </c>
      <c r="H558" s="356">
        <f t="shared" si="111"/>
        <v>304.66160000000002</v>
      </c>
      <c r="I558" s="361">
        <v>0</v>
      </c>
    </row>
    <row r="559" spans="2:11" ht="15" x14ac:dyDescent="0.25">
      <c r="B559" s="354" t="s">
        <v>266</v>
      </c>
      <c r="C559" s="355">
        <v>37773</v>
      </c>
      <c r="D559" s="6">
        <v>10152</v>
      </c>
      <c r="E559" s="358">
        <f t="shared" si="112"/>
        <v>845.66160000000002</v>
      </c>
      <c r="F559" s="356">
        <v>0</v>
      </c>
      <c r="G559" s="363">
        <v>541</v>
      </c>
      <c r="H559" s="356">
        <f t="shared" si="111"/>
        <v>304.66160000000002</v>
      </c>
      <c r="I559" s="361">
        <v>0</v>
      </c>
    </row>
    <row r="560" spans="2:11" ht="15" x14ac:dyDescent="0.25">
      <c r="B560" s="354" t="s">
        <v>266</v>
      </c>
      <c r="C560" s="355">
        <v>37803</v>
      </c>
      <c r="D560" s="6">
        <v>10152</v>
      </c>
      <c r="E560" s="358">
        <f t="shared" si="112"/>
        <v>845.66160000000002</v>
      </c>
      <c r="F560" s="356">
        <v>0</v>
      </c>
      <c r="G560" s="363">
        <v>541</v>
      </c>
      <c r="H560" s="356">
        <f t="shared" si="111"/>
        <v>304.66160000000002</v>
      </c>
      <c r="I560" s="361">
        <v>0</v>
      </c>
    </row>
    <row r="561" spans="2:11" ht="15" x14ac:dyDescent="0.25">
      <c r="B561" s="354" t="s">
        <v>266</v>
      </c>
      <c r="C561" s="355">
        <v>37834</v>
      </c>
      <c r="D561" s="6">
        <v>10152</v>
      </c>
      <c r="E561" s="358">
        <f t="shared" si="112"/>
        <v>845.66160000000002</v>
      </c>
      <c r="F561" s="356">
        <v>0</v>
      </c>
      <c r="G561" s="363">
        <v>541</v>
      </c>
      <c r="H561" s="356">
        <f t="shared" si="111"/>
        <v>304.66160000000002</v>
      </c>
      <c r="I561" s="361">
        <v>0</v>
      </c>
    </row>
    <row r="562" spans="2:11" ht="15" x14ac:dyDescent="0.25">
      <c r="B562" s="354" t="s">
        <v>266</v>
      </c>
      <c r="C562" s="355">
        <v>37865</v>
      </c>
      <c r="D562" s="6">
        <v>10152</v>
      </c>
      <c r="E562" s="358">
        <f t="shared" si="112"/>
        <v>845.66160000000002</v>
      </c>
      <c r="F562" s="356">
        <v>0</v>
      </c>
      <c r="G562" s="363">
        <v>541</v>
      </c>
      <c r="H562" s="356">
        <f t="shared" si="111"/>
        <v>304.66160000000002</v>
      </c>
      <c r="I562" s="361">
        <v>0</v>
      </c>
    </row>
    <row r="563" spans="2:11" ht="15" x14ac:dyDescent="0.25">
      <c r="B563" s="354" t="s">
        <v>266</v>
      </c>
      <c r="C563" s="355">
        <v>37895</v>
      </c>
      <c r="D563" s="6">
        <v>10152</v>
      </c>
      <c r="E563" s="358">
        <f t="shared" si="112"/>
        <v>845.66160000000002</v>
      </c>
      <c r="F563" s="356">
        <v>0</v>
      </c>
      <c r="G563" s="363">
        <v>541</v>
      </c>
      <c r="H563" s="356">
        <f t="shared" si="111"/>
        <v>304.66160000000002</v>
      </c>
      <c r="I563" s="361">
        <v>0</v>
      </c>
    </row>
    <row r="564" spans="2:11" ht="15" x14ac:dyDescent="0.25">
      <c r="B564" s="354" t="s">
        <v>266</v>
      </c>
      <c r="C564" s="355">
        <v>37926</v>
      </c>
      <c r="D564" s="6">
        <v>10152</v>
      </c>
      <c r="E564" s="358">
        <f t="shared" si="112"/>
        <v>845.66160000000002</v>
      </c>
      <c r="F564" s="356">
        <v>0</v>
      </c>
      <c r="G564" s="363">
        <v>541</v>
      </c>
      <c r="H564" s="356">
        <f t="shared" si="111"/>
        <v>304.66160000000002</v>
      </c>
      <c r="I564" s="361">
        <v>0</v>
      </c>
    </row>
    <row r="565" spans="2:11" ht="15" x14ac:dyDescent="0.25">
      <c r="B565" s="354" t="s">
        <v>266</v>
      </c>
      <c r="C565" s="355">
        <v>37956</v>
      </c>
      <c r="D565" s="6">
        <v>10152</v>
      </c>
      <c r="E565" s="358">
        <f t="shared" si="112"/>
        <v>845.66160000000002</v>
      </c>
      <c r="F565" s="356">
        <v>0</v>
      </c>
      <c r="G565" s="363">
        <v>541</v>
      </c>
      <c r="H565" s="356">
        <f t="shared" si="111"/>
        <v>304.66160000000002</v>
      </c>
      <c r="I565" s="361">
        <v>0</v>
      </c>
    </row>
    <row r="566" spans="2:11" ht="15" x14ac:dyDescent="0.25">
      <c r="B566" s="354" t="s">
        <v>266</v>
      </c>
      <c r="C566" s="355">
        <v>37987</v>
      </c>
      <c r="D566" s="6">
        <v>10152</v>
      </c>
      <c r="E566" s="358">
        <f t="shared" si="112"/>
        <v>845.66160000000002</v>
      </c>
      <c r="F566" s="356">
        <v>0</v>
      </c>
      <c r="G566" s="363">
        <v>541</v>
      </c>
      <c r="H566" s="356">
        <f t="shared" si="111"/>
        <v>304.66160000000002</v>
      </c>
      <c r="I566" s="361">
        <v>0</v>
      </c>
    </row>
    <row r="567" spans="2:11" ht="15" x14ac:dyDescent="0.25">
      <c r="B567" s="354" t="s">
        <v>266</v>
      </c>
      <c r="C567" s="355">
        <v>38018</v>
      </c>
      <c r="D567" s="6">
        <v>10766</v>
      </c>
      <c r="E567" s="358">
        <f t="shared" si="112"/>
        <v>896.80780000000004</v>
      </c>
      <c r="F567" s="356">
        <v>0</v>
      </c>
      <c r="G567" s="363">
        <v>541</v>
      </c>
      <c r="H567" s="356">
        <f t="shared" si="111"/>
        <v>355.80780000000004</v>
      </c>
      <c r="I567" s="361">
        <v>0</v>
      </c>
    </row>
    <row r="568" spans="2:11" ht="15" x14ac:dyDescent="0.25">
      <c r="B568" s="354" t="s">
        <v>266</v>
      </c>
      <c r="C568" s="355">
        <v>38047</v>
      </c>
      <c r="D568" s="6">
        <v>10766</v>
      </c>
      <c r="E568" s="358">
        <f t="shared" si="112"/>
        <v>896.80780000000004</v>
      </c>
      <c r="F568" s="356">
        <v>0</v>
      </c>
      <c r="G568" s="363">
        <v>541</v>
      </c>
      <c r="H568" s="356">
        <f t="shared" si="111"/>
        <v>355.80780000000004</v>
      </c>
      <c r="I568" s="361">
        <v>0</v>
      </c>
      <c r="K568" s="370">
        <f>SUM(D557:D568)</f>
        <v>123052</v>
      </c>
    </row>
    <row r="569" spans="2:11" ht="15" x14ac:dyDescent="0.25">
      <c r="B569" s="354" t="s">
        <v>266</v>
      </c>
      <c r="C569" s="355">
        <v>38078</v>
      </c>
      <c r="D569" s="6">
        <v>10766</v>
      </c>
      <c r="E569" s="358">
        <f t="shared" si="112"/>
        <v>896.80780000000004</v>
      </c>
      <c r="F569" s="356">
        <v>0</v>
      </c>
      <c r="G569" s="363">
        <v>541</v>
      </c>
      <c r="H569" s="356">
        <f t="shared" si="111"/>
        <v>355.80780000000004</v>
      </c>
      <c r="I569" s="361">
        <v>0</v>
      </c>
    </row>
    <row r="570" spans="2:11" ht="15" x14ac:dyDescent="0.25">
      <c r="B570" s="354" t="s">
        <v>266</v>
      </c>
      <c r="C570" s="355">
        <v>38108</v>
      </c>
      <c r="D570" s="6">
        <v>10766</v>
      </c>
      <c r="E570" s="358">
        <f t="shared" si="112"/>
        <v>896.80780000000004</v>
      </c>
      <c r="F570" s="356">
        <v>0</v>
      </c>
      <c r="G570" s="363">
        <v>541</v>
      </c>
      <c r="H570" s="356">
        <f t="shared" si="111"/>
        <v>355.80780000000004</v>
      </c>
      <c r="I570" s="361">
        <v>0</v>
      </c>
    </row>
    <row r="571" spans="2:11" ht="15" x14ac:dyDescent="0.25">
      <c r="B571" s="354" t="s">
        <v>266</v>
      </c>
      <c r="C571" s="355">
        <v>38139</v>
      </c>
      <c r="D571" s="6">
        <v>10766</v>
      </c>
      <c r="E571" s="358">
        <f t="shared" si="112"/>
        <v>896.80780000000004</v>
      </c>
      <c r="F571" s="356">
        <v>0</v>
      </c>
      <c r="G571" s="363">
        <v>541</v>
      </c>
      <c r="H571" s="356">
        <f t="shared" si="111"/>
        <v>355.80780000000004</v>
      </c>
      <c r="I571" s="361">
        <v>0</v>
      </c>
    </row>
    <row r="572" spans="2:11" ht="15" x14ac:dyDescent="0.25">
      <c r="B572" s="354" t="s">
        <v>266</v>
      </c>
      <c r="C572" s="355">
        <v>38169</v>
      </c>
      <c r="D572" s="6">
        <v>10766</v>
      </c>
      <c r="E572" s="358">
        <f t="shared" si="112"/>
        <v>896.80780000000004</v>
      </c>
      <c r="F572" s="356">
        <v>0</v>
      </c>
      <c r="G572" s="363">
        <v>541</v>
      </c>
      <c r="H572" s="356">
        <f t="shared" si="111"/>
        <v>355.80780000000004</v>
      </c>
      <c r="I572" s="361">
        <v>0</v>
      </c>
    </row>
    <row r="573" spans="2:11" ht="15" x14ac:dyDescent="0.25">
      <c r="B573" s="354" t="s">
        <v>266</v>
      </c>
      <c r="C573" s="355">
        <v>38200</v>
      </c>
      <c r="D573" s="6">
        <v>10766</v>
      </c>
      <c r="E573" s="358">
        <f t="shared" si="112"/>
        <v>896.80780000000004</v>
      </c>
      <c r="F573" s="356">
        <v>0</v>
      </c>
      <c r="G573" s="363">
        <v>541</v>
      </c>
      <c r="H573" s="356">
        <f t="shared" si="111"/>
        <v>355.80780000000004</v>
      </c>
      <c r="I573" s="361">
        <v>0</v>
      </c>
    </row>
    <row r="574" spans="2:11" ht="15" x14ac:dyDescent="0.25">
      <c r="B574" s="354" t="s">
        <v>266</v>
      </c>
      <c r="C574" s="355">
        <v>38231</v>
      </c>
      <c r="D574" s="6">
        <v>10766</v>
      </c>
      <c r="E574" s="358">
        <f t="shared" si="112"/>
        <v>896.80780000000004</v>
      </c>
      <c r="F574" s="356">
        <v>0</v>
      </c>
      <c r="G574" s="363">
        <v>541</v>
      </c>
      <c r="H574" s="356">
        <f t="shared" si="111"/>
        <v>355.80780000000004</v>
      </c>
      <c r="I574" s="361">
        <v>0</v>
      </c>
    </row>
    <row r="575" spans="2:11" ht="15" x14ac:dyDescent="0.25">
      <c r="B575" s="354" t="s">
        <v>266</v>
      </c>
      <c r="C575" s="355">
        <v>38261</v>
      </c>
      <c r="D575" s="6">
        <v>11063</v>
      </c>
      <c r="E575" s="358">
        <f t="shared" si="112"/>
        <v>921.54790000000003</v>
      </c>
      <c r="F575" s="356">
        <v>0</v>
      </c>
      <c r="G575" s="363">
        <v>541</v>
      </c>
      <c r="H575" s="356">
        <f t="shared" si="111"/>
        <v>380.54790000000003</v>
      </c>
      <c r="I575" s="361">
        <v>0</v>
      </c>
    </row>
    <row r="576" spans="2:11" ht="15" x14ac:dyDescent="0.25">
      <c r="B576" s="354" t="s">
        <v>266</v>
      </c>
      <c r="C576" s="355">
        <v>38292</v>
      </c>
      <c r="D576" s="6">
        <v>11063</v>
      </c>
      <c r="E576" s="358">
        <f t="shared" si="112"/>
        <v>921.54790000000003</v>
      </c>
      <c r="F576" s="356">
        <v>0</v>
      </c>
      <c r="G576" s="363">
        <v>541</v>
      </c>
      <c r="H576" s="356">
        <f t="shared" si="111"/>
        <v>380.54790000000003</v>
      </c>
      <c r="I576" s="361">
        <v>0</v>
      </c>
    </row>
    <row r="577" spans="2:11" ht="15" x14ac:dyDescent="0.25">
      <c r="B577" s="354" t="s">
        <v>266</v>
      </c>
      <c r="C577" s="355">
        <v>38322</v>
      </c>
      <c r="D577" s="6">
        <v>11063</v>
      </c>
      <c r="E577" s="358">
        <f t="shared" si="112"/>
        <v>921.54790000000003</v>
      </c>
      <c r="F577" s="356">
        <v>0</v>
      </c>
      <c r="G577" s="363">
        <v>541</v>
      </c>
      <c r="H577" s="356">
        <f t="shared" si="111"/>
        <v>380.54790000000003</v>
      </c>
      <c r="I577" s="361">
        <v>0</v>
      </c>
    </row>
    <row r="578" spans="2:11" ht="15" x14ac:dyDescent="0.25">
      <c r="B578" s="354" t="s">
        <v>266</v>
      </c>
      <c r="C578" s="355">
        <v>38353</v>
      </c>
      <c r="D578" s="6">
        <v>11063</v>
      </c>
      <c r="E578" s="358">
        <f t="shared" si="112"/>
        <v>921.54790000000003</v>
      </c>
      <c r="F578" s="356">
        <v>0</v>
      </c>
      <c r="G578" s="363">
        <v>541</v>
      </c>
      <c r="H578" s="356">
        <f t="shared" si="111"/>
        <v>380.54790000000003</v>
      </c>
      <c r="I578" s="361">
        <v>0</v>
      </c>
    </row>
    <row r="579" spans="2:11" ht="15" x14ac:dyDescent="0.25">
      <c r="B579" s="354" t="s">
        <v>266</v>
      </c>
      <c r="C579" s="355">
        <v>38384</v>
      </c>
      <c r="D579" s="6">
        <v>11399</v>
      </c>
      <c r="E579" s="358">
        <f t="shared" si="112"/>
        <v>949.5367</v>
      </c>
      <c r="F579" s="356">
        <v>0</v>
      </c>
      <c r="G579" s="363">
        <v>541</v>
      </c>
      <c r="H579" s="356">
        <f t="shared" si="111"/>
        <v>408.5367</v>
      </c>
      <c r="I579" s="361">
        <v>0</v>
      </c>
    </row>
    <row r="580" spans="2:11" ht="15" x14ac:dyDescent="0.25">
      <c r="B580" s="354" t="s">
        <v>266</v>
      </c>
      <c r="C580" s="355">
        <v>38412</v>
      </c>
      <c r="D580" s="6">
        <v>11399</v>
      </c>
      <c r="E580" s="358">
        <f t="shared" si="112"/>
        <v>949.5367</v>
      </c>
      <c r="F580" s="356">
        <v>0</v>
      </c>
      <c r="G580" s="363">
        <v>541</v>
      </c>
      <c r="H580" s="356">
        <f t="shared" si="111"/>
        <v>408.5367</v>
      </c>
      <c r="I580" s="361">
        <v>0</v>
      </c>
      <c r="K580" s="370">
        <f>SUM(D569:D580)</f>
        <v>131646</v>
      </c>
    </row>
    <row r="581" spans="2:11" ht="15" x14ac:dyDescent="0.25">
      <c r="B581" s="354" t="s">
        <v>266</v>
      </c>
      <c r="C581" s="355">
        <v>38443</v>
      </c>
      <c r="D581" s="6">
        <v>11399</v>
      </c>
      <c r="E581" s="358">
        <f t="shared" si="112"/>
        <v>949.5367</v>
      </c>
      <c r="F581" s="356">
        <v>0</v>
      </c>
      <c r="G581" s="363">
        <v>541</v>
      </c>
      <c r="H581" s="356">
        <f t="shared" si="111"/>
        <v>408.5367</v>
      </c>
      <c r="I581" s="361">
        <v>0</v>
      </c>
    </row>
    <row r="582" spans="2:11" ht="15" x14ac:dyDescent="0.25">
      <c r="B582" s="354" t="s">
        <v>266</v>
      </c>
      <c r="C582" s="355">
        <v>38473</v>
      </c>
      <c r="D582" s="6">
        <v>11628</v>
      </c>
      <c r="E582" s="358">
        <f t="shared" si="112"/>
        <v>968.61239999999998</v>
      </c>
      <c r="F582" s="356">
        <v>0</v>
      </c>
      <c r="G582" s="363">
        <v>541</v>
      </c>
      <c r="H582" s="356">
        <f t="shared" si="111"/>
        <v>427.61239999999998</v>
      </c>
      <c r="I582" s="361">
        <v>0</v>
      </c>
    </row>
    <row r="583" spans="2:11" ht="15" x14ac:dyDescent="0.25">
      <c r="B583" s="354" t="s">
        <v>266</v>
      </c>
      <c r="C583" s="355">
        <v>38504</v>
      </c>
      <c r="D583" s="6">
        <v>11628</v>
      </c>
      <c r="E583" s="358">
        <f t="shared" si="112"/>
        <v>968.61239999999998</v>
      </c>
      <c r="F583" s="356">
        <v>0</v>
      </c>
      <c r="G583" s="363">
        <v>541</v>
      </c>
      <c r="H583" s="356">
        <f t="shared" si="111"/>
        <v>427.61239999999998</v>
      </c>
      <c r="I583" s="361">
        <v>0</v>
      </c>
    </row>
    <row r="584" spans="2:11" ht="15" x14ac:dyDescent="0.25">
      <c r="B584" s="354" t="s">
        <v>266</v>
      </c>
      <c r="C584" s="355">
        <v>38534</v>
      </c>
      <c r="D584" s="6">
        <v>11628</v>
      </c>
      <c r="E584" s="358">
        <f t="shared" si="112"/>
        <v>968.61239999999998</v>
      </c>
      <c r="F584" s="356">
        <v>0</v>
      </c>
      <c r="G584" s="363">
        <v>541</v>
      </c>
      <c r="H584" s="356">
        <f t="shared" si="111"/>
        <v>427.61239999999998</v>
      </c>
      <c r="I584" s="361">
        <v>0</v>
      </c>
    </row>
    <row r="585" spans="2:11" ht="15" x14ac:dyDescent="0.25">
      <c r="B585" s="354" t="s">
        <v>266</v>
      </c>
      <c r="C585" s="355">
        <v>38565</v>
      </c>
      <c r="D585" s="6">
        <v>11628</v>
      </c>
      <c r="E585" s="358">
        <f t="shared" si="112"/>
        <v>968.61239999999998</v>
      </c>
      <c r="F585" s="356">
        <v>0</v>
      </c>
      <c r="G585" s="363">
        <v>541</v>
      </c>
      <c r="H585" s="356">
        <f t="shared" si="111"/>
        <v>427.61239999999998</v>
      </c>
      <c r="I585" s="361">
        <v>0</v>
      </c>
    </row>
    <row r="586" spans="2:11" ht="15" x14ac:dyDescent="0.25">
      <c r="B586" s="354" t="s">
        <v>266</v>
      </c>
      <c r="C586" s="355">
        <v>38596</v>
      </c>
      <c r="D586" s="6">
        <v>11628</v>
      </c>
      <c r="E586" s="358">
        <f t="shared" si="112"/>
        <v>968.61239999999998</v>
      </c>
      <c r="F586" s="356">
        <v>0</v>
      </c>
      <c r="G586" s="363">
        <v>541</v>
      </c>
      <c r="H586" s="356">
        <f t="shared" si="111"/>
        <v>427.61239999999998</v>
      </c>
      <c r="I586" s="361">
        <v>0</v>
      </c>
    </row>
    <row r="587" spans="2:11" ht="15" x14ac:dyDescent="0.25">
      <c r="B587" s="354" t="s">
        <v>266</v>
      </c>
      <c r="C587" s="355">
        <v>38626</v>
      </c>
      <c r="D587" s="6">
        <v>11858</v>
      </c>
      <c r="E587" s="358">
        <f t="shared" si="112"/>
        <v>987.77139999999997</v>
      </c>
      <c r="F587" s="356">
        <v>0</v>
      </c>
      <c r="G587" s="363">
        <v>541</v>
      </c>
      <c r="H587" s="356">
        <f t="shared" si="111"/>
        <v>446.77139999999997</v>
      </c>
      <c r="I587" s="361">
        <v>0</v>
      </c>
    </row>
    <row r="588" spans="2:11" ht="15" x14ac:dyDescent="0.25">
      <c r="B588" s="354" t="s">
        <v>266</v>
      </c>
      <c r="C588" s="355">
        <v>38657</v>
      </c>
      <c r="D588" s="6">
        <v>11858</v>
      </c>
      <c r="E588" s="358">
        <f t="shared" si="112"/>
        <v>987.77139999999997</v>
      </c>
      <c r="F588" s="356">
        <v>0</v>
      </c>
      <c r="G588" s="363">
        <v>541</v>
      </c>
      <c r="H588" s="356">
        <f t="shared" si="111"/>
        <v>446.77139999999997</v>
      </c>
      <c r="I588" s="361">
        <v>0</v>
      </c>
    </row>
    <row r="589" spans="2:11" ht="15" x14ac:dyDescent="0.25">
      <c r="B589" s="354" t="s">
        <v>266</v>
      </c>
      <c r="C589" s="355">
        <v>38687</v>
      </c>
      <c r="D589" s="6">
        <v>11858</v>
      </c>
      <c r="E589" s="358">
        <f t="shared" si="112"/>
        <v>987.77139999999997</v>
      </c>
      <c r="F589" s="356">
        <v>0</v>
      </c>
      <c r="G589" s="363">
        <v>541</v>
      </c>
      <c r="H589" s="356">
        <f t="shared" si="111"/>
        <v>446.77139999999997</v>
      </c>
      <c r="I589" s="361">
        <v>0</v>
      </c>
    </row>
    <row r="590" spans="2:11" ht="15" x14ac:dyDescent="0.25">
      <c r="B590" s="354" t="s">
        <v>266</v>
      </c>
      <c r="C590" s="355">
        <v>38718</v>
      </c>
      <c r="D590" s="6">
        <v>12164</v>
      </c>
      <c r="E590" s="358">
        <f t="shared" si="112"/>
        <v>1013.2612</v>
      </c>
      <c r="F590" s="356">
        <v>0</v>
      </c>
      <c r="G590" s="363">
        <v>541</v>
      </c>
      <c r="H590" s="356">
        <f t="shared" si="111"/>
        <v>472.26120000000003</v>
      </c>
      <c r="I590" s="361">
        <v>0</v>
      </c>
    </row>
    <row r="591" spans="2:11" ht="15" x14ac:dyDescent="0.25">
      <c r="B591" s="354" t="s">
        <v>266</v>
      </c>
      <c r="C591" s="355">
        <v>38749</v>
      </c>
      <c r="D591" s="6">
        <v>12521</v>
      </c>
      <c r="E591" s="358">
        <f t="shared" si="112"/>
        <v>1042.9992999999999</v>
      </c>
      <c r="F591" s="356">
        <v>0</v>
      </c>
      <c r="G591" s="363">
        <v>541</v>
      </c>
      <c r="H591" s="356">
        <f t="shared" si="111"/>
        <v>501.99929999999995</v>
      </c>
      <c r="I591" s="361">
        <v>0</v>
      </c>
    </row>
    <row r="592" spans="2:11" ht="15" x14ac:dyDescent="0.25">
      <c r="B592" s="354" t="s">
        <v>266</v>
      </c>
      <c r="C592" s="355">
        <v>38777</v>
      </c>
      <c r="D592" s="6">
        <v>12521</v>
      </c>
      <c r="E592" s="358">
        <f t="shared" si="112"/>
        <v>1042.9992999999999</v>
      </c>
      <c r="F592" s="356">
        <v>0</v>
      </c>
      <c r="G592" s="363">
        <v>541</v>
      </c>
      <c r="H592" s="356">
        <f t="shared" si="111"/>
        <v>501.99929999999995</v>
      </c>
      <c r="I592" s="361">
        <v>0</v>
      </c>
      <c r="K592" s="370">
        <f>SUM(D581:D592)</f>
        <v>142319</v>
      </c>
    </row>
    <row r="593" spans="2:11" ht="15" x14ac:dyDescent="0.25">
      <c r="B593" s="354" t="s">
        <v>266</v>
      </c>
      <c r="C593" s="355">
        <v>38808</v>
      </c>
      <c r="D593" s="6">
        <v>12679</v>
      </c>
      <c r="E593" s="358">
        <f t="shared" si="112"/>
        <v>1056.1606999999999</v>
      </c>
      <c r="F593" s="356">
        <v>0</v>
      </c>
      <c r="G593" s="363">
        <v>541</v>
      </c>
      <c r="H593" s="356">
        <f t="shared" si="111"/>
        <v>515.16069999999991</v>
      </c>
      <c r="I593" s="361">
        <v>0</v>
      </c>
    </row>
    <row r="594" spans="2:11" ht="15" x14ac:dyDescent="0.25">
      <c r="B594" s="354" t="s">
        <v>266</v>
      </c>
      <c r="C594" s="355">
        <v>38838</v>
      </c>
      <c r="D594" s="6">
        <v>40203</v>
      </c>
      <c r="E594" s="358">
        <f t="shared" ref="E594:E657" si="113">SUM(D594*8.33%)</f>
        <v>3348.9099000000001</v>
      </c>
      <c r="F594" s="356">
        <v>0</v>
      </c>
      <c r="G594" s="363">
        <v>541</v>
      </c>
      <c r="H594" s="356">
        <f t="shared" si="111"/>
        <v>2807.9099000000001</v>
      </c>
      <c r="I594" s="361">
        <v>0</v>
      </c>
    </row>
    <row r="595" spans="2:11" ht="15" x14ac:dyDescent="0.25">
      <c r="B595" s="354" t="s">
        <v>266</v>
      </c>
      <c r="C595" s="355">
        <v>38869</v>
      </c>
      <c r="D595" s="6">
        <v>13403</v>
      </c>
      <c r="E595" s="358">
        <f t="shared" si="113"/>
        <v>1116.4699000000001</v>
      </c>
      <c r="F595" s="356">
        <v>0</v>
      </c>
      <c r="G595" s="363">
        <v>541</v>
      </c>
      <c r="H595" s="356">
        <f t="shared" si="111"/>
        <v>575.46990000000005</v>
      </c>
      <c r="I595" s="361">
        <v>0</v>
      </c>
    </row>
    <row r="596" spans="2:11" ht="15" x14ac:dyDescent="0.25">
      <c r="B596" s="354" t="s">
        <v>266</v>
      </c>
      <c r="C596" s="355">
        <v>38899</v>
      </c>
      <c r="D596" s="6">
        <v>13403</v>
      </c>
      <c r="E596" s="358">
        <f t="shared" si="113"/>
        <v>1116.4699000000001</v>
      </c>
      <c r="F596" s="356">
        <v>0</v>
      </c>
      <c r="G596" s="363">
        <v>541</v>
      </c>
      <c r="H596" s="356">
        <f t="shared" si="111"/>
        <v>575.46990000000005</v>
      </c>
      <c r="I596" s="361">
        <v>0</v>
      </c>
    </row>
    <row r="597" spans="2:11" ht="15" x14ac:dyDescent="0.25">
      <c r="B597" s="354" t="s">
        <v>266</v>
      </c>
      <c r="C597" s="355">
        <v>38930</v>
      </c>
      <c r="D597" s="6">
        <v>13653</v>
      </c>
      <c r="E597" s="358">
        <f t="shared" si="113"/>
        <v>1137.2949000000001</v>
      </c>
      <c r="F597" s="356">
        <v>0</v>
      </c>
      <c r="G597" s="363">
        <v>541</v>
      </c>
      <c r="H597" s="356">
        <f t="shared" ref="H597:H660" si="114">SUM(E597-G597)</f>
        <v>596.2949000000001</v>
      </c>
      <c r="I597" s="361">
        <v>0</v>
      </c>
    </row>
    <row r="598" spans="2:11" ht="15" x14ac:dyDescent="0.25">
      <c r="B598" s="354" t="s">
        <v>266</v>
      </c>
      <c r="C598" s="355">
        <v>38961</v>
      </c>
      <c r="D598" s="6">
        <v>13653</v>
      </c>
      <c r="E598" s="358">
        <f t="shared" si="113"/>
        <v>1137.2949000000001</v>
      </c>
      <c r="F598" s="356">
        <v>0</v>
      </c>
      <c r="G598" s="363">
        <v>541</v>
      </c>
      <c r="H598" s="356">
        <f t="shared" si="114"/>
        <v>596.2949000000001</v>
      </c>
      <c r="I598" s="361">
        <v>0</v>
      </c>
    </row>
    <row r="599" spans="2:11" ht="15" x14ac:dyDescent="0.25">
      <c r="B599" s="354" t="s">
        <v>266</v>
      </c>
      <c r="C599" s="355">
        <v>38991</v>
      </c>
      <c r="D599" s="6">
        <v>13903</v>
      </c>
      <c r="E599" s="358">
        <f t="shared" si="113"/>
        <v>1158.1198999999999</v>
      </c>
      <c r="F599" s="356">
        <v>0</v>
      </c>
      <c r="G599" s="363">
        <v>541</v>
      </c>
      <c r="H599" s="356">
        <f t="shared" si="114"/>
        <v>617.11989999999992</v>
      </c>
      <c r="I599" s="361">
        <v>0</v>
      </c>
    </row>
    <row r="600" spans="2:11" ht="15" x14ac:dyDescent="0.25">
      <c r="B600" s="354" t="s">
        <v>266</v>
      </c>
      <c r="C600" s="355">
        <v>39022</v>
      </c>
      <c r="D600" s="6">
        <v>13903</v>
      </c>
      <c r="E600" s="358">
        <f t="shared" si="113"/>
        <v>1158.1198999999999</v>
      </c>
      <c r="F600" s="356">
        <v>0</v>
      </c>
      <c r="G600" s="363">
        <v>541</v>
      </c>
      <c r="H600" s="356">
        <f t="shared" si="114"/>
        <v>617.11989999999992</v>
      </c>
      <c r="I600" s="361">
        <v>0</v>
      </c>
    </row>
    <row r="601" spans="2:11" ht="15" x14ac:dyDescent="0.25">
      <c r="B601" s="354" t="s">
        <v>266</v>
      </c>
      <c r="C601" s="355">
        <v>39052</v>
      </c>
      <c r="D601" s="6">
        <v>13903</v>
      </c>
      <c r="E601" s="358">
        <f t="shared" si="113"/>
        <v>1158.1198999999999</v>
      </c>
      <c r="F601" s="356">
        <v>0</v>
      </c>
      <c r="G601" s="363">
        <v>541</v>
      </c>
      <c r="H601" s="356">
        <f t="shared" si="114"/>
        <v>617.11989999999992</v>
      </c>
      <c r="I601" s="361">
        <v>0</v>
      </c>
    </row>
    <row r="602" spans="2:11" ht="15" x14ac:dyDescent="0.25">
      <c r="B602" s="354" t="s">
        <v>266</v>
      </c>
      <c r="C602" s="355">
        <v>39083</v>
      </c>
      <c r="D602" s="6">
        <v>13903</v>
      </c>
      <c r="E602" s="358">
        <f t="shared" si="113"/>
        <v>1158.1198999999999</v>
      </c>
      <c r="F602" s="356">
        <v>0</v>
      </c>
      <c r="G602" s="363">
        <v>541</v>
      </c>
      <c r="H602" s="356">
        <f t="shared" si="114"/>
        <v>617.11989999999992</v>
      </c>
      <c r="I602" s="361">
        <v>0</v>
      </c>
    </row>
    <row r="603" spans="2:11" ht="15" x14ac:dyDescent="0.25">
      <c r="B603" s="354" t="s">
        <v>266</v>
      </c>
      <c r="C603" s="355">
        <v>39114</v>
      </c>
      <c r="D603" s="6">
        <v>14663</v>
      </c>
      <c r="E603" s="358">
        <f t="shared" si="113"/>
        <v>1221.4278999999999</v>
      </c>
      <c r="F603" s="356">
        <v>0</v>
      </c>
      <c r="G603" s="363">
        <v>541</v>
      </c>
      <c r="H603" s="356">
        <f t="shared" si="114"/>
        <v>680.42789999999991</v>
      </c>
      <c r="I603" s="361">
        <v>0</v>
      </c>
    </row>
    <row r="604" spans="2:11" ht="15" x14ac:dyDescent="0.25">
      <c r="B604" s="354" t="s">
        <v>266</v>
      </c>
      <c r="C604" s="355">
        <v>39142</v>
      </c>
      <c r="D604" s="6">
        <v>14663</v>
      </c>
      <c r="E604" s="358">
        <f t="shared" si="113"/>
        <v>1221.4278999999999</v>
      </c>
      <c r="F604" s="356">
        <v>0</v>
      </c>
      <c r="G604" s="363">
        <v>541</v>
      </c>
      <c r="H604" s="356">
        <f t="shared" si="114"/>
        <v>680.42789999999991</v>
      </c>
      <c r="I604" s="361">
        <v>0</v>
      </c>
      <c r="K604" s="370">
        <f>SUM(D593:D604)</f>
        <v>191932</v>
      </c>
    </row>
    <row r="605" spans="2:11" ht="15" x14ac:dyDescent="0.25">
      <c r="B605" s="354" t="s">
        <v>266</v>
      </c>
      <c r="C605" s="355">
        <v>39173</v>
      </c>
      <c r="D605" s="6">
        <v>14663</v>
      </c>
      <c r="E605" s="358">
        <f t="shared" si="113"/>
        <v>1221.4278999999999</v>
      </c>
      <c r="F605" s="356">
        <v>0</v>
      </c>
      <c r="G605" s="363">
        <v>541</v>
      </c>
      <c r="H605" s="356">
        <f t="shared" si="114"/>
        <v>680.42789999999991</v>
      </c>
      <c r="I605" s="361">
        <v>0</v>
      </c>
    </row>
    <row r="606" spans="2:11" ht="15" x14ac:dyDescent="0.25">
      <c r="B606" s="354" t="s">
        <v>266</v>
      </c>
      <c r="C606" s="355">
        <v>39203</v>
      </c>
      <c r="D606" s="6">
        <v>15950</v>
      </c>
      <c r="E606" s="358">
        <f t="shared" si="113"/>
        <v>1328.635</v>
      </c>
      <c r="F606" s="356">
        <v>0</v>
      </c>
      <c r="G606" s="363">
        <v>541</v>
      </c>
      <c r="H606" s="356">
        <f t="shared" si="114"/>
        <v>787.63499999999999</v>
      </c>
      <c r="I606" s="361">
        <v>0</v>
      </c>
    </row>
    <row r="607" spans="2:11" ht="15" x14ac:dyDescent="0.25">
      <c r="B607" s="354" t="s">
        <v>266</v>
      </c>
      <c r="C607" s="355">
        <v>39234</v>
      </c>
      <c r="D607" s="6">
        <v>15950</v>
      </c>
      <c r="E607" s="358">
        <f t="shared" si="113"/>
        <v>1328.635</v>
      </c>
      <c r="F607" s="356">
        <v>0</v>
      </c>
      <c r="G607" s="363">
        <v>541</v>
      </c>
      <c r="H607" s="356">
        <f t="shared" si="114"/>
        <v>787.63499999999999</v>
      </c>
      <c r="I607" s="361">
        <v>0</v>
      </c>
    </row>
    <row r="608" spans="2:11" ht="15" x14ac:dyDescent="0.25">
      <c r="B608" s="354" t="s">
        <v>266</v>
      </c>
      <c r="C608" s="355">
        <v>39264</v>
      </c>
      <c r="D608" s="6">
        <v>15950</v>
      </c>
      <c r="E608" s="358">
        <f t="shared" si="113"/>
        <v>1328.635</v>
      </c>
      <c r="F608" s="356">
        <v>0</v>
      </c>
      <c r="G608" s="363">
        <v>541</v>
      </c>
      <c r="H608" s="356">
        <f t="shared" si="114"/>
        <v>787.63499999999999</v>
      </c>
      <c r="I608" s="361">
        <v>0</v>
      </c>
    </row>
    <row r="609" spans="2:11" ht="15" x14ac:dyDescent="0.25">
      <c r="B609" s="354" t="s">
        <v>266</v>
      </c>
      <c r="C609" s="355">
        <v>39295</v>
      </c>
      <c r="D609" s="6">
        <v>15950</v>
      </c>
      <c r="E609" s="358">
        <f t="shared" si="113"/>
        <v>1328.635</v>
      </c>
      <c r="F609" s="356">
        <v>0</v>
      </c>
      <c r="G609" s="363">
        <v>541</v>
      </c>
      <c r="H609" s="356">
        <f t="shared" si="114"/>
        <v>787.63499999999999</v>
      </c>
      <c r="I609" s="361">
        <v>0</v>
      </c>
    </row>
    <row r="610" spans="2:11" ht="15" x14ac:dyDescent="0.25">
      <c r="B610" s="354" t="s">
        <v>266</v>
      </c>
      <c r="C610" s="355">
        <v>39326</v>
      </c>
      <c r="D610" s="6">
        <v>15950</v>
      </c>
      <c r="E610" s="358">
        <f t="shared" si="113"/>
        <v>1328.635</v>
      </c>
      <c r="F610" s="356">
        <v>0</v>
      </c>
      <c r="G610" s="363">
        <v>541</v>
      </c>
      <c r="H610" s="356">
        <f t="shared" si="114"/>
        <v>787.63499999999999</v>
      </c>
      <c r="I610" s="361">
        <v>0</v>
      </c>
    </row>
    <row r="611" spans="2:11" ht="15" x14ac:dyDescent="0.25">
      <c r="B611" s="354" t="s">
        <v>266</v>
      </c>
      <c r="C611" s="355">
        <v>39356</v>
      </c>
      <c r="D611" s="6">
        <v>15950</v>
      </c>
      <c r="E611" s="358">
        <f t="shared" si="113"/>
        <v>1328.635</v>
      </c>
      <c r="F611" s="356">
        <v>0</v>
      </c>
      <c r="G611" s="363">
        <v>541</v>
      </c>
      <c r="H611" s="356">
        <f t="shared" si="114"/>
        <v>787.63499999999999</v>
      </c>
      <c r="I611" s="361">
        <v>0</v>
      </c>
    </row>
    <row r="612" spans="2:11" ht="15" x14ac:dyDescent="0.25">
      <c r="B612" s="354" t="s">
        <v>266</v>
      </c>
      <c r="C612" s="355">
        <v>39387</v>
      </c>
      <c r="D612" s="6">
        <v>15950</v>
      </c>
      <c r="E612" s="358">
        <f t="shared" si="113"/>
        <v>1328.635</v>
      </c>
      <c r="F612" s="356">
        <v>0</v>
      </c>
      <c r="G612" s="363">
        <v>541</v>
      </c>
      <c r="H612" s="356">
        <f t="shared" si="114"/>
        <v>787.63499999999999</v>
      </c>
      <c r="I612" s="361">
        <v>0</v>
      </c>
    </row>
    <row r="613" spans="2:11" ht="15" x14ac:dyDescent="0.25">
      <c r="B613" s="354" t="s">
        <v>266</v>
      </c>
      <c r="C613" s="355">
        <v>39417</v>
      </c>
      <c r="D613" s="6">
        <v>15950</v>
      </c>
      <c r="E613" s="358">
        <f t="shared" si="113"/>
        <v>1328.635</v>
      </c>
      <c r="F613" s="356">
        <v>0</v>
      </c>
      <c r="G613" s="363">
        <v>541</v>
      </c>
      <c r="H613" s="356">
        <f t="shared" si="114"/>
        <v>787.63499999999999</v>
      </c>
      <c r="I613" s="361">
        <v>0</v>
      </c>
    </row>
    <row r="614" spans="2:11" ht="15" x14ac:dyDescent="0.25">
      <c r="B614" s="354" t="s">
        <v>266</v>
      </c>
      <c r="C614" s="355">
        <v>39448</v>
      </c>
      <c r="D614" s="6">
        <v>15950</v>
      </c>
      <c r="E614" s="358">
        <f t="shared" si="113"/>
        <v>1328.635</v>
      </c>
      <c r="F614" s="356">
        <v>0</v>
      </c>
      <c r="G614" s="363">
        <v>541</v>
      </c>
      <c r="H614" s="356">
        <f t="shared" si="114"/>
        <v>787.63499999999999</v>
      </c>
      <c r="I614" s="361">
        <v>0</v>
      </c>
    </row>
    <row r="615" spans="2:11" ht="15" x14ac:dyDescent="0.25">
      <c r="B615" s="354" t="s">
        <v>266</v>
      </c>
      <c r="C615" s="355">
        <v>39479</v>
      </c>
      <c r="D615" s="6">
        <v>17077</v>
      </c>
      <c r="E615" s="358">
        <f t="shared" si="113"/>
        <v>1422.5140999999999</v>
      </c>
      <c r="F615" s="356">
        <v>0</v>
      </c>
      <c r="G615" s="363">
        <v>541</v>
      </c>
      <c r="H615" s="356">
        <f t="shared" si="114"/>
        <v>881.51409999999987</v>
      </c>
      <c r="I615" s="361">
        <v>0</v>
      </c>
    </row>
    <row r="616" spans="2:11" ht="15" x14ac:dyDescent="0.25">
      <c r="B616" s="354" t="s">
        <v>266</v>
      </c>
      <c r="C616" s="355">
        <v>39508</v>
      </c>
      <c r="D616" s="6">
        <v>17077</v>
      </c>
      <c r="E616" s="358">
        <f t="shared" si="113"/>
        <v>1422.5140999999999</v>
      </c>
      <c r="F616" s="356">
        <v>0</v>
      </c>
      <c r="G616" s="363">
        <v>541</v>
      </c>
      <c r="H616" s="356">
        <f t="shared" si="114"/>
        <v>881.51409999999987</v>
      </c>
      <c r="I616" s="361">
        <v>0</v>
      </c>
      <c r="K616" s="370">
        <f>SUM(D605:D616)</f>
        <v>192367</v>
      </c>
    </row>
    <row r="617" spans="2:11" ht="15" x14ac:dyDescent="0.25">
      <c r="B617" s="354" t="s">
        <v>266</v>
      </c>
      <c r="C617" s="355">
        <v>39539</v>
      </c>
      <c r="D617" s="6">
        <v>17077</v>
      </c>
      <c r="E617" s="358">
        <f t="shared" si="113"/>
        <v>1422.5140999999999</v>
      </c>
      <c r="F617" s="356">
        <v>0</v>
      </c>
      <c r="G617" s="363">
        <v>541</v>
      </c>
      <c r="H617" s="356">
        <f t="shared" si="114"/>
        <v>881.51409999999987</v>
      </c>
      <c r="I617" s="361">
        <v>0</v>
      </c>
    </row>
    <row r="618" spans="2:11" ht="15" x14ac:dyDescent="0.25">
      <c r="B618" s="354" t="s">
        <v>266</v>
      </c>
      <c r="C618" s="355">
        <v>39569</v>
      </c>
      <c r="D618" s="6">
        <v>17077</v>
      </c>
      <c r="E618" s="358">
        <f t="shared" si="113"/>
        <v>1422.5140999999999</v>
      </c>
      <c r="F618" s="356">
        <v>0</v>
      </c>
      <c r="G618" s="363">
        <v>541</v>
      </c>
      <c r="H618" s="356">
        <f t="shared" si="114"/>
        <v>881.51409999999987</v>
      </c>
      <c r="I618" s="361">
        <v>0</v>
      </c>
    </row>
    <row r="619" spans="2:11" ht="15" x14ac:dyDescent="0.25">
      <c r="B619" s="354" t="s">
        <v>266</v>
      </c>
      <c r="C619" s="355">
        <v>39600</v>
      </c>
      <c r="D619" s="6">
        <v>18913</v>
      </c>
      <c r="E619" s="358">
        <f t="shared" si="113"/>
        <v>1575.4529</v>
      </c>
      <c r="F619" s="356">
        <v>0</v>
      </c>
      <c r="G619" s="363">
        <v>541</v>
      </c>
      <c r="H619" s="356">
        <f t="shared" si="114"/>
        <v>1034.4529</v>
      </c>
      <c r="I619" s="361">
        <v>0</v>
      </c>
    </row>
    <row r="620" spans="2:11" ht="15" x14ac:dyDescent="0.25">
      <c r="B620" s="354" t="s">
        <v>266</v>
      </c>
      <c r="C620" s="355">
        <v>39630</v>
      </c>
      <c r="D620" s="6">
        <v>17871</v>
      </c>
      <c r="E620" s="358">
        <f t="shared" si="113"/>
        <v>1488.6542999999999</v>
      </c>
      <c r="F620" s="356">
        <v>0</v>
      </c>
      <c r="G620" s="363">
        <v>541</v>
      </c>
      <c r="H620" s="356">
        <f t="shared" si="114"/>
        <v>947.65429999999992</v>
      </c>
      <c r="I620" s="361">
        <v>0</v>
      </c>
    </row>
    <row r="621" spans="2:11" ht="15" x14ac:dyDescent="0.25">
      <c r="B621" s="354" t="s">
        <v>266</v>
      </c>
      <c r="C621" s="355">
        <v>39661</v>
      </c>
      <c r="D621" s="6">
        <v>17871</v>
      </c>
      <c r="E621" s="358">
        <f t="shared" si="113"/>
        <v>1488.6542999999999</v>
      </c>
      <c r="F621" s="356">
        <v>0</v>
      </c>
      <c r="G621" s="363">
        <v>541</v>
      </c>
      <c r="H621" s="356">
        <f t="shared" si="114"/>
        <v>947.65429999999992</v>
      </c>
      <c r="I621" s="361">
        <v>0</v>
      </c>
    </row>
    <row r="622" spans="2:11" ht="15" x14ac:dyDescent="0.25">
      <c r="B622" s="354" t="s">
        <v>266</v>
      </c>
      <c r="C622" s="355">
        <v>39692</v>
      </c>
      <c r="D622" s="6">
        <v>17871</v>
      </c>
      <c r="E622" s="358">
        <f t="shared" si="113"/>
        <v>1488.6542999999999</v>
      </c>
      <c r="F622" s="356">
        <v>0</v>
      </c>
      <c r="G622" s="363">
        <v>541</v>
      </c>
      <c r="H622" s="356">
        <f t="shared" si="114"/>
        <v>947.65429999999992</v>
      </c>
      <c r="I622" s="361">
        <v>0</v>
      </c>
    </row>
    <row r="623" spans="2:11" ht="15" x14ac:dyDescent="0.25">
      <c r="B623" s="354" t="s">
        <v>266</v>
      </c>
      <c r="C623" s="355">
        <v>39722</v>
      </c>
      <c r="D623" s="6">
        <v>17871</v>
      </c>
      <c r="E623" s="358">
        <f>SUM(D623*8.33%)</f>
        <v>1488.6542999999999</v>
      </c>
      <c r="F623" s="356">
        <v>0</v>
      </c>
      <c r="G623" s="363">
        <v>541</v>
      </c>
      <c r="H623" s="356">
        <f t="shared" si="114"/>
        <v>947.65429999999992</v>
      </c>
      <c r="I623" s="361">
        <v>0</v>
      </c>
    </row>
    <row r="624" spans="2:11" ht="15" x14ac:dyDescent="0.25">
      <c r="B624" s="354" t="s">
        <v>266</v>
      </c>
      <c r="C624" s="355">
        <v>39753</v>
      </c>
      <c r="D624" s="6">
        <v>17871</v>
      </c>
      <c r="E624" s="358">
        <f t="shared" si="113"/>
        <v>1488.6542999999999</v>
      </c>
      <c r="F624" s="356">
        <v>0</v>
      </c>
      <c r="G624" s="363">
        <v>541</v>
      </c>
      <c r="H624" s="356">
        <f t="shared" si="114"/>
        <v>947.65429999999992</v>
      </c>
      <c r="I624" s="361">
        <v>0</v>
      </c>
    </row>
    <row r="625" spans="2:11" ht="15" x14ac:dyDescent="0.25">
      <c r="B625" s="354" t="s">
        <v>266</v>
      </c>
      <c r="C625" s="355">
        <v>39783</v>
      </c>
      <c r="D625" s="6">
        <v>18666</v>
      </c>
      <c r="E625" s="358">
        <f t="shared" si="113"/>
        <v>1554.8778</v>
      </c>
      <c r="F625" s="356">
        <v>0</v>
      </c>
      <c r="G625" s="363">
        <v>541</v>
      </c>
      <c r="H625" s="356">
        <f t="shared" si="114"/>
        <v>1013.8778</v>
      </c>
      <c r="I625" s="361">
        <v>0</v>
      </c>
    </row>
    <row r="626" spans="2:11" ht="15" x14ac:dyDescent="0.25">
      <c r="B626" s="354" t="s">
        <v>266</v>
      </c>
      <c r="C626" s="355">
        <v>39814</v>
      </c>
      <c r="D626" s="6">
        <v>18666</v>
      </c>
      <c r="E626" s="358">
        <f t="shared" si="113"/>
        <v>1554.8778</v>
      </c>
      <c r="F626" s="356">
        <v>0</v>
      </c>
      <c r="G626" s="363">
        <v>541</v>
      </c>
      <c r="H626" s="356">
        <f t="shared" si="114"/>
        <v>1013.8778</v>
      </c>
      <c r="I626" s="361">
        <v>0</v>
      </c>
    </row>
    <row r="627" spans="2:11" ht="15" x14ac:dyDescent="0.25">
      <c r="B627" s="354" t="s">
        <v>266</v>
      </c>
      <c r="C627" s="355">
        <v>39845</v>
      </c>
      <c r="D627" s="6">
        <v>19194</v>
      </c>
      <c r="E627" s="358">
        <f t="shared" si="113"/>
        <v>1598.8602000000001</v>
      </c>
      <c r="F627" s="356">
        <v>0</v>
      </c>
      <c r="G627" s="363">
        <v>541</v>
      </c>
      <c r="H627" s="356">
        <f t="shared" si="114"/>
        <v>1057.8602000000001</v>
      </c>
      <c r="I627" s="361">
        <v>0</v>
      </c>
    </row>
    <row r="628" spans="2:11" ht="15" x14ac:dyDescent="0.25">
      <c r="B628" s="354" t="s">
        <v>266</v>
      </c>
      <c r="C628" s="355">
        <v>39873</v>
      </c>
      <c r="D628" s="6">
        <v>19194</v>
      </c>
      <c r="E628" s="358">
        <f t="shared" si="113"/>
        <v>1598.8602000000001</v>
      </c>
      <c r="F628" s="356">
        <v>0</v>
      </c>
      <c r="G628" s="363">
        <v>541</v>
      </c>
      <c r="H628" s="356">
        <f t="shared" si="114"/>
        <v>1057.8602000000001</v>
      </c>
      <c r="I628" s="361">
        <v>0</v>
      </c>
      <c r="K628" s="370">
        <f>SUM(D617:D628)</f>
        <v>218142</v>
      </c>
    </row>
    <row r="629" spans="2:11" ht="15" x14ac:dyDescent="0.25">
      <c r="B629" s="354" t="s">
        <v>266</v>
      </c>
      <c r="C629" s="355">
        <v>39904</v>
      </c>
      <c r="D629" s="6">
        <v>20011</v>
      </c>
      <c r="E629" s="358">
        <f t="shared" si="113"/>
        <v>1666.9163000000001</v>
      </c>
      <c r="F629" s="356">
        <v>0</v>
      </c>
      <c r="G629" s="363">
        <v>541</v>
      </c>
      <c r="H629" s="356">
        <f t="shared" si="114"/>
        <v>1125.9163000000001</v>
      </c>
      <c r="I629" s="361">
        <v>0</v>
      </c>
    </row>
    <row r="630" spans="2:11" ht="15" x14ac:dyDescent="0.25">
      <c r="B630" s="354" t="s">
        <v>266</v>
      </c>
      <c r="C630" s="355">
        <v>39934</v>
      </c>
      <c r="D630" s="6">
        <v>46219</v>
      </c>
      <c r="E630" s="358">
        <f t="shared" si="113"/>
        <v>3850.0427</v>
      </c>
      <c r="F630" s="356">
        <v>0</v>
      </c>
      <c r="G630" s="363">
        <v>541</v>
      </c>
      <c r="H630" s="356">
        <f t="shared" si="114"/>
        <v>3309.0427</v>
      </c>
      <c r="I630" s="361">
        <v>0</v>
      </c>
    </row>
    <row r="631" spans="2:11" ht="15" x14ac:dyDescent="0.25">
      <c r="B631" s="354" t="s">
        <v>266</v>
      </c>
      <c r="C631" s="355">
        <v>39965</v>
      </c>
      <c r="D631" s="6">
        <v>25613</v>
      </c>
      <c r="E631" s="358">
        <f t="shared" si="113"/>
        <v>2133.5628999999999</v>
      </c>
      <c r="F631" s="356">
        <v>0</v>
      </c>
      <c r="G631" s="363">
        <v>541</v>
      </c>
      <c r="H631" s="356">
        <f t="shared" si="114"/>
        <v>1592.5628999999999</v>
      </c>
      <c r="I631" s="361">
        <v>0</v>
      </c>
    </row>
    <row r="632" spans="2:11" ht="15" x14ac:dyDescent="0.25">
      <c r="B632" s="354" t="s">
        <v>266</v>
      </c>
      <c r="C632" s="355">
        <v>39995</v>
      </c>
      <c r="D632" s="6">
        <v>25613</v>
      </c>
      <c r="E632" s="358">
        <f t="shared" si="113"/>
        <v>2133.5628999999999</v>
      </c>
      <c r="F632" s="356">
        <v>0</v>
      </c>
      <c r="G632" s="363">
        <v>541</v>
      </c>
      <c r="H632" s="356">
        <f t="shared" si="114"/>
        <v>1592.5628999999999</v>
      </c>
      <c r="I632" s="361">
        <v>0</v>
      </c>
    </row>
    <row r="633" spans="2:11" ht="15" x14ac:dyDescent="0.25">
      <c r="B633" s="354" t="s">
        <v>266</v>
      </c>
      <c r="C633" s="355">
        <v>40026</v>
      </c>
      <c r="D633" s="6">
        <v>26390</v>
      </c>
      <c r="E633" s="358">
        <f t="shared" si="113"/>
        <v>2198.2869999999998</v>
      </c>
      <c r="F633" s="356">
        <v>0</v>
      </c>
      <c r="G633" s="363">
        <v>541</v>
      </c>
      <c r="H633" s="356">
        <f t="shared" si="114"/>
        <v>1657.2869999999998</v>
      </c>
      <c r="I633" s="361">
        <v>0</v>
      </c>
    </row>
    <row r="634" spans="2:11" ht="15" x14ac:dyDescent="0.25">
      <c r="B634" s="354" t="s">
        <v>266</v>
      </c>
      <c r="C634" s="355">
        <v>40057</v>
      </c>
      <c r="D634" s="6">
        <v>26390</v>
      </c>
      <c r="E634" s="358">
        <f t="shared" si="113"/>
        <v>2198.2869999999998</v>
      </c>
      <c r="F634" s="356">
        <v>0</v>
      </c>
      <c r="G634" s="363">
        <v>541</v>
      </c>
      <c r="H634" s="356">
        <f t="shared" si="114"/>
        <v>1657.2869999999998</v>
      </c>
      <c r="I634" s="361">
        <v>0</v>
      </c>
    </row>
    <row r="635" spans="2:11" ht="15" x14ac:dyDescent="0.25">
      <c r="B635" s="354" t="s">
        <v>266</v>
      </c>
      <c r="C635" s="355">
        <v>40087</v>
      </c>
      <c r="D635" s="6">
        <v>26390</v>
      </c>
      <c r="E635" s="358">
        <f t="shared" si="113"/>
        <v>2198.2869999999998</v>
      </c>
      <c r="F635" s="356">
        <v>0</v>
      </c>
      <c r="G635" s="363">
        <v>541</v>
      </c>
      <c r="H635" s="356">
        <f t="shared" si="114"/>
        <v>1657.2869999999998</v>
      </c>
      <c r="I635" s="361">
        <v>0</v>
      </c>
    </row>
    <row r="636" spans="2:11" ht="15" x14ac:dyDescent="0.25">
      <c r="B636" s="354" t="s">
        <v>266</v>
      </c>
      <c r="C636" s="355">
        <v>40118</v>
      </c>
      <c r="D636" s="6">
        <v>26390</v>
      </c>
      <c r="E636" s="358">
        <f t="shared" si="113"/>
        <v>2198.2869999999998</v>
      </c>
      <c r="F636" s="356">
        <v>0</v>
      </c>
      <c r="G636" s="363">
        <v>541</v>
      </c>
      <c r="H636" s="356">
        <f t="shared" si="114"/>
        <v>1657.2869999999998</v>
      </c>
      <c r="I636" s="361">
        <v>0</v>
      </c>
    </row>
    <row r="637" spans="2:11" ht="15" x14ac:dyDescent="0.25">
      <c r="B637" s="354" t="s">
        <v>266</v>
      </c>
      <c r="C637" s="355">
        <v>40148</v>
      </c>
      <c r="D637" s="6">
        <v>26390</v>
      </c>
      <c r="E637" s="358">
        <f t="shared" si="113"/>
        <v>2198.2869999999998</v>
      </c>
      <c r="F637" s="356">
        <v>0</v>
      </c>
      <c r="G637" s="363">
        <v>541</v>
      </c>
      <c r="H637" s="356">
        <f t="shared" si="114"/>
        <v>1657.2869999999998</v>
      </c>
      <c r="I637" s="361">
        <v>0</v>
      </c>
    </row>
    <row r="638" spans="2:11" ht="15" x14ac:dyDescent="0.25">
      <c r="B638" s="354" t="s">
        <v>266</v>
      </c>
      <c r="C638" s="355">
        <v>40179</v>
      </c>
      <c r="D638" s="6">
        <v>27755</v>
      </c>
      <c r="E638" s="358">
        <f t="shared" si="113"/>
        <v>2311.9915000000001</v>
      </c>
      <c r="F638" s="356">
        <v>0</v>
      </c>
      <c r="G638" s="363">
        <v>541</v>
      </c>
      <c r="H638" s="356">
        <f t="shared" si="114"/>
        <v>1770.9915000000001</v>
      </c>
      <c r="I638" s="361">
        <v>0</v>
      </c>
    </row>
    <row r="639" spans="2:11" ht="15" x14ac:dyDescent="0.25">
      <c r="B639" s="354" t="s">
        <v>266</v>
      </c>
      <c r="C639" s="355">
        <v>40210</v>
      </c>
      <c r="D639" s="6">
        <v>27755</v>
      </c>
      <c r="E639" s="358">
        <f t="shared" si="113"/>
        <v>2311.9915000000001</v>
      </c>
      <c r="F639" s="356">
        <v>0</v>
      </c>
      <c r="G639" s="363">
        <v>541</v>
      </c>
      <c r="H639" s="356">
        <f t="shared" si="114"/>
        <v>1770.9915000000001</v>
      </c>
      <c r="I639" s="361">
        <v>0</v>
      </c>
    </row>
    <row r="640" spans="2:11" ht="15" x14ac:dyDescent="0.25">
      <c r="B640" s="354" t="s">
        <v>266</v>
      </c>
      <c r="C640" s="355">
        <v>40238</v>
      </c>
      <c r="D640" s="6">
        <v>27755</v>
      </c>
      <c r="E640" s="358">
        <f t="shared" si="113"/>
        <v>2311.9915000000001</v>
      </c>
      <c r="F640" s="356">
        <v>0</v>
      </c>
      <c r="G640" s="363">
        <v>541</v>
      </c>
      <c r="H640" s="356">
        <f t="shared" si="114"/>
        <v>1770.9915000000001</v>
      </c>
      <c r="I640" s="361">
        <v>0</v>
      </c>
      <c r="K640" s="370">
        <f>SUM(D629:D640)</f>
        <v>332671</v>
      </c>
    </row>
    <row r="641" spans="2:11" ht="15" x14ac:dyDescent="0.25">
      <c r="B641" s="354" t="s">
        <v>266</v>
      </c>
      <c r="C641" s="355">
        <v>40269</v>
      </c>
      <c r="D641" s="12">
        <v>48361</v>
      </c>
      <c r="E641" s="358">
        <f t="shared" si="113"/>
        <v>4028.4713000000002</v>
      </c>
      <c r="F641" s="356">
        <v>0</v>
      </c>
      <c r="G641" s="363">
        <v>541</v>
      </c>
      <c r="H641" s="356">
        <f t="shared" si="114"/>
        <v>3487.4713000000002</v>
      </c>
      <c r="I641" s="361">
        <v>0</v>
      </c>
    </row>
    <row r="642" spans="2:11" ht="15" x14ac:dyDescent="0.25">
      <c r="B642" s="354" t="s">
        <v>266</v>
      </c>
      <c r="C642" s="355">
        <v>40299</v>
      </c>
      <c r="D642" s="6">
        <v>28893</v>
      </c>
      <c r="E642" s="358">
        <f t="shared" si="113"/>
        <v>2406.7869000000001</v>
      </c>
      <c r="F642" s="356">
        <v>0</v>
      </c>
      <c r="G642" s="363">
        <v>541</v>
      </c>
      <c r="H642" s="356">
        <f t="shared" si="114"/>
        <v>1865.7869000000001</v>
      </c>
      <c r="I642" s="361">
        <v>0</v>
      </c>
    </row>
    <row r="643" spans="2:11" ht="15" x14ac:dyDescent="0.25">
      <c r="B643" s="354" t="s">
        <v>266</v>
      </c>
      <c r="C643" s="355">
        <v>40330</v>
      </c>
      <c r="D643" s="6">
        <v>28893</v>
      </c>
      <c r="E643" s="358">
        <f t="shared" si="113"/>
        <v>2406.7869000000001</v>
      </c>
      <c r="F643" s="356">
        <v>0</v>
      </c>
      <c r="G643" s="363">
        <v>541</v>
      </c>
      <c r="H643" s="356">
        <f t="shared" si="114"/>
        <v>1865.7869000000001</v>
      </c>
      <c r="I643" s="361">
        <v>0</v>
      </c>
    </row>
    <row r="644" spans="2:11" ht="15" x14ac:dyDescent="0.25">
      <c r="B644" s="354" t="s">
        <v>266</v>
      </c>
      <c r="C644" s="355">
        <v>40360</v>
      </c>
      <c r="D644" s="6">
        <v>28893</v>
      </c>
      <c r="E644" s="358">
        <f t="shared" si="113"/>
        <v>2406.7869000000001</v>
      </c>
      <c r="F644" s="356">
        <v>0</v>
      </c>
      <c r="G644" s="363">
        <v>541</v>
      </c>
      <c r="H644" s="356">
        <f t="shared" si="114"/>
        <v>1865.7869000000001</v>
      </c>
      <c r="I644" s="361">
        <v>0</v>
      </c>
    </row>
    <row r="645" spans="2:11" ht="15" x14ac:dyDescent="0.25">
      <c r="B645" s="354" t="s">
        <v>266</v>
      </c>
      <c r="C645" s="355">
        <v>40391</v>
      </c>
      <c r="D645" s="6">
        <v>29769</v>
      </c>
      <c r="E645" s="358">
        <f t="shared" si="113"/>
        <v>2479.7577000000001</v>
      </c>
      <c r="F645" s="356">
        <v>0</v>
      </c>
      <c r="G645" s="363">
        <v>541</v>
      </c>
      <c r="H645" s="356">
        <f t="shared" si="114"/>
        <v>1938.7577000000001</v>
      </c>
      <c r="I645" s="361">
        <v>0</v>
      </c>
    </row>
    <row r="646" spans="2:11" ht="15" x14ac:dyDescent="0.25">
      <c r="B646" s="354" t="s">
        <v>266</v>
      </c>
      <c r="C646" s="355">
        <v>40422</v>
      </c>
      <c r="D646" s="6">
        <v>29769</v>
      </c>
      <c r="E646" s="358">
        <f t="shared" si="113"/>
        <v>2479.7577000000001</v>
      </c>
      <c r="F646" s="356">
        <v>0</v>
      </c>
      <c r="G646" s="363">
        <v>541</v>
      </c>
      <c r="H646" s="356">
        <f t="shared" si="114"/>
        <v>1938.7577000000001</v>
      </c>
      <c r="I646" s="361">
        <v>0</v>
      </c>
    </row>
    <row r="647" spans="2:11" ht="15" x14ac:dyDescent="0.25">
      <c r="B647" s="354" t="s">
        <v>266</v>
      </c>
      <c r="C647" s="355">
        <v>40452</v>
      </c>
      <c r="D647" s="6">
        <v>29769</v>
      </c>
      <c r="E647" s="358">
        <f t="shared" si="113"/>
        <v>2479.7577000000001</v>
      </c>
      <c r="F647" s="356">
        <v>0</v>
      </c>
      <c r="G647" s="363">
        <v>541</v>
      </c>
      <c r="H647" s="356">
        <f t="shared" si="114"/>
        <v>1938.7577000000001</v>
      </c>
      <c r="I647" s="361">
        <v>0</v>
      </c>
    </row>
    <row r="648" spans="2:11" ht="15" x14ac:dyDescent="0.25">
      <c r="B648" s="354" t="s">
        <v>266</v>
      </c>
      <c r="C648" s="355">
        <v>40483</v>
      </c>
      <c r="D648" s="6">
        <v>29769</v>
      </c>
      <c r="E648" s="358">
        <f t="shared" si="113"/>
        <v>2479.7577000000001</v>
      </c>
      <c r="F648" s="356">
        <v>0</v>
      </c>
      <c r="G648" s="363">
        <v>541</v>
      </c>
      <c r="H648" s="356">
        <f t="shared" si="114"/>
        <v>1938.7577000000001</v>
      </c>
      <c r="I648" s="361">
        <v>0</v>
      </c>
    </row>
    <row r="649" spans="2:11" ht="15" x14ac:dyDescent="0.25">
      <c r="B649" s="354" t="s">
        <v>266</v>
      </c>
      <c r="C649" s="355">
        <v>40513</v>
      </c>
      <c r="D649" s="6">
        <v>29769</v>
      </c>
      <c r="E649" s="358">
        <f t="shared" si="113"/>
        <v>2479.7577000000001</v>
      </c>
      <c r="F649" s="356">
        <v>0</v>
      </c>
      <c r="G649" s="363">
        <v>541</v>
      </c>
      <c r="H649" s="356">
        <f t="shared" si="114"/>
        <v>1938.7577000000001</v>
      </c>
      <c r="I649" s="361">
        <v>0</v>
      </c>
    </row>
    <row r="650" spans="2:11" ht="15" x14ac:dyDescent="0.25">
      <c r="B650" s="354" t="s">
        <v>266</v>
      </c>
      <c r="C650" s="355">
        <v>40544</v>
      </c>
      <c r="D650" s="6">
        <v>31644</v>
      </c>
      <c r="E650" s="358">
        <f t="shared" si="113"/>
        <v>2635.9452000000001</v>
      </c>
      <c r="F650" s="356">
        <v>0</v>
      </c>
      <c r="G650" s="363">
        <v>541</v>
      </c>
      <c r="H650" s="356">
        <f t="shared" si="114"/>
        <v>2094.9452000000001</v>
      </c>
      <c r="I650" s="361">
        <v>0</v>
      </c>
    </row>
    <row r="651" spans="2:11" ht="15" x14ac:dyDescent="0.25">
      <c r="B651" s="354" t="s">
        <v>266</v>
      </c>
      <c r="C651" s="355">
        <v>40575</v>
      </c>
      <c r="D651" s="6">
        <v>31644</v>
      </c>
      <c r="E651" s="358">
        <f t="shared" si="113"/>
        <v>2635.9452000000001</v>
      </c>
      <c r="F651" s="356">
        <v>0</v>
      </c>
      <c r="G651" s="363">
        <v>541</v>
      </c>
      <c r="H651" s="356">
        <f t="shared" si="114"/>
        <v>2094.9452000000001</v>
      </c>
      <c r="I651" s="361">
        <v>0</v>
      </c>
    </row>
    <row r="652" spans="2:11" ht="15" x14ac:dyDescent="0.25">
      <c r="B652" s="354" t="s">
        <v>266</v>
      </c>
      <c r="C652" s="355">
        <v>40603</v>
      </c>
      <c r="D652" s="6">
        <v>31644</v>
      </c>
      <c r="E652" s="358">
        <f t="shared" si="113"/>
        <v>2635.9452000000001</v>
      </c>
      <c r="F652" s="356">
        <v>0</v>
      </c>
      <c r="G652" s="363">
        <v>541</v>
      </c>
      <c r="H652" s="356">
        <f t="shared" si="114"/>
        <v>2094.9452000000001</v>
      </c>
      <c r="I652" s="361">
        <v>0</v>
      </c>
      <c r="K652" s="370">
        <f>SUM(D641:D652)</f>
        <v>378817</v>
      </c>
    </row>
    <row r="653" spans="2:11" ht="15" x14ac:dyDescent="0.25">
      <c r="B653" s="354" t="s">
        <v>266</v>
      </c>
      <c r="C653" s="355">
        <v>40634</v>
      </c>
      <c r="D653" s="6">
        <v>31644</v>
      </c>
      <c r="E653" s="358">
        <f t="shared" si="113"/>
        <v>2635.9452000000001</v>
      </c>
      <c r="F653" s="356">
        <v>0</v>
      </c>
      <c r="G653" s="363">
        <v>541</v>
      </c>
      <c r="H653" s="356">
        <f t="shared" si="114"/>
        <v>2094.9452000000001</v>
      </c>
      <c r="I653" s="361">
        <v>0</v>
      </c>
    </row>
    <row r="654" spans="2:11" ht="15" x14ac:dyDescent="0.25">
      <c r="B654" s="354" t="s">
        <v>266</v>
      </c>
      <c r="C654" s="355">
        <v>40664</v>
      </c>
      <c r="D654" s="6">
        <v>52250</v>
      </c>
      <c r="E654" s="358">
        <f t="shared" si="113"/>
        <v>4352.4250000000002</v>
      </c>
      <c r="F654" s="356">
        <v>0</v>
      </c>
      <c r="G654" s="363">
        <v>541</v>
      </c>
      <c r="H654" s="356">
        <f t="shared" si="114"/>
        <v>3811.4250000000002</v>
      </c>
      <c r="I654" s="361">
        <v>0</v>
      </c>
    </row>
    <row r="655" spans="2:11" ht="15" x14ac:dyDescent="0.25">
      <c r="B655" s="354" t="s">
        <v>266</v>
      </c>
      <c r="C655" s="355">
        <v>40695</v>
      </c>
      <c r="D655" s="6">
        <v>31644</v>
      </c>
      <c r="E655" s="358">
        <f t="shared" si="113"/>
        <v>2635.9452000000001</v>
      </c>
      <c r="F655" s="356">
        <v>0</v>
      </c>
      <c r="G655" s="363">
        <v>541</v>
      </c>
      <c r="H655" s="356">
        <f t="shared" si="114"/>
        <v>2094.9452000000001</v>
      </c>
      <c r="I655" s="361">
        <v>0</v>
      </c>
    </row>
    <row r="656" spans="2:11" ht="15" x14ac:dyDescent="0.25">
      <c r="B656" s="354" t="s">
        <v>266</v>
      </c>
      <c r="C656" s="355">
        <v>40725</v>
      </c>
      <c r="D656" s="6">
        <v>31644</v>
      </c>
      <c r="E656" s="358">
        <f t="shared" si="113"/>
        <v>2635.9452000000001</v>
      </c>
      <c r="F656" s="356">
        <v>0</v>
      </c>
      <c r="G656" s="363">
        <v>541</v>
      </c>
      <c r="H656" s="356">
        <f t="shared" si="114"/>
        <v>2094.9452000000001</v>
      </c>
      <c r="I656" s="361">
        <v>0</v>
      </c>
    </row>
    <row r="657" spans="2:11" ht="15" x14ac:dyDescent="0.25">
      <c r="B657" s="354" t="s">
        <v>266</v>
      </c>
      <c r="C657" s="355">
        <v>40756</v>
      </c>
      <c r="D657" s="6">
        <v>32603</v>
      </c>
      <c r="E657" s="358">
        <f t="shared" si="113"/>
        <v>2715.8299000000002</v>
      </c>
      <c r="F657" s="356">
        <v>0</v>
      </c>
      <c r="G657" s="363">
        <v>541</v>
      </c>
      <c r="H657" s="356">
        <f t="shared" si="114"/>
        <v>2174.8299000000002</v>
      </c>
      <c r="I657" s="361">
        <v>0</v>
      </c>
    </row>
    <row r="658" spans="2:11" ht="15" x14ac:dyDescent="0.25">
      <c r="B658" s="354" t="s">
        <v>266</v>
      </c>
      <c r="C658" s="355">
        <v>40787</v>
      </c>
      <c r="D658" s="6">
        <v>32603</v>
      </c>
      <c r="E658" s="358">
        <f t="shared" ref="E658:E721" si="115">SUM(D658*8.33%)</f>
        <v>2715.8299000000002</v>
      </c>
      <c r="F658" s="356">
        <v>0</v>
      </c>
      <c r="G658" s="363">
        <v>541</v>
      </c>
      <c r="H658" s="356">
        <f t="shared" si="114"/>
        <v>2174.8299000000002</v>
      </c>
      <c r="I658" s="361">
        <v>0</v>
      </c>
    </row>
    <row r="659" spans="2:11" ht="15" x14ac:dyDescent="0.25">
      <c r="B659" s="354" t="s">
        <v>266</v>
      </c>
      <c r="C659" s="355">
        <v>40817</v>
      </c>
      <c r="D659" s="6">
        <v>32603</v>
      </c>
      <c r="E659" s="358">
        <f t="shared" si="115"/>
        <v>2715.8299000000002</v>
      </c>
      <c r="F659" s="356">
        <v>0</v>
      </c>
      <c r="G659" s="363">
        <v>541</v>
      </c>
      <c r="H659" s="356">
        <f t="shared" si="114"/>
        <v>2174.8299000000002</v>
      </c>
      <c r="I659" s="361">
        <v>0</v>
      </c>
    </row>
    <row r="660" spans="2:11" ht="15" x14ac:dyDescent="0.25">
      <c r="B660" s="354" t="s">
        <v>266</v>
      </c>
      <c r="C660" s="355">
        <v>40848</v>
      </c>
      <c r="D660" s="6">
        <v>32603</v>
      </c>
      <c r="E660" s="358">
        <f t="shared" si="115"/>
        <v>2715.8299000000002</v>
      </c>
      <c r="F660" s="356">
        <v>0</v>
      </c>
      <c r="G660" s="363">
        <v>541</v>
      </c>
      <c r="H660" s="356">
        <f t="shared" si="114"/>
        <v>2174.8299000000002</v>
      </c>
      <c r="I660" s="361">
        <v>0</v>
      </c>
    </row>
    <row r="661" spans="2:11" ht="15" x14ac:dyDescent="0.25">
      <c r="B661" s="354" t="s">
        <v>266</v>
      </c>
      <c r="C661" s="355">
        <v>40878</v>
      </c>
      <c r="D661" s="6">
        <v>32603</v>
      </c>
      <c r="E661" s="358">
        <f t="shared" si="115"/>
        <v>2715.8299000000002</v>
      </c>
      <c r="F661" s="356">
        <v>0</v>
      </c>
      <c r="G661" s="363">
        <v>541</v>
      </c>
      <c r="H661" s="356">
        <f t="shared" ref="H661:H724" si="116">SUM(E661-G661)</f>
        <v>2174.8299000000002</v>
      </c>
      <c r="I661" s="361">
        <v>0</v>
      </c>
    </row>
    <row r="662" spans="2:11" ht="15" x14ac:dyDescent="0.25">
      <c r="B662" s="354" t="s">
        <v>266</v>
      </c>
      <c r="C662" s="355">
        <v>40909</v>
      </c>
      <c r="D662" s="6">
        <v>32603</v>
      </c>
      <c r="E662" s="358">
        <f t="shared" si="115"/>
        <v>2715.8299000000002</v>
      </c>
      <c r="F662" s="356">
        <v>0</v>
      </c>
      <c r="G662" s="363">
        <v>541</v>
      </c>
      <c r="H662" s="356">
        <f t="shared" si="116"/>
        <v>2174.8299000000002</v>
      </c>
      <c r="I662" s="361">
        <v>0</v>
      </c>
    </row>
    <row r="663" spans="2:11" ht="15" x14ac:dyDescent="0.25">
      <c r="B663" s="354" t="s">
        <v>266</v>
      </c>
      <c r="C663" s="355">
        <v>40940</v>
      </c>
      <c r="D663" s="6">
        <v>35018</v>
      </c>
      <c r="E663" s="358">
        <f t="shared" si="115"/>
        <v>2916.9994000000002</v>
      </c>
      <c r="F663" s="356">
        <v>0</v>
      </c>
      <c r="G663" s="363">
        <v>541</v>
      </c>
      <c r="H663" s="356">
        <f t="shared" si="116"/>
        <v>2375.9994000000002</v>
      </c>
      <c r="I663" s="361">
        <v>0</v>
      </c>
    </row>
    <row r="664" spans="2:11" ht="15" x14ac:dyDescent="0.25">
      <c r="B664" s="354" t="s">
        <v>266</v>
      </c>
      <c r="C664" s="355">
        <v>40969</v>
      </c>
      <c r="D664" s="6">
        <v>35018</v>
      </c>
      <c r="E664" s="358">
        <f t="shared" si="115"/>
        <v>2916.9994000000002</v>
      </c>
      <c r="F664" s="356">
        <v>0</v>
      </c>
      <c r="G664" s="363">
        <v>541</v>
      </c>
      <c r="H664" s="356">
        <f t="shared" si="116"/>
        <v>2375.9994000000002</v>
      </c>
      <c r="I664" s="361">
        <v>0</v>
      </c>
      <c r="K664" s="370">
        <f>SUM(D653:D664)</f>
        <v>412836</v>
      </c>
    </row>
    <row r="665" spans="2:11" ht="15" x14ac:dyDescent="0.25">
      <c r="B665" s="354" t="s">
        <v>266</v>
      </c>
      <c r="C665" s="355">
        <v>41000</v>
      </c>
      <c r="D665" s="6">
        <v>35018</v>
      </c>
      <c r="E665" s="358">
        <f t="shared" si="115"/>
        <v>2916.9994000000002</v>
      </c>
      <c r="F665" s="356">
        <v>0</v>
      </c>
      <c r="G665" s="363">
        <v>541</v>
      </c>
      <c r="H665" s="356">
        <f t="shared" si="116"/>
        <v>2375.9994000000002</v>
      </c>
      <c r="I665" s="361">
        <v>0</v>
      </c>
    </row>
    <row r="666" spans="2:11" ht="15" x14ac:dyDescent="0.25">
      <c r="B666" s="354" t="s">
        <v>266</v>
      </c>
      <c r="C666" s="355">
        <v>41030</v>
      </c>
      <c r="D666" s="6">
        <v>35018</v>
      </c>
      <c r="E666" s="358">
        <f t="shared" si="115"/>
        <v>2916.9994000000002</v>
      </c>
      <c r="F666" s="356">
        <v>0</v>
      </c>
      <c r="G666" s="363">
        <v>541</v>
      </c>
      <c r="H666" s="356">
        <f t="shared" si="116"/>
        <v>2375.9994000000002</v>
      </c>
      <c r="I666" s="361">
        <v>0</v>
      </c>
    </row>
    <row r="667" spans="2:11" ht="15" x14ac:dyDescent="0.25">
      <c r="B667" s="354" t="s">
        <v>266</v>
      </c>
      <c r="C667" s="355">
        <v>41061</v>
      </c>
      <c r="D667" s="6">
        <v>35018</v>
      </c>
      <c r="E667" s="358">
        <f t="shared" si="115"/>
        <v>2916.9994000000002</v>
      </c>
      <c r="F667" s="356">
        <v>0</v>
      </c>
      <c r="G667" s="363">
        <v>541</v>
      </c>
      <c r="H667" s="356">
        <f t="shared" si="116"/>
        <v>2375.9994000000002</v>
      </c>
      <c r="I667" s="361">
        <v>0</v>
      </c>
    </row>
    <row r="668" spans="2:11" ht="15" x14ac:dyDescent="0.25">
      <c r="B668" s="354" t="s">
        <v>266</v>
      </c>
      <c r="C668" s="355">
        <v>41091</v>
      </c>
      <c r="D668" s="6">
        <v>35018</v>
      </c>
      <c r="E668" s="358">
        <f t="shared" si="115"/>
        <v>2916.9994000000002</v>
      </c>
      <c r="F668" s="356">
        <v>0</v>
      </c>
      <c r="G668" s="363">
        <v>541</v>
      </c>
      <c r="H668" s="356">
        <f t="shared" si="116"/>
        <v>2375.9994000000002</v>
      </c>
      <c r="I668" s="361">
        <v>0</v>
      </c>
    </row>
    <row r="669" spans="2:11" ht="15" x14ac:dyDescent="0.25">
      <c r="B669" s="354" t="s">
        <v>266</v>
      </c>
      <c r="C669" s="355">
        <v>41122</v>
      </c>
      <c r="D669" s="6">
        <v>36076</v>
      </c>
      <c r="E669" s="358">
        <f t="shared" si="115"/>
        <v>3005.1307999999999</v>
      </c>
      <c r="F669" s="356">
        <v>0</v>
      </c>
      <c r="G669" s="363">
        <v>541</v>
      </c>
      <c r="H669" s="356">
        <f t="shared" si="116"/>
        <v>2464.1307999999999</v>
      </c>
      <c r="I669" s="361">
        <v>0</v>
      </c>
    </row>
    <row r="670" spans="2:11" ht="15" x14ac:dyDescent="0.25">
      <c r="B670" s="354" t="s">
        <v>266</v>
      </c>
      <c r="C670" s="355">
        <v>41153</v>
      </c>
      <c r="D670" s="6">
        <v>36076</v>
      </c>
      <c r="E670" s="358">
        <f t="shared" si="115"/>
        <v>3005.1307999999999</v>
      </c>
      <c r="F670" s="356">
        <v>0</v>
      </c>
      <c r="G670" s="363">
        <v>541</v>
      </c>
      <c r="H670" s="356">
        <f t="shared" si="116"/>
        <v>2464.1307999999999</v>
      </c>
      <c r="I670" s="361">
        <v>0</v>
      </c>
    </row>
    <row r="671" spans="2:11" ht="15" x14ac:dyDescent="0.25">
      <c r="B671" s="354" t="s">
        <v>266</v>
      </c>
      <c r="C671" s="355">
        <v>41183</v>
      </c>
      <c r="D671" s="6">
        <v>36076</v>
      </c>
      <c r="E671" s="358">
        <f t="shared" si="115"/>
        <v>3005.1307999999999</v>
      </c>
      <c r="F671" s="356">
        <v>0</v>
      </c>
      <c r="G671" s="363">
        <v>541</v>
      </c>
      <c r="H671" s="356">
        <f t="shared" si="116"/>
        <v>2464.1307999999999</v>
      </c>
      <c r="I671" s="361">
        <v>0</v>
      </c>
    </row>
    <row r="672" spans="2:11" ht="15" x14ac:dyDescent="0.25">
      <c r="B672" s="354" t="s">
        <v>266</v>
      </c>
      <c r="C672" s="355">
        <v>41214</v>
      </c>
      <c r="D672" s="6">
        <v>36076</v>
      </c>
      <c r="E672" s="358">
        <f t="shared" si="115"/>
        <v>3005.1307999999999</v>
      </c>
      <c r="F672" s="356">
        <v>0</v>
      </c>
      <c r="G672" s="363">
        <v>541</v>
      </c>
      <c r="H672" s="356">
        <f t="shared" si="116"/>
        <v>2464.1307999999999</v>
      </c>
      <c r="I672" s="361">
        <v>0</v>
      </c>
    </row>
    <row r="673" spans="2:11" ht="15" x14ac:dyDescent="0.25">
      <c r="B673" s="354" t="s">
        <v>266</v>
      </c>
      <c r="C673" s="355">
        <v>41244</v>
      </c>
      <c r="D673" s="6">
        <v>36076</v>
      </c>
      <c r="E673" s="358">
        <f t="shared" si="115"/>
        <v>3005.1307999999999</v>
      </c>
      <c r="F673" s="356">
        <v>0</v>
      </c>
      <c r="G673" s="363">
        <v>541</v>
      </c>
      <c r="H673" s="356">
        <f t="shared" si="116"/>
        <v>2464.1307999999999</v>
      </c>
      <c r="I673" s="361">
        <v>0</v>
      </c>
    </row>
    <row r="674" spans="2:11" ht="15" x14ac:dyDescent="0.25">
      <c r="B674" s="354" t="s">
        <v>266</v>
      </c>
      <c r="C674" s="355">
        <v>41275</v>
      </c>
      <c r="D674" s="6">
        <v>36076</v>
      </c>
      <c r="E674" s="358">
        <f t="shared" si="115"/>
        <v>3005.1307999999999</v>
      </c>
      <c r="F674" s="356">
        <v>0</v>
      </c>
      <c r="G674" s="363">
        <v>541</v>
      </c>
      <c r="H674" s="356">
        <f t="shared" si="116"/>
        <v>2464.1307999999999</v>
      </c>
      <c r="I674" s="361">
        <v>0</v>
      </c>
    </row>
    <row r="675" spans="2:11" ht="15" x14ac:dyDescent="0.25">
      <c r="B675" s="354" t="s">
        <v>266</v>
      </c>
      <c r="C675" s="355">
        <v>41306</v>
      </c>
      <c r="D675" s="6">
        <v>37818</v>
      </c>
      <c r="E675" s="358">
        <f t="shared" si="115"/>
        <v>3150.2393999999999</v>
      </c>
      <c r="F675" s="356">
        <v>0</v>
      </c>
      <c r="G675" s="363">
        <v>541</v>
      </c>
      <c r="H675" s="356">
        <f t="shared" si="116"/>
        <v>2609.2393999999999</v>
      </c>
      <c r="I675" s="361">
        <v>0</v>
      </c>
    </row>
    <row r="676" spans="2:11" ht="15" x14ac:dyDescent="0.25">
      <c r="B676" s="354" t="s">
        <v>266</v>
      </c>
      <c r="C676" s="355">
        <v>41334</v>
      </c>
      <c r="D676" s="6">
        <v>37818</v>
      </c>
      <c r="E676" s="358">
        <f t="shared" si="115"/>
        <v>3150.2393999999999</v>
      </c>
      <c r="F676" s="356">
        <v>0</v>
      </c>
      <c r="G676" s="363">
        <v>541</v>
      </c>
      <c r="H676" s="356">
        <f t="shared" si="116"/>
        <v>2609.2393999999999</v>
      </c>
      <c r="I676" s="361">
        <v>0</v>
      </c>
      <c r="K676" s="370">
        <f>SUM(D665:D676)</f>
        <v>432164</v>
      </c>
    </row>
    <row r="677" spans="2:11" ht="15" x14ac:dyDescent="0.25">
      <c r="B677" s="354" t="s">
        <v>266</v>
      </c>
      <c r="C677" s="355">
        <v>41365</v>
      </c>
      <c r="D677" s="6">
        <v>54646</v>
      </c>
      <c r="E677" s="358">
        <f t="shared" si="115"/>
        <v>4552.0118000000002</v>
      </c>
      <c r="F677" s="356">
        <v>0</v>
      </c>
      <c r="G677" s="363">
        <v>541</v>
      </c>
      <c r="H677" s="356">
        <f t="shared" si="116"/>
        <v>4011.0118000000002</v>
      </c>
      <c r="I677" s="361">
        <v>0</v>
      </c>
    </row>
    <row r="678" spans="2:11" ht="15" x14ac:dyDescent="0.25">
      <c r="B678" s="354" t="s">
        <v>266</v>
      </c>
      <c r="C678" s="355">
        <v>41395</v>
      </c>
      <c r="D678" s="6">
        <v>42074</v>
      </c>
      <c r="E678" s="358">
        <f t="shared" si="115"/>
        <v>3504.7642000000001</v>
      </c>
      <c r="F678" s="356">
        <v>0</v>
      </c>
      <c r="G678" s="363">
        <v>541</v>
      </c>
      <c r="H678" s="356">
        <f t="shared" si="116"/>
        <v>2963.7642000000001</v>
      </c>
      <c r="I678" s="361">
        <v>0</v>
      </c>
    </row>
    <row r="679" spans="2:11" ht="15" x14ac:dyDescent="0.25">
      <c r="B679" s="354" t="s">
        <v>266</v>
      </c>
      <c r="C679" s="355">
        <v>41426</v>
      </c>
      <c r="D679" s="6">
        <v>42074</v>
      </c>
      <c r="E679" s="358">
        <f t="shared" si="115"/>
        <v>3504.7642000000001</v>
      </c>
      <c r="F679" s="356">
        <v>0</v>
      </c>
      <c r="G679" s="363">
        <v>541</v>
      </c>
      <c r="H679" s="356">
        <f t="shared" si="116"/>
        <v>2963.7642000000001</v>
      </c>
      <c r="I679" s="361">
        <v>0</v>
      </c>
    </row>
    <row r="680" spans="2:11" ht="15" x14ac:dyDescent="0.25">
      <c r="B680" s="354" t="s">
        <v>266</v>
      </c>
      <c r="C680" s="355">
        <v>41456</v>
      </c>
      <c r="D680" s="6">
        <v>42074</v>
      </c>
      <c r="E680" s="358">
        <f t="shared" si="115"/>
        <v>3504.7642000000001</v>
      </c>
      <c r="F680" s="356">
        <v>0</v>
      </c>
      <c r="G680" s="363">
        <v>541</v>
      </c>
      <c r="H680" s="356">
        <f t="shared" si="116"/>
        <v>2963.7642000000001</v>
      </c>
      <c r="I680" s="361">
        <v>0</v>
      </c>
    </row>
    <row r="681" spans="2:11" ht="15" x14ac:dyDescent="0.25">
      <c r="B681" s="354" t="s">
        <v>266</v>
      </c>
      <c r="C681" s="355">
        <v>41487</v>
      </c>
      <c r="D681" s="6">
        <v>43335</v>
      </c>
      <c r="E681" s="358">
        <f t="shared" si="115"/>
        <v>3609.8054999999999</v>
      </c>
      <c r="F681" s="356">
        <v>0</v>
      </c>
      <c r="G681" s="363">
        <v>541</v>
      </c>
      <c r="H681" s="356">
        <f t="shared" si="116"/>
        <v>3068.8054999999999</v>
      </c>
      <c r="I681" s="361">
        <v>0</v>
      </c>
    </row>
    <row r="682" spans="2:11" ht="15" x14ac:dyDescent="0.25">
      <c r="B682" s="354" t="s">
        <v>266</v>
      </c>
      <c r="C682" s="355">
        <v>41518</v>
      </c>
      <c r="D682" s="6">
        <v>43335</v>
      </c>
      <c r="E682" s="358">
        <f t="shared" si="115"/>
        <v>3609.8054999999999</v>
      </c>
      <c r="F682" s="356">
        <v>0</v>
      </c>
      <c r="G682" s="363">
        <v>541</v>
      </c>
      <c r="H682" s="356">
        <f t="shared" si="116"/>
        <v>3068.8054999999999</v>
      </c>
      <c r="I682" s="361">
        <v>0</v>
      </c>
    </row>
    <row r="683" spans="2:11" ht="15" x14ac:dyDescent="0.25">
      <c r="B683" s="354" t="s">
        <v>266</v>
      </c>
      <c r="C683" s="355">
        <v>41548</v>
      </c>
      <c r="D683" s="6">
        <v>43335</v>
      </c>
      <c r="E683" s="358">
        <f t="shared" si="115"/>
        <v>3609.8054999999999</v>
      </c>
      <c r="F683" s="356">
        <v>0</v>
      </c>
      <c r="G683" s="363">
        <v>541</v>
      </c>
      <c r="H683" s="356">
        <f t="shared" si="116"/>
        <v>3068.8054999999999</v>
      </c>
      <c r="I683" s="361">
        <v>0</v>
      </c>
    </row>
    <row r="684" spans="2:11" ht="15" x14ac:dyDescent="0.25">
      <c r="B684" s="354" t="s">
        <v>266</v>
      </c>
      <c r="C684" s="355">
        <v>41579</v>
      </c>
      <c r="D684" s="6">
        <v>43335</v>
      </c>
      <c r="E684" s="358">
        <f t="shared" si="115"/>
        <v>3609.8054999999999</v>
      </c>
      <c r="F684" s="356">
        <v>0</v>
      </c>
      <c r="G684" s="363">
        <v>541</v>
      </c>
      <c r="H684" s="356">
        <f t="shared" si="116"/>
        <v>3068.8054999999999</v>
      </c>
      <c r="I684" s="361">
        <v>0</v>
      </c>
    </row>
    <row r="685" spans="2:11" ht="15" x14ac:dyDescent="0.25">
      <c r="B685" s="354" t="s">
        <v>266</v>
      </c>
      <c r="C685" s="355">
        <v>41609</v>
      </c>
      <c r="D685" s="6">
        <v>43335</v>
      </c>
      <c r="E685" s="358">
        <f t="shared" si="115"/>
        <v>3609.8054999999999</v>
      </c>
      <c r="F685" s="356">
        <v>0</v>
      </c>
      <c r="G685" s="363">
        <v>541</v>
      </c>
      <c r="H685" s="356">
        <f t="shared" si="116"/>
        <v>3068.8054999999999</v>
      </c>
      <c r="I685" s="361">
        <v>0</v>
      </c>
    </row>
    <row r="686" spans="2:11" ht="15" x14ac:dyDescent="0.25">
      <c r="B686" s="354" t="s">
        <v>266</v>
      </c>
      <c r="C686" s="355">
        <v>41640</v>
      </c>
      <c r="D686" s="6">
        <v>43335</v>
      </c>
      <c r="E686" s="358">
        <f t="shared" si="115"/>
        <v>3609.8054999999999</v>
      </c>
      <c r="F686" s="356">
        <v>0</v>
      </c>
      <c r="G686" s="363">
        <v>541</v>
      </c>
      <c r="H686" s="356">
        <f t="shared" si="116"/>
        <v>3068.8054999999999</v>
      </c>
      <c r="I686" s="361">
        <v>0</v>
      </c>
    </row>
    <row r="687" spans="2:11" ht="15" x14ac:dyDescent="0.25">
      <c r="B687" s="354" t="s">
        <v>266</v>
      </c>
      <c r="C687" s="355">
        <v>41671</v>
      </c>
      <c r="D687" s="6">
        <v>45046</v>
      </c>
      <c r="E687" s="358">
        <f t="shared" si="115"/>
        <v>3752.3317999999999</v>
      </c>
      <c r="F687" s="356">
        <v>0</v>
      </c>
      <c r="G687" s="363">
        <v>541</v>
      </c>
      <c r="H687" s="356">
        <f t="shared" si="116"/>
        <v>3211.3317999999999</v>
      </c>
      <c r="I687" s="361">
        <v>0</v>
      </c>
    </row>
    <row r="688" spans="2:11" ht="15" x14ac:dyDescent="0.25">
      <c r="B688" s="354" t="s">
        <v>266</v>
      </c>
      <c r="C688" s="355">
        <v>41699</v>
      </c>
      <c r="D688" s="6">
        <v>45046</v>
      </c>
      <c r="E688" s="358">
        <f t="shared" si="115"/>
        <v>3752.3317999999999</v>
      </c>
      <c r="F688" s="356">
        <v>0</v>
      </c>
      <c r="G688" s="363">
        <v>541</v>
      </c>
      <c r="H688" s="356">
        <f t="shared" si="116"/>
        <v>3211.3317999999999</v>
      </c>
      <c r="I688" s="361">
        <v>0</v>
      </c>
      <c r="K688" s="370">
        <f>SUM(D677:D688)</f>
        <v>530970</v>
      </c>
    </row>
    <row r="689" spans="2:11" ht="15" x14ac:dyDescent="0.25">
      <c r="B689" s="354" t="s">
        <v>266</v>
      </c>
      <c r="C689" s="355">
        <v>41730</v>
      </c>
      <c r="D689" s="6">
        <v>45046</v>
      </c>
      <c r="E689" s="358">
        <f t="shared" si="115"/>
        <v>3752.3317999999999</v>
      </c>
      <c r="F689" s="356">
        <v>0</v>
      </c>
      <c r="G689" s="363">
        <v>541</v>
      </c>
      <c r="H689" s="356">
        <f t="shared" si="116"/>
        <v>3211.3317999999999</v>
      </c>
      <c r="I689" s="361">
        <v>0</v>
      </c>
    </row>
    <row r="690" spans="2:11" ht="15" x14ac:dyDescent="0.25">
      <c r="B690" s="354" t="s">
        <v>266</v>
      </c>
      <c r="C690" s="355">
        <v>41760</v>
      </c>
      <c r="D690" s="6">
        <v>45046</v>
      </c>
      <c r="E690" s="358">
        <f t="shared" si="115"/>
        <v>3752.3317999999999</v>
      </c>
      <c r="F690" s="356">
        <v>0</v>
      </c>
      <c r="G690" s="363">
        <v>541</v>
      </c>
      <c r="H690" s="356">
        <f t="shared" si="116"/>
        <v>3211.3317999999999</v>
      </c>
      <c r="I690" s="361">
        <v>0</v>
      </c>
    </row>
    <row r="691" spans="2:11" ht="15" x14ac:dyDescent="0.25">
      <c r="B691" s="354" t="s">
        <v>266</v>
      </c>
      <c r="C691" s="355">
        <v>41791</v>
      </c>
      <c r="D691" s="6">
        <v>45046</v>
      </c>
      <c r="E691" s="358">
        <f t="shared" si="115"/>
        <v>3752.3317999999999</v>
      </c>
      <c r="F691" s="356">
        <v>0</v>
      </c>
      <c r="G691" s="363">
        <v>541</v>
      </c>
      <c r="H691" s="356">
        <f t="shared" si="116"/>
        <v>3211.3317999999999</v>
      </c>
      <c r="I691" s="361">
        <v>0</v>
      </c>
    </row>
    <row r="692" spans="2:11" ht="15" x14ac:dyDescent="0.25">
      <c r="B692" s="354" t="s">
        <v>266</v>
      </c>
      <c r="C692" s="355">
        <v>41821</v>
      </c>
      <c r="D692" s="6">
        <v>45046</v>
      </c>
      <c r="E692" s="358">
        <f t="shared" si="115"/>
        <v>3752.3317999999999</v>
      </c>
      <c r="F692" s="356">
        <v>0</v>
      </c>
      <c r="G692" s="363">
        <v>541</v>
      </c>
      <c r="H692" s="356">
        <f t="shared" si="116"/>
        <v>3211.3317999999999</v>
      </c>
      <c r="I692" s="361">
        <v>0</v>
      </c>
    </row>
    <row r="693" spans="2:11" ht="15" x14ac:dyDescent="0.25">
      <c r="B693" s="354" t="s">
        <v>266</v>
      </c>
      <c r="C693" s="355">
        <v>41852</v>
      </c>
      <c r="D693" s="6">
        <v>46405</v>
      </c>
      <c r="E693" s="358">
        <f t="shared" si="115"/>
        <v>3865.5365000000002</v>
      </c>
      <c r="F693" s="356">
        <v>0</v>
      </c>
      <c r="G693" s="363">
        <v>541</v>
      </c>
      <c r="H693" s="356">
        <f t="shared" si="116"/>
        <v>3324.5365000000002</v>
      </c>
      <c r="I693" s="361">
        <v>0</v>
      </c>
    </row>
    <row r="694" spans="2:11" ht="15" x14ac:dyDescent="0.25">
      <c r="B694" s="354" t="s">
        <v>266</v>
      </c>
      <c r="C694" s="355">
        <v>41883</v>
      </c>
      <c r="D694" s="6">
        <v>46405</v>
      </c>
      <c r="E694" s="358">
        <f t="shared" si="115"/>
        <v>3865.5365000000002</v>
      </c>
      <c r="F694" s="356">
        <v>0</v>
      </c>
      <c r="G694" s="363">
        <v>1250</v>
      </c>
      <c r="H694" s="356">
        <f t="shared" si="116"/>
        <v>2615.5365000000002</v>
      </c>
      <c r="I694" s="361">
        <v>0</v>
      </c>
    </row>
    <row r="695" spans="2:11" ht="15" x14ac:dyDescent="0.25">
      <c r="B695" s="354" t="s">
        <v>266</v>
      </c>
      <c r="C695" s="355">
        <v>41913</v>
      </c>
      <c r="D695" s="6">
        <v>46405</v>
      </c>
      <c r="E695" s="358">
        <f t="shared" si="115"/>
        <v>3865.5365000000002</v>
      </c>
      <c r="F695" s="356">
        <v>0</v>
      </c>
      <c r="G695" s="363">
        <v>1250</v>
      </c>
      <c r="H695" s="356">
        <f t="shared" si="116"/>
        <v>2615.5365000000002</v>
      </c>
      <c r="I695" s="361">
        <v>0</v>
      </c>
    </row>
    <row r="696" spans="2:11" ht="15" x14ac:dyDescent="0.25">
      <c r="B696" s="354" t="s">
        <v>266</v>
      </c>
      <c r="C696" s="355">
        <v>41944</v>
      </c>
      <c r="D696" s="6">
        <v>46405</v>
      </c>
      <c r="E696" s="358">
        <f t="shared" si="115"/>
        <v>3865.5365000000002</v>
      </c>
      <c r="F696" s="356">
        <v>0</v>
      </c>
      <c r="G696" s="363">
        <v>1250</v>
      </c>
      <c r="H696" s="356">
        <f t="shared" si="116"/>
        <v>2615.5365000000002</v>
      </c>
      <c r="I696" s="361">
        <v>0</v>
      </c>
    </row>
    <row r="697" spans="2:11" ht="15" x14ac:dyDescent="0.25">
      <c r="B697" s="354" t="s">
        <v>266</v>
      </c>
      <c r="C697" s="355">
        <v>41974</v>
      </c>
      <c r="D697" s="6">
        <v>46405</v>
      </c>
      <c r="E697" s="358">
        <f t="shared" si="115"/>
        <v>3865.5365000000002</v>
      </c>
      <c r="F697" s="356">
        <v>0</v>
      </c>
      <c r="G697" s="363">
        <v>1250</v>
      </c>
      <c r="H697" s="356">
        <f t="shared" si="116"/>
        <v>2615.5365000000002</v>
      </c>
      <c r="I697" s="361">
        <v>0</v>
      </c>
    </row>
    <row r="698" spans="2:11" ht="15" x14ac:dyDescent="0.25">
      <c r="B698" s="354" t="s">
        <v>266</v>
      </c>
      <c r="C698" s="355">
        <v>42005</v>
      </c>
      <c r="D698" s="6">
        <v>46405</v>
      </c>
      <c r="E698" s="358">
        <f t="shared" si="115"/>
        <v>3865.5365000000002</v>
      </c>
      <c r="F698" s="356">
        <v>0</v>
      </c>
      <c r="G698" s="363">
        <v>1250</v>
      </c>
      <c r="H698" s="356">
        <f t="shared" si="116"/>
        <v>2615.5365000000002</v>
      </c>
      <c r="I698" s="361">
        <v>0</v>
      </c>
    </row>
    <row r="699" spans="2:11" ht="15" x14ac:dyDescent="0.25">
      <c r="B699" s="354" t="s">
        <v>266</v>
      </c>
      <c r="C699" s="355">
        <v>42036</v>
      </c>
      <c r="D699" s="6">
        <v>48461</v>
      </c>
      <c r="E699" s="358">
        <f t="shared" si="115"/>
        <v>4036.8013000000001</v>
      </c>
      <c r="F699" s="356">
        <v>0</v>
      </c>
      <c r="G699" s="363">
        <v>1250</v>
      </c>
      <c r="H699" s="356">
        <f t="shared" si="116"/>
        <v>2786.8013000000001</v>
      </c>
      <c r="I699" s="361">
        <v>0</v>
      </c>
    </row>
    <row r="700" spans="2:11" ht="15" x14ac:dyDescent="0.25">
      <c r="B700" s="354" t="s">
        <v>266</v>
      </c>
      <c r="C700" s="355">
        <v>42064</v>
      </c>
      <c r="D700" s="6">
        <v>48461</v>
      </c>
      <c r="E700" s="358">
        <f t="shared" si="115"/>
        <v>4036.8013000000001</v>
      </c>
      <c r="F700" s="356">
        <v>0</v>
      </c>
      <c r="G700" s="363">
        <v>1250</v>
      </c>
      <c r="H700" s="356">
        <f t="shared" si="116"/>
        <v>2786.8013000000001</v>
      </c>
      <c r="I700" s="361">
        <v>0</v>
      </c>
      <c r="K700" s="370">
        <f>SUM(D689:D700)</f>
        <v>555536</v>
      </c>
    </row>
    <row r="701" spans="2:11" ht="15" x14ac:dyDescent="0.25">
      <c r="B701" s="354" t="s">
        <v>266</v>
      </c>
      <c r="C701" s="355">
        <v>42095</v>
      </c>
      <c r="D701" s="6">
        <v>48461</v>
      </c>
      <c r="E701" s="358">
        <f t="shared" si="115"/>
        <v>4036.8013000000001</v>
      </c>
      <c r="F701" s="356">
        <v>0</v>
      </c>
      <c r="G701" s="363">
        <v>1250</v>
      </c>
      <c r="H701" s="356">
        <f t="shared" si="116"/>
        <v>2786.8013000000001</v>
      </c>
      <c r="I701" s="361">
        <v>0</v>
      </c>
    </row>
    <row r="702" spans="2:11" ht="15" x14ac:dyDescent="0.25">
      <c r="B702" s="354" t="s">
        <v>266</v>
      </c>
      <c r="C702" s="355">
        <v>42125</v>
      </c>
      <c r="D702" s="6">
        <v>48461</v>
      </c>
      <c r="E702" s="358">
        <f t="shared" si="115"/>
        <v>4036.8013000000001</v>
      </c>
      <c r="F702" s="356">
        <v>0</v>
      </c>
      <c r="G702" s="363">
        <v>1250</v>
      </c>
      <c r="H702" s="356">
        <f t="shared" si="116"/>
        <v>2786.8013000000001</v>
      </c>
      <c r="I702" s="361">
        <v>0</v>
      </c>
    </row>
    <row r="703" spans="2:11" ht="15" x14ac:dyDescent="0.25">
      <c r="B703" s="354" t="s">
        <v>266</v>
      </c>
      <c r="C703" s="355">
        <v>42156</v>
      </c>
      <c r="D703" s="6">
        <v>48461</v>
      </c>
      <c r="E703" s="358">
        <f t="shared" si="115"/>
        <v>4036.8013000000001</v>
      </c>
      <c r="F703" s="356">
        <v>0</v>
      </c>
      <c r="G703" s="363">
        <v>1250</v>
      </c>
      <c r="H703" s="356">
        <f t="shared" si="116"/>
        <v>2786.8013000000001</v>
      </c>
      <c r="I703" s="361">
        <v>0</v>
      </c>
    </row>
    <row r="704" spans="2:11" ht="15" x14ac:dyDescent="0.25">
      <c r="B704" s="354" t="s">
        <v>266</v>
      </c>
      <c r="C704" s="355">
        <v>42186</v>
      </c>
      <c r="D704" s="6">
        <v>48461</v>
      </c>
      <c r="E704" s="358">
        <f t="shared" si="115"/>
        <v>4036.8013000000001</v>
      </c>
      <c r="F704" s="356">
        <v>0</v>
      </c>
      <c r="G704" s="363">
        <v>1250</v>
      </c>
      <c r="H704" s="356">
        <f t="shared" si="116"/>
        <v>2786.8013000000001</v>
      </c>
      <c r="I704" s="361">
        <v>0</v>
      </c>
    </row>
    <row r="705" spans="2:11" ht="15" x14ac:dyDescent="0.25">
      <c r="B705" s="354" t="s">
        <v>266</v>
      </c>
      <c r="C705" s="355">
        <v>42217</v>
      </c>
      <c r="D705" s="6">
        <v>49929</v>
      </c>
      <c r="E705" s="358">
        <f t="shared" si="115"/>
        <v>4159.0856999999996</v>
      </c>
      <c r="F705" s="356">
        <v>0</v>
      </c>
      <c r="G705" s="363">
        <v>1250</v>
      </c>
      <c r="H705" s="356">
        <f t="shared" si="116"/>
        <v>2909.0856999999996</v>
      </c>
      <c r="I705" s="361">
        <v>0</v>
      </c>
    </row>
    <row r="706" spans="2:11" ht="15" x14ac:dyDescent="0.25">
      <c r="B706" s="354" t="s">
        <v>266</v>
      </c>
      <c r="C706" s="355">
        <v>42248</v>
      </c>
      <c r="D706" s="6">
        <v>49929</v>
      </c>
      <c r="E706" s="358">
        <f t="shared" si="115"/>
        <v>4159.0856999999996</v>
      </c>
      <c r="F706" s="356">
        <v>0</v>
      </c>
      <c r="G706" s="363">
        <v>1250</v>
      </c>
      <c r="H706" s="356">
        <f t="shared" si="116"/>
        <v>2909.0856999999996</v>
      </c>
      <c r="I706" s="361">
        <v>0</v>
      </c>
    </row>
    <row r="707" spans="2:11" ht="15" x14ac:dyDescent="0.25">
      <c r="B707" s="354" t="s">
        <v>266</v>
      </c>
      <c r="C707" s="355">
        <v>42278</v>
      </c>
      <c r="D707" s="6">
        <v>49929</v>
      </c>
      <c r="E707" s="358">
        <f t="shared" si="115"/>
        <v>4159.0856999999996</v>
      </c>
      <c r="F707" s="356">
        <v>0</v>
      </c>
      <c r="G707" s="363">
        <v>1250</v>
      </c>
      <c r="H707" s="356">
        <f t="shared" si="116"/>
        <v>2909.0856999999996</v>
      </c>
      <c r="I707" s="361">
        <v>0</v>
      </c>
    </row>
    <row r="708" spans="2:11" ht="15" x14ac:dyDescent="0.25">
      <c r="B708" s="354" t="s">
        <v>266</v>
      </c>
      <c r="C708" s="355">
        <v>42309</v>
      </c>
      <c r="D708" s="6">
        <v>49929</v>
      </c>
      <c r="E708" s="358">
        <f t="shared" si="115"/>
        <v>4159.0856999999996</v>
      </c>
      <c r="F708" s="356">
        <v>0</v>
      </c>
      <c r="G708" s="363">
        <v>1250</v>
      </c>
      <c r="H708" s="356">
        <f t="shared" si="116"/>
        <v>2909.0856999999996</v>
      </c>
      <c r="I708" s="361">
        <v>0</v>
      </c>
    </row>
    <row r="709" spans="2:11" ht="15" x14ac:dyDescent="0.25">
      <c r="B709" s="354" t="s">
        <v>266</v>
      </c>
      <c r="C709" s="355">
        <v>42339</v>
      </c>
      <c r="D709" s="6">
        <v>49929</v>
      </c>
      <c r="E709" s="358">
        <f t="shared" si="115"/>
        <v>4159.0856999999996</v>
      </c>
      <c r="F709" s="356">
        <v>0</v>
      </c>
      <c r="G709" s="363">
        <v>1250</v>
      </c>
      <c r="H709" s="356">
        <f t="shared" si="116"/>
        <v>2909.0856999999996</v>
      </c>
      <c r="I709" s="361">
        <v>0</v>
      </c>
    </row>
    <row r="710" spans="2:11" ht="15" x14ac:dyDescent="0.25">
      <c r="B710" s="354" t="s">
        <v>266</v>
      </c>
      <c r="C710" s="355">
        <v>42370</v>
      </c>
      <c r="D710" s="6">
        <v>49929</v>
      </c>
      <c r="E710" s="358">
        <f t="shared" si="115"/>
        <v>4159.0856999999996</v>
      </c>
      <c r="F710" s="356">
        <v>0</v>
      </c>
      <c r="G710" s="363">
        <v>1250</v>
      </c>
      <c r="H710" s="356">
        <f t="shared" si="116"/>
        <v>2909.0856999999996</v>
      </c>
      <c r="I710" s="361">
        <v>0</v>
      </c>
    </row>
    <row r="711" spans="2:11" ht="15" x14ac:dyDescent="0.25">
      <c r="B711" s="354" t="s">
        <v>266</v>
      </c>
      <c r="C711" s="355">
        <v>42401</v>
      </c>
      <c r="D711" s="6">
        <v>52955</v>
      </c>
      <c r="E711" s="358">
        <f t="shared" si="115"/>
        <v>4411.1514999999999</v>
      </c>
      <c r="F711" s="356">
        <v>0</v>
      </c>
      <c r="G711" s="363">
        <v>1250</v>
      </c>
      <c r="H711" s="356">
        <f t="shared" si="116"/>
        <v>3161.1514999999999</v>
      </c>
      <c r="I711" s="361">
        <v>0</v>
      </c>
    </row>
    <row r="712" spans="2:11" ht="15" x14ac:dyDescent="0.25">
      <c r="B712" s="354" t="s">
        <v>266</v>
      </c>
      <c r="C712" s="355">
        <v>42430</v>
      </c>
      <c r="D712" s="6">
        <v>52955</v>
      </c>
      <c r="E712" s="358">
        <f t="shared" si="115"/>
        <v>4411.1514999999999</v>
      </c>
      <c r="F712" s="356">
        <v>0</v>
      </c>
      <c r="G712" s="363">
        <v>1250</v>
      </c>
      <c r="H712" s="356">
        <f t="shared" si="116"/>
        <v>3161.1514999999999</v>
      </c>
      <c r="I712" s="361">
        <v>0</v>
      </c>
      <c r="K712" s="370">
        <f>SUM(D701:D712)</f>
        <v>599328</v>
      </c>
    </row>
    <row r="713" spans="2:11" ht="15" x14ac:dyDescent="0.25">
      <c r="B713" s="354" t="s">
        <v>266</v>
      </c>
      <c r="C713" s="355">
        <v>42461</v>
      </c>
      <c r="D713" s="6">
        <v>52955</v>
      </c>
      <c r="E713" s="358">
        <f t="shared" si="115"/>
        <v>4411.1514999999999</v>
      </c>
      <c r="F713" s="356">
        <v>0</v>
      </c>
      <c r="G713" s="363">
        <v>1250</v>
      </c>
      <c r="H713" s="356">
        <f t="shared" si="116"/>
        <v>3161.1514999999999</v>
      </c>
      <c r="I713" s="361">
        <v>0</v>
      </c>
    </row>
    <row r="714" spans="2:11" ht="15" x14ac:dyDescent="0.25">
      <c r="B714" s="354" t="s">
        <v>266</v>
      </c>
      <c r="C714" s="355">
        <v>42491</v>
      </c>
      <c r="D714" s="6">
        <v>52955</v>
      </c>
      <c r="E714" s="358">
        <f t="shared" si="115"/>
        <v>4411.1514999999999</v>
      </c>
      <c r="F714" s="356">
        <v>0</v>
      </c>
      <c r="G714" s="363">
        <v>1250</v>
      </c>
      <c r="H714" s="356">
        <f t="shared" si="116"/>
        <v>3161.1514999999999</v>
      </c>
      <c r="I714" s="361">
        <v>0</v>
      </c>
    </row>
    <row r="715" spans="2:11" ht="15" x14ac:dyDescent="0.25">
      <c r="B715" s="354" t="s">
        <v>266</v>
      </c>
      <c r="C715" s="355">
        <v>42522</v>
      </c>
      <c r="D715" s="6">
        <v>52955</v>
      </c>
      <c r="E715" s="358">
        <f t="shared" si="115"/>
        <v>4411.1514999999999</v>
      </c>
      <c r="F715" s="356">
        <v>0</v>
      </c>
      <c r="G715" s="363">
        <v>1250</v>
      </c>
      <c r="H715" s="356">
        <f t="shared" si="116"/>
        <v>3161.1514999999999</v>
      </c>
      <c r="I715" s="361">
        <v>0</v>
      </c>
    </row>
    <row r="716" spans="2:11" ht="15" x14ac:dyDescent="0.25">
      <c r="B716" s="354" t="s">
        <v>266</v>
      </c>
      <c r="C716" s="355">
        <v>42552</v>
      </c>
      <c r="D716" s="6">
        <v>52955</v>
      </c>
      <c r="E716" s="358">
        <f t="shared" si="115"/>
        <v>4411.1514999999999</v>
      </c>
      <c r="F716" s="356">
        <v>0</v>
      </c>
      <c r="G716" s="363">
        <v>1250</v>
      </c>
      <c r="H716" s="356">
        <f t="shared" si="116"/>
        <v>3161.1514999999999</v>
      </c>
      <c r="I716" s="361">
        <v>0</v>
      </c>
    </row>
    <row r="717" spans="2:11" ht="15" x14ac:dyDescent="0.25">
      <c r="B717" s="354" t="s">
        <v>266</v>
      </c>
      <c r="C717" s="355">
        <v>42583</v>
      </c>
      <c r="D717" s="6">
        <v>54548</v>
      </c>
      <c r="E717" s="358">
        <f t="shared" si="115"/>
        <v>4543.8483999999999</v>
      </c>
      <c r="F717" s="356">
        <v>0</v>
      </c>
      <c r="G717" s="363">
        <v>1250</v>
      </c>
      <c r="H717" s="356">
        <f t="shared" si="116"/>
        <v>3293.8483999999999</v>
      </c>
      <c r="I717" s="361">
        <v>0</v>
      </c>
    </row>
    <row r="718" spans="2:11" ht="15" x14ac:dyDescent="0.25">
      <c r="B718" s="354" t="s">
        <v>266</v>
      </c>
      <c r="C718" s="355">
        <v>42614</v>
      </c>
      <c r="D718" s="6">
        <v>54548</v>
      </c>
      <c r="E718" s="358">
        <f t="shared" si="115"/>
        <v>4543.8483999999999</v>
      </c>
      <c r="F718" s="356">
        <v>0</v>
      </c>
      <c r="G718" s="363">
        <v>1250</v>
      </c>
      <c r="H718" s="356">
        <f t="shared" si="116"/>
        <v>3293.8483999999999</v>
      </c>
      <c r="I718" s="361">
        <v>0</v>
      </c>
    </row>
    <row r="719" spans="2:11" ht="15" x14ac:dyDescent="0.25">
      <c r="B719" s="354" t="s">
        <v>266</v>
      </c>
      <c r="C719" s="355">
        <v>42644</v>
      </c>
      <c r="D719" s="6">
        <v>54548</v>
      </c>
      <c r="E719" s="358">
        <f t="shared" si="115"/>
        <v>4543.8483999999999</v>
      </c>
      <c r="F719" s="356">
        <v>0</v>
      </c>
      <c r="G719" s="363">
        <v>1250</v>
      </c>
      <c r="H719" s="356">
        <f t="shared" si="116"/>
        <v>3293.8483999999999</v>
      </c>
      <c r="I719" s="361">
        <v>0</v>
      </c>
    </row>
    <row r="720" spans="2:11" ht="15" x14ac:dyDescent="0.25">
      <c r="B720" s="354" t="s">
        <v>266</v>
      </c>
      <c r="C720" s="355">
        <v>42675</v>
      </c>
      <c r="D720" s="6">
        <v>54548</v>
      </c>
      <c r="E720" s="358">
        <f t="shared" si="115"/>
        <v>4543.8483999999999</v>
      </c>
      <c r="F720" s="356">
        <v>0</v>
      </c>
      <c r="G720" s="363">
        <v>1250</v>
      </c>
      <c r="H720" s="356">
        <f t="shared" si="116"/>
        <v>3293.8483999999999</v>
      </c>
      <c r="I720" s="361">
        <v>0</v>
      </c>
    </row>
    <row r="721" spans="2:11" ht="15" x14ac:dyDescent="0.25">
      <c r="B721" s="354" t="s">
        <v>266</v>
      </c>
      <c r="C721" s="355">
        <v>42705</v>
      </c>
      <c r="D721" s="6">
        <v>54548</v>
      </c>
      <c r="E721" s="358">
        <f t="shared" si="115"/>
        <v>4543.8483999999999</v>
      </c>
      <c r="F721" s="356">
        <v>0</v>
      </c>
      <c r="G721" s="363">
        <v>1250</v>
      </c>
      <c r="H721" s="356">
        <f t="shared" si="116"/>
        <v>3293.8483999999999</v>
      </c>
      <c r="I721" s="361">
        <v>0</v>
      </c>
    </row>
    <row r="722" spans="2:11" ht="15" x14ac:dyDescent="0.25">
      <c r="B722" s="354" t="s">
        <v>266</v>
      </c>
      <c r="C722" s="355">
        <v>42736</v>
      </c>
      <c r="D722" s="6">
        <v>54548</v>
      </c>
      <c r="E722" s="358">
        <f t="shared" ref="E722:E739" si="117">SUM(D722*8.33%)</f>
        <v>4543.8483999999999</v>
      </c>
      <c r="F722" s="356">
        <v>0</v>
      </c>
      <c r="G722" s="363">
        <v>1250</v>
      </c>
      <c r="H722" s="356">
        <f t="shared" si="116"/>
        <v>3293.8483999999999</v>
      </c>
      <c r="I722" s="361">
        <v>0</v>
      </c>
    </row>
    <row r="723" spans="2:11" ht="15" x14ac:dyDescent="0.25">
      <c r="B723" s="354" t="s">
        <v>266</v>
      </c>
      <c r="C723" s="355">
        <v>42767</v>
      </c>
      <c r="D723" s="6">
        <v>57665</v>
      </c>
      <c r="E723" s="358">
        <f t="shared" si="117"/>
        <v>4803.4944999999998</v>
      </c>
      <c r="F723" s="356">
        <v>0</v>
      </c>
      <c r="G723" s="363">
        <v>1250</v>
      </c>
      <c r="H723" s="356">
        <f t="shared" si="116"/>
        <v>3553.4944999999998</v>
      </c>
      <c r="I723" s="361">
        <v>0</v>
      </c>
    </row>
    <row r="724" spans="2:11" ht="15" x14ac:dyDescent="0.25">
      <c r="B724" s="354" t="s">
        <v>266</v>
      </c>
      <c r="C724" s="355">
        <v>42795</v>
      </c>
      <c r="D724" s="6">
        <v>57665</v>
      </c>
      <c r="E724" s="358">
        <f t="shared" si="117"/>
        <v>4803.4944999999998</v>
      </c>
      <c r="F724" s="356">
        <v>0</v>
      </c>
      <c r="G724" s="363">
        <v>1250</v>
      </c>
      <c r="H724" s="356">
        <f t="shared" si="116"/>
        <v>3553.4944999999998</v>
      </c>
      <c r="I724" s="361">
        <v>0</v>
      </c>
      <c r="K724" s="370">
        <f>SUM(D713:D724)</f>
        <v>654438</v>
      </c>
    </row>
    <row r="725" spans="2:11" ht="15" x14ac:dyDescent="0.25">
      <c r="B725" s="354" t="s">
        <v>266</v>
      </c>
      <c r="C725" s="355">
        <v>42826</v>
      </c>
      <c r="D725" s="6">
        <v>57665</v>
      </c>
      <c r="E725" s="358">
        <f t="shared" si="117"/>
        <v>4803.4944999999998</v>
      </c>
      <c r="F725" s="356">
        <v>0</v>
      </c>
      <c r="G725" s="363">
        <v>1250</v>
      </c>
      <c r="H725" s="356">
        <f t="shared" ref="H725:H738" si="118">SUM(E725-G725)</f>
        <v>3553.4944999999998</v>
      </c>
      <c r="I725" s="361">
        <v>0</v>
      </c>
    </row>
    <row r="726" spans="2:11" ht="15" x14ac:dyDescent="0.25">
      <c r="B726" s="354" t="s">
        <v>266</v>
      </c>
      <c r="C726" s="355">
        <v>42856</v>
      </c>
      <c r="D726" s="6">
        <v>57665</v>
      </c>
      <c r="E726" s="358">
        <f t="shared" si="117"/>
        <v>4803.4944999999998</v>
      </c>
      <c r="F726" s="356">
        <v>0</v>
      </c>
      <c r="G726" s="363">
        <v>1250</v>
      </c>
      <c r="H726" s="356">
        <f t="shared" si="118"/>
        <v>3553.4944999999998</v>
      </c>
      <c r="I726" s="361">
        <v>0</v>
      </c>
    </row>
    <row r="727" spans="2:11" ht="15" x14ac:dyDescent="0.25">
      <c r="B727" s="354" t="s">
        <v>266</v>
      </c>
      <c r="C727" s="355">
        <v>42887</v>
      </c>
      <c r="D727" s="6">
        <v>57665</v>
      </c>
      <c r="E727" s="358">
        <f t="shared" si="117"/>
        <v>4803.4944999999998</v>
      </c>
      <c r="F727" s="356">
        <v>0</v>
      </c>
      <c r="G727" s="363">
        <v>1250</v>
      </c>
      <c r="H727" s="356">
        <f t="shared" si="118"/>
        <v>3553.4944999999998</v>
      </c>
      <c r="I727" s="361">
        <v>0</v>
      </c>
    </row>
    <row r="728" spans="2:11" ht="15" x14ac:dyDescent="0.25">
      <c r="B728" s="354" t="s">
        <v>266</v>
      </c>
      <c r="C728" s="355">
        <v>42917</v>
      </c>
      <c r="D728" s="6">
        <v>57665</v>
      </c>
      <c r="E728" s="358">
        <f t="shared" si="117"/>
        <v>4803.4944999999998</v>
      </c>
      <c r="F728" s="356">
        <v>0</v>
      </c>
      <c r="G728" s="363">
        <v>1250</v>
      </c>
      <c r="H728" s="356">
        <f t="shared" si="118"/>
        <v>3553.4944999999998</v>
      </c>
      <c r="I728" s="361">
        <v>0</v>
      </c>
    </row>
    <row r="729" spans="2:11" ht="15" x14ac:dyDescent="0.25">
      <c r="B729" s="354" t="s">
        <v>266</v>
      </c>
      <c r="C729" s="355">
        <v>42948</v>
      </c>
      <c r="D729" s="6">
        <v>59404</v>
      </c>
      <c r="E729" s="358">
        <f t="shared" si="117"/>
        <v>4948.3531999999996</v>
      </c>
      <c r="F729" s="356">
        <v>0</v>
      </c>
      <c r="G729" s="363">
        <v>1250</v>
      </c>
      <c r="H729" s="356">
        <f t="shared" si="118"/>
        <v>3698.3531999999996</v>
      </c>
      <c r="I729" s="361">
        <v>0</v>
      </c>
    </row>
    <row r="730" spans="2:11" ht="15" x14ac:dyDescent="0.25">
      <c r="B730" s="354" t="s">
        <v>266</v>
      </c>
      <c r="C730" s="355">
        <v>42979</v>
      </c>
      <c r="D730" s="6">
        <v>59404</v>
      </c>
      <c r="E730" s="358">
        <f t="shared" si="117"/>
        <v>4948.3531999999996</v>
      </c>
      <c r="F730" s="356">
        <v>0</v>
      </c>
      <c r="G730" s="363">
        <v>1250</v>
      </c>
      <c r="H730" s="356">
        <f t="shared" si="118"/>
        <v>3698.3531999999996</v>
      </c>
      <c r="I730" s="361">
        <v>0</v>
      </c>
    </row>
    <row r="731" spans="2:11" ht="15" x14ac:dyDescent="0.25">
      <c r="B731" s="354" t="s">
        <v>266</v>
      </c>
      <c r="C731" s="355">
        <v>43009</v>
      </c>
      <c r="D731" s="6">
        <v>59404</v>
      </c>
      <c r="E731" s="358">
        <f t="shared" si="117"/>
        <v>4948.3531999999996</v>
      </c>
      <c r="F731" s="356">
        <v>0</v>
      </c>
      <c r="G731" s="363">
        <v>1250</v>
      </c>
      <c r="H731" s="356">
        <f t="shared" si="118"/>
        <v>3698.3531999999996</v>
      </c>
      <c r="I731" s="361">
        <v>0</v>
      </c>
    </row>
    <row r="732" spans="2:11" ht="15" x14ac:dyDescent="0.25">
      <c r="B732" s="354" t="s">
        <v>266</v>
      </c>
      <c r="C732" s="355">
        <v>43040</v>
      </c>
      <c r="D732" s="6">
        <v>59404</v>
      </c>
      <c r="E732" s="358">
        <f t="shared" si="117"/>
        <v>4948.3531999999996</v>
      </c>
      <c r="F732" s="356">
        <v>0</v>
      </c>
      <c r="G732" s="363">
        <v>1250</v>
      </c>
      <c r="H732" s="356">
        <f t="shared" si="118"/>
        <v>3698.3531999999996</v>
      </c>
      <c r="I732" s="361">
        <v>0</v>
      </c>
    </row>
    <row r="733" spans="2:11" ht="15" x14ac:dyDescent="0.25">
      <c r="B733" s="354" t="s">
        <v>266</v>
      </c>
      <c r="C733" s="355">
        <v>43070</v>
      </c>
      <c r="D733" s="6">
        <v>59404</v>
      </c>
      <c r="E733" s="358">
        <f t="shared" si="117"/>
        <v>4948.3531999999996</v>
      </c>
      <c r="F733" s="356">
        <v>0</v>
      </c>
      <c r="G733" s="363">
        <v>1250</v>
      </c>
      <c r="H733" s="356">
        <f t="shared" si="118"/>
        <v>3698.3531999999996</v>
      </c>
      <c r="I733" s="361">
        <v>0</v>
      </c>
    </row>
    <row r="734" spans="2:11" ht="15" x14ac:dyDescent="0.25">
      <c r="B734" s="354" t="s">
        <v>266</v>
      </c>
      <c r="C734" s="355">
        <v>43101</v>
      </c>
      <c r="D734" s="6">
        <v>59404</v>
      </c>
      <c r="E734" s="358">
        <f t="shared" si="117"/>
        <v>4948.3531999999996</v>
      </c>
      <c r="F734" s="356">
        <v>0</v>
      </c>
      <c r="G734" s="363">
        <v>1250</v>
      </c>
      <c r="H734" s="356">
        <f t="shared" si="118"/>
        <v>3698.3531999999996</v>
      </c>
      <c r="I734" s="361">
        <v>0</v>
      </c>
    </row>
    <row r="735" spans="2:11" ht="15" x14ac:dyDescent="0.25">
      <c r="B735" s="354" t="s">
        <v>266</v>
      </c>
      <c r="C735" s="355">
        <v>43132</v>
      </c>
      <c r="D735" s="6">
        <v>64220</v>
      </c>
      <c r="E735" s="358">
        <f t="shared" si="117"/>
        <v>5349.5259999999998</v>
      </c>
      <c r="F735" s="356">
        <v>0</v>
      </c>
      <c r="G735" s="363">
        <v>1250</v>
      </c>
      <c r="H735" s="356">
        <f t="shared" si="118"/>
        <v>4099.5259999999998</v>
      </c>
      <c r="I735" s="361">
        <v>0</v>
      </c>
    </row>
    <row r="736" spans="2:11" ht="15" x14ac:dyDescent="0.25">
      <c r="B736" s="354" t="s">
        <v>266</v>
      </c>
      <c r="C736" s="355">
        <v>43160</v>
      </c>
      <c r="D736" s="6">
        <v>64220</v>
      </c>
      <c r="E736" s="358">
        <f t="shared" si="117"/>
        <v>5349.5259999999998</v>
      </c>
      <c r="F736" s="356">
        <v>0</v>
      </c>
      <c r="G736" s="363">
        <v>1250</v>
      </c>
      <c r="H736" s="356">
        <f t="shared" si="118"/>
        <v>4099.5259999999998</v>
      </c>
      <c r="I736" s="361">
        <v>0</v>
      </c>
      <c r="K736" s="370">
        <f>SUM(D725:D736)</f>
        <v>715524</v>
      </c>
    </row>
    <row r="737" spans="2:11" x14ac:dyDescent="0.25">
      <c r="B737" s="354" t="s">
        <v>266</v>
      </c>
      <c r="C737" s="355">
        <v>43191</v>
      </c>
      <c r="D737" s="6">
        <v>64220</v>
      </c>
      <c r="E737" s="358">
        <f t="shared" si="117"/>
        <v>5349.5259999999998</v>
      </c>
      <c r="F737" s="356">
        <v>0</v>
      </c>
      <c r="G737" s="363">
        <v>1250</v>
      </c>
      <c r="H737" s="356">
        <f t="shared" si="118"/>
        <v>4099.5259999999998</v>
      </c>
      <c r="I737" s="361">
        <v>0</v>
      </c>
      <c r="K737" s="387" t="s">
        <v>54</v>
      </c>
    </row>
    <row r="738" spans="2:11" ht="15" x14ac:dyDescent="0.25">
      <c r="B738" s="354" t="s">
        <v>266</v>
      </c>
      <c r="C738" s="355">
        <v>43221</v>
      </c>
      <c r="D738" s="6">
        <v>64220</v>
      </c>
      <c r="E738" s="358">
        <f t="shared" si="117"/>
        <v>5349.5259999999998</v>
      </c>
      <c r="F738" s="356">
        <v>0</v>
      </c>
      <c r="G738" s="363">
        <v>1250</v>
      </c>
      <c r="H738" s="356">
        <f t="shared" si="118"/>
        <v>4099.5259999999998</v>
      </c>
      <c r="I738" s="361">
        <v>0</v>
      </c>
      <c r="K738" s="370">
        <f>SUM(D737:D738)</f>
        <v>128440</v>
      </c>
    </row>
    <row r="739" spans="2:11" ht="15" x14ac:dyDescent="0.25">
      <c r="B739" s="354" t="s">
        <v>266</v>
      </c>
      <c r="C739" s="355" t="s">
        <v>54</v>
      </c>
      <c r="E739" s="358">
        <f t="shared" si="117"/>
        <v>0</v>
      </c>
      <c r="F739" s="356">
        <v>0</v>
      </c>
      <c r="G739" s="363" t="s">
        <v>54</v>
      </c>
      <c r="H739" s="356" t="s">
        <v>54</v>
      </c>
      <c r="I739" s="361" t="s">
        <v>54</v>
      </c>
      <c r="K739" s="376">
        <f>SUM(K468:K738)</f>
        <v>6407555</v>
      </c>
    </row>
    <row r="740" spans="2:11" x14ac:dyDescent="0.35">
      <c r="C740" s="388" t="s">
        <v>54</v>
      </c>
      <c r="D740" s="389">
        <f>SUM(D468:D738)</f>
        <v>6407555</v>
      </c>
    </row>
  </sheetData>
  <mergeCells count="99">
    <mergeCell ref="B442:D442"/>
    <mergeCell ref="E442:F442"/>
    <mergeCell ref="B443:D443"/>
    <mergeCell ref="E443:F443"/>
    <mergeCell ref="B423:D423"/>
    <mergeCell ref="E423:F423"/>
    <mergeCell ref="B424:D424"/>
    <mergeCell ref="E424:F424"/>
    <mergeCell ref="B386:D386"/>
    <mergeCell ref="E386:F386"/>
    <mergeCell ref="B404:D404"/>
    <mergeCell ref="E404:F404"/>
    <mergeCell ref="B405:D405"/>
    <mergeCell ref="E405:F405"/>
    <mergeCell ref="B328:D328"/>
    <mergeCell ref="E328:F328"/>
    <mergeCell ref="B346:D346"/>
    <mergeCell ref="E346:F346"/>
    <mergeCell ref="B347:D347"/>
    <mergeCell ref="E347:F347"/>
    <mergeCell ref="B366:D366"/>
    <mergeCell ref="E366:F366"/>
    <mergeCell ref="B367:D367"/>
    <mergeCell ref="E367:F367"/>
    <mergeCell ref="B385:D385"/>
    <mergeCell ref="E385:F385"/>
    <mergeCell ref="B269:D269"/>
    <mergeCell ref="E269:F269"/>
    <mergeCell ref="B288:D288"/>
    <mergeCell ref="E288:F288"/>
    <mergeCell ref="B289:D289"/>
    <mergeCell ref="E289:F289"/>
    <mergeCell ref="B308:D308"/>
    <mergeCell ref="E308:F308"/>
    <mergeCell ref="B309:D309"/>
    <mergeCell ref="E309:F309"/>
    <mergeCell ref="B327:D327"/>
    <mergeCell ref="E327:F327"/>
    <mergeCell ref="B210:D210"/>
    <mergeCell ref="E210:F210"/>
    <mergeCell ref="B229:D229"/>
    <mergeCell ref="E229:F229"/>
    <mergeCell ref="B230:D230"/>
    <mergeCell ref="E230:F230"/>
    <mergeCell ref="B248:D248"/>
    <mergeCell ref="E248:F248"/>
    <mergeCell ref="B249:D249"/>
    <mergeCell ref="E249:F249"/>
    <mergeCell ref="B268:D268"/>
    <mergeCell ref="E268:F268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09:D209"/>
    <mergeCell ref="E209:F209"/>
    <mergeCell ref="B134:D134"/>
    <mergeCell ref="E134:F134"/>
    <mergeCell ref="B152:D152"/>
    <mergeCell ref="E152:F152"/>
    <mergeCell ref="B96:D96"/>
    <mergeCell ref="E96:F96"/>
    <mergeCell ref="B114:D114"/>
    <mergeCell ref="E114:F114"/>
    <mergeCell ref="B115:D115"/>
    <mergeCell ref="E115:F115"/>
    <mergeCell ref="E55:F55"/>
    <mergeCell ref="B56:D56"/>
    <mergeCell ref="E56:F56"/>
    <mergeCell ref="B133:D133"/>
    <mergeCell ref="E133:F133"/>
    <mergeCell ref="B55:D55"/>
    <mergeCell ref="H3:I3"/>
    <mergeCell ref="B4:D4"/>
    <mergeCell ref="E4:F4"/>
    <mergeCell ref="B5:D5"/>
    <mergeCell ref="E5:F5"/>
    <mergeCell ref="B2:K2"/>
    <mergeCell ref="C452:K452"/>
    <mergeCell ref="B16:D16"/>
    <mergeCell ref="E16:F16"/>
    <mergeCell ref="B17:D17"/>
    <mergeCell ref="E17:F17"/>
    <mergeCell ref="B35:D35"/>
    <mergeCell ref="E35:F35"/>
    <mergeCell ref="B75:D75"/>
    <mergeCell ref="E75:F75"/>
    <mergeCell ref="B76:D76"/>
    <mergeCell ref="E76:F76"/>
    <mergeCell ref="B95:D95"/>
    <mergeCell ref="E95:F95"/>
    <mergeCell ref="B36:D36"/>
    <mergeCell ref="E36:F36"/>
  </mergeCells>
  <printOptions horizontalCentered="1" verticalCentered="1"/>
  <pageMargins left="0" right="0" top="0" bottom="0" header="0" footer="0"/>
  <pageSetup paperSize="9" scale="75" orientation="landscape" verticalDpi="300" r:id="rId1"/>
  <rowBreaks count="7" manualBreakCount="7">
    <brk id="54" min="1" max="10" man="1"/>
    <brk id="113" min="1" max="10" man="1"/>
    <brk id="170" min="1" max="10" man="1"/>
    <brk id="228" min="1" max="10" man="1"/>
    <brk id="287" min="1" max="10" man="1"/>
    <brk id="345" min="1" max="10" man="1"/>
    <brk id="403" min="1" max="10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87"/>
  <sheetViews>
    <sheetView topLeftCell="A673" workbookViewId="0">
      <selection activeCell="K691" sqref="K691"/>
    </sheetView>
  </sheetViews>
  <sheetFormatPr defaultColWidth="21.85546875" defaultRowHeight="23.25" x14ac:dyDescent="0.25"/>
  <cols>
    <col min="1" max="1" width="2.7109375" customWidth="1"/>
    <col min="2" max="2" width="27.285156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3.140625" style="41" customWidth="1"/>
    <col min="10" max="10" width="1" style="16" customWidth="1"/>
    <col min="11" max="11" width="14.85546875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80"/>
      <c r="H3" s="443" t="s">
        <v>1</v>
      </c>
      <c r="I3" s="443"/>
      <c r="J3" s="147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89</v>
      </c>
      <c r="C5" s="439"/>
      <c r="D5" s="439"/>
      <c r="E5" s="439" t="s">
        <v>90</v>
      </c>
      <c r="F5" s="439"/>
      <c r="G5" s="4" t="s">
        <v>91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3649</v>
      </c>
      <c r="D8" s="6">
        <v>5000</v>
      </c>
      <c r="E8" s="6">
        <f t="shared" ref="E8:E11" si="0">$C8*8.33%</f>
        <v>303.96170000000001</v>
      </c>
      <c r="F8" s="6">
        <v>174</v>
      </c>
      <c r="G8" s="15">
        <f>G7+H7</f>
        <v>0</v>
      </c>
      <c r="H8" s="15">
        <f t="shared" ref="H8:H11" si="1">E8-F8</f>
        <v>129.96170000000001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3836</v>
      </c>
      <c r="D9" s="6">
        <v>5000</v>
      </c>
      <c r="E9" s="6">
        <f t="shared" si="0"/>
        <v>319.53879999999998</v>
      </c>
      <c r="F9" s="6">
        <v>320</v>
      </c>
      <c r="G9" s="15">
        <f t="shared" ref="G9:G11" si="2">G8+H8</f>
        <v>129.96170000000001</v>
      </c>
      <c r="H9" s="15">
        <f t="shared" si="1"/>
        <v>-0.46120000000001937</v>
      </c>
      <c r="I9" s="31"/>
      <c r="J9" s="16"/>
      <c r="K9" s="15">
        <f>(G9)*(H5/12)</f>
        <v>1.299617</v>
      </c>
    </row>
    <row r="10" spans="2:11" s="2" customFormat="1" ht="12.75" customHeight="1" x14ac:dyDescent="0.25">
      <c r="B10" s="2" t="s">
        <v>20</v>
      </c>
      <c r="C10" s="6">
        <v>3983</v>
      </c>
      <c r="D10" s="6">
        <v>5000</v>
      </c>
      <c r="E10" s="6">
        <f t="shared" si="0"/>
        <v>331.78390000000002</v>
      </c>
      <c r="F10" s="6">
        <v>331</v>
      </c>
      <c r="G10" s="15">
        <f t="shared" si="2"/>
        <v>129.50049999999999</v>
      </c>
      <c r="H10" s="15">
        <f t="shared" si="1"/>
        <v>0.78390000000001692</v>
      </c>
      <c r="I10" s="31"/>
      <c r="J10" s="16"/>
      <c r="K10" s="15">
        <f>(G10)*(H5/12)</f>
        <v>1.295005</v>
      </c>
    </row>
    <row r="11" spans="2:11" s="2" customFormat="1" ht="12.75" customHeight="1" x14ac:dyDescent="0.25">
      <c r="B11" s="2" t="s">
        <v>21</v>
      </c>
      <c r="C11" s="6">
        <v>3983</v>
      </c>
      <c r="D11" s="6">
        <v>5000</v>
      </c>
      <c r="E11" s="6">
        <f t="shared" si="0"/>
        <v>331.78390000000002</v>
      </c>
      <c r="F11" s="6">
        <v>331</v>
      </c>
      <c r="G11" s="15">
        <f t="shared" si="2"/>
        <v>130.28440000000001</v>
      </c>
      <c r="H11" s="15">
        <f t="shared" si="1"/>
        <v>0.78390000000001692</v>
      </c>
      <c r="I11" s="31"/>
      <c r="J11" s="16"/>
      <c r="K11" s="15">
        <f>(G11)*(H5/12)</f>
        <v>1.3028440000000001</v>
      </c>
    </row>
    <row r="12" spans="2:11" s="2" customFormat="1" ht="12.75" customHeight="1" x14ac:dyDescent="0.25">
      <c r="B12" s="7" t="s">
        <v>22</v>
      </c>
      <c r="C12" s="8">
        <f>SUM(C7:C11)</f>
        <v>15451</v>
      </c>
      <c r="D12" s="9" t="s">
        <v>23</v>
      </c>
      <c r="E12" s="8">
        <f>SUM(E7:E11)</f>
        <v>1287.0682999999999</v>
      </c>
      <c r="F12" s="8">
        <f>SUM(F7:F11)</f>
        <v>1156</v>
      </c>
      <c r="G12" s="30">
        <f>SUM(G7:G11)</f>
        <v>389.7466</v>
      </c>
      <c r="H12" s="30">
        <f>SUM(H7:H11)</f>
        <v>131.06830000000002</v>
      </c>
      <c r="I12" s="34">
        <f>H5/12</f>
        <v>0.01</v>
      </c>
      <c r="J12" s="19"/>
      <c r="K12" s="30">
        <f>SUM(K7:K11)</f>
        <v>3.8974660000000005</v>
      </c>
    </row>
    <row r="13" spans="2:11" s="2" customFormat="1" ht="12.75" customHeight="1" x14ac:dyDescent="0.25"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3.8974660000000001</v>
      </c>
      <c r="F14" s="2" t="s">
        <v>25</v>
      </c>
      <c r="G14" s="15">
        <f>C14+H12</f>
        <v>134.96576600000003</v>
      </c>
      <c r="H14" s="15"/>
      <c r="I14" s="73">
        <f>$C14+$H12</f>
        <v>134.96576600000003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89</v>
      </c>
      <c r="C17" s="439"/>
      <c r="D17" s="439"/>
      <c r="E17" s="439" t="s">
        <v>90</v>
      </c>
      <c r="F17" s="439"/>
      <c r="G17" s="4" t="s">
        <v>91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3983</v>
      </c>
      <c r="D19" s="6">
        <v>5000</v>
      </c>
      <c r="E19" s="6">
        <f t="shared" ref="E19:E30" si="3">$C19*8.33%</f>
        <v>331.78390000000002</v>
      </c>
      <c r="F19" s="6">
        <v>332</v>
      </c>
      <c r="G19" s="69">
        <f>$G$14</f>
        <v>134.96576600000003</v>
      </c>
      <c r="H19" s="15">
        <f t="shared" ref="H19:H30" si="4">E19-F19</f>
        <v>-0.21609999999998308</v>
      </c>
      <c r="I19" s="31"/>
      <c r="J19" s="16"/>
      <c r="K19" s="15">
        <f>($G19)*($H$17/12)</f>
        <v>1.3496576600000003</v>
      </c>
    </row>
    <row r="20" spans="2:15" s="2" customFormat="1" ht="12.75" customHeight="1" x14ac:dyDescent="0.25">
      <c r="B20" s="2" t="s">
        <v>28</v>
      </c>
      <c r="C20" s="6">
        <v>4177</v>
      </c>
      <c r="D20" s="6">
        <v>5000</v>
      </c>
      <c r="E20" s="6">
        <f t="shared" si="3"/>
        <v>347.94409999999999</v>
      </c>
      <c r="F20" s="6">
        <v>348</v>
      </c>
      <c r="G20" s="15">
        <f>$G19+$H19</f>
        <v>134.74966600000005</v>
      </c>
      <c r="H20" s="15">
        <f t="shared" si="4"/>
        <v>-5.5900000000008276E-2</v>
      </c>
      <c r="I20" s="31"/>
      <c r="J20" s="16"/>
      <c r="K20" s="15">
        <f t="shared" ref="K20:K30" si="5">($G20)*($H$17/12)</f>
        <v>1.3474966600000005</v>
      </c>
    </row>
    <row r="21" spans="2:15" s="2" customFormat="1" ht="12.75" customHeight="1" x14ac:dyDescent="0.25">
      <c r="B21" s="2" t="s">
        <v>29</v>
      </c>
      <c r="C21" s="6">
        <v>4177</v>
      </c>
      <c r="D21" s="6">
        <v>5000</v>
      </c>
      <c r="E21" s="6">
        <f t="shared" si="3"/>
        <v>347.94409999999999</v>
      </c>
      <c r="F21" s="6">
        <v>348</v>
      </c>
      <c r="G21" s="15">
        <f t="shared" ref="G21:G30" si="6">$G20+$H20</f>
        <v>134.69376600000004</v>
      </c>
      <c r="H21" s="15">
        <f t="shared" si="4"/>
        <v>-5.5900000000008276E-2</v>
      </c>
      <c r="I21" s="31"/>
      <c r="J21" s="16"/>
      <c r="K21" s="15">
        <f t="shared" si="5"/>
        <v>1.3469376600000005</v>
      </c>
    </row>
    <row r="22" spans="2:15" s="2" customFormat="1" ht="12.75" customHeight="1" x14ac:dyDescent="0.25">
      <c r="B22" s="2" t="s">
        <v>30</v>
      </c>
      <c r="C22" s="6">
        <v>4177</v>
      </c>
      <c r="D22" s="6">
        <v>5000</v>
      </c>
      <c r="E22" s="6">
        <f t="shared" si="3"/>
        <v>347.94409999999999</v>
      </c>
      <c r="F22" s="6">
        <v>348</v>
      </c>
      <c r="G22" s="15">
        <f t="shared" si="6"/>
        <v>134.63786600000003</v>
      </c>
      <c r="H22" s="15">
        <f t="shared" si="4"/>
        <v>-5.5900000000008276E-2</v>
      </c>
      <c r="I22" s="31"/>
      <c r="J22" s="16"/>
      <c r="K22" s="15">
        <f t="shared" si="5"/>
        <v>1.3463786600000003</v>
      </c>
    </row>
    <row r="23" spans="2:15" s="2" customFormat="1" ht="12.75" customHeight="1" x14ac:dyDescent="0.25">
      <c r="B23" s="2" t="s">
        <v>31</v>
      </c>
      <c r="C23" s="6">
        <v>4177</v>
      </c>
      <c r="D23" s="6">
        <v>5000</v>
      </c>
      <c r="E23" s="6">
        <f t="shared" si="3"/>
        <v>347.94409999999999</v>
      </c>
      <c r="F23" s="6">
        <v>348</v>
      </c>
      <c r="G23" s="15">
        <f t="shared" si="6"/>
        <v>134.58196600000002</v>
      </c>
      <c r="H23" s="15">
        <f t="shared" si="4"/>
        <v>-5.5900000000008276E-2</v>
      </c>
      <c r="I23" s="31"/>
      <c r="J23" s="16"/>
      <c r="K23" s="15">
        <f t="shared" si="5"/>
        <v>1.3458196600000003</v>
      </c>
    </row>
    <row r="24" spans="2:15" s="2" customFormat="1" ht="12.75" customHeight="1" x14ac:dyDescent="0.25">
      <c r="B24" s="2" t="s">
        <v>32</v>
      </c>
      <c r="C24" s="6">
        <v>4331</v>
      </c>
      <c r="D24" s="6">
        <v>5000</v>
      </c>
      <c r="E24" s="6">
        <f t="shared" si="3"/>
        <v>360.77229999999997</v>
      </c>
      <c r="F24" s="6">
        <v>361</v>
      </c>
      <c r="G24" s="15">
        <f t="shared" si="6"/>
        <v>134.52606600000001</v>
      </c>
      <c r="H24" s="15">
        <f t="shared" si="4"/>
        <v>-0.2277000000000271</v>
      </c>
      <c r="I24" s="31"/>
      <c r="J24" s="16"/>
      <c r="K24" s="15">
        <f t="shared" si="5"/>
        <v>1.3452606600000001</v>
      </c>
    </row>
    <row r="25" spans="2:15" s="2" customFormat="1" ht="12.75" customHeight="1" x14ac:dyDescent="0.25">
      <c r="B25" s="2" t="s">
        <v>33</v>
      </c>
      <c r="C25" s="6">
        <v>4331</v>
      </c>
      <c r="D25" s="6">
        <v>5000</v>
      </c>
      <c r="E25" s="6">
        <f t="shared" si="3"/>
        <v>360.77229999999997</v>
      </c>
      <c r="F25" s="6">
        <v>361</v>
      </c>
      <c r="G25" s="15">
        <f t="shared" si="6"/>
        <v>134.29836599999999</v>
      </c>
      <c r="H25" s="15">
        <f t="shared" si="4"/>
        <v>-0.2277000000000271</v>
      </c>
      <c r="I25" s="31"/>
      <c r="J25" s="16"/>
      <c r="K25" s="15">
        <f t="shared" si="5"/>
        <v>1.3429836599999998</v>
      </c>
    </row>
    <row r="26" spans="2:15" s="2" customFormat="1" ht="12.75" customHeight="1" x14ac:dyDescent="0.25">
      <c r="B26" s="2" t="s">
        <v>17</v>
      </c>
      <c r="C26" s="6">
        <v>4551</v>
      </c>
      <c r="D26" s="6">
        <v>5000</v>
      </c>
      <c r="E26" s="6">
        <f t="shared" si="3"/>
        <v>379.09829999999999</v>
      </c>
      <c r="F26" s="6">
        <v>379</v>
      </c>
      <c r="G26" s="15">
        <f t="shared" si="6"/>
        <v>134.07066599999996</v>
      </c>
      <c r="H26" s="15">
        <f t="shared" si="4"/>
        <v>9.8299999999994725E-2</v>
      </c>
      <c r="I26" s="31"/>
      <c r="J26" s="16"/>
      <c r="K26" s="15">
        <f t="shared" si="5"/>
        <v>1.3407066599999997</v>
      </c>
    </row>
    <row r="27" spans="2:15" s="2" customFormat="1" ht="12.75" customHeight="1" x14ac:dyDescent="0.25">
      <c r="B27" s="2" t="s">
        <v>18</v>
      </c>
      <c r="C27" s="6">
        <v>4551</v>
      </c>
      <c r="D27" s="6">
        <v>5000</v>
      </c>
      <c r="E27" s="6">
        <f t="shared" si="3"/>
        <v>379.09829999999999</v>
      </c>
      <c r="F27" s="6">
        <v>379</v>
      </c>
      <c r="G27" s="15">
        <f t="shared" si="6"/>
        <v>134.16896599999995</v>
      </c>
      <c r="H27" s="15">
        <f t="shared" si="4"/>
        <v>9.8299999999994725E-2</v>
      </c>
      <c r="I27" s="31"/>
      <c r="J27" s="16"/>
      <c r="K27" s="15">
        <f t="shared" si="5"/>
        <v>1.3416896599999997</v>
      </c>
    </row>
    <row r="28" spans="2:15" s="2" customFormat="1" ht="12.75" customHeight="1" x14ac:dyDescent="0.25">
      <c r="B28" s="2" t="s">
        <v>19</v>
      </c>
      <c r="C28" s="6">
        <v>4551</v>
      </c>
      <c r="D28" s="6">
        <v>5000</v>
      </c>
      <c r="E28" s="6">
        <f t="shared" si="3"/>
        <v>379.09829999999999</v>
      </c>
      <c r="F28" s="6">
        <v>379</v>
      </c>
      <c r="G28" s="15">
        <f t="shared" si="6"/>
        <v>134.26726599999995</v>
      </c>
      <c r="H28" s="15">
        <f t="shared" si="4"/>
        <v>9.8299999999994725E-2</v>
      </c>
      <c r="I28" s="31"/>
      <c r="J28" s="16"/>
      <c r="K28" s="15">
        <f t="shared" si="5"/>
        <v>1.3426726599999996</v>
      </c>
    </row>
    <row r="29" spans="2:15" s="2" customFormat="1" ht="12.75" customHeight="1" x14ac:dyDescent="0.25">
      <c r="B29" s="2" t="s">
        <v>20</v>
      </c>
      <c r="C29" s="6">
        <v>4712</v>
      </c>
      <c r="D29" s="6">
        <v>5000</v>
      </c>
      <c r="E29" s="6">
        <f t="shared" si="3"/>
        <v>392.50959999999998</v>
      </c>
      <c r="F29" s="6">
        <v>393</v>
      </c>
      <c r="G29" s="15">
        <f t="shared" si="6"/>
        <v>134.36556599999994</v>
      </c>
      <c r="H29" s="15">
        <f t="shared" si="4"/>
        <v>-0.49040000000002237</v>
      </c>
      <c r="I29" s="31"/>
      <c r="J29" s="16"/>
      <c r="K29" s="15">
        <f t="shared" si="5"/>
        <v>1.3436556599999994</v>
      </c>
    </row>
    <row r="30" spans="2:15" s="2" customFormat="1" ht="12.75" customHeight="1" thickBot="1" x14ac:dyDescent="0.3">
      <c r="B30" s="2" t="s">
        <v>21</v>
      </c>
      <c r="C30" s="6">
        <v>4712</v>
      </c>
      <c r="D30" s="6">
        <v>5000</v>
      </c>
      <c r="E30" s="6">
        <f t="shared" si="3"/>
        <v>392.50959999999998</v>
      </c>
      <c r="F30" s="6">
        <v>393</v>
      </c>
      <c r="G30" s="15">
        <f t="shared" si="6"/>
        <v>133.87516599999992</v>
      </c>
      <c r="H30" s="15">
        <f t="shared" si="4"/>
        <v>-0.49040000000002237</v>
      </c>
      <c r="I30" s="31"/>
      <c r="J30" s="16"/>
      <c r="K30" s="15">
        <f t="shared" si="5"/>
        <v>1.3387516599999993</v>
      </c>
    </row>
    <row r="31" spans="2:15" s="2" customFormat="1" ht="12.75" customHeight="1" thickBot="1" x14ac:dyDescent="0.3">
      <c r="B31" s="7" t="s">
        <v>22</v>
      </c>
      <c r="C31" s="8">
        <f>SUM(C19:C30)</f>
        <v>52430</v>
      </c>
      <c r="D31" s="9" t="s">
        <v>23</v>
      </c>
      <c r="E31" s="8">
        <f t="shared" ref="E31:F31" si="7">SUM(E19:E30)</f>
        <v>4367.4189999999999</v>
      </c>
      <c r="F31" s="8">
        <f t="shared" si="7"/>
        <v>4369</v>
      </c>
      <c r="G31" s="30">
        <f>SUM(G19:G30)</f>
        <v>1613.2010919999998</v>
      </c>
      <c r="H31" s="30">
        <f t="shared" ref="H31" si="8">SUM(H19:H30)</f>
        <v>-1.581000000000131</v>
      </c>
      <c r="I31" s="34">
        <f>H17/12</f>
        <v>0.01</v>
      </c>
      <c r="J31" s="19"/>
      <c r="K31" s="29">
        <f>SUM(K19:K30)</f>
        <v>16.132010919999999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G31*1%</f>
        <v>16.132010919999999</v>
      </c>
      <c r="F33" s="2" t="s">
        <v>25</v>
      </c>
      <c r="G33" s="73">
        <f>$C33+$H31</f>
        <v>14.551010919999868</v>
      </c>
      <c r="H33" s="15"/>
      <c r="I33" s="15">
        <f>SUM(I$14,G$33)</f>
        <v>149.5167769199999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89</v>
      </c>
      <c r="C36" s="439"/>
      <c r="D36" s="439"/>
      <c r="E36" s="439" t="s">
        <v>90</v>
      </c>
      <c r="F36" s="439"/>
      <c r="G36" s="4" t="s">
        <v>91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4712</v>
      </c>
      <c r="D38" s="6">
        <v>5000</v>
      </c>
      <c r="E38" s="6">
        <f t="shared" ref="E38:E50" si="9">$C38*8.33%</f>
        <v>392.50959999999998</v>
      </c>
      <c r="F38" s="6">
        <v>392</v>
      </c>
      <c r="G38" s="15">
        <f>$G$14+$G$33</f>
        <v>149.5167769199999</v>
      </c>
      <c r="H38" s="15">
        <f t="shared" ref="H38:H50" si="10">E38-F38</f>
        <v>0.50959999999997763</v>
      </c>
      <c r="I38" s="31"/>
      <c r="J38" s="16"/>
      <c r="K38" s="15">
        <f>($G38)*($H$36/12)</f>
        <v>1.4951677691999989</v>
      </c>
    </row>
    <row r="39" spans="2:11" s="2" customFormat="1" ht="12.75" customHeight="1" x14ac:dyDescent="0.25">
      <c r="B39" s="2" t="s">
        <v>28</v>
      </c>
      <c r="C39" s="6">
        <v>4712</v>
      </c>
      <c r="D39" s="6">
        <v>5000</v>
      </c>
      <c r="E39" s="6">
        <f t="shared" si="9"/>
        <v>392.50959999999998</v>
      </c>
      <c r="F39" s="6">
        <v>392</v>
      </c>
      <c r="G39" s="15">
        <f t="shared" ref="G39:G48" si="11">$G38+$H38</f>
        <v>150.02637691999988</v>
      </c>
      <c r="H39" s="15">
        <f t="shared" si="10"/>
        <v>0.50959999999997763</v>
      </c>
      <c r="I39" s="31"/>
      <c r="J39" s="16"/>
      <c r="K39" s="15">
        <f t="shared" ref="K39:K50" si="12">($G39)*($H$36/12)</f>
        <v>1.5002637691999987</v>
      </c>
    </row>
    <row r="40" spans="2:11" s="2" customFormat="1" ht="12.75" customHeight="1" x14ac:dyDescent="0.25">
      <c r="B40" s="2" t="s">
        <v>29</v>
      </c>
      <c r="C40" s="6">
        <v>4712</v>
      </c>
      <c r="D40" s="6">
        <v>5000</v>
      </c>
      <c r="E40" s="6">
        <f t="shared" si="9"/>
        <v>392.50959999999998</v>
      </c>
      <c r="F40" s="6">
        <v>392</v>
      </c>
      <c r="G40" s="15">
        <f t="shared" si="11"/>
        <v>150.53597691999985</v>
      </c>
      <c r="H40" s="15">
        <f t="shared" si="10"/>
        <v>0.50959999999997763</v>
      </c>
      <c r="I40" s="31"/>
      <c r="J40" s="16"/>
      <c r="K40" s="15">
        <f t="shared" si="12"/>
        <v>1.5053597691999985</v>
      </c>
    </row>
    <row r="41" spans="2:11" s="2" customFormat="1" ht="12.75" customHeight="1" x14ac:dyDescent="0.25">
      <c r="B41" s="2" t="s">
        <v>30</v>
      </c>
      <c r="C41" s="6">
        <v>4712</v>
      </c>
      <c r="D41" s="6">
        <v>5000</v>
      </c>
      <c r="E41" s="6">
        <f t="shared" si="9"/>
        <v>392.50959999999998</v>
      </c>
      <c r="F41" s="6">
        <v>392</v>
      </c>
      <c r="G41" s="15">
        <f t="shared" si="11"/>
        <v>151.04557691999983</v>
      </c>
      <c r="H41" s="15">
        <f t="shared" si="10"/>
        <v>0.50959999999997763</v>
      </c>
      <c r="I41" s="31"/>
      <c r="J41" s="16"/>
      <c r="K41" s="15">
        <f t="shared" si="12"/>
        <v>1.5104557691999982</v>
      </c>
    </row>
    <row r="42" spans="2:11" s="2" customFormat="1" ht="12.75" customHeight="1" x14ac:dyDescent="0.25">
      <c r="B42" s="2" t="s">
        <v>31</v>
      </c>
      <c r="C42" s="6">
        <v>4712</v>
      </c>
      <c r="D42" s="6">
        <v>5000</v>
      </c>
      <c r="E42" s="6">
        <f t="shared" si="9"/>
        <v>392.50959999999998</v>
      </c>
      <c r="F42" s="6">
        <v>392</v>
      </c>
      <c r="G42" s="15">
        <f t="shared" si="11"/>
        <v>151.55517691999981</v>
      </c>
      <c r="H42" s="15">
        <f t="shared" si="10"/>
        <v>0.50959999999997763</v>
      </c>
      <c r="I42" s="31"/>
      <c r="J42" s="16"/>
      <c r="K42" s="15">
        <f t="shared" si="12"/>
        <v>1.5155517691999982</v>
      </c>
    </row>
    <row r="43" spans="2:11" s="2" customFormat="1" ht="12.75" customHeight="1" x14ac:dyDescent="0.25">
      <c r="B43" s="2" t="s">
        <v>32</v>
      </c>
      <c r="C43" s="6">
        <v>4921</v>
      </c>
      <c r="D43" s="6">
        <v>5000</v>
      </c>
      <c r="E43" s="6">
        <f t="shared" si="9"/>
        <v>409.91930000000002</v>
      </c>
      <c r="F43" s="6">
        <v>410</v>
      </c>
      <c r="G43" s="15">
        <f t="shared" si="11"/>
        <v>152.06477691999979</v>
      </c>
      <c r="H43" s="15">
        <f t="shared" si="10"/>
        <v>-8.06999999999789E-2</v>
      </c>
      <c r="I43" s="31"/>
      <c r="J43" s="16"/>
      <c r="K43" s="15">
        <f t="shared" si="12"/>
        <v>1.520647769199998</v>
      </c>
    </row>
    <row r="44" spans="2:11" s="2" customFormat="1" ht="12.75" customHeight="1" x14ac:dyDescent="0.25">
      <c r="B44" s="2" t="s">
        <v>33</v>
      </c>
      <c r="C44" s="6">
        <v>4921</v>
      </c>
      <c r="D44" s="6">
        <v>5000</v>
      </c>
      <c r="E44" s="6">
        <f t="shared" si="9"/>
        <v>409.91930000000002</v>
      </c>
      <c r="F44" s="6">
        <v>410</v>
      </c>
      <c r="G44" s="15">
        <f t="shared" si="11"/>
        <v>151.98407691999981</v>
      </c>
      <c r="H44" s="15">
        <f t="shared" si="10"/>
        <v>-8.06999999999789E-2</v>
      </c>
      <c r="I44" s="31"/>
      <c r="J44" s="16"/>
      <c r="K44" s="15">
        <f t="shared" si="12"/>
        <v>1.5198407691999982</v>
      </c>
    </row>
    <row r="45" spans="2:11" s="2" customFormat="1" ht="12.75" customHeight="1" x14ac:dyDescent="0.25">
      <c r="B45" s="2" t="s">
        <v>17</v>
      </c>
      <c r="C45" s="6">
        <v>4921</v>
      </c>
      <c r="D45" s="6">
        <v>5000</v>
      </c>
      <c r="E45" s="6">
        <f t="shared" si="9"/>
        <v>409.91930000000002</v>
      </c>
      <c r="F45" s="6">
        <v>410</v>
      </c>
      <c r="G45" s="15">
        <f t="shared" si="11"/>
        <v>151.90337691999983</v>
      </c>
      <c r="H45" s="15">
        <f t="shared" si="10"/>
        <v>-8.06999999999789E-2</v>
      </c>
      <c r="I45" s="31"/>
      <c r="J45" s="16"/>
      <c r="K45" s="15">
        <f t="shared" si="12"/>
        <v>1.5190337691999982</v>
      </c>
    </row>
    <row r="46" spans="2:11" s="2" customFormat="1" ht="12.75" customHeight="1" x14ac:dyDescent="0.25">
      <c r="B46" s="2" t="s">
        <v>18</v>
      </c>
      <c r="C46" s="6">
        <v>4921</v>
      </c>
      <c r="D46" s="6">
        <v>5000</v>
      </c>
      <c r="E46" s="6">
        <f t="shared" si="9"/>
        <v>409.91930000000002</v>
      </c>
      <c r="F46" s="6">
        <v>410</v>
      </c>
      <c r="G46" s="15">
        <f t="shared" si="11"/>
        <v>151.82267691999985</v>
      </c>
      <c r="H46" s="15">
        <f t="shared" si="10"/>
        <v>-8.06999999999789E-2</v>
      </c>
      <c r="I46" s="31"/>
      <c r="J46" s="16"/>
      <c r="K46" s="15">
        <f t="shared" si="12"/>
        <v>1.5182267691999984</v>
      </c>
    </row>
    <row r="47" spans="2:11" s="2" customFormat="1" ht="12.75" customHeight="1" x14ac:dyDescent="0.25">
      <c r="B47" s="2" t="s">
        <v>19</v>
      </c>
      <c r="C47" s="6">
        <v>5130</v>
      </c>
      <c r="D47" s="6">
        <v>5000</v>
      </c>
      <c r="E47" s="6">
        <f t="shared" si="9"/>
        <v>427.32900000000001</v>
      </c>
      <c r="F47" s="6">
        <v>417</v>
      </c>
      <c r="G47" s="15">
        <f t="shared" si="11"/>
        <v>151.74197691999987</v>
      </c>
      <c r="H47" s="15">
        <f t="shared" si="10"/>
        <v>10.329000000000008</v>
      </c>
      <c r="I47" s="31"/>
      <c r="J47" s="16"/>
      <c r="K47" s="15">
        <f t="shared" si="12"/>
        <v>1.5174197691999987</v>
      </c>
    </row>
    <row r="48" spans="2:11" s="2" customFormat="1" ht="12.75" customHeight="1" x14ac:dyDescent="0.25">
      <c r="B48" s="2" t="s">
        <v>20</v>
      </c>
      <c r="C48" s="6">
        <v>5306</v>
      </c>
      <c r="D48" s="6">
        <v>5000</v>
      </c>
      <c r="E48" s="6">
        <f t="shared" si="9"/>
        <v>441.9898</v>
      </c>
      <c r="F48" s="6">
        <v>417</v>
      </c>
      <c r="G48" s="15">
        <f t="shared" si="11"/>
        <v>162.07097691999988</v>
      </c>
      <c r="H48" s="15">
        <f t="shared" si="10"/>
        <v>24.989800000000002</v>
      </c>
      <c r="I48" s="31"/>
      <c r="J48" s="16"/>
      <c r="K48" s="15">
        <f t="shared" si="12"/>
        <v>1.6207097691999988</v>
      </c>
    </row>
    <row r="49" spans="2:11" s="2" customFormat="1" ht="12.75" customHeight="1" x14ac:dyDescent="0.25">
      <c r="B49" s="2" t="s">
        <v>21</v>
      </c>
      <c r="C49" s="6">
        <v>5306</v>
      </c>
      <c r="D49" s="6">
        <v>5000</v>
      </c>
      <c r="E49" s="6">
        <f t="shared" si="9"/>
        <v>441.9898</v>
      </c>
      <c r="F49" s="6">
        <v>417</v>
      </c>
      <c r="G49" s="15">
        <f>$G48+$H48</f>
        <v>187.06077691999988</v>
      </c>
      <c r="H49" s="15">
        <f t="shared" si="10"/>
        <v>24.989800000000002</v>
      </c>
      <c r="I49" s="31"/>
      <c r="J49" s="16"/>
      <c r="K49" s="15">
        <f t="shared" si="12"/>
        <v>1.8706077691999989</v>
      </c>
    </row>
    <row r="50" spans="2:11" s="2" customFormat="1" ht="12.75" customHeight="1" thickBot="1" x14ac:dyDescent="0.3">
      <c r="B50" s="2" t="s">
        <v>119</v>
      </c>
      <c r="C50" s="6">
        <v>4173</v>
      </c>
      <c r="D50" s="6">
        <v>5000</v>
      </c>
      <c r="E50" s="6">
        <f t="shared" si="9"/>
        <v>347.61090000000002</v>
      </c>
      <c r="F50" s="6">
        <v>0</v>
      </c>
      <c r="G50" s="15">
        <f>$G49+$H49</f>
        <v>212.05057691999988</v>
      </c>
      <c r="H50" s="15">
        <f t="shared" si="10"/>
        <v>347.61090000000002</v>
      </c>
      <c r="K50" s="15">
        <f t="shared" si="12"/>
        <v>2.1205057691999989</v>
      </c>
    </row>
    <row r="51" spans="2:11" s="2" customFormat="1" ht="12.75" customHeight="1" thickBot="1" x14ac:dyDescent="0.3">
      <c r="B51" s="7" t="s">
        <v>22</v>
      </c>
      <c r="C51" s="8">
        <f>SUM(C38:C50)</f>
        <v>63159</v>
      </c>
      <c r="D51" s="9" t="s">
        <v>23</v>
      </c>
      <c r="E51" s="8">
        <f>SUM(E38:E50)</f>
        <v>5261.1446999999998</v>
      </c>
      <c r="F51" s="8">
        <f>SUM(F38:F50)</f>
        <v>4851</v>
      </c>
      <c r="G51" s="8">
        <f t="shared" ref="G51:H51" si="13">SUM(G38:G50)</f>
        <v>2073.3790999599978</v>
      </c>
      <c r="H51" s="8">
        <f t="shared" si="13"/>
        <v>410.1447</v>
      </c>
      <c r="I51" s="34">
        <f>H36/12</f>
        <v>0.01</v>
      </c>
      <c r="J51" s="19"/>
      <c r="K51" s="29">
        <f>SUM(K38:K50)</f>
        <v>20.733790999599979</v>
      </c>
    </row>
    <row r="52" spans="2:11" s="2" customFormat="1" ht="12.75" customHeight="1" x14ac:dyDescent="0.25">
      <c r="G52" s="15"/>
      <c r="H52" s="15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G51*1%</f>
        <v>20.733790999599979</v>
      </c>
      <c r="F53" s="2" t="s">
        <v>25</v>
      </c>
      <c r="G53" s="73">
        <f>$C53+$H51</f>
        <v>430.87849099959999</v>
      </c>
      <c r="H53" s="15"/>
      <c r="I53" s="15">
        <f>SUM(I$14,G$33,$G53)</f>
        <v>580.39526791959986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135" t="str">
        <f>IF($I53=$G58,"OK","CHECK IT")</f>
        <v>OK</v>
      </c>
      <c r="J54" s="20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136" t="s">
        <v>36</v>
      </c>
      <c r="J55" s="18"/>
      <c r="K55" s="15"/>
    </row>
    <row r="56" spans="2:11" s="2" customFormat="1" ht="12.75" customHeight="1" x14ac:dyDescent="0.25">
      <c r="B56" s="439" t="s">
        <v>89</v>
      </c>
      <c r="C56" s="439"/>
      <c r="D56" s="439"/>
      <c r="E56" s="439" t="s">
        <v>90</v>
      </c>
      <c r="F56" s="439"/>
      <c r="G56" s="4" t="s">
        <v>91</v>
      </c>
      <c r="H56" s="71">
        <v>0.12</v>
      </c>
      <c r="I56" s="44"/>
      <c r="J56" s="17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5306</v>
      </c>
      <c r="D58" s="6">
        <v>5000</v>
      </c>
      <c r="E58" s="6">
        <f t="shared" ref="E58:E70" si="14">$C58*8.33%</f>
        <v>441.9898</v>
      </c>
      <c r="F58" s="6">
        <v>417</v>
      </c>
      <c r="G58" s="15">
        <f>$G$14+$G$33+$G$53</f>
        <v>580.39526791959986</v>
      </c>
      <c r="H58" s="15">
        <f t="shared" ref="H58:H70" si="15">E58-F58</f>
        <v>24.989800000000002</v>
      </c>
      <c r="I58" s="31"/>
      <c r="J58" s="16"/>
      <c r="K58" s="15">
        <f>($G58)*($H$56/12)</f>
        <v>5.8039526791959988</v>
      </c>
    </row>
    <row r="59" spans="2:11" s="2" customFormat="1" ht="12.75" customHeight="1" x14ac:dyDescent="0.25">
      <c r="B59" s="2" t="s">
        <v>28</v>
      </c>
      <c r="C59" s="6">
        <v>5550</v>
      </c>
      <c r="D59" s="6">
        <v>5000</v>
      </c>
      <c r="E59" s="6">
        <f t="shared" si="14"/>
        <v>462.315</v>
      </c>
      <c r="F59" s="6">
        <v>417</v>
      </c>
      <c r="G59" s="15">
        <f t="shared" ref="G59:G70" si="16">$G58+$H58</f>
        <v>605.38506791959981</v>
      </c>
      <c r="H59" s="15">
        <f t="shared" si="15"/>
        <v>45.314999999999998</v>
      </c>
      <c r="I59" s="31"/>
      <c r="J59" s="16"/>
      <c r="K59" s="15">
        <f t="shared" ref="K59:K70" si="17">($G59)*($H$56/12)</f>
        <v>6.0538506791959978</v>
      </c>
    </row>
    <row r="60" spans="2:11" s="2" customFormat="1" ht="12.75" customHeight="1" x14ac:dyDescent="0.25">
      <c r="B60" s="2" t="s">
        <v>29</v>
      </c>
      <c r="C60" s="6">
        <v>5550</v>
      </c>
      <c r="D60" s="6">
        <v>5000</v>
      </c>
      <c r="E60" s="6">
        <f t="shared" si="14"/>
        <v>462.315</v>
      </c>
      <c r="F60" s="6">
        <v>417</v>
      </c>
      <c r="G60" s="15">
        <f t="shared" si="16"/>
        <v>650.70006791959986</v>
      </c>
      <c r="H60" s="15">
        <f t="shared" si="15"/>
        <v>45.314999999999998</v>
      </c>
      <c r="I60" s="31"/>
      <c r="J60" s="16"/>
      <c r="K60" s="15">
        <f t="shared" si="17"/>
        <v>6.5070006791959987</v>
      </c>
    </row>
    <row r="61" spans="2:11" s="2" customFormat="1" ht="12.75" customHeight="1" x14ac:dyDescent="0.25">
      <c r="B61" s="2" t="s">
        <v>30</v>
      </c>
      <c r="C61" s="6">
        <v>5550</v>
      </c>
      <c r="D61" s="6">
        <v>5000</v>
      </c>
      <c r="E61" s="6">
        <f t="shared" si="14"/>
        <v>462.315</v>
      </c>
      <c r="F61" s="6">
        <v>417</v>
      </c>
      <c r="G61" s="15">
        <f t="shared" si="16"/>
        <v>696.01506791959991</v>
      </c>
      <c r="H61" s="15">
        <f t="shared" si="15"/>
        <v>45.314999999999998</v>
      </c>
      <c r="I61" s="31"/>
      <c r="J61" s="16"/>
      <c r="K61" s="15">
        <f t="shared" si="17"/>
        <v>6.9601506791959995</v>
      </c>
    </row>
    <row r="62" spans="2:11" s="2" customFormat="1" ht="12.75" customHeight="1" x14ac:dyDescent="0.25">
      <c r="B62" s="2" t="s">
        <v>31</v>
      </c>
      <c r="C62" s="6">
        <v>5550</v>
      </c>
      <c r="D62" s="6">
        <v>5000</v>
      </c>
      <c r="E62" s="6">
        <f t="shared" si="14"/>
        <v>462.315</v>
      </c>
      <c r="F62" s="6">
        <v>417</v>
      </c>
      <c r="G62" s="15">
        <f t="shared" si="16"/>
        <v>741.33006791959997</v>
      </c>
      <c r="H62" s="15">
        <f t="shared" si="15"/>
        <v>45.314999999999998</v>
      </c>
      <c r="I62" s="31"/>
      <c r="J62" s="16"/>
      <c r="K62" s="15">
        <f t="shared" si="17"/>
        <v>7.4133006791959994</v>
      </c>
    </row>
    <row r="63" spans="2:11" s="2" customFormat="1" ht="12.75" customHeight="1" x14ac:dyDescent="0.25">
      <c r="B63" s="2" t="s">
        <v>32</v>
      </c>
      <c r="C63" s="6">
        <v>5550</v>
      </c>
      <c r="D63" s="6">
        <v>5000</v>
      </c>
      <c r="E63" s="6">
        <f t="shared" si="14"/>
        <v>462.315</v>
      </c>
      <c r="F63" s="6">
        <v>417</v>
      </c>
      <c r="G63" s="15">
        <f t="shared" si="16"/>
        <v>786.64506791960002</v>
      </c>
      <c r="H63" s="15">
        <f t="shared" si="15"/>
        <v>45.314999999999998</v>
      </c>
      <c r="I63" s="31"/>
      <c r="J63" s="16"/>
      <c r="K63" s="15">
        <f t="shared" si="17"/>
        <v>7.8664506791960003</v>
      </c>
    </row>
    <row r="64" spans="2:11" s="2" customFormat="1" ht="12.75" customHeight="1" x14ac:dyDescent="0.25">
      <c r="B64" s="2" t="s">
        <v>33</v>
      </c>
      <c r="C64" s="6">
        <v>5550</v>
      </c>
      <c r="D64" s="6">
        <v>5000</v>
      </c>
      <c r="E64" s="6">
        <f t="shared" si="14"/>
        <v>462.315</v>
      </c>
      <c r="F64" s="6">
        <v>417</v>
      </c>
      <c r="G64" s="15">
        <f t="shared" si="16"/>
        <v>831.96006791960008</v>
      </c>
      <c r="H64" s="15">
        <f t="shared" si="15"/>
        <v>45.314999999999998</v>
      </c>
      <c r="I64" s="31"/>
      <c r="J64" s="16"/>
      <c r="K64" s="15">
        <f t="shared" si="17"/>
        <v>8.3196006791960002</v>
      </c>
    </row>
    <row r="65" spans="1:11" s="2" customFormat="1" ht="12.75" customHeight="1" x14ac:dyDescent="0.25">
      <c r="B65" s="2" t="s">
        <v>17</v>
      </c>
      <c r="C65" s="6">
        <v>5550</v>
      </c>
      <c r="D65" s="6">
        <v>5000</v>
      </c>
      <c r="E65" s="6">
        <f t="shared" si="14"/>
        <v>462.315</v>
      </c>
      <c r="F65" s="6">
        <v>417</v>
      </c>
      <c r="G65" s="15">
        <f t="shared" si="16"/>
        <v>877.27506791960013</v>
      </c>
      <c r="H65" s="15">
        <f t="shared" si="15"/>
        <v>45.314999999999998</v>
      </c>
      <c r="I65" s="31"/>
      <c r="J65" s="16"/>
      <c r="K65" s="15">
        <f t="shared" si="17"/>
        <v>8.772750679196001</v>
      </c>
    </row>
    <row r="66" spans="1:11" s="2" customFormat="1" ht="12.75" customHeight="1" x14ac:dyDescent="0.25">
      <c r="B66" s="2" t="s">
        <v>18</v>
      </c>
      <c r="C66" s="6">
        <v>5989</v>
      </c>
      <c r="D66" s="6">
        <v>5000</v>
      </c>
      <c r="E66" s="6">
        <f t="shared" si="14"/>
        <v>498.88369999999998</v>
      </c>
      <c r="F66" s="6">
        <v>417</v>
      </c>
      <c r="G66" s="15">
        <f t="shared" si="16"/>
        <v>922.59006791960019</v>
      </c>
      <c r="H66" s="15">
        <f t="shared" si="15"/>
        <v>81.883699999999976</v>
      </c>
      <c r="I66" s="31"/>
      <c r="J66" s="16"/>
      <c r="K66" s="15">
        <f t="shared" si="17"/>
        <v>9.2259006791960019</v>
      </c>
    </row>
    <row r="67" spans="1:11" s="2" customFormat="1" ht="12.75" customHeight="1" x14ac:dyDescent="0.25">
      <c r="B67" s="2" t="s">
        <v>19</v>
      </c>
      <c r="C67" s="6">
        <v>5989</v>
      </c>
      <c r="D67" s="6">
        <v>5000</v>
      </c>
      <c r="E67" s="6">
        <f t="shared" si="14"/>
        <v>498.88369999999998</v>
      </c>
      <c r="F67" s="6">
        <v>417</v>
      </c>
      <c r="G67" s="15">
        <f t="shared" si="16"/>
        <v>1004.4737679196002</v>
      </c>
      <c r="H67" s="15">
        <f t="shared" si="15"/>
        <v>81.883699999999976</v>
      </c>
      <c r="I67" s="31"/>
      <c r="J67" s="16"/>
      <c r="K67" s="15">
        <f t="shared" si="17"/>
        <v>10.044737679196002</v>
      </c>
    </row>
    <row r="68" spans="1:11" s="2" customFormat="1" ht="12.75" customHeight="1" x14ac:dyDescent="0.25">
      <c r="B68" s="2" t="s">
        <v>20</v>
      </c>
      <c r="C68" s="6">
        <v>6186</v>
      </c>
      <c r="D68" s="6">
        <v>5000</v>
      </c>
      <c r="E68" s="6">
        <f t="shared" si="14"/>
        <v>515.29380000000003</v>
      </c>
      <c r="F68" s="6">
        <v>417</v>
      </c>
      <c r="G68" s="15">
        <f t="shared" si="16"/>
        <v>1086.3574679196001</v>
      </c>
      <c r="H68" s="15">
        <f t="shared" si="15"/>
        <v>98.293800000000033</v>
      </c>
      <c r="I68" s="31"/>
      <c r="J68" s="16"/>
      <c r="K68" s="15">
        <f t="shared" si="17"/>
        <v>10.863574679196002</v>
      </c>
    </row>
    <row r="69" spans="1:11" s="2" customFormat="1" ht="12.75" customHeight="1" x14ac:dyDescent="0.25">
      <c r="B69" s="2" t="s">
        <v>21</v>
      </c>
      <c r="C69" s="6">
        <v>7686</v>
      </c>
      <c r="D69" s="6">
        <v>5000</v>
      </c>
      <c r="E69" s="6">
        <f t="shared" si="14"/>
        <v>640.24379999999996</v>
      </c>
      <c r="F69" s="6">
        <v>417</v>
      </c>
      <c r="G69" s="15">
        <f t="shared" si="16"/>
        <v>1184.6512679196003</v>
      </c>
      <c r="H69" s="15">
        <f t="shared" si="15"/>
        <v>223.24379999999996</v>
      </c>
      <c r="K69" s="15">
        <f t="shared" si="17"/>
        <v>11.846512679196003</v>
      </c>
    </row>
    <row r="70" spans="1:11" s="2" customFormat="1" ht="12.75" customHeight="1" x14ac:dyDescent="0.25">
      <c r="A70" s="2" t="s">
        <v>54</v>
      </c>
      <c r="B70" s="2" t="s">
        <v>119</v>
      </c>
      <c r="C70" s="6">
        <v>14253</v>
      </c>
      <c r="D70" s="6">
        <v>5000</v>
      </c>
      <c r="E70" s="6">
        <f t="shared" si="14"/>
        <v>1187.2748999999999</v>
      </c>
      <c r="F70" s="6">
        <v>0</v>
      </c>
      <c r="G70" s="15">
        <f t="shared" si="16"/>
        <v>1407.8950679196003</v>
      </c>
      <c r="H70" s="15">
        <f t="shared" si="15"/>
        <v>1187.2748999999999</v>
      </c>
      <c r="K70" s="15">
        <f t="shared" si="17"/>
        <v>14.078950679196003</v>
      </c>
    </row>
    <row r="71" spans="1:11" s="2" customFormat="1" ht="12.75" customHeight="1" x14ac:dyDescent="0.25">
      <c r="B71" s="7" t="s">
        <v>22</v>
      </c>
      <c r="C71" s="8">
        <f>SUM(C58:C70)</f>
        <v>84259</v>
      </c>
      <c r="D71" s="9" t="s">
        <v>23</v>
      </c>
      <c r="E71" s="8">
        <f t="shared" ref="E71:H71" si="18">SUM(E58:E70)</f>
        <v>7018.7747000000018</v>
      </c>
      <c r="F71" s="8">
        <f t="shared" si="18"/>
        <v>5004</v>
      </c>
      <c r="G71" s="8">
        <f t="shared" si="18"/>
        <v>11375.673382954801</v>
      </c>
      <c r="H71" s="8">
        <f t="shared" si="18"/>
        <v>2014.7746999999999</v>
      </c>
      <c r="I71" s="34">
        <f>H56/12</f>
        <v>0.01</v>
      </c>
      <c r="J71" s="19"/>
      <c r="K71" s="8">
        <f t="shared" ref="K71" si="19">SUM(K58:K70)</f>
        <v>113.75673382954801</v>
      </c>
    </row>
    <row r="72" spans="1:11" s="2" customFormat="1" ht="12.75" customHeight="1" x14ac:dyDescent="0.25">
      <c r="G72" s="15"/>
      <c r="H72" s="15"/>
      <c r="I72" s="31"/>
      <c r="J72" s="16"/>
      <c r="K72" s="15"/>
    </row>
    <row r="73" spans="1:11" s="2" customFormat="1" ht="12.75" customHeight="1" x14ac:dyDescent="0.25">
      <c r="B73" s="2" t="s">
        <v>24</v>
      </c>
      <c r="C73" s="10">
        <f>G71*1%</f>
        <v>113.75673382954801</v>
      </c>
      <c r="F73" s="2" t="s">
        <v>25</v>
      </c>
      <c r="G73" s="73">
        <f>$C73+$H71</f>
        <v>2128.531433829548</v>
      </c>
      <c r="H73" s="15"/>
      <c r="I73" s="15">
        <f>SUM(I$14,G$33,G$53,G$73)</f>
        <v>2708.9267017491479</v>
      </c>
      <c r="J73" s="143" t="str">
        <f>IF($K71=$C73,"Intt OK","Intt CHECK IT")</f>
        <v>Intt OK</v>
      </c>
      <c r="K73" s="15"/>
    </row>
    <row r="74" spans="1:11" s="1" customFormat="1" ht="12.75" customHeight="1" x14ac:dyDescent="0.25">
      <c r="H74" s="53"/>
      <c r="I74" s="135" t="str">
        <f>IF($I73=$G78,"OK","CHECK IT")</f>
        <v>OK</v>
      </c>
      <c r="J74" s="18"/>
      <c r="K74" s="28"/>
    </row>
    <row r="75" spans="1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136" t="s">
        <v>37</v>
      </c>
      <c r="J75" s="17"/>
      <c r="K75" s="15"/>
    </row>
    <row r="76" spans="1:11" s="2" customFormat="1" ht="12.75" customHeight="1" x14ac:dyDescent="0.25">
      <c r="B76" s="439" t="s">
        <v>89</v>
      </c>
      <c r="C76" s="439"/>
      <c r="D76" s="439"/>
      <c r="E76" s="439" t="s">
        <v>90</v>
      </c>
      <c r="F76" s="439"/>
      <c r="G76" s="4" t="s">
        <v>91</v>
      </c>
      <c r="H76" s="55">
        <v>0.12</v>
      </c>
      <c r="I76" s="31"/>
      <c r="J76" s="16"/>
      <c r="K76" s="15"/>
    </row>
    <row r="77" spans="1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6"/>
      <c r="K77" s="15"/>
    </row>
    <row r="78" spans="1:11" s="2" customFormat="1" ht="12.75" customHeight="1" x14ac:dyDescent="0.25">
      <c r="B78" s="2" t="s">
        <v>27</v>
      </c>
      <c r="C78" s="6">
        <v>7686</v>
      </c>
      <c r="D78" s="6">
        <v>5000</v>
      </c>
      <c r="E78" s="6">
        <f t="shared" ref="E78:E90" si="20">$C78*8.33%</f>
        <v>640.24379999999996</v>
      </c>
      <c r="F78" s="6">
        <v>417</v>
      </c>
      <c r="G78" s="15">
        <f>$G$14+$G$33+$G$53+$G$73</f>
        <v>2708.9267017491479</v>
      </c>
      <c r="H78" s="15">
        <f t="shared" ref="H78:H90" si="21">E78-F78</f>
        <v>223.24379999999996</v>
      </c>
      <c r="I78" s="31"/>
      <c r="J78" s="16"/>
      <c r="K78" s="15">
        <f>($G78)*($H$76/12)</f>
        <v>27.08926701749148</v>
      </c>
    </row>
    <row r="79" spans="1:11" s="2" customFormat="1" ht="12.75" customHeight="1" x14ac:dyDescent="0.25">
      <c r="B79" s="2" t="s">
        <v>119</v>
      </c>
      <c r="C79" s="6">
        <v>14254</v>
      </c>
      <c r="D79" s="6">
        <v>5000</v>
      </c>
      <c r="E79" s="6">
        <f t="shared" si="20"/>
        <v>1187.3581999999999</v>
      </c>
      <c r="F79" s="6">
        <v>0</v>
      </c>
      <c r="G79" s="15">
        <f>$G78+$H78</f>
        <v>2932.1705017491477</v>
      </c>
      <c r="H79" s="15">
        <f t="shared" si="21"/>
        <v>1187.3581999999999</v>
      </c>
      <c r="I79" s="31"/>
      <c r="J79" s="16"/>
      <c r="K79" s="15">
        <f t="shared" ref="K79:K90" si="22">($G79)*($H$76/12)</f>
        <v>29.321705017491478</v>
      </c>
    </row>
    <row r="80" spans="1:11" s="2" customFormat="1" ht="12.75" customHeight="1" x14ac:dyDescent="0.25">
      <c r="B80" s="2" t="s">
        <v>28</v>
      </c>
      <c r="C80" s="6">
        <v>7686</v>
      </c>
      <c r="D80" s="6">
        <v>5000</v>
      </c>
      <c r="E80" s="6">
        <f t="shared" si="20"/>
        <v>640.24379999999996</v>
      </c>
      <c r="F80" s="6">
        <v>417</v>
      </c>
      <c r="G80" s="15">
        <f t="shared" ref="G80" si="23">$G79+$H79</f>
        <v>4119.5287017491473</v>
      </c>
      <c r="H80" s="15">
        <f t="shared" si="21"/>
        <v>223.24379999999996</v>
      </c>
      <c r="I80" s="31"/>
      <c r="J80" s="16"/>
      <c r="K80" s="15">
        <f t="shared" si="22"/>
        <v>41.195287017491474</v>
      </c>
    </row>
    <row r="81" spans="2:11" s="2" customFormat="1" ht="12.75" customHeight="1" x14ac:dyDescent="0.25">
      <c r="B81" s="2" t="s">
        <v>29</v>
      </c>
      <c r="C81" s="6">
        <v>7686</v>
      </c>
      <c r="D81" s="6">
        <v>5000</v>
      </c>
      <c r="E81" s="6">
        <f t="shared" si="20"/>
        <v>640.24379999999996</v>
      </c>
      <c r="F81" s="6">
        <v>417</v>
      </c>
      <c r="G81" s="15">
        <f t="shared" ref="G81:G90" si="24">$G80+$H80</f>
        <v>4342.7725017491475</v>
      </c>
      <c r="H81" s="15">
        <f t="shared" si="21"/>
        <v>223.24379999999996</v>
      </c>
      <c r="I81" s="31"/>
      <c r="J81" s="16"/>
      <c r="K81" s="15">
        <f t="shared" si="22"/>
        <v>43.427725017491476</v>
      </c>
    </row>
    <row r="82" spans="2:11" s="2" customFormat="1" ht="12.75" customHeight="1" x14ac:dyDescent="0.25">
      <c r="B82" s="2" t="s">
        <v>30</v>
      </c>
      <c r="C82" s="6">
        <v>7686</v>
      </c>
      <c r="D82" s="6">
        <v>5000</v>
      </c>
      <c r="E82" s="6">
        <f t="shared" si="20"/>
        <v>640.24379999999996</v>
      </c>
      <c r="F82" s="6">
        <v>417</v>
      </c>
      <c r="G82" s="15">
        <f t="shared" si="24"/>
        <v>4566.0163017491477</v>
      </c>
      <c r="H82" s="15">
        <f t="shared" si="21"/>
        <v>223.24379999999996</v>
      </c>
      <c r="I82" s="31"/>
      <c r="J82" s="16"/>
      <c r="K82" s="15">
        <f t="shared" si="22"/>
        <v>45.660163017491477</v>
      </c>
    </row>
    <row r="83" spans="2:11" s="2" customFormat="1" ht="12.75" customHeight="1" x14ac:dyDescent="0.25">
      <c r="B83" s="2" t="s">
        <v>31</v>
      </c>
      <c r="C83" s="6">
        <v>7686</v>
      </c>
      <c r="D83" s="6">
        <v>5000</v>
      </c>
      <c r="E83" s="6">
        <f t="shared" si="20"/>
        <v>640.24379999999996</v>
      </c>
      <c r="F83" s="6">
        <v>417</v>
      </c>
      <c r="G83" s="15">
        <f t="shared" si="24"/>
        <v>4789.2601017491479</v>
      </c>
      <c r="H83" s="15">
        <f t="shared" si="21"/>
        <v>223.24379999999996</v>
      </c>
      <c r="I83" s="31"/>
      <c r="J83" s="16"/>
      <c r="K83" s="15">
        <f t="shared" si="22"/>
        <v>47.892601017491479</v>
      </c>
    </row>
    <row r="84" spans="2:11" s="2" customFormat="1" ht="12.75" customHeight="1" x14ac:dyDescent="0.25">
      <c r="B84" s="2" t="s">
        <v>32</v>
      </c>
      <c r="C84" s="6">
        <v>8316</v>
      </c>
      <c r="D84" s="6">
        <v>5000</v>
      </c>
      <c r="E84" s="6">
        <f t="shared" si="20"/>
        <v>692.72280000000001</v>
      </c>
      <c r="F84" s="6">
        <v>417</v>
      </c>
      <c r="G84" s="15">
        <f t="shared" si="24"/>
        <v>5012.5039017491481</v>
      </c>
      <c r="H84" s="15">
        <f t="shared" si="21"/>
        <v>275.72280000000001</v>
      </c>
      <c r="I84" s="31"/>
      <c r="J84" s="16"/>
      <c r="K84" s="15">
        <f t="shared" si="22"/>
        <v>50.125039017491481</v>
      </c>
    </row>
    <row r="85" spans="2:11" s="2" customFormat="1" ht="12.75" customHeight="1" x14ac:dyDescent="0.25">
      <c r="B85" s="2" t="s">
        <v>33</v>
      </c>
      <c r="C85" s="6">
        <v>8316</v>
      </c>
      <c r="D85" s="6">
        <v>5000</v>
      </c>
      <c r="E85" s="6">
        <f t="shared" si="20"/>
        <v>692.72280000000001</v>
      </c>
      <c r="F85" s="6">
        <v>417</v>
      </c>
      <c r="G85" s="15">
        <f t="shared" si="24"/>
        <v>5288.2267017491486</v>
      </c>
      <c r="H85" s="15">
        <f t="shared" si="21"/>
        <v>275.72280000000001</v>
      </c>
      <c r="I85" s="31"/>
      <c r="J85" s="16"/>
      <c r="K85" s="15">
        <f t="shared" si="22"/>
        <v>52.882267017491486</v>
      </c>
    </row>
    <row r="86" spans="2:11" s="2" customFormat="1" ht="12.75" customHeight="1" x14ac:dyDescent="0.25">
      <c r="B86" s="2" t="s">
        <v>17</v>
      </c>
      <c r="C86" s="6">
        <v>8316</v>
      </c>
      <c r="D86" s="6">
        <v>5000</v>
      </c>
      <c r="E86" s="6">
        <f t="shared" si="20"/>
        <v>692.72280000000001</v>
      </c>
      <c r="F86" s="6">
        <v>417</v>
      </c>
      <c r="G86" s="15">
        <f t="shared" si="24"/>
        <v>5563.9495017491481</v>
      </c>
      <c r="H86" s="15">
        <f t="shared" si="21"/>
        <v>275.72280000000001</v>
      </c>
      <c r="I86" s="31"/>
      <c r="J86" s="16"/>
      <c r="K86" s="15">
        <f t="shared" si="22"/>
        <v>55.639495017491484</v>
      </c>
    </row>
    <row r="87" spans="2:11" s="2" customFormat="1" ht="12.75" customHeight="1" x14ac:dyDescent="0.25">
      <c r="B87" s="2" t="s">
        <v>18</v>
      </c>
      <c r="C87" s="6">
        <v>8316</v>
      </c>
      <c r="D87" s="6">
        <v>5000</v>
      </c>
      <c r="E87" s="6">
        <f t="shared" si="20"/>
        <v>692.72280000000001</v>
      </c>
      <c r="F87" s="6">
        <v>417</v>
      </c>
      <c r="G87" s="15">
        <f t="shared" si="24"/>
        <v>5839.6723017491477</v>
      </c>
      <c r="H87" s="15">
        <f t="shared" si="21"/>
        <v>275.72280000000001</v>
      </c>
      <c r="I87" s="31"/>
      <c r="J87" s="16"/>
      <c r="K87" s="15">
        <f t="shared" si="22"/>
        <v>58.396723017491475</v>
      </c>
    </row>
    <row r="88" spans="2:11" s="2" customFormat="1" ht="12.75" customHeight="1" x14ac:dyDescent="0.25">
      <c r="B88" s="2" t="s">
        <v>19</v>
      </c>
      <c r="C88" s="6">
        <v>8316</v>
      </c>
      <c r="D88" s="6">
        <v>5000</v>
      </c>
      <c r="E88" s="6">
        <f t="shared" si="20"/>
        <v>692.72280000000001</v>
      </c>
      <c r="F88" s="6">
        <v>417</v>
      </c>
      <c r="G88" s="15">
        <f t="shared" si="24"/>
        <v>6115.3951017491472</v>
      </c>
      <c r="H88" s="15">
        <f t="shared" si="21"/>
        <v>275.72280000000001</v>
      </c>
      <c r="K88" s="15">
        <f t="shared" si="22"/>
        <v>61.153951017491472</v>
      </c>
    </row>
    <row r="89" spans="2:11" s="2" customFormat="1" ht="12.75" customHeight="1" x14ac:dyDescent="0.25">
      <c r="B89" s="2" t="s">
        <v>20</v>
      </c>
      <c r="C89" s="6">
        <v>8613</v>
      </c>
      <c r="D89" s="6">
        <v>5000</v>
      </c>
      <c r="E89" s="6">
        <f t="shared" si="20"/>
        <v>717.46289999999999</v>
      </c>
      <c r="F89" s="6">
        <v>417</v>
      </c>
      <c r="G89" s="15">
        <f t="shared" si="24"/>
        <v>6391.1179017491468</v>
      </c>
      <c r="H89" s="15">
        <f t="shared" si="21"/>
        <v>300.46289999999999</v>
      </c>
      <c r="K89" s="15">
        <f t="shared" si="22"/>
        <v>63.91117901749147</v>
      </c>
    </row>
    <row r="90" spans="2:11" s="2" customFormat="1" ht="12.75" customHeight="1" thickBot="1" x14ac:dyDescent="0.3">
      <c r="B90" s="2" t="s">
        <v>21</v>
      </c>
      <c r="C90" s="6">
        <v>8613</v>
      </c>
      <c r="D90" s="6">
        <v>5000</v>
      </c>
      <c r="E90" s="6">
        <f t="shared" si="20"/>
        <v>717.46289999999999</v>
      </c>
      <c r="F90" s="6">
        <v>417</v>
      </c>
      <c r="G90" s="15">
        <f t="shared" si="24"/>
        <v>6691.5808017491472</v>
      </c>
      <c r="H90" s="15">
        <f t="shared" si="21"/>
        <v>300.46289999999999</v>
      </c>
      <c r="K90" s="15">
        <f t="shared" si="22"/>
        <v>66.915808017491472</v>
      </c>
    </row>
    <row r="91" spans="2:11" s="2" customFormat="1" ht="12.75" customHeight="1" thickBot="1" x14ac:dyDescent="0.3">
      <c r="B91" s="7" t="s">
        <v>22</v>
      </c>
      <c r="C91" s="8">
        <f>SUM(C78:C90)</f>
        <v>111490</v>
      </c>
      <c r="D91" s="9" t="s">
        <v>23</v>
      </c>
      <c r="E91" s="8">
        <f>SUM(E78:E90)</f>
        <v>9287.1170000000002</v>
      </c>
      <c r="F91" s="8">
        <f>SUM(F78:F90)</f>
        <v>5004</v>
      </c>
      <c r="G91" s="30">
        <f>SUM(G78:G90)</f>
        <v>64361.121022738909</v>
      </c>
      <c r="H91" s="30">
        <f>SUM(H78:H90)</f>
        <v>4283.1170000000002</v>
      </c>
      <c r="I91" s="34">
        <f>H76/12</f>
        <v>0.01</v>
      </c>
      <c r="J91" s="19"/>
      <c r="K91" s="29">
        <f>SUM(K78:K90)</f>
        <v>643.61121022738917</v>
      </c>
    </row>
    <row r="92" spans="2:11" s="2" customFormat="1" ht="12.75" customHeight="1" x14ac:dyDescent="0.25">
      <c r="G92" s="15"/>
      <c r="H92" s="15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G91*1%</f>
        <v>643.61121022738905</v>
      </c>
      <c r="F93" s="2" t="s">
        <v>25</v>
      </c>
      <c r="G93" s="73">
        <f>$C93+$H91</f>
        <v>4926.7282102273894</v>
      </c>
      <c r="H93" s="15"/>
      <c r="I93" s="15">
        <f>SUM($I$14,$G$33,$G$53,$G$73,$G$93)</f>
        <v>7635.6549119765368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H94" s="53"/>
      <c r="I94" s="135" t="str">
        <f>IF($I93=$G98,"OK","CHECK IT")</f>
        <v>OK</v>
      </c>
      <c r="J94" s="16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137" t="s">
        <v>38</v>
      </c>
      <c r="J95" s="20"/>
      <c r="K95" s="15"/>
    </row>
    <row r="96" spans="2:11" s="2" customFormat="1" ht="12.75" customHeight="1" x14ac:dyDescent="0.25">
      <c r="B96" s="439" t="s">
        <v>89</v>
      </c>
      <c r="C96" s="439"/>
      <c r="D96" s="439"/>
      <c r="E96" s="439" t="s">
        <v>90</v>
      </c>
      <c r="F96" s="439"/>
      <c r="G96" s="4" t="s">
        <v>91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8613</v>
      </c>
      <c r="D98" s="6">
        <v>5000</v>
      </c>
      <c r="E98" s="6">
        <f t="shared" ref="E98:E109" si="25">$C98*8.33%</f>
        <v>717.46289999999999</v>
      </c>
      <c r="F98" s="6">
        <v>417</v>
      </c>
      <c r="G98" s="15">
        <f>$G$14+$G$33+$G$53+$G$73+$G$93</f>
        <v>7635.6549119765368</v>
      </c>
      <c r="H98" s="15">
        <f t="shared" ref="H98:H109" si="26">E98-F98</f>
        <v>300.46289999999999</v>
      </c>
      <c r="I98" s="36">
        <v>0.12</v>
      </c>
      <c r="J98" s="22"/>
      <c r="K98" s="15">
        <f>($G98)*($H$96/12)</f>
        <v>76.356549119765376</v>
      </c>
    </row>
    <row r="99" spans="2:15" s="2" customFormat="1" ht="12.75" customHeight="1" x14ac:dyDescent="0.25">
      <c r="B99" s="2" t="s">
        <v>28</v>
      </c>
      <c r="C99" s="6">
        <v>8939</v>
      </c>
      <c r="D99" s="6">
        <v>5000</v>
      </c>
      <c r="E99" s="6">
        <f t="shared" si="25"/>
        <v>744.61869999999999</v>
      </c>
      <c r="F99" s="6">
        <v>417</v>
      </c>
      <c r="G99" s="15">
        <f t="shared" ref="G99:G109" si="27">$G98+$H98</f>
        <v>7936.1178119765373</v>
      </c>
      <c r="H99" s="15">
        <f t="shared" si="26"/>
        <v>327.61869999999999</v>
      </c>
      <c r="I99" s="31"/>
      <c r="J99" s="16"/>
      <c r="K99" s="15">
        <f t="shared" ref="K99:K100" si="28">($G99)*($H$96/12)</f>
        <v>79.36117811976537</v>
      </c>
    </row>
    <row r="100" spans="2:15" s="2" customFormat="1" ht="12.75" customHeight="1" x14ac:dyDescent="0.25">
      <c r="B100" s="2" t="s">
        <v>29</v>
      </c>
      <c r="C100" s="6">
        <v>8939</v>
      </c>
      <c r="D100" s="6">
        <v>5000</v>
      </c>
      <c r="E100" s="6">
        <f t="shared" si="25"/>
        <v>744.61869999999999</v>
      </c>
      <c r="F100" s="6">
        <v>417</v>
      </c>
      <c r="G100" s="15">
        <f t="shared" si="27"/>
        <v>8263.7365119765382</v>
      </c>
      <c r="H100" s="15">
        <f t="shared" si="26"/>
        <v>327.61869999999999</v>
      </c>
      <c r="I100" s="31"/>
      <c r="J100" s="16"/>
      <c r="K100" s="15">
        <f t="shared" si="28"/>
        <v>82.637365119765377</v>
      </c>
    </row>
    <row r="101" spans="2:15" s="2" customFormat="1" ht="12.75" customHeight="1" x14ac:dyDescent="0.25">
      <c r="B101" s="2" t="s">
        <v>30</v>
      </c>
      <c r="C101" s="6">
        <v>8939</v>
      </c>
      <c r="D101" s="6">
        <v>5000</v>
      </c>
      <c r="E101" s="6">
        <f t="shared" si="25"/>
        <v>744.61869999999999</v>
      </c>
      <c r="F101" s="6">
        <v>417</v>
      </c>
      <c r="G101" s="15">
        <f t="shared" si="27"/>
        <v>8591.3552119765372</v>
      </c>
      <c r="H101" s="15">
        <f t="shared" si="26"/>
        <v>327.61869999999999</v>
      </c>
      <c r="I101" s="36">
        <v>0.11</v>
      </c>
      <c r="J101" s="16"/>
      <c r="K101" s="15">
        <f>($G101)*($I$96/12)</f>
        <v>78.754089443118261</v>
      </c>
    </row>
    <row r="102" spans="2:15" s="2" customFormat="1" ht="12.75" customHeight="1" x14ac:dyDescent="0.25">
      <c r="B102" s="2" t="s">
        <v>31</v>
      </c>
      <c r="C102" s="6">
        <v>8939</v>
      </c>
      <c r="D102" s="6">
        <v>5000</v>
      </c>
      <c r="E102" s="6">
        <f t="shared" si="25"/>
        <v>744.61869999999999</v>
      </c>
      <c r="F102" s="6">
        <v>417</v>
      </c>
      <c r="G102" s="15">
        <f t="shared" si="27"/>
        <v>8918.9739119765363</v>
      </c>
      <c r="H102" s="15">
        <f t="shared" si="26"/>
        <v>327.61869999999999</v>
      </c>
      <c r="I102" s="31"/>
      <c r="J102" s="16"/>
      <c r="K102" s="15">
        <f t="shared" ref="K102:K109" si="29">($G102)*($I$96/12)</f>
        <v>81.757260859784921</v>
      </c>
    </row>
    <row r="103" spans="2:15" s="2" customFormat="1" ht="12.75" customHeight="1" x14ac:dyDescent="0.25">
      <c r="B103" s="2" t="s">
        <v>32</v>
      </c>
      <c r="C103" s="6">
        <v>8939</v>
      </c>
      <c r="D103" s="6">
        <v>5000</v>
      </c>
      <c r="E103" s="6">
        <f t="shared" si="25"/>
        <v>744.61869999999999</v>
      </c>
      <c r="F103" s="6">
        <v>417</v>
      </c>
      <c r="G103" s="15">
        <f t="shared" si="27"/>
        <v>9246.5926119765354</v>
      </c>
      <c r="H103" s="15">
        <f t="shared" si="26"/>
        <v>327.61869999999999</v>
      </c>
      <c r="I103" s="31"/>
      <c r="J103" s="16"/>
      <c r="K103" s="15">
        <f t="shared" si="29"/>
        <v>84.760432276451581</v>
      </c>
    </row>
    <row r="104" spans="2:15" s="2" customFormat="1" ht="12.75" customHeight="1" x14ac:dyDescent="0.25">
      <c r="B104" s="2" t="s">
        <v>33</v>
      </c>
      <c r="C104" s="6">
        <v>8939</v>
      </c>
      <c r="D104" s="6">
        <v>5000</v>
      </c>
      <c r="E104" s="6">
        <f t="shared" si="25"/>
        <v>744.61869999999999</v>
      </c>
      <c r="F104" s="6">
        <v>417</v>
      </c>
      <c r="G104" s="15">
        <f t="shared" si="27"/>
        <v>9574.2113119765345</v>
      </c>
      <c r="H104" s="15">
        <f t="shared" si="26"/>
        <v>327.61869999999999</v>
      </c>
      <c r="I104" s="31"/>
      <c r="J104" s="16"/>
      <c r="K104" s="15">
        <f t="shared" si="29"/>
        <v>87.763603693118228</v>
      </c>
    </row>
    <row r="105" spans="2:15" s="2" customFormat="1" ht="12.75" customHeight="1" x14ac:dyDescent="0.25">
      <c r="B105" s="2" t="s">
        <v>17</v>
      </c>
      <c r="C105" s="6">
        <v>9005</v>
      </c>
      <c r="D105" s="6">
        <v>5000</v>
      </c>
      <c r="E105" s="6">
        <f t="shared" si="25"/>
        <v>750.11649999999997</v>
      </c>
      <c r="F105" s="6">
        <v>417</v>
      </c>
      <c r="G105" s="15">
        <f t="shared" si="27"/>
        <v>9901.8300119765336</v>
      </c>
      <c r="H105" s="15">
        <f t="shared" si="26"/>
        <v>333.11649999999997</v>
      </c>
      <c r="I105" s="31"/>
      <c r="J105" s="16"/>
      <c r="K105" s="15">
        <f t="shared" si="29"/>
        <v>90.766775109784888</v>
      </c>
    </row>
    <row r="106" spans="2:15" s="2" customFormat="1" ht="12.75" customHeight="1" x14ac:dyDescent="0.25">
      <c r="B106" s="2" t="s">
        <v>18</v>
      </c>
      <c r="C106" s="6">
        <v>9005</v>
      </c>
      <c r="D106" s="6">
        <v>5000</v>
      </c>
      <c r="E106" s="6">
        <f t="shared" si="25"/>
        <v>750.11649999999997</v>
      </c>
      <c r="F106" s="6">
        <v>417</v>
      </c>
      <c r="G106" s="15">
        <f t="shared" si="27"/>
        <v>10234.946511976534</v>
      </c>
      <c r="H106" s="15">
        <f t="shared" si="26"/>
        <v>333.11649999999997</v>
      </c>
      <c r="I106" s="31"/>
      <c r="J106" s="16"/>
      <c r="K106" s="15">
        <f t="shared" si="29"/>
        <v>93.820343026451553</v>
      </c>
    </row>
    <row r="107" spans="2:15" s="2" customFormat="1" ht="12.75" customHeight="1" x14ac:dyDescent="0.25">
      <c r="B107" s="2" t="s">
        <v>19</v>
      </c>
      <c r="C107" s="6">
        <v>9005</v>
      </c>
      <c r="D107" s="6">
        <v>5000</v>
      </c>
      <c r="E107" s="6">
        <f t="shared" si="25"/>
        <v>750.11649999999997</v>
      </c>
      <c r="F107" s="6">
        <v>417</v>
      </c>
      <c r="G107" s="15">
        <f t="shared" si="27"/>
        <v>10568.063011976534</v>
      </c>
      <c r="H107" s="15">
        <f t="shared" si="26"/>
        <v>333.11649999999997</v>
      </c>
      <c r="K107" s="15">
        <f t="shared" si="29"/>
        <v>96.873910943118233</v>
      </c>
    </row>
    <row r="108" spans="2:15" s="2" customFormat="1" ht="12.75" customHeight="1" x14ac:dyDescent="0.25">
      <c r="B108" s="2" t="s">
        <v>20</v>
      </c>
      <c r="C108" s="6">
        <v>9315</v>
      </c>
      <c r="D108" s="6">
        <v>5000</v>
      </c>
      <c r="E108" s="6">
        <f t="shared" si="25"/>
        <v>775.93949999999995</v>
      </c>
      <c r="F108" s="6">
        <v>417</v>
      </c>
      <c r="G108" s="15">
        <f t="shared" si="27"/>
        <v>10901.179511976534</v>
      </c>
      <c r="H108" s="15">
        <f t="shared" si="26"/>
        <v>358.93949999999995</v>
      </c>
      <c r="K108" s="15">
        <f t="shared" si="29"/>
        <v>99.927478859784898</v>
      </c>
    </row>
    <row r="109" spans="2:15" s="2" customFormat="1" ht="12.75" customHeight="1" x14ac:dyDescent="0.25">
      <c r="B109" s="2" t="s">
        <v>21</v>
      </c>
      <c r="C109" s="6">
        <v>9315</v>
      </c>
      <c r="D109" s="6">
        <v>5000</v>
      </c>
      <c r="E109" s="6">
        <f t="shared" si="25"/>
        <v>775.93949999999995</v>
      </c>
      <c r="F109" s="6">
        <v>417</v>
      </c>
      <c r="G109" s="15">
        <f t="shared" si="27"/>
        <v>11260.119011976534</v>
      </c>
      <c r="H109" s="15">
        <f t="shared" si="26"/>
        <v>358.93949999999995</v>
      </c>
      <c r="K109" s="15">
        <f t="shared" si="29"/>
        <v>103.2177576097849</v>
      </c>
    </row>
    <row r="110" spans="2:15" s="2" customFormat="1" ht="12.75" customHeight="1" x14ac:dyDescent="0.25">
      <c r="B110" s="7" t="s">
        <v>22</v>
      </c>
      <c r="C110" s="8">
        <f>SUM(C98:C109)</f>
        <v>107892</v>
      </c>
      <c r="D110" s="9" t="s">
        <v>23</v>
      </c>
      <c r="E110" s="8">
        <f t="shared" ref="E110:F110" si="30">SUM(E98:E109)</f>
        <v>8987.4035999999996</v>
      </c>
      <c r="F110" s="8">
        <f t="shared" si="30"/>
        <v>5004</v>
      </c>
      <c r="G110" s="30">
        <f>SUM(G98:G109)</f>
        <v>113032.78034371842</v>
      </c>
      <c r="H110" s="30">
        <f>SUM(H98:H109)</f>
        <v>3983.4036000000001</v>
      </c>
      <c r="I110" s="37"/>
      <c r="J110" s="23"/>
      <c r="K110" s="30">
        <f>SUM(K98:K109)</f>
        <v>1055.9967441806937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((G98+G99+G100)*12%+(G101+G102+G103+G104+G105+G106+G107+G108+G109)*I101)/12</f>
        <v>1055.9967441806937</v>
      </c>
      <c r="D112" s="14"/>
      <c r="E112" s="10"/>
      <c r="F112" s="2" t="s">
        <v>25</v>
      </c>
      <c r="G112" s="73">
        <f>$C112+$H110</f>
        <v>5039.4003441806935</v>
      </c>
      <c r="H112" s="15"/>
      <c r="I112" s="15">
        <f>SUM($I$14,$G$33,$G$53,$G$73,$G$93,$G$112)</f>
        <v>12675.055256157229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0"/>
      <c r="H113" s="46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136" t="s">
        <v>39</v>
      </c>
      <c r="J114" s="20"/>
      <c r="K114" s="15"/>
    </row>
    <row r="115" spans="2:11" s="2" customFormat="1" ht="12.75" customHeight="1" x14ac:dyDescent="0.25">
      <c r="B115" s="439" t="s">
        <v>89</v>
      </c>
      <c r="C115" s="439"/>
      <c r="D115" s="439"/>
      <c r="E115" s="439" t="s">
        <v>90</v>
      </c>
      <c r="F115" s="439"/>
      <c r="G115" s="4" t="s">
        <v>91</v>
      </c>
      <c r="H115" s="52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9315</v>
      </c>
      <c r="D117" s="6">
        <v>5000</v>
      </c>
      <c r="E117" s="6">
        <f t="shared" ref="E117:E128" si="31">$C117*8.33%</f>
        <v>775.93949999999995</v>
      </c>
      <c r="F117" s="6">
        <v>417</v>
      </c>
      <c r="G117" s="15">
        <f>$G$14+$G$33+$G$53+$G$73+$G$93+$G$112</f>
        <v>12675.055256157229</v>
      </c>
      <c r="H117" s="15">
        <f t="shared" ref="H117:H128" si="32">E117-F117</f>
        <v>358.93949999999995</v>
      </c>
      <c r="I117" s="31"/>
      <c r="J117" s="16"/>
      <c r="K117" s="15">
        <f>($G117)*($H$115/12)</f>
        <v>100.34418744457807</v>
      </c>
    </row>
    <row r="118" spans="2:11" s="2" customFormat="1" ht="12.75" customHeight="1" x14ac:dyDescent="0.25">
      <c r="B118" s="2" t="s">
        <v>28</v>
      </c>
      <c r="C118" s="6">
        <v>9315</v>
      </c>
      <c r="D118" s="6">
        <v>5000</v>
      </c>
      <c r="E118" s="6">
        <f t="shared" si="31"/>
        <v>775.93949999999995</v>
      </c>
      <c r="F118" s="6">
        <v>417</v>
      </c>
      <c r="G118" s="15">
        <f t="shared" ref="G118:G128" si="33">$G117+$H117</f>
        <v>13033.99475615723</v>
      </c>
      <c r="H118" s="15">
        <f t="shared" si="32"/>
        <v>358.93949999999995</v>
      </c>
      <c r="I118" s="31"/>
      <c r="J118" s="16"/>
      <c r="K118" s="15">
        <f t="shared" ref="K118:K128" si="34">($G118)*($H$115/12)</f>
        <v>103.18579181957809</v>
      </c>
    </row>
    <row r="119" spans="2:11" s="2" customFormat="1" ht="12.75" customHeight="1" x14ac:dyDescent="0.25">
      <c r="B119" s="2" t="s">
        <v>29</v>
      </c>
      <c r="C119" s="6">
        <v>9315</v>
      </c>
      <c r="D119" s="6">
        <v>5000</v>
      </c>
      <c r="E119" s="6">
        <f t="shared" si="31"/>
        <v>775.93949999999995</v>
      </c>
      <c r="F119" s="6">
        <v>417</v>
      </c>
      <c r="G119" s="15">
        <f t="shared" si="33"/>
        <v>13392.93425615723</v>
      </c>
      <c r="H119" s="15">
        <f t="shared" si="32"/>
        <v>358.93949999999995</v>
      </c>
      <c r="I119" s="31"/>
      <c r="J119" s="16"/>
      <c r="K119" s="15">
        <f t="shared" si="34"/>
        <v>106.02739619457809</v>
      </c>
    </row>
    <row r="120" spans="2:11" s="2" customFormat="1" ht="12.75" customHeight="1" x14ac:dyDescent="0.25">
      <c r="B120" s="2" t="s">
        <v>30</v>
      </c>
      <c r="C120" s="6">
        <v>9315</v>
      </c>
      <c r="D120" s="6">
        <v>6500</v>
      </c>
      <c r="E120" s="6">
        <f t="shared" si="31"/>
        <v>775.93949999999995</v>
      </c>
      <c r="F120" s="6">
        <v>541</v>
      </c>
      <c r="G120" s="15">
        <f t="shared" si="33"/>
        <v>13751.873756157231</v>
      </c>
      <c r="H120" s="15">
        <f t="shared" si="32"/>
        <v>234.93949999999995</v>
      </c>
      <c r="I120" s="31"/>
      <c r="J120" s="16"/>
      <c r="K120" s="15">
        <f t="shared" si="34"/>
        <v>108.86900056957809</v>
      </c>
    </row>
    <row r="121" spans="2:11" s="2" customFormat="1" ht="12.75" customHeight="1" x14ac:dyDescent="0.25">
      <c r="B121" s="2" t="s">
        <v>31</v>
      </c>
      <c r="C121" s="6">
        <v>9518</v>
      </c>
      <c r="D121" s="6">
        <v>6500</v>
      </c>
      <c r="E121" s="6">
        <f t="shared" si="31"/>
        <v>792.84939999999995</v>
      </c>
      <c r="F121" s="6">
        <v>541</v>
      </c>
      <c r="G121" s="15">
        <f t="shared" si="33"/>
        <v>13986.813256157231</v>
      </c>
      <c r="H121" s="15">
        <f t="shared" si="32"/>
        <v>251.84939999999995</v>
      </c>
      <c r="I121" s="31"/>
      <c r="J121" s="16"/>
      <c r="K121" s="15">
        <f t="shared" si="34"/>
        <v>110.72893827791142</v>
      </c>
    </row>
    <row r="122" spans="2:11" s="2" customFormat="1" ht="12.75" customHeight="1" x14ac:dyDescent="0.25">
      <c r="B122" s="2" t="s">
        <v>32</v>
      </c>
      <c r="C122" s="6">
        <v>9518</v>
      </c>
      <c r="D122" s="6">
        <v>6500</v>
      </c>
      <c r="E122" s="6">
        <f t="shared" si="31"/>
        <v>792.84939999999995</v>
      </c>
      <c r="F122" s="6">
        <v>541</v>
      </c>
      <c r="G122" s="15">
        <f t="shared" si="33"/>
        <v>14238.66265615723</v>
      </c>
      <c r="H122" s="15">
        <f t="shared" si="32"/>
        <v>251.84939999999995</v>
      </c>
      <c r="I122" s="31"/>
      <c r="J122" s="16"/>
      <c r="K122" s="15">
        <f t="shared" si="34"/>
        <v>112.72274602791141</v>
      </c>
    </row>
    <row r="123" spans="2:11" s="2" customFormat="1" ht="12.75" customHeight="1" x14ac:dyDescent="0.25">
      <c r="B123" s="2" t="s">
        <v>33</v>
      </c>
      <c r="C123" s="6">
        <v>9518</v>
      </c>
      <c r="D123" s="6">
        <v>6500</v>
      </c>
      <c r="E123" s="6">
        <f t="shared" si="31"/>
        <v>792.84939999999995</v>
      </c>
      <c r="F123" s="6">
        <v>541</v>
      </c>
      <c r="G123" s="15">
        <f t="shared" si="33"/>
        <v>14490.512056157229</v>
      </c>
      <c r="H123" s="15">
        <f t="shared" si="32"/>
        <v>251.84939999999995</v>
      </c>
      <c r="I123" s="31"/>
      <c r="J123" s="16"/>
      <c r="K123" s="15">
        <f t="shared" si="34"/>
        <v>114.71655377791141</v>
      </c>
    </row>
    <row r="124" spans="2:11" s="2" customFormat="1" ht="12.75" customHeight="1" x14ac:dyDescent="0.25">
      <c r="B124" s="2" t="s">
        <v>17</v>
      </c>
      <c r="C124" s="6">
        <v>9518</v>
      </c>
      <c r="D124" s="6">
        <v>6500</v>
      </c>
      <c r="E124" s="6">
        <f t="shared" si="31"/>
        <v>792.84939999999995</v>
      </c>
      <c r="F124" s="6">
        <v>541</v>
      </c>
      <c r="G124" s="15">
        <f t="shared" si="33"/>
        <v>14742.361456157229</v>
      </c>
      <c r="H124" s="15">
        <f t="shared" si="32"/>
        <v>251.84939999999995</v>
      </c>
      <c r="I124" s="31"/>
      <c r="J124" s="16"/>
      <c r="K124" s="15">
        <f t="shared" si="34"/>
        <v>116.7103615279114</v>
      </c>
    </row>
    <row r="125" spans="2:11" s="2" customFormat="1" ht="12.75" customHeight="1" x14ac:dyDescent="0.25">
      <c r="B125" s="2" t="s">
        <v>18</v>
      </c>
      <c r="C125" s="6">
        <v>9518</v>
      </c>
      <c r="D125" s="6">
        <v>6500</v>
      </c>
      <c r="E125" s="6">
        <f t="shared" si="31"/>
        <v>792.84939999999995</v>
      </c>
      <c r="F125" s="6">
        <v>541</v>
      </c>
      <c r="G125" s="15">
        <f t="shared" si="33"/>
        <v>14994.210856157228</v>
      </c>
      <c r="H125" s="15">
        <f t="shared" si="32"/>
        <v>251.84939999999995</v>
      </c>
      <c r="I125" s="31"/>
      <c r="J125" s="16"/>
      <c r="K125" s="15">
        <f t="shared" si="34"/>
        <v>118.70416927791139</v>
      </c>
    </row>
    <row r="126" spans="2:11" s="2" customFormat="1" ht="12.75" customHeight="1" x14ac:dyDescent="0.25">
      <c r="B126" s="2" t="s">
        <v>19</v>
      </c>
      <c r="C126" s="6">
        <v>9518</v>
      </c>
      <c r="D126" s="6">
        <v>6500</v>
      </c>
      <c r="E126" s="6">
        <f t="shared" si="31"/>
        <v>792.84939999999995</v>
      </c>
      <c r="F126" s="6">
        <v>541</v>
      </c>
      <c r="G126" s="15">
        <f t="shared" si="33"/>
        <v>15246.060256157227</v>
      </c>
      <c r="H126" s="15">
        <f t="shared" si="32"/>
        <v>251.84939999999995</v>
      </c>
      <c r="K126" s="15">
        <f t="shared" si="34"/>
        <v>120.69797702791139</v>
      </c>
    </row>
    <row r="127" spans="2:11" s="2" customFormat="1" ht="12.75" customHeight="1" x14ac:dyDescent="0.25">
      <c r="B127" s="2" t="s">
        <v>20</v>
      </c>
      <c r="C127" s="6">
        <v>9835</v>
      </c>
      <c r="D127" s="6">
        <v>6500</v>
      </c>
      <c r="E127" s="6">
        <f t="shared" si="31"/>
        <v>819.25549999999998</v>
      </c>
      <c r="F127" s="6">
        <v>541</v>
      </c>
      <c r="G127" s="15">
        <f t="shared" si="33"/>
        <v>15497.909656157226</v>
      </c>
      <c r="H127" s="15">
        <f t="shared" si="32"/>
        <v>278.25549999999998</v>
      </c>
      <c r="K127" s="15">
        <f t="shared" si="34"/>
        <v>122.69178477791138</v>
      </c>
    </row>
    <row r="128" spans="2:11" s="2" customFormat="1" ht="12.75" customHeight="1" x14ac:dyDescent="0.25">
      <c r="B128" s="2" t="s">
        <v>21</v>
      </c>
      <c r="C128" s="6">
        <v>9835</v>
      </c>
      <c r="D128" s="6">
        <v>6500</v>
      </c>
      <c r="E128" s="6">
        <f t="shared" si="31"/>
        <v>819.25549999999998</v>
      </c>
      <c r="F128" s="6">
        <v>541</v>
      </c>
      <c r="G128" s="15">
        <f t="shared" si="33"/>
        <v>15776.165156157225</v>
      </c>
      <c r="H128" s="15">
        <f t="shared" si="32"/>
        <v>278.25549999999998</v>
      </c>
      <c r="K128" s="15">
        <f t="shared" si="34"/>
        <v>124.89464081957804</v>
      </c>
    </row>
    <row r="129" spans="2:11" s="2" customFormat="1" ht="12.75" customHeight="1" x14ac:dyDescent="0.25">
      <c r="B129" s="7" t="s">
        <v>22</v>
      </c>
      <c r="C129" s="8">
        <f>SUM(C117:C128)</f>
        <v>114038</v>
      </c>
      <c r="D129" s="9" t="s">
        <v>23</v>
      </c>
      <c r="E129" s="8">
        <f>SUM(E117:E128)</f>
        <v>9499.3653999999988</v>
      </c>
      <c r="F129" s="8">
        <f>SUM(F117:F128)</f>
        <v>6120</v>
      </c>
      <c r="G129" s="30">
        <f>SUM(G117:G128)</f>
        <v>171826.55337388674</v>
      </c>
      <c r="H129" s="30">
        <f>SUM(H117:H128)</f>
        <v>3379.3654000000006</v>
      </c>
      <c r="I129" s="38">
        <f>H115/12</f>
        <v>7.9166666666666673E-3</v>
      </c>
      <c r="J129" s="23"/>
      <c r="K129" s="30">
        <f>SUM(K117:K128)</f>
        <v>1360.2935475432701</v>
      </c>
    </row>
    <row r="130" spans="2:11" s="2" customFormat="1" ht="12.75" customHeight="1" x14ac:dyDescent="0.25">
      <c r="G130" s="15"/>
      <c r="H130" s="15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1360.2935475432701</v>
      </c>
      <c r="F131" s="2" t="s">
        <v>25</v>
      </c>
      <c r="G131" s="73">
        <f>$C131+$H129</f>
        <v>4739.6589475432702</v>
      </c>
      <c r="H131" s="15"/>
      <c r="I131" s="15">
        <f>SUM($I$14,$G$33,$G$53,$G$73,$G$93,$G$112,$G$131)</f>
        <v>17414.7142037005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135" t="str">
        <f>IF($I131=$G136,"OK","CHECK IT")</f>
        <v>OK</v>
      </c>
      <c r="J132" s="16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136" t="s">
        <v>41</v>
      </c>
      <c r="J133" s="20"/>
      <c r="K133" s="15"/>
    </row>
    <row r="134" spans="2:11" s="2" customFormat="1" ht="12.75" customHeight="1" x14ac:dyDescent="0.25">
      <c r="B134" s="439" t="s">
        <v>89</v>
      </c>
      <c r="C134" s="439"/>
      <c r="D134" s="439"/>
      <c r="E134" s="439" t="s">
        <v>90</v>
      </c>
      <c r="F134" s="439"/>
      <c r="G134" s="4" t="s">
        <v>91</v>
      </c>
      <c r="H134" s="52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9835</v>
      </c>
      <c r="D136" s="6">
        <v>6500</v>
      </c>
      <c r="E136" s="6">
        <f t="shared" ref="E136:E147" si="35">$C136*8.33%</f>
        <v>819.25549999999998</v>
      </c>
      <c r="F136" s="6">
        <v>541</v>
      </c>
      <c r="G136" s="15">
        <f>$G$14+$G$33+$G$53+$G$73+$G$93+$G$112+$G$131</f>
        <v>17414.7142037005</v>
      </c>
      <c r="H136" s="15">
        <f t="shared" ref="H136:H147" si="36">E136-F136</f>
        <v>278.25549999999998</v>
      </c>
      <c r="I136" s="31"/>
      <c r="J136" s="16"/>
      <c r="K136" s="15">
        <f>($G136)*($H$134/12)</f>
        <v>137.86648744596229</v>
      </c>
    </row>
    <row r="137" spans="2:11" s="2" customFormat="1" ht="12.75" customHeight="1" x14ac:dyDescent="0.25">
      <c r="B137" s="2" t="s">
        <v>28</v>
      </c>
      <c r="C137" s="6">
        <v>9835</v>
      </c>
      <c r="D137" s="6">
        <v>6500</v>
      </c>
      <c r="E137" s="6">
        <f t="shared" si="35"/>
        <v>819.25549999999998</v>
      </c>
      <c r="F137" s="6">
        <v>541</v>
      </c>
      <c r="G137" s="15">
        <f t="shared" ref="G137:G147" si="37">$G136+$H136</f>
        <v>17692.969703700499</v>
      </c>
      <c r="H137" s="15">
        <f t="shared" si="36"/>
        <v>278.25549999999998</v>
      </c>
      <c r="I137" s="31"/>
      <c r="J137" s="16"/>
      <c r="K137" s="15">
        <f t="shared" ref="K137:K147" si="38">($G137)*($H$134/12)</f>
        <v>140.06934348762897</v>
      </c>
    </row>
    <row r="138" spans="2:11" s="2" customFormat="1" ht="12.75" customHeight="1" x14ac:dyDescent="0.25">
      <c r="B138" s="2" t="s">
        <v>29</v>
      </c>
      <c r="C138" s="6">
        <v>9835</v>
      </c>
      <c r="D138" s="6">
        <v>6500</v>
      </c>
      <c r="E138" s="6">
        <f t="shared" si="35"/>
        <v>819.25549999999998</v>
      </c>
      <c r="F138" s="6">
        <v>541</v>
      </c>
      <c r="G138" s="15">
        <f t="shared" si="37"/>
        <v>17971.225203700498</v>
      </c>
      <c r="H138" s="15">
        <f t="shared" si="36"/>
        <v>278.25549999999998</v>
      </c>
      <c r="I138" s="31"/>
      <c r="J138" s="16"/>
      <c r="K138" s="15">
        <f t="shared" si="38"/>
        <v>142.27219952929562</v>
      </c>
    </row>
    <row r="139" spans="2:11" s="2" customFormat="1" ht="12.75" customHeight="1" x14ac:dyDescent="0.25">
      <c r="B139" s="2" t="s">
        <v>30</v>
      </c>
      <c r="C139" s="6">
        <v>9835</v>
      </c>
      <c r="D139" s="6">
        <v>6500</v>
      </c>
      <c r="E139" s="6">
        <f t="shared" si="35"/>
        <v>819.25549999999998</v>
      </c>
      <c r="F139" s="6">
        <v>541</v>
      </c>
      <c r="G139" s="15">
        <f t="shared" si="37"/>
        <v>18249.480703700498</v>
      </c>
      <c r="H139" s="15">
        <f t="shared" si="36"/>
        <v>278.25549999999998</v>
      </c>
      <c r="I139" s="31"/>
      <c r="J139" s="16"/>
      <c r="K139" s="15">
        <f t="shared" si="38"/>
        <v>144.4750555709623</v>
      </c>
    </row>
    <row r="140" spans="2:11" s="2" customFormat="1" ht="12.75" customHeight="1" x14ac:dyDescent="0.25">
      <c r="B140" s="2" t="s">
        <v>31</v>
      </c>
      <c r="C140" s="6">
        <v>9835</v>
      </c>
      <c r="D140" s="6">
        <v>6500</v>
      </c>
      <c r="E140" s="6">
        <f t="shared" si="35"/>
        <v>819.25549999999998</v>
      </c>
      <c r="F140" s="6">
        <v>541</v>
      </c>
      <c r="G140" s="15">
        <f t="shared" si="37"/>
        <v>18527.736203700497</v>
      </c>
      <c r="H140" s="15">
        <f t="shared" si="36"/>
        <v>278.25549999999998</v>
      </c>
      <c r="I140" s="31"/>
      <c r="J140" s="16"/>
      <c r="K140" s="15">
        <f t="shared" si="38"/>
        <v>146.67791161262895</v>
      </c>
    </row>
    <row r="141" spans="2:11" s="2" customFormat="1" ht="12.75" customHeight="1" x14ac:dyDescent="0.25">
      <c r="B141" s="2" t="s">
        <v>32</v>
      </c>
      <c r="C141" s="6">
        <v>9835</v>
      </c>
      <c r="D141" s="6">
        <v>6500</v>
      </c>
      <c r="E141" s="6">
        <f t="shared" si="35"/>
        <v>819.25549999999998</v>
      </c>
      <c r="F141" s="6">
        <v>541</v>
      </c>
      <c r="G141" s="15">
        <f t="shared" si="37"/>
        <v>18805.991703700496</v>
      </c>
      <c r="H141" s="15">
        <f t="shared" si="36"/>
        <v>278.25549999999998</v>
      </c>
      <c r="I141" s="31"/>
      <c r="J141" s="16"/>
      <c r="K141" s="15">
        <f t="shared" si="38"/>
        <v>148.8807676542956</v>
      </c>
    </row>
    <row r="142" spans="2:11" s="2" customFormat="1" ht="12.75" customHeight="1" x14ac:dyDescent="0.25">
      <c r="B142" s="2" t="s">
        <v>33</v>
      </c>
      <c r="C142" s="6">
        <v>9835</v>
      </c>
      <c r="D142" s="6">
        <v>6500</v>
      </c>
      <c r="E142" s="6">
        <f t="shared" si="35"/>
        <v>819.25549999999998</v>
      </c>
      <c r="F142" s="6">
        <v>541</v>
      </c>
      <c r="G142" s="15">
        <f t="shared" si="37"/>
        <v>19084.247203700495</v>
      </c>
      <c r="H142" s="15">
        <f t="shared" si="36"/>
        <v>278.25549999999998</v>
      </c>
      <c r="I142" s="31"/>
      <c r="J142" s="16"/>
      <c r="K142" s="15">
        <f t="shared" si="38"/>
        <v>151.08362369596227</v>
      </c>
    </row>
    <row r="143" spans="2:11" s="2" customFormat="1" ht="12.75" customHeight="1" x14ac:dyDescent="0.25">
      <c r="B143" s="2" t="s">
        <v>17</v>
      </c>
      <c r="C143" s="6">
        <v>9835</v>
      </c>
      <c r="D143" s="6">
        <v>6500</v>
      </c>
      <c r="E143" s="6">
        <f t="shared" si="35"/>
        <v>819.25549999999998</v>
      </c>
      <c r="F143" s="6">
        <v>541</v>
      </c>
      <c r="G143" s="15">
        <f t="shared" si="37"/>
        <v>19362.502703700495</v>
      </c>
      <c r="H143" s="15">
        <f t="shared" si="36"/>
        <v>278.25549999999998</v>
      </c>
      <c r="I143" s="31"/>
      <c r="J143" s="16"/>
      <c r="K143" s="15">
        <f t="shared" si="38"/>
        <v>153.28647973762892</v>
      </c>
    </row>
    <row r="144" spans="2:11" s="2" customFormat="1" ht="12.75" customHeight="1" x14ac:dyDescent="0.25">
      <c r="B144" s="2" t="s">
        <v>18</v>
      </c>
      <c r="C144" s="6">
        <v>9835</v>
      </c>
      <c r="D144" s="6">
        <v>6500</v>
      </c>
      <c r="E144" s="6">
        <f t="shared" si="35"/>
        <v>819.25549999999998</v>
      </c>
      <c r="F144" s="6">
        <v>541</v>
      </c>
      <c r="G144" s="15">
        <f t="shared" si="37"/>
        <v>19640.758203700494</v>
      </c>
      <c r="H144" s="15">
        <f t="shared" si="36"/>
        <v>278.25549999999998</v>
      </c>
      <c r="I144" s="31"/>
      <c r="J144" s="16"/>
      <c r="K144" s="15">
        <f t="shared" si="38"/>
        <v>155.4893357792956</v>
      </c>
    </row>
    <row r="145" spans="2:11" s="2" customFormat="1" ht="12.75" customHeight="1" x14ac:dyDescent="0.25">
      <c r="B145" s="2" t="s">
        <v>19</v>
      </c>
      <c r="C145" s="6">
        <v>9835</v>
      </c>
      <c r="D145" s="6">
        <v>6500</v>
      </c>
      <c r="E145" s="6">
        <f t="shared" si="35"/>
        <v>819.25549999999998</v>
      </c>
      <c r="F145" s="6">
        <v>541</v>
      </c>
      <c r="G145" s="15">
        <f t="shared" si="37"/>
        <v>19919.013703700493</v>
      </c>
      <c r="H145" s="15">
        <f t="shared" si="36"/>
        <v>278.25549999999998</v>
      </c>
      <c r="K145" s="15">
        <f t="shared" si="38"/>
        <v>157.69219182096225</v>
      </c>
    </row>
    <row r="146" spans="2:11" s="2" customFormat="1" ht="12.75" customHeight="1" x14ac:dyDescent="0.25">
      <c r="B146" s="2" t="s">
        <v>20</v>
      </c>
      <c r="C146" s="6">
        <v>10152</v>
      </c>
      <c r="D146" s="6">
        <v>6500</v>
      </c>
      <c r="E146" s="6">
        <f t="shared" si="35"/>
        <v>845.66160000000002</v>
      </c>
      <c r="F146" s="6">
        <v>541</v>
      </c>
      <c r="G146" s="15">
        <f t="shared" si="37"/>
        <v>20197.269203700493</v>
      </c>
      <c r="H146" s="15">
        <f t="shared" si="36"/>
        <v>304.66160000000002</v>
      </c>
      <c r="K146" s="15">
        <f t="shared" si="38"/>
        <v>159.8950478626289</v>
      </c>
    </row>
    <row r="147" spans="2:11" s="2" customFormat="1" ht="12.75" customHeight="1" x14ac:dyDescent="0.25">
      <c r="B147" s="2" t="s">
        <v>21</v>
      </c>
      <c r="C147" s="6">
        <v>10152</v>
      </c>
      <c r="D147" s="6">
        <v>6500</v>
      </c>
      <c r="E147" s="6">
        <f t="shared" si="35"/>
        <v>845.66160000000002</v>
      </c>
      <c r="F147" s="6">
        <v>541</v>
      </c>
      <c r="G147" s="15">
        <f t="shared" si="37"/>
        <v>20501.930803700492</v>
      </c>
      <c r="H147" s="15">
        <f t="shared" si="36"/>
        <v>304.66160000000002</v>
      </c>
      <c r="K147" s="15">
        <f t="shared" si="38"/>
        <v>162.30695219596225</v>
      </c>
    </row>
    <row r="148" spans="2:11" s="2" customFormat="1" ht="12.75" customHeight="1" x14ac:dyDescent="0.25">
      <c r="B148" s="7" t="s">
        <v>22</v>
      </c>
      <c r="C148" s="8">
        <f>SUM(C136:C147)</f>
        <v>118654</v>
      </c>
      <c r="D148" s="9" t="s">
        <v>23</v>
      </c>
      <c r="E148" s="8">
        <f>SUM(E136:E147)</f>
        <v>9883.8781999999992</v>
      </c>
      <c r="F148" s="8">
        <f>SUM(F136:F147)</f>
        <v>6492</v>
      </c>
      <c r="G148" s="30">
        <f>SUM(G136:G147)</f>
        <v>227367.83954440599</v>
      </c>
      <c r="H148" s="30">
        <f>SUM(H136:H147)</f>
        <v>3391.8782000000001</v>
      </c>
      <c r="I148" s="38">
        <f>H134/12</f>
        <v>7.9166666666666673E-3</v>
      </c>
      <c r="J148" s="23"/>
      <c r="K148" s="30">
        <f>SUM(K136:K147)</f>
        <v>1799.9953963932139</v>
      </c>
    </row>
    <row r="149" spans="2:11" s="2" customFormat="1" ht="12.75" customHeight="1" x14ac:dyDescent="0.25"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1799.9953963932142</v>
      </c>
      <c r="F150" s="2" t="s">
        <v>25</v>
      </c>
      <c r="G150" s="73">
        <f>$C150+$H148</f>
        <v>5191.873596393214</v>
      </c>
      <c r="H150" s="15"/>
      <c r="I150" s="15">
        <f>SUM($I$14,$G$33,$G$53,$G$73,$G$93,$G$112,$G$131,$G$150)</f>
        <v>22606.587800093715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89</v>
      </c>
      <c r="C153" s="439"/>
      <c r="D153" s="439"/>
      <c r="E153" s="439" t="s">
        <v>90</v>
      </c>
      <c r="F153" s="439"/>
      <c r="G153" s="4" t="s">
        <v>91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10152</v>
      </c>
      <c r="D155" s="6">
        <v>6500</v>
      </c>
      <c r="E155" s="6">
        <f t="shared" ref="E155:E166" si="39">$C155*8.33%</f>
        <v>845.66160000000002</v>
      </c>
      <c r="F155" s="6">
        <v>541</v>
      </c>
      <c r="G155" s="15">
        <f>$G$14+$G$33+$G$53+$G$73+$G$93+$G$112+$G$131+$G$150</f>
        <v>22606.587800093715</v>
      </c>
      <c r="H155" s="15">
        <f t="shared" ref="H155:H166" si="40">E155-F155</f>
        <v>304.66160000000002</v>
      </c>
      <c r="I155" s="31"/>
      <c r="J155" s="16"/>
      <c r="K155" s="15">
        <f>($G155)*($H$153/12)</f>
        <v>178.96882008407528</v>
      </c>
    </row>
    <row r="156" spans="2:11" s="2" customFormat="1" ht="12.75" customHeight="1" x14ac:dyDescent="0.25">
      <c r="B156" s="2" t="s">
        <v>28</v>
      </c>
      <c r="C156" s="6">
        <v>10152</v>
      </c>
      <c r="D156" s="6">
        <v>6500</v>
      </c>
      <c r="E156" s="6">
        <f t="shared" si="39"/>
        <v>845.66160000000002</v>
      </c>
      <c r="F156" s="6">
        <v>541</v>
      </c>
      <c r="G156" s="15">
        <f t="shared" ref="G156:G166" si="41">$G155+$H155</f>
        <v>22911.249400093715</v>
      </c>
      <c r="H156" s="15">
        <f t="shared" si="40"/>
        <v>304.66160000000002</v>
      </c>
      <c r="I156" s="31"/>
      <c r="J156" s="16"/>
      <c r="K156" s="15">
        <f t="shared" ref="K156:K166" si="42">($G156)*($H$153/12)</f>
        <v>181.3807244174086</v>
      </c>
    </row>
    <row r="157" spans="2:11" s="2" customFormat="1" ht="12.75" customHeight="1" x14ac:dyDescent="0.25">
      <c r="B157" s="2" t="s">
        <v>29</v>
      </c>
      <c r="C157" s="6">
        <v>10152</v>
      </c>
      <c r="D157" s="6">
        <v>6500</v>
      </c>
      <c r="E157" s="6">
        <f t="shared" si="39"/>
        <v>845.66160000000002</v>
      </c>
      <c r="F157" s="6">
        <v>541</v>
      </c>
      <c r="G157" s="15">
        <f t="shared" si="41"/>
        <v>23215.911000093714</v>
      </c>
      <c r="H157" s="15">
        <f t="shared" si="40"/>
        <v>304.66160000000002</v>
      </c>
      <c r="I157" s="31"/>
      <c r="J157" s="16"/>
      <c r="K157" s="15">
        <f t="shared" si="42"/>
        <v>183.79262875074193</v>
      </c>
    </row>
    <row r="158" spans="2:11" s="2" customFormat="1" ht="12.75" customHeight="1" x14ac:dyDescent="0.25">
      <c r="B158" s="2" t="s">
        <v>30</v>
      </c>
      <c r="C158" s="6">
        <v>10152</v>
      </c>
      <c r="D158" s="6">
        <v>6500</v>
      </c>
      <c r="E158" s="6">
        <f t="shared" si="39"/>
        <v>845.66160000000002</v>
      </c>
      <c r="F158" s="6">
        <v>541</v>
      </c>
      <c r="G158" s="15">
        <f t="shared" si="41"/>
        <v>23520.572600093714</v>
      </c>
      <c r="H158" s="15">
        <f t="shared" si="40"/>
        <v>304.66160000000002</v>
      </c>
      <c r="I158" s="31"/>
      <c r="J158" s="16"/>
      <c r="K158" s="15">
        <f t="shared" si="42"/>
        <v>186.20453308407525</v>
      </c>
    </row>
    <row r="159" spans="2:11" s="2" customFormat="1" ht="12.75" customHeight="1" x14ac:dyDescent="0.25">
      <c r="B159" s="2" t="s">
        <v>31</v>
      </c>
      <c r="C159" s="6">
        <v>10152</v>
      </c>
      <c r="D159" s="6">
        <v>6500</v>
      </c>
      <c r="E159" s="6">
        <f t="shared" si="39"/>
        <v>845.66160000000002</v>
      </c>
      <c r="F159" s="6">
        <v>541</v>
      </c>
      <c r="G159" s="15">
        <f t="shared" si="41"/>
        <v>23825.234200093713</v>
      </c>
      <c r="H159" s="15">
        <f t="shared" si="40"/>
        <v>304.66160000000002</v>
      </c>
      <c r="I159" s="31"/>
      <c r="J159" s="16"/>
      <c r="K159" s="15">
        <f t="shared" si="42"/>
        <v>188.61643741740858</v>
      </c>
    </row>
    <row r="160" spans="2:11" s="2" customFormat="1" ht="12.75" customHeight="1" x14ac:dyDescent="0.25">
      <c r="B160" s="2" t="s">
        <v>32</v>
      </c>
      <c r="C160" s="6">
        <v>10152</v>
      </c>
      <c r="D160" s="6">
        <v>6500</v>
      </c>
      <c r="E160" s="6">
        <f t="shared" si="39"/>
        <v>845.66160000000002</v>
      </c>
      <c r="F160" s="6">
        <v>541</v>
      </c>
      <c r="G160" s="15">
        <f t="shared" si="41"/>
        <v>24129.895800093713</v>
      </c>
      <c r="H160" s="15">
        <f t="shared" si="40"/>
        <v>304.66160000000002</v>
      </c>
      <c r="I160" s="31"/>
      <c r="J160" s="16"/>
      <c r="K160" s="15">
        <f t="shared" si="42"/>
        <v>191.0283417507419</v>
      </c>
    </row>
    <row r="161" spans="2:11" s="2" customFormat="1" ht="12.75" customHeight="1" x14ac:dyDescent="0.25">
      <c r="B161" s="2" t="s">
        <v>33</v>
      </c>
      <c r="C161" s="6">
        <v>10152</v>
      </c>
      <c r="D161" s="6">
        <v>6500</v>
      </c>
      <c r="E161" s="6">
        <f t="shared" si="39"/>
        <v>845.66160000000002</v>
      </c>
      <c r="F161" s="6">
        <v>541</v>
      </c>
      <c r="G161" s="15">
        <f t="shared" si="41"/>
        <v>24434.557400093712</v>
      </c>
      <c r="H161" s="15">
        <f t="shared" si="40"/>
        <v>304.66160000000002</v>
      </c>
      <c r="I161" s="31"/>
      <c r="J161" s="16"/>
      <c r="K161" s="15">
        <f t="shared" si="42"/>
        <v>193.44024608407523</v>
      </c>
    </row>
    <row r="162" spans="2:11" s="2" customFormat="1" ht="12.75" customHeight="1" x14ac:dyDescent="0.25">
      <c r="B162" s="2" t="s">
        <v>17</v>
      </c>
      <c r="C162" s="6">
        <v>10152</v>
      </c>
      <c r="D162" s="6">
        <v>6500</v>
      </c>
      <c r="E162" s="6">
        <f t="shared" si="39"/>
        <v>845.66160000000002</v>
      </c>
      <c r="F162" s="6">
        <v>541</v>
      </c>
      <c r="G162" s="15">
        <f t="shared" si="41"/>
        <v>24739.219000093712</v>
      </c>
      <c r="H162" s="15">
        <f t="shared" si="40"/>
        <v>304.66160000000002</v>
      </c>
      <c r="I162" s="31"/>
      <c r="J162" s="16"/>
      <c r="K162" s="15">
        <f t="shared" si="42"/>
        <v>195.85215041740858</v>
      </c>
    </row>
    <row r="163" spans="2:11" s="2" customFormat="1" ht="12.75" customHeight="1" x14ac:dyDescent="0.25">
      <c r="B163" s="2" t="s">
        <v>18</v>
      </c>
      <c r="C163" s="6">
        <v>10152</v>
      </c>
      <c r="D163" s="6">
        <v>6500</v>
      </c>
      <c r="E163" s="6">
        <f t="shared" si="39"/>
        <v>845.66160000000002</v>
      </c>
      <c r="F163" s="6">
        <v>541</v>
      </c>
      <c r="G163" s="15">
        <f t="shared" si="41"/>
        <v>25043.880600093711</v>
      </c>
      <c r="H163" s="15">
        <f t="shared" si="40"/>
        <v>304.66160000000002</v>
      </c>
      <c r="I163" s="31"/>
      <c r="J163" s="16"/>
      <c r="K163" s="15">
        <f t="shared" si="42"/>
        <v>198.26405475074191</v>
      </c>
    </row>
    <row r="164" spans="2:11" s="2" customFormat="1" ht="12.75" customHeight="1" x14ac:dyDescent="0.25">
      <c r="B164" s="2" t="s">
        <v>19</v>
      </c>
      <c r="C164" s="6">
        <v>10152</v>
      </c>
      <c r="D164" s="6">
        <v>6500</v>
      </c>
      <c r="E164" s="6">
        <f t="shared" si="39"/>
        <v>845.66160000000002</v>
      </c>
      <c r="F164" s="6">
        <v>541</v>
      </c>
      <c r="G164" s="15">
        <f t="shared" si="41"/>
        <v>25348.542200093711</v>
      </c>
      <c r="H164" s="15">
        <f t="shared" si="40"/>
        <v>304.66160000000002</v>
      </c>
      <c r="K164" s="15">
        <f t="shared" si="42"/>
        <v>200.67595908407523</v>
      </c>
    </row>
    <row r="165" spans="2:11" s="2" customFormat="1" ht="12.75" customHeight="1" x14ac:dyDescent="0.25">
      <c r="B165" s="2" t="s">
        <v>20</v>
      </c>
      <c r="C165" s="6">
        <v>10766</v>
      </c>
      <c r="D165" s="6">
        <v>6500</v>
      </c>
      <c r="E165" s="6">
        <f t="shared" si="39"/>
        <v>896.80780000000004</v>
      </c>
      <c r="F165" s="6">
        <v>541</v>
      </c>
      <c r="G165" s="15">
        <f t="shared" si="41"/>
        <v>25653.20380009371</v>
      </c>
      <c r="H165" s="15">
        <f t="shared" si="40"/>
        <v>355.80780000000004</v>
      </c>
      <c r="K165" s="15">
        <f t="shared" si="42"/>
        <v>203.08786341740856</v>
      </c>
    </row>
    <row r="166" spans="2:11" s="2" customFormat="1" ht="12.75" customHeight="1" x14ac:dyDescent="0.25">
      <c r="B166" s="2" t="s">
        <v>21</v>
      </c>
      <c r="C166" s="6">
        <v>10766</v>
      </c>
      <c r="D166" s="6">
        <v>6500</v>
      </c>
      <c r="E166" s="6">
        <f t="shared" si="39"/>
        <v>896.80780000000004</v>
      </c>
      <c r="F166" s="6">
        <v>541</v>
      </c>
      <c r="G166" s="15">
        <f t="shared" si="41"/>
        <v>26009.011600093709</v>
      </c>
      <c r="H166" s="15">
        <f t="shared" si="40"/>
        <v>355.80780000000004</v>
      </c>
      <c r="K166" s="15">
        <f t="shared" si="42"/>
        <v>205.90467516740856</v>
      </c>
    </row>
    <row r="167" spans="2:11" s="2" customFormat="1" ht="12.75" customHeight="1" x14ac:dyDescent="0.25">
      <c r="B167" s="7" t="s">
        <v>22</v>
      </c>
      <c r="C167" s="8">
        <f>SUM(C155:C166)</f>
        <v>123052</v>
      </c>
      <c r="D167" s="9" t="s">
        <v>23</v>
      </c>
      <c r="E167" s="8">
        <f>SUM(E155:E166)</f>
        <v>10250.231600000003</v>
      </c>
      <c r="F167" s="8">
        <f>SUM(F155:F166)</f>
        <v>6492</v>
      </c>
      <c r="G167" s="30">
        <f>SUM(G155:G166)</f>
        <v>291437.86540112452</v>
      </c>
      <c r="H167" s="30">
        <f>SUM(H155:H166)</f>
        <v>3758.2315999999996</v>
      </c>
      <c r="I167" s="38">
        <f>H153/12</f>
        <v>7.9166666666666673E-3</v>
      </c>
      <c r="J167" s="23"/>
      <c r="K167" s="30">
        <f>SUM(K155:K166)</f>
        <v>2307.2164344255698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2307.2164344255693</v>
      </c>
      <c r="F169" s="2" t="s">
        <v>25</v>
      </c>
      <c r="G169" s="73">
        <f>$C169+$H167</f>
        <v>6065.4480344255689</v>
      </c>
      <c r="H169" s="15"/>
      <c r="I169" s="15">
        <f>SUM($I$14,$G$33,$G$53,$G$73,$G$93,$G$112,$G$131,$G$150,$G$169)</f>
        <v>28672.035834519284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89</v>
      </c>
      <c r="C172" s="439"/>
      <c r="D172" s="439"/>
      <c r="E172" s="439" t="s">
        <v>90</v>
      </c>
      <c r="F172" s="439"/>
      <c r="G172" s="4" t="s">
        <v>91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10766</v>
      </c>
      <c r="D174" s="6">
        <v>6500</v>
      </c>
      <c r="E174" s="6">
        <f t="shared" ref="E174:E185" si="43">$C174*8.33%</f>
        <v>896.80780000000004</v>
      </c>
      <c r="F174" s="6">
        <v>541</v>
      </c>
      <c r="G174" s="15">
        <f>$G$14+$G$33+$G$53+$G$73+$G$93+$G$112+$G$131+$G$150+$G$169</f>
        <v>28672.035834519284</v>
      </c>
      <c r="H174" s="15">
        <f t="shared" ref="H174:H185" si="44">E174-F174</f>
        <v>355.80780000000004</v>
      </c>
      <c r="I174" s="31"/>
      <c r="J174" s="16"/>
      <c r="K174" s="15">
        <f>($G174)*($H$172/12)</f>
        <v>226.986950356611</v>
      </c>
    </row>
    <row r="175" spans="2:11" s="2" customFormat="1" ht="12.75" customHeight="1" x14ac:dyDescent="0.25">
      <c r="B175" s="2" t="s">
        <v>28</v>
      </c>
      <c r="C175" s="6">
        <v>10766</v>
      </c>
      <c r="D175" s="6">
        <v>6500</v>
      </c>
      <c r="E175" s="6">
        <f t="shared" si="43"/>
        <v>896.80780000000004</v>
      </c>
      <c r="F175" s="6">
        <v>541</v>
      </c>
      <c r="G175" s="15">
        <f t="shared" ref="G175:G185" si="45">$G174+$H174</f>
        <v>29027.843634519282</v>
      </c>
      <c r="H175" s="15">
        <f t="shared" si="44"/>
        <v>355.80780000000004</v>
      </c>
      <c r="I175" s="31"/>
      <c r="J175" s="16"/>
      <c r="K175" s="15">
        <f t="shared" ref="K175:K185" si="46">($G175)*($H$172/12)</f>
        <v>229.803762106611</v>
      </c>
    </row>
    <row r="176" spans="2:11" s="2" customFormat="1" ht="12.75" customHeight="1" x14ac:dyDescent="0.25">
      <c r="B176" s="2" t="s">
        <v>29</v>
      </c>
      <c r="C176" s="6">
        <v>10766</v>
      </c>
      <c r="D176" s="6">
        <v>6500</v>
      </c>
      <c r="E176" s="6">
        <f t="shared" si="43"/>
        <v>896.80780000000004</v>
      </c>
      <c r="F176" s="6">
        <v>541</v>
      </c>
      <c r="G176" s="15">
        <f t="shared" si="45"/>
        <v>29383.651434519281</v>
      </c>
      <c r="H176" s="15">
        <f t="shared" si="44"/>
        <v>355.80780000000004</v>
      </c>
      <c r="I176" s="31"/>
      <c r="J176" s="16"/>
      <c r="K176" s="15">
        <f t="shared" si="46"/>
        <v>232.620573856611</v>
      </c>
    </row>
    <row r="177" spans="2:11" s="2" customFormat="1" ht="12.75" customHeight="1" x14ac:dyDescent="0.25">
      <c r="B177" s="2" t="s">
        <v>30</v>
      </c>
      <c r="C177" s="6">
        <v>10766</v>
      </c>
      <c r="D177" s="6">
        <v>6500</v>
      </c>
      <c r="E177" s="6">
        <f t="shared" si="43"/>
        <v>896.80780000000004</v>
      </c>
      <c r="F177" s="6">
        <v>541</v>
      </c>
      <c r="G177" s="15">
        <f t="shared" si="45"/>
        <v>29739.45923451928</v>
      </c>
      <c r="H177" s="15">
        <f t="shared" si="44"/>
        <v>355.80780000000004</v>
      </c>
      <c r="I177" s="31"/>
      <c r="J177" s="16"/>
      <c r="K177" s="15">
        <f t="shared" si="46"/>
        <v>235.43738560661097</v>
      </c>
    </row>
    <row r="178" spans="2:11" s="2" customFormat="1" ht="12.75" customHeight="1" x14ac:dyDescent="0.25">
      <c r="B178" s="2" t="s">
        <v>31</v>
      </c>
      <c r="C178" s="6">
        <v>10766</v>
      </c>
      <c r="D178" s="6">
        <v>6500</v>
      </c>
      <c r="E178" s="6">
        <f t="shared" si="43"/>
        <v>896.80780000000004</v>
      </c>
      <c r="F178" s="6">
        <v>541</v>
      </c>
      <c r="G178" s="15">
        <f t="shared" si="45"/>
        <v>30095.267034519278</v>
      </c>
      <c r="H178" s="15">
        <f t="shared" si="44"/>
        <v>355.80780000000004</v>
      </c>
      <c r="I178" s="31"/>
      <c r="J178" s="16"/>
      <c r="K178" s="15">
        <f t="shared" si="46"/>
        <v>238.25419735661097</v>
      </c>
    </row>
    <row r="179" spans="2:11" s="2" customFormat="1" ht="12.75" customHeight="1" x14ac:dyDescent="0.25">
      <c r="B179" s="2" t="s">
        <v>32</v>
      </c>
      <c r="C179" s="6">
        <v>10766</v>
      </c>
      <c r="D179" s="6">
        <v>6500</v>
      </c>
      <c r="E179" s="6">
        <f t="shared" si="43"/>
        <v>896.80780000000004</v>
      </c>
      <c r="F179" s="6">
        <v>541</v>
      </c>
      <c r="G179" s="15">
        <f t="shared" si="45"/>
        <v>30451.074834519277</v>
      </c>
      <c r="H179" s="15">
        <f t="shared" si="44"/>
        <v>355.80780000000004</v>
      </c>
      <c r="I179" s="31"/>
      <c r="J179" s="16"/>
      <c r="K179" s="15">
        <f t="shared" si="46"/>
        <v>241.07100910661097</v>
      </c>
    </row>
    <row r="180" spans="2:11" s="2" customFormat="1" ht="12.75" customHeight="1" x14ac:dyDescent="0.25">
      <c r="B180" s="2" t="s">
        <v>33</v>
      </c>
      <c r="C180" s="6">
        <v>11063</v>
      </c>
      <c r="D180" s="6">
        <v>6500</v>
      </c>
      <c r="E180" s="6">
        <f t="shared" si="43"/>
        <v>921.54790000000003</v>
      </c>
      <c r="F180" s="6">
        <v>541</v>
      </c>
      <c r="G180" s="15">
        <f t="shared" si="45"/>
        <v>30806.882634519276</v>
      </c>
      <c r="H180" s="15">
        <f t="shared" si="44"/>
        <v>380.54790000000003</v>
      </c>
      <c r="I180" s="31"/>
      <c r="J180" s="16"/>
      <c r="K180" s="15">
        <f t="shared" si="46"/>
        <v>243.88782085661094</v>
      </c>
    </row>
    <row r="181" spans="2:11" s="2" customFormat="1" ht="12.75" customHeight="1" x14ac:dyDescent="0.25">
      <c r="B181" s="2" t="s">
        <v>17</v>
      </c>
      <c r="C181" s="6">
        <v>11063</v>
      </c>
      <c r="D181" s="6">
        <v>6500</v>
      </c>
      <c r="E181" s="6">
        <f t="shared" si="43"/>
        <v>921.54790000000003</v>
      </c>
      <c r="F181" s="6">
        <v>541</v>
      </c>
      <c r="G181" s="15">
        <f t="shared" si="45"/>
        <v>31187.430534519277</v>
      </c>
      <c r="H181" s="15">
        <f t="shared" si="44"/>
        <v>380.54790000000003</v>
      </c>
      <c r="I181" s="31"/>
      <c r="J181" s="16"/>
      <c r="K181" s="15">
        <f t="shared" si="46"/>
        <v>246.90049173161097</v>
      </c>
    </row>
    <row r="182" spans="2:11" s="2" customFormat="1" ht="12.75" customHeight="1" x14ac:dyDescent="0.25">
      <c r="B182" s="2" t="s">
        <v>18</v>
      </c>
      <c r="C182" s="6">
        <v>11063</v>
      </c>
      <c r="D182" s="6">
        <v>6500</v>
      </c>
      <c r="E182" s="6">
        <f t="shared" si="43"/>
        <v>921.54790000000003</v>
      </c>
      <c r="F182" s="6">
        <v>541</v>
      </c>
      <c r="G182" s="15">
        <f t="shared" si="45"/>
        <v>31567.978434519278</v>
      </c>
      <c r="H182" s="15">
        <f t="shared" si="44"/>
        <v>380.54790000000003</v>
      </c>
      <c r="I182" s="31"/>
      <c r="J182" s="16"/>
      <c r="K182" s="15">
        <f t="shared" si="46"/>
        <v>249.91316260661097</v>
      </c>
    </row>
    <row r="183" spans="2:11" s="2" customFormat="1" ht="12.75" customHeight="1" x14ac:dyDescent="0.25">
      <c r="B183" s="2" t="s">
        <v>19</v>
      </c>
      <c r="C183" s="6">
        <v>11063</v>
      </c>
      <c r="D183" s="6">
        <v>6500</v>
      </c>
      <c r="E183" s="6">
        <f t="shared" si="43"/>
        <v>921.54790000000003</v>
      </c>
      <c r="F183" s="6">
        <v>541</v>
      </c>
      <c r="G183" s="15">
        <f t="shared" si="45"/>
        <v>31948.52633451928</v>
      </c>
      <c r="H183" s="15">
        <f t="shared" si="44"/>
        <v>380.54790000000003</v>
      </c>
      <c r="K183" s="15">
        <f t="shared" si="46"/>
        <v>252.92583348161099</v>
      </c>
    </row>
    <row r="184" spans="2:11" s="2" customFormat="1" ht="12.75" customHeight="1" x14ac:dyDescent="0.25">
      <c r="B184" s="2" t="s">
        <v>20</v>
      </c>
      <c r="C184" s="6">
        <v>11399</v>
      </c>
      <c r="D184" s="6">
        <v>6500</v>
      </c>
      <c r="E184" s="6">
        <f t="shared" si="43"/>
        <v>949.5367</v>
      </c>
      <c r="F184" s="6">
        <v>541</v>
      </c>
      <c r="G184" s="15">
        <f t="shared" si="45"/>
        <v>32329.074234519281</v>
      </c>
      <c r="H184" s="15">
        <f t="shared" si="44"/>
        <v>408.5367</v>
      </c>
      <c r="K184" s="15">
        <f t="shared" si="46"/>
        <v>255.93850435661099</v>
      </c>
    </row>
    <row r="185" spans="2:11" s="2" customFormat="1" ht="12.75" customHeight="1" x14ac:dyDescent="0.25">
      <c r="B185" s="2" t="s">
        <v>21</v>
      </c>
      <c r="C185" s="6">
        <v>11399</v>
      </c>
      <c r="D185" s="6">
        <v>6500</v>
      </c>
      <c r="E185" s="6">
        <f t="shared" si="43"/>
        <v>949.5367</v>
      </c>
      <c r="F185" s="6">
        <v>541</v>
      </c>
      <c r="G185" s="15">
        <f t="shared" si="45"/>
        <v>32737.610934519282</v>
      </c>
      <c r="H185" s="15">
        <f t="shared" si="44"/>
        <v>408.5367</v>
      </c>
      <c r="K185" s="15">
        <f t="shared" si="46"/>
        <v>259.17275323161101</v>
      </c>
    </row>
    <row r="186" spans="2:11" s="2" customFormat="1" ht="12.75" customHeight="1" x14ac:dyDescent="0.25">
      <c r="B186" s="7" t="s">
        <v>22</v>
      </c>
      <c r="C186" s="8">
        <f>SUM(C174:C185)</f>
        <v>131646</v>
      </c>
      <c r="D186" s="9" t="s">
        <v>23</v>
      </c>
      <c r="E186" s="8">
        <f>SUM(E174:E185)</f>
        <v>10966.111800000001</v>
      </c>
      <c r="F186" s="8">
        <f>SUM(F174:F185)</f>
        <v>6492</v>
      </c>
      <c r="G186" s="30">
        <f>SUM(G174:G185)</f>
        <v>367946.83511423133</v>
      </c>
      <c r="H186" s="30">
        <f>SUM(H174:H185)</f>
        <v>4474.1118000000006</v>
      </c>
      <c r="I186" s="38">
        <f>H172/12</f>
        <v>7.9166666666666673E-3</v>
      </c>
      <c r="J186" s="23"/>
      <c r="K186" s="30">
        <f>SUM(K174:K185)</f>
        <v>2912.9124446543315</v>
      </c>
    </row>
    <row r="187" spans="2:11" s="2" customFormat="1" ht="12.75" customHeight="1" x14ac:dyDescent="0.25">
      <c r="G187" s="15"/>
      <c r="H187" s="15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2912.9124446543315</v>
      </c>
      <c r="F188" s="2" t="s">
        <v>25</v>
      </c>
      <c r="G188" s="73">
        <f>$C188+$H186</f>
        <v>7387.0242446543325</v>
      </c>
      <c r="H188" s="15"/>
      <c r="I188" s="15">
        <f>SUM($I$14,$G$33,$G$53,$G$73,$G$93,$G$112,$G$131,$G$150,$G$169,$G$188)</f>
        <v>36059.060079173614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H189" s="53"/>
      <c r="I189" s="135" t="str">
        <f>IF($I188=$G193,"OK","CHECK IT")</f>
        <v>OK</v>
      </c>
      <c r="J189" s="16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I190" s="31"/>
      <c r="J190" s="20"/>
      <c r="K190" s="15"/>
    </row>
    <row r="191" spans="2:11" s="2" customFormat="1" ht="12.75" customHeight="1" x14ac:dyDescent="0.25">
      <c r="B191" s="439" t="s">
        <v>89</v>
      </c>
      <c r="C191" s="439"/>
      <c r="D191" s="439"/>
      <c r="E191" s="439" t="s">
        <v>90</v>
      </c>
      <c r="F191" s="439"/>
      <c r="G191" s="4" t="s">
        <v>91</v>
      </c>
      <c r="H191" s="52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11399</v>
      </c>
      <c r="D193" s="6">
        <v>6500</v>
      </c>
      <c r="E193" s="6">
        <f t="shared" ref="E193:E204" si="47">$C193*8.33%</f>
        <v>949.5367</v>
      </c>
      <c r="F193" s="6">
        <v>541</v>
      </c>
      <c r="G193" s="15">
        <f>$G$14+$G$33+$G$53+$G$73+$G$93+$G$112+$G$131+$G$150+$G$169+$G$188</f>
        <v>36059.060079173614</v>
      </c>
      <c r="H193" s="15">
        <f t="shared" ref="H193:H204" si="48">E193-F193</f>
        <v>408.5367</v>
      </c>
      <c r="I193" s="31"/>
      <c r="J193" s="16"/>
      <c r="K193" s="15">
        <f>($G193)*($H$191/12)</f>
        <v>255.4183422274798</v>
      </c>
    </row>
    <row r="194" spans="2:11" s="2" customFormat="1" ht="12.75" customHeight="1" x14ac:dyDescent="0.25">
      <c r="B194" s="2" t="s">
        <v>28</v>
      </c>
      <c r="C194" s="6">
        <v>11628</v>
      </c>
      <c r="D194" s="6">
        <v>6500</v>
      </c>
      <c r="E194" s="6">
        <f t="shared" si="47"/>
        <v>968.61239999999998</v>
      </c>
      <c r="F194" s="6">
        <v>541</v>
      </c>
      <c r="G194" s="15">
        <f t="shared" ref="G194:G204" si="49">$G193+$H193</f>
        <v>36467.596779173611</v>
      </c>
      <c r="H194" s="15">
        <f t="shared" si="48"/>
        <v>427.61239999999998</v>
      </c>
      <c r="I194" s="31"/>
      <c r="J194" s="16"/>
      <c r="K194" s="15">
        <f t="shared" ref="K194:K204" si="50">($G194)*($H$191/12)</f>
        <v>258.31214385247978</v>
      </c>
    </row>
    <row r="195" spans="2:11" s="2" customFormat="1" ht="12.75" customHeight="1" x14ac:dyDescent="0.25">
      <c r="B195" s="2" t="s">
        <v>29</v>
      </c>
      <c r="C195" s="6">
        <v>11628</v>
      </c>
      <c r="D195" s="6">
        <v>6500</v>
      </c>
      <c r="E195" s="6">
        <f t="shared" si="47"/>
        <v>968.61239999999998</v>
      </c>
      <c r="F195" s="6">
        <v>541</v>
      </c>
      <c r="G195" s="15">
        <f t="shared" si="49"/>
        <v>36895.209179173609</v>
      </c>
      <c r="H195" s="15">
        <f t="shared" si="48"/>
        <v>427.61239999999998</v>
      </c>
      <c r="I195" s="31"/>
      <c r="J195" s="16"/>
      <c r="K195" s="15">
        <f t="shared" si="50"/>
        <v>261.34106501914641</v>
      </c>
    </row>
    <row r="196" spans="2:11" s="2" customFormat="1" ht="12.75" customHeight="1" x14ac:dyDescent="0.25">
      <c r="B196" s="2" t="s">
        <v>30</v>
      </c>
      <c r="C196" s="6">
        <v>11628</v>
      </c>
      <c r="D196" s="6">
        <v>6500</v>
      </c>
      <c r="E196" s="6">
        <f t="shared" si="47"/>
        <v>968.61239999999998</v>
      </c>
      <c r="F196" s="6">
        <v>541</v>
      </c>
      <c r="G196" s="15">
        <f t="shared" si="49"/>
        <v>37322.821579173607</v>
      </c>
      <c r="H196" s="15">
        <f t="shared" si="48"/>
        <v>427.61239999999998</v>
      </c>
      <c r="I196" s="31"/>
      <c r="J196" s="16"/>
      <c r="K196" s="15">
        <f t="shared" si="50"/>
        <v>264.36998618581305</v>
      </c>
    </row>
    <row r="197" spans="2:11" s="2" customFormat="1" ht="12.75" customHeight="1" x14ac:dyDescent="0.25">
      <c r="B197" s="2" t="s">
        <v>31</v>
      </c>
      <c r="C197" s="6">
        <v>11628</v>
      </c>
      <c r="D197" s="6">
        <v>6500</v>
      </c>
      <c r="E197" s="6">
        <f t="shared" si="47"/>
        <v>968.61239999999998</v>
      </c>
      <c r="F197" s="6">
        <v>541</v>
      </c>
      <c r="G197" s="15">
        <f t="shared" si="49"/>
        <v>37750.433979173606</v>
      </c>
      <c r="H197" s="15">
        <f t="shared" si="48"/>
        <v>427.61239999999998</v>
      </c>
      <c r="I197" s="31"/>
      <c r="J197" s="16"/>
      <c r="K197" s="15">
        <f t="shared" si="50"/>
        <v>267.39890735247974</v>
      </c>
    </row>
    <row r="198" spans="2:11" s="2" customFormat="1" ht="12.75" customHeight="1" x14ac:dyDescent="0.25">
      <c r="B198" s="2" t="s">
        <v>32</v>
      </c>
      <c r="C198" s="6">
        <v>11628</v>
      </c>
      <c r="D198" s="6">
        <v>6500</v>
      </c>
      <c r="E198" s="6">
        <f t="shared" si="47"/>
        <v>968.61239999999998</v>
      </c>
      <c r="F198" s="6">
        <v>541</v>
      </c>
      <c r="G198" s="15">
        <f t="shared" si="49"/>
        <v>38178.046379173604</v>
      </c>
      <c r="H198" s="15">
        <f t="shared" si="48"/>
        <v>427.61239999999998</v>
      </c>
      <c r="I198" s="31"/>
      <c r="J198" s="16"/>
      <c r="K198" s="15">
        <f t="shared" si="50"/>
        <v>270.42782851914637</v>
      </c>
    </row>
    <row r="199" spans="2:11" s="2" customFormat="1" ht="12.75" customHeight="1" x14ac:dyDescent="0.25">
      <c r="B199" s="2" t="s">
        <v>33</v>
      </c>
      <c r="C199" s="6">
        <v>11858</v>
      </c>
      <c r="D199" s="6">
        <v>6500</v>
      </c>
      <c r="E199" s="6">
        <f t="shared" si="47"/>
        <v>987.77139999999997</v>
      </c>
      <c r="F199" s="6">
        <v>541</v>
      </c>
      <c r="G199" s="15">
        <f t="shared" si="49"/>
        <v>38605.658779173602</v>
      </c>
      <c r="H199" s="15">
        <f t="shared" si="48"/>
        <v>446.77139999999997</v>
      </c>
      <c r="I199" s="31"/>
      <c r="J199" s="16"/>
      <c r="K199" s="15">
        <f t="shared" si="50"/>
        <v>273.45674968581301</v>
      </c>
    </row>
    <row r="200" spans="2:11" s="2" customFormat="1" ht="12.75" customHeight="1" x14ac:dyDescent="0.25">
      <c r="B200" s="2" t="s">
        <v>17</v>
      </c>
      <c r="C200" s="6">
        <v>11858</v>
      </c>
      <c r="D200" s="6">
        <v>6500</v>
      </c>
      <c r="E200" s="6">
        <f t="shared" si="47"/>
        <v>987.77139999999997</v>
      </c>
      <c r="F200" s="6">
        <v>541</v>
      </c>
      <c r="G200" s="15">
        <f t="shared" si="49"/>
        <v>39052.4301791736</v>
      </c>
      <c r="H200" s="15">
        <f t="shared" si="48"/>
        <v>446.77139999999997</v>
      </c>
      <c r="I200" s="31"/>
      <c r="J200" s="16"/>
      <c r="K200" s="15">
        <f t="shared" si="50"/>
        <v>276.62138043581302</v>
      </c>
    </row>
    <row r="201" spans="2:11" s="2" customFormat="1" ht="12.75" customHeight="1" x14ac:dyDescent="0.25">
      <c r="B201" s="2" t="s">
        <v>18</v>
      </c>
      <c r="C201" s="6">
        <v>11858</v>
      </c>
      <c r="D201" s="6">
        <v>6500</v>
      </c>
      <c r="E201" s="6">
        <f t="shared" si="47"/>
        <v>987.77139999999997</v>
      </c>
      <c r="F201" s="6">
        <v>541</v>
      </c>
      <c r="G201" s="15">
        <f t="shared" si="49"/>
        <v>39499.201579173598</v>
      </c>
      <c r="H201" s="15">
        <f t="shared" si="48"/>
        <v>446.77139999999997</v>
      </c>
      <c r="I201" s="31"/>
      <c r="J201" s="16"/>
      <c r="K201" s="15">
        <f t="shared" si="50"/>
        <v>279.78601118581298</v>
      </c>
    </row>
    <row r="202" spans="2:11" s="2" customFormat="1" ht="12.75" customHeight="1" x14ac:dyDescent="0.25">
      <c r="B202" s="2" t="s">
        <v>19</v>
      </c>
      <c r="C202" s="6">
        <v>12164</v>
      </c>
      <c r="D202" s="6">
        <v>6500</v>
      </c>
      <c r="E202" s="6">
        <f t="shared" si="47"/>
        <v>1013.2612</v>
      </c>
      <c r="F202" s="6">
        <v>541</v>
      </c>
      <c r="G202" s="15">
        <f t="shared" si="49"/>
        <v>39945.972979173595</v>
      </c>
      <c r="H202" s="15">
        <f t="shared" si="48"/>
        <v>472.26120000000003</v>
      </c>
      <c r="K202" s="15">
        <f t="shared" si="50"/>
        <v>282.950641935813</v>
      </c>
    </row>
    <row r="203" spans="2:11" s="2" customFormat="1" ht="12.75" customHeight="1" x14ac:dyDescent="0.25">
      <c r="B203" s="2" t="s">
        <v>20</v>
      </c>
      <c r="C203" s="6">
        <v>12521</v>
      </c>
      <c r="D203" s="6">
        <v>6500</v>
      </c>
      <c r="E203" s="6">
        <f t="shared" si="47"/>
        <v>1042.9992999999999</v>
      </c>
      <c r="F203" s="6">
        <v>541</v>
      </c>
      <c r="G203" s="15">
        <f t="shared" si="49"/>
        <v>40418.234179173596</v>
      </c>
      <c r="H203" s="15">
        <f t="shared" si="48"/>
        <v>501.99929999999995</v>
      </c>
      <c r="K203" s="15">
        <f t="shared" si="50"/>
        <v>286.29582543581301</v>
      </c>
    </row>
    <row r="204" spans="2:11" s="2" customFormat="1" ht="12.75" customHeight="1" x14ac:dyDescent="0.25">
      <c r="B204" s="2" t="s">
        <v>21</v>
      </c>
      <c r="C204" s="6">
        <v>12521</v>
      </c>
      <c r="D204" s="6">
        <v>6500</v>
      </c>
      <c r="E204" s="6">
        <f t="shared" si="47"/>
        <v>1042.9992999999999</v>
      </c>
      <c r="F204" s="6">
        <v>541</v>
      </c>
      <c r="G204" s="15">
        <f t="shared" si="49"/>
        <v>40920.233479173599</v>
      </c>
      <c r="H204" s="15">
        <f t="shared" si="48"/>
        <v>501.99929999999995</v>
      </c>
      <c r="K204" s="15">
        <f t="shared" si="50"/>
        <v>289.85165381081299</v>
      </c>
    </row>
    <row r="205" spans="2:11" s="2" customFormat="1" ht="12.75" customHeight="1" x14ac:dyDescent="0.25">
      <c r="B205" s="7" t="s">
        <v>22</v>
      </c>
      <c r="C205" s="8">
        <f>SUM(C193:C204)</f>
        <v>142319</v>
      </c>
      <c r="D205" s="9" t="s">
        <v>23</v>
      </c>
      <c r="E205" s="8">
        <f>SUM(E193:E204)</f>
        <v>11855.172699999999</v>
      </c>
      <c r="F205" s="8">
        <f>SUM(F193:F204)</f>
        <v>6492</v>
      </c>
      <c r="G205" s="30">
        <f>SUM(G193:G204)</f>
        <v>461114.89915008331</v>
      </c>
      <c r="H205" s="30">
        <f>SUM(H193:H204)</f>
        <v>5363.1726999999992</v>
      </c>
      <c r="I205" s="38">
        <f>H191/12</f>
        <v>7.0833333333333338E-3</v>
      </c>
      <c r="J205" s="23"/>
      <c r="K205" s="30">
        <f>SUM(K193:K204)</f>
        <v>3266.2305356464235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3266.2305356464235</v>
      </c>
      <c r="F207" s="2" t="s">
        <v>25</v>
      </c>
      <c r="G207" s="73">
        <f>$C207+$H205</f>
        <v>8629.4032356464231</v>
      </c>
      <c r="H207" s="15"/>
      <c r="I207" s="15">
        <f>SUM($I$14,$G$33,$G$53,$G$73,$G$93,$G$112,$G$131,$G$150,$G$169,$G$188,$G$207)</f>
        <v>44688.463314820037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16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0"/>
      <c r="K209" s="15"/>
    </row>
    <row r="210" spans="2:11" s="2" customFormat="1" ht="12.75" customHeight="1" x14ac:dyDescent="0.25">
      <c r="B210" s="439" t="s">
        <v>89</v>
      </c>
      <c r="C210" s="439"/>
      <c r="D210" s="439"/>
      <c r="E210" s="439" t="s">
        <v>90</v>
      </c>
      <c r="F210" s="439"/>
      <c r="G210" s="4" t="s">
        <v>91</v>
      </c>
      <c r="H210" s="52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12679</v>
      </c>
      <c r="D212" s="6">
        <v>6500</v>
      </c>
      <c r="E212" s="6">
        <f t="shared" ref="E212:E224" si="51">$C212*8.33%</f>
        <v>1056.1606999999999</v>
      </c>
      <c r="F212" s="6">
        <v>541</v>
      </c>
      <c r="G212" s="15">
        <f>$G$14+$G$33+$G$53+$G$73+$G$93+$G$112+$G$131+$G$150+$G$169+$G$188+$G$207</f>
        <v>44688.463314820037</v>
      </c>
      <c r="H212" s="15">
        <f t="shared" ref="H212:H224" si="52">E212-F212</f>
        <v>515.16069999999991</v>
      </c>
      <c r="I212" s="31"/>
      <c r="J212" s="16"/>
      <c r="K212" s="15">
        <f>(G212)*($H$210/12)</f>
        <v>316.54328181330862</v>
      </c>
    </row>
    <row r="213" spans="2:11" s="2" customFormat="1" ht="12.75" customHeight="1" x14ac:dyDescent="0.25">
      <c r="B213" s="2" t="s">
        <v>28</v>
      </c>
      <c r="C213" s="6">
        <v>12679</v>
      </c>
      <c r="D213" s="6">
        <v>6500</v>
      </c>
      <c r="E213" s="6">
        <f t="shared" si="51"/>
        <v>1056.1606999999999</v>
      </c>
      <c r="F213" s="6">
        <v>541</v>
      </c>
      <c r="G213" s="15">
        <f t="shared" ref="G213:G224" si="53">$G212+$H212</f>
        <v>45203.624014820038</v>
      </c>
      <c r="H213" s="15">
        <f t="shared" si="52"/>
        <v>515.16069999999991</v>
      </c>
      <c r="I213" s="31"/>
      <c r="J213" s="16"/>
      <c r="K213" s="15">
        <f t="shared" ref="K213:K224" si="54">(G213)*($H$210/12)</f>
        <v>320.19233677164198</v>
      </c>
    </row>
    <row r="214" spans="2:11" s="2" customFormat="1" ht="12.75" customHeight="1" x14ac:dyDescent="0.25">
      <c r="B214" s="2" t="s">
        <v>119</v>
      </c>
      <c r="C214" s="6">
        <v>27524</v>
      </c>
      <c r="D214" s="6">
        <v>6500</v>
      </c>
      <c r="E214" s="6">
        <f t="shared" si="51"/>
        <v>2292.7492000000002</v>
      </c>
      <c r="F214" s="6">
        <v>0</v>
      </c>
      <c r="G214" s="15">
        <f t="shared" si="53"/>
        <v>45718.784714820038</v>
      </c>
      <c r="H214" s="15">
        <f t="shared" si="52"/>
        <v>2292.7492000000002</v>
      </c>
      <c r="I214" s="31"/>
      <c r="J214" s="16"/>
      <c r="K214" s="15">
        <f t="shared" si="54"/>
        <v>323.84139172997527</v>
      </c>
    </row>
    <row r="215" spans="2:11" s="2" customFormat="1" ht="12.75" customHeight="1" x14ac:dyDescent="0.25">
      <c r="B215" s="2" t="s">
        <v>29</v>
      </c>
      <c r="C215" s="6">
        <v>13403</v>
      </c>
      <c r="D215" s="6">
        <v>6500</v>
      </c>
      <c r="E215" s="6">
        <f t="shared" si="51"/>
        <v>1116.4699000000001</v>
      </c>
      <c r="F215" s="6">
        <v>541</v>
      </c>
      <c r="G215" s="15">
        <f t="shared" si="53"/>
        <v>48011.533914820036</v>
      </c>
      <c r="H215" s="15">
        <f t="shared" si="52"/>
        <v>575.46990000000005</v>
      </c>
      <c r="I215" s="31"/>
      <c r="J215" s="16"/>
      <c r="K215" s="15">
        <f t="shared" si="54"/>
        <v>340.08169856330863</v>
      </c>
    </row>
    <row r="216" spans="2:11" s="2" customFormat="1" ht="12.75" customHeight="1" x14ac:dyDescent="0.25">
      <c r="B216" s="2" t="s">
        <v>30</v>
      </c>
      <c r="C216" s="6">
        <v>13403</v>
      </c>
      <c r="D216" s="6">
        <v>6500</v>
      </c>
      <c r="E216" s="6">
        <f t="shared" si="51"/>
        <v>1116.4699000000001</v>
      </c>
      <c r="F216" s="6">
        <v>541</v>
      </c>
      <c r="G216" s="15">
        <f t="shared" si="53"/>
        <v>48587.00381482004</v>
      </c>
      <c r="H216" s="15">
        <f t="shared" si="52"/>
        <v>575.46990000000005</v>
      </c>
      <c r="I216" s="31"/>
      <c r="J216" s="16"/>
      <c r="K216" s="15">
        <f t="shared" si="54"/>
        <v>344.15794368830865</v>
      </c>
    </row>
    <row r="217" spans="2:11" s="2" customFormat="1" ht="12.75" customHeight="1" x14ac:dyDescent="0.25">
      <c r="B217" s="2" t="s">
        <v>31</v>
      </c>
      <c r="C217" s="6">
        <v>13653</v>
      </c>
      <c r="D217" s="6">
        <v>6500</v>
      </c>
      <c r="E217" s="6">
        <f t="shared" si="51"/>
        <v>1137.2949000000001</v>
      </c>
      <c r="F217" s="6">
        <v>541</v>
      </c>
      <c r="G217" s="15">
        <f t="shared" si="53"/>
        <v>49162.473714820037</v>
      </c>
      <c r="H217" s="15">
        <f t="shared" si="52"/>
        <v>596.2949000000001</v>
      </c>
      <c r="I217" s="31"/>
      <c r="J217" s="16"/>
      <c r="K217" s="15">
        <f t="shared" si="54"/>
        <v>348.23418881330861</v>
      </c>
    </row>
    <row r="218" spans="2:11" s="2" customFormat="1" ht="12.75" customHeight="1" x14ac:dyDescent="0.25">
      <c r="B218" s="2" t="s">
        <v>32</v>
      </c>
      <c r="C218" s="6">
        <v>13653</v>
      </c>
      <c r="D218" s="6">
        <v>6500</v>
      </c>
      <c r="E218" s="6">
        <f t="shared" si="51"/>
        <v>1137.2949000000001</v>
      </c>
      <c r="F218" s="6">
        <v>541</v>
      </c>
      <c r="G218" s="15">
        <f t="shared" si="53"/>
        <v>49758.768614820037</v>
      </c>
      <c r="H218" s="15">
        <f t="shared" si="52"/>
        <v>596.2949000000001</v>
      </c>
      <c r="I218" s="31"/>
      <c r="J218" s="16"/>
      <c r="K218" s="15">
        <f t="shared" si="54"/>
        <v>352.45794435497527</v>
      </c>
    </row>
    <row r="219" spans="2:11" s="2" customFormat="1" ht="12.75" customHeight="1" x14ac:dyDescent="0.25">
      <c r="B219" s="2" t="s">
        <v>33</v>
      </c>
      <c r="C219" s="6">
        <v>13903</v>
      </c>
      <c r="D219" s="6">
        <v>6500</v>
      </c>
      <c r="E219" s="6">
        <f t="shared" si="51"/>
        <v>1158.1198999999999</v>
      </c>
      <c r="F219" s="6">
        <v>541</v>
      </c>
      <c r="G219" s="15">
        <f t="shared" si="53"/>
        <v>50355.063514820038</v>
      </c>
      <c r="H219" s="15">
        <f t="shared" si="52"/>
        <v>617.11989999999992</v>
      </c>
      <c r="I219" s="31"/>
      <c r="J219" s="16"/>
      <c r="K219" s="15">
        <f t="shared" si="54"/>
        <v>356.68169989664199</v>
      </c>
    </row>
    <row r="220" spans="2:11" s="2" customFormat="1" ht="12.75" customHeight="1" x14ac:dyDescent="0.25">
      <c r="B220" s="2" t="s">
        <v>17</v>
      </c>
      <c r="C220" s="6">
        <v>13903</v>
      </c>
      <c r="D220" s="6">
        <v>6500</v>
      </c>
      <c r="E220" s="6">
        <f t="shared" si="51"/>
        <v>1158.1198999999999</v>
      </c>
      <c r="F220" s="6">
        <v>541</v>
      </c>
      <c r="G220" s="15">
        <f t="shared" si="53"/>
        <v>50972.183414820036</v>
      </c>
      <c r="H220" s="15">
        <f t="shared" si="52"/>
        <v>617.11989999999992</v>
      </c>
      <c r="I220" s="31"/>
      <c r="J220" s="16"/>
      <c r="K220" s="15">
        <f t="shared" si="54"/>
        <v>361.0529658549753</v>
      </c>
    </row>
    <row r="221" spans="2:11" s="2" customFormat="1" ht="12.75" customHeight="1" x14ac:dyDescent="0.25">
      <c r="B221" s="2" t="s">
        <v>18</v>
      </c>
      <c r="C221" s="6">
        <v>13903</v>
      </c>
      <c r="D221" s="6">
        <v>6500</v>
      </c>
      <c r="E221" s="6">
        <f t="shared" si="51"/>
        <v>1158.1198999999999</v>
      </c>
      <c r="F221" s="6">
        <v>541</v>
      </c>
      <c r="G221" s="15">
        <f t="shared" si="53"/>
        <v>51589.303314820034</v>
      </c>
      <c r="H221" s="15">
        <f t="shared" si="52"/>
        <v>617.11989999999992</v>
      </c>
      <c r="I221" s="31"/>
      <c r="J221" s="16"/>
      <c r="K221" s="15">
        <f t="shared" si="54"/>
        <v>365.42423181330861</v>
      </c>
    </row>
    <row r="222" spans="2:11" s="2" customFormat="1" ht="12.75" customHeight="1" x14ac:dyDescent="0.25">
      <c r="B222" s="2" t="s">
        <v>19</v>
      </c>
      <c r="C222" s="6">
        <v>13903</v>
      </c>
      <c r="D222" s="6">
        <v>6500</v>
      </c>
      <c r="E222" s="6">
        <f t="shared" si="51"/>
        <v>1158.1198999999999</v>
      </c>
      <c r="F222" s="6">
        <v>541</v>
      </c>
      <c r="G222" s="15">
        <f t="shared" si="53"/>
        <v>52206.423214820032</v>
      </c>
      <c r="H222" s="15">
        <f t="shared" si="52"/>
        <v>617.11989999999992</v>
      </c>
      <c r="I222" s="31"/>
      <c r="J222" s="16"/>
      <c r="K222" s="15">
        <f t="shared" si="54"/>
        <v>369.79549777164192</v>
      </c>
    </row>
    <row r="223" spans="2:11" s="2" customFormat="1" ht="12.75" customHeight="1" x14ac:dyDescent="0.25">
      <c r="B223" s="2" t="s">
        <v>20</v>
      </c>
      <c r="C223" s="6">
        <v>14663</v>
      </c>
      <c r="D223" s="6">
        <v>6500</v>
      </c>
      <c r="E223" s="6">
        <f t="shared" si="51"/>
        <v>1221.4278999999999</v>
      </c>
      <c r="F223" s="6">
        <v>541</v>
      </c>
      <c r="G223" s="15">
        <f t="shared" si="53"/>
        <v>52823.54311482003</v>
      </c>
      <c r="H223" s="15">
        <f t="shared" si="52"/>
        <v>680.42789999999991</v>
      </c>
      <c r="I223" s="31"/>
      <c r="J223" s="16"/>
      <c r="K223" s="15">
        <f t="shared" si="54"/>
        <v>374.16676372997523</v>
      </c>
    </row>
    <row r="224" spans="2:11" s="2" customFormat="1" ht="12.75" customHeight="1" x14ac:dyDescent="0.25">
      <c r="B224" s="2" t="s">
        <v>21</v>
      </c>
      <c r="C224" s="6">
        <v>14663</v>
      </c>
      <c r="D224" s="6">
        <v>6500</v>
      </c>
      <c r="E224" s="6">
        <f t="shared" si="51"/>
        <v>1221.4278999999999</v>
      </c>
      <c r="F224" s="6">
        <v>541</v>
      </c>
      <c r="G224" s="15">
        <f t="shared" si="53"/>
        <v>53503.971014820032</v>
      </c>
      <c r="H224" s="15">
        <f t="shared" si="52"/>
        <v>680.42789999999991</v>
      </c>
      <c r="K224" s="15">
        <f t="shared" si="54"/>
        <v>378.98646135497523</v>
      </c>
    </row>
    <row r="225" spans="2:11" s="2" customFormat="1" ht="12.75" customHeight="1" x14ac:dyDescent="0.25">
      <c r="B225" s="7" t="s">
        <v>22</v>
      </c>
      <c r="C225" s="8">
        <f>SUM(C212:C224)</f>
        <v>191932</v>
      </c>
      <c r="D225" s="9" t="s">
        <v>23</v>
      </c>
      <c r="E225" s="8">
        <f>SUM(E212:E224)</f>
        <v>15987.935600000001</v>
      </c>
      <c r="F225" s="8">
        <f>SUM(F212:F224)</f>
        <v>6492</v>
      </c>
      <c r="G225" s="30">
        <f>SUM(G212:G224)</f>
        <v>642581.13969266054</v>
      </c>
      <c r="H225" s="30">
        <f>SUM(H212:H224)</f>
        <v>9495.9355999999989</v>
      </c>
      <c r="I225" s="38">
        <f>H210/12</f>
        <v>7.0833333333333338E-3</v>
      </c>
      <c r="J225" s="23"/>
      <c r="K225" s="30">
        <f>SUM(K212:K224)</f>
        <v>4551.616406156345</v>
      </c>
    </row>
    <row r="226" spans="2:11" s="2" customFormat="1" ht="12.75" customHeight="1" x14ac:dyDescent="0.25">
      <c r="G226" s="15"/>
      <c r="H226" s="15"/>
      <c r="I226" s="31"/>
      <c r="J226" s="16"/>
      <c r="K226" s="15"/>
    </row>
    <row r="227" spans="2:11" s="2" customFormat="1" ht="12.75" customHeight="1" x14ac:dyDescent="0.25">
      <c r="B227" s="2" t="s">
        <v>24</v>
      </c>
      <c r="C227" s="10">
        <f>G225*I225</f>
        <v>4551.6164061563459</v>
      </c>
      <c r="F227" s="2" t="s">
        <v>25</v>
      </c>
      <c r="G227" s="73">
        <f>$C227+$H225</f>
        <v>14047.552006156344</v>
      </c>
      <c r="H227" s="15"/>
      <c r="I227" s="15">
        <f>SUM($I$14,$G$33,$G$53,$G$73,$G$93,$G$112,$G$131,$G$150,$G$169,$G$188,$G$207,$G$227)</f>
        <v>58736.015320976381</v>
      </c>
      <c r="J227" s="143" t="str">
        <f>IF($K225=$C227,"Intt OK","Intt CHECK IT")</f>
        <v>Intt CHECK IT</v>
      </c>
      <c r="K227" s="15"/>
    </row>
    <row r="228" spans="2:11" s="1" customFormat="1" ht="12.75" customHeight="1" x14ac:dyDescent="0.25">
      <c r="H228" s="53"/>
      <c r="I228" s="135" t="str">
        <f>IF($I227=$G232,"OK","CHECK IT")</f>
        <v>OK</v>
      </c>
      <c r="J228" s="16"/>
      <c r="K228" s="28"/>
    </row>
    <row r="229" spans="2:11" s="2" customFormat="1" ht="12.75" customHeight="1" x14ac:dyDescent="0.25">
      <c r="B229" s="438" t="s">
        <v>2</v>
      </c>
      <c r="C229" s="438"/>
      <c r="D229" s="438"/>
      <c r="E229" s="438" t="s">
        <v>3</v>
      </c>
      <c r="F229" s="438"/>
      <c r="G229" s="3" t="s">
        <v>4</v>
      </c>
      <c r="H229" s="136" t="s">
        <v>47</v>
      </c>
      <c r="I229" s="31"/>
      <c r="J229" s="20"/>
      <c r="K229" s="15"/>
    </row>
    <row r="230" spans="2:11" s="2" customFormat="1" ht="12.75" customHeight="1" x14ac:dyDescent="0.25">
      <c r="B230" s="439" t="s">
        <v>89</v>
      </c>
      <c r="C230" s="439"/>
      <c r="D230" s="439"/>
      <c r="E230" s="439" t="s">
        <v>90</v>
      </c>
      <c r="F230" s="439"/>
      <c r="G230" s="4" t="s">
        <v>91</v>
      </c>
      <c r="H230" s="52" t="s">
        <v>45</v>
      </c>
      <c r="I230" s="32"/>
      <c r="J230" s="26"/>
      <c r="K230" s="15"/>
    </row>
    <row r="231" spans="2:11" s="2" customFormat="1" ht="12.75" customHeight="1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5" t="s">
        <v>14</v>
      </c>
      <c r="H231" s="48" t="s">
        <v>15</v>
      </c>
      <c r="I231" s="33" t="s">
        <v>16</v>
      </c>
      <c r="J231" s="17"/>
      <c r="K231" s="15"/>
    </row>
    <row r="232" spans="2:11" s="2" customFormat="1" ht="12.75" customHeight="1" x14ac:dyDescent="0.25">
      <c r="B232" s="2" t="s">
        <v>27</v>
      </c>
      <c r="C232" s="6">
        <v>14663</v>
      </c>
      <c r="D232" s="6">
        <v>6500</v>
      </c>
      <c r="E232" s="6">
        <f t="shared" ref="E232:E243" si="55">$C232*8.33%</f>
        <v>1221.4278999999999</v>
      </c>
      <c r="F232" s="6">
        <v>541</v>
      </c>
      <c r="G232" s="15">
        <f>$G$14+$G$33+$G$53+$G$73+$G$93+$G$112+$G$131+$G$150+$G$169+$G$188+$G$207+$G$227</f>
        <v>58736.015320976381</v>
      </c>
      <c r="H232" s="15">
        <f t="shared" ref="H232:H243" si="56">E232-F232</f>
        <v>680.42789999999991</v>
      </c>
      <c r="I232" s="31"/>
      <c r="J232" s="16"/>
      <c r="K232" s="15">
        <f>(G232)*($H$230/12)</f>
        <v>416.04677519024938</v>
      </c>
    </row>
    <row r="233" spans="2:11" s="2" customFormat="1" ht="12.75" customHeight="1" x14ac:dyDescent="0.25">
      <c r="B233" s="2" t="s">
        <v>28</v>
      </c>
      <c r="C233" s="6">
        <v>15950</v>
      </c>
      <c r="D233" s="6">
        <v>6500</v>
      </c>
      <c r="E233" s="6">
        <f t="shared" si="55"/>
        <v>1328.635</v>
      </c>
      <c r="F233" s="6">
        <v>541</v>
      </c>
      <c r="G233" s="15">
        <f t="shared" ref="G233:G243" si="57">$G232+$H232</f>
        <v>59416.443220976384</v>
      </c>
      <c r="H233" s="15">
        <f t="shared" si="56"/>
        <v>787.63499999999999</v>
      </c>
      <c r="I233" s="31"/>
      <c r="J233" s="16"/>
      <c r="K233" s="15">
        <f t="shared" ref="K233:K243" si="58">(G233)*($H$230/12)</f>
        <v>420.86647281524944</v>
      </c>
    </row>
    <row r="234" spans="2:11" s="2" customFormat="1" ht="12.75" customHeight="1" x14ac:dyDescent="0.25">
      <c r="B234" s="2" t="s">
        <v>29</v>
      </c>
      <c r="C234" s="6">
        <v>15950</v>
      </c>
      <c r="D234" s="6">
        <v>6500</v>
      </c>
      <c r="E234" s="6">
        <f t="shared" si="55"/>
        <v>1328.635</v>
      </c>
      <c r="F234" s="6">
        <v>541</v>
      </c>
      <c r="G234" s="15">
        <f t="shared" si="57"/>
        <v>60204.078220976386</v>
      </c>
      <c r="H234" s="15">
        <f t="shared" si="56"/>
        <v>787.63499999999999</v>
      </c>
      <c r="I234" s="31"/>
      <c r="J234" s="16"/>
      <c r="K234" s="15">
        <f t="shared" si="58"/>
        <v>426.44555406524944</v>
      </c>
    </row>
    <row r="235" spans="2:11" s="2" customFormat="1" ht="12.75" customHeight="1" x14ac:dyDescent="0.25">
      <c r="B235" s="2" t="s">
        <v>30</v>
      </c>
      <c r="C235" s="6">
        <v>15950</v>
      </c>
      <c r="D235" s="6">
        <v>6500</v>
      </c>
      <c r="E235" s="6">
        <f t="shared" si="55"/>
        <v>1328.635</v>
      </c>
      <c r="F235" s="6">
        <v>541</v>
      </c>
      <c r="G235" s="15">
        <f t="shared" si="57"/>
        <v>60991.713220976388</v>
      </c>
      <c r="H235" s="15">
        <f t="shared" si="56"/>
        <v>787.63499999999999</v>
      </c>
      <c r="I235" s="31"/>
      <c r="J235" s="16"/>
      <c r="K235" s="15">
        <f t="shared" si="58"/>
        <v>432.02463531524944</v>
      </c>
    </row>
    <row r="236" spans="2:11" s="2" customFormat="1" ht="12.75" customHeight="1" x14ac:dyDescent="0.25">
      <c r="B236" s="2" t="s">
        <v>31</v>
      </c>
      <c r="C236" s="6">
        <v>15950</v>
      </c>
      <c r="D236" s="6">
        <v>6500</v>
      </c>
      <c r="E236" s="6">
        <f t="shared" si="55"/>
        <v>1328.635</v>
      </c>
      <c r="F236" s="6">
        <v>541</v>
      </c>
      <c r="G236" s="15">
        <f t="shared" si="57"/>
        <v>61779.34822097639</v>
      </c>
      <c r="H236" s="15">
        <f t="shared" si="56"/>
        <v>787.63499999999999</v>
      </c>
      <c r="I236" s="31"/>
      <c r="J236" s="16"/>
      <c r="K236" s="15">
        <f t="shared" si="58"/>
        <v>437.60371656524944</v>
      </c>
    </row>
    <row r="237" spans="2:11" s="2" customFormat="1" ht="12.75" customHeight="1" x14ac:dyDescent="0.25">
      <c r="B237" s="2" t="s">
        <v>32</v>
      </c>
      <c r="C237" s="6">
        <v>15950</v>
      </c>
      <c r="D237" s="6">
        <v>6500</v>
      </c>
      <c r="E237" s="6">
        <f t="shared" si="55"/>
        <v>1328.635</v>
      </c>
      <c r="F237" s="6">
        <v>541</v>
      </c>
      <c r="G237" s="15">
        <f t="shared" si="57"/>
        <v>62566.983220976392</v>
      </c>
      <c r="H237" s="15">
        <f t="shared" si="56"/>
        <v>787.63499999999999</v>
      </c>
      <c r="I237" s="31"/>
      <c r="J237" s="16"/>
      <c r="K237" s="15">
        <f t="shared" si="58"/>
        <v>443.1827978152495</v>
      </c>
    </row>
    <row r="238" spans="2:11" s="2" customFormat="1" ht="12.75" customHeight="1" x14ac:dyDescent="0.25">
      <c r="B238" s="2" t="s">
        <v>33</v>
      </c>
      <c r="C238" s="6">
        <v>15950</v>
      </c>
      <c r="D238" s="6">
        <v>6500</v>
      </c>
      <c r="E238" s="6">
        <f t="shared" si="55"/>
        <v>1328.635</v>
      </c>
      <c r="F238" s="6">
        <v>541</v>
      </c>
      <c r="G238" s="15">
        <f t="shared" si="57"/>
        <v>63354.618220976394</v>
      </c>
      <c r="H238" s="15">
        <f t="shared" si="56"/>
        <v>787.63499999999999</v>
      </c>
      <c r="I238" s="31"/>
      <c r="J238" s="16"/>
      <c r="K238" s="15">
        <f t="shared" si="58"/>
        <v>448.7618790652495</v>
      </c>
    </row>
    <row r="239" spans="2:11" s="2" customFormat="1" ht="12.75" customHeight="1" x14ac:dyDescent="0.25">
      <c r="B239" s="2" t="s">
        <v>17</v>
      </c>
      <c r="C239" s="6">
        <v>15950</v>
      </c>
      <c r="D239" s="6">
        <v>6500</v>
      </c>
      <c r="E239" s="6">
        <f t="shared" si="55"/>
        <v>1328.635</v>
      </c>
      <c r="F239" s="6">
        <v>541</v>
      </c>
      <c r="G239" s="15">
        <f t="shared" si="57"/>
        <v>64142.253220976396</v>
      </c>
      <c r="H239" s="15">
        <f t="shared" si="56"/>
        <v>787.63499999999999</v>
      </c>
      <c r="I239" s="31"/>
      <c r="J239" s="16"/>
      <c r="K239" s="15">
        <f t="shared" si="58"/>
        <v>454.3409603152495</v>
      </c>
    </row>
    <row r="240" spans="2:11" s="2" customFormat="1" ht="12.75" customHeight="1" x14ac:dyDescent="0.25">
      <c r="B240" s="2" t="s">
        <v>18</v>
      </c>
      <c r="C240" s="6">
        <v>15950</v>
      </c>
      <c r="D240" s="6">
        <v>6500</v>
      </c>
      <c r="E240" s="6">
        <f t="shared" si="55"/>
        <v>1328.635</v>
      </c>
      <c r="F240" s="6">
        <v>541</v>
      </c>
      <c r="G240" s="15">
        <f t="shared" si="57"/>
        <v>64929.888220976398</v>
      </c>
      <c r="H240" s="15">
        <f t="shared" si="56"/>
        <v>787.63499999999999</v>
      </c>
      <c r="I240" s="31"/>
      <c r="J240" s="16"/>
      <c r="K240" s="15">
        <f t="shared" si="58"/>
        <v>459.92004156524951</v>
      </c>
    </row>
    <row r="241" spans="2:12" s="2" customFormat="1" ht="12.75" customHeight="1" x14ac:dyDescent="0.25">
      <c r="B241" s="2" t="s">
        <v>19</v>
      </c>
      <c r="C241" s="6">
        <v>15950</v>
      </c>
      <c r="D241" s="6">
        <v>6500</v>
      </c>
      <c r="E241" s="6">
        <f t="shared" si="55"/>
        <v>1328.635</v>
      </c>
      <c r="F241" s="6">
        <v>541</v>
      </c>
      <c r="G241" s="15">
        <f t="shared" si="57"/>
        <v>65717.523220976393</v>
      </c>
      <c r="H241" s="15">
        <f t="shared" si="56"/>
        <v>787.63499999999999</v>
      </c>
      <c r="I241" s="31"/>
      <c r="J241" s="16"/>
      <c r="K241" s="15">
        <f t="shared" si="58"/>
        <v>465.49912281524951</v>
      </c>
    </row>
    <row r="242" spans="2:12" s="2" customFormat="1" ht="12.75" customHeight="1" x14ac:dyDescent="0.25">
      <c r="B242" s="2" t="s">
        <v>20</v>
      </c>
      <c r="C242" s="6">
        <v>17077</v>
      </c>
      <c r="D242" s="6">
        <v>6500</v>
      </c>
      <c r="E242" s="6">
        <f t="shared" si="55"/>
        <v>1422.5140999999999</v>
      </c>
      <c r="F242" s="6">
        <v>541</v>
      </c>
      <c r="G242" s="15">
        <f t="shared" si="57"/>
        <v>66505.158220976387</v>
      </c>
      <c r="H242" s="15">
        <f t="shared" si="56"/>
        <v>881.51409999999987</v>
      </c>
      <c r="I242" s="31"/>
      <c r="J242" s="16"/>
      <c r="K242" s="15">
        <f t="shared" si="58"/>
        <v>471.07820406524945</v>
      </c>
    </row>
    <row r="243" spans="2:12" s="2" customFormat="1" ht="12.75" customHeight="1" x14ac:dyDescent="0.25">
      <c r="B243" s="2" t="s">
        <v>21</v>
      </c>
      <c r="C243" s="6">
        <v>17077</v>
      </c>
      <c r="D243" s="6">
        <v>6500</v>
      </c>
      <c r="E243" s="6">
        <f t="shared" si="55"/>
        <v>1422.5140999999999</v>
      </c>
      <c r="F243" s="6">
        <v>541</v>
      </c>
      <c r="G243" s="15">
        <f t="shared" si="57"/>
        <v>67386.672320976388</v>
      </c>
      <c r="H243" s="15">
        <f t="shared" si="56"/>
        <v>881.51409999999987</v>
      </c>
      <c r="I243" s="31"/>
      <c r="J243" s="16"/>
      <c r="K243" s="15">
        <f t="shared" si="58"/>
        <v>477.32226227358279</v>
      </c>
    </row>
    <row r="244" spans="2:12" s="2" customFormat="1" ht="12.75" customHeight="1" x14ac:dyDescent="0.25">
      <c r="B244" s="7" t="s">
        <v>22</v>
      </c>
      <c r="C244" s="8">
        <f>SUM(C232:C243)</f>
        <v>192367</v>
      </c>
      <c r="D244" s="9" t="s">
        <v>23</v>
      </c>
      <c r="E244" s="8">
        <f>SUM(E232:E243)</f>
        <v>16024.171100000001</v>
      </c>
      <c r="F244" s="8">
        <f>SUM(F232:F243)</f>
        <v>6492</v>
      </c>
      <c r="G244" s="30">
        <f>SUM(G232:G243)</f>
        <v>755730.69485171651</v>
      </c>
      <c r="H244" s="30">
        <f>SUM(H232:H243)</f>
        <v>9532.1711000000014</v>
      </c>
      <c r="I244" s="38">
        <f>H230/12</f>
        <v>7.0833333333333338E-3</v>
      </c>
      <c r="J244" s="23"/>
      <c r="K244" s="30">
        <f>SUM(K232:K243)</f>
        <v>5353.0924218663276</v>
      </c>
    </row>
    <row r="245" spans="2:12" s="2" customFormat="1" ht="12.75" customHeight="1" x14ac:dyDescent="0.25">
      <c r="G245" s="15"/>
      <c r="H245" s="15"/>
      <c r="I245" s="31"/>
      <c r="J245" s="16"/>
      <c r="K245" s="15"/>
    </row>
    <row r="246" spans="2:12" s="2" customFormat="1" ht="12.75" customHeight="1" x14ac:dyDescent="0.25">
      <c r="B246" s="2" t="s">
        <v>24</v>
      </c>
      <c r="C246" s="10">
        <f>G244*I244</f>
        <v>5353.0924218663258</v>
      </c>
      <c r="F246" s="2" t="s">
        <v>25</v>
      </c>
      <c r="G246" s="73">
        <f>$C246+$H244</f>
        <v>14885.263521866327</v>
      </c>
      <c r="H246" s="15"/>
      <c r="I246" s="15">
        <f>SUM($I$14,$G$33,$G$53,$G$73,$G$93,$G$112,$G$131,$G$150,$G$169,$G$188,$G$207,$G$227,$G$246)</f>
        <v>73621.278842842701</v>
      </c>
      <c r="J246" s="143" t="str">
        <f>IF($K244=$C246,"Intt OK","Intt CHECK IT")</f>
        <v>Intt OK</v>
      </c>
      <c r="K246" s="15"/>
    </row>
    <row r="247" spans="2:12" s="1" customFormat="1" ht="12.75" customHeight="1" x14ac:dyDescent="0.25">
      <c r="H247" s="53"/>
      <c r="I247" s="135" t="str">
        <f>IF($I246=$G251,"OK","CHECK IT")</f>
        <v>OK</v>
      </c>
      <c r="J247" s="16"/>
      <c r="K247" s="28"/>
    </row>
    <row r="248" spans="2:12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3" t="s">
        <v>4</v>
      </c>
      <c r="H248" s="136" t="s">
        <v>48</v>
      </c>
      <c r="I248" s="31"/>
      <c r="J248" s="20"/>
      <c r="K248" s="15"/>
    </row>
    <row r="249" spans="2:12" s="2" customFormat="1" ht="12.75" customHeight="1" x14ac:dyDescent="0.25">
      <c r="B249" s="439" t="s">
        <v>89</v>
      </c>
      <c r="C249" s="439"/>
      <c r="D249" s="439"/>
      <c r="E249" s="439" t="s">
        <v>90</v>
      </c>
      <c r="F249" s="439"/>
      <c r="G249" s="4" t="s">
        <v>91</v>
      </c>
      <c r="H249" s="56">
        <v>8.5000000000000006E-2</v>
      </c>
      <c r="I249" s="32"/>
      <c r="J249" s="26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5" t="s">
        <v>14</v>
      </c>
      <c r="H250" s="48" t="s">
        <v>15</v>
      </c>
      <c r="I250" s="33" t="s">
        <v>16</v>
      </c>
      <c r="J250" s="17"/>
      <c r="K250" s="15"/>
    </row>
    <row r="251" spans="2:12" s="2" customFormat="1" ht="12.75" customHeight="1" x14ac:dyDescent="0.25">
      <c r="B251" s="2" t="s">
        <v>27</v>
      </c>
      <c r="C251" s="6">
        <v>17077</v>
      </c>
      <c r="D251" s="6">
        <v>6500</v>
      </c>
      <c r="E251" s="6">
        <f t="shared" ref="E251:E263" si="59">$C251*8.33%</f>
        <v>1422.5140999999999</v>
      </c>
      <c r="F251" s="6">
        <v>541</v>
      </c>
      <c r="G251" s="15">
        <f>$G$14+$G$33+$G$53+$G$73+$G$93+$G$112+$G$131+$G$150+$G$169+$G$188+$G$207+$G$227+$G$246</f>
        <v>73621.278842842701</v>
      </c>
      <c r="H251" s="15">
        <f t="shared" ref="H251:H263" si="60">E251-F251</f>
        <v>881.51409999999987</v>
      </c>
      <c r="I251" s="31"/>
      <c r="J251" s="16"/>
      <c r="K251" s="15">
        <f>(G251)*($H$249/12)</f>
        <v>521.48405847013589</v>
      </c>
    </row>
    <row r="252" spans="2:12" s="2" customFormat="1" ht="12.75" customHeight="1" x14ac:dyDescent="0.25">
      <c r="B252" s="2" t="s">
        <v>28</v>
      </c>
      <c r="C252" s="6">
        <v>17077</v>
      </c>
      <c r="D252" s="6">
        <v>6500</v>
      </c>
      <c r="E252" s="6">
        <f t="shared" si="59"/>
        <v>1422.5140999999999</v>
      </c>
      <c r="F252" s="6">
        <v>541</v>
      </c>
      <c r="G252" s="15">
        <f t="shared" ref="G252:G263" si="61">$G251+$H251</f>
        <v>74502.792942842701</v>
      </c>
      <c r="H252" s="15">
        <f t="shared" si="60"/>
        <v>881.51409999999987</v>
      </c>
      <c r="I252" s="31"/>
      <c r="J252" s="16"/>
      <c r="K252" s="15">
        <f t="shared" ref="K252:K263" si="62">(G252)*($H$249/12)</f>
        <v>527.72811667846918</v>
      </c>
    </row>
    <row r="253" spans="2:12" s="2" customFormat="1" ht="12.75" customHeight="1" x14ac:dyDescent="0.25">
      <c r="B253" s="2" t="s">
        <v>29</v>
      </c>
      <c r="C253" s="6">
        <v>17077</v>
      </c>
      <c r="D253" s="6">
        <v>6500</v>
      </c>
      <c r="E253" s="6">
        <f t="shared" si="59"/>
        <v>1422.5140999999999</v>
      </c>
      <c r="F253" s="6">
        <v>541</v>
      </c>
      <c r="G253" s="15">
        <f t="shared" si="61"/>
        <v>75384.307042842702</v>
      </c>
      <c r="H253" s="15">
        <f t="shared" si="60"/>
        <v>881.51409999999987</v>
      </c>
      <c r="I253" s="31"/>
      <c r="J253" s="16"/>
      <c r="K253" s="15">
        <f t="shared" si="62"/>
        <v>533.97217488680246</v>
      </c>
    </row>
    <row r="254" spans="2:12" s="2" customFormat="1" ht="12.75" customHeight="1" x14ac:dyDescent="0.25">
      <c r="B254" s="2" t="s">
        <v>119</v>
      </c>
      <c r="C254" s="6">
        <v>1836</v>
      </c>
      <c r="D254" s="6">
        <v>6500</v>
      </c>
      <c r="E254" s="6">
        <f t="shared" si="59"/>
        <v>152.93879999999999</v>
      </c>
      <c r="F254" s="6">
        <v>0</v>
      </c>
      <c r="G254" s="15">
        <f t="shared" si="61"/>
        <v>76265.821142842702</v>
      </c>
      <c r="H254" s="15">
        <f t="shared" si="60"/>
        <v>152.93879999999999</v>
      </c>
      <c r="I254" s="31"/>
      <c r="J254" s="16"/>
      <c r="K254" s="15">
        <f t="shared" si="62"/>
        <v>540.21623309513586</v>
      </c>
    </row>
    <row r="255" spans="2:12" s="2" customFormat="1" ht="12.75" customHeight="1" x14ac:dyDescent="0.25">
      <c r="B255" s="2" t="s">
        <v>30</v>
      </c>
      <c r="C255" s="6">
        <v>17871</v>
      </c>
      <c r="D255" s="6">
        <v>6500</v>
      </c>
      <c r="E255" s="6">
        <f t="shared" si="59"/>
        <v>1488.6542999999999</v>
      </c>
      <c r="F255" s="6">
        <v>541</v>
      </c>
      <c r="G255" s="15">
        <f t="shared" si="61"/>
        <v>76418.759942842706</v>
      </c>
      <c r="H255" s="15">
        <f t="shared" si="60"/>
        <v>947.65429999999992</v>
      </c>
      <c r="I255" s="31"/>
      <c r="J255" s="16"/>
      <c r="K255" s="15">
        <f t="shared" si="62"/>
        <v>541.29954959513589</v>
      </c>
    </row>
    <row r="256" spans="2:12" s="2" customFormat="1" ht="12.75" customHeight="1" x14ac:dyDescent="0.25">
      <c r="B256" s="2" t="s">
        <v>31</v>
      </c>
      <c r="C256" s="6">
        <v>17871</v>
      </c>
      <c r="D256" s="6">
        <v>6500</v>
      </c>
      <c r="E256" s="6">
        <f t="shared" si="59"/>
        <v>1488.6542999999999</v>
      </c>
      <c r="F256" s="6">
        <v>541</v>
      </c>
      <c r="G256" s="15">
        <f t="shared" si="61"/>
        <v>77366.4142428427</v>
      </c>
      <c r="H256" s="15">
        <f t="shared" si="60"/>
        <v>947.65429999999992</v>
      </c>
      <c r="I256" s="31"/>
      <c r="J256" s="16"/>
      <c r="K256" s="15">
        <f t="shared" si="62"/>
        <v>548.0121008868025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17871</v>
      </c>
      <c r="D257" s="6">
        <v>6500</v>
      </c>
      <c r="E257" s="6">
        <f t="shared" si="59"/>
        <v>1488.6542999999999</v>
      </c>
      <c r="F257" s="6">
        <v>541</v>
      </c>
      <c r="G257" s="15">
        <f t="shared" si="61"/>
        <v>78314.068542842695</v>
      </c>
      <c r="H257" s="15">
        <f t="shared" si="60"/>
        <v>947.65429999999992</v>
      </c>
      <c r="I257" s="31"/>
      <c r="J257" s="16"/>
      <c r="K257" s="15">
        <f t="shared" si="62"/>
        <v>554.72465217846911</v>
      </c>
    </row>
    <row r="258" spans="1:11" s="2" customFormat="1" ht="12.75" customHeight="1" x14ac:dyDescent="0.25">
      <c r="B258" s="2" t="s">
        <v>33</v>
      </c>
      <c r="C258" s="6">
        <v>17871</v>
      </c>
      <c r="D258" s="6">
        <v>6500</v>
      </c>
      <c r="E258" s="6">
        <f t="shared" si="59"/>
        <v>1488.6542999999999</v>
      </c>
      <c r="F258" s="6">
        <v>541</v>
      </c>
      <c r="G258" s="15">
        <f t="shared" si="61"/>
        <v>79261.72284284269</v>
      </c>
      <c r="H258" s="15">
        <f t="shared" si="60"/>
        <v>947.65429999999992</v>
      </c>
      <c r="I258" s="31"/>
      <c r="J258" s="16"/>
      <c r="K258" s="15">
        <f t="shared" si="62"/>
        <v>561.43720347013573</v>
      </c>
    </row>
    <row r="259" spans="1:11" s="2" customFormat="1" ht="12.75" customHeight="1" x14ac:dyDescent="0.25">
      <c r="B259" s="2" t="s">
        <v>17</v>
      </c>
      <c r="C259" s="6">
        <v>17871</v>
      </c>
      <c r="D259" s="6">
        <v>6500</v>
      </c>
      <c r="E259" s="6">
        <f t="shared" si="59"/>
        <v>1488.6542999999999</v>
      </c>
      <c r="F259" s="6">
        <v>541</v>
      </c>
      <c r="G259" s="15">
        <f t="shared" si="61"/>
        <v>80209.377142842684</v>
      </c>
      <c r="H259" s="15">
        <f t="shared" si="60"/>
        <v>947.65429999999992</v>
      </c>
      <c r="I259" s="31"/>
      <c r="J259" s="16"/>
      <c r="K259" s="15">
        <f t="shared" si="62"/>
        <v>568.14975476180234</v>
      </c>
    </row>
    <row r="260" spans="1:11" s="2" customFormat="1" ht="12.75" customHeight="1" x14ac:dyDescent="0.25">
      <c r="B260" s="2" t="s">
        <v>18</v>
      </c>
      <c r="C260" s="6">
        <v>18666</v>
      </c>
      <c r="D260" s="6">
        <v>6500</v>
      </c>
      <c r="E260" s="6">
        <f t="shared" si="59"/>
        <v>1554.8778</v>
      </c>
      <c r="F260" s="6">
        <v>541</v>
      </c>
      <c r="G260" s="15">
        <f t="shared" si="61"/>
        <v>81157.031442842679</v>
      </c>
      <c r="H260" s="15">
        <f t="shared" si="60"/>
        <v>1013.8778</v>
      </c>
      <c r="I260" s="31"/>
      <c r="J260" s="16"/>
      <c r="K260" s="15">
        <f t="shared" si="62"/>
        <v>574.86230605346907</v>
      </c>
    </row>
    <row r="261" spans="1:11" s="2" customFormat="1" ht="12.75" customHeight="1" x14ac:dyDescent="0.25">
      <c r="B261" s="2" t="s">
        <v>19</v>
      </c>
      <c r="C261" s="6">
        <v>18666</v>
      </c>
      <c r="D261" s="6">
        <v>6500</v>
      </c>
      <c r="E261" s="6">
        <f t="shared" si="59"/>
        <v>1554.8778</v>
      </c>
      <c r="F261" s="6">
        <v>541</v>
      </c>
      <c r="G261" s="15">
        <f t="shared" si="61"/>
        <v>82170.909242842681</v>
      </c>
      <c r="H261" s="15">
        <f t="shared" si="60"/>
        <v>1013.8778</v>
      </c>
      <c r="I261" s="31"/>
      <c r="J261" s="16"/>
      <c r="K261" s="15">
        <f t="shared" si="62"/>
        <v>582.04394047013568</v>
      </c>
    </row>
    <row r="262" spans="1:11" s="2" customFormat="1" ht="12.75" customHeight="1" x14ac:dyDescent="0.25">
      <c r="B262" s="2" t="s">
        <v>20</v>
      </c>
      <c r="C262" s="6">
        <v>19194</v>
      </c>
      <c r="D262" s="6">
        <v>6500</v>
      </c>
      <c r="E262" s="6">
        <f t="shared" si="59"/>
        <v>1598.8602000000001</v>
      </c>
      <c r="F262" s="6">
        <v>541</v>
      </c>
      <c r="G262" s="15">
        <f t="shared" si="61"/>
        <v>83184.787042842683</v>
      </c>
      <c r="H262" s="15">
        <f t="shared" si="60"/>
        <v>1057.8602000000001</v>
      </c>
      <c r="K262" s="15">
        <f t="shared" si="62"/>
        <v>589.22557488680241</v>
      </c>
    </row>
    <row r="263" spans="1:11" s="2" customFormat="1" ht="12.75" customHeight="1" x14ac:dyDescent="0.25">
      <c r="B263" s="2" t="s">
        <v>21</v>
      </c>
      <c r="C263" s="6">
        <v>19194</v>
      </c>
      <c r="D263" s="6">
        <v>6500</v>
      </c>
      <c r="E263" s="6">
        <f t="shared" si="59"/>
        <v>1598.8602000000001</v>
      </c>
      <c r="F263" s="6">
        <v>541</v>
      </c>
      <c r="G263" s="15">
        <f t="shared" si="61"/>
        <v>84242.647242842679</v>
      </c>
      <c r="H263" s="15">
        <f t="shared" si="60"/>
        <v>1057.8602000000001</v>
      </c>
      <c r="K263" s="15">
        <f t="shared" si="62"/>
        <v>596.71875130346905</v>
      </c>
    </row>
    <row r="264" spans="1:11" s="2" customFormat="1" ht="12.75" customHeight="1" x14ac:dyDescent="0.25">
      <c r="B264" s="7" t="s">
        <v>22</v>
      </c>
      <c r="C264" s="8">
        <f>SUM(C251:C263)</f>
        <v>218142</v>
      </c>
      <c r="D264" s="9" t="s">
        <v>23</v>
      </c>
      <c r="E264" s="8">
        <f>SUM(E251:E263)</f>
        <v>18171.228599999999</v>
      </c>
      <c r="F264" s="8">
        <f>SUM(F251:F263)</f>
        <v>6492</v>
      </c>
      <c r="G264" s="30">
        <f>SUM(G251:G263)</f>
        <v>1022099.9176569552</v>
      </c>
      <c r="H264" s="30">
        <f>SUM(H251:H263)</f>
        <v>11679.228599999999</v>
      </c>
      <c r="I264" s="38">
        <f>H249/12</f>
        <v>7.0833333333333338E-3</v>
      </c>
      <c r="J264" s="23"/>
      <c r="K264" s="30">
        <f>SUM(K251:K263)</f>
        <v>7239.8744167367649</v>
      </c>
    </row>
    <row r="265" spans="1:11" s="2" customFormat="1" ht="12.75" customHeight="1" x14ac:dyDescent="0.25">
      <c r="G265" s="15"/>
      <c r="H265" s="15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10">
        <f>G264*I264</f>
        <v>7239.8744167367668</v>
      </c>
      <c r="F266" s="2" t="s">
        <v>25</v>
      </c>
      <c r="G266" s="73">
        <f>$C266+$H264</f>
        <v>18919.103016736764</v>
      </c>
      <c r="H266" s="15"/>
      <c r="I266" s="15">
        <f>SUM($I$14,$G$33,$G$53,$G$73,$G$93,$G$112,$G$131,$G$150,$G$169,$G$188,$G$207,$G$227,$G$246,$G$266)</f>
        <v>92540.381859579473</v>
      </c>
      <c r="J266" s="143" t="str">
        <f>IF($K264=$C266,"Intt OK","Intt CHECK IT")</f>
        <v>Intt CHECK IT</v>
      </c>
      <c r="K266" s="15"/>
    </row>
    <row r="267" spans="1:11" s="1" customFormat="1" ht="12.75" customHeight="1" x14ac:dyDescent="0.25">
      <c r="H267" s="53"/>
      <c r="I267" s="135" t="str">
        <f>IF($I266=$G271,"OK","CHECK IT")</f>
        <v>OK</v>
      </c>
      <c r="J267" s="16"/>
      <c r="K267" s="28"/>
    </row>
    <row r="268" spans="1:11" s="1" customFormat="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3" t="s">
        <v>4</v>
      </c>
      <c r="H268" s="136" t="s">
        <v>49</v>
      </c>
      <c r="I268" s="31"/>
      <c r="J268" s="2"/>
      <c r="K268" s="28"/>
    </row>
    <row r="269" spans="1:11" s="1" customFormat="1" ht="12.75" customHeight="1" x14ac:dyDescent="0.25">
      <c r="A269" s="2"/>
      <c r="B269" s="439" t="s">
        <v>89</v>
      </c>
      <c r="C269" s="439"/>
      <c r="D269" s="439"/>
      <c r="E269" s="439" t="s">
        <v>90</v>
      </c>
      <c r="F269" s="439"/>
      <c r="G269" s="4" t="s">
        <v>91</v>
      </c>
      <c r="H269" s="52" t="s">
        <v>45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5" t="s">
        <v>14</v>
      </c>
      <c r="H270" s="48" t="s">
        <v>15</v>
      </c>
      <c r="I270" s="3" t="s">
        <v>16</v>
      </c>
      <c r="J270" s="2"/>
      <c r="K270" s="28"/>
    </row>
    <row r="271" spans="1:11" s="1" customFormat="1" ht="12.75" customHeight="1" x14ac:dyDescent="0.25">
      <c r="A271" s="2"/>
      <c r="B271" s="2" t="s">
        <v>27</v>
      </c>
      <c r="C271" s="6">
        <v>20011</v>
      </c>
      <c r="D271" s="6">
        <v>6500</v>
      </c>
      <c r="E271" s="6">
        <f t="shared" ref="E271:E283" si="63">$C271*8.33%</f>
        <v>1666.9163000000001</v>
      </c>
      <c r="F271" s="6">
        <v>541</v>
      </c>
      <c r="G271" s="15">
        <f>$G$14+$G$33+$G$53+$G$73+$G$93+$G$112+$G$131+$G$150+$G$169+$G$188+$G$207+$G$227+$G$246+$G$266</f>
        <v>92540.381859579473</v>
      </c>
      <c r="H271" s="15">
        <f t="shared" ref="H271:H283" si="64">E271-F271</f>
        <v>1125.9163000000001</v>
      </c>
      <c r="I271" s="31"/>
      <c r="J271" s="16"/>
      <c r="K271" s="15">
        <f>(G271)*($H$269/12)</f>
        <v>655.49437150535459</v>
      </c>
    </row>
    <row r="272" spans="1:11" s="1" customFormat="1" ht="12.75" customHeight="1" x14ac:dyDescent="0.25">
      <c r="A272" s="2"/>
      <c r="B272" s="2" t="s">
        <v>28</v>
      </c>
      <c r="C272" s="6">
        <v>25613</v>
      </c>
      <c r="D272" s="6">
        <v>6500</v>
      </c>
      <c r="E272" s="6">
        <f t="shared" si="63"/>
        <v>2133.5628999999999</v>
      </c>
      <c r="F272" s="6">
        <v>541</v>
      </c>
      <c r="G272" s="15">
        <f t="shared" ref="G272:G283" si="65">$G271+$H271</f>
        <v>93666.29815957947</v>
      </c>
      <c r="H272" s="15">
        <f t="shared" si="64"/>
        <v>1592.5628999999999</v>
      </c>
      <c r="I272" s="31"/>
      <c r="J272" s="16"/>
      <c r="K272" s="15">
        <f t="shared" ref="K272:K283" si="66">(G272)*($H$269/12)</f>
        <v>663.46961196368795</v>
      </c>
    </row>
    <row r="273" spans="1:11" s="1" customFormat="1" ht="12.75" customHeight="1" x14ac:dyDescent="0.25">
      <c r="A273" s="2"/>
      <c r="B273" s="2" t="s">
        <v>119</v>
      </c>
      <c r="C273" s="6">
        <v>20606</v>
      </c>
      <c r="D273" s="6">
        <v>6500</v>
      </c>
      <c r="E273" s="6">
        <f t="shared" si="63"/>
        <v>1716.4798000000001</v>
      </c>
      <c r="F273" s="6">
        <v>0</v>
      </c>
      <c r="G273" s="15">
        <f t="shared" si="65"/>
        <v>95258.861059579474</v>
      </c>
      <c r="H273" s="15">
        <f t="shared" si="64"/>
        <v>1716.4798000000001</v>
      </c>
      <c r="I273" s="31"/>
      <c r="J273" s="16"/>
      <c r="K273" s="15">
        <f t="shared" ref="K273" si="67">(G273)*($H$269/12)</f>
        <v>674.75026583868794</v>
      </c>
    </row>
    <row r="274" spans="1:11" s="1" customFormat="1" ht="12.75" customHeight="1" x14ac:dyDescent="0.25">
      <c r="A274" s="2"/>
      <c r="B274" s="2" t="s">
        <v>29</v>
      </c>
      <c r="C274" s="6">
        <v>25613</v>
      </c>
      <c r="D274" s="6">
        <v>6500</v>
      </c>
      <c r="E274" s="6">
        <f t="shared" si="63"/>
        <v>2133.5628999999999</v>
      </c>
      <c r="F274" s="6">
        <v>541</v>
      </c>
      <c r="G274" s="15">
        <f t="shared" si="65"/>
        <v>96975.340859579475</v>
      </c>
      <c r="H274" s="15">
        <f t="shared" si="64"/>
        <v>1592.5628999999999</v>
      </c>
      <c r="I274" s="31"/>
      <c r="J274" s="16"/>
      <c r="K274" s="15">
        <f t="shared" si="66"/>
        <v>686.90866442202139</v>
      </c>
    </row>
    <row r="275" spans="1:11" s="1" customFormat="1" ht="12.75" customHeight="1" x14ac:dyDescent="0.25">
      <c r="A275" s="2"/>
      <c r="B275" s="2" t="s">
        <v>30</v>
      </c>
      <c r="C275" s="6">
        <v>25613</v>
      </c>
      <c r="D275" s="6">
        <v>6500</v>
      </c>
      <c r="E275" s="6">
        <f t="shared" si="63"/>
        <v>2133.5628999999999</v>
      </c>
      <c r="F275" s="6">
        <v>541</v>
      </c>
      <c r="G275" s="15">
        <f t="shared" si="65"/>
        <v>98567.90375957948</v>
      </c>
      <c r="H275" s="15">
        <f t="shared" si="64"/>
        <v>1592.5628999999999</v>
      </c>
      <c r="I275" s="31"/>
      <c r="J275" s="16"/>
      <c r="K275" s="15">
        <f t="shared" si="66"/>
        <v>698.18931829702137</v>
      </c>
    </row>
    <row r="276" spans="1:11" s="1" customFormat="1" ht="12.75" customHeight="1" x14ac:dyDescent="0.25">
      <c r="A276" s="2"/>
      <c r="B276" s="2" t="s">
        <v>31</v>
      </c>
      <c r="C276" s="6">
        <v>26390</v>
      </c>
      <c r="D276" s="6">
        <v>6500</v>
      </c>
      <c r="E276" s="6">
        <f t="shared" si="63"/>
        <v>2198.2869999999998</v>
      </c>
      <c r="F276" s="6">
        <v>541</v>
      </c>
      <c r="G276" s="15">
        <f t="shared" si="65"/>
        <v>100160.46665957948</v>
      </c>
      <c r="H276" s="15">
        <f t="shared" si="64"/>
        <v>1657.2869999999998</v>
      </c>
      <c r="I276" s="31"/>
      <c r="J276" s="16"/>
      <c r="K276" s="15">
        <f t="shared" si="66"/>
        <v>709.46997217202136</v>
      </c>
    </row>
    <row r="277" spans="1:11" s="1" customFormat="1" ht="12.75" customHeight="1" x14ac:dyDescent="0.25">
      <c r="A277" s="2"/>
      <c r="B277" s="2" t="s">
        <v>32</v>
      </c>
      <c r="C277" s="6">
        <v>26390</v>
      </c>
      <c r="D277" s="6">
        <v>6500</v>
      </c>
      <c r="E277" s="6">
        <f t="shared" si="63"/>
        <v>2198.2869999999998</v>
      </c>
      <c r="F277" s="6">
        <v>541</v>
      </c>
      <c r="G277" s="15">
        <f t="shared" si="65"/>
        <v>101817.75365957948</v>
      </c>
      <c r="H277" s="15">
        <f t="shared" si="64"/>
        <v>1657.2869999999998</v>
      </c>
      <c r="I277" s="31"/>
      <c r="J277" s="16"/>
      <c r="K277" s="15">
        <f t="shared" si="66"/>
        <v>721.20908842202141</v>
      </c>
    </row>
    <row r="278" spans="1:11" s="1" customFormat="1" ht="12.75" customHeight="1" x14ac:dyDescent="0.25">
      <c r="A278" s="2"/>
      <c r="B278" s="2" t="s">
        <v>33</v>
      </c>
      <c r="C278" s="6">
        <v>26390</v>
      </c>
      <c r="D278" s="6">
        <v>6500</v>
      </c>
      <c r="E278" s="6">
        <f t="shared" si="63"/>
        <v>2198.2869999999998</v>
      </c>
      <c r="F278" s="6">
        <v>541</v>
      </c>
      <c r="G278" s="15">
        <f t="shared" si="65"/>
        <v>103475.04065957948</v>
      </c>
      <c r="H278" s="15">
        <f t="shared" si="64"/>
        <v>1657.2869999999998</v>
      </c>
      <c r="I278" s="31"/>
      <c r="J278" s="16"/>
      <c r="K278" s="15">
        <f t="shared" si="66"/>
        <v>732.94820467202135</v>
      </c>
    </row>
    <row r="279" spans="1:11" s="1" customFormat="1" ht="12.75" customHeight="1" x14ac:dyDescent="0.25">
      <c r="A279" s="2"/>
      <c r="B279" s="2" t="s">
        <v>17</v>
      </c>
      <c r="C279" s="6">
        <v>26390</v>
      </c>
      <c r="D279" s="6">
        <v>6500</v>
      </c>
      <c r="E279" s="6">
        <f t="shared" si="63"/>
        <v>2198.2869999999998</v>
      </c>
      <c r="F279" s="6">
        <v>541</v>
      </c>
      <c r="G279" s="15">
        <f t="shared" si="65"/>
        <v>105132.32765957947</v>
      </c>
      <c r="H279" s="15">
        <f t="shared" si="64"/>
        <v>1657.2869999999998</v>
      </c>
      <c r="I279" s="31"/>
      <c r="J279" s="16"/>
      <c r="K279" s="15">
        <f t="shared" si="66"/>
        <v>744.68732092202129</v>
      </c>
    </row>
    <row r="280" spans="1:11" s="1" customFormat="1" ht="12.75" customHeight="1" x14ac:dyDescent="0.25">
      <c r="A280" s="2"/>
      <c r="B280" s="2" t="s">
        <v>18</v>
      </c>
      <c r="C280" s="6">
        <v>26390</v>
      </c>
      <c r="D280" s="6">
        <v>6500</v>
      </c>
      <c r="E280" s="6">
        <f t="shared" si="63"/>
        <v>2198.2869999999998</v>
      </c>
      <c r="F280" s="6">
        <v>541</v>
      </c>
      <c r="G280" s="15">
        <f t="shared" si="65"/>
        <v>106789.61465957947</v>
      </c>
      <c r="H280" s="15">
        <f t="shared" si="64"/>
        <v>1657.2869999999998</v>
      </c>
      <c r="I280" s="31"/>
      <c r="J280" s="16"/>
      <c r="K280" s="15">
        <f t="shared" si="66"/>
        <v>756.42643717202134</v>
      </c>
    </row>
    <row r="281" spans="1:11" s="1" customFormat="1" ht="12.75" customHeight="1" x14ac:dyDescent="0.25">
      <c r="A281" s="2"/>
      <c r="B281" s="2" t="s">
        <v>19</v>
      </c>
      <c r="C281" s="6">
        <v>27755</v>
      </c>
      <c r="D281" s="6">
        <v>6500</v>
      </c>
      <c r="E281" s="6">
        <f t="shared" si="63"/>
        <v>2311.9915000000001</v>
      </c>
      <c r="F281" s="6">
        <v>541</v>
      </c>
      <c r="G281" s="15">
        <f t="shared" si="65"/>
        <v>108446.90165957947</v>
      </c>
      <c r="H281" s="15">
        <f t="shared" si="64"/>
        <v>1770.9915000000001</v>
      </c>
      <c r="I281" s="31"/>
      <c r="J281" s="16"/>
      <c r="K281" s="15">
        <f t="shared" si="66"/>
        <v>768.16555342202128</v>
      </c>
    </row>
    <row r="282" spans="1:11" s="1" customFormat="1" ht="12.75" customHeight="1" x14ac:dyDescent="0.25">
      <c r="A282" s="2"/>
      <c r="B282" s="2" t="s">
        <v>20</v>
      </c>
      <c r="C282" s="6">
        <v>27755</v>
      </c>
      <c r="D282" s="6">
        <v>6500</v>
      </c>
      <c r="E282" s="6">
        <f t="shared" si="63"/>
        <v>2311.9915000000001</v>
      </c>
      <c r="F282" s="6">
        <v>541</v>
      </c>
      <c r="G282" s="15">
        <f t="shared" si="65"/>
        <v>110217.89315957947</v>
      </c>
      <c r="H282" s="15">
        <f t="shared" si="64"/>
        <v>1770.9915000000001</v>
      </c>
      <c r="I282" s="31"/>
      <c r="J282" s="16"/>
      <c r="K282" s="15">
        <f t="shared" si="66"/>
        <v>780.71007654702134</v>
      </c>
    </row>
    <row r="283" spans="1:11" s="1" customFormat="1" ht="12.75" customHeight="1" x14ac:dyDescent="0.25">
      <c r="A283" s="2"/>
      <c r="B283" s="2" t="s">
        <v>21</v>
      </c>
      <c r="C283" s="6">
        <v>27755</v>
      </c>
      <c r="D283" s="6">
        <v>6500</v>
      </c>
      <c r="E283" s="6">
        <f t="shared" si="63"/>
        <v>2311.9915000000001</v>
      </c>
      <c r="F283" s="6">
        <v>541</v>
      </c>
      <c r="G283" s="15">
        <f t="shared" si="65"/>
        <v>111988.88465957947</v>
      </c>
      <c r="H283" s="15">
        <f t="shared" si="64"/>
        <v>1770.9915000000001</v>
      </c>
      <c r="I283" s="41"/>
      <c r="J283" s="16"/>
      <c r="K283" s="15">
        <f t="shared" si="66"/>
        <v>793.2545996720213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332671</v>
      </c>
      <c r="D284" s="9" t="s">
        <v>23</v>
      </c>
      <c r="E284" s="8">
        <f>SUM(E271:E283)</f>
        <v>27711.494300000002</v>
      </c>
      <c r="F284" s="8">
        <f>SUM(F271:F283)</f>
        <v>6492</v>
      </c>
      <c r="G284" s="30">
        <f>SUM(G271:G283)</f>
        <v>1325037.6684745331</v>
      </c>
      <c r="H284" s="30">
        <f>SUM(H271:H283)</f>
        <v>21219.494299999998</v>
      </c>
      <c r="I284" s="38">
        <f>H269/12</f>
        <v>7.0833333333333338E-3</v>
      </c>
      <c r="J284" s="23"/>
      <c r="K284" s="30">
        <f>SUM(K271:K283)</f>
        <v>9385.6834850279447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J285" s="16"/>
      <c r="K285" s="15"/>
    </row>
    <row r="286" spans="1:11" s="1" customFormat="1" ht="12.75" customHeight="1" x14ac:dyDescent="0.25">
      <c r="A286" s="2"/>
      <c r="B286" s="2" t="s">
        <v>24</v>
      </c>
      <c r="C286" s="10">
        <f>G284*I284</f>
        <v>9385.6834850279429</v>
      </c>
      <c r="D286" s="2"/>
      <c r="E286" s="2"/>
      <c r="F286" s="2" t="s">
        <v>25</v>
      </c>
      <c r="G286" s="73">
        <f>$C286+$H284</f>
        <v>30605.17778502794</v>
      </c>
      <c r="H286" s="15"/>
      <c r="I286" s="15">
        <f>SUM($I$14,$G$33,$G$53,$G$73,$G$93,$G$112,$G$131,$G$150,$G$169,$G$188,$G$207,$G$227,$G$246,$G$266,$G$286)</f>
        <v>123145.55964460742</v>
      </c>
      <c r="J286" s="143" t="str">
        <f>IF($K284=$C286,"Intt OK","Intt CHECK IT")</f>
        <v>Intt OK</v>
      </c>
      <c r="K286" s="15"/>
    </row>
    <row r="287" spans="1:11" s="1" customFormat="1" ht="12.75" customHeight="1" x14ac:dyDescent="0.25">
      <c r="H287" s="53"/>
      <c r="I287" s="135" t="str">
        <f>IF($I286=$G291,"OK","CHECK IT")</f>
        <v>OK</v>
      </c>
      <c r="J287" s="2"/>
      <c r="K287" s="28"/>
    </row>
    <row r="288" spans="1:11" s="1" customFormat="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3" t="s">
        <v>4</v>
      </c>
      <c r="H288" s="136" t="s">
        <v>50</v>
      </c>
      <c r="I288" s="38"/>
      <c r="J288" s="2"/>
      <c r="K288" s="28"/>
    </row>
    <row r="289" spans="1:11" s="1" customFormat="1" ht="12.75" customHeight="1" x14ac:dyDescent="0.25">
      <c r="A289" s="2"/>
      <c r="B289" s="439" t="s">
        <v>89</v>
      </c>
      <c r="C289" s="439"/>
      <c r="D289" s="439"/>
      <c r="E289" s="439" t="s">
        <v>90</v>
      </c>
      <c r="F289" s="439"/>
      <c r="G289" s="4" t="s">
        <v>91</v>
      </c>
      <c r="H289" s="52" t="s">
        <v>40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5" t="s">
        <v>14</v>
      </c>
      <c r="H290" s="48" t="s">
        <v>15</v>
      </c>
      <c r="I290" s="3" t="s">
        <v>16</v>
      </c>
      <c r="J290" s="2"/>
      <c r="K290" s="28"/>
    </row>
    <row r="291" spans="1:11" s="1" customFormat="1" ht="12.75" customHeight="1" x14ac:dyDescent="0.25">
      <c r="A291" s="2"/>
      <c r="B291" s="2" t="s">
        <v>27</v>
      </c>
      <c r="C291" s="6">
        <v>27755</v>
      </c>
      <c r="D291" s="6">
        <v>6500</v>
      </c>
      <c r="E291" s="6">
        <f t="shared" ref="E291:E303" si="68">$C291*8.33%</f>
        <v>2311.9915000000001</v>
      </c>
      <c r="F291" s="6">
        <v>541</v>
      </c>
      <c r="G291" s="15">
        <f>$G$14+$G$33+$G$53+$G$73+$G$93+$G$112+$G$131+$G$150+$G$169+$G$188+$G$207+$G$227+$G$246+$G$266+$G$286</f>
        <v>123145.55964460742</v>
      </c>
      <c r="H291" s="15">
        <f t="shared" ref="H291:H303" si="69">E291-F291</f>
        <v>1770.9915000000001</v>
      </c>
      <c r="I291" s="31"/>
      <c r="J291" s="16"/>
      <c r="K291" s="15">
        <f>(G291)*($H$289/12)</f>
        <v>974.90234718647548</v>
      </c>
    </row>
    <row r="292" spans="1:11" s="1" customFormat="1" ht="12.75" customHeight="1" x14ac:dyDescent="0.25">
      <c r="A292" s="2"/>
      <c r="B292" s="2" t="s">
        <v>119</v>
      </c>
      <c r="C292" s="6">
        <v>20606</v>
      </c>
      <c r="D292" s="6">
        <v>6500</v>
      </c>
      <c r="E292" s="6">
        <f t="shared" si="68"/>
        <v>1716.4798000000001</v>
      </c>
      <c r="F292" s="6">
        <v>0</v>
      </c>
      <c r="G292" s="15">
        <f t="shared" ref="G292:G293" si="70">$G291+$H291</f>
        <v>124916.55114460742</v>
      </c>
      <c r="H292" s="15">
        <f t="shared" si="69"/>
        <v>1716.4798000000001</v>
      </c>
      <c r="I292" s="31"/>
      <c r="J292" s="16"/>
      <c r="K292" s="15">
        <f>(G292)*($H$289/12)</f>
        <v>988.9226965614755</v>
      </c>
    </row>
    <row r="293" spans="1:11" s="1" customFormat="1" ht="12.75" customHeight="1" x14ac:dyDescent="0.25">
      <c r="A293" s="2"/>
      <c r="B293" s="2" t="s">
        <v>28</v>
      </c>
      <c r="C293" s="6">
        <v>28893</v>
      </c>
      <c r="D293" s="6">
        <v>6500</v>
      </c>
      <c r="E293" s="6">
        <f t="shared" si="68"/>
        <v>2406.7869000000001</v>
      </c>
      <c r="F293" s="6">
        <v>541</v>
      </c>
      <c r="G293" s="15">
        <f t="shared" si="70"/>
        <v>126633.03094460742</v>
      </c>
      <c r="H293" s="15">
        <f t="shared" si="69"/>
        <v>1865.7869000000001</v>
      </c>
      <c r="I293" s="31"/>
      <c r="J293" s="16"/>
      <c r="K293" s="15">
        <f t="shared" ref="K293:K303" si="71">(G293)*($H$289/12)</f>
        <v>1002.5114949781422</v>
      </c>
    </row>
    <row r="294" spans="1:11" s="1" customFormat="1" ht="12.75" customHeight="1" x14ac:dyDescent="0.25">
      <c r="A294" s="2"/>
      <c r="B294" s="2" t="s">
        <v>29</v>
      </c>
      <c r="C294" s="6">
        <v>28893</v>
      </c>
      <c r="D294" s="6">
        <v>6500</v>
      </c>
      <c r="E294" s="6">
        <f t="shared" si="68"/>
        <v>2406.7869000000001</v>
      </c>
      <c r="F294" s="6">
        <v>541</v>
      </c>
      <c r="G294" s="15">
        <f t="shared" ref="G294:G303" si="72">$G293+$H293</f>
        <v>128498.81784460743</v>
      </c>
      <c r="H294" s="15">
        <f t="shared" si="69"/>
        <v>1865.7869000000001</v>
      </c>
      <c r="I294" s="31"/>
      <c r="J294" s="16"/>
      <c r="K294" s="15">
        <f t="shared" si="71"/>
        <v>1017.2823079364756</v>
      </c>
    </row>
    <row r="295" spans="1:11" s="1" customFormat="1" ht="12.75" customHeight="1" x14ac:dyDescent="0.25">
      <c r="A295" s="2"/>
      <c r="B295" s="2" t="s">
        <v>30</v>
      </c>
      <c r="C295" s="6">
        <v>28893</v>
      </c>
      <c r="D295" s="6">
        <v>6500</v>
      </c>
      <c r="E295" s="6">
        <f t="shared" si="68"/>
        <v>2406.7869000000001</v>
      </c>
      <c r="F295" s="6">
        <v>541</v>
      </c>
      <c r="G295" s="15">
        <f t="shared" si="72"/>
        <v>130364.60474460744</v>
      </c>
      <c r="H295" s="15">
        <f t="shared" si="69"/>
        <v>1865.7869000000001</v>
      </c>
      <c r="I295" s="31"/>
      <c r="J295" s="16"/>
      <c r="K295" s="15">
        <f t="shared" si="71"/>
        <v>1032.0531208948089</v>
      </c>
    </row>
    <row r="296" spans="1:11" s="1" customFormat="1" ht="12.75" customHeight="1" x14ac:dyDescent="0.25">
      <c r="A296" s="2"/>
      <c r="B296" s="2" t="s">
        <v>31</v>
      </c>
      <c r="C296" s="6">
        <v>29769</v>
      </c>
      <c r="D296" s="6">
        <v>6500</v>
      </c>
      <c r="E296" s="6">
        <f t="shared" si="68"/>
        <v>2479.7577000000001</v>
      </c>
      <c r="F296" s="6">
        <v>541</v>
      </c>
      <c r="G296" s="15">
        <f t="shared" si="72"/>
        <v>132230.39164460744</v>
      </c>
      <c r="H296" s="15">
        <f t="shared" si="69"/>
        <v>1938.7577000000001</v>
      </c>
      <c r="I296" s="31"/>
      <c r="J296" s="16"/>
      <c r="K296" s="15">
        <f t="shared" si="71"/>
        <v>1046.8239338531423</v>
      </c>
    </row>
    <row r="297" spans="1:11" s="1" customFormat="1" ht="12.75" customHeight="1" x14ac:dyDescent="0.25">
      <c r="A297" s="2"/>
      <c r="B297" s="2" t="s">
        <v>32</v>
      </c>
      <c r="C297" s="6">
        <v>29769</v>
      </c>
      <c r="D297" s="6">
        <v>6500</v>
      </c>
      <c r="E297" s="6">
        <f t="shared" si="68"/>
        <v>2479.7577000000001</v>
      </c>
      <c r="F297" s="6">
        <v>541</v>
      </c>
      <c r="G297" s="15">
        <f t="shared" si="72"/>
        <v>134169.14934460743</v>
      </c>
      <c r="H297" s="15">
        <f t="shared" si="69"/>
        <v>1938.7577000000001</v>
      </c>
      <c r="I297" s="31"/>
      <c r="J297" s="16"/>
      <c r="K297" s="15">
        <f t="shared" si="71"/>
        <v>1062.1724323114756</v>
      </c>
    </row>
    <row r="298" spans="1:11" s="1" customFormat="1" ht="12.75" customHeight="1" x14ac:dyDescent="0.25">
      <c r="A298" s="2"/>
      <c r="B298" s="2" t="s">
        <v>33</v>
      </c>
      <c r="C298" s="6">
        <v>29769</v>
      </c>
      <c r="D298" s="6">
        <v>6500</v>
      </c>
      <c r="E298" s="6">
        <f t="shared" si="68"/>
        <v>2479.7577000000001</v>
      </c>
      <c r="F298" s="6">
        <v>541</v>
      </c>
      <c r="G298" s="15">
        <f t="shared" si="72"/>
        <v>136107.90704460742</v>
      </c>
      <c r="H298" s="15">
        <f t="shared" si="69"/>
        <v>1938.7577000000001</v>
      </c>
      <c r="I298" s="31"/>
      <c r="J298" s="16"/>
      <c r="K298" s="15">
        <f t="shared" si="71"/>
        <v>1077.5209307698087</v>
      </c>
    </row>
    <row r="299" spans="1:11" s="1" customFormat="1" ht="12.75" customHeight="1" x14ac:dyDescent="0.25">
      <c r="A299" s="2"/>
      <c r="B299" s="2" t="s">
        <v>17</v>
      </c>
      <c r="C299" s="6">
        <v>29769</v>
      </c>
      <c r="D299" s="6">
        <v>6500</v>
      </c>
      <c r="E299" s="6">
        <f t="shared" si="68"/>
        <v>2479.7577000000001</v>
      </c>
      <c r="F299" s="6">
        <v>541</v>
      </c>
      <c r="G299" s="15">
        <f t="shared" si="72"/>
        <v>138046.66474460741</v>
      </c>
      <c r="H299" s="15">
        <f t="shared" si="69"/>
        <v>1938.7577000000001</v>
      </c>
      <c r="I299" s="31"/>
      <c r="J299" s="16"/>
      <c r="K299" s="15">
        <f t="shared" si="71"/>
        <v>1092.8694292281421</v>
      </c>
    </row>
    <row r="300" spans="1:11" s="1" customFormat="1" ht="12.75" customHeight="1" x14ac:dyDescent="0.25">
      <c r="A300" s="2"/>
      <c r="B300" s="2" t="s">
        <v>18</v>
      </c>
      <c r="C300" s="6">
        <v>29769</v>
      </c>
      <c r="D300" s="6">
        <v>6500</v>
      </c>
      <c r="E300" s="6">
        <f t="shared" si="68"/>
        <v>2479.7577000000001</v>
      </c>
      <c r="F300" s="6">
        <v>541</v>
      </c>
      <c r="G300" s="15">
        <f t="shared" si="72"/>
        <v>139985.42244460739</v>
      </c>
      <c r="H300" s="15">
        <f t="shared" si="69"/>
        <v>1938.7577000000001</v>
      </c>
      <c r="I300" s="31"/>
      <c r="J300" s="16"/>
      <c r="K300" s="15">
        <f t="shared" si="71"/>
        <v>1108.2179276864754</v>
      </c>
    </row>
    <row r="301" spans="1:11" s="1" customFormat="1" ht="12.75" customHeight="1" x14ac:dyDescent="0.25">
      <c r="A301" s="2"/>
      <c r="B301" s="2" t="s">
        <v>19</v>
      </c>
      <c r="C301" s="6">
        <v>31644</v>
      </c>
      <c r="D301" s="6">
        <v>6500</v>
      </c>
      <c r="E301" s="6">
        <f t="shared" si="68"/>
        <v>2635.9452000000001</v>
      </c>
      <c r="F301" s="6">
        <v>541</v>
      </c>
      <c r="G301" s="15">
        <f t="shared" si="72"/>
        <v>141924.18014460738</v>
      </c>
      <c r="H301" s="15">
        <f t="shared" si="69"/>
        <v>2094.9452000000001</v>
      </c>
      <c r="I301" s="31"/>
      <c r="J301" s="16"/>
      <c r="K301" s="15">
        <f t="shared" si="71"/>
        <v>1123.5664261448085</v>
      </c>
    </row>
    <row r="302" spans="1:11" s="1" customFormat="1" ht="12.75" customHeight="1" x14ac:dyDescent="0.25">
      <c r="A302" s="2"/>
      <c r="B302" s="2" t="s">
        <v>20</v>
      </c>
      <c r="C302" s="6">
        <v>31644</v>
      </c>
      <c r="D302" s="6">
        <v>6500</v>
      </c>
      <c r="E302" s="6">
        <f t="shared" si="68"/>
        <v>2635.9452000000001</v>
      </c>
      <c r="F302" s="6">
        <v>541</v>
      </c>
      <c r="G302" s="15">
        <f t="shared" si="72"/>
        <v>144019.12534460737</v>
      </c>
      <c r="H302" s="15">
        <f t="shared" si="69"/>
        <v>2094.9452000000001</v>
      </c>
      <c r="I302" s="41"/>
      <c r="J302" s="16"/>
      <c r="K302" s="15">
        <f t="shared" si="71"/>
        <v>1140.1514089781417</v>
      </c>
    </row>
    <row r="303" spans="1:11" s="1" customFormat="1" ht="12.75" customHeight="1" x14ac:dyDescent="0.25">
      <c r="A303" s="2"/>
      <c r="B303" s="2" t="s">
        <v>21</v>
      </c>
      <c r="C303" s="6">
        <v>31644</v>
      </c>
      <c r="D303" s="6">
        <v>6500</v>
      </c>
      <c r="E303" s="6">
        <f t="shared" si="68"/>
        <v>2635.9452000000001</v>
      </c>
      <c r="F303" s="6">
        <v>541</v>
      </c>
      <c r="G303" s="15">
        <f t="shared" si="72"/>
        <v>146114.07054460736</v>
      </c>
      <c r="H303" s="15">
        <f t="shared" si="69"/>
        <v>2094.9452000000001</v>
      </c>
      <c r="I303" s="41"/>
      <c r="J303" s="16"/>
      <c r="K303" s="15">
        <f t="shared" si="71"/>
        <v>1156.736391811475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378817</v>
      </c>
      <c r="D304" s="9" t="s">
        <v>23</v>
      </c>
      <c r="E304" s="8">
        <f>SUM(E291:E303)</f>
        <v>31555.45610000001</v>
      </c>
      <c r="F304" s="8">
        <f>SUM(F291:F303)</f>
        <v>6492</v>
      </c>
      <c r="G304" s="30">
        <f>SUM(G291:G303)</f>
        <v>1746155.475579896</v>
      </c>
      <c r="H304" s="30">
        <f>SUM(H291:H303)</f>
        <v>25063.45610000001</v>
      </c>
      <c r="I304" s="38">
        <f>H289/12</f>
        <v>7.9166666666666673E-3</v>
      </c>
      <c r="J304" s="23"/>
      <c r="K304" s="30">
        <f>SUM(K291:K303)</f>
        <v>13823.730848340847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J305" s="16"/>
      <c r="K305" s="15"/>
    </row>
    <row r="306" spans="1:11" s="1" customFormat="1" ht="12.75" customHeight="1" x14ac:dyDescent="0.25">
      <c r="A306" s="2"/>
      <c r="B306" s="2" t="s">
        <v>24</v>
      </c>
      <c r="C306" s="10">
        <f>G304*I304</f>
        <v>13823.730848340845</v>
      </c>
      <c r="D306" s="2"/>
      <c r="E306" s="2"/>
      <c r="F306" s="2" t="s">
        <v>25</v>
      </c>
      <c r="G306" s="73">
        <f>$C306+$H304</f>
        <v>38887.186948340852</v>
      </c>
      <c r="H306" s="15"/>
      <c r="I306" s="15">
        <f>SUM($I$14,$G$33,$G$53,$G$73,$G$93,$G$112,$G$131,$G$150,$G$169,$G$188,$G$207,$G$227,$G$246,$G$266,$G$286,$G$306)</f>
        <v>162032.74659294827</v>
      </c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H307" s="53"/>
      <c r="I307" s="135" t="str">
        <f>IF($I306=$G311,"OK","CHECK IT")</f>
        <v>OK</v>
      </c>
      <c r="J307" s="2"/>
      <c r="K307" s="28"/>
    </row>
    <row r="308" spans="1:11" s="1" customFormat="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3" t="s">
        <v>4</v>
      </c>
      <c r="H308" s="136" t="s">
        <v>51</v>
      </c>
      <c r="I308" s="31"/>
      <c r="J308" s="2"/>
      <c r="K308" s="28"/>
    </row>
    <row r="309" spans="1:11" s="1" customFormat="1" ht="12.75" customHeight="1" x14ac:dyDescent="0.25">
      <c r="A309" s="2"/>
      <c r="B309" s="439" t="s">
        <v>89</v>
      </c>
      <c r="C309" s="439"/>
      <c r="D309" s="439"/>
      <c r="E309" s="439" t="s">
        <v>90</v>
      </c>
      <c r="F309" s="439"/>
      <c r="G309" s="4" t="s">
        <v>91</v>
      </c>
      <c r="H309" s="52" t="s">
        <v>52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5" t="s">
        <v>14</v>
      </c>
      <c r="H310" s="48" t="s">
        <v>15</v>
      </c>
      <c r="I310" s="3" t="s">
        <v>16</v>
      </c>
      <c r="J310" s="2"/>
      <c r="K310" s="28"/>
    </row>
    <row r="311" spans="1:11" s="1" customFormat="1" ht="12.75" customHeight="1" x14ac:dyDescent="0.25">
      <c r="A311" s="2"/>
      <c r="B311" s="2" t="s">
        <v>27</v>
      </c>
      <c r="C311" s="6">
        <v>31644</v>
      </c>
      <c r="D311" s="6">
        <v>6500</v>
      </c>
      <c r="E311" s="6">
        <f t="shared" ref="E311:E322" si="73">$C311*8.33%</f>
        <v>2635.9452000000001</v>
      </c>
      <c r="F311" s="6">
        <v>541</v>
      </c>
      <c r="G311" s="15">
        <f>$G$14+$G$33+$G$53+$G$73+$G$93+$G$112+$G$131+$G$150+$G$169+$G$188+$G$207+$G$227+$G$246+$G$266+$G$286+$G$306</f>
        <v>162032.74659294827</v>
      </c>
      <c r="H311" s="15">
        <f t="shared" ref="H311:H322" si="74">E311-F311</f>
        <v>2094.9452000000001</v>
      </c>
      <c r="I311" s="31"/>
      <c r="J311" s="16"/>
      <c r="K311" s="15">
        <f>(G311)*($H$309/12)</f>
        <v>1113.9751328265195</v>
      </c>
    </row>
    <row r="312" spans="1:11" s="1" customFormat="1" ht="12.75" customHeight="1" x14ac:dyDescent="0.25">
      <c r="A312" s="2"/>
      <c r="B312" s="2" t="s">
        <v>28</v>
      </c>
      <c r="C312" s="6">
        <v>52250</v>
      </c>
      <c r="D312" s="6">
        <v>6500</v>
      </c>
      <c r="E312" s="6">
        <f t="shared" si="73"/>
        <v>4352.4250000000002</v>
      </c>
      <c r="F312" s="6">
        <v>541</v>
      </c>
      <c r="G312" s="15">
        <f t="shared" ref="G312" si="75">$G311+$H311</f>
        <v>164127.69179294826</v>
      </c>
      <c r="H312" s="15">
        <f t="shared" si="74"/>
        <v>3811.4250000000002</v>
      </c>
      <c r="I312" s="31"/>
      <c r="J312" s="16"/>
      <c r="K312" s="15">
        <f t="shared" ref="K312:K322" si="76">(G312)*($H$309/12)</f>
        <v>1128.3778810765193</v>
      </c>
    </row>
    <row r="313" spans="1:11" s="1" customFormat="1" ht="12.75" customHeight="1" x14ac:dyDescent="0.25">
      <c r="A313" s="2"/>
      <c r="B313" s="2" t="s">
        <v>29</v>
      </c>
      <c r="C313" s="6">
        <v>31644</v>
      </c>
      <c r="D313" s="6">
        <v>6500</v>
      </c>
      <c r="E313" s="6">
        <f t="shared" si="73"/>
        <v>2635.9452000000001</v>
      </c>
      <c r="F313" s="6">
        <v>541</v>
      </c>
      <c r="G313" s="15">
        <f t="shared" ref="G313:G322" si="77">$G312+$H312</f>
        <v>167939.11679294825</v>
      </c>
      <c r="H313" s="15">
        <f t="shared" si="74"/>
        <v>2094.9452000000001</v>
      </c>
      <c r="I313" s="31"/>
      <c r="J313" s="16"/>
      <c r="K313" s="15">
        <f t="shared" si="76"/>
        <v>1154.5814279515191</v>
      </c>
    </row>
    <row r="314" spans="1:11" s="1" customFormat="1" ht="12.75" customHeight="1" x14ac:dyDescent="0.25">
      <c r="A314" s="2"/>
      <c r="B314" s="2" t="s">
        <v>30</v>
      </c>
      <c r="C314" s="6">
        <v>31644</v>
      </c>
      <c r="D314" s="6">
        <v>6500</v>
      </c>
      <c r="E314" s="6">
        <f t="shared" si="73"/>
        <v>2635.9452000000001</v>
      </c>
      <c r="F314" s="6">
        <v>541</v>
      </c>
      <c r="G314" s="15">
        <f t="shared" si="77"/>
        <v>170034.06199294823</v>
      </c>
      <c r="H314" s="15">
        <f t="shared" si="74"/>
        <v>2094.9452000000001</v>
      </c>
      <c r="I314" s="31"/>
      <c r="J314" s="16"/>
      <c r="K314" s="15">
        <f t="shared" si="76"/>
        <v>1168.9841762015192</v>
      </c>
    </row>
    <row r="315" spans="1:11" s="1" customFormat="1" ht="12.75" customHeight="1" x14ac:dyDescent="0.25">
      <c r="A315" s="2"/>
      <c r="B315" s="2" t="s">
        <v>31</v>
      </c>
      <c r="C315" s="6">
        <v>32603</v>
      </c>
      <c r="D315" s="6">
        <v>6500</v>
      </c>
      <c r="E315" s="6">
        <f t="shared" si="73"/>
        <v>2715.8299000000002</v>
      </c>
      <c r="F315" s="6">
        <v>541</v>
      </c>
      <c r="G315" s="15">
        <f t="shared" si="77"/>
        <v>172129.00719294822</v>
      </c>
      <c r="H315" s="15">
        <f t="shared" si="74"/>
        <v>2174.8299000000002</v>
      </c>
      <c r="I315" s="31"/>
      <c r="J315" s="16"/>
      <c r="K315" s="15">
        <f t="shared" si="76"/>
        <v>1183.386924451519</v>
      </c>
    </row>
    <row r="316" spans="1:11" s="1" customFormat="1" ht="12.75" customHeight="1" x14ac:dyDescent="0.25">
      <c r="A316" s="2"/>
      <c r="B316" s="2" t="s">
        <v>32</v>
      </c>
      <c r="C316" s="6">
        <v>32603</v>
      </c>
      <c r="D316" s="6">
        <v>6500</v>
      </c>
      <c r="E316" s="6">
        <f t="shared" si="73"/>
        <v>2715.8299000000002</v>
      </c>
      <c r="F316" s="6">
        <v>541</v>
      </c>
      <c r="G316" s="15">
        <f t="shared" si="77"/>
        <v>174303.83709294823</v>
      </c>
      <c r="H316" s="15">
        <f t="shared" si="74"/>
        <v>2174.8299000000002</v>
      </c>
      <c r="I316" s="31"/>
      <c r="J316" s="16"/>
      <c r="K316" s="15">
        <f t="shared" si="76"/>
        <v>1198.3388800140192</v>
      </c>
    </row>
    <row r="317" spans="1:11" s="1" customFormat="1" ht="12.75" customHeight="1" x14ac:dyDescent="0.25">
      <c r="A317" s="2"/>
      <c r="B317" s="2" t="s">
        <v>33</v>
      </c>
      <c r="C317" s="6">
        <v>32603</v>
      </c>
      <c r="D317" s="6">
        <v>6500</v>
      </c>
      <c r="E317" s="6">
        <f t="shared" si="73"/>
        <v>2715.8299000000002</v>
      </c>
      <c r="F317" s="6">
        <v>541</v>
      </c>
      <c r="G317" s="15">
        <f t="shared" si="77"/>
        <v>176478.66699294825</v>
      </c>
      <c r="H317" s="15">
        <f t="shared" si="74"/>
        <v>2174.8299000000002</v>
      </c>
      <c r="I317" s="31"/>
      <c r="J317" s="16"/>
      <c r="K317" s="15">
        <f t="shared" si="76"/>
        <v>1213.2908355765192</v>
      </c>
    </row>
    <row r="318" spans="1:11" s="1" customFormat="1" ht="12.75" customHeight="1" x14ac:dyDescent="0.25">
      <c r="A318" s="2"/>
      <c r="B318" s="2" t="s">
        <v>17</v>
      </c>
      <c r="C318" s="6">
        <v>32603</v>
      </c>
      <c r="D318" s="6">
        <v>6500</v>
      </c>
      <c r="E318" s="6">
        <f t="shared" si="73"/>
        <v>2715.8299000000002</v>
      </c>
      <c r="F318" s="6">
        <v>541</v>
      </c>
      <c r="G318" s="15">
        <f t="shared" si="77"/>
        <v>178653.49689294826</v>
      </c>
      <c r="H318" s="15">
        <f t="shared" si="74"/>
        <v>2174.8299000000002</v>
      </c>
      <c r="I318" s="31"/>
      <c r="J318" s="16"/>
      <c r="K318" s="15">
        <f t="shared" si="76"/>
        <v>1228.2427911390193</v>
      </c>
    </row>
    <row r="319" spans="1:11" s="1" customFormat="1" ht="12.75" customHeight="1" x14ac:dyDescent="0.25">
      <c r="A319" s="2"/>
      <c r="B319" s="2" t="s">
        <v>18</v>
      </c>
      <c r="C319" s="6">
        <v>32603</v>
      </c>
      <c r="D319" s="6">
        <v>6500</v>
      </c>
      <c r="E319" s="6">
        <f t="shared" si="73"/>
        <v>2715.8299000000002</v>
      </c>
      <c r="F319" s="6">
        <v>541</v>
      </c>
      <c r="G319" s="15">
        <f t="shared" si="77"/>
        <v>180828.32679294827</v>
      </c>
      <c r="H319" s="15">
        <f t="shared" si="74"/>
        <v>2174.8299000000002</v>
      </c>
      <c r="I319" s="31"/>
      <c r="J319" s="16"/>
      <c r="K319" s="15">
        <f t="shared" si="76"/>
        <v>1243.1947467015193</v>
      </c>
    </row>
    <row r="320" spans="1:11" s="1" customFormat="1" ht="12.75" customHeight="1" x14ac:dyDescent="0.25">
      <c r="A320" s="2"/>
      <c r="B320" s="2" t="s">
        <v>19</v>
      </c>
      <c r="C320" s="6">
        <v>32603</v>
      </c>
      <c r="D320" s="6">
        <v>6500</v>
      </c>
      <c r="E320" s="6">
        <f t="shared" si="73"/>
        <v>2715.8299000000002</v>
      </c>
      <c r="F320" s="6">
        <v>541</v>
      </c>
      <c r="G320" s="15">
        <f t="shared" si="77"/>
        <v>183003.15669294828</v>
      </c>
      <c r="H320" s="15">
        <f t="shared" si="74"/>
        <v>2174.8299000000002</v>
      </c>
      <c r="I320" s="31"/>
      <c r="J320" s="16"/>
      <c r="K320" s="15">
        <f t="shared" si="76"/>
        <v>1258.1467022640195</v>
      </c>
    </row>
    <row r="321" spans="1:12" s="1" customFormat="1" ht="12.75" customHeight="1" x14ac:dyDescent="0.25">
      <c r="A321" s="2"/>
      <c r="B321" s="2" t="s">
        <v>20</v>
      </c>
      <c r="C321" s="6">
        <v>35018</v>
      </c>
      <c r="D321" s="6">
        <v>6500</v>
      </c>
      <c r="E321" s="6">
        <f t="shared" si="73"/>
        <v>2916.9994000000002</v>
      </c>
      <c r="F321" s="6">
        <v>541</v>
      </c>
      <c r="G321" s="15">
        <f t="shared" si="77"/>
        <v>185177.98659294829</v>
      </c>
      <c r="H321" s="15">
        <f t="shared" si="74"/>
        <v>2375.9994000000002</v>
      </c>
      <c r="I321" s="31"/>
      <c r="J321" s="16"/>
      <c r="K321" s="15">
        <f t="shared" si="76"/>
        <v>1273.0986578265195</v>
      </c>
    </row>
    <row r="322" spans="1:12" s="1" customFormat="1" ht="12.75" customHeight="1" x14ac:dyDescent="0.25">
      <c r="A322" s="2"/>
      <c r="B322" s="2" t="s">
        <v>21</v>
      </c>
      <c r="C322" s="6">
        <v>35018</v>
      </c>
      <c r="D322" s="6">
        <v>6500</v>
      </c>
      <c r="E322" s="6">
        <f t="shared" si="73"/>
        <v>2916.9994000000002</v>
      </c>
      <c r="F322" s="6">
        <v>541</v>
      </c>
      <c r="G322" s="15">
        <f t="shared" si="77"/>
        <v>187553.98599294829</v>
      </c>
      <c r="H322" s="15">
        <f t="shared" si="74"/>
        <v>2375.9994000000002</v>
      </c>
      <c r="I322" s="41"/>
      <c r="J322" s="16"/>
      <c r="K322" s="15">
        <f t="shared" si="76"/>
        <v>1289.4336537015195</v>
      </c>
    </row>
    <row r="323" spans="1:12" s="1" customFormat="1" ht="12.75" customHeight="1" x14ac:dyDescent="0.25">
      <c r="A323" s="2"/>
      <c r="B323" s="7" t="s">
        <v>22</v>
      </c>
      <c r="C323" s="8">
        <f>SUM(C311:C322)</f>
        <v>412836</v>
      </c>
      <c r="D323" s="9" t="s">
        <v>23</v>
      </c>
      <c r="E323" s="8">
        <f>SUM(E311:E322)</f>
        <v>34389.238799999999</v>
      </c>
      <c r="F323" s="8">
        <f>SUM(F311:F322)</f>
        <v>6492</v>
      </c>
      <c r="G323" s="30">
        <f>SUM(G311:G322)</f>
        <v>2102262.0814153785</v>
      </c>
      <c r="H323" s="30">
        <f>SUM(H311:H322)</f>
        <v>27897.238800000006</v>
      </c>
      <c r="I323" s="38">
        <f>H309/12</f>
        <v>6.875E-3</v>
      </c>
      <c r="J323" s="23"/>
      <c r="K323" s="30">
        <f>SUM(K311:K322)</f>
        <v>14453.051809730732</v>
      </c>
    </row>
    <row r="324" spans="1:12" s="1" customFormat="1" ht="12.75" customHeight="1" x14ac:dyDescent="0.25">
      <c r="A324" s="2"/>
      <c r="B324" s="2"/>
      <c r="C324" s="2"/>
      <c r="D324" s="2"/>
      <c r="E324" s="2"/>
      <c r="F324" s="2"/>
      <c r="G324" s="15"/>
      <c r="H324" s="15"/>
      <c r="I324" s="31"/>
      <c r="J324" s="16"/>
      <c r="K324" s="15"/>
    </row>
    <row r="325" spans="1:12" s="1" customFormat="1" ht="12.75" customHeight="1" x14ac:dyDescent="0.25">
      <c r="A325" s="2"/>
      <c r="B325" s="2" t="s">
        <v>24</v>
      </c>
      <c r="C325" s="10">
        <f>G323*I323</f>
        <v>14453.051809730727</v>
      </c>
      <c r="D325" s="2"/>
      <c r="E325" s="2"/>
      <c r="F325" s="2" t="s">
        <v>25</v>
      </c>
      <c r="G325" s="73">
        <f>$C325+$H323</f>
        <v>42350.290609730735</v>
      </c>
      <c r="H325" s="15"/>
      <c r="I325" s="15">
        <f>SUM($I$14,$G$33,$G$53,$G$73,$G$93,$G$112,$G$131,$G$150,$G$169,$G$188,$G$207,$G$227,$G$246,$G$266,$G$286,$G$306,$G$325)</f>
        <v>204383.037202679</v>
      </c>
      <c r="J325" s="143" t="str">
        <f>IF($K323=$C325,"Intt OK","Intt CHECK IT")</f>
        <v>Intt OK</v>
      </c>
      <c r="K325" s="15"/>
    </row>
    <row r="326" spans="1:12" s="1" customFormat="1" ht="12.75" customHeight="1" x14ac:dyDescent="0.25">
      <c r="H326" s="53"/>
      <c r="I326" s="135" t="str">
        <f>IF($I325=$G330,"OK","CHECK IT")</f>
        <v>OK</v>
      </c>
      <c r="J326" s="2"/>
      <c r="K326" s="28"/>
    </row>
    <row r="327" spans="1:12" s="1" customFormat="1" ht="12.75" customHeight="1" x14ac:dyDescent="0.25">
      <c r="A327" s="2"/>
      <c r="B327" s="438" t="s">
        <v>2</v>
      </c>
      <c r="C327" s="438"/>
      <c r="D327" s="438"/>
      <c r="E327" s="438" t="s">
        <v>3</v>
      </c>
      <c r="F327" s="438"/>
      <c r="G327" s="3" t="s">
        <v>4</v>
      </c>
      <c r="H327" s="136" t="s">
        <v>53</v>
      </c>
      <c r="I327" s="31"/>
      <c r="J327" s="2"/>
      <c r="K327" s="28"/>
    </row>
    <row r="328" spans="1:12" s="1" customFormat="1" ht="12.75" customHeight="1" x14ac:dyDescent="0.25">
      <c r="A328" s="2"/>
      <c r="B328" s="439" t="s">
        <v>89</v>
      </c>
      <c r="C328" s="439"/>
      <c r="D328" s="439"/>
      <c r="E328" s="439" t="s">
        <v>90</v>
      </c>
      <c r="F328" s="439"/>
      <c r="G328" s="4" t="s">
        <v>91</v>
      </c>
      <c r="H328" s="52" t="s">
        <v>45</v>
      </c>
      <c r="I328" s="45"/>
      <c r="J328" s="2"/>
      <c r="K328" s="28"/>
    </row>
    <row r="329" spans="1:12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5" t="s">
        <v>14</v>
      </c>
      <c r="H329" s="48" t="s">
        <v>15</v>
      </c>
      <c r="I329" s="3" t="s">
        <v>16</v>
      </c>
      <c r="J329" s="2"/>
      <c r="K329" s="28"/>
    </row>
    <row r="330" spans="1:12" s="1" customFormat="1" ht="12.75" customHeight="1" x14ac:dyDescent="0.25">
      <c r="A330" s="2"/>
      <c r="B330" s="2" t="s">
        <v>27</v>
      </c>
      <c r="C330" s="6">
        <v>35018</v>
      </c>
      <c r="D330" s="6">
        <v>6500</v>
      </c>
      <c r="E330" s="6">
        <f t="shared" ref="E330:E341" si="78">$C330*8.33%</f>
        <v>2916.9994000000002</v>
      </c>
      <c r="F330" s="6">
        <v>541</v>
      </c>
      <c r="G330" s="15">
        <f>$G$14+$G$33+$G$53+$G$73+$G$93+$G$112+$G$131+$G$150+$G$169+$G$188+$G$207+$G$227+$G$246+$G$266+$G$286+$G$306+$G$325</f>
        <v>204383.037202679</v>
      </c>
      <c r="H330" s="15">
        <f t="shared" ref="H330:H341" si="79">E330-F330</f>
        <v>2375.9994000000002</v>
      </c>
      <c r="I330" s="31"/>
      <c r="J330" s="16"/>
      <c r="K330" s="15">
        <f>(G330)*($H$328/12)</f>
        <v>1447.7131801856431</v>
      </c>
    </row>
    <row r="331" spans="1:12" s="1" customFormat="1" ht="12.75" customHeight="1" x14ac:dyDescent="0.25">
      <c r="A331" s="2"/>
      <c r="B331" s="2" t="s">
        <v>28</v>
      </c>
      <c r="C331" s="6">
        <v>35018</v>
      </c>
      <c r="D331" s="6">
        <v>6500</v>
      </c>
      <c r="E331" s="6">
        <f t="shared" si="78"/>
        <v>2916.9994000000002</v>
      </c>
      <c r="F331" s="6">
        <v>541</v>
      </c>
      <c r="G331" s="15">
        <f t="shared" ref="G331:G341" si="80">$G330+$H330</f>
        <v>206759.036602679</v>
      </c>
      <c r="H331" s="15">
        <f t="shared" si="79"/>
        <v>2375.9994000000002</v>
      </c>
      <c r="I331" s="31"/>
      <c r="J331" s="16"/>
      <c r="K331" s="15">
        <f t="shared" ref="K331:K341" si="81">(G331)*($H$328/12)</f>
        <v>1464.5431759356429</v>
      </c>
    </row>
    <row r="332" spans="1:12" s="1" customFormat="1" ht="12.75" customHeight="1" x14ac:dyDescent="0.25">
      <c r="A332" s="2"/>
      <c r="B332" s="2" t="s">
        <v>29</v>
      </c>
      <c r="C332" s="6">
        <v>35018</v>
      </c>
      <c r="D332" s="6">
        <v>6500</v>
      </c>
      <c r="E332" s="6">
        <f t="shared" si="78"/>
        <v>2916.9994000000002</v>
      </c>
      <c r="F332" s="6">
        <v>541</v>
      </c>
      <c r="G332" s="15">
        <f t="shared" si="80"/>
        <v>209135.036002679</v>
      </c>
      <c r="H332" s="15">
        <f t="shared" si="79"/>
        <v>2375.9994000000002</v>
      </c>
      <c r="I332" s="31"/>
      <c r="J332" s="16"/>
      <c r="K332" s="15">
        <f t="shared" si="81"/>
        <v>1481.373171685643</v>
      </c>
    </row>
    <row r="333" spans="1:12" s="1" customFormat="1" ht="12.75" customHeight="1" x14ac:dyDescent="0.25">
      <c r="A333" s="2"/>
      <c r="B333" s="2" t="s">
        <v>30</v>
      </c>
      <c r="C333" s="6">
        <v>35018</v>
      </c>
      <c r="D333" s="6">
        <v>6500</v>
      </c>
      <c r="E333" s="6">
        <f t="shared" si="78"/>
        <v>2916.9994000000002</v>
      </c>
      <c r="F333" s="6">
        <v>541</v>
      </c>
      <c r="G333" s="15">
        <f t="shared" si="80"/>
        <v>211511.035402679</v>
      </c>
      <c r="H333" s="15">
        <f t="shared" si="79"/>
        <v>2375.9994000000002</v>
      </c>
      <c r="I333" s="31"/>
      <c r="J333" s="16"/>
      <c r="K333" s="15">
        <f t="shared" si="81"/>
        <v>1498.2031674356431</v>
      </c>
    </row>
    <row r="334" spans="1:12" s="1" customFormat="1" ht="12.75" customHeight="1" x14ac:dyDescent="0.25">
      <c r="A334" s="2"/>
      <c r="B334" s="2" t="s">
        <v>31</v>
      </c>
      <c r="C334" s="6">
        <v>36076</v>
      </c>
      <c r="D334" s="6">
        <v>6500</v>
      </c>
      <c r="E334" s="6">
        <f t="shared" si="78"/>
        <v>3005.1307999999999</v>
      </c>
      <c r="F334" s="6">
        <v>541</v>
      </c>
      <c r="G334" s="15">
        <f t="shared" si="80"/>
        <v>213887.034802679</v>
      </c>
      <c r="H334" s="15">
        <f t="shared" si="79"/>
        <v>2464.1307999999999</v>
      </c>
      <c r="I334" s="31"/>
      <c r="J334" s="16"/>
      <c r="K334" s="15">
        <f t="shared" si="81"/>
        <v>1515.0331631856429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36076</v>
      </c>
      <c r="D335" s="6">
        <v>6500</v>
      </c>
      <c r="E335" s="6">
        <f t="shared" si="78"/>
        <v>3005.1307999999999</v>
      </c>
      <c r="F335" s="6">
        <v>541</v>
      </c>
      <c r="G335" s="15">
        <f t="shared" si="80"/>
        <v>216351.16560267902</v>
      </c>
      <c r="H335" s="15">
        <f t="shared" si="79"/>
        <v>2464.1307999999999</v>
      </c>
      <c r="I335" s="31"/>
      <c r="J335" s="16"/>
      <c r="K335" s="15">
        <f t="shared" si="81"/>
        <v>1532.4874230189764</v>
      </c>
    </row>
    <row r="336" spans="1:12" s="1" customFormat="1" ht="12.75" customHeight="1" x14ac:dyDescent="0.25">
      <c r="A336" s="2"/>
      <c r="B336" s="2" t="s">
        <v>33</v>
      </c>
      <c r="C336" s="6">
        <v>36076</v>
      </c>
      <c r="D336" s="6">
        <v>6500</v>
      </c>
      <c r="E336" s="6">
        <f t="shared" si="78"/>
        <v>3005.1307999999999</v>
      </c>
      <c r="F336" s="6">
        <v>541</v>
      </c>
      <c r="G336" s="15">
        <f t="shared" si="80"/>
        <v>218815.29640267903</v>
      </c>
      <c r="H336" s="15">
        <f t="shared" si="79"/>
        <v>2464.1307999999999</v>
      </c>
      <c r="I336" s="31"/>
      <c r="J336" s="16"/>
      <c r="K336" s="15">
        <f t="shared" si="81"/>
        <v>1549.9416828523099</v>
      </c>
    </row>
    <row r="337" spans="1:11" s="1" customFormat="1" ht="12.75" customHeight="1" x14ac:dyDescent="0.25">
      <c r="A337" s="2"/>
      <c r="B337" s="2" t="s">
        <v>17</v>
      </c>
      <c r="C337" s="6">
        <v>36076</v>
      </c>
      <c r="D337" s="6">
        <v>6500</v>
      </c>
      <c r="E337" s="6">
        <f t="shared" si="78"/>
        <v>3005.1307999999999</v>
      </c>
      <c r="F337" s="6">
        <v>541</v>
      </c>
      <c r="G337" s="15">
        <f t="shared" si="80"/>
        <v>221279.42720267904</v>
      </c>
      <c r="H337" s="15">
        <f t="shared" si="79"/>
        <v>2464.1307999999999</v>
      </c>
      <c r="I337" s="31"/>
      <c r="J337" s="16"/>
      <c r="K337" s="15">
        <f t="shared" si="81"/>
        <v>1567.3959426856434</v>
      </c>
    </row>
    <row r="338" spans="1:11" s="1" customFormat="1" ht="12.75" customHeight="1" x14ac:dyDescent="0.25">
      <c r="A338" s="2"/>
      <c r="B338" s="2" t="s">
        <v>18</v>
      </c>
      <c r="C338" s="6">
        <v>36076</v>
      </c>
      <c r="D338" s="6">
        <v>6500</v>
      </c>
      <c r="E338" s="6">
        <f t="shared" si="78"/>
        <v>3005.1307999999999</v>
      </c>
      <c r="F338" s="6">
        <v>541</v>
      </c>
      <c r="G338" s="15">
        <f t="shared" si="80"/>
        <v>223743.55800267906</v>
      </c>
      <c r="H338" s="15">
        <f t="shared" si="79"/>
        <v>2464.1307999999999</v>
      </c>
      <c r="I338" s="31"/>
      <c r="J338" s="16"/>
      <c r="K338" s="15">
        <f t="shared" si="81"/>
        <v>1584.8502025189769</v>
      </c>
    </row>
    <row r="339" spans="1:11" s="1" customFormat="1" ht="12.75" customHeight="1" x14ac:dyDescent="0.25">
      <c r="A339" s="2"/>
      <c r="B339" s="2" t="s">
        <v>19</v>
      </c>
      <c r="C339" s="6">
        <v>36076</v>
      </c>
      <c r="D339" s="6">
        <v>6500</v>
      </c>
      <c r="E339" s="6">
        <f t="shared" si="78"/>
        <v>3005.1307999999999</v>
      </c>
      <c r="F339" s="6">
        <v>541</v>
      </c>
      <c r="G339" s="15">
        <f t="shared" si="80"/>
        <v>226207.68880267907</v>
      </c>
      <c r="H339" s="15">
        <f t="shared" si="79"/>
        <v>2464.1307999999999</v>
      </c>
      <c r="I339" s="31"/>
      <c r="J339" s="16"/>
      <c r="K339" s="15">
        <f t="shared" si="81"/>
        <v>1602.3044623523101</v>
      </c>
    </row>
    <row r="340" spans="1:11" s="1" customFormat="1" ht="12.75" customHeight="1" x14ac:dyDescent="0.25">
      <c r="A340" s="2"/>
      <c r="B340" s="2" t="s">
        <v>20</v>
      </c>
      <c r="C340" s="6">
        <v>37818</v>
      </c>
      <c r="D340" s="6">
        <v>6500</v>
      </c>
      <c r="E340" s="6">
        <f t="shared" si="78"/>
        <v>3150.2393999999999</v>
      </c>
      <c r="F340" s="6">
        <v>541</v>
      </c>
      <c r="G340" s="15">
        <f t="shared" si="80"/>
        <v>228671.81960267908</v>
      </c>
      <c r="H340" s="15">
        <f t="shared" si="79"/>
        <v>2609.2393999999999</v>
      </c>
      <c r="I340" s="31"/>
      <c r="J340" s="16"/>
      <c r="K340" s="15">
        <f t="shared" si="81"/>
        <v>1619.7587221856436</v>
      </c>
    </row>
    <row r="341" spans="1:11" s="1" customFormat="1" ht="12.75" customHeight="1" x14ac:dyDescent="0.25">
      <c r="A341" s="2"/>
      <c r="B341" s="2" t="s">
        <v>21</v>
      </c>
      <c r="C341" s="6">
        <v>37818</v>
      </c>
      <c r="D341" s="6">
        <v>6500</v>
      </c>
      <c r="E341" s="6">
        <f t="shared" si="78"/>
        <v>3150.2393999999999</v>
      </c>
      <c r="F341" s="6">
        <v>541</v>
      </c>
      <c r="G341" s="15">
        <f t="shared" si="80"/>
        <v>231281.05900267907</v>
      </c>
      <c r="H341" s="15">
        <f t="shared" si="79"/>
        <v>2609.2393999999999</v>
      </c>
      <c r="I341" s="31"/>
      <c r="J341" s="16"/>
      <c r="K341" s="15">
        <f t="shared" si="81"/>
        <v>1638.2408346023103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432164</v>
      </c>
      <c r="D342" s="9" t="s">
        <v>23</v>
      </c>
      <c r="E342" s="8">
        <f>SUM(E330:E341)</f>
        <v>35999.261199999994</v>
      </c>
      <c r="F342" s="8">
        <f>SUM(F330:F341)</f>
        <v>6492</v>
      </c>
      <c r="G342" s="30">
        <f>SUM(G330:G341)</f>
        <v>2612025.1946321484</v>
      </c>
      <c r="H342" s="30">
        <f>SUM(H330:H341)</f>
        <v>29507.261199999994</v>
      </c>
      <c r="I342" s="38">
        <f>H328/12</f>
        <v>7.0833333333333338E-3</v>
      </c>
      <c r="J342" s="23"/>
      <c r="K342" s="30">
        <f>SUM(K330:K341)</f>
        <v>18501.845128644389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15"/>
      <c r="H343" s="15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18501.845128644385</v>
      </c>
      <c r="D344" s="2"/>
      <c r="E344" s="2"/>
      <c r="F344" s="2" t="s">
        <v>25</v>
      </c>
      <c r="G344" s="73">
        <f>$C344+$H342</f>
        <v>48009.106328644382</v>
      </c>
      <c r="H344" s="15"/>
      <c r="I344" s="15">
        <f>SUM($I$14,$G$33,$G$53,$G$73,$G$93,$G$112,$G$131,$G$150,$G$169,$G$188,$G$207,$G$227,$G$246,$G$266,$G$286,$G$306,$G$325,$G$344)</f>
        <v>252392.14353132338</v>
      </c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H345" s="53"/>
      <c r="I345" s="135" t="str">
        <f>IF($I344=$G349,"OK","CHECK IT")</f>
        <v>OK</v>
      </c>
      <c r="J345" s="2"/>
      <c r="K345" s="28"/>
    </row>
    <row r="346" spans="1:11" s="1" customFormat="1" ht="12.75" customHeight="1" x14ac:dyDescent="0.25">
      <c r="A346" s="2"/>
      <c r="B346" s="438" t="s">
        <v>2</v>
      </c>
      <c r="C346" s="438"/>
      <c r="D346" s="438"/>
      <c r="E346" s="438" t="s">
        <v>3</v>
      </c>
      <c r="F346" s="438"/>
      <c r="G346" s="3" t="s">
        <v>4</v>
      </c>
      <c r="H346" s="136" t="s">
        <v>55</v>
      </c>
      <c r="I346" s="31"/>
      <c r="J346" s="2"/>
      <c r="K346" s="28"/>
    </row>
    <row r="347" spans="1:11" s="1" customFormat="1" ht="12.75" customHeight="1" x14ac:dyDescent="0.25">
      <c r="A347" s="2"/>
      <c r="B347" s="439" t="s">
        <v>89</v>
      </c>
      <c r="C347" s="439"/>
      <c r="D347" s="439"/>
      <c r="E347" s="439" t="s">
        <v>90</v>
      </c>
      <c r="F347" s="439"/>
      <c r="G347" s="4" t="s">
        <v>91</v>
      </c>
      <c r="H347" s="52" t="s">
        <v>56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5" t="s">
        <v>14</v>
      </c>
      <c r="H348" s="48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42074</v>
      </c>
      <c r="D349" s="6">
        <v>6500</v>
      </c>
      <c r="E349" s="6">
        <f t="shared" ref="E349:E361" si="82">$C349*8.33%</f>
        <v>3504.7642000000001</v>
      </c>
      <c r="F349" s="6">
        <v>541</v>
      </c>
      <c r="G349" s="15">
        <f>$G$14+$G$33+$G$53+$G$73+$G$93+$G$112+$G$131+$G$150+$G$169+$G$188+$G$207+$G$227+$G$246+$G$266+$G$286+$G$306+$G$325+$G$344</f>
        <v>252392.14353132338</v>
      </c>
      <c r="H349" s="15">
        <f t="shared" ref="H349:H361" si="83">E349-F349</f>
        <v>2963.7642000000001</v>
      </c>
      <c r="I349" s="31"/>
      <c r="J349" s="16"/>
      <c r="K349" s="15">
        <f>(G349)*($H$347/12)</f>
        <v>1840.3593799158994</v>
      </c>
    </row>
    <row r="350" spans="1:11" s="1" customFormat="1" ht="12.75" customHeight="1" x14ac:dyDescent="0.25">
      <c r="A350" s="2"/>
      <c r="B350" s="2" t="s">
        <v>119</v>
      </c>
      <c r="C350" s="6">
        <v>12572</v>
      </c>
      <c r="D350" s="6">
        <v>6500</v>
      </c>
      <c r="E350" s="6">
        <f t="shared" si="82"/>
        <v>1047.2475999999999</v>
      </c>
      <c r="F350" s="6">
        <v>0</v>
      </c>
      <c r="G350" s="15">
        <f t="shared" ref="G350:G351" si="84">$G349+$H349</f>
        <v>255355.90773132339</v>
      </c>
      <c r="H350" s="15">
        <f t="shared" si="83"/>
        <v>1047.2475999999999</v>
      </c>
      <c r="I350" s="31"/>
      <c r="J350" s="16"/>
      <c r="K350" s="15">
        <f t="shared" ref="K350:K361" si="85">(G350)*($H$347/12)</f>
        <v>1861.9701605408995</v>
      </c>
    </row>
    <row r="351" spans="1:11" s="1" customFormat="1" ht="12.75" customHeight="1" x14ac:dyDescent="0.25">
      <c r="A351" s="2"/>
      <c r="B351" s="2" t="s">
        <v>28</v>
      </c>
      <c r="C351" s="6">
        <v>42074</v>
      </c>
      <c r="D351" s="6">
        <v>6500</v>
      </c>
      <c r="E351" s="6">
        <f t="shared" si="82"/>
        <v>3504.7642000000001</v>
      </c>
      <c r="F351" s="6">
        <v>541</v>
      </c>
      <c r="G351" s="15">
        <f t="shared" si="84"/>
        <v>256403.15533132339</v>
      </c>
      <c r="H351" s="15">
        <f t="shared" si="83"/>
        <v>2963.7642000000001</v>
      </c>
      <c r="I351" s="31"/>
      <c r="J351" s="16"/>
      <c r="K351" s="15">
        <f t="shared" si="85"/>
        <v>1869.6063409575661</v>
      </c>
    </row>
    <row r="352" spans="1:11" s="1" customFormat="1" ht="12.75" customHeight="1" x14ac:dyDescent="0.25">
      <c r="A352" s="2"/>
      <c r="B352" s="2" t="s">
        <v>29</v>
      </c>
      <c r="C352" s="6">
        <v>42074</v>
      </c>
      <c r="D352" s="6">
        <v>6500</v>
      </c>
      <c r="E352" s="6">
        <f t="shared" si="82"/>
        <v>3504.7642000000001</v>
      </c>
      <c r="F352" s="6">
        <v>541</v>
      </c>
      <c r="G352" s="15">
        <f t="shared" ref="G352:G361" si="86">$G351+$H351</f>
        <v>259366.91953132339</v>
      </c>
      <c r="H352" s="15">
        <f t="shared" si="83"/>
        <v>2963.7642000000001</v>
      </c>
      <c r="I352" s="31"/>
      <c r="J352" s="16"/>
      <c r="K352" s="15">
        <f t="shared" si="85"/>
        <v>1891.2171215825663</v>
      </c>
    </row>
    <row r="353" spans="1:11" s="1" customFormat="1" ht="12.75" customHeight="1" x14ac:dyDescent="0.25">
      <c r="A353" s="2"/>
      <c r="B353" s="2" t="s">
        <v>30</v>
      </c>
      <c r="C353" s="6">
        <v>42074</v>
      </c>
      <c r="D353" s="6">
        <v>6500</v>
      </c>
      <c r="E353" s="6">
        <f t="shared" si="82"/>
        <v>3504.7642000000001</v>
      </c>
      <c r="F353" s="6">
        <v>541</v>
      </c>
      <c r="G353" s="15">
        <f t="shared" si="86"/>
        <v>262330.6837313234</v>
      </c>
      <c r="H353" s="15">
        <f t="shared" si="83"/>
        <v>2963.7642000000001</v>
      </c>
      <c r="I353" s="31"/>
      <c r="J353" s="16"/>
      <c r="K353" s="15">
        <f t="shared" si="85"/>
        <v>1912.8279022075662</v>
      </c>
    </row>
    <row r="354" spans="1:11" s="1" customFormat="1" ht="12.75" customHeight="1" x14ac:dyDescent="0.25">
      <c r="A354" s="2"/>
      <c r="B354" s="2" t="s">
        <v>31</v>
      </c>
      <c r="C354" s="6">
        <v>43335</v>
      </c>
      <c r="D354" s="6">
        <v>6500</v>
      </c>
      <c r="E354" s="6">
        <f t="shared" si="82"/>
        <v>3609.8054999999999</v>
      </c>
      <c r="F354" s="6">
        <v>541</v>
      </c>
      <c r="G354" s="15">
        <f t="shared" si="86"/>
        <v>265294.44793132338</v>
      </c>
      <c r="H354" s="15">
        <f t="shared" si="83"/>
        <v>3068.8054999999999</v>
      </c>
      <c r="I354" s="31"/>
      <c r="J354" s="16"/>
      <c r="K354" s="15">
        <f t="shared" si="85"/>
        <v>1934.438682832566</v>
      </c>
    </row>
    <row r="355" spans="1:11" s="1" customFormat="1" ht="12.75" customHeight="1" x14ac:dyDescent="0.25">
      <c r="A355" s="2"/>
      <c r="B355" s="2" t="s">
        <v>32</v>
      </c>
      <c r="C355" s="6">
        <v>43335</v>
      </c>
      <c r="D355" s="6">
        <v>6500</v>
      </c>
      <c r="E355" s="6">
        <f t="shared" si="82"/>
        <v>3609.8054999999999</v>
      </c>
      <c r="F355" s="6">
        <v>541</v>
      </c>
      <c r="G355" s="15">
        <f t="shared" si="86"/>
        <v>268363.25343132339</v>
      </c>
      <c r="H355" s="15">
        <f t="shared" si="83"/>
        <v>3068.8054999999999</v>
      </c>
      <c r="I355" s="31"/>
      <c r="J355" s="16"/>
      <c r="K355" s="15">
        <f t="shared" si="85"/>
        <v>1956.8153896033996</v>
      </c>
    </row>
    <row r="356" spans="1:11" s="1" customFormat="1" ht="12.75" customHeight="1" x14ac:dyDescent="0.25">
      <c r="A356" s="2"/>
      <c r="B356" s="2" t="s">
        <v>33</v>
      </c>
      <c r="C356" s="6">
        <v>43335</v>
      </c>
      <c r="D356" s="6">
        <v>6500</v>
      </c>
      <c r="E356" s="6">
        <f t="shared" si="82"/>
        <v>3609.8054999999999</v>
      </c>
      <c r="F356" s="6">
        <v>541</v>
      </c>
      <c r="G356" s="15">
        <f t="shared" si="86"/>
        <v>271432.05893132341</v>
      </c>
      <c r="H356" s="15">
        <f t="shared" si="83"/>
        <v>3068.8054999999999</v>
      </c>
      <c r="I356" s="31"/>
      <c r="J356" s="16"/>
      <c r="K356" s="15">
        <f t="shared" si="85"/>
        <v>1979.192096374233</v>
      </c>
    </row>
    <row r="357" spans="1:11" s="1" customFormat="1" ht="12.75" customHeight="1" x14ac:dyDescent="0.25">
      <c r="A357" s="2"/>
      <c r="B357" s="2" t="s">
        <v>17</v>
      </c>
      <c r="C357" s="6">
        <v>43335</v>
      </c>
      <c r="D357" s="6">
        <v>6500</v>
      </c>
      <c r="E357" s="6">
        <f t="shared" si="82"/>
        <v>3609.8054999999999</v>
      </c>
      <c r="F357" s="6">
        <v>541</v>
      </c>
      <c r="G357" s="15">
        <f t="shared" si="86"/>
        <v>274500.86443132343</v>
      </c>
      <c r="H357" s="15">
        <f t="shared" si="83"/>
        <v>3068.8054999999999</v>
      </c>
      <c r="I357" s="31"/>
      <c r="J357" s="16"/>
      <c r="K357" s="15">
        <f t="shared" si="85"/>
        <v>2001.5688031450663</v>
      </c>
    </row>
    <row r="358" spans="1:11" s="1" customFormat="1" ht="12.75" customHeight="1" x14ac:dyDescent="0.25">
      <c r="A358" s="2"/>
      <c r="B358" s="2" t="s">
        <v>18</v>
      </c>
      <c r="C358" s="6">
        <v>43335</v>
      </c>
      <c r="D358" s="6">
        <v>6500</v>
      </c>
      <c r="E358" s="6">
        <f t="shared" si="82"/>
        <v>3609.8054999999999</v>
      </c>
      <c r="F358" s="6">
        <v>541</v>
      </c>
      <c r="G358" s="15">
        <f t="shared" si="86"/>
        <v>277569.66993132344</v>
      </c>
      <c r="H358" s="15">
        <f t="shared" si="83"/>
        <v>3068.8054999999999</v>
      </c>
      <c r="I358" s="31"/>
      <c r="J358" s="16"/>
      <c r="K358" s="15">
        <f t="shared" si="85"/>
        <v>2023.9455099158999</v>
      </c>
    </row>
    <row r="359" spans="1:11" s="1" customFormat="1" ht="12.75" customHeight="1" x14ac:dyDescent="0.25">
      <c r="A359" s="2"/>
      <c r="B359" s="2" t="s">
        <v>19</v>
      </c>
      <c r="C359" s="6">
        <v>43335</v>
      </c>
      <c r="D359" s="6">
        <v>6500</v>
      </c>
      <c r="E359" s="6">
        <f t="shared" si="82"/>
        <v>3609.8054999999999</v>
      </c>
      <c r="F359" s="6">
        <v>541</v>
      </c>
      <c r="G359" s="15">
        <f t="shared" si="86"/>
        <v>280638.47543132346</v>
      </c>
      <c r="H359" s="15">
        <f t="shared" si="83"/>
        <v>3068.8054999999999</v>
      </c>
      <c r="I359" s="31"/>
      <c r="J359" s="16"/>
      <c r="K359" s="15">
        <f t="shared" si="85"/>
        <v>2046.3222166867333</v>
      </c>
    </row>
    <row r="360" spans="1:11" s="1" customFormat="1" ht="12.75" customHeight="1" x14ac:dyDescent="0.25">
      <c r="A360" s="2"/>
      <c r="B360" s="2" t="s">
        <v>20</v>
      </c>
      <c r="C360" s="6">
        <v>45046</v>
      </c>
      <c r="D360" s="6">
        <v>6500</v>
      </c>
      <c r="E360" s="6">
        <f t="shared" si="82"/>
        <v>3752.3317999999999</v>
      </c>
      <c r="F360" s="6">
        <v>541</v>
      </c>
      <c r="G360" s="15">
        <f t="shared" si="86"/>
        <v>283707.28093132348</v>
      </c>
      <c r="H360" s="15">
        <f t="shared" si="83"/>
        <v>3211.3317999999999</v>
      </c>
      <c r="I360" s="31"/>
      <c r="J360" s="16"/>
      <c r="K360" s="15">
        <f t="shared" si="85"/>
        <v>2068.6989234575667</v>
      </c>
    </row>
    <row r="361" spans="1:11" s="1" customFormat="1" ht="12.75" customHeight="1" x14ac:dyDescent="0.25">
      <c r="A361" s="2"/>
      <c r="B361" s="2" t="s">
        <v>21</v>
      </c>
      <c r="C361" s="6">
        <v>45046</v>
      </c>
      <c r="D361" s="6">
        <v>6500</v>
      </c>
      <c r="E361" s="6">
        <f t="shared" si="82"/>
        <v>3752.3317999999999</v>
      </c>
      <c r="F361" s="6">
        <v>541</v>
      </c>
      <c r="G361" s="15">
        <f t="shared" si="86"/>
        <v>286918.61273132346</v>
      </c>
      <c r="H361" s="15">
        <f t="shared" si="83"/>
        <v>3211.3317999999999</v>
      </c>
      <c r="I361" s="41"/>
      <c r="J361" s="16"/>
      <c r="K361" s="15">
        <f t="shared" si="85"/>
        <v>2092.1148844992335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530970</v>
      </c>
      <c r="D362" s="9" t="s">
        <v>23</v>
      </c>
      <c r="E362" s="8">
        <f>SUM(E349:E361)</f>
        <v>44229.800999999999</v>
      </c>
      <c r="F362" s="8">
        <f>SUM(F349:F361)</f>
        <v>6492</v>
      </c>
      <c r="G362" s="30">
        <f>SUM(G349:G361)</f>
        <v>3494273.4736072044</v>
      </c>
      <c r="H362" s="30">
        <f>SUM(H349:H361)</f>
        <v>37737.800999999992</v>
      </c>
      <c r="I362" s="38">
        <f>H347/12</f>
        <v>7.2916666666666659E-3</v>
      </c>
      <c r="J362" s="23"/>
      <c r="K362" s="30">
        <f>SUM(K349:K361)</f>
        <v>25479.077411719198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25479.077411719198</v>
      </c>
      <c r="D364" s="2"/>
      <c r="E364" s="2"/>
      <c r="F364" s="2" t="s">
        <v>25</v>
      </c>
      <c r="G364" s="73">
        <f>$C364+$H362</f>
        <v>63216.87841171919</v>
      </c>
      <c r="H364" s="15"/>
      <c r="I364" s="15">
        <f>SUM($I$14,$G$33,$G$53,$G$73,$G$93,$G$112,$G$131,$G$150,$G$169,$G$188,$G$207,$G$227,$G$246,$G$266,$G$286,$G$306,$G$325,$G$344,$G$364)</f>
        <v>315609.02194304258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39" t="s">
        <v>89</v>
      </c>
      <c r="C367" s="439"/>
      <c r="D367" s="439"/>
      <c r="E367" s="439" t="s">
        <v>90</v>
      </c>
      <c r="F367" s="439"/>
      <c r="G367" s="4" t="s">
        <v>91</v>
      </c>
      <c r="H367" s="52" t="s">
        <v>56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45046</v>
      </c>
      <c r="D369" s="6">
        <v>6500</v>
      </c>
      <c r="E369" s="6">
        <f t="shared" ref="E369:E380" si="87">$C369*8.33%</f>
        <v>3752.3317999999999</v>
      </c>
      <c r="F369" s="6">
        <v>541</v>
      </c>
      <c r="G369" s="15">
        <f>$G$14+$G$33+$G$53+$G$73+$G$93+$G$112+$G$131+$G$150+$G$169+$G$188+$G$207+$G$227+$G$246+$G$266+$G$286+$G$306+$G$325+$G$344+$G$364</f>
        <v>315609.02194304258</v>
      </c>
      <c r="H369" s="15">
        <f t="shared" ref="H369:H380" si="88">E369-F369</f>
        <v>3211.3317999999999</v>
      </c>
      <c r="I369" s="31"/>
      <c r="J369" s="16"/>
      <c r="K369" s="15">
        <f>(G369)*($H$367/12)</f>
        <v>2301.3157850013517</v>
      </c>
    </row>
    <row r="370" spans="1:11" s="1" customFormat="1" ht="12.75" customHeight="1" x14ac:dyDescent="0.25">
      <c r="A370" s="2"/>
      <c r="B370" s="2" t="s">
        <v>28</v>
      </c>
      <c r="C370" s="6">
        <v>45046</v>
      </c>
      <c r="D370" s="6">
        <v>6500</v>
      </c>
      <c r="E370" s="6">
        <f t="shared" si="87"/>
        <v>3752.3317999999999</v>
      </c>
      <c r="F370" s="6">
        <v>541</v>
      </c>
      <c r="G370" s="15">
        <f t="shared" ref="G370:G380" si="89">$G369+$H369</f>
        <v>318820.35374304256</v>
      </c>
      <c r="H370" s="15">
        <f t="shared" si="88"/>
        <v>3211.3317999999999</v>
      </c>
      <c r="I370" s="31"/>
      <c r="J370" s="16"/>
      <c r="K370" s="15">
        <f t="shared" ref="K370:K380" si="90">(G370)*($H$367/12)</f>
        <v>2324.7317460430186</v>
      </c>
    </row>
    <row r="371" spans="1:11" s="1" customFormat="1" ht="12.75" customHeight="1" x14ac:dyDescent="0.25">
      <c r="A371" s="2"/>
      <c r="B371" s="2" t="s">
        <v>29</v>
      </c>
      <c r="C371" s="6">
        <v>45046</v>
      </c>
      <c r="D371" s="6">
        <v>6500</v>
      </c>
      <c r="E371" s="6">
        <f t="shared" si="87"/>
        <v>3752.3317999999999</v>
      </c>
      <c r="F371" s="6">
        <v>541</v>
      </c>
      <c r="G371" s="15">
        <f t="shared" si="89"/>
        <v>322031.68554304255</v>
      </c>
      <c r="H371" s="15">
        <f t="shared" si="88"/>
        <v>3211.3317999999999</v>
      </c>
      <c r="I371" s="31"/>
      <c r="J371" s="16"/>
      <c r="K371" s="15">
        <f t="shared" si="90"/>
        <v>2348.147707084685</v>
      </c>
    </row>
    <row r="372" spans="1:11" s="1" customFormat="1" ht="12.75" customHeight="1" x14ac:dyDescent="0.25">
      <c r="A372" s="2"/>
      <c r="B372" s="2" t="s">
        <v>30</v>
      </c>
      <c r="C372" s="6">
        <v>45046</v>
      </c>
      <c r="D372" s="6">
        <v>6500</v>
      </c>
      <c r="E372" s="6">
        <f t="shared" si="87"/>
        <v>3752.3317999999999</v>
      </c>
      <c r="F372" s="6">
        <v>541</v>
      </c>
      <c r="G372" s="15">
        <f t="shared" si="89"/>
        <v>325243.01734304253</v>
      </c>
      <c r="H372" s="15">
        <f t="shared" si="88"/>
        <v>3211.3317999999999</v>
      </c>
      <c r="I372" s="31"/>
      <c r="J372" s="16"/>
      <c r="K372" s="15">
        <f t="shared" si="90"/>
        <v>2371.5636681263518</v>
      </c>
    </row>
    <row r="373" spans="1:11" s="1" customFormat="1" ht="12.75" customHeight="1" x14ac:dyDescent="0.25">
      <c r="A373" s="2"/>
      <c r="B373" s="2" t="s">
        <v>31</v>
      </c>
      <c r="C373" s="6">
        <v>46405</v>
      </c>
      <c r="D373" s="6">
        <v>6500</v>
      </c>
      <c r="E373" s="6">
        <f t="shared" si="87"/>
        <v>3865.5365000000002</v>
      </c>
      <c r="F373" s="6">
        <v>541</v>
      </c>
      <c r="G373" s="15">
        <f t="shared" si="89"/>
        <v>328454.34914304252</v>
      </c>
      <c r="H373" s="15">
        <f t="shared" si="88"/>
        <v>3324.5365000000002</v>
      </c>
      <c r="I373" s="31"/>
      <c r="J373" s="16"/>
      <c r="K373" s="15">
        <f t="shared" si="90"/>
        <v>2394.9796291680182</v>
      </c>
    </row>
    <row r="374" spans="1:11" s="1" customFormat="1" ht="12.75" customHeight="1" x14ac:dyDescent="0.25">
      <c r="A374" s="2"/>
      <c r="B374" s="2" t="s">
        <v>32</v>
      </c>
      <c r="C374" s="6">
        <v>46405</v>
      </c>
      <c r="D374" s="6">
        <v>6500</v>
      </c>
      <c r="E374" s="6">
        <f t="shared" si="87"/>
        <v>3865.5365000000002</v>
      </c>
      <c r="F374" s="6">
        <v>541</v>
      </c>
      <c r="G374" s="15">
        <f t="shared" si="89"/>
        <v>331778.88564304251</v>
      </c>
      <c r="H374" s="15">
        <f t="shared" si="88"/>
        <v>3324.5365000000002</v>
      </c>
      <c r="I374" s="31"/>
      <c r="J374" s="16"/>
      <c r="K374" s="15">
        <f t="shared" si="90"/>
        <v>2419.2210411471847</v>
      </c>
    </row>
    <row r="375" spans="1:11" s="1" customFormat="1" ht="12.75" customHeight="1" x14ac:dyDescent="0.25">
      <c r="A375" s="2"/>
      <c r="B375" s="2" t="s">
        <v>33</v>
      </c>
      <c r="C375" s="6">
        <v>46405</v>
      </c>
      <c r="D375" s="6">
        <v>15000</v>
      </c>
      <c r="E375" s="6">
        <f t="shared" si="87"/>
        <v>3865.5365000000002</v>
      </c>
      <c r="F375" s="6">
        <v>1250</v>
      </c>
      <c r="G375" s="15">
        <f t="shared" si="89"/>
        <v>335103.4221430425</v>
      </c>
      <c r="H375" s="15">
        <f t="shared" si="88"/>
        <v>2615.5365000000002</v>
      </c>
      <c r="I375" s="31"/>
      <c r="J375" s="16"/>
      <c r="K375" s="15">
        <f t="shared" si="90"/>
        <v>2443.4624531263512</v>
      </c>
    </row>
    <row r="376" spans="1:11" s="1" customFormat="1" ht="12.75" customHeight="1" x14ac:dyDescent="0.25">
      <c r="A376" s="2"/>
      <c r="B376" s="2" t="s">
        <v>17</v>
      </c>
      <c r="C376" s="6">
        <v>46405</v>
      </c>
      <c r="D376" s="6">
        <v>15000</v>
      </c>
      <c r="E376" s="6">
        <f t="shared" si="87"/>
        <v>3865.5365000000002</v>
      </c>
      <c r="F376" s="6">
        <v>1250</v>
      </c>
      <c r="G376" s="15">
        <f t="shared" si="89"/>
        <v>337718.95864304248</v>
      </c>
      <c r="H376" s="15">
        <f t="shared" si="88"/>
        <v>2615.5365000000002</v>
      </c>
      <c r="I376" s="31"/>
      <c r="J376" s="16"/>
      <c r="K376" s="15">
        <f t="shared" si="90"/>
        <v>2462.534073438851</v>
      </c>
    </row>
    <row r="377" spans="1:11" s="1" customFormat="1" ht="12.75" customHeight="1" x14ac:dyDescent="0.25">
      <c r="A377" s="2"/>
      <c r="B377" s="2" t="s">
        <v>18</v>
      </c>
      <c r="C377" s="6">
        <v>46405</v>
      </c>
      <c r="D377" s="6">
        <v>15000</v>
      </c>
      <c r="E377" s="6">
        <f t="shared" si="87"/>
        <v>3865.5365000000002</v>
      </c>
      <c r="F377" s="6">
        <v>1250</v>
      </c>
      <c r="G377" s="15">
        <f t="shared" si="89"/>
        <v>340334.49514304247</v>
      </c>
      <c r="H377" s="15">
        <f t="shared" si="88"/>
        <v>2615.5365000000002</v>
      </c>
      <c r="I377" s="31"/>
      <c r="J377" s="16"/>
      <c r="K377" s="15">
        <f t="shared" si="90"/>
        <v>2481.6056937513513</v>
      </c>
    </row>
    <row r="378" spans="1:11" s="1" customFormat="1" ht="12.75" customHeight="1" x14ac:dyDescent="0.25">
      <c r="A378" s="2"/>
      <c r="B378" s="2" t="s">
        <v>19</v>
      </c>
      <c r="C378" s="6">
        <v>46405</v>
      </c>
      <c r="D378" s="6">
        <v>15000</v>
      </c>
      <c r="E378" s="6">
        <f t="shared" si="87"/>
        <v>3865.5365000000002</v>
      </c>
      <c r="F378" s="6">
        <v>1250</v>
      </c>
      <c r="G378" s="15">
        <f t="shared" si="89"/>
        <v>342950.03164304246</v>
      </c>
      <c r="H378" s="15">
        <f t="shared" si="88"/>
        <v>2615.5365000000002</v>
      </c>
      <c r="I378" s="31"/>
      <c r="J378" s="16"/>
      <c r="K378" s="15">
        <f t="shared" si="90"/>
        <v>2500.6773140638511</v>
      </c>
    </row>
    <row r="379" spans="1:11" s="1" customFormat="1" ht="12.75" customHeight="1" x14ac:dyDescent="0.25">
      <c r="A379" s="2"/>
      <c r="B379" s="2" t="s">
        <v>20</v>
      </c>
      <c r="C379" s="6">
        <v>48461</v>
      </c>
      <c r="D379" s="6">
        <v>15000</v>
      </c>
      <c r="E379" s="6">
        <f t="shared" si="87"/>
        <v>4036.8013000000001</v>
      </c>
      <c r="F379" s="6">
        <v>1250</v>
      </c>
      <c r="G379" s="15">
        <f t="shared" si="89"/>
        <v>345565.56814304244</v>
      </c>
      <c r="H379" s="15">
        <f t="shared" si="88"/>
        <v>2786.8013000000001</v>
      </c>
      <c r="I379" s="31"/>
      <c r="J379" s="16"/>
      <c r="K379" s="15">
        <f t="shared" si="90"/>
        <v>2519.7489343763509</v>
      </c>
    </row>
    <row r="380" spans="1:11" s="1" customFormat="1" ht="12.75" customHeight="1" x14ac:dyDescent="0.25">
      <c r="A380" s="2"/>
      <c r="B380" s="2" t="s">
        <v>21</v>
      </c>
      <c r="C380" s="6">
        <v>48461</v>
      </c>
      <c r="D380" s="6">
        <v>15000</v>
      </c>
      <c r="E380" s="6">
        <f t="shared" si="87"/>
        <v>4036.8013000000001</v>
      </c>
      <c r="F380" s="6">
        <v>1250</v>
      </c>
      <c r="G380" s="15">
        <f t="shared" si="89"/>
        <v>348352.36944304244</v>
      </c>
      <c r="H380" s="15">
        <f t="shared" si="88"/>
        <v>2786.8013000000001</v>
      </c>
      <c r="I380" s="31"/>
      <c r="J380" s="16"/>
      <c r="K380" s="15">
        <f t="shared" si="90"/>
        <v>2540.0693605221841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555536</v>
      </c>
      <c r="D381" s="9" t="s">
        <v>23</v>
      </c>
      <c r="E381" s="8">
        <f>SUM(E369:E380)</f>
        <v>46276.14880000001</v>
      </c>
      <c r="F381" s="8">
        <f>SUM(F369:F380)</f>
        <v>10746</v>
      </c>
      <c r="G381" s="30">
        <f>SUM(G369:G380)</f>
        <v>3991962.1585165095</v>
      </c>
      <c r="H381" s="30">
        <f>SUM(H369:H380)</f>
        <v>35530.148800000003</v>
      </c>
      <c r="I381" s="38">
        <f>H367/12</f>
        <v>7.2916666666666659E-3</v>
      </c>
      <c r="J381" s="23"/>
      <c r="K381" s="30">
        <f>SUM(K369:K380)</f>
        <v>29108.057405849555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29108.057405849544</v>
      </c>
      <c r="D383" s="2"/>
      <c r="E383" s="2"/>
      <c r="F383" s="2" t="s">
        <v>25</v>
      </c>
      <c r="G383" s="73">
        <f>$C383+$H381</f>
        <v>64638.20620584955</v>
      </c>
      <c r="H383" s="15"/>
      <c r="I383" s="15">
        <f>SUM($I$14,$G$33,$G$53,$G$73,$G$93,$G$112,$G$131,$G$150,$G$169,$G$188,$G$207,$G$227,$G$246,$G$266,$G$286,$G$306,$G$325,$G$344,$G$364,$G$383)</f>
        <v>380247.22814889211</v>
      </c>
      <c r="J383" s="143" t="str">
        <f>IF($K381=$C383,"Intt OK","Intt CHECK IT")</f>
        <v>Intt CHECK IT</v>
      </c>
      <c r="K383" s="15"/>
    </row>
    <row r="384" spans="1:11" ht="12.75" customHeight="1" x14ac:dyDescent="0.25">
      <c r="I384" s="135" t="str">
        <f>IF($I383=$G388,"OK","CHECK IT")</f>
        <v>OK</v>
      </c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136" t="s">
        <v>58</v>
      </c>
      <c r="I385" s="31"/>
      <c r="J385" s="2"/>
      <c r="K385" s="28"/>
    </row>
    <row r="386" spans="1:11" s="1" customFormat="1" ht="12.75" customHeight="1" x14ac:dyDescent="0.25">
      <c r="A386" s="2"/>
      <c r="B386" s="439" t="s">
        <v>89</v>
      </c>
      <c r="C386" s="439"/>
      <c r="D386" s="439"/>
      <c r="E386" s="439" t="s">
        <v>90</v>
      </c>
      <c r="F386" s="439"/>
      <c r="G386" s="4" t="s">
        <v>91</v>
      </c>
      <c r="H386" s="56">
        <v>8.7999999999999995E-2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48461</v>
      </c>
      <c r="D388" s="6">
        <v>15000</v>
      </c>
      <c r="E388" s="6">
        <f t="shared" ref="E388:E399" si="91">$C388*8.33%</f>
        <v>4036.8013000000001</v>
      </c>
      <c r="F388" s="6">
        <v>1250</v>
      </c>
      <c r="G388" s="15">
        <f>$G$14+$G$33+$G$53+$G$73+$G$93+$G$112+$G$131+$G$150+$G$169+$G$188+$G$207+$G$227+$G$246+$G$266+$G$286+$G$306+$G$325+$G$344+$G$364+$G$383</f>
        <v>380247.22814889211</v>
      </c>
      <c r="H388" s="15">
        <f t="shared" ref="H388:H399" si="92">E388-F388</f>
        <v>2786.8013000000001</v>
      </c>
      <c r="I388" s="31"/>
      <c r="J388" s="16"/>
      <c r="K388" s="15">
        <f>(G388)*($H$386/12)</f>
        <v>2788.4796730918756</v>
      </c>
    </row>
    <row r="389" spans="1:11" s="1" customFormat="1" ht="12.75" customHeight="1" x14ac:dyDescent="0.25">
      <c r="A389" s="2"/>
      <c r="B389" s="2" t="s">
        <v>28</v>
      </c>
      <c r="C389" s="6">
        <v>48461</v>
      </c>
      <c r="D389" s="6">
        <v>15000</v>
      </c>
      <c r="E389" s="6">
        <f t="shared" si="91"/>
        <v>4036.8013000000001</v>
      </c>
      <c r="F389" s="6">
        <v>1250</v>
      </c>
      <c r="G389" s="15">
        <f t="shared" ref="G389:G399" si="93">$G388+$H388</f>
        <v>383034.02944889211</v>
      </c>
      <c r="H389" s="15">
        <f t="shared" si="92"/>
        <v>2786.8013000000001</v>
      </c>
      <c r="I389" s="31"/>
      <c r="J389" s="16"/>
      <c r="K389" s="15">
        <f t="shared" ref="K389:K399" si="94">(G389)*($H$386/12)</f>
        <v>2808.9162159585421</v>
      </c>
    </row>
    <row r="390" spans="1:11" s="1" customFormat="1" ht="12.75" customHeight="1" x14ac:dyDescent="0.25">
      <c r="A390" s="2"/>
      <c r="B390" s="2" t="s">
        <v>29</v>
      </c>
      <c r="C390" s="6">
        <v>48461</v>
      </c>
      <c r="D390" s="6">
        <v>15000</v>
      </c>
      <c r="E390" s="6">
        <f t="shared" si="91"/>
        <v>4036.8013000000001</v>
      </c>
      <c r="F390" s="6">
        <v>1250</v>
      </c>
      <c r="G390" s="15">
        <f t="shared" si="93"/>
        <v>385820.8307488921</v>
      </c>
      <c r="H390" s="15">
        <f t="shared" si="92"/>
        <v>2786.8013000000001</v>
      </c>
      <c r="I390" s="31"/>
      <c r="J390" s="16"/>
      <c r="K390" s="15">
        <f t="shared" si="94"/>
        <v>2829.3527588252086</v>
      </c>
    </row>
    <row r="391" spans="1:11" s="1" customFormat="1" ht="12.75" customHeight="1" x14ac:dyDescent="0.25">
      <c r="A391" s="2"/>
      <c r="B391" s="2" t="s">
        <v>30</v>
      </c>
      <c r="C391" s="6">
        <v>48461</v>
      </c>
      <c r="D391" s="6">
        <v>15000</v>
      </c>
      <c r="E391" s="6">
        <f t="shared" si="91"/>
        <v>4036.8013000000001</v>
      </c>
      <c r="F391" s="6">
        <v>1250</v>
      </c>
      <c r="G391" s="15">
        <f t="shared" si="93"/>
        <v>388607.63204889209</v>
      </c>
      <c r="H391" s="15">
        <f t="shared" si="92"/>
        <v>2786.8013000000001</v>
      </c>
      <c r="I391" s="31" t="s">
        <v>54</v>
      </c>
      <c r="J391" s="16"/>
      <c r="K391" s="15">
        <f t="shared" si="94"/>
        <v>2849.7893016918752</v>
      </c>
    </row>
    <row r="392" spans="1:11" s="1" customFormat="1" ht="12.75" customHeight="1" x14ac:dyDescent="0.25">
      <c r="A392" s="2"/>
      <c r="B392" s="2" t="s">
        <v>31</v>
      </c>
      <c r="C392" s="6">
        <v>49929</v>
      </c>
      <c r="D392" s="6">
        <v>15000</v>
      </c>
      <c r="E392" s="6">
        <f t="shared" si="91"/>
        <v>4159.0856999999996</v>
      </c>
      <c r="F392" s="6">
        <v>1250</v>
      </c>
      <c r="G392" s="15">
        <f t="shared" si="93"/>
        <v>391394.43334889208</v>
      </c>
      <c r="H392" s="15">
        <f t="shared" si="92"/>
        <v>2909.0856999999996</v>
      </c>
      <c r="I392" s="31"/>
      <c r="J392" s="16"/>
      <c r="K392" s="15">
        <f t="shared" si="94"/>
        <v>2870.2258445585417</v>
      </c>
    </row>
    <row r="393" spans="1:11" s="1" customFormat="1" ht="12.75" customHeight="1" x14ac:dyDescent="0.25">
      <c r="A393" s="2"/>
      <c r="B393" s="2" t="s">
        <v>32</v>
      </c>
      <c r="C393" s="6">
        <v>49929</v>
      </c>
      <c r="D393" s="6">
        <v>15000</v>
      </c>
      <c r="E393" s="6">
        <f t="shared" si="91"/>
        <v>4159.0856999999996</v>
      </c>
      <c r="F393" s="6">
        <v>1250</v>
      </c>
      <c r="G393" s="15">
        <f t="shared" si="93"/>
        <v>394303.51904889208</v>
      </c>
      <c r="H393" s="15">
        <f t="shared" si="92"/>
        <v>2909.0856999999996</v>
      </c>
      <c r="I393" s="31"/>
      <c r="J393" s="16"/>
      <c r="K393" s="15">
        <f t="shared" si="94"/>
        <v>2891.5591396918753</v>
      </c>
    </row>
    <row r="394" spans="1:11" s="1" customFormat="1" ht="12.75" customHeight="1" x14ac:dyDescent="0.25">
      <c r="A394" s="2"/>
      <c r="B394" s="2" t="s">
        <v>33</v>
      </c>
      <c r="C394" s="6">
        <v>49929</v>
      </c>
      <c r="D394" s="6">
        <v>15000</v>
      </c>
      <c r="E394" s="6">
        <f t="shared" si="91"/>
        <v>4159.0856999999996</v>
      </c>
      <c r="F394" s="6">
        <v>1250</v>
      </c>
      <c r="G394" s="15">
        <f t="shared" si="93"/>
        <v>397212.60474889207</v>
      </c>
      <c r="H394" s="15">
        <f t="shared" si="92"/>
        <v>2909.0856999999996</v>
      </c>
      <c r="I394" s="31"/>
      <c r="J394" s="16"/>
      <c r="K394" s="15">
        <f t="shared" si="94"/>
        <v>2912.8924348252085</v>
      </c>
    </row>
    <row r="395" spans="1:11" s="1" customFormat="1" ht="12.75" customHeight="1" x14ac:dyDescent="0.25">
      <c r="A395" s="2"/>
      <c r="B395" s="2" t="s">
        <v>17</v>
      </c>
      <c r="C395" s="6">
        <v>49929</v>
      </c>
      <c r="D395" s="6">
        <v>15000</v>
      </c>
      <c r="E395" s="6">
        <f t="shared" si="91"/>
        <v>4159.0856999999996</v>
      </c>
      <c r="F395" s="6">
        <v>1250</v>
      </c>
      <c r="G395" s="15">
        <f t="shared" si="93"/>
        <v>400121.69044889207</v>
      </c>
      <c r="H395" s="15">
        <f t="shared" si="92"/>
        <v>2909.0856999999996</v>
      </c>
      <c r="I395" s="31"/>
      <c r="J395" s="16"/>
      <c r="K395" s="15">
        <f t="shared" si="94"/>
        <v>2934.2257299585417</v>
      </c>
    </row>
    <row r="396" spans="1:11" s="1" customFormat="1" ht="12.75" customHeight="1" x14ac:dyDescent="0.25">
      <c r="A396" s="2"/>
      <c r="B396" s="2" t="s">
        <v>18</v>
      </c>
      <c r="C396" s="6">
        <v>49929</v>
      </c>
      <c r="D396" s="6">
        <v>15000</v>
      </c>
      <c r="E396" s="6">
        <f t="shared" si="91"/>
        <v>4159.0856999999996</v>
      </c>
      <c r="F396" s="6">
        <v>1250</v>
      </c>
      <c r="G396" s="15">
        <f t="shared" si="93"/>
        <v>403030.77614889207</v>
      </c>
      <c r="H396" s="15">
        <f t="shared" si="92"/>
        <v>2909.0856999999996</v>
      </c>
      <c r="I396" s="31"/>
      <c r="J396" s="16"/>
      <c r="K396" s="15">
        <f t="shared" si="94"/>
        <v>2955.5590250918749</v>
      </c>
    </row>
    <row r="397" spans="1:11" s="1" customFormat="1" ht="12.75" customHeight="1" x14ac:dyDescent="0.25">
      <c r="A397" s="2"/>
      <c r="B397" s="2" t="s">
        <v>19</v>
      </c>
      <c r="C397" s="6">
        <v>49929</v>
      </c>
      <c r="D397" s="6">
        <v>15000</v>
      </c>
      <c r="E397" s="6">
        <f t="shared" si="91"/>
        <v>4159.0856999999996</v>
      </c>
      <c r="F397" s="6">
        <v>1250</v>
      </c>
      <c r="G397" s="15">
        <f t="shared" si="93"/>
        <v>405939.86184889206</v>
      </c>
      <c r="H397" s="15">
        <f t="shared" si="92"/>
        <v>2909.0856999999996</v>
      </c>
      <c r="I397" s="31"/>
      <c r="J397" s="16"/>
      <c r="K397" s="15">
        <f t="shared" si="94"/>
        <v>2976.8923202252086</v>
      </c>
    </row>
    <row r="398" spans="1:11" s="1" customFormat="1" ht="12.75" customHeight="1" x14ac:dyDescent="0.25">
      <c r="A398" s="2"/>
      <c r="B398" s="2" t="s">
        <v>20</v>
      </c>
      <c r="C398" s="6">
        <v>52955</v>
      </c>
      <c r="D398" s="6">
        <v>15000</v>
      </c>
      <c r="E398" s="6">
        <f t="shared" si="91"/>
        <v>4411.1514999999999</v>
      </c>
      <c r="F398" s="6">
        <v>1250</v>
      </c>
      <c r="G398" s="15">
        <f t="shared" si="93"/>
        <v>408848.94754889206</v>
      </c>
      <c r="H398" s="15">
        <f t="shared" si="92"/>
        <v>3161.1514999999999</v>
      </c>
      <c r="I398" s="31"/>
      <c r="J398" s="16"/>
      <c r="K398" s="15">
        <f t="shared" si="94"/>
        <v>2998.2256153585417</v>
      </c>
    </row>
    <row r="399" spans="1:11" s="1" customFormat="1" ht="12.75" customHeight="1" x14ac:dyDescent="0.25">
      <c r="A399" s="2"/>
      <c r="B399" s="2" t="s">
        <v>21</v>
      </c>
      <c r="C399" s="6">
        <v>52955</v>
      </c>
      <c r="D399" s="6">
        <v>15000</v>
      </c>
      <c r="E399" s="6">
        <f t="shared" si="91"/>
        <v>4411.1514999999999</v>
      </c>
      <c r="F399" s="6">
        <v>1250</v>
      </c>
      <c r="G399" s="15">
        <f t="shared" si="93"/>
        <v>412010.09904889204</v>
      </c>
      <c r="H399" s="15">
        <f t="shared" si="92"/>
        <v>3161.1514999999999</v>
      </c>
      <c r="I399" s="31"/>
      <c r="J399" s="16"/>
      <c r="K399" s="15">
        <f t="shared" si="94"/>
        <v>3021.4073930252084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599328</v>
      </c>
      <c r="D400" s="9" t="s">
        <v>23</v>
      </c>
      <c r="E400" s="8">
        <f>SUM(E388:E399)</f>
        <v>49924.022399999987</v>
      </c>
      <c r="F400" s="8">
        <f>SUM(F388:F399)</f>
        <v>15000</v>
      </c>
      <c r="G400" s="30">
        <f>SUM(G388:G399)</f>
        <v>4750571.6525867051</v>
      </c>
      <c r="H400" s="30">
        <f>SUM(H388:H399)</f>
        <v>34924.022400000002</v>
      </c>
      <c r="I400" s="38">
        <f>H386/12</f>
        <v>7.3333333333333332E-3</v>
      </c>
      <c r="J400" s="23"/>
      <c r="K400" s="30">
        <f>SUM(K388:K399)</f>
        <v>34837.5254523025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10">
        <f>G400*I400</f>
        <v>34837.5254523025</v>
      </c>
      <c r="D402" s="2"/>
      <c r="E402" s="2"/>
      <c r="F402" s="2" t="s">
        <v>25</v>
      </c>
      <c r="G402" s="73">
        <f>$C402+$H400</f>
        <v>69761.547852302494</v>
      </c>
      <c r="H402" s="15"/>
      <c r="I402" s="15">
        <f>SUM($I$14,$G$33,$G$53,$G$73,$G$93,$G$112,$G$131,$G$150,$G$169,$G$188,$G$207,$G$227,$G$246,$G$266,$G$286,$G$306,$G$325,$G$344,$G$364,$G$383,$G$402)</f>
        <v>450008.77600119461</v>
      </c>
      <c r="J402" s="143" t="str">
        <f>IF($K400=$C402,"Intt OK","Intt CHECK IT")</f>
        <v>Intt OK</v>
      </c>
      <c r="K402" s="15"/>
    </row>
    <row r="403" spans="1:11" ht="12.75" customHeight="1" x14ac:dyDescent="0.25">
      <c r="I403" s="135" t="str">
        <f>IF($I402=$G407,"OK","CHECK IT")</f>
        <v>OK</v>
      </c>
    </row>
    <row r="404" spans="1:11" s="1" customFormat="1" ht="12.75" customHeight="1" x14ac:dyDescent="0.25">
      <c r="A404" s="2"/>
      <c r="B404" s="438" t="s">
        <v>2</v>
      </c>
      <c r="C404" s="438"/>
      <c r="D404" s="438"/>
      <c r="E404" s="438" t="s">
        <v>3</v>
      </c>
      <c r="F404" s="438"/>
      <c r="G404" s="3" t="s">
        <v>4</v>
      </c>
      <c r="H404" s="136" t="s">
        <v>59</v>
      </c>
      <c r="I404" s="31"/>
      <c r="J404" s="2"/>
      <c r="K404" s="28"/>
    </row>
    <row r="405" spans="1:11" s="1" customFormat="1" ht="12.75" customHeight="1" x14ac:dyDescent="0.25">
      <c r="A405" s="2"/>
      <c r="B405" s="439" t="s">
        <v>89</v>
      </c>
      <c r="C405" s="439"/>
      <c r="D405" s="439"/>
      <c r="E405" s="439" t="s">
        <v>90</v>
      </c>
      <c r="F405" s="439"/>
      <c r="G405" s="4" t="s">
        <v>91</v>
      </c>
      <c r="H405" s="56">
        <v>8.6499999999999994E-2</v>
      </c>
      <c r="I405" s="45"/>
      <c r="J405" s="2"/>
      <c r="K405" s="28"/>
    </row>
    <row r="406" spans="1:11" s="1" customFormat="1" ht="12.75" customHeight="1" x14ac:dyDescent="0.25">
      <c r="A406" s="2"/>
      <c r="B406" s="3" t="s">
        <v>9</v>
      </c>
      <c r="C406" s="5" t="s">
        <v>10</v>
      </c>
      <c r="D406" s="3" t="s">
        <v>11</v>
      </c>
      <c r="E406" s="5" t="s">
        <v>12</v>
      </c>
      <c r="F406" s="3" t="s">
        <v>13</v>
      </c>
      <c r="G406" s="5" t="s">
        <v>14</v>
      </c>
      <c r="H406" s="48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6">
        <v>52955</v>
      </c>
      <c r="D407" s="6">
        <v>15000</v>
      </c>
      <c r="E407" s="6">
        <f t="shared" ref="E407:E418" si="95">$C407*8.33%</f>
        <v>4411.1514999999999</v>
      </c>
      <c r="F407" s="6">
        <v>1250</v>
      </c>
      <c r="G407" s="15">
        <f>$G$14+G$33+$G$53+$G$73+$G$93+$G$112+$G$131+$G$150+$G$169+$G$188+$G$207+$G$227+$G$246+$G$266+$G$286+$G$306+$G$325+$G$344+$G$364+$G$383+$G$402</f>
        <v>450008.77600119461</v>
      </c>
      <c r="H407" s="15">
        <f t="shared" ref="H407:H418" si="96">E407-F407</f>
        <v>3161.1514999999999</v>
      </c>
      <c r="I407" s="31"/>
      <c r="J407" s="16"/>
      <c r="K407" s="15">
        <f>(G407)*($H$405/12)</f>
        <v>3243.8132603419444</v>
      </c>
    </row>
    <row r="408" spans="1:11" s="1" customFormat="1" ht="12.75" customHeight="1" x14ac:dyDescent="0.25">
      <c r="A408" s="2"/>
      <c r="B408" s="2" t="s">
        <v>28</v>
      </c>
      <c r="C408" s="6">
        <v>52955</v>
      </c>
      <c r="D408" s="6">
        <v>15000</v>
      </c>
      <c r="E408" s="6">
        <f t="shared" si="95"/>
        <v>4411.1514999999999</v>
      </c>
      <c r="F408" s="6">
        <v>1250</v>
      </c>
      <c r="G408" s="15">
        <f t="shared" ref="G408:G418" si="97">$G407+$H407</f>
        <v>453169.92750119459</v>
      </c>
      <c r="H408" s="15">
        <f t="shared" si="96"/>
        <v>3161.1514999999999</v>
      </c>
      <c r="I408" s="31"/>
      <c r="J408" s="16"/>
      <c r="K408" s="15">
        <f t="shared" ref="K408:K418" si="98">(G408)*($H$405/12)</f>
        <v>3266.5998940711111</v>
      </c>
    </row>
    <row r="409" spans="1:11" s="1" customFormat="1" ht="12.75" customHeight="1" x14ac:dyDescent="0.25">
      <c r="A409" s="2"/>
      <c r="B409" s="2" t="s">
        <v>29</v>
      </c>
      <c r="C409" s="6">
        <v>52955</v>
      </c>
      <c r="D409" s="6">
        <v>15000</v>
      </c>
      <c r="E409" s="6">
        <f t="shared" si="95"/>
        <v>4411.1514999999999</v>
      </c>
      <c r="F409" s="6">
        <v>1250</v>
      </c>
      <c r="G409" s="15">
        <f t="shared" si="97"/>
        <v>456331.07900119456</v>
      </c>
      <c r="H409" s="15">
        <f t="shared" si="96"/>
        <v>3161.1514999999999</v>
      </c>
      <c r="I409" s="31"/>
      <c r="J409" s="16"/>
      <c r="K409" s="15">
        <f t="shared" si="98"/>
        <v>3289.3865278002772</v>
      </c>
    </row>
    <row r="410" spans="1:11" s="1" customFormat="1" ht="12.75" customHeight="1" x14ac:dyDescent="0.25">
      <c r="A410" s="2"/>
      <c r="B410" s="2" t="s">
        <v>30</v>
      </c>
      <c r="C410" s="6">
        <v>52955</v>
      </c>
      <c r="D410" s="6">
        <v>15000</v>
      </c>
      <c r="E410" s="6">
        <f t="shared" si="95"/>
        <v>4411.1514999999999</v>
      </c>
      <c r="F410" s="6">
        <v>1250</v>
      </c>
      <c r="G410" s="15">
        <f t="shared" si="97"/>
        <v>459492.23050119454</v>
      </c>
      <c r="H410" s="15">
        <f t="shared" si="96"/>
        <v>3161.1514999999999</v>
      </c>
      <c r="I410" s="31" t="s">
        <v>54</v>
      </c>
      <c r="J410" s="16"/>
      <c r="K410" s="15">
        <f t="shared" si="98"/>
        <v>3312.1731615294439</v>
      </c>
    </row>
    <row r="411" spans="1:11" s="1" customFormat="1" ht="12.75" customHeight="1" x14ac:dyDescent="0.25">
      <c r="A411" s="2"/>
      <c r="B411" s="2" t="s">
        <v>31</v>
      </c>
      <c r="C411" s="6">
        <v>54548</v>
      </c>
      <c r="D411" s="6">
        <v>15000</v>
      </c>
      <c r="E411" s="6">
        <f t="shared" si="95"/>
        <v>4543.8483999999999</v>
      </c>
      <c r="F411" s="6">
        <v>1250</v>
      </c>
      <c r="G411" s="15">
        <f t="shared" si="97"/>
        <v>462653.38200119452</v>
      </c>
      <c r="H411" s="15">
        <f t="shared" si="96"/>
        <v>3293.8483999999999</v>
      </c>
      <c r="I411" s="31"/>
      <c r="J411" s="16"/>
      <c r="K411" s="15">
        <f t="shared" si="98"/>
        <v>3334.9597952586105</v>
      </c>
    </row>
    <row r="412" spans="1:11" s="1" customFormat="1" ht="12.75" customHeight="1" x14ac:dyDescent="0.25">
      <c r="A412" s="2"/>
      <c r="B412" s="2" t="s">
        <v>32</v>
      </c>
      <c r="C412" s="6">
        <v>54548</v>
      </c>
      <c r="D412" s="6">
        <v>15000</v>
      </c>
      <c r="E412" s="6">
        <f t="shared" si="95"/>
        <v>4543.8483999999999</v>
      </c>
      <c r="F412" s="6">
        <v>1250</v>
      </c>
      <c r="G412" s="15">
        <f t="shared" si="97"/>
        <v>465947.23040119454</v>
      </c>
      <c r="H412" s="15">
        <f t="shared" si="96"/>
        <v>3293.8483999999999</v>
      </c>
      <c r="I412" s="31"/>
      <c r="J412" s="16"/>
      <c r="K412" s="15">
        <f t="shared" si="98"/>
        <v>3358.702952475277</v>
      </c>
    </row>
    <row r="413" spans="1:11" s="1" customFormat="1" ht="12.75" customHeight="1" x14ac:dyDescent="0.25">
      <c r="A413" s="2"/>
      <c r="B413" s="2" t="s">
        <v>33</v>
      </c>
      <c r="C413" s="6">
        <v>54548</v>
      </c>
      <c r="D413" s="6">
        <v>15000</v>
      </c>
      <c r="E413" s="6">
        <f t="shared" si="95"/>
        <v>4543.8483999999999</v>
      </c>
      <c r="F413" s="6">
        <v>1250</v>
      </c>
      <c r="G413" s="15">
        <f t="shared" si="97"/>
        <v>469241.07880119456</v>
      </c>
      <c r="H413" s="15">
        <f t="shared" si="96"/>
        <v>3293.8483999999999</v>
      </c>
      <c r="I413" s="31"/>
      <c r="J413" s="16"/>
      <c r="K413" s="15">
        <f t="shared" si="98"/>
        <v>3382.446109691944</v>
      </c>
    </row>
    <row r="414" spans="1:11" s="1" customFormat="1" ht="12.75" customHeight="1" x14ac:dyDescent="0.25">
      <c r="A414" s="2"/>
      <c r="B414" s="2" t="s">
        <v>17</v>
      </c>
      <c r="C414" s="6">
        <v>54548</v>
      </c>
      <c r="D414" s="6">
        <v>15000</v>
      </c>
      <c r="E414" s="6">
        <f t="shared" si="95"/>
        <v>4543.8483999999999</v>
      </c>
      <c r="F414" s="6">
        <v>1250</v>
      </c>
      <c r="G414" s="15">
        <f t="shared" si="97"/>
        <v>472534.92720119457</v>
      </c>
      <c r="H414" s="15">
        <f t="shared" si="96"/>
        <v>3293.8483999999999</v>
      </c>
      <c r="I414" s="31"/>
      <c r="J414" s="16"/>
      <c r="K414" s="15">
        <f t="shared" si="98"/>
        <v>3406.1892669086105</v>
      </c>
    </row>
    <row r="415" spans="1:11" s="1" customFormat="1" ht="12.75" customHeight="1" x14ac:dyDescent="0.25">
      <c r="A415" s="2"/>
      <c r="B415" s="2" t="s">
        <v>18</v>
      </c>
      <c r="C415" s="6">
        <v>54548</v>
      </c>
      <c r="D415" s="6">
        <v>15000</v>
      </c>
      <c r="E415" s="6">
        <f t="shared" si="95"/>
        <v>4543.8483999999999</v>
      </c>
      <c r="F415" s="6">
        <v>1250</v>
      </c>
      <c r="G415" s="15">
        <f t="shared" si="97"/>
        <v>475828.77560119459</v>
      </c>
      <c r="H415" s="15">
        <f t="shared" si="96"/>
        <v>3293.8483999999999</v>
      </c>
      <c r="I415" s="31"/>
      <c r="J415" s="16"/>
      <c r="K415" s="15">
        <f t="shared" si="98"/>
        <v>3429.9324241252775</v>
      </c>
    </row>
    <row r="416" spans="1:11" s="1" customFormat="1" ht="12.75" customHeight="1" x14ac:dyDescent="0.25">
      <c r="A416" s="2"/>
      <c r="B416" s="2" t="s">
        <v>19</v>
      </c>
      <c r="C416" s="6">
        <v>54548</v>
      </c>
      <c r="D416" s="6">
        <v>15000</v>
      </c>
      <c r="E416" s="6">
        <f t="shared" si="95"/>
        <v>4543.8483999999999</v>
      </c>
      <c r="F416" s="6">
        <v>1250</v>
      </c>
      <c r="G416" s="15">
        <f t="shared" si="97"/>
        <v>479122.62400119461</v>
      </c>
      <c r="H416" s="15">
        <f t="shared" si="96"/>
        <v>3293.8483999999999</v>
      </c>
      <c r="I416" s="31"/>
      <c r="J416" s="16"/>
      <c r="K416" s="15">
        <f t="shared" si="98"/>
        <v>3453.6755813419445</v>
      </c>
    </row>
    <row r="417" spans="1:11" s="1" customFormat="1" ht="12.75" customHeight="1" x14ac:dyDescent="0.25">
      <c r="A417" s="2"/>
      <c r="B417" s="2" t="s">
        <v>20</v>
      </c>
      <c r="C417" s="6">
        <v>57665</v>
      </c>
      <c r="D417" s="6">
        <v>15000</v>
      </c>
      <c r="E417" s="6">
        <f t="shared" si="95"/>
        <v>4803.4944999999998</v>
      </c>
      <c r="F417" s="6">
        <v>1250</v>
      </c>
      <c r="G417" s="15">
        <f t="shared" si="97"/>
        <v>482416.47240119462</v>
      </c>
      <c r="H417" s="15">
        <f t="shared" si="96"/>
        <v>3553.4944999999998</v>
      </c>
      <c r="I417" s="31"/>
      <c r="J417" s="16"/>
      <c r="K417" s="15">
        <f t="shared" si="98"/>
        <v>3477.418738558611</v>
      </c>
    </row>
    <row r="418" spans="1:11" s="1" customFormat="1" ht="12.75" customHeight="1" x14ac:dyDescent="0.25">
      <c r="A418" s="2"/>
      <c r="B418" s="2" t="s">
        <v>21</v>
      </c>
      <c r="C418" s="6">
        <v>57665</v>
      </c>
      <c r="D418" s="6">
        <v>15000</v>
      </c>
      <c r="E418" s="6">
        <f t="shared" si="95"/>
        <v>4803.4944999999998</v>
      </c>
      <c r="F418" s="6">
        <v>1250</v>
      </c>
      <c r="G418" s="15">
        <f t="shared" si="97"/>
        <v>485969.9669011946</v>
      </c>
      <c r="H418" s="15">
        <f t="shared" si="96"/>
        <v>3553.4944999999998</v>
      </c>
      <c r="I418" s="31"/>
      <c r="J418" s="16"/>
      <c r="K418" s="15">
        <f t="shared" si="98"/>
        <v>3503.0335114127774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654438</v>
      </c>
      <c r="D419" s="9" t="s">
        <v>23</v>
      </c>
      <c r="E419" s="8">
        <f>SUM(E407:E418)</f>
        <v>54514.685400000002</v>
      </c>
      <c r="F419" s="8">
        <f>SUM(F407:F418)</f>
        <v>15000</v>
      </c>
      <c r="G419" s="30">
        <f>SUM(G407:G418)</f>
        <v>5612716.4703143341</v>
      </c>
      <c r="H419" s="30">
        <f>SUM(H407:H418)</f>
        <v>39514.685399999995</v>
      </c>
      <c r="I419" s="38">
        <f>H405/12</f>
        <v>7.2083333333333331E-3</v>
      </c>
      <c r="J419" s="23"/>
      <c r="K419" s="30">
        <f>SUM(K407:K418)</f>
        <v>40458.331223515837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10">
        <f>G419*I419</f>
        <v>40458.331223515823</v>
      </c>
      <c r="D421" s="2"/>
      <c r="E421" s="2"/>
      <c r="F421" s="2" t="s">
        <v>25</v>
      </c>
      <c r="G421" s="73">
        <f>$C421+$H419</f>
        <v>79973.01662351581</v>
      </c>
      <c r="H421" s="15"/>
      <c r="I421" s="15">
        <f>SUM($I$14,$G$33,$G$53,$G$73,$G$93,$G$112,$G$131,$G$150,$G$169,$G$188,$G$207,$G$227,$G$246,$G$266,$G$286,$G$306,$G$325,$G$344,$G$364,$G$383,$G$402,$G$421)</f>
        <v>529981.79262471036</v>
      </c>
      <c r="J421" s="143" t="str">
        <f>IF($K419=$C421,"Intt OK","Intt CHECK IT")</f>
        <v>Intt OK</v>
      </c>
      <c r="K421" s="15"/>
    </row>
    <row r="422" spans="1:11" ht="12.75" customHeight="1" x14ac:dyDescent="0.25">
      <c r="I422" s="135" t="str">
        <f>IF($I421=$G426,"OK","CHECK IT")</f>
        <v>OK</v>
      </c>
    </row>
    <row r="423" spans="1:11" s="1" customFormat="1" ht="12.75" customHeight="1" x14ac:dyDescent="0.25">
      <c r="A423" s="2"/>
      <c r="B423" s="438" t="s">
        <v>2</v>
      </c>
      <c r="C423" s="438"/>
      <c r="D423" s="438"/>
      <c r="E423" s="438" t="s">
        <v>3</v>
      </c>
      <c r="F423" s="438"/>
      <c r="G423" s="3" t="s">
        <v>4</v>
      </c>
      <c r="H423" s="136" t="s">
        <v>60</v>
      </c>
      <c r="I423" s="31"/>
      <c r="J423" s="2"/>
      <c r="K423" s="28"/>
    </row>
    <row r="424" spans="1:11" s="1" customFormat="1" ht="12.75" customHeight="1" x14ac:dyDescent="0.25">
      <c r="A424" s="2"/>
      <c r="B424" s="439" t="s">
        <v>89</v>
      </c>
      <c r="C424" s="439"/>
      <c r="D424" s="439"/>
      <c r="E424" s="439" t="s">
        <v>90</v>
      </c>
      <c r="F424" s="439"/>
      <c r="G424" s="4" t="s">
        <v>91</v>
      </c>
      <c r="H424" s="56">
        <v>8.5500000000000007E-2</v>
      </c>
      <c r="I424" s="45"/>
      <c r="J424" s="2"/>
      <c r="K424" s="28"/>
    </row>
    <row r="425" spans="1:11" s="1" customFormat="1" ht="12.75" customHeight="1" x14ac:dyDescent="0.25">
      <c r="A425" s="2"/>
      <c r="B425" s="3" t="s">
        <v>9</v>
      </c>
      <c r="C425" s="5" t="s">
        <v>10</v>
      </c>
      <c r="D425" s="3" t="s">
        <v>11</v>
      </c>
      <c r="E425" s="5" t="s">
        <v>12</v>
      </c>
      <c r="F425" s="3" t="s">
        <v>13</v>
      </c>
      <c r="G425" s="5" t="s">
        <v>14</v>
      </c>
      <c r="H425" s="48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6">
        <v>57665</v>
      </c>
      <c r="D426" s="6">
        <v>15000</v>
      </c>
      <c r="E426" s="6">
        <f t="shared" ref="E426:E437" si="99">$C426*8.33%</f>
        <v>4803.4944999999998</v>
      </c>
      <c r="F426" s="6">
        <v>1250</v>
      </c>
      <c r="G426" s="15">
        <f>$G$14+$G$33+$G$53+$G$73+$G$93+$G$112+$G$131+$G$150+$G$169+$G$188+$G$207+$G$227+$G$246+$G$266+$G$286+$G$306+$G$325+$G$344+$G$364+$G$383+$G$402+$G$421</f>
        <v>529981.79262471036</v>
      </c>
      <c r="H426" s="15">
        <f t="shared" ref="H426:H437" si="100">E426-F426</f>
        <v>3553.4944999999998</v>
      </c>
      <c r="I426" s="31"/>
      <c r="J426" s="16"/>
      <c r="K426" s="15">
        <f>(G426)*($H$424/12)</f>
        <v>3776.1202724510613</v>
      </c>
    </row>
    <row r="427" spans="1:11" s="1" customFormat="1" ht="12.75" customHeight="1" x14ac:dyDescent="0.25">
      <c r="A427" s="2"/>
      <c r="B427" s="2" t="s">
        <v>28</v>
      </c>
      <c r="C427" s="6">
        <v>57665</v>
      </c>
      <c r="D427" s="6">
        <v>15000</v>
      </c>
      <c r="E427" s="6">
        <f t="shared" si="99"/>
        <v>4803.4944999999998</v>
      </c>
      <c r="F427" s="6">
        <v>1250</v>
      </c>
      <c r="G427" s="15">
        <f t="shared" ref="G427:G437" si="101">$G426+$H426</f>
        <v>533535.28712471039</v>
      </c>
      <c r="H427" s="15">
        <f t="shared" si="100"/>
        <v>3553.4944999999998</v>
      </c>
      <c r="I427" s="31"/>
      <c r="J427" s="16"/>
      <c r="K427" s="15">
        <f t="shared" ref="K427:K437" si="102">(G427)*($H$424/12)</f>
        <v>3801.4389207635618</v>
      </c>
    </row>
    <row r="428" spans="1:11" s="1" customFormat="1" ht="12.75" customHeight="1" x14ac:dyDescent="0.25">
      <c r="A428" s="2"/>
      <c r="B428" s="2" t="s">
        <v>29</v>
      </c>
      <c r="C428" s="6">
        <v>57665</v>
      </c>
      <c r="D428" s="6">
        <v>15000</v>
      </c>
      <c r="E428" s="6">
        <f t="shared" si="99"/>
        <v>4803.4944999999998</v>
      </c>
      <c r="F428" s="6">
        <v>1250</v>
      </c>
      <c r="G428" s="15">
        <f t="shared" si="101"/>
        <v>537088.78162471042</v>
      </c>
      <c r="H428" s="15">
        <f t="shared" si="100"/>
        <v>3553.4944999999998</v>
      </c>
      <c r="I428" s="31"/>
      <c r="J428" s="16"/>
      <c r="K428" s="15">
        <f t="shared" si="102"/>
        <v>3826.7575690760618</v>
      </c>
    </row>
    <row r="429" spans="1:11" s="1" customFormat="1" ht="12.75" customHeight="1" x14ac:dyDescent="0.25">
      <c r="A429" s="2"/>
      <c r="B429" s="2" t="s">
        <v>30</v>
      </c>
      <c r="C429" s="6">
        <v>57665</v>
      </c>
      <c r="D429" s="6">
        <v>15000</v>
      </c>
      <c r="E429" s="6">
        <f t="shared" si="99"/>
        <v>4803.4944999999998</v>
      </c>
      <c r="F429" s="6">
        <v>1250</v>
      </c>
      <c r="G429" s="15">
        <f t="shared" si="101"/>
        <v>540642.27612471045</v>
      </c>
      <c r="H429" s="15">
        <f t="shared" si="100"/>
        <v>3553.4944999999998</v>
      </c>
      <c r="I429" s="31" t="s">
        <v>54</v>
      </c>
      <c r="J429" s="16"/>
      <c r="K429" s="15">
        <f t="shared" si="102"/>
        <v>3852.0762173885619</v>
      </c>
    </row>
    <row r="430" spans="1:11" s="1" customFormat="1" ht="12.75" customHeight="1" x14ac:dyDescent="0.25">
      <c r="A430" s="2"/>
      <c r="B430" s="2" t="s">
        <v>31</v>
      </c>
      <c r="C430" s="6">
        <v>59404</v>
      </c>
      <c r="D430" s="6">
        <v>15000</v>
      </c>
      <c r="E430" s="6">
        <f t="shared" si="99"/>
        <v>4948.3531999999996</v>
      </c>
      <c r="F430" s="6">
        <v>1250</v>
      </c>
      <c r="G430" s="15">
        <f t="shared" si="101"/>
        <v>544195.77062471048</v>
      </c>
      <c r="H430" s="15">
        <f t="shared" si="100"/>
        <v>3698.3531999999996</v>
      </c>
      <c r="I430" s="31"/>
      <c r="J430" s="16"/>
      <c r="K430" s="15">
        <f t="shared" si="102"/>
        <v>3877.3948657010624</v>
      </c>
    </row>
    <row r="431" spans="1:11" s="1" customFormat="1" ht="12.75" customHeight="1" x14ac:dyDescent="0.25">
      <c r="A431" s="2"/>
      <c r="B431" s="2" t="s">
        <v>32</v>
      </c>
      <c r="C431" s="6">
        <v>59404</v>
      </c>
      <c r="D431" s="6">
        <v>15000</v>
      </c>
      <c r="E431" s="6">
        <f t="shared" si="99"/>
        <v>4948.3531999999996</v>
      </c>
      <c r="F431" s="6">
        <v>1250</v>
      </c>
      <c r="G431" s="15">
        <f t="shared" si="101"/>
        <v>547894.12382471049</v>
      </c>
      <c r="H431" s="15">
        <f t="shared" si="100"/>
        <v>3698.3531999999996</v>
      </c>
      <c r="I431" s="31"/>
      <c r="J431" s="16"/>
      <c r="K431" s="15">
        <f t="shared" si="102"/>
        <v>3903.7456322510625</v>
      </c>
    </row>
    <row r="432" spans="1:11" s="1" customFormat="1" ht="12.75" customHeight="1" x14ac:dyDescent="0.25">
      <c r="A432" s="2"/>
      <c r="B432" s="2" t="s">
        <v>33</v>
      </c>
      <c r="C432" s="6">
        <v>59404</v>
      </c>
      <c r="D432" s="6">
        <v>15000</v>
      </c>
      <c r="E432" s="6">
        <f t="shared" si="99"/>
        <v>4948.3531999999996</v>
      </c>
      <c r="F432" s="6">
        <v>1250</v>
      </c>
      <c r="G432" s="15">
        <f t="shared" si="101"/>
        <v>551592.4770247105</v>
      </c>
      <c r="H432" s="15">
        <f t="shared" si="100"/>
        <v>3698.3531999999996</v>
      </c>
      <c r="I432" s="31"/>
      <c r="J432" s="16"/>
      <c r="K432" s="15">
        <f t="shared" si="102"/>
        <v>3930.0963988010626</v>
      </c>
    </row>
    <row r="433" spans="1:11" s="1" customFormat="1" ht="12.75" customHeight="1" x14ac:dyDescent="0.25">
      <c r="A433" s="2"/>
      <c r="B433" s="2" t="s">
        <v>17</v>
      </c>
      <c r="C433" s="6">
        <v>59404</v>
      </c>
      <c r="D433" s="6">
        <v>15000</v>
      </c>
      <c r="E433" s="6">
        <f t="shared" si="99"/>
        <v>4948.3531999999996</v>
      </c>
      <c r="F433" s="6">
        <v>1250</v>
      </c>
      <c r="G433" s="15">
        <f t="shared" si="101"/>
        <v>555290.83022471052</v>
      </c>
      <c r="H433" s="15">
        <f t="shared" si="100"/>
        <v>3698.3531999999996</v>
      </c>
      <c r="I433" s="31"/>
      <c r="J433" s="16"/>
      <c r="K433" s="15">
        <f t="shared" si="102"/>
        <v>3956.4471653510627</v>
      </c>
    </row>
    <row r="434" spans="1:11" s="1" customFormat="1" ht="12.75" customHeight="1" x14ac:dyDescent="0.25">
      <c r="A434" s="2"/>
      <c r="B434" s="2" t="s">
        <v>18</v>
      </c>
      <c r="C434" s="6">
        <v>59404</v>
      </c>
      <c r="D434" s="6">
        <v>15000</v>
      </c>
      <c r="E434" s="6">
        <f t="shared" si="99"/>
        <v>4948.3531999999996</v>
      </c>
      <c r="F434" s="6">
        <v>1250</v>
      </c>
      <c r="G434" s="15">
        <f t="shared" si="101"/>
        <v>558989.18342471053</v>
      </c>
      <c r="H434" s="15">
        <f t="shared" si="100"/>
        <v>3698.3531999999996</v>
      </c>
      <c r="I434" s="31"/>
      <c r="J434" s="16"/>
      <c r="K434" s="15">
        <f t="shared" si="102"/>
        <v>3982.7979319010628</v>
      </c>
    </row>
    <row r="435" spans="1:11" s="1" customFormat="1" ht="12.75" customHeight="1" x14ac:dyDescent="0.25">
      <c r="A435" s="2"/>
      <c r="B435" s="2" t="s">
        <v>19</v>
      </c>
      <c r="C435" s="6">
        <v>59404</v>
      </c>
      <c r="D435" s="6">
        <v>15000</v>
      </c>
      <c r="E435" s="6">
        <f t="shared" si="99"/>
        <v>4948.3531999999996</v>
      </c>
      <c r="F435" s="6">
        <v>1250</v>
      </c>
      <c r="G435" s="15">
        <f t="shared" si="101"/>
        <v>562687.53662471054</v>
      </c>
      <c r="H435" s="15">
        <f t="shared" ref="H435" si="103">E435-F435</f>
        <v>3698.3531999999996</v>
      </c>
      <c r="I435" s="31"/>
      <c r="J435" s="16"/>
      <c r="K435" s="15">
        <f t="shared" ref="K435" si="104">(G435)*($H$424/12)</f>
        <v>4009.148698451063</v>
      </c>
    </row>
    <row r="436" spans="1:11" s="1" customFormat="1" ht="12.75" customHeight="1" x14ac:dyDescent="0.25">
      <c r="A436" s="2"/>
      <c r="B436" s="2" t="s">
        <v>20</v>
      </c>
      <c r="C436" s="6">
        <v>64220</v>
      </c>
      <c r="D436" s="6">
        <v>15000</v>
      </c>
      <c r="E436" s="6">
        <f t="shared" si="99"/>
        <v>5349.5259999999998</v>
      </c>
      <c r="F436" s="6">
        <v>1250</v>
      </c>
      <c r="G436" s="15">
        <f t="shared" si="101"/>
        <v>566385.88982471055</v>
      </c>
      <c r="H436" s="15">
        <f t="shared" si="100"/>
        <v>4099.5259999999998</v>
      </c>
      <c r="I436" s="31"/>
      <c r="J436" s="16"/>
      <c r="K436" s="15">
        <f t="shared" si="102"/>
        <v>4035.4994650010626</v>
      </c>
    </row>
    <row r="437" spans="1:11" s="1" customFormat="1" ht="12.75" customHeight="1" x14ac:dyDescent="0.25">
      <c r="A437" s="2"/>
      <c r="B437" s="2" t="s">
        <v>21</v>
      </c>
      <c r="C437" s="6">
        <v>64220</v>
      </c>
      <c r="D437" s="6">
        <v>15000</v>
      </c>
      <c r="E437" s="6">
        <f t="shared" si="99"/>
        <v>5349.5259999999998</v>
      </c>
      <c r="F437" s="6">
        <v>1250</v>
      </c>
      <c r="G437" s="15">
        <f t="shared" si="101"/>
        <v>570485.41582471051</v>
      </c>
      <c r="H437" s="15">
        <f t="shared" si="100"/>
        <v>4099.5259999999998</v>
      </c>
      <c r="I437" s="31"/>
      <c r="J437" s="16"/>
      <c r="K437" s="15">
        <f t="shared" si="102"/>
        <v>4064.7085877510626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715524</v>
      </c>
      <c r="D438" s="9" t="s">
        <v>23</v>
      </c>
      <c r="E438" s="8">
        <f>SUM(E426:E437)</f>
        <v>59603.149199999985</v>
      </c>
      <c r="F438" s="8">
        <f>SUM(F426:F437)</f>
        <v>15000</v>
      </c>
      <c r="G438" s="30">
        <f>SUM(G426:G437)</f>
        <v>6598769.3648965256</v>
      </c>
      <c r="H438" s="30">
        <f>SUM(H426:H437)</f>
        <v>44603.149199999985</v>
      </c>
      <c r="I438" s="38">
        <f>H424/12</f>
        <v>7.1250000000000003E-3</v>
      </c>
      <c r="J438" s="23"/>
      <c r="K438" s="30">
        <f>SUM(K426:K437)</f>
        <v>47016.231724887752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10">
        <f>G438*I438</f>
        <v>47016.231724887744</v>
      </c>
      <c r="D440" s="2"/>
      <c r="E440" s="2"/>
      <c r="F440" s="2" t="s">
        <v>25</v>
      </c>
      <c r="G440" s="73">
        <f>$C440+$H438</f>
        <v>91619.380924887722</v>
      </c>
      <c r="H440" s="15"/>
      <c r="I440" s="15">
        <f>SUM($I$14,$G$33,$G$53,$G$73,$G$93,$G$112,$G$131,$G$150,$G$169,$G$188,$G$207,$G$227,$G$246,$G$266,$G$286,$G$306,$G$325,$G$344,$G$364,$G$383,$G$402,$G$421,$G$440)</f>
        <v>621601.17354959808</v>
      </c>
      <c r="J440" s="143" t="str">
        <f>IF($K438=$C440,"Intt OK","Intt CHECK IT")</f>
        <v>Intt CHECK IT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5" t="str">
        <f>IF($I440=$G445,"OK","CHECK IT")</f>
        <v>OK</v>
      </c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12.75" customHeight="1" x14ac:dyDescent="0.25">
      <c r="A443" s="2"/>
      <c r="B443" s="439" t="s">
        <v>89</v>
      </c>
      <c r="C443" s="439"/>
      <c r="D443" s="439"/>
      <c r="E443" s="439" t="s">
        <v>90</v>
      </c>
      <c r="F443" s="439"/>
      <c r="G443" s="4" t="s">
        <v>91</v>
      </c>
      <c r="H443" s="56">
        <v>8.5500000000000007E-2</v>
      </c>
      <c r="I443" s="45"/>
      <c r="J443" s="2"/>
      <c r="K443" s="28"/>
    </row>
    <row r="444" spans="1:11" s="1" customFormat="1" ht="12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64220</v>
      </c>
      <c r="D445" s="6">
        <v>15000</v>
      </c>
      <c r="E445" s="6">
        <f t="shared" ref="E445:E446" si="105">$C445*8.33%</f>
        <v>5349.5259999999998</v>
      </c>
      <c r="F445" s="6">
        <v>1250</v>
      </c>
      <c r="G445" s="15">
        <f>$G$14+$G$33+$G$53+$G$73+$G$93+$G$112+$G$131+$G$150+$G$169+$G$188+$G$207+$G$227+$G$246+$G$266+$G$286+$G$306+$G$325+$G$344+$G$364+$G$383+$G$402+$G$421+$G$440</f>
        <v>621601.17354959808</v>
      </c>
      <c r="H445" s="15">
        <f t="shared" ref="H445:H446" si="106">$E445-$F445</f>
        <v>4099.5259999999998</v>
      </c>
      <c r="I445" s="31"/>
      <c r="J445" s="16"/>
      <c r="K445" s="15">
        <f>(G445)*($H$443/12)</f>
        <v>4428.9083615408863</v>
      </c>
    </row>
    <row r="446" spans="1:11" s="1" customFormat="1" ht="12.75" customHeight="1" x14ac:dyDescent="0.25">
      <c r="A446" s="2"/>
      <c r="B446" s="2" t="s">
        <v>28</v>
      </c>
      <c r="C446" s="6">
        <v>64220</v>
      </c>
      <c r="D446" s="6">
        <v>15000</v>
      </c>
      <c r="E446" s="6">
        <f t="shared" si="105"/>
        <v>5349.5259999999998</v>
      </c>
      <c r="F446" s="6">
        <v>1250</v>
      </c>
      <c r="G446" s="15">
        <f t="shared" ref="G446" si="107">$G445+$H445</f>
        <v>625700.69954959804</v>
      </c>
      <c r="H446" s="15">
        <f t="shared" si="106"/>
        <v>4099.5259999999998</v>
      </c>
      <c r="I446" s="31"/>
      <c r="J446" s="16"/>
      <c r="K446" s="15">
        <f>(G446)*($H$443/12)</f>
        <v>4458.1174842908858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128440</v>
      </c>
      <c r="D447" s="9" t="s">
        <v>23</v>
      </c>
      <c r="E447" s="8">
        <f>SUM(E445:E446)</f>
        <v>10699.052</v>
      </c>
      <c r="F447" s="8">
        <f t="shared" ref="F447:H447" si="108">SUM(F445:F446)</f>
        <v>2500</v>
      </c>
      <c r="G447" s="8">
        <f t="shared" si="108"/>
        <v>1247301.8730991962</v>
      </c>
      <c r="H447" s="8">
        <f t="shared" si="108"/>
        <v>8199.0519999999997</v>
      </c>
      <c r="I447" s="38">
        <f>H443/12</f>
        <v>7.1250000000000003E-3</v>
      </c>
      <c r="J447" s="23"/>
      <c r="K447" s="30">
        <f>SUM(K445:K446)</f>
        <v>8887.025845831773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8887.025845831773</v>
      </c>
      <c r="D449" s="2"/>
      <c r="E449" s="2"/>
      <c r="F449" s="2" t="s">
        <v>25</v>
      </c>
      <c r="G449" s="73">
        <f>$C449+$H447</f>
        <v>17086.077845831773</v>
      </c>
      <c r="H449" s="15"/>
      <c r="I449" s="6">
        <f>SUM($I$14,$G$33,$G$53,$G$73,$G$93,$G$112,$G$131,$G$150,$G$169,$G$188,$G$207,$G$227,$G$246,$G$266,$G$286,$G$306,$G$325,$G$344,$G$364,$G$383,$G$402,$G$421,$G$440,$G$449)</f>
        <v>638687.25139542983</v>
      </c>
      <c r="J449" s="143" t="str">
        <f>IF($K447=$C449,"Intt OK","Intt CHECK IT")</f>
        <v>Intt OK</v>
      </c>
      <c r="K449" s="15"/>
    </row>
    <row r="450" spans="1:11" s="1" customFormat="1" ht="12.75" customHeight="1" x14ac:dyDescent="0.25">
      <c r="G450" s="28"/>
      <c r="H450" s="28"/>
      <c r="I450" s="135" t="str">
        <f>IF($I449=$G453,"OK","CHECK IT")</f>
        <v>OK</v>
      </c>
      <c r="J450" s="16"/>
      <c r="K450" s="28"/>
    </row>
    <row r="451" spans="1:11" ht="12.75" customHeight="1" thickBot="1" x14ac:dyDescent="0.3">
      <c r="B451" s="2" t="s">
        <v>61</v>
      </c>
      <c r="C451" s="10">
        <f>G14+G33+G53+G73+G93+G112+G131+G150+G169+G188+G207+G227+G246+G266+G286+G306+G325+G344+G364+G383+G402+G421+G440+G449</f>
        <v>638687.25139542983</v>
      </c>
    </row>
    <row r="452" spans="1:11" s="1" customFormat="1" ht="24" thickBot="1" x14ac:dyDescent="0.3">
      <c r="C452" s="440" t="s">
        <v>191</v>
      </c>
      <c r="D452" s="441"/>
      <c r="E452" s="441"/>
      <c r="F452" s="441"/>
      <c r="G452" s="441"/>
      <c r="H452" s="441"/>
      <c r="I452" s="441"/>
      <c r="J452" s="441"/>
      <c r="K452" s="442"/>
    </row>
    <row r="453" spans="1:11" ht="31.5" thickBot="1" x14ac:dyDescent="0.3">
      <c r="A453" s="142" t="s">
        <v>126</v>
      </c>
      <c r="C453" s="200" t="s">
        <v>90</v>
      </c>
      <c r="D453" s="201" t="s">
        <v>192</v>
      </c>
      <c r="E453" s="204" t="s">
        <v>91</v>
      </c>
      <c r="F453" s="251" t="s">
        <v>120</v>
      </c>
      <c r="G453" s="202">
        <f>SUM(G14,G33,G53,G73,G93,G112,G131,G150,G169,G188,G207,G227,G246,G266,G286,G306,G325,G344,G364,G383,G402,G421,G440,G449)</f>
        <v>638687.25139542983</v>
      </c>
      <c r="H453" s="203" t="str">
        <f>IF(AND($C451=$G453),"OK",IF(AND($G453=$I451),"OK","CHECK IT"))</f>
        <v>OK</v>
      </c>
      <c r="I453" s="204"/>
      <c r="J453" s="205"/>
      <c r="K453" s="206"/>
    </row>
    <row r="454" spans="1:11" ht="15.75" x14ac:dyDescent="0.25">
      <c r="A454" s="100"/>
      <c r="C454" s="100"/>
      <c r="D454" s="207" t="s">
        <v>193</v>
      </c>
      <c r="E454" s="244" t="s">
        <v>89</v>
      </c>
      <c r="F454" s="248"/>
      <c r="G454" s="208"/>
      <c r="H454" s="209">
        <f>C451-G453</f>
        <v>0</v>
      </c>
      <c r="I454" s="210"/>
      <c r="J454" s="211"/>
      <c r="K454" s="212"/>
    </row>
    <row r="455" spans="1:11" x14ac:dyDescent="0.25">
      <c r="A455" s="109"/>
      <c r="C455" s="213"/>
      <c r="D455" s="207" t="s">
        <v>194</v>
      </c>
      <c r="E455" s="244" t="s">
        <v>23</v>
      </c>
      <c r="F455" s="252"/>
      <c r="G455" s="207"/>
      <c r="H455" s="214"/>
      <c r="I455" s="215"/>
      <c r="J455" s="211"/>
      <c r="K455" s="212"/>
    </row>
    <row r="456" spans="1:11" ht="36" x14ac:dyDescent="0.25">
      <c r="A456" s="113"/>
      <c r="B456" s="114"/>
      <c r="C456" s="216" t="s">
        <v>147</v>
      </c>
      <c r="D456" s="217"/>
      <c r="E456" s="218" t="s">
        <v>146</v>
      </c>
      <c r="F456" s="218" t="s">
        <v>145</v>
      </c>
      <c r="G456" s="219"/>
      <c r="H456" s="218" t="s">
        <v>144</v>
      </c>
      <c r="I456" s="220"/>
      <c r="J456" s="221"/>
      <c r="K456" s="222" t="s">
        <v>143</v>
      </c>
    </row>
    <row r="457" spans="1:11" ht="15" x14ac:dyDescent="0.25">
      <c r="A457" s="120"/>
      <c r="B457" s="59"/>
      <c r="C457" s="223">
        <f>SUM(C12,C31,C51,C71,C91,C110,C129,C148,C167,C186,C205,C225,C244,C264,C284,C304,C323,C342,C362,C381,C400,C419,C438,C447)</f>
        <v>6407555</v>
      </c>
      <c r="D457" s="224"/>
      <c r="E457" s="225">
        <f>SUM(E12,E31,E51,E71,E91,E110,E129,E148,E167,E186,E205,E225,E244,E264,E284,E304,E323,E342,E362,E381,E400,E419,E438,E447)</f>
        <v>533749.33149999997</v>
      </c>
      <c r="F457" s="225">
        <f>SUM(F12,F31,F51,F71,F91,F110,F129,F148,F167,F186,F205,F225,F244,F264,F284,F304,F323,F342,F362,F381,F400,F419,F438,F447)</f>
        <v>167658</v>
      </c>
      <c r="G457" s="225" t="s">
        <v>54</v>
      </c>
      <c r="H457" s="225">
        <f>SUM(H12,H31,H51,H71,H91,H110,H129,H148,H167,H186,H205,H225,H244,H264,H284,H304,H323,H342,H362,H381,H400,H419,H438,H447)</f>
        <v>366091.33150000003</v>
      </c>
      <c r="I457" s="225" t="s">
        <v>54</v>
      </c>
      <c r="J457" s="225" t="s">
        <v>54</v>
      </c>
      <c r="K457" s="227">
        <f>SUM(K12,K31,K51,K71,K91,K110,K129,K148,K167,K186,K205,K225,K244,K264,K284,K304,K323,K342,K362,K381,K400,K419,K438,K447)</f>
        <v>272595.91989542998</v>
      </c>
    </row>
    <row r="458" spans="1:11" ht="15.75" thickBot="1" x14ac:dyDescent="0.3">
      <c r="A458" s="120"/>
      <c r="B458" s="59"/>
      <c r="C458" s="228"/>
      <c r="D458" s="229"/>
      <c r="E458" s="230">
        <f>$C457*8.33%</f>
        <v>533749.33149999997</v>
      </c>
      <c r="F458" s="229"/>
      <c r="G458" s="210"/>
      <c r="H458" s="230">
        <f>$E458-$F457</f>
        <v>366091.33149999997</v>
      </c>
      <c r="I458" s="231"/>
      <c r="J458" s="211"/>
      <c r="K458" s="212"/>
    </row>
    <row r="459" spans="1:11" ht="24" thickBot="1" x14ac:dyDescent="0.3">
      <c r="A459" s="120"/>
      <c r="B459" s="59"/>
      <c r="C459" s="228"/>
      <c r="D459" s="229"/>
      <c r="E459" s="232" t="str">
        <f>IF($E457=$E458,"OK","CHECK IT")</f>
        <v>OK</v>
      </c>
      <c r="F459" s="230"/>
      <c r="G459" s="210"/>
      <c r="H459" s="232" t="str">
        <f>IF($H457=$H458,"OK","CHECK IT")</f>
        <v>OK</v>
      </c>
      <c r="I459" s="215"/>
      <c r="J459" s="211"/>
      <c r="K459" s="212"/>
    </row>
    <row r="460" spans="1:11" ht="27" thickBot="1" x14ac:dyDescent="0.3">
      <c r="A460" s="124"/>
      <c r="B460" s="59"/>
      <c r="C460" s="233"/>
      <c r="D460" s="234"/>
      <c r="E460" s="209">
        <f>$E457-$E458</f>
        <v>0</v>
      </c>
      <c r="F460" s="235"/>
      <c r="G460" s="235"/>
      <c r="H460" s="209">
        <f>$H457-$H458</f>
        <v>0</v>
      </c>
      <c r="I460" s="215"/>
      <c r="J460" s="211"/>
      <c r="K460" s="212"/>
    </row>
    <row r="461" spans="1:11" ht="24.75" thickBot="1" x14ac:dyDescent="0.3">
      <c r="A461" s="127"/>
      <c r="B461" s="104"/>
      <c r="C461" s="216" t="s">
        <v>143</v>
      </c>
      <c r="D461" s="236"/>
      <c r="E461" s="236"/>
      <c r="F461" s="236"/>
      <c r="G461" s="237"/>
      <c r="H461" s="237"/>
      <c r="I461" s="215"/>
      <c r="J461" s="253" t="str">
        <f>IF($C462=$K457,"Intt OK","Intt CHECK IT")</f>
        <v>Intt OK</v>
      </c>
      <c r="K461" s="254"/>
    </row>
    <row r="462" spans="1:11" ht="31.5" thickBot="1" x14ac:dyDescent="0.3">
      <c r="A462" s="142" t="s">
        <v>128</v>
      </c>
      <c r="B462" s="130"/>
      <c r="C462" s="238">
        <f>SUM(C14,C33,C53,C73,C93,C112,C131,C150,C169,C188,C207,C227,C246,C266,C286,C306,C325,C344,C364,C383,C402,C421,C440,C449)</f>
        <v>272595.91989542998</v>
      </c>
      <c r="D462" s="239"/>
      <c r="E462" s="240" t="s">
        <v>139</v>
      </c>
      <c r="F462" s="239" t="str">
        <f>IF(G453=(H457+K457),"OK", "False")</f>
        <v>OK</v>
      </c>
      <c r="G462" s="241"/>
      <c r="H462" s="241"/>
      <c r="I462" s="255"/>
      <c r="J462" s="243">
        <f>$C462-$K457</f>
        <v>0</v>
      </c>
      <c r="K462" s="256"/>
    </row>
    <row r="463" spans="1:11" ht="26.25" x14ac:dyDescent="0.4">
      <c r="F463" s="166" t="s">
        <v>129</v>
      </c>
    </row>
    <row r="467" spans="2:9" ht="105" x14ac:dyDescent="0.25">
      <c r="B467" s="353" t="s">
        <v>245</v>
      </c>
      <c r="C467" s="353" t="s">
        <v>246</v>
      </c>
      <c r="D467" s="353" t="s">
        <v>247</v>
      </c>
      <c r="E467" s="353" t="s">
        <v>248</v>
      </c>
      <c r="F467" s="353" t="s">
        <v>249</v>
      </c>
      <c r="G467" s="353" t="s">
        <v>250</v>
      </c>
      <c r="H467" s="353" t="s">
        <v>251</v>
      </c>
      <c r="I467" s="353" t="s">
        <v>252</v>
      </c>
    </row>
    <row r="468" spans="2:9" ht="15" x14ac:dyDescent="0.25">
      <c r="B468" s="354" t="s">
        <v>272</v>
      </c>
      <c r="C468" s="355" t="s">
        <v>255</v>
      </c>
      <c r="D468" s="12">
        <v>0</v>
      </c>
      <c r="E468" s="356">
        <f>SUM(D468*8.33%)</f>
        <v>0</v>
      </c>
      <c r="F468" s="356">
        <f>SUM(D468-G468)*1.16%</f>
        <v>0</v>
      </c>
      <c r="G468" s="354">
        <v>0</v>
      </c>
      <c r="I468" s="361">
        <f t="shared" ref="I468" si="109">SUM(H468*12%/12)</f>
        <v>0</v>
      </c>
    </row>
    <row r="469" spans="2:9" ht="15" x14ac:dyDescent="0.25">
      <c r="B469" s="354" t="s">
        <v>272</v>
      </c>
      <c r="C469" s="355">
        <v>35034</v>
      </c>
      <c r="D469" s="6">
        <v>3649</v>
      </c>
      <c r="E469" s="358">
        <f>SUM(D469*8.33%)</f>
        <v>303.96170000000001</v>
      </c>
      <c r="F469" s="356">
        <v>0</v>
      </c>
      <c r="G469" s="358">
        <v>304</v>
      </c>
      <c r="H469" s="356" t="s">
        <v>54</v>
      </c>
      <c r="I469" s="354"/>
    </row>
    <row r="470" spans="2:9" ht="15" x14ac:dyDescent="0.25">
      <c r="B470" s="354" t="s">
        <v>272</v>
      </c>
      <c r="C470" s="355">
        <v>35065</v>
      </c>
      <c r="D470" s="6">
        <v>3836</v>
      </c>
      <c r="E470" s="358">
        <f t="shared" ref="E470:E533" si="110">SUM(D470*8.33%)</f>
        <v>319.53879999999998</v>
      </c>
      <c r="F470" s="356">
        <v>0</v>
      </c>
      <c r="G470" s="358">
        <v>320</v>
      </c>
      <c r="H470" s="356" t="s">
        <v>54</v>
      </c>
      <c r="I470" s="354"/>
    </row>
    <row r="471" spans="2:9" ht="15" x14ac:dyDescent="0.25">
      <c r="B471" s="354" t="s">
        <v>272</v>
      </c>
      <c r="C471" s="355">
        <v>35096</v>
      </c>
      <c r="D471" s="6">
        <v>3983</v>
      </c>
      <c r="E471" s="358">
        <f t="shared" si="110"/>
        <v>331.78390000000002</v>
      </c>
      <c r="F471" s="356">
        <v>0</v>
      </c>
      <c r="G471" s="358">
        <v>332</v>
      </c>
      <c r="H471" s="356" t="s">
        <v>54</v>
      </c>
      <c r="I471" s="354"/>
    </row>
    <row r="472" spans="2:9" ht="15" x14ac:dyDescent="0.25">
      <c r="B472" s="354" t="s">
        <v>272</v>
      </c>
      <c r="C472" s="355">
        <v>35125</v>
      </c>
      <c r="D472" s="6">
        <v>3983</v>
      </c>
      <c r="E472" s="358">
        <f t="shared" si="110"/>
        <v>331.78390000000002</v>
      </c>
      <c r="F472" s="356">
        <v>0</v>
      </c>
      <c r="G472" s="358">
        <v>332</v>
      </c>
      <c r="H472" s="356" t="s">
        <v>54</v>
      </c>
      <c r="I472" s="354"/>
    </row>
    <row r="473" spans="2:9" ht="15" x14ac:dyDescent="0.25">
      <c r="B473" s="354" t="s">
        <v>272</v>
      </c>
      <c r="C473" s="355">
        <v>35156</v>
      </c>
      <c r="D473" s="6">
        <v>3983</v>
      </c>
      <c r="E473" s="358">
        <f t="shared" si="110"/>
        <v>331.78390000000002</v>
      </c>
      <c r="F473" s="356">
        <v>0</v>
      </c>
      <c r="G473" s="358">
        <v>332</v>
      </c>
      <c r="H473" s="356">
        <v>0</v>
      </c>
      <c r="I473" s="354"/>
    </row>
    <row r="474" spans="2:9" ht="15" x14ac:dyDescent="0.25">
      <c r="B474" s="354" t="s">
        <v>272</v>
      </c>
      <c r="C474" s="355">
        <v>35186</v>
      </c>
      <c r="D474" s="6">
        <v>4177</v>
      </c>
      <c r="E474" s="358">
        <f t="shared" si="110"/>
        <v>347.94409999999999</v>
      </c>
      <c r="F474" s="356">
        <v>0</v>
      </c>
      <c r="G474" s="358">
        <v>348</v>
      </c>
      <c r="H474" s="356">
        <v>0</v>
      </c>
      <c r="I474" s="354"/>
    </row>
    <row r="475" spans="2:9" ht="15" x14ac:dyDescent="0.25">
      <c r="B475" s="354" t="s">
        <v>272</v>
      </c>
      <c r="C475" s="355">
        <v>35217</v>
      </c>
      <c r="D475" s="6">
        <v>4177</v>
      </c>
      <c r="E475" s="358">
        <f t="shared" si="110"/>
        <v>347.94409999999999</v>
      </c>
      <c r="F475" s="356">
        <v>0</v>
      </c>
      <c r="G475" s="358">
        <v>348</v>
      </c>
      <c r="H475" s="356">
        <v>0</v>
      </c>
      <c r="I475" s="354" t="s">
        <v>54</v>
      </c>
    </row>
    <row r="476" spans="2:9" ht="15" x14ac:dyDescent="0.25">
      <c r="B476" s="354" t="s">
        <v>272</v>
      </c>
      <c r="C476" s="355">
        <v>35247</v>
      </c>
      <c r="D476" s="6">
        <v>4177</v>
      </c>
      <c r="E476" s="358">
        <f t="shared" si="110"/>
        <v>347.94409999999999</v>
      </c>
      <c r="F476" s="356">
        <v>0</v>
      </c>
      <c r="G476" s="358">
        <v>348</v>
      </c>
      <c r="H476" s="356">
        <v>0</v>
      </c>
      <c r="I476" s="354"/>
    </row>
    <row r="477" spans="2:9" ht="15" x14ac:dyDescent="0.25">
      <c r="B477" s="354" t="s">
        <v>272</v>
      </c>
      <c r="C477" s="355">
        <v>35278</v>
      </c>
      <c r="D477" s="6">
        <v>4177</v>
      </c>
      <c r="E477" s="358">
        <f t="shared" si="110"/>
        <v>347.94409999999999</v>
      </c>
      <c r="F477" s="356">
        <v>0</v>
      </c>
      <c r="G477" s="358">
        <v>348</v>
      </c>
      <c r="H477" s="356">
        <v>0</v>
      </c>
      <c r="I477" s="354"/>
    </row>
    <row r="478" spans="2:9" ht="15" x14ac:dyDescent="0.25">
      <c r="B478" s="354" t="s">
        <v>272</v>
      </c>
      <c r="C478" s="355">
        <v>35309</v>
      </c>
      <c r="D478" s="6">
        <v>4331</v>
      </c>
      <c r="E478" s="358">
        <f t="shared" si="110"/>
        <v>360.77229999999997</v>
      </c>
      <c r="F478" s="356">
        <v>0</v>
      </c>
      <c r="G478" s="358">
        <v>348</v>
      </c>
      <c r="H478" s="356">
        <v>0</v>
      </c>
      <c r="I478" s="354"/>
    </row>
    <row r="479" spans="2:9" ht="15" x14ac:dyDescent="0.25">
      <c r="B479" s="354" t="s">
        <v>272</v>
      </c>
      <c r="C479" s="355">
        <v>35339</v>
      </c>
      <c r="D479" s="6">
        <v>4331</v>
      </c>
      <c r="E479" s="358">
        <f t="shared" si="110"/>
        <v>360.77229999999997</v>
      </c>
      <c r="F479" s="356">
        <v>0</v>
      </c>
      <c r="G479" s="358">
        <v>348</v>
      </c>
      <c r="H479" s="356">
        <v>0</v>
      </c>
      <c r="I479" s="354"/>
    </row>
    <row r="480" spans="2:9" ht="15" x14ac:dyDescent="0.25">
      <c r="B480" s="354" t="s">
        <v>272</v>
      </c>
      <c r="C480" s="355">
        <v>35370</v>
      </c>
      <c r="D480" s="6">
        <v>4551</v>
      </c>
      <c r="E480" s="358">
        <f t="shared" si="110"/>
        <v>379.09829999999999</v>
      </c>
      <c r="F480" s="356">
        <v>0</v>
      </c>
      <c r="G480" s="358">
        <v>366</v>
      </c>
      <c r="H480" s="356">
        <v>0</v>
      </c>
      <c r="I480" s="354"/>
    </row>
    <row r="481" spans="2:9" ht="15" x14ac:dyDescent="0.25">
      <c r="B481" s="354" t="s">
        <v>272</v>
      </c>
      <c r="C481" s="355">
        <v>35400</v>
      </c>
      <c r="D481" s="6">
        <v>4551</v>
      </c>
      <c r="E481" s="358">
        <f t="shared" si="110"/>
        <v>379.09829999999999</v>
      </c>
      <c r="F481" s="356">
        <v>0</v>
      </c>
      <c r="G481" s="358">
        <v>366</v>
      </c>
      <c r="H481" s="356">
        <v>0</v>
      </c>
      <c r="I481" s="354"/>
    </row>
    <row r="482" spans="2:9" ht="15" x14ac:dyDescent="0.25">
      <c r="B482" s="354" t="s">
        <v>272</v>
      </c>
      <c r="C482" s="355">
        <v>35431</v>
      </c>
      <c r="D482" s="6">
        <v>4551</v>
      </c>
      <c r="E482" s="358">
        <f t="shared" si="110"/>
        <v>379.09829999999999</v>
      </c>
      <c r="F482" s="356">
        <v>0</v>
      </c>
      <c r="G482" s="358">
        <v>366</v>
      </c>
      <c r="H482" s="356">
        <v>0</v>
      </c>
      <c r="I482" s="354"/>
    </row>
    <row r="483" spans="2:9" ht="15" x14ac:dyDescent="0.25">
      <c r="B483" s="354" t="s">
        <v>272</v>
      </c>
      <c r="C483" s="355">
        <v>35462</v>
      </c>
      <c r="D483" s="6">
        <v>4712</v>
      </c>
      <c r="E483" s="358">
        <f t="shared" si="110"/>
        <v>392.50959999999998</v>
      </c>
      <c r="F483" s="356">
        <v>0</v>
      </c>
      <c r="G483" s="358">
        <v>379</v>
      </c>
      <c r="H483" s="356">
        <v>0</v>
      </c>
      <c r="I483" s="354"/>
    </row>
    <row r="484" spans="2:9" ht="15" x14ac:dyDescent="0.25">
      <c r="B484" s="354" t="s">
        <v>272</v>
      </c>
      <c r="C484" s="355">
        <v>35490</v>
      </c>
      <c r="D484" s="6">
        <v>4712</v>
      </c>
      <c r="E484" s="358">
        <f t="shared" si="110"/>
        <v>392.50959999999998</v>
      </c>
      <c r="F484" s="356">
        <v>0</v>
      </c>
      <c r="G484" s="358">
        <v>393</v>
      </c>
      <c r="H484" s="356">
        <v>0</v>
      </c>
      <c r="I484" s="354"/>
    </row>
    <row r="485" spans="2:9" ht="15" x14ac:dyDescent="0.25">
      <c r="B485" s="354" t="s">
        <v>272</v>
      </c>
      <c r="C485" s="355">
        <v>35521</v>
      </c>
      <c r="D485" s="6">
        <v>4712</v>
      </c>
      <c r="E485" s="358">
        <f t="shared" si="110"/>
        <v>392.50959999999998</v>
      </c>
      <c r="F485" s="356">
        <v>0</v>
      </c>
      <c r="G485" s="358">
        <v>393</v>
      </c>
      <c r="H485" s="356">
        <v>0</v>
      </c>
      <c r="I485" s="354"/>
    </row>
    <row r="486" spans="2:9" ht="15" x14ac:dyDescent="0.25">
      <c r="B486" s="354" t="s">
        <v>272</v>
      </c>
      <c r="C486" s="355">
        <v>35551</v>
      </c>
      <c r="D486" s="6">
        <v>4712</v>
      </c>
      <c r="E486" s="358">
        <f t="shared" si="110"/>
        <v>392.50959999999998</v>
      </c>
      <c r="F486" s="356">
        <v>0</v>
      </c>
      <c r="G486" s="358">
        <v>393</v>
      </c>
      <c r="H486" s="356">
        <v>0</v>
      </c>
      <c r="I486" s="354"/>
    </row>
    <row r="487" spans="2:9" ht="15" x14ac:dyDescent="0.25">
      <c r="B487" s="354" t="s">
        <v>272</v>
      </c>
      <c r="C487" s="355">
        <v>35582</v>
      </c>
      <c r="D487" s="6">
        <v>4712</v>
      </c>
      <c r="E487" s="358">
        <f t="shared" si="110"/>
        <v>392.50959999999998</v>
      </c>
      <c r="F487" s="356">
        <v>0</v>
      </c>
      <c r="G487" s="358">
        <v>393</v>
      </c>
      <c r="H487" s="356">
        <v>0</v>
      </c>
      <c r="I487" s="354"/>
    </row>
    <row r="488" spans="2:9" ht="15" x14ac:dyDescent="0.25">
      <c r="B488" s="354" t="s">
        <v>272</v>
      </c>
      <c r="C488" s="355">
        <v>35612</v>
      </c>
      <c r="D488" s="6">
        <v>4712</v>
      </c>
      <c r="E488" s="358">
        <f t="shared" si="110"/>
        <v>392.50959999999998</v>
      </c>
      <c r="F488" s="356">
        <v>0</v>
      </c>
      <c r="G488" s="358">
        <v>393</v>
      </c>
      <c r="H488" s="356">
        <v>0</v>
      </c>
      <c r="I488" s="354"/>
    </row>
    <row r="489" spans="2:9" ht="15" x14ac:dyDescent="0.25">
      <c r="B489" s="354" t="s">
        <v>272</v>
      </c>
      <c r="C489" s="355">
        <v>35643</v>
      </c>
      <c r="D489" s="6">
        <v>4712</v>
      </c>
      <c r="E489" s="358">
        <f t="shared" si="110"/>
        <v>392.50959999999998</v>
      </c>
      <c r="F489" s="356">
        <v>0</v>
      </c>
      <c r="G489" s="358">
        <v>393</v>
      </c>
      <c r="H489" s="356">
        <v>0</v>
      </c>
      <c r="I489" s="354"/>
    </row>
    <row r="490" spans="2:9" ht="15" x14ac:dyDescent="0.25">
      <c r="B490" s="354" t="s">
        <v>272</v>
      </c>
      <c r="C490" s="355">
        <v>35674</v>
      </c>
      <c r="D490" s="6">
        <v>4921</v>
      </c>
      <c r="E490" s="358">
        <f t="shared" si="110"/>
        <v>409.91930000000002</v>
      </c>
      <c r="F490" s="356">
        <v>0</v>
      </c>
      <c r="G490" s="358">
        <v>396</v>
      </c>
      <c r="H490" s="356">
        <v>0</v>
      </c>
      <c r="I490" s="354"/>
    </row>
    <row r="491" spans="2:9" ht="15" x14ac:dyDescent="0.25">
      <c r="B491" s="354" t="s">
        <v>272</v>
      </c>
      <c r="C491" s="355">
        <v>35704</v>
      </c>
      <c r="D491" s="6">
        <v>4921</v>
      </c>
      <c r="E491" s="358">
        <f t="shared" si="110"/>
        <v>409.91930000000002</v>
      </c>
      <c r="F491" s="356">
        <v>0</v>
      </c>
      <c r="G491" s="358">
        <v>396</v>
      </c>
      <c r="H491" s="356">
        <v>0</v>
      </c>
      <c r="I491" s="354"/>
    </row>
    <row r="492" spans="2:9" ht="15" x14ac:dyDescent="0.25">
      <c r="B492" s="354" t="s">
        <v>272</v>
      </c>
      <c r="C492" s="355">
        <v>35735</v>
      </c>
      <c r="D492" s="6">
        <v>4921</v>
      </c>
      <c r="E492" s="358">
        <f t="shared" si="110"/>
        <v>409.91930000000002</v>
      </c>
      <c r="F492" s="356">
        <v>0</v>
      </c>
      <c r="G492" s="358">
        <v>396</v>
      </c>
      <c r="H492" s="356">
        <v>0</v>
      </c>
      <c r="I492" s="354"/>
    </row>
    <row r="493" spans="2:9" ht="15" x14ac:dyDescent="0.25">
      <c r="B493" s="354" t="s">
        <v>272</v>
      </c>
      <c r="C493" s="355">
        <v>35765</v>
      </c>
      <c r="D493" s="6">
        <v>4921</v>
      </c>
      <c r="E493" s="358">
        <f t="shared" si="110"/>
        <v>409.91930000000002</v>
      </c>
      <c r="F493" s="356">
        <v>0</v>
      </c>
      <c r="G493" s="358">
        <v>396</v>
      </c>
      <c r="H493" s="356">
        <v>0</v>
      </c>
      <c r="I493" s="354"/>
    </row>
    <row r="494" spans="2:9" ht="15" x14ac:dyDescent="0.25">
      <c r="B494" s="354" t="s">
        <v>272</v>
      </c>
      <c r="C494" s="355">
        <v>35796</v>
      </c>
      <c r="D494" s="6">
        <v>5130</v>
      </c>
      <c r="E494" s="358">
        <f t="shared" si="110"/>
        <v>427.32900000000001</v>
      </c>
      <c r="F494" s="356">
        <v>0</v>
      </c>
      <c r="G494" s="358">
        <v>417</v>
      </c>
      <c r="H494" s="356">
        <f t="shared" ref="H494:H532" si="111">SUM(E494-G494)</f>
        <v>10.329000000000008</v>
      </c>
      <c r="I494" s="361">
        <v>0</v>
      </c>
    </row>
    <row r="495" spans="2:9" ht="15" x14ac:dyDescent="0.25">
      <c r="B495" s="354" t="s">
        <v>272</v>
      </c>
      <c r="C495" s="355">
        <v>35827</v>
      </c>
      <c r="D495" s="6">
        <v>5306</v>
      </c>
      <c r="E495" s="358">
        <f t="shared" si="110"/>
        <v>441.9898</v>
      </c>
      <c r="F495" s="356">
        <v>0</v>
      </c>
      <c r="G495" s="358">
        <v>417</v>
      </c>
      <c r="H495" s="356">
        <f t="shared" si="111"/>
        <v>24.989800000000002</v>
      </c>
      <c r="I495" s="361">
        <v>0</v>
      </c>
    </row>
    <row r="496" spans="2:9" ht="15" x14ac:dyDescent="0.25">
      <c r="B496" s="354" t="s">
        <v>272</v>
      </c>
      <c r="C496" s="355">
        <v>35855</v>
      </c>
      <c r="D496" s="6">
        <v>9479</v>
      </c>
      <c r="E496" s="358">
        <f t="shared" si="110"/>
        <v>789.60069999999996</v>
      </c>
      <c r="F496" s="356">
        <v>0</v>
      </c>
      <c r="G496" s="358">
        <v>417</v>
      </c>
      <c r="H496" s="356">
        <f t="shared" si="111"/>
        <v>372.60069999999996</v>
      </c>
      <c r="I496" s="361">
        <v>0</v>
      </c>
    </row>
    <row r="497" spans="2:9" ht="15" x14ac:dyDescent="0.25">
      <c r="B497" s="354" t="s">
        <v>272</v>
      </c>
      <c r="C497" s="355">
        <v>35886</v>
      </c>
      <c r="D497" s="6">
        <v>5306</v>
      </c>
      <c r="E497" s="358">
        <f t="shared" si="110"/>
        <v>441.9898</v>
      </c>
      <c r="F497" s="356">
        <v>0</v>
      </c>
      <c r="G497" s="358">
        <v>417</v>
      </c>
      <c r="H497" s="356">
        <f t="shared" si="111"/>
        <v>24.989800000000002</v>
      </c>
      <c r="I497" s="361">
        <v>0</v>
      </c>
    </row>
    <row r="498" spans="2:9" ht="15" x14ac:dyDescent="0.25">
      <c r="B498" s="354" t="s">
        <v>272</v>
      </c>
      <c r="C498" s="355">
        <v>35916</v>
      </c>
      <c r="D498" s="6">
        <v>5550</v>
      </c>
      <c r="E498" s="358">
        <f t="shared" si="110"/>
        <v>462.315</v>
      </c>
      <c r="F498" s="356">
        <v>0</v>
      </c>
      <c r="G498" s="358">
        <v>417</v>
      </c>
      <c r="H498" s="356">
        <f t="shared" si="111"/>
        <v>45.314999999999998</v>
      </c>
      <c r="I498" s="361">
        <v>0</v>
      </c>
    </row>
    <row r="499" spans="2:9" ht="15" x14ac:dyDescent="0.25">
      <c r="B499" s="354" t="s">
        <v>272</v>
      </c>
      <c r="C499" s="355">
        <v>35947</v>
      </c>
      <c r="D499" s="6">
        <v>5550</v>
      </c>
      <c r="E499" s="358">
        <f t="shared" si="110"/>
        <v>462.315</v>
      </c>
      <c r="F499" s="356">
        <v>0</v>
      </c>
      <c r="G499" s="358">
        <v>417</v>
      </c>
      <c r="H499" s="356">
        <f t="shared" si="111"/>
        <v>45.314999999999998</v>
      </c>
      <c r="I499" s="361">
        <v>0</v>
      </c>
    </row>
    <row r="500" spans="2:9" ht="15" x14ac:dyDescent="0.25">
      <c r="B500" s="354" t="s">
        <v>272</v>
      </c>
      <c r="C500" s="355">
        <v>35977</v>
      </c>
      <c r="D500" s="6">
        <v>5550</v>
      </c>
      <c r="E500" s="358">
        <f t="shared" si="110"/>
        <v>462.315</v>
      </c>
      <c r="F500" s="356">
        <v>0</v>
      </c>
      <c r="G500" s="358">
        <v>417</v>
      </c>
      <c r="H500" s="356">
        <f t="shared" si="111"/>
        <v>45.314999999999998</v>
      </c>
      <c r="I500" s="361">
        <v>0</v>
      </c>
    </row>
    <row r="501" spans="2:9" ht="15" x14ac:dyDescent="0.25">
      <c r="B501" s="354" t="s">
        <v>272</v>
      </c>
      <c r="C501" s="355">
        <v>36008</v>
      </c>
      <c r="D501" s="6">
        <v>5550</v>
      </c>
      <c r="E501" s="358">
        <f t="shared" si="110"/>
        <v>462.315</v>
      </c>
      <c r="F501" s="356">
        <v>0</v>
      </c>
      <c r="G501" s="358">
        <v>417</v>
      </c>
      <c r="H501" s="356">
        <f t="shared" si="111"/>
        <v>45.314999999999998</v>
      </c>
      <c r="I501" s="361">
        <v>0</v>
      </c>
    </row>
    <row r="502" spans="2:9" ht="15" x14ac:dyDescent="0.25">
      <c r="B502" s="354" t="s">
        <v>272</v>
      </c>
      <c r="C502" s="355">
        <v>36039</v>
      </c>
      <c r="D502" s="6">
        <v>5550</v>
      </c>
      <c r="E502" s="358">
        <f t="shared" si="110"/>
        <v>462.315</v>
      </c>
      <c r="F502" s="356">
        <v>0</v>
      </c>
      <c r="G502" s="358">
        <v>417</v>
      </c>
      <c r="H502" s="356">
        <f t="shared" si="111"/>
        <v>45.314999999999998</v>
      </c>
      <c r="I502" s="361">
        <v>0</v>
      </c>
    </row>
    <row r="503" spans="2:9" ht="15" x14ac:dyDescent="0.25">
      <c r="B503" s="354" t="s">
        <v>272</v>
      </c>
      <c r="C503" s="355">
        <v>36069</v>
      </c>
      <c r="D503" s="6">
        <v>5550</v>
      </c>
      <c r="E503" s="358">
        <f t="shared" si="110"/>
        <v>462.315</v>
      </c>
      <c r="F503" s="356">
        <v>0</v>
      </c>
      <c r="G503" s="358">
        <v>417</v>
      </c>
      <c r="H503" s="356">
        <f t="shared" si="111"/>
        <v>45.314999999999998</v>
      </c>
      <c r="I503" s="361">
        <v>0</v>
      </c>
    </row>
    <row r="504" spans="2:9" ht="15" x14ac:dyDescent="0.25">
      <c r="B504" s="354" t="s">
        <v>272</v>
      </c>
      <c r="C504" s="355">
        <v>36100</v>
      </c>
      <c r="D504" s="6">
        <v>5550</v>
      </c>
      <c r="E504" s="358">
        <f t="shared" si="110"/>
        <v>462.315</v>
      </c>
      <c r="F504" s="356">
        <v>0</v>
      </c>
      <c r="G504" s="358">
        <v>417</v>
      </c>
      <c r="H504" s="356">
        <f t="shared" si="111"/>
        <v>45.314999999999998</v>
      </c>
      <c r="I504" s="361">
        <v>0</v>
      </c>
    </row>
    <row r="505" spans="2:9" ht="15" x14ac:dyDescent="0.25">
      <c r="B505" s="354" t="s">
        <v>272</v>
      </c>
      <c r="C505" s="355">
        <v>36130</v>
      </c>
      <c r="D505" s="6">
        <v>5989</v>
      </c>
      <c r="E505" s="358">
        <f t="shared" si="110"/>
        <v>498.88369999999998</v>
      </c>
      <c r="F505" s="356">
        <v>0</v>
      </c>
      <c r="G505" s="358">
        <v>417</v>
      </c>
      <c r="H505" s="356">
        <f t="shared" si="111"/>
        <v>81.883699999999976</v>
      </c>
      <c r="I505" s="361">
        <v>0</v>
      </c>
    </row>
    <row r="506" spans="2:9" ht="15" x14ac:dyDescent="0.25">
      <c r="B506" s="354" t="s">
        <v>272</v>
      </c>
      <c r="C506" s="355">
        <v>36161</v>
      </c>
      <c r="D506" s="6">
        <v>5989</v>
      </c>
      <c r="E506" s="358">
        <f t="shared" si="110"/>
        <v>498.88369999999998</v>
      </c>
      <c r="F506" s="356">
        <v>0</v>
      </c>
      <c r="G506" s="358">
        <v>417</v>
      </c>
      <c r="H506" s="356">
        <f t="shared" si="111"/>
        <v>81.883699999999976</v>
      </c>
      <c r="I506" s="361">
        <v>0</v>
      </c>
    </row>
    <row r="507" spans="2:9" ht="15" x14ac:dyDescent="0.25">
      <c r="B507" s="354" t="s">
        <v>272</v>
      </c>
      <c r="C507" s="355">
        <v>36192</v>
      </c>
      <c r="D507" s="6">
        <v>6186</v>
      </c>
      <c r="E507" s="358">
        <f t="shared" si="110"/>
        <v>515.29380000000003</v>
      </c>
      <c r="F507" s="356">
        <v>0</v>
      </c>
      <c r="G507" s="358">
        <v>417</v>
      </c>
      <c r="H507" s="356">
        <f t="shared" si="111"/>
        <v>98.293800000000033</v>
      </c>
      <c r="I507" s="361">
        <v>0</v>
      </c>
    </row>
    <row r="508" spans="2:9" ht="15" x14ac:dyDescent="0.25">
      <c r="B508" s="354" t="s">
        <v>272</v>
      </c>
      <c r="C508" s="355">
        <v>36220</v>
      </c>
      <c r="D508" s="6">
        <v>21939</v>
      </c>
      <c r="E508" s="358">
        <f t="shared" si="110"/>
        <v>1827.5187000000001</v>
      </c>
      <c r="F508" s="356">
        <v>0</v>
      </c>
      <c r="G508" s="358">
        <v>417</v>
      </c>
      <c r="H508" s="356">
        <f t="shared" si="111"/>
        <v>1410.5187000000001</v>
      </c>
      <c r="I508" s="361">
        <v>0</v>
      </c>
    </row>
    <row r="509" spans="2:9" ht="15" x14ac:dyDescent="0.25">
      <c r="B509" s="354" t="s">
        <v>272</v>
      </c>
      <c r="C509" s="355">
        <v>36251</v>
      </c>
      <c r="D509" s="6">
        <v>21939</v>
      </c>
      <c r="E509" s="358">
        <f t="shared" si="110"/>
        <v>1827.5187000000001</v>
      </c>
      <c r="F509" s="356">
        <v>0</v>
      </c>
      <c r="G509" s="358">
        <v>417</v>
      </c>
      <c r="H509" s="356">
        <f t="shared" si="111"/>
        <v>1410.5187000000001</v>
      </c>
      <c r="I509" s="361">
        <v>0</v>
      </c>
    </row>
    <row r="510" spans="2:9" ht="15" x14ac:dyDescent="0.25">
      <c r="B510" s="354" t="s">
        <v>272</v>
      </c>
      <c r="C510" s="355">
        <v>36281</v>
      </c>
      <c r="D510" s="6">
        <v>7686</v>
      </c>
      <c r="E510" s="358">
        <f t="shared" si="110"/>
        <v>640.24379999999996</v>
      </c>
      <c r="F510" s="356">
        <v>0</v>
      </c>
      <c r="G510" s="358">
        <v>417</v>
      </c>
      <c r="H510" s="356">
        <f t="shared" si="111"/>
        <v>223.24379999999996</v>
      </c>
      <c r="I510" s="361">
        <v>0</v>
      </c>
    </row>
    <row r="511" spans="2:9" ht="15" x14ac:dyDescent="0.25">
      <c r="B511" s="354" t="s">
        <v>272</v>
      </c>
      <c r="C511" s="355">
        <v>36312</v>
      </c>
      <c r="D511" s="6">
        <v>7686</v>
      </c>
      <c r="E511" s="358">
        <f t="shared" si="110"/>
        <v>640.24379999999996</v>
      </c>
      <c r="F511" s="356">
        <v>0</v>
      </c>
      <c r="G511" s="358">
        <v>417</v>
      </c>
      <c r="H511" s="356">
        <f t="shared" si="111"/>
        <v>223.24379999999996</v>
      </c>
      <c r="I511" s="361">
        <v>0</v>
      </c>
    </row>
    <row r="512" spans="2:9" ht="15" x14ac:dyDescent="0.25">
      <c r="B512" s="354" t="s">
        <v>272</v>
      </c>
      <c r="C512" s="355">
        <v>36342</v>
      </c>
      <c r="D512" s="6">
        <v>7686</v>
      </c>
      <c r="E512" s="358">
        <f>SUM(D512*8.33%)</f>
        <v>640.24379999999996</v>
      </c>
      <c r="F512" s="356">
        <v>0</v>
      </c>
      <c r="G512" s="358">
        <v>417</v>
      </c>
      <c r="H512" s="356">
        <f t="shared" si="111"/>
        <v>223.24379999999996</v>
      </c>
      <c r="I512" s="361">
        <v>0</v>
      </c>
    </row>
    <row r="513" spans="2:9" ht="15" x14ac:dyDescent="0.25">
      <c r="B513" s="354" t="s">
        <v>272</v>
      </c>
      <c r="C513" s="355">
        <v>36373</v>
      </c>
      <c r="D513" s="6">
        <v>7686</v>
      </c>
      <c r="E513" s="358">
        <f t="shared" si="110"/>
        <v>640.24379999999996</v>
      </c>
      <c r="F513" s="356">
        <v>0</v>
      </c>
      <c r="G513" s="358">
        <v>417</v>
      </c>
      <c r="H513" s="356">
        <f t="shared" si="111"/>
        <v>223.24379999999996</v>
      </c>
      <c r="I513" s="361">
        <v>0</v>
      </c>
    </row>
    <row r="514" spans="2:9" ht="15" x14ac:dyDescent="0.25">
      <c r="B514" s="354" t="s">
        <v>272</v>
      </c>
      <c r="C514" s="355">
        <v>36404</v>
      </c>
      <c r="D514" s="6">
        <v>8316</v>
      </c>
      <c r="E514" s="358">
        <f t="shared" si="110"/>
        <v>692.72280000000001</v>
      </c>
      <c r="F514" s="356">
        <v>0</v>
      </c>
      <c r="G514" s="354">
        <v>417</v>
      </c>
      <c r="H514" s="356">
        <f t="shared" si="111"/>
        <v>275.72280000000001</v>
      </c>
      <c r="I514" s="361">
        <v>0</v>
      </c>
    </row>
    <row r="515" spans="2:9" ht="15" x14ac:dyDescent="0.25">
      <c r="B515" s="354" t="s">
        <v>272</v>
      </c>
      <c r="C515" s="355">
        <v>36434</v>
      </c>
      <c r="D515" s="6">
        <v>8316</v>
      </c>
      <c r="E515" s="358">
        <f t="shared" si="110"/>
        <v>692.72280000000001</v>
      </c>
      <c r="F515" s="356">
        <v>0</v>
      </c>
      <c r="G515" s="354">
        <v>417</v>
      </c>
      <c r="H515" s="356">
        <f t="shared" si="111"/>
        <v>275.72280000000001</v>
      </c>
      <c r="I515" s="361">
        <v>0</v>
      </c>
    </row>
    <row r="516" spans="2:9" ht="15" x14ac:dyDescent="0.25">
      <c r="B516" s="354" t="s">
        <v>272</v>
      </c>
      <c r="C516" s="355">
        <v>36465</v>
      </c>
      <c r="D516" s="6">
        <v>8316</v>
      </c>
      <c r="E516" s="358">
        <f t="shared" si="110"/>
        <v>692.72280000000001</v>
      </c>
      <c r="F516" s="356">
        <v>0</v>
      </c>
      <c r="G516" s="354">
        <v>417</v>
      </c>
      <c r="H516" s="356">
        <f t="shared" si="111"/>
        <v>275.72280000000001</v>
      </c>
      <c r="I516" s="361">
        <v>0</v>
      </c>
    </row>
    <row r="517" spans="2:9" ht="15" x14ac:dyDescent="0.25">
      <c r="B517" s="354" t="s">
        <v>272</v>
      </c>
      <c r="C517" s="355">
        <v>36495</v>
      </c>
      <c r="D517" s="6">
        <v>8316</v>
      </c>
      <c r="E517" s="358">
        <f t="shared" si="110"/>
        <v>692.72280000000001</v>
      </c>
      <c r="F517" s="356">
        <v>0</v>
      </c>
      <c r="G517" s="354">
        <v>417</v>
      </c>
      <c r="H517" s="356">
        <f t="shared" si="111"/>
        <v>275.72280000000001</v>
      </c>
      <c r="I517" s="361">
        <v>0</v>
      </c>
    </row>
    <row r="518" spans="2:9" ht="15" x14ac:dyDescent="0.25">
      <c r="B518" s="354" t="s">
        <v>272</v>
      </c>
      <c r="C518" s="355">
        <v>36526</v>
      </c>
      <c r="D518" s="6">
        <v>8316</v>
      </c>
      <c r="E518" s="358">
        <f t="shared" si="110"/>
        <v>692.72280000000001</v>
      </c>
      <c r="F518" s="356">
        <v>0</v>
      </c>
      <c r="G518" s="354">
        <v>417</v>
      </c>
      <c r="H518" s="356">
        <f t="shared" si="111"/>
        <v>275.72280000000001</v>
      </c>
      <c r="I518" s="361">
        <v>0</v>
      </c>
    </row>
    <row r="519" spans="2:9" ht="15" x14ac:dyDescent="0.25">
      <c r="B519" s="354" t="s">
        <v>272</v>
      </c>
      <c r="C519" s="355">
        <v>36557</v>
      </c>
      <c r="D519" s="6">
        <v>8613</v>
      </c>
      <c r="E519" s="358">
        <f t="shared" si="110"/>
        <v>717.46289999999999</v>
      </c>
      <c r="F519" s="356">
        <v>0</v>
      </c>
      <c r="G519" s="354">
        <v>417</v>
      </c>
      <c r="H519" s="356">
        <f t="shared" si="111"/>
        <v>300.46289999999999</v>
      </c>
      <c r="I519" s="361">
        <v>0</v>
      </c>
    </row>
    <row r="520" spans="2:9" ht="15" x14ac:dyDescent="0.25">
      <c r="B520" s="354" t="s">
        <v>272</v>
      </c>
      <c r="C520" s="355">
        <v>36586</v>
      </c>
      <c r="D520" s="6">
        <v>8613</v>
      </c>
      <c r="E520" s="358">
        <f t="shared" si="110"/>
        <v>717.46289999999999</v>
      </c>
      <c r="F520" s="356">
        <v>0</v>
      </c>
      <c r="G520" s="354">
        <v>417</v>
      </c>
      <c r="H520" s="356">
        <f t="shared" si="111"/>
        <v>300.46289999999999</v>
      </c>
      <c r="I520" s="361">
        <v>0</v>
      </c>
    </row>
    <row r="521" spans="2:9" ht="15" x14ac:dyDescent="0.25">
      <c r="B521" s="354" t="s">
        <v>272</v>
      </c>
      <c r="C521" s="355">
        <v>36617</v>
      </c>
      <c r="D521" s="6">
        <v>8613</v>
      </c>
      <c r="E521" s="358">
        <f t="shared" si="110"/>
        <v>717.46289999999999</v>
      </c>
      <c r="F521" s="356">
        <v>0</v>
      </c>
      <c r="G521" s="354">
        <v>417</v>
      </c>
      <c r="H521" s="356">
        <f t="shared" si="111"/>
        <v>300.46289999999999</v>
      </c>
      <c r="I521" s="361">
        <v>0</v>
      </c>
    </row>
    <row r="522" spans="2:9" ht="15" x14ac:dyDescent="0.25">
      <c r="B522" s="354" t="s">
        <v>272</v>
      </c>
      <c r="C522" s="355">
        <v>36647</v>
      </c>
      <c r="D522" s="6">
        <v>8939</v>
      </c>
      <c r="E522" s="358">
        <f t="shared" si="110"/>
        <v>744.61869999999999</v>
      </c>
      <c r="F522" s="356">
        <v>0</v>
      </c>
      <c r="G522" s="354">
        <v>417</v>
      </c>
      <c r="H522" s="356">
        <f t="shared" si="111"/>
        <v>327.61869999999999</v>
      </c>
      <c r="I522" s="361">
        <v>0</v>
      </c>
    </row>
    <row r="523" spans="2:9" ht="15" x14ac:dyDescent="0.25">
      <c r="B523" s="354" t="s">
        <v>272</v>
      </c>
      <c r="C523" s="355">
        <v>36678</v>
      </c>
      <c r="D523" s="6">
        <v>8939</v>
      </c>
      <c r="E523" s="358">
        <f t="shared" si="110"/>
        <v>744.61869999999999</v>
      </c>
      <c r="F523" s="356">
        <v>0</v>
      </c>
      <c r="G523" s="354">
        <v>417</v>
      </c>
      <c r="H523" s="356">
        <f t="shared" si="111"/>
        <v>327.61869999999999</v>
      </c>
      <c r="I523" s="361">
        <v>0</v>
      </c>
    </row>
    <row r="524" spans="2:9" ht="15" x14ac:dyDescent="0.25">
      <c r="B524" s="354" t="s">
        <v>272</v>
      </c>
      <c r="C524" s="355">
        <v>36708</v>
      </c>
      <c r="D524" s="6">
        <v>8939</v>
      </c>
      <c r="E524" s="358">
        <f t="shared" si="110"/>
        <v>744.61869999999999</v>
      </c>
      <c r="F524" s="356">
        <v>0</v>
      </c>
      <c r="G524" s="354">
        <v>417</v>
      </c>
      <c r="H524" s="356">
        <f t="shared" si="111"/>
        <v>327.61869999999999</v>
      </c>
      <c r="I524" s="361">
        <v>0</v>
      </c>
    </row>
    <row r="525" spans="2:9" ht="15" x14ac:dyDescent="0.25">
      <c r="B525" s="354" t="s">
        <v>272</v>
      </c>
      <c r="C525" s="355">
        <v>36739</v>
      </c>
      <c r="D525" s="6">
        <v>8939</v>
      </c>
      <c r="E525" s="358">
        <f t="shared" si="110"/>
        <v>744.61869999999999</v>
      </c>
      <c r="F525" s="356">
        <v>0</v>
      </c>
      <c r="G525" s="354">
        <v>417</v>
      </c>
      <c r="H525" s="356">
        <f t="shared" si="111"/>
        <v>327.61869999999999</v>
      </c>
      <c r="I525" s="361">
        <v>0</v>
      </c>
    </row>
    <row r="526" spans="2:9" ht="15" x14ac:dyDescent="0.25">
      <c r="B526" s="354" t="s">
        <v>272</v>
      </c>
      <c r="C526" s="355">
        <v>36770</v>
      </c>
      <c r="D526" s="6">
        <v>8939</v>
      </c>
      <c r="E526" s="358">
        <f t="shared" si="110"/>
        <v>744.61869999999999</v>
      </c>
      <c r="F526" s="356">
        <v>0</v>
      </c>
      <c r="G526" s="354">
        <v>417</v>
      </c>
      <c r="H526" s="356">
        <f t="shared" si="111"/>
        <v>327.61869999999999</v>
      </c>
      <c r="I526" s="361">
        <v>0</v>
      </c>
    </row>
    <row r="527" spans="2:9" ht="15" x14ac:dyDescent="0.25">
      <c r="B527" s="354" t="s">
        <v>272</v>
      </c>
      <c r="C527" s="355">
        <v>36800</v>
      </c>
      <c r="D527" s="6">
        <v>8939</v>
      </c>
      <c r="E527" s="358">
        <f t="shared" si="110"/>
        <v>744.61869999999999</v>
      </c>
      <c r="F527" s="356">
        <v>0</v>
      </c>
      <c r="G527" s="354">
        <v>417</v>
      </c>
      <c r="H527" s="356">
        <f t="shared" si="111"/>
        <v>327.61869999999999</v>
      </c>
      <c r="I527" s="361">
        <v>0</v>
      </c>
    </row>
    <row r="528" spans="2:9" ht="15" x14ac:dyDescent="0.25">
      <c r="B528" s="354" t="s">
        <v>272</v>
      </c>
      <c r="C528" s="355">
        <v>36831</v>
      </c>
      <c r="D528" s="6">
        <v>9005</v>
      </c>
      <c r="E528" s="358">
        <f t="shared" si="110"/>
        <v>750.11649999999997</v>
      </c>
      <c r="F528" s="356">
        <v>0</v>
      </c>
      <c r="G528" s="354">
        <v>417</v>
      </c>
      <c r="H528" s="356">
        <f t="shared" si="111"/>
        <v>333.11649999999997</v>
      </c>
      <c r="I528" s="361">
        <v>0</v>
      </c>
    </row>
    <row r="529" spans="2:9" ht="15" x14ac:dyDescent="0.25">
      <c r="B529" s="354" t="s">
        <v>272</v>
      </c>
      <c r="C529" s="355">
        <v>36861</v>
      </c>
      <c r="D529" s="6">
        <v>9005</v>
      </c>
      <c r="E529" s="358">
        <f t="shared" si="110"/>
        <v>750.11649999999997</v>
      </c>
      <c r="F529" s="356">
        <v>0</v>
      </c>
      <c r="G529" s="354">
        <v>417</v>
      </c>
      <c r="H529" s="356">
        <f t="shared" si="111"/>
        <v>333.11649999999997</v>
      </c>
      <c r="I529" s="361">
        <v>0</v>
      </c>
    </row>
    <row r="530" spans="2:9" ht="15" x14ac:dyDescent="0.25">
      <c r="B530" s="354" t="s">
        <v>272</v>
      </c>
      <c r="C530" s="355">
        <v>36892</v>
      </c>
      <c r="D530" s="6">
        <v>9005</v>
      </c>
      <c r="E530" s="358">
        <f t="shared" si="110"/>
        <v>750.11649999999997</v>
      </c>
      <c r="F530" s="356">
        <v>0</v>
      </c>
      <c r="G530" s="354">
        <v>417</v>
      </c>
      <c r="H530" s="356">
        <f t="shared" si="111"/>
        <v>333.11649999999997</v>
      </c>
      <c r="I530" s="361">
        <v>0</v>
      </c>
    </row>
    <row r="531" spans="2:9" ht="15" x14ac:dyDescent="0.25">
      <c r="B531" s="354" t="s">
        <v>272</v>
      </c>
      <c r="C531" s="355">
        <v>36923</v>
      </c>
      <c r="D531" s="6">
        <v>9315</v>
      </c>
      <c r="E531" s="358">
        <f t="shared" si="110"/>
        <v>775.93949999999995</v>
      </c>
      <c r="F531" s="356">
        <v>0</v>
      </c>
      <c r="G531" s="354">
        <v>417</v>
      </c>
      <c r="H531" s="356">
        <f t="shared" si="111"/>
        <v>358.93949999999995</v>
      </c>
      <c r="I531" s="361">
        <v>0</v>
      </c>
    </row>
    <row r="532" spans="2:9" ht="15" x14ac:dyDescent="0.25">
      <c r="B532" s="354" t="s">
        <v>272</v>
      </c>
      <c r="C532" s="355">
        <v>36951</v>
      </c>
      <c r="D532" s="6">
        <v>9315</v>
      </c>
      <c r="E532" s="358">
        <f t="shared" si="110"/>
        <v>775.93949999999995</v>
      </c>
      <c r="F532" s="356">
        <v>0</v>
      </c>
      <c r="G532" s="354">
        <v>417</v>
      </c>
      <c r="H532" s="356">
        <f t="shared" si="111"/>
        <v>358.93949999999995</v>
      </c>
      <c r="I532" s="361">
        <v>0</v>
      </c>
    </row>
    <row r="533" spans="2:9" ht="15" x14ac:dyDescent="0.25">
      <c r="B533" s="354" t="s">
        <v>272</v>
      </c>
      <c r="C533" s="355">
        <v>36982</v>
      </c>
      <c r="D533" s="6">
        <v>9315</v>
      </c>
      <c r="E533" s="358">
        <f t="shared" si="110"/>
        <v>775.93949999999995</v>
      </c>
      <c r="F533" s="356">
        <v>0</v>
      </c>
      <c r="G533" s="354">
        <v>417</v>
      </c>
      <c r="H533" s="356">
        <f t="shared" ref="H533:H596" si="112">SUM(E533-G533)</f>
        <v>358.93949999999995</v>
      </c>
      <c r="I533" s="361">
        <v>0</v>
      </c>
    </row>
    <row r="534" spans="2:9" ht="15" x14ac:dyDescent="0.25">
      <c r="B534" s="354" t="s">
        <v>272</v>
      </c>
      <c r="C534" s="355">
        <v>37012</v>
      </c>
      <c r="D534" s="6">
        <v>9315</v>
      </c>
      <c r="E534" s="358">
        <f t="shared" ref="E534:E593" si="113">SUM(D534*8.33%)</f>
        <v>775.93949999999995</v>
      </c>
      <c r="F534" s="356">
        <v>0</v>
      </c>
      <c r="G534" s="354">
        <v>417</v>
      </c>
      <c r="H534" s="356">
        <f t="shared" si="112"/>
        <v>358.93949999999995</v>
      </c>
      <c r="I534" s="361">
        <v>0</v>
      </c>
    </row>
    <row r="535" spans="2:9" ht="15" x14ac:dyDescent="0.25">
      <c r="B535" s="354" t="s">
        <v>272</v>
      </c>
      <c r="C535" s="355">
        <v>37043</v>
      </c>
      <c r="D535" s="6">
        <v>9315</v>
      </c>
      <c r="E535" s="358">
        <f t="shared" si="113"/>
        <v>775.93949999999995</v>
      </c>
      <c r="F535" s="356">
        <v>0</v>
      </c>
      <c r="G535" s="363">
        <v>541</v>
      </c>
      <c r="H535" s="356">
        <f t="shared" si="112"/>
        <v>234.93949999999995</v>
      </c>
      <c r="I535" s="361">
        <v>0</v>
      </c>
    </row>
    <row r="536" spans="2:9" ht="15" x14ac:dyDescent="0.25">
      <c r="B536" s="354" t="s">
        <v>272</v>
      </c>
      <c r="C536" s="355">
        <v>37073</v>
      </c>
      <c r="D536" s="6">
        <v>9315</v>
      </c>
      <c r="E536" s="358">
        <f t="shared" si="113"/>
        <v>775.93949999999995</v>
      </c>
      <c r="F536" s="356">
        <v>0</v>
      </c>
      <c r="G536" s="363">
        <v>541</v>
      </c>
      <c r="H536" s="356">
        <f t="shared" si="112"/>
        <v>234.93949999999995</v>
      </c>
      <c r="I536" s="361">
        <v>0</v>
      </c>
    </row>
    <row r="537" spans="2:9" ht="15" x14ac:dyDescent="0.25">
      <c r="B537" s="354" t="s">
        <v>272</v>
      </c>
      <c r="C537" s="355">
        <v>37104</v>
      </c>
      <c r="D537" s="6">
        <v>9518</v>
      </c>
      <c r="E537" s="358">
        <f t="shared" si="113"/>
        <v>792.84939999999995</v>
      </c>
      <c r="F537" s="356">
        <v>0</v>
      </c>
      <c r="G537" s="363">
        <v>541</v>
      </c>
      <c r="H537" s="356">
        <f t="shared" si="112"/>
        <v>251.84939999999995</v>
      </c>
      <c r="I537" s="361">
        <v>0</v>
      </c>
    </row>
    <row r="538" spans="2:9" ht="15" x14ac:dyDescent="0.25">
      <c r="B538" s="354" t="s">
        <v>272</v>
      </c>
      <c r="C538" s="355">
        <v>37135</v>
      </c>
      <c r="D538" s="6">
        <v>9518</v>
      </c>
      <c r="E538" s="358">
        <f t="shared" si="113"/>
        <v>792.84939999999995</v>
      </c>
      <c r="F538" s="356">
        <v>0</v>
      </c>
      <c r="G538" s="363">
        <v>541</v>
      </c>
      <c r="H538" s="356">
        <f t="shared" si="112"/>
        <v>251.84939999999995</v>
      </c>
      <c r="I538" s="361">
        <v>0</v>
      </c>
    </row>
    <row r="539" spans="2:9" ht="15" x14ac:dyDescent="0.25">
      <c r="B539" s="354" t="s">
        <v>272</v>
      </c>
      <c r="C539" s="355">
        <v>37165</v>
      </c>
      <c r="D539" s="6">
        <v>9518</v>
      </c>
      <c r="E539" s="358">
        <f t="shared" si="113"/>
        <v>792.84939999999995</v>
      </c>
      <c r="F539" s="356">
        <v>0</v>
      </c>
      <c r="G539" s="363">
        <v>541</v>
      </c>
      <c r="H539" s="356">
        <f t="shared" si="112"/>
        <v>251.84939999999995</v>
      </c>
      <c r="I539" s="361">
        <v>0</v>
      </c>
    </row>
    <row r="540" spans="2:9" ht="15" x14ac:dyDescent="0.25">
      <c r="B540" s="354" t="s">
        <v>272</v>
      </c>
      <c r="C540" s="355">
        <v>37196</v>
      </c>
      <c r="D540" s="6">
        <v>9518</v>
      </c>
      <c r="E540" s="358">
        <f t="shared" si="113"/>
        <v>792.84939999999995</v>
      </c>
      <c r="F540" s="356">
        <v>0</v>
      </c>
      <c r="G540" s="363">
        <v>541</v>
      </c>
      <c r="H540" s="356">
        <f t="shared" si="112"/>
        <v>251.84939999999995</v>
      </c>
      <c r="I540" s="361">
        <v>0</v>
      </c>
    </row>
    <row r="541" spans="2:9" ht="15" x14ac:dyDescent="0.25">
      <c r="B541" s="354" t="s">
        <v>272</v>
      </c>
      <c r="C541" s="355">
        <v>37226</v>
      </c>
      <c r="D541" s="6">
        <v>9518</v>
      </c>
      <c r="E541" s="358">
        <f t="shared" si="113"/>
        <v>792.84939999999995</v>
      </c>
      <c r="F541" s="356">
        <v>0</v>
      </c>
      <c r="G541" s="363">
        <v>541</v>
      </c>
      <c r="H541" s="356">
        <f t="shared" si="112"/>
        <v>251.84939999999995</v>
      </c>
      <c r="I541" s="361">
        <v>0</v>
      </c>
    </row>
    <row r="542" spans="2:9" ht="15" x14ac:dyDescent="0.25">
      <c r="B542" s="354" t="s">
        <v>272</v>
      </c>
      <c r="C542" s="355">
        <v>37257</v>
      </c>
      <c r="D542" s="6">
        <v>9518</v>
      </c>
      <c r="E542" s="358">
        <f t="shared" si="113"/>
        <v>792.84939999999995</v>
      </c>
      <c r="F542" s="356">
        <v>0</v>
      </c>
      <c r="G542" s="363">
        <v>541</v>
      </c>
      <c r="H542" s="356">
        <f t="shared" si="112"/>
        <v>251.84939999999995</v>
      </c>
      <c r="I542" s="361">
        <v>0</v>
      </c>
    </row>
    <row r="543" spans="2:9" ht="15" x14ac:dyDescent="0.25">
      <c r="B543" s="354" t="s">
        <v>272</v>
      </c>
      <c r="C543" s="355">
        <v>37288</v>
      </c>
      <c r="D543" s="6">
        <v>9835</v>
      </c>
      <c r="E543" s="358">
        <f t="shared" si="113"/>
        <v>819.25549999999998</v>
      </c>
      <c r="F543" s="356">
        <v>0</v>
      </c>
      <c r="G543" s="363">
        <v>541</v>
      </c>
      <c r="H543" s="356">
        <f t="shared" si="112"/>
        <v>278.25549999999998</v>
      </c>
      <c r="I543" s="361">
        <v>0</v>
      </c>
    </row>
    <row r="544" spans="2:9" ht="15" x14ac:dyDescent="0.25">
      <c r="B544" s="354" t="s">
        <v>272</v>
      </c>
      <c r="C544" s="355">
        <v>37316</v>
      </c>
      <c r="D544" s="6">
        <v>9835</v>
      </c>
      <c r="E544" s="358">
        <f t="shared" si="113"/>
        <v>819.25549999999998</v>
      </c>
      <c r="F544" s="356">
        <v>0</v>
      </c>
      <c r="G544" s="363">
        <v>541</v>
      </c>
      <c r="H544" s="356">
        <f t="shared" si="112"/>
        <v>278.25549999999998</v>
      </c>
      <c r="I544" s="361">
        <v>0</v>
      </c>
    </row>
    <row r="545" spans="2:9" ht="15" x14ac:dyDescent="0.25">
      <c r="B545" s="354" t="s">
        <v>272</v>
      </c>
      <c r="C545" s="355">
        <v>37347</v>
      </c>
      <c r="D545" s="6">
        <v>9835</v>
      </c>
      <c r="E545" s="358">
        <f t="shared" si="113"/>
        <v>819.25549999999998</v>
      </c>
      <c r="F545" s="356">
        <v>0</v>
      </c>
      <c r="G545" s="363">
        <v>541</v>
      </c>
      <c r="H545" s="356">
        <f t="shared" si="112"/>
        <v>278.25549999999998</v>
      </c>
      <c r="I545" s="361">
        <v>0</v>
      </c>
    </row>
    <row r="546" spans="2:9" ht="15" x14ac:dyDescent="0.25">
      <c r="B546" s="354" t="s">
        <v>272</v>
      </c>
      <c r="C546" s="355">
        <v>37377</v>
      </c>
      <c r="D546" s="6">
        <v>9835</v>
      </c>
      <c r="E546" s="358">
        <f t="shared" si="113"/>
        <v>819.25549999999998</v>
      </c>
      <c r="F546" s="356">
        <v>0</v>
      </c>
      <c r="G546" s="363">
        <v>541</v>
      </c>
      <c r="H546" s="356">
        <f t="shared" si="112"/>
        <v>278.25549999999998</v>
      </c>
      <c r="I546" s="361">
        <v>0</v>
      </c>
    </row>
    <row r="547" spans="2:9" ht="15" x14ac:dyDescent="0.25">
      <c r="B547" s="354" t="s">
        <v>272</v>
      </c>
      <c r="C547" s="355">
        <v>37408</v>
      </c>
      <c r="D547" s="6">
        <v>9835</v>
      </c>
      <c r="E547" s="358">
        <f t="shared" si="113"/>
        <v>819.25549999999998</v>
      </c>
      <c r="F547" s="356">
        <v>0</v>
      </c>
      <c r="G547" s="363">
        <v>541</v>
      </c>
      <c r="H547" s="356">
        <f t="shared" si="112"/>
        <v>278.25549999999998</v>
      </c>
      <c r="I547" s="361">
        <v>0</v>
      </c>
    </row>
    <row r="548" spans="2:9" ht="15" x14ac:dyDescent="0.25">
      <c r="B548" s="354" t="s">
        <v>272</v>
      </c>
      <c r="C548" s="355">
        <v>37438</v>
      </c>
      <c r="D548" s="6">
        <v>9835</v>
      </c>
      <c r="E548" s="358">
        <f t="shared" si="113"/>
        <v>819.25549999999998</v>
      </c>
      <c r="F548" s="356">
        <v>0</v>
      </c>
      <c r="G548" s="363">
        <v>541</v>
      </c>
      <c r="H548" s="356">
        <f t="shared" si="112"/>
        <v>278.25549999999998</v>
      </c>
      <c r="I548" s="361">
        <v>0</v>
      </c>
    </row>
    <row r="549" spans="2:9" ht="15" x14ac:dyDescent="0.25">
      <c r="B549" s="354" t="s">
        <v>272</v>
      </c>
      <c r="C549" s="355">
        <v>37469</v>
      </c>
      <c r="D549" s="6">
        <v>9835</v>
      </c>
      <c r="E549" s="358">
        <f t="shared" si="113"/>
        <v>819.25549999999998</v>
      </c>
      <c r="F549" s="356">
        <v>0</v>
      </c>
      <c r="G549" s="363">
        <v>541</v>
      </c>
      <c r="H549" s="356">
        <f t="shared" si="112"/>
        <v>278.25549999999998</v>
      </c>
      <c r="I549" s="361">
        <v>0</v>
      </c>
    </row>
    <row r="550" spans="2:9" ht="15" x14ac:dyDescent="0.25">
      <c r="B550" s="354" t="s">
        <v>272</v>
      </c>
      <c r="C550" s="355">
        <v>37500</v>
      </c>
      <c r="D550" s="6">
        <v>9835</v>
      </c>
      <c r="E550" s="358">
        <f t="shared" si="113"/>
        <v>819.25549999999998</v>
      </c>
      <c r="F550" s="356">
        <v>0</v>
      </c>
      <c r="G550" s="363">
        <v>541</v>
      </c>
      <c r="H550" s="356">
        <f t="shared" si="112"/>
        <v>278.25549999999998</v>
      </c>
      <c r="I550" s="361">
        <v>0</v>
      </c>
    </row>
    <row r="551" spans="2:9" ht="15" x14ac:dyDescent="0.25">
      <c r="B551" s="354" t="s">
        <v>272</v>
      </c>
      <c r="C551" s="355">
        <v>37530</v>
      </c>
      <c r="D551" s="6">
        <v>9835</v>
      </c>
      <c r="E551" s="358">
        <f t="shared" si="113"/>
        <v>819.25549999999998</v>
      </c>
      <c r="F551" s="356">
        <v>0</v>
      </c>
      <c r="G551" s="363">
        <v>541</v>
      </c>
      <c r="H551" s="356">
        <f t="shared" si="112"/>
        <v>278.25549999999998</v>
      </c>
      <c r="I551" s="361">
        <v>0</v>
      </c>
    </row>
    <row r="552" spans="2:9" ht="15" x14ac:dyDescent="0.25">
      <c r="B552" s="354" t="s">
        <v>272</v>
      </c>
      <c r="C552" s="355">
        <v>37561</v>
      </c>
      <c r="D552" s="6">
        <v>9835</v>
      </c>
      <c r="E552" s="358">
        <f t="shared" si="113"/>
        <v>819.25549999999998</v>
      </c>
      <c r="F552" s="356">
        <v>0</v>
      </c>
      <c r="G552" s="363">
        <v>541</v>
      </c>
      <c r="H552" s="356">
        <f t="shared" si="112"/>
        <v>278.25549999999998</v>
      </c>
      <c r="I552" s="361">
        <v>0</v>
      </c>
    </row>
    <row r="553" spans="2:9" ht="15" x14ac:dyDescent="0.25">
      <c r="B553" s="354" t="s">
        <v>272</v>
      </c>
      <c r="C553" s="355">
        <v>37591</v>
      </c>
      <c r="D553" s="6">
        <v>9835</v>
      </c>
      <c r="E553" s="358">
        <f t="shared" si="113"/>
        <v>819.25549999999998</v>
      </c>
      <c r="F553" s="356">
        <v>0</v>
      </c>
      <c r="G553" s="363">
        <v>541</v>
      </c>
      <c r="H553" s="356">
        <f t="shared" si="112"/>
        <v>278.25549999999998</v>
      </c>
      <c r="I553" s="361">
        <v>0</v>
      </c>
    </row>
    <row r="554" spans="2:9" ht="15" x14ac:dyDescent="0.25">
      <c r="B554" s="354" t="s">
        <v>272</v>
      </c>
      <c r="C554" s="355">
        <v>37622</v>
      </c>
      <c r="D554" s="6">
        <v>9835</v>
      </c>
      <c r="E554" s="358">
        <f t="shared" si="113"/>
        <v>819.25549999999998</v>
      </c>
      <c r="F554" s="356">
        <v>0</v>
      </c>
      <c r="G554" s="363">
        <v>541</v>
      </c>
      <c r="H554" s="356">
        <f t="shared" si="112"/>
        <v>278.25549999999998</v>
      </c>
      <c r="I554" s="361">
        <v>0</v>
      </c>
    </row>
    <row r="555" spans="2:9" ht="15" x14ac:dyDescent="0.25">
      <c r="B555" s="354" t="s">
        <v>272</v>
      </c>
      <c r="C555" s="355">
        <v>37653</v>
      </c>
      <c r="D555" s="6">
        <v>10152</v>
      </c>
      <c r="E555" s="358">
        <f t="shared" si="113"/>
        <v>845.66160000000002</v>
      </c>
      <c r="F555" s="356">
        <v>0</v>
      </c>
      <c r="G555" s="363">
        <v>541</v>
      </c>
      <c r="H555" s="356">
        <f t="shared" si="112"/>
        <v>304.66160000000002</v>
      </c>
      <c r="I555" s="361">
        <v>0</v>
      </c>
    </row>
    <row r="556" spans="2:9" ht="15" x14ac:dyDescent="0.25">
      <c r="B556" s="354" t="s">
        <v>272</v>
      </c>
      <c r="C556" s="355">
        <v>37681</v>
      </c>
      <c r="D556" s="6">
        <v>10152</v>
      </c>
      <c r="E556" s="358">
        <f t="shared" si="113"/>
        <v>845.66160000000002</v>
      </c>
      <c r="F556" s="356">
        <v>0</v>
      </c>
      <c r="G556" s="363">
        <v>541</v>
      </c>
      <c r="H556" s="356">
        <f t="shared" si="112"/>
        <v>304.66160000000002</v>
      </c>
      <c r="I556" s="361">
        <v>0</v>
      </c>
    </row>
    <row r="557" spans="2:9" ht="15" x14ac:dyDescent="0.25">
      <c r="B557" s="354" t="s">
        <v>272</v>
      </c>
      <c r="C557" s="355">
        <v>37712</v>
      </c>
      <c r="D557" s="6">
        <v>10152</v>
      </c>
      <c r="E557" s="358">
        <f t="shared" si="113"/>
        <v>845.66160000000002</v>
      </c>
      <c r="F557" s="356">
        <v>0</v>
      </c>
      <c r="G557" s="363">
        <v>541</v>
      </c>
      <c r="H557" s="356">
        <f t="shared" si="112"/>
        <v>304.66160000000002</v>
      </c>
      <c r="I557" s="361">
        <v>0</v>
      </c>
    </row>
    <row r="558" spans="2:9" ht="15" x14ac:dyDescent="0.25">
      <c r="B558" s="354" t="s">
        <v>272</v>
      </c>
      <c r="C558" s="355">
        <v>37742</v>
      </c>
      <c r="D558" s="6">
        <v>10152</v>
      </c>
      <c r="E558" s="358">
        <f t="shared" si="113"/>
        <v>845.66160000000002</v>
      </c>
      <c r="F558" s="356">
        <v>0</v>
      </c>
      <c r="G558" s="363">
        <v>541</v>
      </c>
      <c r="H558" s="356">
        <f t="shared" si="112"/>
        <v>304.66160000000002</v>
      </c>
      <c r="I558" s="361">
        <v>0</v>
      </c>
    </row>
    <row r="559" spans="2:9" ht="15" x14ac:dyDescent="0.25">
      <c r="B559" s="354" t="s">
        <v>272</v>
      </c>
      <c r="C559" s="355">
        <v>37773</v>
      </c>
      <c r="D559" s="6">
        <v>10152</v>
      </c>
      <c r="E559" s="358">
        <f t="shared" si="113"/>
        <v>845.66160000000002</v>
      </c>
      <c r="F559" s="356">
        <v>0</v>
      </c>
      <c r="G559" s="363">
        <v>541</v>
      </c>
      <c r="H559" s="356">
        <f t="shared" si="112"/>
        <v>304.66160000000002</v>
      </c>
      <c r="I559" s="361">
        <v>0</v>
      </c>
    </row>
    <row r="560" spans="2:9" ht="15" x14ac:dyDescent="0.25">
      <c r="B560" s="354" t="s">
        <v>272</v>
      </c>
      <c r="C560" s="355">
        <v>37803</v>
      </c>
      <c r="D560" s="6">
        <v>10152</v>
      </c>
      <c r="E560" s="358">
        <f t="shared" si="113"/>
        <v>845.66160000000002</v>
      </c>
      <c r="F560" s="356">
        <v>0</v>
      </c>
      <c r="G560" s="363">
        <v>541</v>
      </c>
      <c r="H560" s="356">
        <f t="shared" si="112"/>
        <v>304.66160000000002</v>
      </c>
      <c r="I560" s="361">
        <v>0</v>
      </c>
    </row>
    <row r="561" spans="2:9" ht="15" x14ac:dyDescent="0.25">
      <c r="B561" s="354" t="s">
        <v>272</v>
      </c>
      <c r="C561" s="355">
        <v>37834</v>
      </c>
      <c r="D561" s="6">
        <v>10152</v>
      </c>
      <c r="E561" s="358">
        <f t="shared" si="113"/>
        <v>845.66160000000002</v>
      </c>
      <c r="F561" s="356">
        <v>0</v>
      </c>
      <c r="G561" s="363">
        <v>541</v>
      </c>
      <c r="H561" s="356">
        <f t="shared" si="112"/>
        <v>304.66160000000002</v>
      </c>
      <c r="I561" s="361">
        <v>0</v>
      </c>
    </row>
    <row r="562" spans="2:9" ht="15" x14ac:dyDescent="0.25">
      <c r="B562" s="354" t="s">
        <v>272</v>
      </c>
      <c r="C562" s="355">
        <v>37865</v>
      </c>
      <c r="D562" s="6">
        <v>10152</v>
      </c>
      <c r="E562" s="358">
        <f t="shared" si="113"/>
        <v>845.66160000000002</v>
      </c>
      <c r="F562" s="356">
        <v>0</v>
      </c>
      <c r="G562" s="363">
        <v>541</v>
      </c>
      <c r="H562" s="356">
        <f t="shared" si="112"/>
        <v>304.66160000000002</v>
      </c>
      <c r="I562" s="361">
        <v>0</v>
      </c>
    </row>
    <row r="563" spans="2:9" ht="15" x14ac:dyDescent="0.25">
      <c r="B563" s="354" t="s">
        <v>272</v>
      </c>
      <c r="C563" s="355">
        <v>37895</v>
      </c>
      <c r="D563" s="6">
        <v>10152</v>
      </c>
      <c r="E563" s="358">
        <f t="shared" si="113"/>
        <v>845.66160000000002</v>
      </c>
      <c r="F563" s="356">
        <v>0</v>
      </c>
      <c r="G563" s="363">
        <v>541</v>
      </c>
      <c r="H563" s="356">
        <f t="shared" si="112"/>
        <v>304.66160000000002</v>
      </c>
      <c r="I563" s="361">
        <v>0</v>
      </c>
    </row>
    <row r="564" spans="2:9" ht="15" x14ac:dyDescent="0.25">
      <c r="B564" s="354" t="s">
        <v>272</v>
      </c>
      <c r="C564" s="355">
        <v>37926</v>
      </c>
      <c r="D564" s="6">
        <v>10152</v>
      </c>
      <c r="E564" s="358">
        <f t="shared" si="113"/>
        <v>845.66160000000002</v>
      </c>
      <c r="F564" s="356">
        <v>0</v>
      </c>
      <c r="G564" s="363">
        <v>541</v>
      </c>
      <c r="H564" s="356">
        <f t="shared" si="112"/>
        <v>304.66160000000002</v>
      </c>
      <c r="I564" s="361">
        <v>0</v>
      </c>
    </row>
    <row r="565" spans="2:9" ht="15" x14ac:dyDescent="0.25">
      <c r="B565" s="354" t="s">
        <v>272</v>
      </c>
      <c r="C565" s="355">
        <v>37956</v>
      </c>
      <c r="D565" s="6">
        <v>10152</v>
      </c>
      <c r="E565" s="358">
        <f t="shared" si="113"/>
        <v>845.66160000000002</v>
      </c>
      <c r="F565" s="356">
        <v>0</v>
      </c>
      <c r="G565" s="363">
        <v>541</v>
      </c>
      <c r="H565" s="356">
        <f t="shared" si="112"/>
        <v>304.66160000000002</v>
      </c>
      <c r="I565" s="361">
        <v>0</v>
      </c>
    </row>
    <row r="566" spans="2:9" ht="15" x14ac:dyDescent="0.25">
      <c r="B566" s="354" t="s">
        <v>272</v>
      </c>
      <c r="C566" s="355">
        <v>37987</v>
      </c>
      <c r="D566" s="6">
        <v>10152</v>
      </c>
      <c r="E566" s="358">
        <f t="shared" si="113"/>
        <v>845.66160000000002</v>
      </c>
      <c r="F566" s="356">
        <v>0</v>
      </c>
      <c r="G566" s="363">
        <v>541</v>
      </c>
      <c r="H566" s="356">
        <f t="shared" si="112"/>
        <v>304.66160000000002</v>
      </c>
      <c r="I566" s="361">
        <v>0</v>
      </c>
    </row>
    <row r="567" spans="2:9" ht="15" x14ac:dyDescent="0.25">
      <c r="B567" s="354" t="s">
        <v>272</v>
      </c>
      <c r="C567" s="355">
        <v>38018</v>
      </c>
      <c r="D567" s="6">
        <v>10766</v>
      </c>
      <c r="E567" s="358">
        <f t="shared" si="113"/>
        <v>896.80780000000004</v>
      </c>
      <c r="F567" s="356">
        <v>0</v>
      </c>
      <c r="G567" s="363">
        <v>541</v>
      </c>
      <c r="H567" s="356">
        <f t="shared" si="112"/>
        <v>355.80780000000004</v>
      </c>
      <c r="I567" s="361">
        <v>0</v>
      </c>
    </row>
    <row r="568" spans="2:9" ht="15" x14ac:dyDescent="0.25">
      <c r="B568" s="354" t="s">
        <v>272</v>
      </c>
      <c r="C568" s="355">
        <v>38047</v>
      </c>
      <c r="D568" s="6">
        <v>10766</v>
      </c>
      <c r="E568" s="358">
        <f t="shared" si="113"/>
        <v>896.80780000000004</v>
      </c>
      <c r="F568" s="356">
        <v>0</v>
      </c>
      <c r="G568" s="363">
        <v>541</v>
      </c>
      <c r="H568" s="356">
        <f t="shared" si="112"/>
        <v>355.80780000000004</v>
      </c>
      <c r="I568" s="361">
        <v>0</v>
      </c>
    </row>
    <row r="569" spans="2:9" ht="15" x14ac:dyDescent="0.25">
      <c r="B569" s="354" t="s">
        <v>272</v>
      </c>
      <c r="C569" s="355">
        <v>38078</v>
      </c>
      <c r="D569" s="6">
        <v>10766</v>
      </c>
      <c r="E569" s="358">
        <f t="shared" si="113"/>
        <v>896.80780000000004</v>
      </c>
      <c r="F569" s="356">
        <v>0</v>
      </c>
      <c r="G569" s="363">
        <v>541</v>
      </c>
      <c r="H569" s="356">
        <f t="shared" si="112"/>
        <v>355.80780000000004</v>
      </c>
      <c r="I569" s="361">
        <v>0</v>
      </c>
    </row>
    <row r="570" spans="2:9" ht="15" x14ac:dyDescent="0.25">
      <c r="B570" s="354" t="s">
        <v>272</v>
      </c>
      <c r="C570" s="355">
        <v>38108</v>
      </c>
      <c r="D570" s="6">
        <v>10766</v>
      </c>
      <c r="E570" s="358">
        <f t="shared" si="113"/>
        <v>896.80780000000004</v>
      </c>
      <c r="F570" s="356">
        <v>0</v>
      </c>
      <c r="G570" s="363">
        <v>541</v>
      </c>
      <c r="H570" s="356">
        <f t="shared" si="112"/>
        <v>355.80780000000004</v>
      </c>
      <c r="I570" s="361">
        <v>0</v>
      </c>
    </row>
    <row r="571" spans="2:9" ht="15" x14ac:dyDescent="0.25">
      <c r="B571" s="354" t="s">
        <v>272</v>
      </c>
      <c r="C571" s="355">
        <v>38139</v>
      </c>
      <c r="D571" s="6">
        <v>10766</v>
      </c>
      <c r="E571" s="358">
        <f t="shared" si="113"/>
        <v>896.80780000000004</v>
      </c>
      <c r="F571" s="356">
        <v>0</v>
      </c>
      <c r="G571" s="363">
        <v>541</v>
      </c>
      <c r="H571" s="356">
        <f t="shared" si="112"/>
        <v>355.80780000000004</v>
      </c>
      <c r="I571" s="361">
        <v>0</v>
      </c>
    </row>
    <row r="572" spans="2:9" ht="15" x14ac:dyDescent="0.25">
      <c r="B572" s="354" t="s">
        <v>272</v>
      </c>
      <c r="C572" s="355">
        <v>38169</v>
      </c>
      <c r="D572" s="6">
        <v>10766</v>
      </c>
      <c r="E572" s="358">
        <f t="shared" si="113"/>
        <v>896.80780000000004</v>
      </c>
      <c r="F572" s="356">
        <v>0</v>
      </c>
      <c r="G572" s="363">
        <v>541</v>
      </c>
      <c r="H572" s="356">
        <f t="shared" si="112"/>
        <v>355.80780000000004</v>
      </c>
      <c r="I572" s="361">
        <v>0</v>
      </c>
    </row>
    <row r="573" spans="2:9" ht="15" x14ac:dyDescent="0.25">
      <c r="B573" s="354" t="s">
        <v>272</v>
      </c>
      <c r="C573" s="355">
        <v>38200</v>
      </c>
      <c r="D573" s="6">
        <v>10766</v>
      </c>
      <c r="E573" s="358">
        <f t="shared" si="113"/>
        <v>896.80780000000004</v>
      </c>
      <c r="F573" s="356">
        <v>0</v>
      </c>
      <c r="G573" s="363">
        <v>541</v>
      </c>
      <c r="H573" s="356">
        <f t="shared" si="112"/>
        <v>355.80780000000004</v>
      </c>
      <c r="I573" s="361">
        <v>0</v>
      </c>
    </row>
    <row r="574" spans="2:9" ht="15" x14ac:dyDescent="0.25">
      <c r="B574" s="354" t="s">
        <v>272</v>
      </c>
      <c r="C574" s="355">
        <v>38231</v>
      </c>
      <c r="D574" s="6">
        <v>10766</v>
      </c>
      <c r="E574" s="358">
        <f t="shared" si="113"/>
        <v>896.80780000000004</v>
      </c>
      <c r="F574" s="356">
        <v>0</v>
      </c>
      <c r="G574" s="363">
        <v>541</v>
      </c>
      <c r="H574" s="356">
        <f t="shared" si="112"/>
        <v>355.80780000000004</v>
      </c>
      <c r="I574" s="361">
        <v>0</v>
      </c>
    </row>
    <row r="575" spans="2:9" ht="15" x14ac:dyDescent="0.25">
      <c r="B575" s="354" t="s">
        <v>272</v>
      </c>
      <c r="C575" s="355">
        <v>38261</v>
      </c>
      <c r="D575" s="6">
        <v>11063</v>
      </c>
      <c r="E575" s="358">
        <f t="shared" si="113"/>
        <v>921.54790000000003</v>
      </c>
      <c r="F575" s="356">
        <v>0</v>
      </c>
      <c r="G575" s="363">
        <v>541</v>
      </c>
      <c r="H575" s="356">
        <f t="shared" si="112"/>
        <v>380.54790000000003</v>
      </c>
      <c r="I575" s="361">
        <v>0</v>
      </c>
    </row>
    <row r="576" spans="2:9" ht="15" x14ac:dyDescent="0.25">
      <c r="B576" s="354" t="s">
        <v>272</v>
      </c>
      <c r="C576" s="355">
        <v>38292</v>
      </c>
      <c r="D576" s="6">
        <v>11063</v>
      </c>
      <c r="E576" s="358">
        <f t="shared" si="113"/>
        <v>921.54790000000003</v>
      </c>
      <c r="F576" s="356">
        <v>0</v>
      </c>
      <c r="G576" s="363">
        <v>541</v>
      </c>
      <c r="H576" s="356">
        <f t="shared" si="112"/>
        <v>380.54790000000003</v>
      </c>
      <c r="I576" s="361">
        <v>0</v>
      </c>
    </row>
    <row r="577" spans="2:9" ht="15" x14ac:dyDescent="0.25">
      <c r="B577" s="354" t="s">
        <v>272</v>
      </c>
      <c r="C577" s="355">
        <v>38322</v>
      </c>
      <c r="D577" s="6">
        <v>11063</v>
      </c>
      <c r="E577" s="358">
        <f t="shared" si="113"/>
        <v>921.54790000000003</v>
      </c>
      <c r="F577" s="356">
        <v>0</v>
      </c>
      <c r="G577" s="363">
        <v>541</v>
      </c>
      <c r="H577" s="356">
        <f t="shared" si="112"/>
        <v>380.54790000000003</v>
      </c>
      <c r="I577" s="361">
        <v>0</v>
      </c>
    </row>
    <row r="578" spans="2:9" ht="15" x14ac:dyDescent="0.25">
      <c r="B578" s="354" t="s">
        <v>272</v>
      </c>
      <c r="C578" s="355">
        <v>38353</v>
      </c>
      <c r="D578" s="6">
        <v>11063</v>
      </c>
      <c r="E578" s="358">
        <f t="shared" si="113"/>
        <v>921.54790000000003</v>
      </c>
      <c r="F578" s="356">
        <v>0</v>
      </c>
      <c r="G578" s="363">
        <v>541</v>
      </c>
      <c r="H578" s="356">
        <f t="shared" si="112"/>
        <v>380.54790000000003</v>
      </c>
      <c r="I578" s="361">
        <v>0</v>
      </c>
    </row>
    <row r="579" spans="2:9" ht="15" x14ac:dyDescent="0.25">
      <c r="B579" s="354" t="s">
        <v>272</v>
      </c>
      <c r="C579" s="355">
        <v>38384</v>
      </c>
      <c r="D579" s="6">
        <v>11399</v>
      </c>
      <c r="E579" s="358">
        <f t="shared" si="113"/>
        <v>949.5367</v>
      </c>
      <c r="F579" s="356">
        <v>0</v>
      </c>
      <c r="G579" s="363">
        <v>541</v>
      </c>
      <c r="H579" s="356">
        <f t="shared" si="112"/>
        <v>408.5367</v>
      </c>
      <c r="I579" s="361">
        <v>0</v>
      </c>
    </row>
    <row r="580" spans="2:9" ht="15" x14ac:dyDescent="0.25">
      <c r="B580" s="354" t="s">
        <v>272</v>
      </c>
      <c r="C580" s="355">
        <v>38412</v>
      </c>
      <c r="D580" s="6">
        <v>11399</v>
      </c>
      <c r="E580" s="358">
        <f t="shared" si="113"/>
        <v>949.5367</v>
      </c>
      <c r="F580" s="356">
        <v>0</v>
      </c>
      <c r="G580" s="363">
        <v>541</v>
      </c>
      <c r="H580" s="356">
        <f t="shared" si="112"/>
        <v>408.5367</v>
      </c>
      <c r="I580" s="361">
        <v>0</v>
      </c>
    </row>
    <row r="581" spans="2:9" ht="15" x14ac:dyDescent="0.25">
      <c r="B581" s="354" t="s">
        <v>272</v>
      </c>
      <c r="C581" s="355">
        <v>38443</v>
      </c>
      <c r="D581" s="6">
        <v>11399</v>
      </c>
      <c r="E581" s="358">
        <f t="shared" si="113"/>
        <v>949.5367</v>
      </c>
      <c r="F581" s="356">
        <v>0</v>
      </c>
      <c r="G581" s="363">
        <v>541</v>
      </c>
      <c r="H581" s="356">
        <f t="shared" si="112"/>
        <v>408.5367</v>
      </c>
      <c r="I581" s="361">
        <v>0</v>
      </c>
    </row>
    <row r="582" spans="2:9" ht="15" x14ac:dyDescent="0.25">
      <c r="B582" s="354" t="s">
        <v>272</v>
      </c>
      <c r="C582" s="355">
        <v>38473</v>
      </c>
      <c r="D582" s="6">
        <v>11628</v>
      </c>
      <c r="E582" s="358">
        <f t="shared" si="113"/>
        <v>968.61239999999998</v>
      </c>
      <c r="F582" s="356">
        <v>0</v>
      </c>
      <c r="G582" s="363">
        <v>541</v>
      </c>
      <c r="H582" s="356">
        <f t="shared" si="112"/>
        <v>427.61239999999998</v>
      </c>
      <c r="I582" s="361">
        <v>0</v>
      </c>
    </row>
    <row r="583" spans="2:9" ht="15" x14ac:dyDescent="0.25">
      <c r="B583" s="354" t="s">
        <v>272</v>
      </c>
      <c r="C583" s="355">
        <v>38504</v>
      </c>
      <c r="D583" s="6">
        <v>11628</v>
      </c>
      <c r="E583" s="358">
        <f t="shared" si="113"/>
        <v>968.61239999999998</v>
      </c>
      <c r="F583" s="356">
        <v>0</v>
      </c>
      <c r="G583" s="363">
        <v>541</v>
      </c>
      <c r="H583" s="356">
        <f t="shared" si="112"/>
        <v>427.61239999999998</v>
      </c>
      <c r="I583" s="361">
        <v>0</v>
      </c>
    </row>
    <row r="584" spans="2:9" ht="15" x14ac:dyDescent="0.25">
      <c r="B584" s="354" t="s">
        <v>272</v>
      </c>
      <c r="C584" s="355">
        <v>38534</v>
      </c>
      <c r="D584" s="6">
        <v>11628</v>
      </c>
      <c r="E584" s="358">
        <f t="shared" si="113"/>
        <v>968.61239999999998</v>
      </c>
      <c r="F584" s="356">
        <v>0</v>
      </c>
      <c r="G584" s="363">
        <v>541</v>
      </c>
      <c r="H584" s="356">
        <f t="shared" si="112"/>
        <v>427.61239999999998</v>
      </c>
      <c r="I584" s="361">
        <v>0</v>
      </c>
    </row>
    <row r="585" spans="2:9" ht="15" x14ac:dyDescent="0.25">
      <c r="B585" s="354" t="s">
        <v>272</v>
      </c>
      <c r="C585" s="355">
        <v>38565</v>
      </c>
      <c r="D585" s="6">
        <v>11628</v>
      </c>
      <c r="E585" s="358">
        <f t="shared" si="113"/>
        <v>968.61239999999998</v>
      </c>
      <c r="F585" s="356">
        <v>0</v>
      </c>
      <c r="G585" s="363">
        <v>541</v>
      </c>
      <c r="H585" s="356">
        <f t="shared" si="112"/>
        <v>427.61239999999998</v>
      </c>
      <c r="I585" s="361">
        <v>0</v>
      </c>
    </row>
    <row r="586" spans="2:9" ht="15" x14ac:dyDescent="0.25">
      <c r="B586" s="354" t="s">
        <v>272</v>
      </c>
      <c r="C586" s="355">
        <v>38596</v>
      </c>
      <c r="D586" s="6">
        <v>11628</v>
      </c>
      <c r="E586" s="358">
        <f t="shared" si="113"/>
        <v>968.61239999999998</v>
      </c>
      <c r="F586" s="356">
        <v>0</v>
      </c>
      <c r="G586" s="363">
        <v>541</v>
      </c>
      <c r="H586" s="356">
        <f t="shared" si="112"/>
        <v>427.61239999999998</v>
      </c>
      <c r="I586" s="361">
        <v>0</v>
      </c>
    </row>
    <row r="587" spans="2:9" ht="15" x14ac:dyDescent="0.25">
      <c r="B587" s="354" t="s">
        <v>272</v>
      </c>
      <c r="C587" s="355">
        <v>38626</v>
      </c>
      <c r="D587" s="6">
        <v>11858</v>
      </c>
      <c r="E587" s="358">
        <f t="shared" si="113"/>
        <v>987.77139999999997</v>
      </c>
      <c r="F587" s="356">
        <v>0</v>
      </c>
      <c r="G587" s="363">
        <v>541</v>
      </c>
      <c r="H587" s="356">
        <f t="shared" si="112"/>
        <v>446.77139999999997</v>
      </c>
      <c r="I587" s="361">
        <v>0</v>
      </c>
    </row>
    <row r="588" spans="2:9" ht="15" x14ac:dyDescent="0.25">
      <c r="B588" s="354" t="s">
        <v>272</v>
      </c>
      <c r="C588" s="355">
        <v>38657</v>
      </c>
      <c r="D588" s="6">
        <v>11858</v>
      </c>
      <c r="E588" s="358">
        <f t="shared" si="113"/>
        <v>987.77139999999997</v>
      </c>
      <c r="F588" s="356">
        <v>0</v>
      </c>
      <c r="G588" s="363">
        <v>541</v>
      </c>
      <c r="H588" s="356">
        <f t="shared" si="112"/>
        <v>446.77139999999997</v>
      </c>
      <c r="I588" s="361">
        <v>0</v>
      </c>
    </row>
    <row r="589" spans="2:9" ht="15" x14ac:dyDescent="0.25">
      <c r="B589" s="354" t="s">
        <v>272</v>
      </c>
      <c r="C589" s="355">
        <v>38687</v>
      </c>
      <c r="D589" s="6">
        <v>11858</v>
      </c>
      <c r="E589" s="358">
        <f t="shared" si="113"/>
        <v>987.77139999999997</v>
      </c>
      <c r="F589" s="356">
        <v>0</v>
      </c>
      <c r="G589" s="363">
        <v>541</v>
      </c>
      <c r="H589" s="356">
        <f t="shared" si="112"/>
        <v>446.77139999999997</v>
      </c>
      <c r="I589" s="361">
        <v>0</v>
      </c>
    </row>
    <row r="590" spans="2:9" ht="15" x14ac:dyDescent="0.25">
      <c r="B590" s="354" t="s">
        <v>272</v>
      </c>
      <c r="C590" s="355">
        <v>38718</v>
      </c>
      <c r="D590" s="6">
        <v>12164</v>
      </c>
      <c r="E590" s="358">
        <f t="shared" si="113"/>
        <v>1013.2612</v>
      </c>
      <c r="F590" s="356">
        <v>0</v>
      </c>
      <c r="G590" s="363">
        <v>541</v>
      </c>
      <c r="H590" s="356">
        <f t="shared" si="112"/>
        <v>472.26120000000003</v>
      </c>
      <c r="I590" s="361">
        <v>0</v>
      </c>
    </row>
    <row r="591" spans="2:9" ht="15" x14ac:dyDescent="0.25">
      <c r="B591" s="354" t="s">
        <v>272</v>
      </c>
      <c r="C591" s="355">
        <v>38749</v>
      </c>
      <c r="D591" s="6">
        <v>12521</v>
      </c>
      <c r="E591" s="358">
        <f t="shared" si="113"/>
        <v>1042.9992999999999</v>
      </c>
      <c r="F591" s="356">
        <v>0</v>
      </c>
      <c r="G591" s="363">
        <v>541</v>
      </c>
      <c r="H591" s="356">
        <f t="shared" si="112"/>
        <v>501.99929999999995</v>
      </c>
      <c r="I591" s="361">
        <v>0</v>
      </c>
    </row>
    <row r="592" spans="2:9" ht="15" x14ac:dyDescent="0.25">
      <c r="B592" s="354" t="s">
        <v>272</v>
      </c>
      <c r="C592" s="355">
        <v>38777</v>
      </c>
      <c r="D592" s="6">
        <v>12521</v>
      </c>
      <c r="E592" s="358">
        <f t="shared" si="113"/>
        <v>1042.9992999999999</v>
      </c>
      <c r="F592" s="356">
        <v>0</v>
      </c>
      <c r="G592" s="363">
        <v>541</v>
      </c>
      <c r="H592" s="356">
        <f t="shared" si="112"/>
        <v>501.99929999999995</v>
      </c>
      <c r="I592" s="361">
        <v>0</v>
      </c>
    </row>
    <row r="593" spans="2:9" ht="15" x14ac:dyDescent="0.25">
      <c r="B593" s="354" t="s">
        <v>272</v>
      </c>
      <c r="C593" s="355">
        <v>38808</v>
      </c>
      <c r="D593" s="6">
        <v>12679</v>
      </c>
      <c r="E593" s="358">
        <f t="shared" si="113"/>
        <v>1056.1606999999999</v>
      </c>
      <c r="F593" s="356">
        <v>0</v>
      </c>
      <c r="G593" s="363">
        <v>541</v>
      </c>
      <c r="H593" s="356">
        <f t="shared" si="112"/>
        <v>515.16069999999991</v>
      </c>
      <c r="I593" s="361">
        <v>0</v>
      </c>
    </row>
    <row r="594" spans="2:9" ht="15" x14ac:dyDescent="0.25">
      <c r="B594" s="354" t="s">
        <v>272</v>
      </c>
      <c r="C594" s="355">
        <v>38838</v>
      </c>
      <c r="D594" s="6">
        <v>40203</v>
      </c>
      <c r="E594" s="358">
        <f t="shared" ref="E594:E657" si="114">SUM(D594*8.33%)</f>
        <v>3348.9099000000001</v>
      </c>
      <c r="F594" s="356">
        <v>0</v>
      </c>
      <c r="G594" s="363">
        <v>541</v>
      </c>
      <c r="H594" s="356">
        <f t="shared" si="112"/>
        <v>2807.9099000000001</v>
      </c>
      <c r="I594" s="361">
        <v>0</v>
      </c>
    </row>
    <row r="595" spans="2:9" ht="15" x14ac:dyDescent="0.25">
      <c r="B595" s="354" t="s">
        <v>272</v>
      </c>
      <c r="C595" s="355">
        <v>38869</v>
      </c>
      <c r="D595" s="6">
        <v>13403</v>
      </c>
      <c r="E595" s="358">
        <f t="shared" si="114"/>
        <v>1116.4699000000001</v>
      </c>
      <c r="F595" s="356">
        <v>0</v>
      </c>
      <c r="G595" s="363">
        <v>541</v>
      </c>
      <c r="H595" s="356">
        <f t="shared" si="112"/>
        <v>575.46990000000005</v>
      </c>
      <c r="I595" s="361">
        <v>0</v>
      </c>
    </row>
    <row r="596" spans="2:9" ht="15" x14ac:dyDescent="0.25">
      <c r="B596" s="354" t="s">
        <v>272</v>
      </c>
      <c r="C596" s="355">
        <v>38899</v>
      </c>
      <c r="D596" s="6">
        <v>13403</v>
      </c>
      <c r="E596" s="358">
        <f t="shared" si="114"/>
        <v>1116.4699000000001</v>
      </c>
      <c r="F596" s="356">
        <v>0</v>
      </c>
      <c r="G596" s="363">
        <v>541</v>
      </c>
      <c r="H596" s="356">
        <f t="shared" si="112"/>
        <v>575.46990000000005</v>
      </c>
      <c r="I596" s="361">
        <v>0</v>
      </c>
    </row>
    <row r="597" spans="2:9" ht="15" x14ac:dyDescent="0.25">
      <c r="B597" s="354" t="s">
        <v>272</v>
      </c>
      <c r="C597" s="355">
        <v>38930</v>
      </c>
      <c r="D597" s="6">
        <v>13653</v>
      </c>
      <c r="E597" s="358">
        <f t="shared" si="114"/>
        <v>1137.2949000000001</v>
      </c>
      <c r="F597" s="356">
        <v>0</v>
      </c>
      <c r="G597" s="363">
        <v>541</v>
      </c>
      <c r="H597" s="356">
        <f t="shared" ref="H597:H660" si="115">SUM(E597-G597)</f>
        <v>596.2949000000001</v>
      </c>
      <c r="I597" s="361">
        <v>0</v>
      </c>
    </row>
    <row r="598" spans="2:9" ht="15" x14ac:dyDescent="0.25">
      <c r="B598" s="354" t="s">
        <v>272</v>
      </c>
      <c r="C598" s="355">
        <v>38961</v>
      </c>
      <c r="D598" s="6">
        <v>13653</v>
      </c>
      <c r="E598" s="358">
        <f t="shared" si="114"/>
        <v>1137.2949000000001</v>
      </c>
      <c r="F598" s="356">
        <v>0</v>
      </c>
      <c r="G598" s="363">
        <v>541</v>
      </c>
      <c r="H598" s="356">
        <f t="shared" si="115"/>
        <v>596.2949000000001</v>
      </c>
      <c r="I598" s="361">
        <v>0</v>
      </c>
    </row>
    <row r="599" spans="2:9" ht="15" x14ac:dyDescent="0.25">
      <c r="B599" s="354" t="s">
        <v>272</v>
      </c>
      <c r="C599" s="355">
        <v>38991</v>
      </c>
      <c r="D599" s="6">
        <v>13903</v>
      </c>
      <c r="E599" s="358">
        <f t="shared" si="114"/>
        <v>1158.1198999999999</v>
      </c>
      <c r="F599" s="356">
        <v>0</v>
      </c>
      <c r="G599" s="363">
        <v>541</v>
      </c>
      <c r="H599" s="356">
        <f t="shared" si="115"/>
        <v>617.11989999999992</v>
      </c>
      <c r="I599" s="361">
        <v>0</v>
      </c>
    </row>
    <row r="600" spans="2:9" ht="15" x14ac:dyDescent="0.25">
      <c r="B600" s="354" t="s">
        <v>272</v>
      </c>
      <c r="C600" s="355">
        <v>39022</v>
      </c>
      <c r="D600" s="6">
        <v>13903</v>
      </c>
      <c r="E600" s="358">
        <f t="shared" si="114"/>
        <v>1158.1198999999999</v>
      </c>
      <c r="F600" s="356">
        <v>0</v>
      </c>
      <c r="G600" s="363">
        <v>541</v>
      </c>
      <c r="H600" s="356">
        <f t="shared" si="115"/>
        <v>617.11989999999992</v>
      </c>
      <c r="I600" s="361">
        <v>0</v>
      </c>
    </row>
    <row r="601" spans="2:9" ht="15" x14ac:dyDescent="0.25">
      <c r="B601" s="354" t="s">
        <v>272</v>
      </c>
      <c r="C601" s="355">
        <v>39052</v>
      </c>
      <c r="D601" s="6">
        <v>13903</v>
      </c>
      <c r="E601" s="358">
        <f t="shared" si="114"/>
        <v>1158.1198999999999</v>
      </c>
      <c r="F601" s="356">
        <v>0</v>
      </c>
      <c r="G601" s="363">
        <v>541</v>
      </c>
      <c r="H601" s="356">
        <f t="shared" si="115"/>
        <v>617.11989999999992</v>
      </c>
      <c r="I601" s="361">
        <v>0</v>
      </c>
    </row>
    <row r="602" spans="2:9" ht="15" x14ac:dyDescent="0.25">
      <c r="B602" s="354" t="s">
        <v>272</v>
      </c>
      <c r="C602" s="355">
        <v>39083</v>
      </c>
      <c r="D602" s="6">
        <v>13903</v>
      </c>
      <c r="E602" s="358">
        <f t="shared" si="114"/>
        <v>1158.1198999999999</v>
      </c>
      <c r="F602" s="356">
        <v>0</v>
      </c>
      <c r="G602" s="363">
        <v>541</v>
      </c>
      <c r="H602" s="356">
        <f t="shared" si="115"/>
        <v>617.11989999999992</v>
      </c>
      <c r="I602" s="361">
        <v>0</v>
      </c>
    </row>
    <row r="603" spans="2:9" ht="15" x14ac:dyDescent="0.25">
      <c r="B603" s="354" t="s">
        <v>272</v>
      </c>
      <c r="C603" s="355">
        <v>39114</v>
      </c>
      <c r="D603" s="6">
        <v>14663</v>
      </c>
      <c r="E603" s="358">
        <f t="shared" si="114"/>
        <v>1221.4278999999999</v>
      </c>
      <c r="F603" s="356">
        <v>0</v>
      </c>
      <c r="G603" s="363">
        <v>541</v>
      </c>
      <c r="H603" s="356">
        <f t="shared" si="115"/>
        <v>680.42789999999991</v>
      </c>
      <c r="I603" s="361">
        <v>0</v>
      </c>
    </row>
    <row r="604" spans="2:9" ht="15" x14ac:dyDescent="0.25">
      <c r="B604" s="354" t="s">
        <v>272</v>
      </c>
      <c r="C604" s="355">
        <v>39142</v>
      </c>
      <c r="D604" s="6">
        <v>14663</v>
      </c>
      <c r="E604" s="358">
        <f t="shared" si="114"/>
        <v>1221.4278999999999</v>
      </c>
      <c r="F604" s="356">
        <v>0</v>
      </c>
      <c r="G604" s="363">
        <v>541</v>
      </c>
      <c r="H604" s="356">
        <f t="shared" si="115"/>
        <v>680.42789999999991</v>
      </c>
      <c r="I604" s="361">
        <v>0</v>
      </c>
    </row>
    <row r="605" spans="2:9" ht="15" x14ac:dyDescent="0.25">
      <c r="B605" s="354" t="s">
        <v>272</v>
      </c>
      <c r="C605" s="355">
        <v>39173</v>
      </c>
      <c r="D605" s="6">
        <v>14663</v>
      </c>
      <c r="E605" s="358">
        <f t="shared" si="114"/>
        <v>1221.4278999999999</v>
      </c>
      <c r="F605" s="356">
        <v>0</v>
      </c>
      <c r="G605" s="363">
        <v>541</v>
      </c>
      <c r="H605" s="356">
        <f t="shared" si="115"/>
        <v>680.42789999999991</v>
      </c>
      <c r="I605" s="361">
        <v>0</v>
      </c>
    </row>
    <row r="606" spans="2:9" ht="15" x14ac:dyDescent="0.25">
      <c r="B606" s="354" t="s">
        <v>272</v>
      </c>
      <c r="C606" s="355">
        <v>39203</v>
      </c>
      <c r="D606" s="6">
        <v>15950</v>
      </c>
      <c r="E606" s="358">
        <f t="shared" si="114"/>
        <v>1328.635</v>
      </c>
      <c r="F606" s="356">
        <v>0</v>
      </c>
      <c r="G606" s="363">
        <v>541</v>
      </c>
      <c r="H606" s="356">
        <f t="shared" si="115"/>
        <v>787.63499999999999</v>
      </c>
      <c r="I606" s="361">
        <v>0</v>
      </c>
    </row>
    <row r="607" spans="2:9" ht="15" x14ac:dyDescent="0.25">
      <c r="B607" s="354" t="s">
        <v>272</v>
      </c>
      <c r="C607" s="355">
        <v>39234</v>
      </c>
      <c r="D607" s="6">
        <v>15950</v>
      </c>
      <c r="E607" s="358">
        <f t="shared" si="114"/>
        <v>1328.635</v>
      </c>
      <c r="F607" s="356">
        <v>0</v>
      </c>
      <c r="G607" s="363">
        <v>541</v>
      </c>
      <c r="H607" s="356">
        <f t="shared" si="115"/>
        <v>787.63499999999999</v>
      </c>
      <c r="I607" s="361">
        <v>0</v>
      </c>
    </row>
    <row r="608" spans="2:9" ht="15" x14ac:dyDescent="0.25">
      <c r="B608" s="354" t="s">
        <v>272</v>
      </c>
      <c r="C608" s="355">
        <v>39264</v>
      </c>
      <c r="D608" s="6">
        <v>15950</v>
      </c>
      <c r="E608" s="358">
        <f t="shared" si="114"/>
        <v>1328.635</v>
      </c>
      <c r="F608" s="356">
        <v>0</v>
      </c>
      <c r="G608" s="363">
        <v>541</v>
      </c>
      <c r="H608" s="356">
        <f t="shared" si="115"/>
        <v>787.63499999999999</v>
      </c>
      <c r="I608" s="361">
        <v>0</v>
      </c>
    </row>
    <row r="609" spans="2:9" ht="15" x14ac:dyDescent="0.25">
      <c r="B609" s="354" t="s">
        <v>272</v>
      </c>
      <c r="C609" s="355">
        <v>39295</v>
      </c>
      <c r="D609" s="6">
        <v>15950</v>
      </c>
      <c r="E609" s="358">
        <f t="shared" si="114"/>
        <v>1328.635</v>
      </c>
      <c r="F609" s="356">
        <v>0</v>
      </c>
      <c r="G609" s="363">
        <v>541</v>
      </c>
      <c r="H609" s="356">
        <f t="shared" si="115"/>
        <v>787.63499999999999</v>
      </c>
      <c r="I609" s="361">
        <v>0</v>
      </c>
    </row>
    <row r="610" spans="2:9" ht="15" x14ac:dyDescent="0.25">
      <c r="B610" s="354" t="s">
        <v>272</v>
      </c>
      <c r="C610" s="355">
        <v>39326</v>
      </c>
      <c r="D610" s="6">
        <v>15950</v>
      </c>
      <c r="E610" s="358">
        <f t="shared" si="114"/>
        <v>1328.635</v>
      </c>
      <c r="F610" s="356">
        <v>0</v>
      </c>
      <c r="G610" s="363">
        <v>541</v>
      </c>
      <c r="H610" s="356">
        <f t="shared" si="115"/>
        <v>787.63499999999999</v>
      </c>
      <c r="I610" s="361">
        <v>0</v>
      </c>
    </row>
    <row r="611" spans="2:9" ht="15" x14ac:dyDescent="0.25">
      <c r="B611" s="354" t="s">
        <v>272</v>
      </c>
      <c r="C611" s="355">
        <v>39356</v>
      </c>
      <c r="D611" s="6">
        <v>15950</v>
      </c>
      <c r="E611" s="358">
        <f t="shared" si="114"/>
        <v>1328.635</v>
      </c>
      <c r="F611" s="356">
        <v>0</v>
      </c>
      <c r="G611" s="363">
        <v>541</v>
      </c>
      <c r="H611" s="356">
        <f t="shared" si="115"/>
        <v>787.63499999999999</v>
      </c>
      <c r="I611" s="361">
        <v>0</v>
      </c>
    </row>
    <row r="612" spans="2:9" ht="15" x14ac:dyDescent="0.25">
      <c r="B612" s="354" t="s">
        <v>272</v>
      </c>
      <c r="C612" s="355">
        <v>39387</v>
      </c>
      <c r="D612" s="6">
        <v>15950</v>
      </c>
      <c r="E612" s="358">
        <f t="shared" si="114"/>
        <v>1328.635</v>
      </c>
      <c r="F612" s="356">
        <v>0</v>
      </c>
      <c r="G612" s="363">
        <v>541</v>
      </c>
      <c r="H612" s="356">
        <f t="shared" si="115"/>
        <v>787.63499999999999</v>
      </c>
      <c r="I612" s="361">
        <v>0</v>
      </c>
    </row>
    <row r="613" spans="2:9" ht="15" x14ac:dyDescent="0.25">
      <c r="B613" s="354" t="s">
        <v>272</v>
      </c>
      <c r="C613" s="355">
        <v>39417</v>
      </c>
      <c r="D613" s="6">
        <v>15950</v>
      </c>
      <c r="E613" s="358">
        <f t="shared" si="114"/>
        <v>1328.635</v>
      </c>
      <c r="F613" s="356">
        <v>0</v>
      </c>
      <c r="G613" s="363">
        <v>541</v>
      </c>
      <c r="H613" s="356">
        <f t="shared" si="115"/>
        <v>787.63499999999999</v>
      </c>
      <c r="I613" s="361">
        <v>0</v>
      </c>
    </row>
    <row r="614" spans="2:9" ht="15" x14ac:dyDescent="0.25">
      <c r="B614" s="354" t="s">
        <v>272</v>
      </c>
      <c r="C614" s="355">
        <v>39448</v>
      </c>
      <c r="D614" s="6">
        <v>15950</v>
      </c>
      <c r="E614" s="358">
        <f t="shared" si="114"/>
        <v>1328.635</v>
      </c>
      <c r="F614" s="356">
        <v>0</v>
      </c>
      <c r="G614" s="363">
        <v>541</v>
      </c>
      <c r="H614" s="356">
        <f t="shared" si="115"/>
        <v>787.63499999999999</v>
      </c>
      <c r="I614" s="361">
        <v>0</v>
      </c>
    </row>
    <row r="615" spans="2:9" ht="15" x14ac:dyDescent="0.25">
      <c r="B615" s="354" t="s">
        <v>272</v>
      </c>
      <c r="C615" s="355">
        <v>39479</v>
      </c>
      <c r="D615" s="6">
        <v>17077</v>
      </c>
      <c r="E615" s="358">
        <f t="shared" si="114"/>
        <v>1422.5140999999999</v>
      </c>
      <c r="F615" s="356">
        <v>0</v>
      </c>
      <c r="G615" s="363">
        <v>541</v>
      </c>
      <c r="H615" s="356">
        <f t="shared" si="115"/>
        <v>881.51409999999987</v>
      </c>
      <c r="I615" s="361">
        <v>0</v>
      </c>
    </row>
    <row r="616" spans="2:9" ht="15" x14ac:dyDescent="0.25">
      <c r="B616" s="354" t="s">
        <v>272</v>
      </c>
      <c r="C616" s="355">
        <v>39508</v>
      </c>
      <c r="D616" s="6">
        <v>17077</v>
      </c>
      <c r="E616" s="358">
        <f t="shared" si="114"/>
        <v>1422.5140999999999</v>
      </c>
      <c r="F616" s="356">
        <v>0</v>
      </c>
      <c r="G616" s="363">
        <v>541</v>
      </c>
      <c r="H616" s="356">
        <f t="shared" si="115"/>
        <v>881.51409999999987</v>
      </c>
      <c r="I616" s="361">
        <v>0</v>
      </c>
    </row>
    <row r="617" spans="2:9" ht="15" x14ac:dyDescent="0.25">
      <c r="B617" s="354" t="s">
        <v>272</v>
      </c>
      <c r="C617" s="355">
        <v>39539</v>
      </c>
      <c r="D617" s="6">
        <v>17077</v>
      </c>
      <c r="E617" s="358">
        <f t="shared" si="114"/>
        <v>1422.5140999999999</v>
      </c>
      <c r="F617" s="356">
        <v>0</v>
      </c>
      <c r="G617" s="363">
        <v>541</v>
      </c>
      <c r="H617" s="356">
        <f t="shared" si="115"/>
        <v>881.51409999999987</v>
      </c>
      <c r="I617" s="361">
        <v>0</v>
      </c>
    </row>
    <row r="618" spans="2:9" ht="15" x14ac:dyDescent="0.25">
      <c r="B618" s="354" t="s">
        <v>272</v>
      </c>
      <c r="C618" s="355">
        <v>39569</v>
      </c>
      <c r="D618" s="6">
        <v>17077</v>
      </c>
      <c r="E618" s="358">
        <f t="shared" si="114"/>
        <v>1422.5140999999999</v>
      </c>
      <c r="F618" s="356">
        <v>0</v>
      </c>
      <c r="G618" s="363">
        <v>541</v>
      </c>
      <c r="H618" s="356">
        <f t="shared" si="115"/>
        <v>881.51409999999987</v>
      </c>
      <c r="I618" s="361">
        <v>0</v>
      </c>
    </row>
    <row r="619" spans="2:9" ht="15" x14ac:dyDescent="0.25">
      <c r="B619" s="354" t="s">
        <v>272</v>
      </c>
      <c r="C619" s="355">
        <v>39600</v>
      </c>
      <c r="D619" s="6">
        <v>17077</v>
      </c>
      <c r="E619" s="358">
        <f t="shared" si="114"/>
        <v>1422.5140999999999</v>
      </c>
      <c r="F619" s="356">
        <v>0</v>
      </c>
      <c r="G619" s="363">
        <v>541</v>
      </c>
      <c r="H619" s="356">
        <f t="shared" si="115"/>
        <v>881.51409999999987</v>
      </c>
      <c r="I619" s="361">
        <v>0</v>
      </c>
    </row>
    <row r="620" spans="2:9" ht="15" x14ac:dyDescent="0.25">
      <c r="B620" s="354" t="s">
        <v>272</v>
      </c>
      <c r="C620" s="355">
        <v>39630</v>
      </c>
      <c r="D620" s="6">
        <v>17871</v>
      </c>
      <c r="E620" s="358">
        <f t="shared" si="114"/>
        <v>1488.6542999999999</v>
      </c>
      <c r="F620" s="356">
        <v>0</v>
      </c>
      <c r="G620" s="363">
        <v>541</v>
      </c>
      <c r="H620" s="356">
        <f t="shared" si="115"/>
        <v>947.65429999999992</v>
      </c>
      <c r="I620" s="361">
        <v>0</v>
      </c>
    </row>
    <row r="621" spans="2:9" ht="15" x14ac:dyDescent="0.25">
      <c r="B621" s="354" t="s">
        <v>272</v>
      </c>
      <c r="C621" s="355">
        <v>39661</v>
      </c>
      <c r="D621" s="6">
        <v>17871</v>
      </c>
      <c r="E621" s="358">
        <f t="shared" si="114"/>
        <v>1488.6542999999999</v>
      </c>
      <c r="F621" s="356">
        <v>0</v>
      </c>
      <c r="G621" s="363">
        <v>541</v>
      </c>
      <c r="H621" s="356">
        <f t="shared" si="115"/>
        <v>947.65429999999992</v>
      </c>
      <c r="I621" s="361">
        <v>0</v>
      </c>
    </row>
    <row r="622" spans="2:9" ht="15" x14ac:dyDescent="0.25">
      <c r="B622" s="354" t="s">
        <v>272</v>
      </c>
      <c r="C622" s="355">
        <v>39692</v>
      </c>
      <c r="D622" s="6">
        <v>17871</v>
      </c>
      <c r="E622" s="358">
        <f t="shared" si="114"/>
        <v>1488.6542999999999</v>
      </c>
      <c r="F622" s="356">
        <v>0</v>
      </c>
      <c r="G622" s="363">
        <v>541</v>
      </c>
      <c r="H622" s="356">
        <f t="shared" si="115"/>
        <v>947.65429999999992</v>
      </c>
      <c r="I622" s="361">
        <v>0</v>
      </c>
    </row>
    <row r="623" spans="2:9" ht="15" x14ac:dyDescent="0.25">
      <c r="B623" s="354" t="s">
        <v>272</v>
      </c>
      <c r="C623" s="355">
        <v>39722</v>
      </c>
      <c r="D623" s="6">
        <v>17871</v>
      </c>
      <c r="E623" s="358">
        <f>SUM(D623*8.33%)</f>
        <v>1488.6542999999999</v>
      </c>
      <c r="F623" s="356">
        <v>0</v>
      </c>
      <c r="G623" s="363">
        <v>541</v>
      </c>
      <c r="H623" s="356">
        <f t="shared" si="115"/>
        <v>947.65429999999992</v>
      </c>
      <c r="I623" s="361">
        <v>0</v>
      </c>
    </row>
    <row r="624" spans="2:9" ht="15" x14ac:dyDescent="0.25">
      <c r="B624" s="354" t="s">
        <v>272</v>
      </c>
      <c r="C624" s="355">
        <v>39753</v>
      </c>
      <c r="D624" s="6">
        <v>17871</v>
      </c>
      <c r="E624" s="358">
        <f t="shared" si="114"/>
        <v>1488.6542999999999</v>
      </c>
      <c r="F624" s="356">
        <v>0</v>
      </c>
      <c r="G624" s="363">
        <v>541</v>
      </c>
      <c r="H624" s="356">
        <f t="shared" si="115"/>
        <v>947.65429999999992</v>
      </c>
      <c r="I624" s="361">
        <v>0</v>
      </c>
    </row>
    <row r="625" spans="2:9" ht="15" x14ac:dyDescent="0.25">
      <c r="B625" s="354" t="s">
        <v>272</v>
      </c>
      <c r="C625" s="355">
        <v>39783</v>
      </c>
      <c r="D625" s="6">
        <v>18666</v>
      </c>
      <c r="E625" s="358">
        <f t="shared" si="114"/>
        <v>1554.8778</v>
      </c>
      <c r="F625" s="356">
        <v>0</v>
      </c>
      <c r="G625" s="363">
        <v>541</v>
      </c>
      <c r="H625" s="356">
        <f t="shared" si="115"/>
        <v>1013.8778</v>
      </c>
      <c r="I625" s="361">
        <v>0</v>
      </c>
    </row>
    <row r="626" spans="2:9" ht="15" x14ac:dyDescent="0.25">
      <c r="B626" s="354" t="s">
        <v>272</v>
      </c>
      <c r="C626" s="355">
        <v>39814</v>
      </c>
      <c r="D626" s="6">
        <v>18666</v>
      </c>
      <c r="E626" s="358">
        <f t="shared" si="114"/>
        <v>1554.8778</v>
      </c>
      <c r="F626" s="356">
        <v>0</v>
      </c>
      <c r="G626" s="363">
        <v>541</v>
      </c>
      <c r="H626" s="356">
        <f t="shared" si="115"/>
        <v>1013.8778</v>
      </c>
      <c r="I626" s="361">
        <v>0</v>
      </c>
    </row>
    <row r="627" spans="2:9" ht="15" x14ac:dyDescent="0.25">
      <c r="B627" s="354" t="s">
        <v>272</v>
      </c>
      <c r="C627" s="355">
        <v>39845</v>
      </c>
      <c r="D627" s="6">
        <v>19194</v>
      </c>
      <c r="E627" s="358">
        <f t="shared" si="114"/>
        <v>1598.8602000000001</v>
      </c>
      <c r="F627" s="356">
        <v>0</v>
      </c>
      <c r="G627" s="363">
        <v>541</v>
      </c>
      <c r="H627" s="356">
        <f t="shared" si="115"/>
        <v>1057.8602000000001</v>
      </c>
      <c r="I627" s="361">
        <v>0</v>
      </c>
    </row>
    <row r="628" spans="2:9" ht="15" x14ac:dyDescent="0.25">
      <c r="B628" s="354" t="s">
        <v>272</v>
      </c>
      <c r="C628" s="355">
        <v>39873</v>
      </c>
      <c r="D628" s="6">
        <v>19194</v>
      </c>
      <c r="E628" s="358">
        <f t="shared" si="114"/>
        <v>1598.8602000000001</v>
      </c>
      <c r="F628" s="356">
        <v>0</v>
      </c>
      <c r="G628" s="363">
        <v>541</v>
      </c>
      <c r="H628" s="356">
        <f t="shared" si="115"/>
        <v>1057.8602000000001</v>
      </c>
      <c r="I628" s="361">
        <v>0</v>
      </c>
    </row>
    <row r="629" spans="2:9" ht="15" x14ac:dyDescent="0.25">
      <c r="B629" s="354" t="s">
        <v>272</v>
      </c>
      <c r="C629" s="355">
        <v>39904</v>
      </c>
      <c r="D629" s="6">
        <v>20011</v>
      </c>
      <c r="E629" s="358">
        <f t="shared" si="114"/>
        <v>1666.9163000000001</v>
      </c>
      <c r="F629" s="356">
        <v>0</v>
      </c>
      <c r="G629" s="363">
        <v>541</v>
      </c>
      <c r="H629" s="356">
        <f t="shared" si="115"/>
        <v>1125.9163000000001</v>
      </c>
      <c r="I629" s="361">
        <v>0</v>
      </c>
    </row>
    <row r="630" spans="2:9" ht="15" x14ac:dyDescent="0.25">
      <c r="B630" s="354" t="s">
        <v>272</v>
      </c>
      <c r="C630" s="355">
        <v>39934</v>
      </c>
      <c r="D630" s="6">
        <v>46219</v>
      </c>
      <c r="E630" s="358">
        <f t="shared" si="114"/>
        <v>3850.0427</v>
      </c>
      <c r="F630" s="356">
        <v>0</v>
      </c>
      <c r="G630" s="363">
        <v>541</v>
      </c>
      <c r="H630" s="356">
        <f t="shared" si="115"/>
        <v>3309.0427</v>
      </c>
      <c r="I630" s="361">
        <v>0</v>
      </c>
    </row>
    <row r="631" spans="2:9" ht="15" x14ac:dyDescent="0.25">
      <c r="B631" s="354" t="s">
        <v>272</v>
      </c>
      <c r="C631" s="355">
        <v>39965</v>
      </c>
      <c r="D631" s="6">
        <v>25613</v>
      </c>
      <c r="E631" s="358">
        <f t="shared" si="114"/>
        <v>2133.5628999999999</v>
      </c>
      <c r="F631" s="356">
        <v>0</v>
      </c>
      <c r="G631" s="363">
        <v>541</v>
      </c>
      <c r="H631" s="356">
        <f t="shared" si="115"/>
        <v>1592.5628999999999</v>
      </c>
      <c r="I631" s="361">
        <v>0</v>
      </c>
    </row>
    <row r="632" spans="2:9" ht="15" x14ac:dyDescent="0.25">
      <c r="B632" s="354" t="s">
        <v>272</v>
      </c>
      <c r="C632" s="355">
        <v>39995</v>
      </c>
      <c r="D632" s="6">
        <v>25613</v>
      </c>
      <c r="E632" s="358">
        <f t="shared" si="114"/>
        <v>2133.5628999999999</v>
      </c>
      <c r="F632" s="356">
        <v>0</v>
      </c>
      <c r="G632" s="363">
        <v>541</v>
      </c>
      <c r="H632" s="356">
        <f t="shared" si="115"/>
        <v>1592.5628999999999</v>
      </c>
      <c r="I632" s="361">
        <v>0</v>
      </c>
    </row>
    <row r="633" spans="2:9" ht="15" x14ac:dyDescent="0.25">
      <c r="B633" s="354" t="s">
        <v>272</v>
      </c>
      <c r="C633" s="355">
        <v>40026</v>
      </c>
      <c r="D633" s="6">
        <v>26390</v>
      </c>
      <c r="E633" s="358">
        <f t="shared" si="114"/>
        <v>2198.2869999999998</v>
      </c>
      <c r="F633" s="356">
        <v>0</v>
      </c>
      <c r="G633" s="363">
        <v>541</v>
      </c>
      <c r="H633" s="356">
        <f t="shared" si="115"/>
        <v>1657.2869999999998</v>
      </c>
      <c r="I633" s="361">
        <v>0</v>
      </c>
    </row>
    <row r="634" spans="2:9" ht="15" x14ac:dyDescent="0.25">
      <c r="B634" s="354" t="s">
        <v>272</v>
      </c>
      <c r="C634" s="355">
        <v>40057</v>
      </c>
      <c r="D634" s="6">
        <v>26390</v>
      </c>
      <c r="E634" s="358">
        <f t="shared" si="114"/>
        <v>2198.2869999999998</v>
      </c>
      <c r="F634" s="356">
        <v>0</v>
      </c>
      <c r="G634" s="363">
        <v>541</v>
      </c>
      <c r="H634" s="356">
        <f t="shared" si="115"/>
        <v>1657.2869999999998</v>
      </c>
      <c r="I634" s="361">
        <v>0</v>
      </c>
    </row>
    <row r="635" spans="2:9" ht="15" x14ac:dyDescent="0.25">
      <c r="B635" s="354" t="s">
        <v>272</v>
      </c>
      <c r="C635" s="355">
        <v>40087</v>
      </c>
      <c r="D635" s="6">
        <v>26390</v>
      </c>
      <c r="E635" s="358">
        <f t="shared" si="114"/>
        <v>2198.2869999999998</v>
      </c>
      <c r="F635" s="356">
        <v>0</v>
      </c>
      <c r="G635" s="363">
        <v>541</v>
      </c>
      <c r="H635" s="356">
        <f t="shared" si="115"/>
        <v>1657.2869999999998</v>
      </c>
      <c r="I635" s="361">
        <v>0</v>
      </c>
    </row>
    <row r="636" spans="2:9" ht="15" x14ac:dyDescent="0.25">
      <c r="B636" s="354" t="s">
        <v>272</v>
      </c>
      <c r="C636" s="355">
        <v>40118</v>
      </c>
      <c r="D636" s="6">
        <v>26390</v>
      </c>
      <c r="E636" s="358">
        <f t="shared" si="114"/>
        <v>2198.2869999999998</v>
      </c>
      <c r="F636" s="356">
        <v>0</v>
      </c>
      <c r="G636" s="363">
        <v>541</v>
      </c>
      <c r="H636" s="356">
        <f t="shared" si="115"/>
        <v>1657.2869999999998</v>
      </c>
      <c r="I636" s="361">
        <v>0</v>
      </c>
    </row>
    <row r="637" spans="2:9" ht="15" x14ac:dyDescent="0.25">
      <c r="B637" s="354" t="s">
        <v>272</v>
      </c>
      <c r="C637" s="355">
        <v>40148</v>
      </c>
      <c r="D637" s="6">
        <v>26390</v>
      </c>
      <c r="E637" s="358">
        <f t="shared" si="114"/>
        <v>2198.2869999999998</v>
      </c>
      <c r="F637" s="356">
        <v>0</v>
      </c>
      <c r="G637" s="363">
        <v>541</v>
      </c>
      <c r="H637" s="356">
        <f t="shared" si="115"/>
        <v>1657.2869999999998</v>
      </c>
      <c r="I637" s="361">
        <v>0</v>
      </c>
    </row>
    <row r="638" spans="2:9" ht="15" x14ac:dyDescent="0.25">
      <c r="B638" s="354" t="s">
        <v>272</v>
      </c>
      <c r="C638" s="355">
        <v>40179</v>
      </c>
      <c r="D638" s="6">
        <v>27755</v>
      </c>
      <c r="E638" s="358">
        <f t="shared" si="114"/>
        <v>2311.9915000000001</v>
      </c>
      <c r="F638" s="356">
        <v>0</v>
      </c>
      <c r="G638" s="363">
        <v>541</v>
      </c>
      <c r="H638" s="356">
        <f t="shared" si="115"/>
        <v>1770.9915000000001</v>
      </c>
      <c r="I638" s="361">
        <v>0</v>
      </c>
    </row>
    <row r="639" spans="2:9" ht="15" x14ac:dyDescent="0.25">
      <c r="B639" s="354" t="s">
        <v>272</v>
      </c>
      <c r="C639" s="355">
        <v>40210</v>
      </c>
      <c r="D639" s="6">
        <v>27755</v>
      </c>
      <c r="E639" s="358">
        <f t="shared" si="114"/>
        <v>2311.9915000000001</v>
      </c>
      <c r="F639" s="356">
        <v>0</v>
      </c>
      <c r="G639" s="363">
        <v>541</v>
      </c>
      <c r="H639" s="356">
        <f t="shared" si="115"/>
        <v>1770.9915000000001</v>
      </c>
      <c r="I639" s="361">
        <v>0</v>
      </c>
    </row>
    <row r="640" spans="2:9" ht="15" x14ac:dyDescent="0.25">
      <c r="B640" s="354" t="s">
        <v>272</v>
      </c>
      <c r="C640" s="355">
        <v>40238</v>
      </c>
      <c r="D640" s="6">
        <v>27755</v>
      </c>
      <c r="E640" s="358">
        <f t="shared" si="114"/>
        <v>2311.9915000000001</v>
      </c>
      <c r="F640" s="356">
        <v>0</v>
      </c>
      <c r="G640" s="363">
        <v>541</v>
      </c>
      <c r="H640" s="356">
        <f t="shared" si="115"/>
        <v>1770.9915000000001</v>
      </c>
      <c r="I640" s="361">
        <v>0</v>
      </c>
    </row>
    <row r="641" spans="2:9" ht="15" x14ac:dyDescent="0.25">
      <c r="B641" s="354" t="s">
        <v>272</v>
      </c>
      <c r="C641" s="355">
        <v>40269</v>
      </c>
      <c r="D641" s="12">
        <v>48364</v>
      </c>
      <c r="E641" s="358">
        <f t="shared" si="114"/>
        <v>4028.7212</v>
      </c>
      <c r="F641" s="356">
        <v>0</v>
      </c>
      <c r="G641" s="363">
        <v>541</v>
      </c>
      <c r="H641" s="356">
        <f t="shared" si="115"/>
        <v>3487.7212</v>
      </c>
      <c r="I641" s="361">
        <v>0</v>
      </c>
    </row>
    <row r="642" spans="2:9" ht="15" x14ac:dyDescent="0.25">
      <c r="B642" s="354" t="s">
        <v>272</v>
      </c>
      <c r="C642" s="355">
        <v>40299</v>
      </c>
      <c r="D642" s="6">
        <v>28893</v>
      </c>
      <c r="E642" s="358">
        <f t="shared" si="114"/>
        <v>2406.7869000000001</v>
      </c>
      <c r="F642" s="356">
        <v>0</v>
      </c>
      <c r="G642" s="363">
        <v>541</v>
      </c>
      <c r="H642" s="356">
        <f t="shared" si="115"/>
        <v>1865.7869000000001</v>
      </c>
      <c r="I642" s="361">
        <v>0</v>
      </c>
    </row>
    <row r="643" spans="2:9" ht="15" x14ac:dyDescent="0.25">
      <c r="B643" s="354" t="s">
        <v>272</v>
      </c>
      <c r="C643" s="355">
        <v>40330</v>
      </c>
      <c r="D643" s="6">
        <v>28893</v>
      </c>
      <c r="E643" s="358">
        <f t="shared" si="114"/>
        <v>2406.7869000000001</v>
      </c>
      <c r="F643" s="356">
        <v>0</v>
      </c>
      <c r="G643" s="363">
        <v>541</v>
      </c>
      <c r="H643" s="356">
        <f t="shared" si="115"/>
        <v>1865.7869000000001</v>
      </c>
      <c r="I643" s="361">
        <v>0</v>
      </c>
    </row>
    <row r="644" spans="2:9" ht="15" x14ac:dyDescent="0.25">
      <c r="B644" s="354" t="s">
        <v>272</v>
      </c>
      <c r="C644" s="355">
        <v>40360</v>
      </c>
      <c r="D644" s="6">
        <v>28893</v>
      </c>
      <c r="E644" s="358">
        <f t="shared" si="114"/>
        <v>2406.7869000000001</v>
      </c>
      <c r="F644" s="356">
        <v>0</v>
      </c>
      <c r="G644" s="363">
        <v>541</v>
      </c>
      <c r="H644" s="356">
        <f t="shared" si="115"/>
        <v>1865.7869000000001</v>
      </c>
      <c r="I644" s="361">
        <v>0</v>
      </c>
    </row>
    <row r="645" spans="2:9" ht="15" x14ac:dyDescent="0.25">
      <c r="B645" s="354" t="s">
        <v>272</v>
      </c>
      <c r="C645" s="355">
        <v>40391</v>
      </c>
      <c r="D645" s="6">
        <v>29769</v>
      </c>
      <c r="E645" s="358">
        <f t="shared" si="114"/>
        <v>2479.7577000000001</v>
      </c>
      <c r="F645" s="356">
        <v>0</v>
      </c>
      <c r="G645" s="363">
        <v>541</v>
      </c>
      <c r="H645" s="356">
        <f t="shared" si="115"/>
        <v>1938.7577000000001</v>
      </c>
      <c r="I645" s="361">
        <v>0</v>
      </c>
    </row>
    <row r="646" spans="2:9" ht="15" x14ac:dyDescent="0.25">
      <c r="B646" s="354" t="s">
        <v>272</v>
      </c>
      <c r="C646" s="355">
        <v>40422</v>
      </c>
      <c r="D646" s="6">
        <v>29769</v>
      </c>
      <c r="E646" s="358">
        <f t="shared" si="114"/>
        <v>2479.7577000000001</v>
      </c>
      <c r="F646" s="356">
        <v>0</v>
      </c>
      <c r="G646" s="363">
        <v>541</v>
      </c>
      <c r="H646" s="356">
        <f t="shared" si="115"/>
        <v>1938.7577000000001</v>
      </c>
      <c r="I646" s="361">
        <v>0</v>
      </c>
    </row>
    <row r="647" spans="2:9" ht="15" x14ac:dyDescent="0.25">
      <c r="B647" s="354" t="s">
        <v>272</v>
      </c>
      <c r="C647" s="355">
        <v>40452</v>
      </c>
      <c r="D647" s="6">
        <v>29769</v>
      </c>
      <c r="E647" s="358">
        <f t="shared" si="114"/>
        <v>2479.7577000000001</v>
      </c>
      <c r="F647" s="356">
        <v>0</v>
      </c>
      <c r="G647" s="363">
        <v>541</v>
      </c>
      <c r="H647" s="356">
        <f t="shared" si="115"/>
        <v>1938.7577000000001</v>
      </c>
      <c r="I647" s="361">
        <v>0</v>
      </c>
    </row>
    <row r="648" spans="2:9" ht="15" x14ac:dyDescent="0.25">
      <c r="B648" s="354" t="s">
        <v>272</v>
      </c>
      <c r="C648" s="355">
        <v>40483</v>
      </c>
      <c r="D648" s="6">
        <v>29769</v>
      </c>
      <c r="E648" s="358">
        <f t="shared" si="114"/>
        <v>2479.7577000000001</v>
      </c>
      <c r="F648" s="356">
        <v>0</v>
      </c>
      <c r="G648" s="363">
        <v>541</v>
      </c>
      <c r="H648" s="356">
        <f t="shared" si="115"/>
        <v>1938.7577000000001</v>
      </c>
      <c r="I648" s="361">
        <v>0</v>
      </c>
    </row>
    <row r="649" spans="2:9" ht="15" x14ac:dyDescent="0.25">
      <c r="B649" s="354" t="s">
        <v>272</v>
      </c>
      <c r="C649" s="355">
        <v>40513</v>
      </c>
      <c r="D649" s="6">
        <v>29769</v>
      </c>
      <c r="E649" s="358">
        <f t="shared" si="114"/>
        <v>2479.7577000000001</v>
      </c>
      <c r="F649" s="356">
        <v>0</v>
      </c>
      <c r="G649" s="363">
        <v>541</v>
      </c>
      <c r="H649" s="356">
        <f t="shared" si="115"/>
        <v>1938.7577000000001</v>
      </c>
      <c r="I649" s="361">
        <v>0</v>
      </c>
    </row>
    <row r="650" spans="2:9" ht="15" x14ac:dyDescent="0.25">
      <c r="B650" s="354" t="s">
        <v>272</v>
      </c>
      <c r="C650" s="355">
        <v>40544</v>
      </c>
      <c r="D650" s="6">
        <v>31644</v>
      </c>
      <c r="E650" s="358">
        <f t="shared" si="114"/>
        <v>2635.9452000000001</v>
      </c>
      <c r="F650" s="356">
        <v>0</v>
      </c>
      <c r="G650" s="363">
        <v>541</v>
      </c>
      <c r="H650" s="356">
        <f t="shared" si="115"/>
        <v>2094.9452000000001</v>
      </c>
      <c r="I650" s="361">
        <v>0</v>
      </c>
    </row>
    <row r="651" spans="2:9" ht="15" x14ac:dyDescent="0.25">
      <c r="B651" s="354" t="s">
        <v>272</v>
      </c>
      <c r="C651" s="355">
        <v>40575</v>
      </c>
      <c r="D651" s="6">
        <v>31644</v>
      </c>
      <c r="E651" s="358">
        <f t="shared" si="114"/>
        <v>2635.9452000000001</v>
      </c>
      <c r="F651" s="356">
        <v>0</v>
      </c>
      <c r="G651" s="363">
        <v>541</v>
      </c>
      <c r="H651" s="356">
        <f t="shared" si="115"/>
        <v>2094.9452000000001</v>
      </c>
      <c r="I651" s="361">
        <v>0</v>
      </c>
    </row>
    <row r="652" spans="2:9" ht="15" x14ac:dyDescent="0.25">
      <c r="B652" s="354" t="s">
        <v>272</v>
      </c>
      <c r="C652" s="355">
        <v>40603</v>
      </c>
      <c r="D652" s="6">
        <v>31644</v>
      </c>
      <c r="E652" s="358">
        <f t="shared" si="114"/>
        <v>2635.9452000000001</v>
      </c>
      <c r="F652" s="356">
        <v>0</v>
      </c>
      <c r="G652" s="363">
        <v>541</v>
      </c>
      <c r="H652" s="356">
        <f t="shared" si="115"/>
        <v>2094.9452000000001</v>
      </c>
      <c r="I652" s="361">
        <v>0</v>
      </c>
    </row>
    <row r="653" spans="2:9" ht="15" x14ac:dyDescent="0.25">
      <c r="B653" s="354" t="s">
        <v>272</v>
      </c>
      <c r="C653" s="355">
        <v>40634</v>
      </c>
      <c r="D653" s="6">
        <v>31644</v>
      </c>
      <c r="E653" s="358">
        <f t="shared" si="114"/>
        <v>2635.9452000000001</v>
      </c>
      <c r="F653" s="356">
        <v>0</v>
      </c>
      <c r="G653" s="363">
        <v>541</v>
      </c>
      <c r="H653" s="356">
        <f t="shared" si="115"/>
        <v>2094.9452000000001</v>
      </c>
      <c r="I653" s="361">
        <v>0</v>
      </c>
    </row>
    <row r="654" spans="2:9" ht="15" x14ac:dyDescent="0.25">
      <c r="B654" s="354" t="s">
        <v>272</v>
      </c>
      <c r="C654" s="355">
        <v>40664</v>
      </c>
      <c r="D654" s="6">
        <v>52250</v>
      </c>
      <c r="E654" s="358">
        <f t="shared" si="114"/>
        <v>4352.4250000000002</v>
      </c>
      <c r="F654" s="356">
        <v>0</v>
      </c>
      <c r="G654" s="363">
        <v>541</v>
      </c>
      <c r="H654" s="356">
        <f t="shared" si="115"/>
        <v>3811.4250000000002</v>
      </c>
      <c r="I654" s="361">
        <v>0</v>
      </c>
    </row>
    <row r="655" spans="2:9" ht="15" x14ac:dyDescent="0.25">
      <c r="B655" s="354" t="s">
        <v>272</v>
      </c>
      <c r="C655" s="355">
        <v>40695</v>
      </c>
      <c r="D655" s="6">
        <v>31644</v>
      </c>
      <c r="E655" s="358">
        <f t="shared" si="114"/>
        <v>2635.9452000000001</v>
      </c>
      <c r="F655" s="356">
        <v>0</v>
      </c>
      <c r="G655" s="363">
        <v>541</v>
      </c>
      <c r="H655" s="356">
        <f t="shared" si="115"/>
        <v>2094.9452000000001</v>
      </c>
      <c r="I655" s="361">
        <v>0</v>
      </c>
    </row>
    <row r="656" spans="2:9" ht="15" x14ac:dyDescent="0.25">
      <c r="B656" s="354" t="s">
        <v>272</v>
      </c>
      <c r="C656" s="355">
        <v>40725</v>
      </c>
      <c r="D656" s="6">
        <v>31644</v>
      </c>
      <c r="E656" s="358">
        <f t="shared" si="114"/>
        <v>2635.9452000000001</v>
      </c>
      <c r="F656" s="356">
        <v>0</v>
      </c>
      <c r="G656" s="363">
        <v>541</v>
      </c>
      <c r="H656" s="356">
        <f t="shared" si="115"/>
        <v>2094.9452000000001</v>
      </c>
      <c r="I656" s="361">
        <v>0</v>
      </c>
    </row>
    <row r="657" spans="2:9" ht="15" x14ac:dyDescent="0.25">
      <c r="B657" s="354" t="s">
        <v>272</v>
      </c>
      <c r="C657" s="355">
        <v>40756</v>
      </c>
      <c r="D657" s="6">
        <v>32603</v>
      </c>
      <c r="E657" s="358">
        <f t="shared" si="114"/>
        <v>2715.8299000000002</v>
      </c>
      <c r="F657" s="356">
        <v>0</v>
      </c>
      <c r="G657" s="363">
        <v>541</v>
      </c>
      <c r="H657" s="356">
        <f t="shared" si="115"/>
        <v>2174.8299000000002</v>
      </c>
      <c r="I657" s="361">
        <v>0</v>
      </c>
    </row>
    <row r="658" spans="2:9" ht="15" x14ac:dyDescent="0.25">
      <c r="B658" s="354" t="s">
        <v>272</v>
      </c>
      <c r="C658" s="355">
        <v>40787</v>
      </c>
      <c r="D658" s="6">
        <v>32603</v>
      </c>
      <c r="E658" s="358">
        <f t="shared" ref="E658:E721" si="116">SUM(D658*8.33%)</f>
        <v>2715.8299000000002</v>
      </c>
      <c r="F658" s="356">
        <v>0</v>
      </c>
      <c r="G658" s="363">
        <v>541</v>
      </c>
      <c r="H658" s="356">
        <f t="shared" si="115"/>
        <v>2174.8299000000002</v>
      </c>
      <c r="I658" s="361">
        <v>0</v>
      </c>
    </row>
    <row r="659" spans="2:9" ht="15" x14ac:dyDescent="0.25">
      <c r="B659" s="354" t="s">
        <v>272</v>
      </c>
      <c r="C659" s="355">
        <v>40817</v>
      </c>
      <c r="D659" s="6">
        <v>32603</v>
      </c>
      <c r="E659" s="358">
        <f t="shared" si="116"/>
        <v>2715.8299000000002</v>
      </c>
      <c r="F659" s="356">
        <v>0</v>
      </c>
      <c r="G659" s="363">
        <v>541</v>
      </c>
      <c r="H659" s="356">
        <f t="shared" si="115"/>
        <v>2174.8299000000002</v>
      </c>
      <c r="I659" s="361">
        <v>0</v>
      </c>
    </row>
    <row r="660" spans="2:9" ht="15" x14ac:dyDescent="0.25">
      <c r="B660" s="354" t="s">
        <v>272</v>
      </c>
      <c r="C660" s="355">
        <v>40848</v>
      </c>
      <c r="D660" s="6">
        <v>32603</v>
      </c>
      <c r="E660" s="358">
        <f t="shared" si="116"/>
        <v>2715.8299000000002</v>
      </c>
      <c r="F660" s="356">
        <v>0</v>
      </c>
      <c r="G660" s="363">
        <v>541</v>
      </c>
      <c r="H660" s="356">
        <f t="shared" si="115"/>
        <v>2174.8299000000002</v>
      </c>
      <c r="I660" s="361">
        <v>0</v>
      </c>
    </row>
    <row r="661" spans="2:9" ht="15" x14ac:dyDescent="0.25">
      <c r="B661" s="354" t="s">
        <v>272</v>
      </c>
      <c r="C661" s="355">
        <v>40878</v>
      </c>
      <c r="D661" s="6">
        <v>32603</v>
      </c>
      <c r="E661" s="358">
        <f t="shared" si="116"/>
        <v>2715.8299000000002</v>
      </c>
      <c r="F661" s="356">
        <v>0</v>
      </c>
      <c r="G661" s="363">
        <v>541</v>
      </c>
      <c r="H661" s="356">
        <f t="shared" ref="H661:H724" si="117">SUM(E661-G661)</f>
        <v>2174.8299000000002</v>
      </c>
      <c r="I661" s="361">
        <v>0</v>
      </c>
    </row>
    <row r="662" spans="2:9" ht="15" x14ac:dyDescent="0.25">
      <c r="B662" s="354" t="s">
        <v>272</v>
      </c>
      <c r="C662" s="355">
        <v>40909</v>
      </c>
      <c r="D662" s="6">
        <v>32603</v>
      </c>
      <c r="E662" s="358">
        <f t="shared" si="116"/>
        <v>2715.8299000000002</v>
      </c>
      <c r="F662" s="356">
        <v>0</v>
      </c>
      <c r="G662" s="363">
        <v>541</v>
      </c>
      <c r="H662" s="356">
        <f t="shared" si="117"/>
        <v>2174.8299000000002</v>
      </c>
      <c r="I662" s="361">
        <v>0</v>
      </c>
    </row>
    <row r="663" spans="2:9" ht="15" x14ac:dyDescent="0.25">
      <c r="B663" s="354" t="s">
        <v>272</v>
      </c>
      <c r="C663" s="355">
        <v>40940</v>
      </c>
      <c r="D663" s="6">
        <v>35018</v>
      </c>
      <c r="E663" s="358">
        <f t="shared" si="116"/>
        <v>2916.9994000000002</v>
      </c>
      <c r="F663" s="356">
        <v>0</v>
      </c>
      <c r="G663" s="363">
        <v>541</v>
      </c>
      <c r="H663" s="356">
        <f t="shared" si="117"/>
        <v>2375.9994000000002</v>
      </c>
      <c r="I663" s="361">
        <v>0</v>
      </c>
    </row>
    <row r="664" spans="2:9" ht="15" x14ac:dyDescent="0.25">
      <c r="B664" s="354" t="s">
        <v>272</v>
      </c>
      <c r="C664" s="355">
        <v>40969</v>
      </c>
      <c r="D664" s="6">
        <v>35018</v>
      </c>
      <c r="E664" s="358">
        <f t="shared" si="116"/>
        <v>2916.9994000000002</v>
      </c>
      <c r="F664" s="356">
        <v>0</v>
      </c>
      <c r="G664" s="363">
        <v>541</v>
      </c>
      <c r="H664" s="356">
        <f t="shared" si="117"/>
        <v>2375.9994000000002</v>
      </c>
      <c r="I664" s="361">
        <v>0</v>
      </c>
    </row>
    <row r="665" spans="2:9" ht="15" x14ac:dyDescent="0.25">
      <c r="B665" s="354" t="s">
        <v>272</v>
      </c>
      <c r="C665" s="355">
        <v>41000</v>
      </c>
      <c r="D665" s="6">
        <v>35018</v>
      </c>
      <c r="E665" s="358">
        <f t="shared" si="116"/>
        <v>2916.9994000000002</v>
      </c>
      <c r="F665" s="356">
        <v>0</v>
      </c>
      <c r="G665" s="363">
        <v>541</v>
      </c>
      <c r="H665" s="356">
        <f t="shared" si="117"/>
        <v>2375.9994000000002</v>
      </c>
      <c r="I665" s="361">
        <v>0</v>
      </c>
    </row>
    <row r="666" spans="2:9" ht="15" x14ac:dyDescent="0.25">
      <c r="B666" s="354" t="s">
        <v>272</v>
      </c>
      <c r="C666" s="355">
        <v>41030</v>
      </c>
      <c r="D666" s="6">
        <v>35018</v>
      </c>
      <c r="E666" s="358">
        <f t="shared" si="116"/>
        <v>2916.9994000000002</v>
      </c>
      <c r="F666" s="356">
        <v>0</v>
      </c>
      <c r="G666" s="363">
        <v>541</v>
      </c>
      <c r="H666" s="356">
        <f t="shared" si="117"/>
        <v>2375.9994000000002</v>
      </c>
      <c r="I666" s="361">
        <v>0</v>
      </c>
    </row>
    <row r="667" spans="2:9" ht="15" x14ac:dyDescent="0.25">
      <c r="B667" s="354" t="s">
        <v>272</v>
      </c>
      <c r="C667" s="355">
        <v>41061</v>
      </c>
      <c r="D667" s="6">
        <v>35018</v>
      </c>
      <c r="E667" s="358">
        <f t="shared" si="116"/>
        <v>2916.9994000000002</v>
      </c>
      <c r="F667" s="356">
        <v>0</v>
      </c>
      <c r="G667" s="363">
        <v>541</v>
      </c>
      <c r="H667" s="356">
        <f t="shared" si="117"/>
        <v>2375.9994000000002</v>
      </c>
      <c r="I667" s="361">
        <v>0</v>
      </c>
    </row>
    <row r="668" spans="2:9" ht="15" x14ac:dyDescent="0.25">
      <c r="B668" s="354" t="s">
        <v>272</v>
      </c>
      <c r="C668" s="355">
        <v>41091</v>
      </c>
      <c r="D668" s="6">
        <v>35018</v>
      </c>
      <c r="E668" s="358">
        <f t="shared" si="116"/>
        <v>2916.9994000000002</v>
      </c>
      <c r="F668" s="356">
        <v>0</v>
      </c>
      <c r="G668" s="363">
        <v>541</v>
      </c>
      <c r="H668" s="356">
        <f t="shared" si="117"/>
        <v>2375.9994000000002</v>
      </c>
      <c r="I668" s="361">
        <v>0</v>
      </c>
    </row>
    <row r="669" spans="2:9" ht="15" x14ac:dyDescent="0.25">
      <c r="B669" s="354" t="s">
        <v>272</v>
      </c>
      <c r="C669" s="355">
        <v>41122</v>
      </c>
      <c r="D669" s="6">
        <v>36076</v>
      </c>
      <c r="E669" s="358">
        <f t="shared" si="116"/>
        <v>3005.1307999999999</v>
      </c>
      <c r="F669" s="356">
        <v>0</v>
      </c>
      <c r="G669" s="363">
        <v>541</v>
      </c>
      <c r="H669" s="356">
        <f t="shared" si="117"/>
        <v>2464.1307999999999</v>
      </c>
      <c r="I669" s="361">
        <v>0</v>
      </c>
    </row>
    <row r="670" spans="2:9" ht="15" x14ac:dyDescent="0.25">
      <c r="B670" s="354" t="s">
        <v>272</v>
      </c>
      <c r="C670" s="355">
        <v>41153</v>
      </c>
      <c r="D670" s="6">
        <v>36076</v>
      </c>
      <c r="E670" s="358">
        <f t="shared" si="116"/>
        <v>3005.1307999999999</v>
      </c>
      <c r="F670" s="356">
        <v>0</v>
      </c>
      <c r="G670" s="363">
        <v>541</v>
      </c>
      <c r="H670" s="356">
        <f t="shared" si="117"/>
        <v>2464.1307999999999</v>
      </c>
      <c r="I670" s="361">
        <v>0</v>
      </c>
    </row>
    <row r="671" spans="2:9" ht="15" x14ac:dyDescent="0.25">
      <c r="B671" s="354" t="s">
        <v>272</v>
      </c>
      <c r="C671" s="355">
        <v>41183</v>
      </c>
      <c r="D671" s="6">
        <v>36076</v>
      </c>
      <c r="E671" s="358">
        <f t="shared" si="116"/>
        <v>3005.1307999999999</v>
      </c>
      <c r="F671" s="356">
        <v>0</v>
      </c>
      <c r="G671" s="363">
        <v>541</v>
      </c>
      <c r="H671" s="356">
        <f t="shared" si="117"/>
        <v>2464.1307999999999</v>
      </c>
      <c r="I671" s="361">
        <v>0</v>
      </c>
    </row>
    <row r="672" spans="2:9" ht="15" x14ac:dyDescent="0.25">
      <c r="B672" s="354" t="s">
        <v>272</v>
      </c>
      <c r="C672" s="355">
        <v>41214</v>
      </c>
      <c r="D672" s="6">
        <v>36076</v>
      </c>
      <c r="E672" s="358">
        <f t="shared" si="116"/>
        <v>3005.1307999999999</v>
      </c>
      <c r="F672" s="356">
        <v>0</v>
      </c>
      <c r="G672" s="363">
        <v>541</v>
      </c>
      <c r="H672" s="356">
        <f t="shared" si="117"/>
        <v>2464.1307999999999</v>
      </c>
      <c r="I672" s="361">
        <v>0</v>
      </c>
    </row>
    <row r="673" spans="2:9" ht="15" x14ac:dyDescent="0.25">
      <c r="B673" s="354" t="s">
        <v>272</v>
      </c>
      <c r="C673" s="355">
        <v>41244</v>
      </c>
      <c r="D673" s="6">
        <v>36076</v>
      </c>
      <c r="E673" s="358">
        <f t="shared" si="116"/>
        <v>3005.1307999999999</v>
      </c>
      <c r="F673" s="356">
        <v>0</v>
      </c>
      <c r="G673" s="363">
        <v>541</v>
      </c>
      <c r="H673" s="356">
        <f t="shared" si="117"/>
        <v>2464.1307999999999</v>
      </c>
      <c r="I673" s="361">
        <v>0</v>
      </c>
    </row>
    <row r="674" spans="2:9" ht="15" x14ac:dyDescent="0.25">
      <c r="B674" s="354" t="s">
        <v>272</v>
      </c>
      <c r="C674" s="355">
        <v>41275</v>
      </c>
      <c r="D674" s="6">
        <v>36076</v>
      </c>
      <c r="E674" s="358">
        <f t="shared" si="116"/>
        <v>3005.1307999999999</v>
      </c>
      <c r="F674" s="356">
        <v>0</v>
      </c>
      <c r="G674" s="363">
        <v>541</v>
      </c>
      <c r="H674" s="356">
        <f t="shared" si="117"/>
        <v>2464.1307999999999</v>
      </c>
      <c r="I674" s="361">
        <v>0</v>
      </c>
    </row>
    <row r="675" spans="2:9" ht="15" x14ac:dyDescent="0.25">
      <c r="B675" s="354" t="s">
        <v>272</v>
      </c>
      <c r="C675" s="355">
        <v>41306</v>
      </c>
      <c r="D675" s="6">
        <v>37818</v>
      </c>
      <c r="E675" s="358">
        <f t="shared" si="116"/>
        <v>3150.2393999999999</v>
      </c>
      <c r="F675" s="356">
        <v>0</v>
      </c>
      <c r="G675" s="363">
        <v>541</v>
      </c>
      <c r="H675" s="356">
        <f t="shared" si="117"/>
        <v>2609.2393999999999</v>
      </c>
      <c r="I675" s="361">
        <v>0</v>
      </c>
    </row>
    <row r="676" spans="2:9" ht="15" x14ac:dyDescent="0.25">
      <c r="B676" s="354" t="s">
        <v>272</v>
      </c>
      <c r="C676" s="355">
        <v>41334</v>
      </c>
      <c r="D676" s="6">
        <v>37818</v>
      </c>
      <c r="E676" s="358">
        <f t="shared" si="116"/>
        <v>3150.2393999999999</v>
      </c>
      <c r="F676" s="356">
        <v>0</v>
      </c>
      <c r="G676" s="363">
        <v>541</v>
      </c>
      <c r="H676" s="356">
        <f t="shared" si="117"/>
        <v>2609.2393999999999</v>
      </c>
      <c r="I676" s="361">
        <v>0</v>
      </c>
    </row>
    <row r="677" spans="2:9" ht="15" x14ac:dyDescent="0.25">
      <c r="B677" s="354" t="s">
        <v>272</v>
      </c>
      <c r="C677" s="355">
        <v>41365</v>
      </c>
      <c r="D677" s="6">
        <v>54646</v>
      </c>
      <c r="E677" s="358">
        <f t="shared" si="116"/>
        <v>4552.0118000000002</v>
      </c>
      <c r="F677" s="356">
        <v>0</v>
      </c>
      <c r="G677" s="363">
        <v>541</v>
      </c>
      <c r="H677" s="356">
        <f t="shared" si="117"/>
        <v>4011.0118000000002</v>
      </c>
      <c r="I677" s="361">
        <v>0</v>
      </c>
    </row>
    <row r="678" spans="2:9" ht="15" x14ac:dyDescent="0.25">
      <c r="B678" s="354" t="s">
        <v>272</v>
      </c>
      <c r="C678" s="355">
        <v>41395</v>
      </c>
      <c r="D678" s="6">
        <v>42074</v>
      </c>
      <c r="E678" s="358">
        <f t="shared" si="116"/>
        <v>3504.7642000000001</v>
      </c>
      <c r="F678" s="356">
        <v>0</v>
      </c>
      <c r="G678" s="363">
        <v>541</v>
      </c>
      <c r="H678" s="356">
        <f t="shared" si="117"/>
        <v>2963.7642000000001</v>
      </c>
      <c r="I678" s="361">
        <v>0</v>
      </c>
    </row>
    <row r="679" spans="2:9" ht="15" x14ac:dyDescent="0.25">
      <c r="B679" s="354" t="s">
        <v>272</v>
      </c>
      <c r="C679" s="355">
        <v>41426</v>
      </c>
      <c r="D679" s="6">
        <v>42074</v>
      </c>
      <c r="E679" s="358">
        <f t="shared" si="116"/>
        <v>3504.7642000000001</v>
      </c>
      <c r="F679" s="356">
        <v>0</v>
      </c>
      <c r="G679" s="363">
        <v>541</v>
      </c>
      <c r="H679" s="356">
        <f t="shared" si="117"/>
        <v>2963.7642000000001</v>
      </c>
      <c r="I679" s="361">
        <v>0</v>
      </c>
    </row>
    <row r="680" spans="2:9" ht="15" x14ac:dyDescent="0.25">
      <c r="B680" s="354" t="s">
        <v>272</v>
      </c>
      <c r="C680" s="355">
        <v>41456</v>
      </c>
      <c r="D680" s="6">
        <v>42074</v>
      </c>
      <c r="E680" s="358">
        <f t="shared" si="116"/>
        <v>3504.7642000000001</v>
      </c>
      <c r="F680" s="356">
        <v>0</v>
      </c>
      <c r="G680" s="363">
        <v>541</v>
      </c>
      <c r="H680" s="356">
        <f t="shared" si="117"/>
        <v>2963.7642000000001</v>
      </c>
      <c r="I680" s="361">
        <v>0</v>
      </c>
    </row>
    <row r="681" spans="2:9" ht="15" x14ac:dyDescent="0.25">
      <c r="B681" s="354" t="s">
        <v>272</v>
      </c>
      <c r="C681" s="355">
        <v>41487</v>
      </c>
      <c r="D681" s="6">
        <v>43335</v>
      </c>
      <c r="E681" s="358">
        <f t="shared" si="116"/>
        <v>3609.8054999999999</v>
      </c>
      <c r="F681" s="356">
        <v>0</v>
      </c>
      <c r="G681" s="363">
        <v>541</v>
      </c>
      <c r="H681" s="356">
        <f t="shared" si="117"/>
        <v>3068.8054999999999</v>
      </c>
      <c r="I681" s="361">
        <v>0</v>
      </c>
    </row>
    <row r="682" spans="2:9" ht="15" x14ac:dyDescent="0.25">
      <c r="B682" s="354" t="s">
        <v>272</v>
      </c>
      <c r="C682" s="355">
        <v>41518</v>
      </c>
      <c r="D682" s="6">
        <v>43335</v>
      </c>
      <c r="E682" s="358">
        <f t="shared" si="116"/>
        <v>3609.8054999999999</v>
      </c>
      <c r="F682" s="356">
        <v>0</v>
      </c>
      <c r="G682" s="363">
        <v>541</v>
      </c>
      <c r="H682" s="356">
        <f t="shared" si="117"/>
        <v>3068.8054999999999</v>
      </c>
      <c r="I682" s="361">
        <v>0</v>
      </c>
    </row>
    <row r="683" spans="2:9" ht="15" x14ac:dyDescent="0.25">
      <c r="B683" s="354" t="s">
        <v>272</v>
      </c>
      <c r="C683" s="355">
        <v>41548</v>
      </c>
      <c r="D683" s="6">
        <v>43335</v>
      </c>
      <c r="E683" s="358">
        <f t="shared" si="116"/>
        <v>3609.8054999999999</v>
      </c>
      <c r="F683" s="356">
        <v>0</v>
      </c>
      <c r="G683" s="363">
        <v>541</v>
      </c>
      <c r="H683" s="356">
        <f t="shared" si="117"/>
        <v>3068.8054999999999</v>
      </c>
      <c r="I683" s="361">
        <v>0</v>
      </c>
    </row>
    <row r="684" spans="2:9" ht="15" x14ac:dyDescent="0.25">
      <c r="B684" s="354" t="s">
        <v>272</v>
      </c>
      <c r="C684" s="355">
        <v>41579</v>
      </c>
      <c r="D684" s="6">
        <v>43335</v>
      </c>
      <c r="E684" s="358">
        <f t="shared" si="116"/>
        <v>3609.8054999999999</v>
      </c>
      <c r="F684" s="356">
        <v>0</v>
      </c>
      <c r="G684" s="363">
        <v>541</v>
      </c>
      <c r="H684" s="356">
        <f t="shared" si="117"/>
        <v>3068.8054999999999</v>
      </c>
      <c r="I684" s="361">
        <v>0</v>
      </c>
    </row>
    <row r="685" spans="2:9" ht="15" x14ac:dyDescent="0.25">
      <c r="B685" s="354" t="s">
        <v>272</v>
      </c>
      <c r="C685" s="355">
        <v>41609</v>
      </c>
      <c r="D685" s="6">
        <v>43335</v>
      </c>
      <c r="E685" s="358">
        <f t="shared" si="116"/>
        <v>3609.8054999999999</v>
      </c>
      <c r="F685" s="356">
        <v>0</v>
      </c>
      <c r="G685" s="363">
        <v>541</v>
      </c>
      <c r="H685" s="356">
        <f t="shared" si="117"/>
        <v>3068.8054999999999</v>
      </c>
      <c r="I685" s="361">
        <v>0</v>
      </c>
    </row>
    <row r="686" spans="2:9" ht="15" x14ac:dyDescent="0.25">
      <c r="B686" s="354" t="s">
        <v>272</v>
      </c>
      <c r="C686" s="355">
        <v>41640</v>
      </c>
      <c r="D686" s="6">
        <v>43335</v>
      </c>
      <c r="E686" s="358">
        <f t="shared" si="116"/>
        <v>3609.8054999999999</v>
      </c>
      <c r="F686" s="356">
        <v>0</v>
      </c>
      <c r="G686" s="363">
        <v>541</v>
      </c>
      <c r="H686" s="356">
        <f t="shared" si="117"/>
        <v>3068.8054999999999</v>
      </c>
      <c r="I686" s="361">
        <v>0</v>
      </c>
    </row>
    <row r="687" spans="2:9" ht="15" x14ac:dyDescent="0.25">
      <c r="B687" s="354" t="s">
        <v>272</v>
      </c>
      <c r="C687" s="355">
        <v>41671</v>
      </c>
      <c r="D687" s="6">
        <v>45046</v>
      </c>
      <c r="E687" s="358">
        <f t="shared" si="116"/>
        <v>3752.3317999999999</v>
      </c>
      <c r="F687" s="356">
        <v>0</v>
      </c>
      <c r="G687" s="363">
        <v>541</v>
      </c>
      <c r="H687" s="356">
        <f t="shared" si="117"/>
        <v>3211.3317999999999</v>
      </c>
      <c r="I687" s="361">
        <v>0</v>
      </c>
    </row>
    <row r="688" spans="2:9" ht="15" x14ac:dyDescent="0.25">
      <c r="B688" s="354" t="s">
        <v>272</v>
      </c>
      <c r="C688" s="355">
        <v>41699</v>
      </c>
      <c r="D688" s="6">
        <v>45046</v>
      </c>
      <c r="E688" s="358">
        <f t="shared" si="116"/>
        <v>3752.3317999999999</v>
      </c>
      <c r="F688" s="356">
        <v>0</v>
      </c>
      <c r="G688" s="363">
        <v>541</v>
      </c>
      <c r="H688" s="356">
        <f t="shared" si="117"/>
        <v>3211.3317999999999</v>
      </c>
      <c r="I688" s="361">
        <v>0</v>
      </c>
    </row>
    <row r="689" spans="2:9" ht="15" x14ac:dyDescent="0.25">
      <c r="B689" s="354" t="s">
        <v>272</v>
      </c>
      <c r="C689" s="355">
        <v>41730</v>
      </c>
      <c r="D689" s="6">
        <v>45046</v>
      </c>
      <c r="E689" s="358">
        <f t="shared" si="116"/>
        <v>3752.3317999999999</v>
      </c>
      <c r="F689" s="356">
        <v>0</v>
      </c>
      <c r="G689" s="363">
        <v>541</v>
      </c>
      <c r="H689" s="356">
        <f t="shared" si="117"/>
        <v>3211.3317999999999</v>
      </c>
      <c r="I689" s="361">
        <v>0</v>
      </c>
    </row>
    <row r="690" spans="2:9" ht="15" x14ac:dyDescent="0.25">
      <c r="B690" s="354" t="s">
        <v>272</v>
      </c>
      <c r="C690" s="355">
        <v>41760</v>
      </c>
      <c r="D690" s="6">
        <v>45046</v>
      </c>
      <c r="E690" s="358">
        <f t="shared" si="116"/>
        <v>3752.3317999999999</v>
      </c>
      <c r="F690" s="356">
        <v>0</v>
      </c>
      <c r="G690" s="363">
        <v>541</v>
      </c>
      <c r="H690" s="356">
        <f t="shared" si="117"/>
        <v>3211.3317999999999</v>
      </c>
      <c r="I690" s="361">
        <v>0</v>
      </c>
    </row>
    <row r="691" spans="2:9" ht="15" x14ac:dyDescent="0.25">
      <c r="B691" s="354" t="s">
        <v>272</v>
      </c>
      <c r="C691" s="355">
        <v>41791</v>
      </c>
      <c r="D691" s="6">
        <v>45046</v>
      </c>
      <c r="E691" s="358">
        <f t="shared" si="116"/>
        <v>3752.3317999999999</v>
      </c>
      <c r="F691" s="356">
        <v>0</v>
      </c>
      <c r="G691" s="363">
        <v>541</v>
      </c>
      <c r="H691" s="356">
        <f t="shared" si="117"/>
        <v>3211.3317999999999</v>
      </c>
      <c r="I691" s="361">
        <v>0</v>
      </c>
    </row>
    <row r="692" spans="2:9" ht="15" x14ac:dyDescent="0.25">
      <c r="B692" s="354" t="s">
        <v>272</v>
      </c>
      <c r="C692" s="355">
        <v>41821</v>
      </c>
      <c r="D692" s="6">
        <v>45046</v>
      </c>
      <c r="E692" s="358">
        <f t="shared" si="116"/>
        <v>3752.3317999999999</v>
      </c>
      <c r="F692" s="356">
        <v>0</v>
      </c>
      <c r="G692" s="363">
        <v>541</v>
      </c>
      <c r="H692" s="356">
        <f t="shared" si="117"/>
        <v>3211.3317999999999</v>
      </c>
      <c r="I692" s="361">
        <v>0</v>
      </c>
    </row>
    <row r="693" spans="2:9" ht="15" x14ac:dyDescent="0.25">
      <c r="B693" s="354" t="s">
        <v>272</v>
      </c>
      <c r="C693" s="355">
        <v>41852</v>
      </c>
      <c r="D693" s="6">
        <v>46405</v>
      </c>
      <c r="E693" s="358">
        <f t="shared" si="116"/>
        <v>3865.5365000000002</v>
      </c>
      <c r="F693" s="356">
        <v>0</v>
      </c>
      <c r="G693" s="363">
        <v>541</v>
      </c>
      <c r="H693" s="356">
        <f t="shared" si="117"/>
        <v>3324.5365000000002</v>
      </c>
      <c r="I693" s="361">
        <v>0</v>
      </c>
    </row>
    <row r="694" spans="2:9" ht="15" x14ac:dyDescent="0.25">
      <c r="B694" s="354" t="s">
        <v>272</v>
      </c>
      <c r="C694" s="355">
        <v>41883</v>
      </c>
      <c r="D694" s="6">
        <v>46405</v>
      </c>
      <c r="E694" s="358">
        <f t="shared" si="116"/>
        <v>3865.5365000000002</v>
      </c>
      <c r="F694" s="356">
        <v>0</v>
      </c>
      <c r="G694" s="363">
        <v>1250</v>
      </c>
      <c r="H694" s="356">
        <f t="shared" si="117"/>
        <v>2615.5365000000002</v>
      </c>
      <c r="I694" s="361">
        <v>0</v>
      </c>
    </row>
    <row r="695" spans="2:9" ht="15" x14ac:dyDescent="0.25">
      <c r="B695" s="354" t="s">
        <v>272</v>
      </c>
      <c r="C695" s="355">
        <v>41913</v>
      </c>
      <c r="D695" s="6">
        <v>46405</v>
      </c>
      <c r="E695" s="358">
        <f t="shared" si="116"/>
        <v>3865.5365000000002</v>
      </c>
      <c r="F695" s="356">
        <v>0</v>
      </c>
      <c r="G695" s="363">
        <v>1250</v>
      </c>
      <c r="H695" s="356">
        <f t="shared" si="117"/>
        <v>2615.5365000000002</v>
      </c>
      <c r="I695" s="361">
        <v>0</v>
      </c>
    </row>
    <row r="696" spans="2:9" ht="15" x14ac:dyDescent="0.25">
      <c r="B696" s="354" t="s">
        <v>272</v>
      </c>
      <c r="C696" s="355">
        <v>41944</v>
      </c>
      <c r="D696" s="6">
        <v>46405</v>
      </c>
      <c r="E696" s="358">
        <f t="shared" si="116"/>
        <v>3865.5365000000002</v>
      </c>
      <c r="F696" s="356">
        <v>0</v>
      </c>
      <c r="G696" s="363">
        <v>1250</v>
      </c>
      <c r="H696" s="356">
        <f t="shared" si="117"/>
        <v>2615.5365000000002</v>
      </c>
      <c r="I696" s="361">
        <v>0</v>
      </c>
    </row>
    <row r="697" spans="2:9" ht="15" x14ac:dyDescent="0.25">
      <c r="B697" s="354" t="s">
        <v>272</v>
      </c>
      <c r="C697" s="355">
        <v>41974</v>
      </c>
      <c r="D697" s="6">
        <v>46405</v>
      </c>
      <c r="E697" s="358">
        <f t="shared" si="116"/>
        <v>3865.5365000000002</v>
      </c>
      <c r="F697" s="356">
        <v>0</v>
      </c>
      <c r="G697" s="363">
        <v>1250</v>
      </c>
      <c r="H697" s="356">
        <f t="shared" si="117"/>
        <v>2615.5365000000002</v>
      </c>
      <c r="I697" s="361">
        <v>0</v>
      </c>
    </row>
    <row r="698" spans="2:9" ht="15" x14ac:dyDescent="0.25">
      <c r="B698" s="354" t="s">
        <v>272</v>
      </c>
      <c r="C698" s="355">
        <v>42005</v>
      </c>
      <c r="D698" s="6">
        <v>46405</v>
      </c>
      <c r="E698" s="358">
        <f t="shared" si="116"/>
        <v>3865.5365000000002</v>
      </c>
      <c r="F698" s="356">
        <v>0</v>
      </c>
      <c r="G698" s="363">
        <v>1250</v>
      </c>
      <c r="H698" s="356">
        <f t="shared" si="117"/>
        <v>2615.5365000000002</v>
      </c>
      <c r="I698" s="361">
        <v>0</v>
      </c>
    </row>
    <row r="699" spans="2:9" ht="15" x14ac:dyDescent="0.25">
      <c r="B699" s="354" t="s">
        <v>272</v>
      </c>
      <c r="C699" s="355">
        <v>42036</v>
      </c>
      <c r="D699" s="6">
        <v>48461</v>
      </c>
      <c r="E699" s="358">
        <f t="shared" si="116"/>
        <v>4036.8013000000001</v>
      </c>
      <c r="F699" s="356">
        <v>0</v>
      </c>
      <c r="G699" s="363">
        <v>1250</v>
      </c>
      <c r="H699" s="356">
        <f t="shared" si="117"/>
        <v>2786.8013000000001</v>
      </c>
      <c r="I699" s="361">
        <v>0</v>
      </c>
    </row>
    <row r="700" spans="2:9" ht="15" x14ac:dyDescent="0.25">
      <c r="B700" s="354" t="s">
        <v>272</v>
      </c>
      <c r="C700" s="355">
        <v>42064</v>
      </c>
      <c r="D700" s="6">
        <v>48461</v>
      </c>
      <c r="E700" s="358">
        <f t="shared" si="116"/>
        <v>4036.8013000000001</v>
      </c>
      <c r="F700" s="356">
        <v>0</v>
      </c>
      <c r="G700" s="363">
        <v>1250</v>
      </c>
      <c r="H700" s="356">
        <f t="shared" si="117"/>
        <v>2786.8013000000001</v>
      </c>
      <c r="I700" s="361">
        <v>0</v>
      </c>
    </row>
    <row r="701" spans="2:9" ht="15" x14ac:dyDescent="0.25">
      <c r="B701" s="354" t="s">
        <v>272</v>
      </c>
      <c r="C701" s="355">
        <v>42095</v>
      </c>
      <c r="D701" s="6">
        <v>48461</v>
      </c>
      <c r="E701" s="358">
        <f t="shared" si="116"/>
        <v>4036.8013000000001</v>
      </c>
      <c r="F701" s="356">
        <v>0</v>
      </c>
      <c r="G701" s="363">
        <v>1250</v>
      </c>
      <c r="H701" s="356">
        <f t="shared" si="117"/>
        <v>2786.8013000000001</v>
      </c>
      <c r="I701" s="361">
        <v>0</v>
      </c>
    </row>
    <row r="702" spans="2:9" ht="15" x14ac:dyDescent="0.25">
      <c r="B702" s="354" t="s">
        <v>272</v>
      </c>
      <c r="C702" s="355">
        <v>42125</v>
      </c>
      <c r="D702" s="6">
        <v>48461</v>
      </c>
      <c r="E702" s="358">
        <f t="shared" si="116"/>
        <v>4036.8013000000001</v>
      </c>
      <c r="F702" s="356">
        <v>0</v>
      </c>
      <c r="G702" s="363">
        <v>1250</v>
      </c>
      <c r="H702" s="356">
        <f t="shared" si="117"/>
        <v>2786.8013000000001</v>
      </c>
      <c r="I702" s="361">
        <v>0</v>
      </c>
    </row>
    <row r="703" spans="2:9" ht="15" x14ac:dyDescent="0.25">
      <c r="B703" s="354" t="s">
        <v>272</v>
      </c>
      <c r="C703" s="355">
        <v>42156</v>
      </c>
      <c r="D703" s="6">
        <v>48461</v>
      </c>
      <c r="E703" s="358">
        <f t="shared" si="116"/>
        <v>4036.8013000000001</v>
      </c>
      <c r="F703" s="356">
        <v>0</v>
      </c>
      <c r="G703" s="363">
        <v>1250</v>
      </c>
      <c r="H703" s="356">
        <f t="shared" si="117"/>
        <v>2786.8013000000001</v>
      </c>
      <c r="I703" s="361">
        <v>0</v>
      </c>
    </row>
    <row r="704" spans="2:9" ht="15" x14ac:dyDescent="0.25">
      <c r="B704" s="354" t="s">
        <v>272</v>
      </c>
      <c r="C704" s="355">
        <v>42186</v>
      </c>
      <c r="D704" s="6">
        <v>48461</v>
      </c>
      <c r="E704" s="358">
        <f t="shared" si="116"/>
        <v>4036.8013000000001</v>
      </c>
      <c r="F704" s="356">
        <v>0</v>
      </c>
      <c r="G704" s="363">
        <v>1250</v>
      </c>
      <c r="H704" s="356">
        <f t="shared" si="117"/>
        <v>2786.8013000000001</v>
      </c>
      <c r="I704" s="361">
        <v>0</v>
      </c>
    </row>
    <row r="705" spans="2:9" ht="15" x14ac:dyDescent="0.25">
      <c r="B705" s="354" t="s">
        <v>272</v>
      </c>
      <c r="C705" s="355">
        <v>42217</v>
      </c>
      <c r="D705" s="6">
        <v>49929</v>
      </c>
      <c r="E705" s="358">
        <f t="shared" si="116"/>
        <v>4159.0856999999996</v>
      </c>
      <c r="F705" s="356">
        <v>0</v>
      </c>
      <c r="G705" s="363">
        <v>1250</v>
      </c>
      <c r="H705" s="356">
        <f t="shared" si="117"/>
        <v>2909.0856999999996</v>
      </c>
      <c r="I705" s="361">
        <v>0</v>
      </c>
    </row>
    <row r="706" spans="2:9" ht="15" x14ac:dyDescent="0.25">
      <c r="B706" s="354" t="s">
        <v>272</v>
      </c>
      <c r="C706" s="355">
        <v>42248</v>
      </c>
      <c r="D706" s="6">
        <v>49929</v>
      </c>
      <c r="E706" s="358">
        <f t="shared" si="116"/>
        <v>4159.0856999999996</v>
      </c>
      <c r="F706" s="356">
        <v>0</v>
      </c>
      <c r="G706" s="363">
        <v>1250</v>
      </c>
      <c r="H706" s="356">
        <f t="shared" si="117"/>
        <v>2909.0856999999996</v>
      </c>
      <c r="I706" s="361">
        <v>0</v>
      </c>
    </row>
    <row r="707" spans="2:9" ht="15" x14ac:dyDescent="0.25">
      <c r="B707" s="354" t="s">
        <v>272</v>
      </c>
      <c r="C707" s="355">
        <v>42278</v>
      </c>
      <c r="D707" s="6">
        <v>49929</v>
      </c>
      <c r="E707" s="358">
        <f t="shared" si="116"/>
        <v>4159.0856999999996</v>
      </c>
      <c r="F707" s="356">
        <v>0</v>
      </c>
      <c r="G707" s="363">
        <v>1250</v>
      </c>
      <c r="H707" s="356">
        <f t="shared" si="117"/>
        <v>2909.0856999999996</v>
      </c>
      <c r="I707" s="361">
        <v>0</v>
      </c>
    </row>
    <row r="708" spans="2:9" ht="15" x14ac:dyDescent="0.25">
      <c r="B708" s="354" t="s">
        <v>272</v>
      </c>
      <c r="C708" s="355">
        <v>42309</v>
      </c>
      <c r="D708" s="6">
        <v>49929</v>
      </c>
      <c r="E708" s="358">
        <f t="shared" si="116"/>
        <v>4159.0856999999996</v>
      </c>
      <c r="F708" s="356">
        <v>0</v>
      </c>
      <c r="G708" s="363">
        <v>1250</v>
      </c>
      <c r="H708" s="356">
        <f t="shared" si="117"/>
        <v>2909.0856999999996</v>
      </c>
      <c r="I708" s="361">
        <v>0</v>
      </c>
    </row>
    <row r="709" spans="2:9" ht="15" x14ac:dyDescent="0.25">
      <c r="B709" s="354" t="s">
        <v>272</v>
      </c>
      <c r="C709" s="355">
        <v>42339</v>
      </c>
      <c r="D709" s="6">
        <v>49929</v>
      </c>
      <c r="E709" s="358">
        <f t="shared" si="116"/>
        <v>4159.0856999999996</v>
      </c>
      <c r="F709" s="356">
        <v>0</v>
      </c>
      <c r="G709" s="363">
        <v>1250</v>
      </c>
      <c r="H709" s="356">
        <f t="shared" si="117"/>
        <v>2909.0856999999996</v>
      </c>
      <c r="I709" s="361">
        <v>0</v>
      </c>
    </row>
    <row r="710" spans="2:9" ht="15" x14ac:dyDescent="0.25">
      <c r="B710" s="354" t="s">
        <v>272</v>
      </c>
      <c r="C710" s="355">
        <v>42370</v>
      </c>
      <c r="D710" s="6">
        <v>49929</v>
      </c>
      <c r="E710" s="358">
        <f t="shared" si="116"/>
        <v>4159.0856999999996</v>
      </c>
      <c r="F710" s="356">
        <v>0</v>
      </c>
      <c r="G710" s="363">
        <v>1250</v>
      </c>
      <c r="H710" s="356">
        <f t="shared" si="117"/>
        <v>2909.0856999999996</v>
      </c>
      <c r="I710" s="361">
        <v>0</v>
      </c>
    </row>
    <row r="711" spans="2:9" ht="15" x14ac:dyDescent="0.25">
      <c r="B711" s="354" t="s">
        <v>272</v>
      </c>
      <c r="C711" s="355">
        <v>42401</v>
      </c>
      <c r="D711" s="6">
        <v>52955</v>
      </c>
      <c r="E711" s="358">
        <f t="shared" si="116"/>
        <v>4411.1514999999999</v>
      </c>
      <c r="F711" s="356">
        <v>0</v>
      </c>
      <c r="G711" s="363">
        <v>1250</v>
      </c>
      <c r="H711" s="356">
        <f t="shared" si="117"/>
        <v>3161.1514999999999</v>
      </c>
      <c r="I711" s="361">
        <v>0</v>
      </c>
    </row>
    <row r="712" spans="2:9" ht="15" x14ac:dyDescent="0.25">
      <c r="B712" s="354" t="s">
        <v>272</v>
      </c>
      <c r="C712" s="355">
        <v>42430</v>
      </c>
      <c r="D712" s="6">
        <v>52955</v>
      </c>
      <c r="E712" s="358">
        <f t="shared" si="116"/>
        <v>4411.1514999999999</v>
      </c>
      <c r="F712" s="356">
        <v>0</v>
      </c>
      <c r="G712" s="363">
        <v>1250</v>
      </c>
      <c r="H712" s="356">
        <f t="shared" si="117"/>
        <v>3161.1514999999999</v>
      </c>
      <c r="I712" s="361">
        <v>0</v>
      </c>
    </row>
    <row r="713" spans="2:9" ht="15" x14ac:dyDescent="0.25">
      <c r="B713" s="354" t="s">
        <v>272</v>
      </c>
      <c r="C713" s="355">
        <v>42461</v>
      </c>
      <c r="D713" s="6">
        <v>52955</v>
      </c>
      <c r="E713" s="358">
        <f t="shared" si="116"/>
        <v>4411.1514999999999</v>
      </c>
      <c r="F713" s="356">
        <v>0</v>
      </c>
      <c r="G713" s="363">
        <v>1250</v>
      </c>
      <c r="H713" s="356">
        <f t="shared" si="117"/>
        <v>3161.1514999999999</v>
      </c>
      <c r="I713" s="361">
        <v>0</v>
      </c>
    </row>
    <row r="714" spans="2:9" ht="15" x14ac:dyDescent="0.25">
      <c r="B714" s="354" t="s">
        <v>272</v>
      </c>
      <c r="C714" s="355">
        <v>42491</v>
      </c>
      <c r="D714" s="6">
        <v>52955</v>
      </c>
      <c r="E714" s="358">
        <f t="shared" si="116"/>
        <v>4411.1514999999999</v>
      </c>
      <c r="F714" s="356">
        <v>0</v>
      </c>
      <c r="G714" s="363">
        <v>1250</v>
      </c>
      <c r="H714" s="356">
        <f t="shared" si="117"/>
        <v>3161.1514999999999</v>
      </c>
      <c r="I714" s="361">
        <v>0</v>
      </c>
    </row>
    <row r="715" spans="2:9" ht="15" x14ac:dyDescent="0.25">
      <c r="B715" s="354" t="s">
        <v>272</v>
      </c>
      <c r="C715" s="355">
        <v>42522</v>
      </c>
      <c r="D715" s="6">
        <v>52955</v>
      </c>
      <c r="E715" s="358">
        <f t="shared" si="116"/>
        <v>4411.1514999999999</v>
      </c>
      <c r="F715" s="356">
        <v>0</v>
      </c>
      <c r="G715" s="363">
        <v>1250</v>
      </c>
      <c r="H715" s="356">
        <f t="shared" si="117"/>
        <v>3161.1514999999999</v>
      </c>
      <c r="I715" s="361">
        <v>0</v>
      </c>
    </row>
    <row r="716" spans="2:9" ht="15" x14ac:dyDescent="0.25">
      <c r="B716" s="354" t="s">
        <v>272</v>
      </c>
      <c r="C716" s="355">
        <v>42552</v>
      </c>
      <c r="D716" s="6">
        <v>52955</v>
      </c>
      <c r="E716" s="358">
        <f t="shared" si="116"/>
        <v>4411.1514999999999</v>
      </c>
      <c r="F716" s="356">
        <v>0</v>
      </c>
      <c r="G716" s="363">
        <v>1250</v>
      </c>
      <c r="H716" s="356">
        <f t="shared" si="117"/>
        <v>3161.1514999999999</v>
      </c>
      <c r="I716" s="361">
        <v>0</v>
      </c>
    </row>
    <row r="717" spans="2:9" ht="15" x14ac:dyDescent="0.25">
      <c r="B717" s="354" t="s">
        <v>272</v>
      </c>
      <c r="C717" s="355">
        <v>42583</v>
      </c>
      <c r="D717" s="6">
        <v>54548</v>
      </c>
      <c r="E717" s="358">
        <f t="shared" si="116"/>
        <v>4543.8483999999999</v>
      </c>
      <c r="F717" s="356">
        <v>0</v>
      </c>
      <c r="G717" s="363">
        <v>1250</v>
      </c>
      <c r="H717" s="356">
        <f t="shared" si="117"/>
        <v>3293.8483999999999</v>
      </c>
      <c r="I717" s="361">
        <v>0</v>
      </c>
    </row>
    <row r="718" spans="2:9" ht="15" x14ac:dyDescent="0.25">
      <c r="B718" s="354" t="s">
        <v>272</v>
      </c>
      <c r="C718" s="355">
        <v>42614</v>
      </c>
      <c r="D718" s="6">
        <v>54548</v>
      </c>
      <c r="E718" s="358">
        <f t="shared" si="116"/>
        <v>4543.8483999999999</v>
      </c>
      <c r="F718" s="356">
        <v>0</v>
      </c>
      <c r="G718" s="363">
        <v>1250</v>
      </c>
      <c r="H718" s="356">
        <f t="shared" si="117"/>
        <v>3293.8483999999999</v>
      </c>
      <c r="I718" s="361">
        <v>0</v>
      </c>
    </row>
    <row r="719" spans="2:9" ht="15" x14ac:dyDescent="0.25">
      <c r="B719" s="354" t="s">
        <v>272</v>
      </c>
      <c r="C719" s="355">
        <v>42644</v>
      </c>
      <c r="D719" s="6">
        <v>54548</v>
      </c>
      <c r="E719" s="358">
        <f t="shared" si="116"/>
        <v>4543.8483999999999</v>
      </c>
      <c r="F719" s="356">
        <v>0</v>
      </c>
      <c r="G719" s="363">
        <v>1250</v>
      </c>
      <c r="H719" s="356">
        <f t="shared" si="117"/>
        <v>3293.8483999999999</v>
      </c>
      <c r="I719" s="361">
        <v>0</v>
      </c>
    </row>
    <row r="720" spans="2:9" ht="15" x14ac:dyDescent="0.25">
      <c r="B720" s="354" t="s">
        <v>272</v>
      </c>
      <c r="C720" s="355">
        <v>42675</v>
      </c>
      <c r="D720" s="6">
        <v>54548</v>
      </c>
      <c r="E720" s="358">
        <f t="shared" si="116"/>
        <v>4543.8483999999999</v>
      </c>
      <c r="F720" s="356">
        <v>0</v>
      </c>
      <c r="G720" s="363">
        <v>1250</v>
      </c>
      <c r="H720" s="356">
        <f t="shared" si="117"/>
        <v>3293.8483999999999</v>
      </c>
      <c r="I720" s="361">
        <v>0</v>
      </c>
    </row>
    <row r="721" spans="2:9" ht="15" x14ac:dyDescent="0.25">
      <c r="B721" s="354" t="s">
        <v>272</v>
      </c>
      <c r="C721" s="355">
        <v>42705</v>
      </c>
      <c r="D721" s="6">
        <v>54548</v>
      </c>
      <c r="E721" s="358">
        <f t="shared" si="116"/>
        <v>4543.8483999999999</v>
      </c>
      <c r="F721" s="356">
        <v>0</v>
      </c>
      <c r="G721" s="363">
        <v>1250</v>
      </c>
      <c r="H721" s="356">
        <f t="shared" si="117"/>
        <v>3293.8483999999999</v>
      </c>
      <c r="I721" s="361">
        <v>0</v>
      </c>
    </row>
    <row r="722" spans="2:9" ht="15" x14ac:dyDescent="0.25">
      <c r="B722" s="354" t="s">
        <v>272</v>
      </c>
      <c r="C722" s="355">
        <v>42736</v>
      </c>
      <c r="D722" s="6">
        <v>54548</v>
      </c>
      <c r="E722" s="358">
        <f t="shared" ref="E722:E785" si="118">SUM(D722*8.33%)</f>
        <v>4543.8483999999999</v>
      </c>
      <c r="F722" s="356">
        <v>0</v>
      </c>
      <c r="G722" s="363">
        <v>1250</v>
      </c>
      <c r="H722" s="356">
        <f t="shared" si="117"/>
        <v>3293.8483999999999</v>
      </c>
      <c r="I722" s="361">
        <v>0</v>
      </c>
    </row>
    <row r="723" spans="2:9" ht="15" x14ac:dyDescent="0.25">
      <c r="B723" s="354" t="s">
        <v>272</v>
      </c>
      <c r="C723" s="355">
        <v>42767</v>
      </c>
      <c r="D723" s="6">
        <v>57665</v>
      </c>
      <c r="E723" s="358">
        <f t="shared" si="118"/>
        <v>4803.4944999999998</v>
      </c>
      <c r="F723" s="356">
        <v>0</v>
      </c>
      <c r="G723" s="363">
        <v>1250</v>
      </c>
      <c r="H723" s="356">
        <f t="shared" si="117"/>
        <v>3553.4944999999998</v>
      </c>
      <c r="I723" s="361">
        <v>0</v>
      </c>
    </row>
    <row r="724" spans="2:9" ht="15" x14ac:dyDescent="0.25">
      <c r="B724" s="354" t="s">
        <v>272</v>
      </c>
      <c r="C724" s="355">
        <v>42795</v>
      </c>
      <c r="D724" s="6">
        <v>57665</v>
      </c>
      <c r="E724" s="358">
        <f t="shared" si="118"/>
        <v>4803.4944999999998</v>
      </c>
      <c r="F724" s="356">
        <v>0</v>
      </c>
      <c r="G724" s="363">
        <v>1250</v>
      </c>
      <c r="H724" s="356">
        <f t="shared" si="117"/>
        <v>3553.4944999999998</v>
      </c>
      <c r="I724" s="361">
        <v>0</v>
      </c>
    </row>
    <row r="725" spans="2:9" ht="15" x14ac:dyDescent="0.25">
      <c r="B725" s="354" t="s">
        <v>272</v>
      </c>
      <c r="C725" s="355">
        <v>42826</v>
      </c>
      <c r="D725" s="6">
        <v>57665</v>
      </c>
      <c r="E725" s="358">
        <f t="shared" si="118"/>
        <v>4803.4944999999998</v>
      </c>
      <c r="F725" s="356">
        <v>0</v>
      </c>
      <c r="G725" s="363">
        <v>1250</v>
      </c>
      <c r="H725" s="356">
        <f t="shared" ref="H725:H787" si="119">SUM(E725-G725)</f>
        <v>3553.4944999999998</v>
      </c>
      <c r="I725" s="361">
        <v>0</v>
      </c>
    </row>
    <row r="726" spans="2:9" ht="15" x14ac:dyDescent="0.25">
      <c r="B726" s="354" t="s">
        <v>272</v>
      </c>
      <c r="C726" s="355">
        <v>42856</v>
      </c>
      <c r="D726" s="6">
        <v>57665</v>
      </c>
      <c r="E726" s="358">
        <f t="shared" si="118"/>
        <v>4803.4944999999998</v>
      </c>
      <c r="F726" s="356">
        <v>0</v>
      </c>
      <c r="G726" s="363">
        <v>1250</v>
      </c>
      <c r="H726" s="356">
        <f t="shared" si="119"/>
        <v>3553.4944999999998</v>
      </c>
      <c r="I726" s="361">
        <v>0</v>
      </c>
    </row>
    <row r="727" spans="2:9" ht="15" x14ac:dyDescent="0.25">
      <c r="B727" s="354" t="s">
        <v>272</v>
      </c>
      <c r="C727" s="355">
        <v>42887</v>
      </c>
      <c r="D727" s="6">
        <v>57665</v>
      </c>
      <c r="E727" s="358">
        <f t="shared" si="118"/>
        <v>4803.4944999999998</v>
      </c>
      <c r="F727" s="356">
        <v>0</v>
      </c>
      <c r="G727" s="363">
        <v>1250</v>
      </c>
      <c r="H727" s="356">
        <f t="shared" si="119"/>
        <v>3553.4944999999998</v>
      </c>
      <c r="I727" s="361">
        <v>0</v>
      </c>
    </row>
    <row r="728" spans="2:9" ht="15" x14ac:dyDescent="0.25">
      <c r="B728" s="354" t="s">
        <v>272</v>
      </c>
      <c r="C728" s="355">
        <v>42917</v>
      </c>
      <c r="D728" s="6">
        <v>57665</v>
      </c>
      <c r="E728" s="358">
        <f t="shared" si="118"/>
        <v>4803.4944999999998</v>
      </c>
      <c r="F728" s="356">
        <v>0</v>
      </c>
      <c r="G728" s="363">
        <v>1250</v>
      </c>
      <c r="H728" s="356">
        <f t="shared" si="119"/>
        <v>3553.4944999999998</v>
      </c>
      <c r="I728" s="361">
        <v>0</v>
      </c>
    </row>
    <row r="729" spans="2:9" ht="15" x14ac:dyDescent="0.25">
      <c r="B729" s="354" t="s">
        <v>272</v>
      </c>
      <c r="C729" s="355">
        <v>42948</v>
      </c>
      <c r="D729" s="6">
        <v>59404</v>
      </c>
      <c r="E729" s="358">
        <f t="shared" si="118"/>
        <v>4948.3531999999996</v>
      </c>
      <c r="F729" s="356">
        <v>0</v>
      </c>
      <c r="G729" s="363">
        <v>1250</v>
      </c>
      <c r="H729" s="356">
        <f t="shared" si="119"/>
        <v>3698.3531999999996</v>
      </c>
      <c r="I729" s="361">
        <v>0</v>
      </c>
    </row>
    <row r="730" spans="2:9" ht="15" x14ac:dyDescent="0.25">
      <c r="B730" s="354" t="s">
        <v>272</v>
      </c>
      <c r="C730" s="355">
        <v>42979</v>
      </c>
      <c r="D730" s="6">
        <v>59404</v>
      </c>
      <c r="E730" s="358">
        <f t="shared" si="118"/>
        <v>4948.3531999999996</v>
      </c>
      <c r="F730" s="356">
        <v>0</v>
      </c>
      <c r="G730" s="363">
        <v>1250</v>
      </c>
      <c r="H730" s="356">
        <f t="shared" si="119"/>
        <v>3698.3531999999996</v>
      </c>
      <c r="I730" s="361">
        <v>0</v>
      </c>
    </row>
    <row r="731" spans="2:9" ht="15" x14ac:dyDescent="0.25">
      <c r="B731" s="354" t="s">
        <v>272</v>
      </c>
      <c r="C731" s="355">
        <v>43009</v>
      </c>
      <c r="D731" s="6">
        <v>59404</v>
      </c>
      <c r="E731" s="358">
        <f t="shared" si="118"/>
        <v>4948.3531999999996</v>
      </c>
      <c r="F731" s="356">
        <v>0</v>
      </c>
      <c r="G731" s="363">
        <v>1250</v>
      </c>
      <c r="H731" s="356">
        <f t="shared" si="119"/>
        <v>3698.3531999999996</v>
      </c>
      <c r="I731" s="361">
        <v>0</v>
      </c>
    </row>
    <row r="732" spans="2:9" ht="15" x14ac:dyDescent="0.25">
      <c r="B732" s="354" t="s">
        <v>272</v>
      </c>
      <c r="C732" s="355">
        <v>43040</v>
      </c>
      <c r="D732" s="6">
        <v>59404</v>
      </c>
      <c r="E732" s="358">
        <f t="shared" si="118"/>
        <v>4948.3531999999996</v>
      </c>
      <c r="F732" s="356">
        <v>0</v>
      </c>
      <c r="G732" s="363">
        <v>1250</v>
      </c>
      <c r="H732" s="356">
        <f t="shared" si="119"/>
        <v>3698.3531999999996</v>
      </c>
      <c r="I732" s="361">
        <v>0</v>
      </c>
    </row>
    <row r="733" spans="2:9" ht="15" x14ac:dyDescent="0.25">
      <c r="B733" s="354" t="s">
        <v>272</v>
      </c>
      <c r="C733" s="355">
        <v>43070</v>
      </c>
      <c r="D733" s="6">
        <v>59404</v>
      </c>
      <c r="E733" s="358">
        <f t="shared" si="118"/>
        <v>4948.3531999999996</v>
      </c>
      <c r="F733" s="356">
        <v>0</v>
      </c>
      <c r="G733" s="363">
        <v>1250</v>
      </c>
      <c r="H733" s="356">
        <f t="shared" si="119"/>
        <v>3698.3531999999996</v>
      </c>
      <c r="I733" s="361">
        <v>0</v>
      </c>
    </row>
    <row r="734" spans="2:9" ht="15" x14ac:dyDescent="0.25">
      <c r="B734" s="354" t="s">
        <v>272</v>
      </c>
      <c r="C734" s="355">
        <v>43101</v>
      </c>
      <c r="D734" s="6">
        <v>59404</v>
      </c>
      <c r="E734" s="358">
        <f t="shared" si="118"/>
        <v>4948.3531999999996</v>
      </c>
      <c r="F734" s="356">
        <v>0</v>
      </c>
      <c r="G734" s="363">
        <v>1250</v>
      </c>
      <c r="H734" s="356">
        <f t="shared" si="119"/>
        <v>3698.3531999999996</v>
      </c>
      <c r="I734" s="361">
        <v>0</v>
      </c>
    </row>
    <row r="735" spans="2:9" ht="15" x14ac:dyDescent="0.25">
      <c r="B735" s="354" t="s">
        <v>272</v>
      </c>
      <c r="C735" s="355">
        <v>43132</v>
      </c>
      <c r="D735" s="6">
        <v>64220</v>
      </c>
      <c r="E735" s="358">
        <f t="shared" si="118"/>
        <v>5349.5259999999998</v>
      </c>
      <c r="F735" s="356">
        <v>0</v>
      </c>
      <c r="G735" s="363">
        <v>1250</v>
      </c>
      <c r="H735" s="356">
        <f t="shared" si="119"/>
        <v>4099.5259999999998</v>
      </c>
      <c r="I735" s="361">
        <v>0</v>
      </c>
    </row>
    <row r="736" spans="2:9" ht="15" x14ac:dyDescent="0.25">
      <c r="B736" s="354" t="s">
        <v>272</v>
      </c>
      <c r="C736" s="355">
        <v>43160</v>
      </c>
      <c r="D736" s="6">
        <v>64220</v>
      </c>
      <c r="E736" s="358">
        <f t="shared" si="118"/>
        <v>5349.5259999999998</v>
      </c>
      <c r="F736" s="356">
        <v>0</v>
      </c>
      <c r="G736" s="363">
        <v>1250</v>
      </c>
      <c r="H736" s="356">
        <f t="shared" si="119"/>
        <v>4099.5259999999998</v>
      </c>
      <c r="I736" s="361">
        <v>0</v>
      </c>
    </row>
    <row r="737" spans="2:9" ht="15" x14ac:dyDescent="0.25">
      <c r="B737" s="354" t="s">
        <v>272</v>
      </c>
      <c r="C737" s="355">
        <v>43191</v>
      </c>
      <c r="D737" s="6">
        <v>64220</v>
      </c>
      <c r="E737" s="358">
        <f t="shared" si="118"/>
        <v>5349.5259999999998</v>
      </c>
      <c r="F737" s="356">
        <v>0</v>
      </c>
      <c r="G737" s="363">
        <v>1250</v>
      </c>
      <c r="H737" s="356">
        <f t="shared" si="119"/>
        <v>4099.5259999999998</v>
      </c>
      <c r="I737" s="361">
        <v>0</v>
      </c>
    </row>
    <row r="738" spans="2:9" ht="15" x14ac:dyDescent="0.25">
      <c r="B738" s="354" t="s">
        <v>272</v>
      </c>
      <c r="C738" s="355">
        <v>43221</v>
      </c>
      <c r="D738" s="6">
        <v>64220</v>
      </c>
      <c r="E738" s="358">
        <f t="shared" si="118"/>
        <v>5349.5259999999998</v>
      </c>
      <c r="F738" s="356">
        <v>0</v>
      </c>
      <c r="G738" s="363">
        <v>1250</v>
      </c>
      <c r="H738" s="356">
        <f t="shared" si="119"/>
        <v>4099.5259999999998</v>
      </c>
      <c r="I738" s="361">
        <v>0</v>
      </c>
    </row>
    <row r="739" spans="2:9" ht="15" x14ac:dyDescent="0.25">
      <c r="B739" s="354" t="s">
        <v>272</v>
      </c>
      <c r="C739" s="355">
        <v>43252</v>
      </c>
      <c r="E739" s="358">
        <f t="shared" si="118"/>
        <v>0</v>
      </c>
      <c r="F739" s="356">
        <v>0</v>
      </c>
      <c r="G739" s="363">
        <v>1250</v>
      </c>
      <c r="H739" s="356">
        <f t="shared" si="119"/>
        <v>-1250</v>
      </c>
      <c r="I739" s="361">
        <v>0</v>
      </c>
    </row>
    <row r="740" spans="2:9" ht="15" x14ac:dyDescent="0.25">
      <c r="B740" s="354" t="s">
        <v>272</v>
      </c>
      <c r="C740" s="355">
        <v>43282</v>
      </c>
      <c r="E740" s="358">
        <f t="shared" si="118"/>
        <v>0</v>
      </c>
      <c r="F740" s="356">
        <v>0</v>
      </c>
      <c r="G740" s="363">
        <v>1250</v>
      </c>
      <c r="H740" s="356">
        <f t="shared" si="119"/>
        <v>-1250</v>
      </c>
      <c r="I740" s="361">
        <v>0</v>
      </c>
    </row>
    <row r="741" spans="2:9" ht="15" x14ac:dyDescent="0.25">
      <c r="B741" s="354" t="s">
        <v>272</v>
      </c>
      <c r="C741" s="355">
        <v>43313</v>
      </c>
      <c r="E741" s="358">
        <f t="shared" si="118"/>
        <v>0</v>
      </c>
      <c r="F741" s="356">
        <v>0</v>
      </c>
      <c r="G741" s="363">
        <v>1250</v>
      </c>
      <c r="H741" s="356">
        <f t="shared" si="119"/>
        <v>-1250</v>
      </c>
      <c r="I741" s="361">
        <v>0</v>
      </c>
    </row>
    <row r="742" spans="2:9" ht="15" x14ac:dyDescent="0.25">
      <c r="B742" s="354" t="s">
        <v>272</v>
      </c>
      <c r="C742" s="355">
        <v>43344</v>
      </c>
      <c r="E742" s="358">
        <f t="shared" si="118"/>
        <v>0</v>
      </c>
      <c r="F742" s="356">
        <v>0</v>
      </c>
      <c r="G742" s="363">
        <v>1250</v>
      </c>
      <c r="H742" s="356">
        <f t="shared" si="119"/>
        <v>-1250</v>
      </c>
      <c r="I742" s="361">
        <v>0</v>
      </c>
    </row>
    <row r="743" spans="2:9" ht="15" x14ac:dyDescent="0.25">
      <c r="B743" s="354" t="s">
        <v>272</v>
      </c>
      <c r="C743" s="355">
        <v>43374</v>
      </c>
      <c r="E743" s="358">
        <f t="shared" si="118"/>
        <v>0</v>
      </c>
      <c r="F743" s="356">
        <v>0</v>
      </c>
      <c r="G743" s="363">
        <v>1250</v>
      </c>
      <c r="H743" s="356">
        <f t="shared" si="119"/>
        <v>-1250</v>
      </c>
      <c r="I743" s="361">
        <v>0</v>
      </c>
    </row>
    <row r="744" spans="2:9" ht="15" x14ac:dyDescent="0.25">
      <c r="B744" s="354" t="s">
        <v>272</v>
      </c>
      <c r="C744" s="355">
        <v>43405</v>
      </c>
      <c r="E744" s="358">
        <f t="shared" si="118"/>
        <v>0</v>
      </c>
      <c r="F744" s="356">
        <v>0</v>
      </c>
      <c r="G744" s="363">
        <v>1250</v>
      </c>
      <c r="H744" s="356">
        <f t="shared" si="119"/>
        <v>-1250</v>
      </c>
      <c r="I744" s="361">
        <v>0</v>
      </c>
    </row>
    <row r="745" spans="2:9" ht="15" x14ac:dyDescent="0.25">
      <c r="B745" s="354" t="s">
        <v>272</v>
      </c>
      <c r="C745" s="355">
        <v>43435</v>
      </c>
      <c r="E745" s="358">
        <f t="shared" si="118"/>
        <v>0</v>
      </c>
      <c r="F745" s="356">
        <v>0</v>
      </c>
      <c r="G745" s="363">
        <v>1250</v>
      </c>
      <c r="H745" s="356">
        <f t="shared" si="119"/>
        <v>-1250</v>
      </c>
      <c r="I745" s="361">
        <v>0</v>
      </c>
    </row>
    <row r="746" spans="2:9" ht="15" x14ac:dyDescent="0.25">
      <c r="B746" s="354" t="s">
        <v>272</v>
      </c>
      <c r="C746" s="355">
        <v>43466</v>
      </c>
      <c r="E746" s="358">
        <f t="shared" si="118"/>
        <v>0</v>
      </c>
      <c r="F746" s="356">
        <v>0</v>
      </c>
      <c r="G746" s="363">
        <v>1250</v>
      </c>
      <c r="H746" s="356">
        <f t="shared" si="119"/>
        <v>-1250</v>
      </c>
      <c r="I746" s="361">
        <v>0</v>
      </c>
    </row>
    <row r="747" spans="2:9" ht="15" x14ac:dyDescent="0.25">
      <c r="B747" s="354" t="s">
        <v>272</v>
      </c>
      <c r="C747" s="355">
        <v>43497</v>
      </c>
      <c r="E747" s="358">
        <f t="shared" si="118"/>
        <v>0</v>
      </c>
      <c r="F747" s="356">
        <v>0</v>
      </c>
      <c r="G747" s="363">
        <v>1250</v>
      </c>
      <c r="H747" s="356">
        <f t="shared" si="119"/>
        <v>-1250</v>
      </c>
      <c r="I747" s="361">
        <v>0</v>
      </c>
    </row>
    <row r="748" spans="2:9" ht="15" x14ac:dyDescent="0.25">
      <c r="B748" s="354" t="s">
        <v>272</v>
      </c>
      <c r="C748" s="355">
        <v>43525</v>
      </c>
      <c r="E748" s="358">
        <f t="shared" si="118"/>
        <v>0</v>
      </c>
      <c r="F748" s="356">
        <v>0</v>
      </c>
      <c r="G748" s="363">
        <v>1250</v>
      </c>
      <c r="H748" s="356">
        <f t="shared" si="119"/>
        <v>-1250</v>
      </c>
      <c r="I748" s="361">
        <v>0</v>
      </c>
    </row>
    <row r="749" spans="2:9" ht="15" x14ac:dyDescent="0.25">
      <c r="B749" s="354" t="s">
        <v>272</v>
      </c>
      <c r="C749" s="355">
        <v>43556</v>
      </c>
      <c r="E749" s="358">
        <f t="shared" si="118"/>
        <v>0</v>
      </c>
      <c r="F749" s="356">
        <v>0</v>
      </c>
      <c r="G749" s="363">
        <v>1250</v>
      </c>
      <c r="H749" s="356">
        <f t="shared" si="119"/>
        <v>-1250</v>
      </c>
      <c r="I749" s="361">
        <v>0</v>
      </c>
    </row>
    <row r="750" spans="2:9" ht="15" x14ac:dyDescent="0.25">
      <c r="B750" s="354" t="s">
        <v>272</v>
      </c>
      <c r="C750" s="355">
        <v>43586</v>
      </c>
      <c r="E750" s="358">
        <f t="shared" si="118"/>
        <v>0</v>
      </c>
      <c r="F750" s="356">
        <v>0</v>
      </c>
      <c r="G750" s="363">
        <v>1250</v>
      </c>
      <c r="H750" s="356">
        <f t="shared" si="119"/>
        <v>-1250</v>
      </c>
      <c r="I750" s="361">
        <v>0</v>
      </c>
    </row>
    <row r="751" spans="2:9" ht="15" x14ac:dyDescent="0.25">
      <c r="B751" s="354" t="s">
        <v>272</v>
      </c>
      <c r="C751" s="355">
        <v>43617</v>
      </c>
      <c r="E751" s="358">
        <f t="shared" si="118"/>
        <v>0</v>
      </c>
      <c r="F751" s="356">
        <v>0</v>
      </c>
      <c r="G751" s="363">
        <v>1250</v>
      </c>
      <c r="H751" s="356">
        <f t="shared" si="119"/>
        <v>-1250</v>
      </c>
      <c r="I751" s="361">
        <v>0</v>
      </c>
    </row>
    <row r="752" spans="2:9" ht="15" x14ac:dyDescent="0.25">
      <c r="B752" s="354" t="s">
        <v>272</v>
      </c>
      <c r="C752" s="355">
        <v>43647</v>
      </c>
      <c r="E752" s="358">
        <f t="shared" si="118"/>
        <v>0</v>
      </c>
      <c r="F752" s="356">
        <v>0</v>
      </c>
      <c r="G752" s="363">
        <v>1250</v>
      </c>
      <c r="H752" s="356">
        <f t="shared" si="119"/>
        <v>-1250</v>
      </c>
      <c r="I752" s="361">
        <v>0</v>
      </c>
    </row>
    <row r="753" spans="2:9" ht="15" x14ac:dyDescent="0.25">
      <c r="B753" s="354" t="s">
        <v>272</v>
      </c>
      <c r="C753" s="355">
        <v>43678</v>
      </c>
      <c r="E753" s="358">
        <f t="shared" si="118"/>
        <v>0</v>
      </c>
      <c r="F753" s="356">
        <v>0</v>
      </c>
      <c r="G753" s="363">
        <v>1250</v>
      </c>
      <c r="H753" s="356">
        <f t="shared" si="119"/>
        <v>-1250</v>
      </c>
      <c r="I753" s="361">
        <v>0</v>
      </c>
    </row>
    <row r="754" spans="2:9" ht="15" x14ac:dyDescent="0.25">
      <c r="B754" s="354" t="s">
        <v>272</v>
      </c>
      <c r="C754" s="355">
        <v>43709</v>
      </c>
      <c r="E754" s="358">
        <f t="shared" si="118"/>
        <v>0</v>
      </c>
      <c r="F754" s="356">
        <v>0</v>
      </c>
      <c r="G754" s="363">
        <v>1250</v>
      </c>
      <c r="H754" s="356">
        <f t="shared" si="119"/>
        <v>-1250</v>
      </c>
      <c r="I754" s="361">
        <v>0</v>
      </c>
    </row>
    <row r="755" spans="2:9" ht="15" x14ac:dyDescent="0.25">
      <c r="B755" s="354" t="s">
        <v>272</v>
      </c>
      <c r="C755" s="355">
        <v>43739</v>
      </c>
      <c r="E755" s="358">
        <f t="shared" si="118"/>
        <v>0</v>
      </c>
      <c r="F755" s="356">
        <v>0</v>
      </c>
      <c r="G755" s="363">
        <v>1250</v>
      </c>
      <c r="H755" s="356">
        <f t="shared" si="119"/>
        <v>-1250</v>
      </c>
      <c r="I755" s="361">
        <v>0</v>
      </c>
    </row>
    <row r="756" spans="2:9" ht="15" x14ac:dyDescent="0.25">
      <c r="B756" s="354" t="s">
        <v>272</v>
      </c>
      <c r="C756" s="355">
        <v>43770</v>
      </c>
      <c r="E756" s="358">
        <f t="shared" si="118"/>
        <v>0</v>
      </c>
      <c r="F756" s="356">
        <v>0</v>
      </c>
      <c r="G756" s="363">
        <v>1250</v>
      </c>
      <c r="H756" s="356">
        <f t="shared" si="119"/>
        <v>-1250</v>
      </c>
      <c r="I756" s="361">
        <v>0</v>
      </c>
    </row>
    <row r="757" spans="2:9" ht="15" x14ac:dyDescent="0.25">
      <c r="B757" s="354" t="s">
        <v>272</v>
      </c>
      <c r="C757" s="355">
        <v>43800</v>
      </c>
      <c r="E757" s="358">
        <f t="shared" si="118"/>
        <v>0</v>
      </c>
      <c r="F757" s="356">
        <v>0</v>
      </c>
      <c r="G757" s="363">
        <v>1250</v>
      </c>
      <c r="H757" s="356">
        <f t="shared" si="119"/>
        <v>-1250</v>
      </c>
      <c r="I757" s="361">
        <v>0</v>
      </c>
    </row>
    <row r="758" spans="2:9" ht="15" x14ac:dyDescent="0.25">
      <c r="B758" s="354" t="s">
        <v>272</v>
      </c>
      <c r="C758" s="355">
        <v>43831</v>
      </c>
      <c r="E758" s="358">
        <f t="shared" si="118"/>
        <v>0</v>
      </c>
      <c r="F758" s="356">
        <v>0</v>
      </c>
      <c r="G758" s="363">
        <v>1250</v>
      </c>
      <c r="H758" s="356">
        <f t="shared" si="119"/>
        <v>-1250</v>
      </c>
      <c r="I758" s="361">
        <v>0</v>
      </c>
    </row>
    <row r="759" spans="2:9" ht="15" x14ac:dyDescent="0.25">
      <c r="B759" s="354" t="s">
        <v>272</v>
      </c>
      <c r="C759" s="355">
        <v>43862</v>
      </c>
      <c r="E759" s="358">
        <f t="shared" si="118"/>
        <v>0</v>
      </c>
      <c r="F759" s="356">
        <v>0</v>
      </c>
      <c r="G759" s="363">
        <v>1250</v>
      </c>
      <c r="H759" s="356">
        <f t="shared" si="119"/>
        <v>-1250</v>
      </c>
      <c r="I759" s="361">
        <v>0</v>
      </c>
    </row>
    <row r="760" spans="2:9" ht="15" x14ac:dyDescent="0.25">
      <c r="B760" s="354" t="s">
        <v>272</v>
      </c>
      <c r="C760" s="355">
        <v>43891</v>
      </c>
      <c r="E760" s="358">
        <f t="shared" si="118"/>
        <v>0</v>
      </c>
      <c r="F760" s="356">
        <v>0</v>
      </c>
      <c r="G760" s="363">
        <v>1250</v>
      </c>
      <c r="H760" s="356">
        <f t="shared" si="119"/>
        <v>-1250</v>
      </c>
      <c r="I760" s="361">
        <v>0</v>
      </c>
    </row>
    <row r="761" spans="2:9" ht="15" x14ac:dyDescent="0.25">
      <c r="B761" s="354" t="s">
        <v>272</v>
      </c>
      <c r="C761" s="355">
        <v>43922</v>
      </c>
      <c r="E761" s="358">
        <f t="shared" si="118"/>
        <v>0</v>
      </c>
      <c r="F761" s="356">
        <v>0</v>
      </c>
      <c r="G761" s="363">
        <v>1250</v>
      </c>
      <c r="H761" s="356">
        <f t="shared" si="119"/>
        <v>-1250</v>
      </c>
      <c r="I761" s="361">
        <v>0</v>
      </c>
    </row>
    <row r="762" spans="2:9" ht="15" x14ac:dyDescent="0.25">
      <c r="B762" s="354" t="s">
        <v>272</v>
      </c>
      <c r="C762" s="355">
        <v>43952</v>
      </c>
      <c r="E762" s="358">
        <f t="shared" si="118"/>
        <v>0</v>
      </c>
      <c r="F762" s="356">
        <v>0</v>
      </c>
      <c r="G762" s="363">
        <v>1250</v>
      </c>
      <c r="H762" s="356">
        <f t="shared" si="119"/>
        <v>-1250</v>
      </c>
      <c r="I762" s="361">
        <v>0</v>
      </c>
    </row>
    <row r="763" spans="2:9" ht="15" x14ac:dyDescent="0.25">
      <c r="B763" s="354" t="s">
        <v>272</v>
      </c>
      <c r="C763" s="355">
        <v>43983</v>
      </c>
      <c r="E763" s="358">
        <f t="shared" si="118"/>
        <v>0</v>
      </c>
      <c r="F763" s="356">
        <v>0</v>
      </c>
      <c r="G763" s="363">
        <v>1250</v>
      </c>
      <c r="H763" s="356">
        <f t="shared" si="119"/>
        <v>-1250</v>
      </c>
      <c r="I763" s="361">
        <v>0</v>
      </c>
    </row>
    <row r="764" spans="2:9" ht="15" x14ac:dyDescent="0.25">
      <c r="B764" s="354" t="s">
        <v>272</v>
      </c>
      <c r="C764" s="355">
        <v>44013</v>
      </c>
      <c r="E764" s="358">
        <f t="shared" si="118"/>
        <v>0</v>
      </c>
      <c r="F764" s="356">
        <v>0</v>
      </c>
      <c r="G764" s="363">
        <v>1250</v>
      </c>
      <c r="H764" s="356">
        <f t="shared" si="119"/>
        <v>-1250</v>
      </c>
      <c r="I764" s="361">
        <v>0</v>
      </c>
    </row>
    <row r="765" spans="2:9" ht="15" x14ac:dyDescent="0.25">
      <c r="B765" s="354" t="s">
        <v>272</v>
      </c>
      <c r="C765" s="355">
        <v>44044</v>
      </c>
      <c r="E765" s="358">
        <f t="shared" si="118"/>
        <v>0</v>
      </c>
      <c r="F765" s="356">
        <v>0</v>
      </c>
      <c r="G765" s="363">
        <v>1250</v>
      </c>
      <c r="H765" s="356">
        <f t="shared" si="119"/>
        <v>-1250</v>
      </c>
      <c r="I765" s="361">
        <v>0</v>
      </c>
    </row>
    <row r="766" spans="2:9" ht="15" x14ac:dyDescent="0.25">
      <c r="B766" s="354" t="s">
        <v>272</v>
      </c>
      <c r="C766" s="355">
        <v>44075</v>
      </c>
      <c r="E766" s="358">
        <f t="shared" si="118"/>
        <v>0</v>
      </c>
      <c r="F766" s="356">
        <v>0</v>
      </c>
      <c r="G766" s="363">
        <v>1250</v>
      </c>
      <c r="H766" s="356">
        <f t="shared" si="119"/>
        <v>-1250</v>
      </c>
      <c r="I766" s="361">
        <v>0</v>
      </c>
    </row>
    <row r="767" spans="2:9" ht="15" x14ac:dyDescent="0.25">
      <c r="B767" s="354" t="s">
        <v>272</v>
      </c>
      <c r="C767" s="355">
        <v>44105</v>
      </c>
      <c r="E767" s="358">
        <f t="shared" si="118"/>
        <v>0</v>
      </c>
      <c r="F767" s="356">
        <v>0</v>
      </c>
      <c r="G767" s="363">
        <v>1250</v>
      </c>
      <c r="H767" s="356">
        <f t="shared" si="119"/>
        <v>-1250</v>
      </c>
      <c r="I767" s="361">
        <v>0</v>
      </c>
    </row>
    <row r="768" spans="2:9" ht="15" x14ac:dyDescent="0.25">
      <c r="B768" s="354" t="s">
        <v>272</v>
      </c>
      <c r="C768" s="355">
        <v>44136</v>
      </c>
      <c r="E768" s="358">
        <f t="shared" si="118"/>
        <v>0</v>
      </c>
      <c r="F768" s="356">
        <v>0</v>
      </c>
      <c r="G768" s="363">
        <v>1250</v>
      </c>
      <c r="H768" s="356">
        <f t="shared" si="119"/>
        <v>-1250</v>
      </c>
      <c r="I768" s="361">
        <v>0</v>
      </c>
    </row>
    <row r="769" spans="2:9" ht="15" x14ac:dyDescent="0.25">
      <c r="B769" s="354" t="s">
        <v>272</v>
      </c>
      <c r="C769" s="355">
        <v>44166</v>
      </c>
      <c r="E769" s="358">
        <f t="shared" si="118"/>
        <v>0</v>
      </c>
      <c r="F769" s="356">
        <v>0</v>
      </c>
      <c r="G769" s="363">
        <v>1250</v>
      </c>
      <c r="H769" s="356">
        <f t="shared" si="119"/>
        <v>-1250</v>
      </c>
      <c r="I769" s="361">
        <v>0</v>
      </c>
    </row>
    <row r="770" spans="2:9" ht="15" x14ac:dyDescent="0.25">
      <c r="B770" s="354" t="s">
        <v>272</v>
      </c>
      <c r="C770" s="355">
        <v>44197</v>
      </c>
      <c r="E770" s="358">
        <f t="shared" si="118"/>
        <v>0</v>
      </c>
      <c r="F770" s="356">
        <v>0</v>
      </c>
      <c r="G770" s="363">
        <v>1250</v>
      </c>
      <c r="H770" s="356">
        <f t="shared" si="119"/>
        <v>-1250</v>
      </c>
      <c r="I770" s="361">
        <v>0</v>
      </c>
    </row>
    <row r="771" spans="2:9" ht="15" x14ac:dyDescent="0.25">
      <c r="B771" s="354" t="s">
        <v>272</v>
      </c>
      <c r="C771" s="355">
        <v>44228</v>
      </c>
      <c r="E771" s="358">
        <f t="shared" si="118"/>
        <v>0</v>
      </c>
      <c r="F771" s="356">
        <v>0</v>
      </c>
      <c r="G771" s="363">
        <v>1250</v>
      </c>
      <c r="H771" s="356">
        <f t="shared" si="119"/>
        <v>-1250</v>
      </c>
      <c r="I771" s="361">
        <v>0</v>
      </c>
    </row>
    <row r="772" spans="2:9" ht="15" x14ac:dyDescent="0.25">
      <c r="B772" s="354" t="s">
        <v>272</v>
      </c>
      <c r="C772" s="355">
        <v>44256</v>
      </c>
      <c r="E772" s="358">
        <f t="shared" si="118"/>
        <v>0</v>
      </c>
      <c r="F772" s="356">
        <v>0</v>
      </c>
      <c r="G772" s="363">
        <v>1250</v>
      </c>
      <c r="H772" s="356">
        <f t="shared" si="119"/>
        <v>-1250</v>
      </c>
      <c r="I772" s="361">
        <v>0</v>
      </c>
    </row>
    <row r="773" spans="2:9" ht="15" x14ac:dyDescent="0.25">
      <c r="B773" s="354" t="s">
        <v>272</v>
      </c>
      <c r="C773" s="355">
        <v>44287</v>
      </c>
      <c r="E773" s="358">
        <f t="shared" si="118"/>
        <v>0</v>
      </c>
      <c r="F773" s="356">
        <v>0</v>
      </c>
      <c r="G773" s="363">
        <v>1250</v>
      </c>
      <c r="H773" s="356">
        <f t="shared" si="119"/>
        <v>-1250</v>
      </c>
      <c r="I773" s="361">
        <v>0</v>
      </c>
    </row>
    <row r="774" spans="2:9" ht="15" x14ac:dyDescent="0.25">
      <c r="B774" s="354" t="s">
        <v>272</v>
      </c>
      <c r="C774" s="355">
        <v>44317</v>
      </c>
      <c r="E774" s="358">
        <f t="shared" si="118"/>
        <v>0</v>
      </c>
      <c r="F774" s="356">
        <v>0</v>
      </c>
      <c r="G774" s="363">
        <v>1250</v>
      </c>
      <c r="H774" s="356">
        <f t="shared" si="119"/>
        <v>-1250</v>
      </c>
      <c r="I774" s="361">
        <v>0</v>
      </c>
    </row>
    <row r="775" spans="2:9" ht="15" x14ac:dyDescent="0.25">
      <c r="B775" s="354" t="s">
        <v>272</v>
      </c>
      <c r="C775" s="355">
        <v>44348</v>
      </c>
      <c r="E775" s="358">
        <f t="shared" si="118"/>
        <v>0</v>
      </c>
      <c r="F775" s="356">
        <v>0</v>
      </c>
      <c r="G775" s="363">
        <v>1250</v>
      </c>
      <c r="H775" s="356">
        <f t="shared" si="119"/>
        <v>-1250</v>
      </c>
      <c r="I775" s="361">
        <v>0</v>
      </c>
    </row>
    <row r="776" spans="2:9" ht="15" x14ac:dyDescent="0.25">
      <c r="B776" s="354" t="s">
        <v>272</v>
      </c>
      <c r="C776" s="355">
        <v>44378</v>
      </c>
      <c r="E776" s="358">
        <f t="shared" si="118"/>
        <v>0</v>
      </c>
      <c r="F776" s="356">
        <v>0</v>
      </c>
      <c r="G776" s="363">
        <v>1250</v>
      </c>
      <c r="H776" s="356">
        <f t="shared" si="119"/>
        <v>-1250</v>
      </c>
      <c r="I776" s="361">
        <v>0</v>
      </c>
    </row>
    <row r="777" spans="2:9" ht="15" x14ac:dyDescent="0.25">
      <c r="B777" s="354" t="s">
        <v>272</v>
      </c>
      <c r="C777" s="355">
        <v>44409</v>
      </c>
      <c r="E777" s="358">
        <f t="shared" si="118"/>
        <v>0</v>
      </c>
      <c r="F777" s="356">
        <v>0</v>
      </c>
      <c r="G777" s="363">
        <v>1250</v>
      </c>
      <c r="H777" s="356">
        <f t="shared" si="119"/>
        <v>-1250</v>
      </c>
      <c r="I777" s="361">
        <v>0</v>
      </c>
    </row>
    <row r="778" spans="2:9" ht="15" x14ac:dyDescent="0.25">
      <c r="B778" s="354" t="s">
        <v>272</v>
      </c>
      <c r="C778" s="355">
        <v>44440</v>
      </c>
      <c r="E778" s="358">
        <f t="shared" si="118"/>
        <v>0</v>
      </c>
      <c r="F778" s="356">
        <v>0</v>
      </c>
      <c r="G778" s="363">
        <v>1250</v>
      </c>
      <c r="H778" s="356">
        <f t="shared" si="119"/>
        <v>-1250</v>
      </c>
      <c r="I778" s="361">
        <v>0</v>
      </c>
    </row>
    <row r="779" spans="2:9" ht="15" x14ac:dyDescent="0.25">
      <c r="B779" s="354" t="s">
        <v>272</v>
      </c>
      <c r="C779" s="355">
        <v>44470</v>
      </c>
      <c r="E779" s="358">
        <f t="shared" si="118"/>
        <v>0</v>
      </c>
      <c r="F779" s="356">
        <v>0</v>
      </c>
      <c r="G779" s="363">
        <v>1250</v>
      </c>
      <c r="H779" s="356">
        <f t="shared" si="119"/>
        <v>-1250</v>
      </c>
      <c r="I779" s="361">
        <v>0</v>
      </c>
    </row>
    <row r="780" spans="2:9" ht="15" x14ac:dyDescent="0.25">
      <c r="B780" s="354" t="s">
        <v>272</v>
      </c>
      <c r="C780" s="355">
        <v>44501</v>
      </c>
      <c r="E780" s="358">
        <f t="shared" si="118"/>
        <v>0</v>
      </c>
      <c r="F780" s="356">
        <v>0</v>
      </c>
      <c r="G780" s="363">
        <v>1250</v>
      </c>
      <c r="H780" s="356">
        <f t="shared" si="119"/>
        <v>-1250</v>
      </c>
      <c r="I780" s="361">
        <v>0</v>
      </c>
    </row>
    <row r="781" spans="2:9" ht="15" x14ac:dyDescent="0.25">
      <c r="B781" s="354" t="s">
        <v>272</v>
      </c>
      <c r="C781" s="355">
        <v>44531</v>
      </c>
      <c r="E781" s="358">
        <f t="shared" si="118"/>
        <v>0</v>
      </c>
      <c r="F781" s="356">
        <v>0</v>
      </c>
      <c r="G781" s="363">
        <v>1250</v>
      </c>
      <c r="H781" s="356">
        <f t="shared" si="119"/>
        <v>-1250</v>
      </c>
      <c r="I781" s="361">
        <v>0</v>
      </c>
    </row>
    <row r="782" spans="2:9" ht="15" x14ac:dyDescent="0.25">
      <c r="B782" s="354" t="s">
        <v>272</v>
      </c>
      <c r="C782" s="355">
        <v>44562</v>
      </c>
      <c r="E782" s="358">
        <f t="shared" si="118"/>
        <v>0</v>
      </c>
      <c r="F782" s="356">
        <v>0</v>
      </c>
      <c r="G782" s="363">
        <v>1250</v>
      </c>
      <c r="H782" s="356">
        <f t="shared" si="119"/>
        <v>-1250</v>
      </c>
      <c r="I782" s="361">
        <v>0</v>
      </c>
    </row>
    <row r="783" spans="2:9" ht="15" x14ac:dyDescent="0.25">
      <c r="B783" s="354" t="s">
        <v>272</v>
      </c>
      <c r="C783" s="355">
        <v>44593</v>
      </c>
      <c r="E783" s="358">
        <f t="shared" si="118"/>
        <v>0</v>
      </c>
      <c r="F783" s="356">
        <v>0</v>
      </c>
      <c r="G783" s="363">
        <v>1250</v>
      </c>
      <c r="H783" s="356">
        <f t="shared" si="119"/>
        <v>-1250</v>
      </c>
      <c r="I783" s="361">
        <v>0</v>
      </c>
    </row>
    <row r="784" spans="2:9" ht="15" x14ac:dyDescent="0.25">
      <c r="B784" s="354" t="s">
        <v>272</v>
      </c>
      <c r="C784" s="355">
        <v>44621</v>
      </c>
      <c r="E784" s="358">
        <f t="shared" si="118"/>
        <v>0</v>
      </c>
      <c r="F784" s="356">
        <v>0</v>
      </c>
      <c r="G784" s="363">
        <v>1250</v>
      </c>
      <c r="H784" s="356">
        <f t="shared" si="119"/>
        <v>-1250</v>
      </c>
      <c r="I784" s="361">
        <v>0</v>
      </c>
    </row>
    <row r="785" spans="2:9" ht="15" x14ac:dyDescent="0.25">
      <c r="B785" s="354" t="s">
        <v>272</v>
      </c>
      <c r="C785" s="355">
        <v>44652</v>
      </c>
      <c r="E785" s="358">
        <f t="shared" si="118"/>
        <v>0</v>
      </c>
      <c r="F785" s="356">
        <v>0</v>
      </c>
      <c r="G785" s="363">
        <v>1250</v>
      </c>
      <c r="H785" s="356">
        <f t="shared" si="119"/>
        <v>-1250</v>
      </c>
      <c r="I785" s="361">
        <v>0</v>
      </c>
    </row>
    <row r="786" spans="2:9" ht="15" x14ac:dyDescent="0.25">
      <c r="B786" s="354" t="s">
        <v>272</v>
      </c>
      <c r="C786" s="355">
        <v>44682</v>
      </c>
      <c r="E786" s="358">
        <f t="shared" ref="E786:E787" si="120">SUM(D786*8.33%)</f>
        <v>0</v>
      </c>
      <c r="F786" s="356">
        <v>0</v>
      </c>
      <c r="G786" s="363">
        <v>1250</v>
      </c>
      <c r="H786" s="356">
        <f t="shared" si="119"/>
        <v>-1250</v>
      </c>
      <c r="I786" s="361">
        <v>0</v>
      </c>
    </row>
    <row r="787" spans="2:9" ht="15" x14ac:dyDescent="0.25">
      <c r="B787" s="354" t="s">
        <v>272</v>
      </c>
      <c r="C787" s="355">
        <v>44713</v>
      </c>
      <c r="D787" s="367"/>
      <c r="E787" s="358">
        <f t="shared" si="120"/>
        <v>0</v>
      </c>
      <c r="F787" s="356">
        <v>0</v>
      </c>
      <c r="G787" s="363">
        <v>1250</v>
      </c>
      <c r="H787" s="356">
        <f t="shared" si="119"/>
        <v>-1250</v>
      </c>
      <c r="I787" s="361">
        <v>0</v>
      </c>
    </row>
  </sheetData>
  <mergeCells count="99">
    <mergeCell ref="B442:D442"/>
    <mergeCell ref="E442:F442"/>
    <mergeCell ref="B443:D443"/>
    <mergeCell ref="E443:F443"/>
    <mergeCell ref="B423:D423"/>
    <mergeCell ref="E423:F423"/>
    <mergeCell ref="B424:D424"/>
    <mergeCell ref="E424:F424"/>
    <mergeCell ref="B386:D386"/>
    <mergeCell ref="E386:F386"/>
    <mergeCell ref="B404:D404"/>
    <mergeCell ref="E404:F404"/>
    <mergeCell ref="B405:D405"/>
    <mergeCell ref="E405:F405"/>
    <mergeCell ref="B328:D328"/>
    <mergeCell ref="E328:F328"/>
    <mergeCell ref="B346:D346"/>
    <mergeCell ref="E346:F346"/>
    <mergeCell ref="B347:D347"/>
    <mergeCell ref="E347:F347"/>
    <mergeCell ref="B366:D366"/>
    <mergeCell ref="E366:F366"/>
    <mergeCell ref="B367:D367"/>
    <mergeCell ref="E367:F367"/>
    <mergeCell ref="B385:D385"/>
    <mergeCell ref="E385:F385"/>
    <mergeCell ref="B269:D269"/>
    <mergeCell ref="E269:F269"/>
    <mergeCell ref="B288:D288"/>
    <mergeCell ref="E288:F288"/>
    <mergeCell ref="B289:D289"/>
    <mergeCell ref="E289:F289"/>
    <mergeCell ref="B308:D308"/>
    <mergeCell ref="E308:F308"/>
    <mergeCell ref="B309:D309"/>
    <mergeCell ref="E309:F309"/>
    <mergeCell ref="B327:D327"/>
    <mergeCell ref="E327:F327"/>
    <mergeCell ref="B210:D210"/>
    <mergeCell ref="E210:F210"/>
    <mergeCell ref="B229:D229"/>
    <mergeCell ref="E229:F229"/>
    <mergeCell ref="B230:D230"/>
    <mergeCell ref="E230:F230"/>
    <mergeCell ref="B248:D248"/>
    <mergeCell ref="E248:F248"/>
    <mergeCell ref="B249:D249"/>
    <mergeCell ref="E249:F249"/>
    <mergeCell ref="B268:D268"/>
    <mergeCell ref="E268:F268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09:D209"/>
    <mergeCell ref="E209:F209"/>
    <mergeCell ref="B134:D134"/>
    <mergeCell ref="E134:F134"/>
    <mergeCell ref="B152:D152"/>
    <mergeCell ref="E152:F152"/>
    <mergeCell ref="B96:D96"/>
    <mergeCell ref="E96:F96"/>
    <mergeCell ref="B114:D114"/>
    <mergeCell ref="E114:F114"/>
    <mergeCell ref="B115:D115"/>
    <mergeCell ref="E115:F115"/>
    <mergeCell ref="E55:F55"/>
    <mergeCell ref="B56:D56"/>
    <mergeCell ref="E56:F56"/>
    <mergeCell ref="B133:D133"/>
    <mergeCell ref="E133:F133"/>
    <mergeCell ref="B55:D55"/>
    <mergeCell ref="H3:I3"/>
    <mergeCell ref="B4:D4"/>
    <mergeCell ref="E4:F4"/>
    <mergeCell ref="B5:D5"/>
    <mergeCell ref="E5:F5"/>
    <mergeCell ref="B2:K2"/>
    <mergeCell ref="C452:K452"/>
    <mergeCell ref="B16:D16"/>
    <mergeCell ref="E16:F16"/>
    <mergeCell ref="B17:D17"/>
    <mergeCell ref="E17:F17"/>
    <mergeCell ref="B35:D35"/>
    <mergeCell ref="E35:F35"/>
    <mergeCell ref="B75:D75"/>
    <mergeCell ref="E75:F75"/>
    <mergeCell ref="B76:D76"/>
    <mergeCell ref="E76:F76"/>
    <mergeCell ref="B95:D95"/>
    <mergeCell ref="E95:F95"/>
    <mergeCell ref="B36:D36"/>
    <mergeCell ref="E36:F36"/>
  </mergeCells>
  <printOptions horizontalCentered="1" verticalCentered="1"/>
  <pageMargins left="0" right="0" top="0" bottom="0" header="0" footer="0"/>
  <pageSetup paperSize="9" scale="79" orientation="landscape" verticalDpi="300" r:id="rId1"/>
  <rowBreaks count="6" manualBreakCount="6">
    <brk id="54" min="1" max="10" man="1"/>
    <brk id="113" min="1" max="10" man="1"/>
    <brk id="170" min="1" max="10" man="1"/>
    <brk id="228" min="1" max="10" man="1"/>
    <brk id="345" min="1" max="10" man="1"/>
    <brk id="403" min="1" max="10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627"/>
  <sheetViews>
    <sheetView topLeftCell="A432" workbookViewId="0">
      <selection activeCell="K445" sqref="K445"/>
    </sheetView>
  </sheetViews>
  <sheetFormatPr defaultColWidth="21.85546875" defaultRowHeight="15" x14ac:dyDescent="0.25"/>
  <cols>
    <col min="1" max="1" width="2.7109375" customWidth="1"/>
    <col min="2" max="2" width="27.285156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5703125" customWidth="1"/>
    <col min="10" max="10" width="12.42578125" customWidth="1"/>
  </cols>
  <sheetData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282"/>
      <c r="K2" s="15"/>
    </row>
    <row r="3" spans="2:11" s="2" customFormat="1" ht="12.75" customHeight="1" x14ac:dyDescent="0.25">
      <c r="B3" s="279"/>
      <c r="C3" s="279"/>
      <c r="D3" s="279"/>
      <c r="E3" s="279"/>
      <c r="F3" s="279"/>
      <c r="G3" s="279"/>
      <c r="H3" s="443" t="s">
        <v>1</v>
      </c>
      <c r="I3" s="443"/>
      <c r="J3" s="278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444" t="s">
        <v>5</v>
      </c>
      <c r="I4" s="444"/>
      <c r="J4" s="17"/>
      <c r="K4" s="15"/>
    </row>
    <row r="5" spans="2:11" s="2" customFormat="1" ht="12.75" customHeight="1" x14ac:dyDescent="0.25">
      <c r="B5" s="439" t="s">
        <v>92</v>
      </c>
      <c r="C5" s="439"/>
      <c r="D5" s="439"/>
      <c r="E5" s="439" t="s">
        <v>93</v>
      </c>
      <c r="F5" s="439"/>
      <c r="G5" s="4" t="s">
        <v>94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 t="shared" ref="E7:E11" si="0">C7*8.33%</f>
        <v>0</v>
      </c>
      <c r="F7" s="6">
        <v>0</v>
      </c>
      <c r="G7" s="13">
        <v>0</v>
      </c>
      <c r="H7" s="46">
        <f>F7-E7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3649</v>
      </c>
      <c r="D8" s="6">
        <v>5000</v>
      </c>
      <c r="E8" s="6">
        <f t="shared" si="0"/>
        <v>303.96170000000001</v>
      </c>
      <c r="F8" s="6">
        <v>174</v>
      </c>
      <c r="G8" s="14">
        <f>G7+H7</f>
        <v>0</v>
      </c>
      <c r="H8" s="46">
        <f>F8-E8</f>
        <v>-129.96170000000001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3836</v>
      </c>
      <c r="D9" s="6">
        <v>5000</v>
      </c>
      <c r="E9" s="6">
        <f t="shared" si="0"/>
        <v>319.53879999999998</v>
      </c>
      <c r="F9" s="6">
        <v>320</v>
      </c>
      <c r="G9" s="14">
        <f t="shared" ref="G9:G11" si="1">G8+H8</f>
        <v>-129.96170000000001</v>
      </c>
      <c r="H9" s="46">
        <f t="shared" ref="H9:H11" si="2">F9-E9</f>
        <v>0.46120000000001937</v>
      </c>
      <c r="I9" s="31"/>
      <c r="J9" s="16"/>
      <c r="K9" s="15">
        <f>(G9)*(H5/12)</f>
        <v>-1.299617</v>
      </c>
    </row>
    <row r="10" spans="2:11" s="2" customFormat="1" ht="12.75" customHeight="1" x14ac:dyDescent="0.25">
      <c r="B10" s="2" t="s">
        <v>20</v>
      </c>
      <c r="C10" s="6">
        <v>3983</v>
      </c>
      <c r="D10" s="6">
        <v>5000</v>
      </c>
      <c r="E10" s="6">
        <f t="shared" si="0"/>
        <v>331.78390000000002</v>
      </c>
      <c r="F10" s="6">
        <v>331</v>
      </c>
      <c r="G10" s="14">
        <f t="shared" si="1"/>
        <v>-129.50049999999999</v>
      </c>
      <c r="H10" s="46">
        <f t="shared" si="2"/>
        <v>-0.78390000000001692</v>
      </c>
      <c r="I10" s="31"/>
      <c r="J10" s="16"/>
      <c r="K10" s="15">
        <f>(G10)*(H5/12)</f>
        <v>-1.295005</v>
      </c>
    </row>
    <row r="11" spans="2:11" s="2" customFormat="1" ht="12.75" customHeight="1" x14ac:dyDescent="0.25">
      <c r="B11" s="2" t="s">
        <v>21</v>
      </c>
      <c r="C11" s="6">
        <v>3983</v>
      </c>
      <c r="D11" s="6">
        <v>5000</v>
      </c>
      <c r="E11" s="6">
        <f t="shared" si="0"/>
        <v>331.78390000000002</v>
      </c>
      <c r="F11" s="6">
        <v>331</v>
      </c>
      <c r="G11" s="14">
        <f t="shared" si="1"/>
        <v>-130.28440000000001</v>
      </c>
      <c r="H11" s="46">
        <f t="shared" si="2"/>
        <v>-0.78390000000001692</v>
      </c>
      <c r="I11" s="31"/>
      <c r="J11" s="16"/>
      <c r="K11" s="15">
        <f>(G11)*(H5/12)</f>
        <v>-1.3028440000000001</v>
      </c>
    </row>
    <row r="12" spans="2:11" s="2" customFormat="1" ht="12.75" customHeight="1" x14ac:dyDescent="0.25">
      <c r="B12" s="7" t="s">
        <v>22</v>
      </c>
      <c r="C12" s="8">
        <f>SUM(C7:C11)</f>
        <v>15451</v>
      </c>
      <c r="D12" s="9" t="s">
        <v>23</v>
      </c>
      <c r="E12" s="8">
        <f>SUM(E7:E11)</f>
        <v>1287.0682999999999</v>
      </c>
      <c r="F12" s="8">
        <f>SUM(F7:F11)</f>
        <v>1156</v>
      </c>
      <c r="G12" s="57">
        <f>SUM(G7:G11)</f>
        <v>-389.7466</v>
      </c>
      <c r="H12" s="49">
        <f>SUM(H7:H11)</f>
        <v>-131.06830000000002</v>
      </c>
      <c r="I12" s="34">
        <f>H5/12</f>
        <v>0.01</v>
      </c>
      <c r="J12" s="19"/>
      <c r="K12" s="30">
        <f>SUM(K7:K11)</f>
        <v>-3.8974660000000005</v>
      </c>
    </row>
    <row r="13" spans="2:11" s="2" customFormat="1" ht="12.75" customHeight="1" x14ac:dyDescent="0.25">
      <c r="H13" s="46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-3.8974660000000001</v>
      </c>
      <c r="F14" s="2" t="s">
        <v>25</v>
      </c>
      <c r="G14" s="10">
        <f>C14+H12</f>
        <v>-134.96576600000003</v>
      </c>
      <c r="H14" s="46"/>
      <c r="I14" s="31"/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31"/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449" t="s">
        <v>26</v>
      </c>
      <c r="I16" s="449"/>
      <c r="J16" s="20"/>
      <c r="K16" s="15"/>
    </row>
    <row r="17" spans="2:15" s="2" customFormat="1" ht="12.75" customHeight="1" x14ac:dyDescent="0.25">
      <c r="B17" s="439" t="s">
        <v>92</v>
      </c>
      <c r="C17" s="439"/>
      <c r="D17" s="439"/>
      <c r="E17" s="439" t="s">
        <v>93</v>
      </c>
      <c r="F17" s="439"/>
      <c r="G17" s="4" t="s">
        <v>94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3983</v>
      </c>
      <c r="D19" s="6">
        <v>5000</v>
      </c>
      <c r="E19" s="6">
        <f>C19*8.33%</f>
        <v>331.78390000000002</v>
      </c>
      <c r="F19" s="6">
        <v>332</v>
      </c>
      <c r="G19" s="11">
        <f>G14</f>
        <v>-134.96576600000003</v>
      </c>
      <c r="H19" s="46">
        <f>F19-E19</f>
        <v>0.21609999999998308</v>
      </c>
      <c r="I19" s="31"/>
      <c r="J19" s="16"/>
      <c r="K19" s="15">
        <f>(G19)*(H17/12)</f>
        <v>-1.3496576600000003</v>
      </c>
    </row>
    <row r="20" spans="2:15" s="2" customFormat="1" ht="12.75" customHeight="1" x14ac:dyDescent="0.25">
      <c r="B20" s="2" t="s">
        <v>28</v>
      </c>
      <c r="C20" s="6">
        <v>4177</v>
      </c>
      <c r="D20" s="6">
        <v>5000</v>
      </c>
      <c r="E20" s="6">
        <f t="shared" ref="E20:E30" si="3">C20*8.33%</f>
        <v>347.94409999999999</v>
      </c>
      <c r="F20" s="6">
        <v>348</v>
      </c>
      <c r="G20" s="6">
        <f>G19+H19</f>
        <v>-134.74966600000005</v>
      </c>
      <c r="H20" s="46">
        <f t="shared" ref="H20:H24" si="4">F20-E20</f>
        <v>5.5900000000008276E-2</v>
      </c>
      <c r="I20" s="31"/>
      <c r="J20" s="16"/>
      <c r="K20" s="15">
        <f>(G20)*(H17/12)</f>
        <v>-1.3474966600000005</v>
      </c>
    </row>
    <row r="21" spans="2:15" s="2" customFormat="1" ht="12.75" customHeight="1" x14ac:dyDescent="0.25">
      <c r="B21" s="2" t="s">
        <v>29</v>
      </c>
      <c r="C21" s="6">
        <v>4177</v>
      </c>
      <c r="D21" s="6">
        <v>5000</v>
      </c>
      <c r="E21" s="6">
        <f t="shared" si="3"/>
        <v>347.94409999999999</v>
      </c>
      <c r="F21" s="6">
        <v>348</v>
      </c>
      <c r="G21" s="6">
        <f t="shared" ref="G21:G30" si="5">G20+H20</f>
        <v>-134.69376600000004</v>
      </c>
      <c r="H21" s="46">
        <f t="shared" si="4"/>
        <v>5.5900000000008276E-2</v>
      </c>
      <c r="I21" s="31"/>
      <c r="J21" s="16"/>
      <c r="K21" s="15">
        <f>(G21)*(H17/12)</f>
        <v>-1.3469376600000005</v>
      </c>
    </row>
    <row r="22" spans="2:15" s="2" customFormat="1" ht="12.75" customHeight="1" x14ac:dyDescent="0.25">
      <c r="B22" s="2" t="s">
        <v>30</v>
      </c>
      <c r="C22" s="6">
        <v>4177</v>
      </c>
      <c r="D22" s="6">
        <v>5000</v>
      </c>
      <c r="E22" s="6">
        <f t="shared" si="3"/>
        <v>347.94409999999999</v>
      </c>
      <c r="F22" s="6">
        <v>348</v>
      </c>
      <c r="G22" s="6">
        <f t="shared" si="5"/>
        <v>-134.63786600000003</v>
      </c>
      <c r="H22" s="46">
        <f t="shared" si="4"/>
        <v>5.5900000000008276E-2</v>
      </c>
      <c r="I22" s="31"/>
      <c r="J22" s="16"/>
      <c r="K22" s="15">
        <f>(G22)*(H17/12)</f>
        <v>-1.3463786600000003</v>
      </c>
    </row>
    <row r="23" spans="2:15" s="2" customFormat="1" ht="12.75" customHeight="1" x14ac:dyDescent="0.25">
      <c r="B23" s="2" t="s">
        <v>31</v>
      </c>
      <c r="C23" s="6">
        <v>4177</v>
      </c>
      <c r="D23" s="6">
        <v>5000</v>
      </c>
      <c r="E23" s="6">
        <f t="shared" si="3"/>
        <v>347.94409999999999</v>
      </c>
      <c r="F23" s="6">
        <v>348</v>
      </c>
      <c r="G23" s="6">
        <f t="shared" si="5"/>
        <v>-134.58196600000002</v>
      </c>
      <c r="H23" s="46">
        <f t="shared" si="4"/>
        <v>5.5900000000008276E-2</v>
      </c>
      <c r="I23" s="31"/>
      <c r="J23" s="16"/>
      <c r="K23" s="15">
        <f>(G23)*(H17/12)</f>
        <v>-1.3458196600000003</v>
      </c>
    </row>
    <row r="24" spans="2:15" s="2" customFormat="1" ht="12.75" customHeight="1" x14ac:dyDescent="0.25">
      <c r="B24" s="2" t="s">
        <v>32</v>
      </c>
      <c r="C24" s="6">
        <v>4331</v>
      </c>
      <c r="D24" s="6">
        <v>5000</v>
      </c>
      <c r="E24" s="6">
        <f t="shared" si="3"/>
        <v>360.77229999999997</v>
      </c>
      <c r="F24" s="6">
        <v>361</v>
      </c>
      <c r="G24" s="6">
        <f t="shared" si="5"/>
        <v>-134.52606600000001</v>
      </c>
      <c r="H24" s="46">
        <f t="shared" si="4"/>
        <v>0.2277000000000271</v>
      </c>
      <c r="I24" s="31"/>
      <c r="J24" s="16"/>
      <c r="K24" s="15">
        <f>(G24)*(H17/12)</f>
        <v>-1.3452606600000001</v>
      </c>
    </row>
    <row r="25" spans="2:15" s="2" customFormat="1" ht="12.75" customHeight="1" x14ac:dyDescent="0.25">
      <c r="B25" s="2" t="s">
        <v>33</v>
      </c>
      <c r="C25" s="6">
        <v>4331</v>
      </c>
      <c r="D25" s="6">
        <v>5000</v>
      </c>
      <c r="E25" s="6">
        <f t="shared" si="3"/>
        <v>360.77229999999997</v>
      </c>
      <c r="F25" s="6">
        <v>361</v>
      </c>
      <c r="G25" s="6">
        <f t="shared" si="5"/>
        <v>-134.29836599999999</v>
      </c>
      <c r="H25" s="46">
        <f>F25-E25</f>
        <v>0.2277000000000271</v>
      </c>
      <c r="I25" s="31"/>
      <c r="J25" s="16"/>
      <c r="K25" s="15">
        <f>(G25)*(H17/12)</f>
        <v>-1.3429836599999998</v>
      </c>
    </row>
    <row r="26" spans="2:15" s="2" customFormat="1" ht="12.75" customHeight="1" x14ac:dyDescent="0.25">
      <c r="B26" s="2" t="s">
        <v>17</v>
      </c>
      <c r="C26" s="6">
        <v>4551</v>
      </c>
      <c r="D26" s="6">
        <v>5000</v>
      </c>
      <c r="E26" s="6">
        <f t="shared" si="3"/>
        <v>379.09829999999999</v>
      </c>
      <c r="F26" s="6">
        <v>379</v>
      </c>
      <c r="G26" s="6">
        <f t="shared" si="5"/>
        <v>-134.07066599999996</v>
      </c>
      <c r="H26" s="46">
        <f>F26-E26</f>
        <v>-9.8299999999994725E-2</v>
      </c>
      <c r="I26" s="31"/>
      <c r="J26" s="16"/>
      <c r="K26" s="15">
        <f>(G26)*(H17/12)</f>
        <v>-1.3407066599999997</v>
      </c>
    </row>
    <row r="27" spans="2:15" s="2" customFormat="1" ht="12.75" customHeight="1" x14ac:dyDescent="0.25">
      <c r="B27" s="2" t="s">
        <v>18</v>
      </c>
      <c r="C27" s="6">
        <v>4551</v>
      </c>
      <c r="D27" s="6">
        <v>5000</v>
      </c>
      <c r="E27" s="6">
        <f t="shared" si="3"/>
        <v>379.09829999999999</v>
      </c>
      <c r="F27" s="6">
        <v>379</v>
      </c>
      <c r="G27" s="6">
        <f t="shared" si="5"/>
        <v>-134.16896599999995</v>
      </c>
      <c r="H27" s="46">
        <f>F27-E27</f>
        <v>-9.8299999999994725E-2</v>
      </c>
      <c r="I27" s="31"/>
      <c r="J27" s="16"/>
      <c r="K27" s="15">
        <f>(G27)*(H17/12)</f>
        <v>-1.3416896599999997</v>
      </c>
    </row>
    <row r="28" spans="2:15" s="2" customFormat="1" ht="12.75" customHeight="1" x14ac:dyDescent="0.25">
      <c r="B28" s="2" t="s">
        <v>19</v>
      </c>
      <c r="C28" s="6">
        <v>4551</v>
      </c>
      <c r="D28" s="6">
        <v>5000</v>
      </c>
      <c r="E28" s="6">
        <f t="shared" si="3"/>
        <v>379.09829999999999</v>
      </c>
      <c r="F28" s="6">
        <v>379</v>
      </c>
      <c r="G28" s="6">
        <f t="shared" si="5"/>
        <v>-134.26726599999995</v>
      </c>
      <c r="H28" s="46">
        <f t="shared" ref="H28:H30" si="6">F28-E28</f>
        <v>-9.8299999999994725E-2</v>
      </c>
      <c r="I28" s="31"/>
      <c r="J28" s="16"/>
      <c r="K28" s="15">
        <f>(G28)*(H17/12)</f>
        <v>-1.3426726599999996</v>
      </c>
    </row>
    <row r="29" spans="2:15" s="2" customFormat="1" ht="12.75" customHeight="1" x14ac:dyDescent="0.25">
      <c r="B29" s="2" t="s">
        <v>20</v>
      </c>
      <c r="C29" s="6">
        <v>4712</v>
      </c>
      <c r="D29" s="6">
        <v>5000</v>
      </c>
      <c r="E29" s="6">
        <f t="shared" si="3"/>
        <v>392.50959999999998</v>
      </c>
      <c r="F29" s="6">
        <v>393</v>
      </c>
      <c r="G29" s="6">
        <f t="shared" si="5"/>
        <v>-134.36556599999994</v>
      </c>
      <c r="H29" s="46">
        <f t="shared" si="6"/>
        <v>0.49040000000002237</v>
      </c>
      <c r="I29" s="31"/>
      <c r="J29" s="16"/>
      <c r="K29" s="15">
        <f>(G29)*(H17/12)</f>
        <v>-1.3436556599999994</v>
      </c>
    </row>
    <row r="30" spans="2:15" s="2" customFormat="1" ht="12.75" customHeight="1" x14ac:dyDescent="0.25">
      <c r="B30" s="2" t="s">
        <v>21</v>
      </c>
      <c r="C30" s="6">
        <v>4712</v>
      </c>
      <c r="D30" s="6">
        <v>5000</v>
      </c>
      <c r="E30" s="6">
        <f t="shared" si="3"/>
        <v>392.50959999999998</v>
      </c>
      <c r="F30" s="6">
        <v>393</v>
      </c>
      <c r="G30" s="6">
        <f t="shared" si="5"/>
        <v>-133.87516599999992</v>
      </c>
      <c r="H30" s="46">
        <f t="shared" si="6"/>
        <v>0.49040000000002237</v>
      </c>
      <c r="I30" s="31"/>
      <c r="J30" s="16"/>
      <c r="K30" s="15">
        <f>(G30)*(H17/12)</f>
        <v>-1.3387516599999993</v>
      </c>
    </row>
    <row r="31" spans="2:15" s="2" customFormat="1" ht="12.75" customHeight="1" x14ac:dyDescent="0.25">
      <c r="B31" s="7" t="s">
        <v>22</v>
      </c>
      <c r="C31" s="8">
        <f>SUM(C19:C30)</f>
        <v>52430</v>
      </c>
      <c r="D31" s="9" t="s">
        <v>23</v>
      </c>
      <c r="E31" s="8">
        <f t="shared" ref="E31:F31" si="7">SUM(E19:E30)</f>
        <v>4367.4189999999999</v>
      </c>
      <c r="F31" s="8">
        <f t="shared" si="7"/>
        <v>4369</v>
      </c>
      <c r="G31" s="12">
        <f>SUM(G19:G30)</f>
        <v>-1613.2010919999998</v>
      </c>
      <c r="H31" s="49">
        <f t="shared" ref="H31" si="8">SUM(H19:H30)</f>
        <v>1.581000000000131</v>
      </c>
      <c r="I31" s="34">
        <v>0.01</v>
      </c>
      <c r="J31" s="19"/>
      <c r="K31" s="30">
        <f>SUM(K19:K30)</f>
        <v>-16.132010919999999</v>
      </c>
    </row>
    <row r="32" spans="2:15" s="2" customFormat="1" ht="12.75" customHeight="1" x14ac:dyDescent="0.25">
      <c r="H32" s="46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G31*1%</f>
        <v>-16.132010919999999</v>
      </c>
      <c r="F33" s="2" t="s">
        <v>25</v>
      </c>
      <c r="G33" s="10">
        <f>H31+C33</f>
        <v>-14.551010919999868</v>
      </c>
      <c r="H33" s="46"/>
      <c r="I33" s="31"/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41"/>
      <c r="J34" s="27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449" t="s">
        <v>34</v>
      </c>
      <c r="I35" s="449"/>
      <c r="J35" s="20"/>
      <c r="K35" s="15"/>
    </row>
    <row r="36" spans="2:11" s="2" customFormat="1" ht="12.75" customHeight="1" x14ac:dyDescent="0.25">
      <c r="B36" s="439" t="s">
        <v>92</v>
      </c>
      <c r="C36" s="439"/>
      <c r="D36" s="439"/>
      <c r="E36" s="439" t="s">
        <v>93</v>
      </c>
      <c r="F36" s="439"/>
      <c r="G36" s="4" t="s">
        <v>94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4712</v>
      </c>
      <c r="D38" s="6">
        <v>5000</v>
      </c>
      <c r="E38" s="6">
        <f>C38*8.33%</f>
        <v>392.50959999999998</v>
      </c>
      <c r="F38" s="6">
        <v>392</v>
      </c>
      <c r="G38" s="6">
        <f>G33</f>
        <v>-14.551010919999868</v>
      </c>
      <c r="H38" s="46">
        <f>F38-E38</f>
        <v>-0.50959999999997763</v>
      </c>
      <c r="I38" s="31"/>
      <c r="J38" s="16"/>
      <c r="K38" s="15">
        <f>(G38)*(H36/12)</f>
        <v>-0.14551010919999868</v>
      </c>
    </row>
    <row r="39" spans="2:11" s="2" customFormat="1" ht="12.75" customHeight="1" x14ac:dyDescent="0.25">
      <c r="B39" s="2" t="s">
        <v>28</v>
      </c>
      <c r="C39" s="6">
        <v>4712</v>
      </c>
      <c r="D39" s="6">
        <v>5000</v>
      </c>
      <c r="E39" s="6">
        <f t="shared" ref="E39:E50" si="9">C39*8.33%</f>
        <v>392.50959999999998</v>
      </c>
      <c r="F39" s="6">
        <v>392</v>
      </c>
      <c r="G39" s="6">
        <f>G38+H38</f>
        <v>-15.060610919999846</v>
      </c>
      <c r="H39" s="46">
        <f t="shared" ref="H39:H43" si="10">F39-E39</f>
        <v>-0.50959999999997763</v>
      </c>
      <c r="I39" s="31"/>
      <c r="J39" s="16"/>
      <c r="K39" s="15">
        <f>(G39)*(H36/12)</f>
        <v>-0.15060610919999845</v>
      </c>
    </row>
    <row r="40" spans="2:11" s="2" customFormat="1" ht="12.75" customHeight="1" x14ac:dyDescent="0.25">
      <c r="B40" s="2" t="s">
        <v>29</v>
      </c>
      <c r="C40" s="6">
        <v>4712</v>
      </c>
      <c r="D40" s="6">
        <v>5000</v>
      </c>
      <c r="E40" s="6">
        <f t="shared" si="9"/>
        <v>392.50959999999998</v>
      </c>
      <c r="F40" s="6">
        <v>392</v>
      </c>
      <c r="G40" s="6">
        <f t="shared" ref="G40:G50" si="11">G39+H39</f>
        <v>-15.570210919999823</v>
      </c>
      <c r="H40" s="46">
        <f t="shared" si="10"/>
        <v>-0.50959999999997763</v>
      </c>
      <c r="I40" s="31"/>
      <c r="J40" s="16"/>
      <c r="K40" s="15">
        <f>(G40)*(H36/12)</f>
        <v>-0.15570210919999825</v>
      </c>
    </row>
    <row r="41" spans="2:11" s="2" customFormat="1" ht="12.75" customHeight="1" x14ac:dyDescent="0.25">
      <c r="B41" s="2" t="s">
        <v>30</v>
      </c>
      <c r="C41" s="6">
        <v>4712</v>
      </c>
      <c r="D41" s="6">
        <v>5000</v>
      </c>
      <c r="E41" s="6">
        <f t="shared" si="9"/>
        <v>392.50959999999998</v>
      </c>
      <c r="F41" s="6">
        <v>392</v>
      </c>
      <c r="G41" s="6">
        <f t="shared" si="11"/>
        <v>-16.079810919999801</v>
      </c>
      <c r="H41" s="46">
        <f t="shared" si="10"/>
        <v>-0.50959999999997763</v>
      </c>
      <c r="I41" s="31"/>
      <c r="J41" s="16"/>
      <c r="K41" s="15">
        <f>(G41)*(H36/12)</f>
        <v>-0.16079810919999801</v>
      </c>
    </row>
    <row r="42" spans="2:11" s="2" customFormat="1" ht="12.75" customHeight="1" x14ac:dyDescent="0.25">
      <c r="B42" s="2" t="s">
        <v>31</v>
      </c>
      <c r="C42" s="6">
        <v>4712</v>
      </c>
      <c r="D42" s="6">
        <v>5000</v>
      </c>
      <c r="E42" s="6">
        <f t="shared" si="9"/>
        <v>392.50959999999998</v>
      </c>
      <c r="F42" s="6">
        <v>392</v>
      </c>
      <c r="G42" s="6">
        <f t="shared" si="11"/>
        <v>-16.589410919999779</v>
      </c>
      <c r="H42" s="46">
        <f t="shared" si="10"/>
        <v>-0.50959999999997763</v>
      </c>
      <c r="I42" s="31"/>
      <c r="J42" s="16"/>
      <c r="K42" s="15">
        <f>(G42)*(H36/12)</f>
        <v>-0.16589410919999778</v>
      </c>
    </row>
    <row r="43" spans="2:11" s="2" customFormat="1" ht="12.75" customHeight="1" x14ac:dyDescent="0.25">
      <c r="B43" s="2" t="s">
        <v>32</v>
      </c>
      <c r="C43" s="6">
        <v>4921</v>
      </c>
      <c r="D43" s="6">
        <v>5000</v>
      </c>
      <c r="E43" s="6">
        <f t="shared" si="9"/>
        <v>409.91930000000002</v>
      </c>
      <c r="F43" s="6">
        <v>410</v>
      </c>
      <c r="G43" s="6">
        <f t="shared" si="11"/>
        <v>-17.099010919999756</v>
      </c>
      <c r="H43" s="46">
        <f t="shared" si="10"/>
        <v>8.06999999999789E-2</v>
      </c>
      <c r="I43" s="31"/>
      <c r="J43" s="16"/>
      <c r="K43" s="15">
        <f>(G43)*(H36/12)</f>
        <v>-0.17099010919999758</v>
      </c>
    </row>
    <row r="44" spans="2:11" s="2" customFormat="1" ht="12.75" customHeight="1" x14ac:dyDescent="0.25">
      <c r="B44" s="2" t="s">
        <v>33</v>
      </c>
      <c r="C44" s="6">
        <v>4921</v>
      </c>
      <c r="D44" s="6">
        <v>5000</v>
      </c>
      <c r="E44" s="6">
        <f t="shared" si="9"/>
        <v>409.91930000000002</v>
      </c>
      <c r="F44" s="6">
        <v>410</v>
      </c>
      <c r="G44" s="6">
        <f t="shared" si="11"/>
        <v>-17.018310919999777</v>
      </c>
      <c r="H44" s="46">
        <f>F44-E44</f>
        <v>8.06999999999789E-2</v>
      </c>
      <c r="I44" s="31"/>
      <c r="J44" s="16"/>
      <c r="K44" s="15">
        <f>(G44)*(H36/12)</f>
        <v>-0.17018310919999777</v>
      </c>
    </row>
    <row r="45" spans="2:11" s="2" customFormat="1" ht="12.75" customHeight="1" x14ac:dyDescent="0.25">
      <c r="B45" s="2" t="s">
        <v>17</v>
      </c>
      <c r="C45" s="6">
        <v>4921</v>
      </c>
      <c r="D45" s="6">
        <v>5000</v>
      </c>
      <c r="E45" s="6">
        <f t="shared" si="9"/>
        <v>409.91930000000002</v>
      </c>
      <c r="F45" s="6">
        <v>410</v>
      </c>
      <c r="G45" s="6">
        <f t="shared" si="11"/>
        <v>-16.937610919999798</v>
      </c>
      <c r="H45" s="46">
        <f>F45-E45</f>
        <v>8.06999999999789E-2</v>
      </c>
      <c r="I45" s="31"/>
      <c r="J45" s="16"/>
      <c r="K45" s="15">
        <f>(G45)*(H36/12)</f>
        <v>-0.16937610919999799</v>
      </c>
    </row>
    <row r="46" spans="2:11" s="2" customFormat="1" ht="12.75" customHeight="1" x14ac:dyDescent="0.25">
      <c r="B46" s="2" t="s">
        <v>18</v>
      </c>
      <c r="C46" s="6">
        <v>4921</v>
      </c>
      <c r="D46" s="6">
        <v>5000</v>
      </c>
      <c r="E46" s="6">
        <f t="shared" si="9"/>
        <v>409.91930000000002</v>
      </c>
      <c r="F46" s="6">
        <v>410</v>
      </c>
      <c r="G46" s="6">
        <f t="shared" si="11"/>
        <v>-16.856910919999819</v>
      </c>
      <c r="H46" s="46">
        <f>F46-E46</f>
        <v>8.06999999999789E-2</v>
      </c>
      <c r="I46" s="31"/>
      <c r="J46" s="16"/>
      <c r="K46" s="15">
        <f>(G46)*(H36/12)</f>
        <v>-0.16856910919999821</v>
      </c>
    </row>
    <row r="47" spans="2:11" s="2" customFormat="1" ht="12.75" customHeight="1" x14ac:dyDescent="0.25">
      <c r="B47" s="2" t="s">
        <v>19</v>
      </c>
      <c r="C47" s="6">
        <v>5130</v>
      </c>
      <c r="D47" s="6">
        <v>5000</v>
      </c>
      <c r="E47" s="6">
        <f t="shared" si="9"/>
        <v>427.32900000000001</v>
      </c>
      <c r="F47" s="6">
        <v>417</v>
      </c>
      <c r="G47" s="6">
        <f t="shared" si="11"/>
        <v>-16.776210919999841</v>
      </c>
      <c r="H47" s="46">
        <f t="shared" ref="H47:H50" si="12">F47-E47</f>
        <v>-10.329000000000008</v>
      </c>
      <c r="I47" s="31"/>
      <c r="J47" s="16"/>
      <c r="K47" s="15">
        <f>(G47)*(H36/12)</f>
        <v>-0.1677621091999984</v>
      </c>
    </row>
    <row r="48" spans="2:11" s="2" customFormat="1" ht="12.75" customHeight="1" x14ac:dyDescent="0.25">
      <c r="B48" s="2" t="s">
        <v>20</v>
      </c>
      <c r="C48" s="6">
        <v>5306</v>
      </c>
      <c r="D48" s="6">
        <v>5000</v>
      </c>
      <c r="E48" s="6">
        <f t="shared" si="9"/>
        <v>441.9898</v>
      </c>
      <c r="F48" s="6">
        <v>417</v>
      </c>
      <c r="G48" s="6">
        <f t="shared" si="11"/>
        <v>-27.105210919999848</v>
      </c>
      <c r="H48" s="46">
        <f t="shared" si="12"/>
        <v>-24.989800000000002</v>
      </c>
      <c r="I48" s="31"/>
      <c r="J48" s="16"/>
      <c r="K48" s="15">
        <f>(G48)*(H36/12)</f>
        <v>-0.2710521091999985</v>
      </c>
    </row>
    <row r="49" spans="2:11" s="2" customFormat="1" ht="12.75" customHeight="1" x14ac:dyDescent="0.25">
      <c r="B49" s="2" t="s">
        <v>21</v>
      </c>
      <c r="C49" s="6">
        <v>5306</v>
      </c>
      <c r="D49" s="6">
        <v>5000</v>
      </c>
      <c r="E49" s="6">
        <f t="shared" si="9"/>
        <v>441.9898</v>
      </c>
      <c r="F49" s="6">
        <v>417</v>
      </c>
      <c r="G49" s="6">
        <f t="shared" si="11"/>
        <v>-52.095010919999851</v>
      </c>
      <c r="H49" s="46">
        <f t="shared" si="12"/>
        <v>-24.989800000000002</v>
      </c>
      <c r="I49" s="31"/>
      <c r="J49" s="16"/>
      <c r="K49" s="15">
        <f>(G49)*(H36/12)</f>
        <v>-0.52095010919999851</v>
      </c>
    </row>
    <row r="50" spans="2:11" s="2" customFormat="1" ht="12.75" customHeight="1" x14ac:dyDescent="0.25">
      <c r="B50" s="2" t="s">
        <v>35</v>
      </c>
      <c r="C50" s="6">
        <v>4173</v>
      </c>
      <c r="D50" s="6">
        <v>5000</v>
      </c>
      <c r="E50" s="6">
        <f t="shared" si="9"/>
        <v>347.61090000000002</v>
      </c>
      <c r="F50" s="6">
        <v>153</v>
      </c>
      <c r="G50" s="6">
        <f t="shared" si="11"/>
        <v>-77.084810919999853</v>
      </c>
      <c r="H50" s="50">
        <f t="shared" si="12"/>
        <v>-194.61090000000002</v>
      </c>
      <c r="I50" s="31"/>
      <c r="J50" s="16"/>
      <c r="K50" s="15">
        <f>(G50)*(H36/12)</f>
        <v>-0.77084810919999858</v>
      </c>
    </row>
    <row r="51" spans="2:11" s="2" customFormat="1" ht="12.75" customHeight="1" x14ac:dyDescent="0.25">
      <c r="B51" s="7" t="s">
        <v>22</v>
      </c>
      <c r="C51" s="8">
        <f>SUM(C38:C50)</f>
        <v>63159</v>
      </c>
      <c r="D51" s="9" t="s">
        <v>23</v>
      </c>
      <c r="E51" s="8">
        <f>SUM(E38:E50)</f>
        <v>5261.1446999999998</v>
      </c>
      <c r="F51" s="8">
        <f>SUM(F38:F50)</f>
        <v>5004</v>
      </c>
      <c r="G51" s="12">
        <f>SUM(G38:G50)</f>
        <v>-318.82414195999763</v>
      </c>
      <c r="H51" s="49">
        <f>SUM(H38:H50)</f>
        <v>-257.1447</v>
      </c>
      <c r="I51" s="34">
        <v>0.01</v>
      </c>
      <c r="J51" s="19"/>
      <c r="K51" s="30">
        <f>SUM(K38:K50)</f>
        <v>-3.1882414195999766</v>
      </c>
    </row>
    <row r="52" spans="2:11" s="2" customFormat="1" ht="12.75" customHeight="1" x14ac:dyDescent="0.25">
      <c r="H52" s="46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G51*1%</f>
        <v>-3.1882414195999762</v>
      </c>
      <c r="F53" s="2" t="s">
        <v>25</v>
      </c>
      <c r="G53" s="10">
        <f>H51+C53</f>
        <v>-260.33294141959999</v>
      </c>
      <c r="H53" s="46"/>
      <c r="I53" s="31"/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41"/>
      <c r="J54" s="27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449" t="s">
        <v>36</v>
      </c>
      <c r="I55" s="449"/>
      <c r="J55" s="20"/>
      <c r="K55" s="15"/>
    </row>
    <row r="56" spans="2:11" s="2" customFormat="1" ht="12.75" customHeight="1" x14ac:dyDescent="0.25">
      <c r="B56" s="439" t="s">
        <v>92</v>
      </c>
      <c r="C56" s="439"/>
      <c r="D56" s="439"/>
      <c r="E56" s="439" t="s">
        <v>93</v>
      </c>
      <c r="F56" s="439"/>
      <c r="G56" s="4" t="s">
        <v>94</v>
      </c>
      <c r="H56" s="466">
        <v>0.12</v>
      </c>
      <c r="I56" s="467"/>
      <c r="J56" s="18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7"/>
      <c r="K57" s="15"/>
    </row>
    <row r="58" spans="2:11" s="2" customFormat="1" ht="12.75" customHeight="1" x14ac:dyDescent="0.25">
      <c r="B58" s="2" t="s">
        <v>27</v>
      </c>
      <c r="C58" s="6">
        <v>5306</v>
      </c>
      <c r="D58" s="6">
        <v>5000</v>
      </c>
      <c r="E58" s="6">
        <f>C58*8.33%</f>
        <v>441.9898</v>
      </c>
      <c r="F58" s="6">
        <v>417</v>
      </c>
      <c r="G58" s="6">
        <f>G53</f>
        <v>-260.33294141959999</v>
      </c>
      <c r="H58" s="46">
        <f>F58-E58</f>
        <v>-24.989800000000002</v>
      </c>
      <c r="I58" s="31"/>
      <c r="J58" s="16"/>
      <c r="K58" s="15">
        <f>(G58)*(H56/12)</f>
        <v>-2.6033294141960002</v>
      </c>
    </row>
    <row r="59" spans="2:11" s="2" customFormat="1" ht="12.75" customHeight="1" x14ac:dyDescent="0.25">
      <c r="B59" s="2" t="s">
        <v>28</v>
      </c>
      <c r="C59" s="6">
        <v>5550</v>
      </c>
      <c r="D59" s="6">
        <v>5000</v>
      </c>
      <c r="E59" s="6">
        <f t="shared" ref="E59:E70" si="13">C59*8.33%</f>
        <v>462.315</v>
      </c>
      <c r="F59" s="6">
        <v>417</v>
      </c>
      <c r="G59" s="6">
        <f>G58+H58</f>
        <v>-285.32274141959999</v>
      </c>
      <c r="H59" s="46">
        <f t="shared" ref="H59:H63" si="14">F59-E59</f>
        <v>-45.314999999999998</v>
      </c>
      <c r="I59" s="31"/>
      <c r="J59" s="16"/>
      <c r="K59" s="15">
        <f>(G59)*(H56/12)</f>
        <v>-2.8532274141960001</v>
      </c>
    </row>
    <row r="60" spans="2:11" s="2" customFormat="1" ht="12.75" customHeight="1" x14ac:dyDescent="0.25">
      <c r="B60" s="2" t="s">
        <v>29</v>
      </c>
      <c r="C60" s="6">
        <v>5550</v>
      </c>
      <c r="D60" s="6">
        <v>5000</v>
      </c>
      <c r="E60" s="6">
        <f t="shared" si="13"/>
        <v>462.315</v>
      </c>
      <c r="F60" s="6">
        <v>417</v>
      </c>
      <c r="G60" s="6">
        <f t="shared" ref="G60:G70" si="15">G59+H59</f>
        <v>-330.63774141959999</v>
      </c>
      <c r="H60" s="46">
        <f t="shared" si="14"/>
        <v>-45.314999999999998</v>
      </c>
      <c r="I60" s="31"/>
      <c r="J60" s="16"/>
      <c r="K60" s="15">
        <f>(G60)*(H56/12)</f>
        <v>-3.3063774141960001</v>
      </c>
    </row>
    <row r="61" spans="2:11" s="2" customFormat="1" ht="12.75" customHeight="1" x14ac:dyDescent="0.25">
      <c r="B61" s="2" t="s">
        <v>30</v>
      </c>
      <c r="C61" s="6">
        <v>5550</v>
      </c>
      <c r="D61" s="6">
        <v>5000</v>
      </c>
      <c r="E61" s="6">
        <f t="shared" si="13"/>
        <v>462.315</v>
      </c>
      <c r="F61" s="6">
        <v>417</v>
      </c>
      <c r="G61" s="6">
        <f t="shared" si="15"/>
        <v>-375.95274141959999</v>
      </c>
      <c r="H61" s="46">
        <f t="shared" si="14"/>
        <v>-45.314999999999998</v>
      </c>
      <c r="I61" s="31"/>
      <c r="J61" s="16"/>
      <c r="K61" s="15">
        <f>(G61)*(H56/12)</f>
        <v>-3.759527414196</v>
      </c>
    </row>
    <row r="62" spans="2:11" s="2" customFormat="1" ht="12.75" customHeight="1" x14ac:dyDescent="0.25">
      <c r="B62" s="2" t="s">
        <v>31</v>
      </c>
      <c r="C62" s="6">
        <v>5550</v>
      </c>
      <c r="D62" s="6">
        <v>5000</v>
      </c>
      <c r="E62" s="6">
        <f t="shared" si="13"/>
        <v>462.315</v>
      </c>
      <c r="F62" s="6">
        <v>417</v>
      </c>
      <c r="G62" s="6">
        <f t="shared" si="15"/>
        <v>-421.26774141959999</v>
      </c>
      <c r="H62" s="46">
        <f t="shared" si="14"/>
        <v>-45.314999999999998</v>
      </c>
      <c r="I62" s="31"/>
      <c r="J62" s="16"/>
      <c r="K62" s="15">
        <f>(G62)*(H56/12)</f>
        <v>-4.2126774141959995</v>
      </c>
    </row>
    <row r="63" spans="2:11" s="2" customFormat="1" ht="12.75" customHeight="1" x14ac:dyDescent="0.25">
      <c r="B63" s="2" t="s">
        <v>32</v>
      </c>
      <c r="C63" s="6">
        <v>5550</v>
      </c>
      <c r="D63" s="6">
        <v>5000</v>
      </c>
      <c r="E63" s="6">
        <f t="shared" si="13"/>
        <v>462.315</v>
      </c>
      <c r="F63" s="6">
        <v>417</v>
      </c>
      <c r="G63" s="6">
        <f t="shared" si="15"/>
        <v>-466.58274141959998</v>
      </c>
      <c r="H63" s="46">
        <f t="shared" si="14"/>
        <v>-45.314999999999998</v>
      </c>
      <c r="I63" s="31"/>
      <c r="J63" s="16"/>
      <c r="K63" s="15">
        <f>(G63)*(H56/12)</f>
        <v>-4.6658274141960003</v>
      </c>
    </row>
    <row r="64" spans="2:11" s="2" customFormat="1" ht="12.75" customHeight="1" x14ac:dyDescent="0.25">
      <c r="B64" s="2" t="s">
        <v>33</v>
      </c>
      <c r="C64" s="6">
        <v>5550</v>
      </c>
      <c r="D64" s="6">
        <v>5000</v>
      </c>
      <c r="E64" s="6">
        <f t="shared" si="13"/>
        <v>462.315</v>
      </c>
      <c r="F64" s="6">
        <v>417</v>
      </c>
      <c r="G64" s="6">
        <f t="shared" si="15"/>
        <v>-511.89774141959998</v>
      </c>
      <c r="H64" s="46">
        <f>F64-E64</f>
        <v>-45.314999999999998</v>
      </c>
      <c r="I64" s="31"/>
      <c r="J64" s="16"/>
      <c r="K64" s="15">
        <f>(G64)*(H56/12)</f>
        <v>-5.1189774141960003</v>
      </c>
    </row>
    <row r="65" spans="2:11" s="2" customFormat="1" ht="12.75" customHeight="1" x14ac:dyDescent="0.25">
      <c r="B65" s="2" t="s">
        <v>17</v>
      </c>
      <c r="C65" s="6">
        <v>5550</v>
      </c>
      <c r="D65" s="6">
        <v>5000</v>
      </c>
      <c r="E65" s="6">
        <f t="shared" si="13"/>
        <v>462.315</v>
      </c>
      <c r="F65" s="6">
        <v>417</v>
      </c>
      <c r="G65" s="6">
        <f t="shared" si="15"/>
        <v>-557.21274141959998</v>
      </c>
      <c r="H65" s="46">
        <f>F65-E65</f>
        <v>-45.314999999999998</v>
      </c>
      <c r="I65" s="31"/>
      <c r="J65" s="16"/>
      <c r="K65" s="15">
        <f>(G65)*(H56/12)</f>
        <v>-5.5721274141960002</v>
      </c>
    </row>
    <row r="66" spans="2:11" s="2" customFormat="1" ht="12.75" customHeight="1" x14ac:dyDescent="0.25">
      <c r="B66" s="2" t="s">
        <v>18</v>
      </c>
      <c r="C66" s="6">
        <v>5989</v>
      </c>
      <c r="D66" s="6">
        <v>5000</v>
      </c>
      <c r="E66" s="6">
        <f t="shared" si="13"/>
        <v>498.88369999999998</v>
      </c>
      <c r="F66" s="6">
        <v>417</v>
      </c>
      <c r="G66" s="6">
        <f t="shared" si="15"/>
        <v>-602.52774141960003</v>
      </c>
      <c r="H66" s="46">
        <f>F66-E66</f>
        <v>-81.883699999999976</v>
      </c>
      <c r="I66" s="31"/>
      <c r="J66" s="16"/>
      <c r="K66" s="15">
        <f>(G66)*(H56/12)</f>
        <v>-6.0252774141960002</v>
      </c>
    </row>
    <row r="67" spans="2:11" s="2" customFormat="1" ht="12.75" customHeight="1" x14ac:dyDescent="0.25">
      <c r="B67" s="2" t="s">
        <v>19</v>
      </c>
      <c r="C67" s="6">
        <v>5989</v>
      </c>
      <c r="D67" s="6">
        <v>5000</v>
      </c>
      <c r="E67" s="6">
        <f t="shared" si="13"/>
        <v>498.88369999999998</v>
      </c>
      <c r="F67" s="6">
        <v>417</v>
      </c>
      <c r="G67" s="6">
        <f t="shared" si="15"/>
        <v>-684.41144141960001</v>
      </c>
      <c r="H67" s="46">
        <f t="shared" ref="H67:H70" si="16">F67-E67</f>
        <v>-81.883699999999976</v>
      </c>
      <c r="I67" s="31"/>
      <c r="J67" s="16"/>
      <c r="K67" s="15">
        <f>(G67)*(H56/12)</f>
        <v>-6.8441144141960004</v>
      </c>
    </row>
    <row r="68" spans="2:11" s="2" customFormat="1" ht="12.75" customHeight="1" x14ac:dyDescent="0.25">
      <c r="B68" s="2" t="s">
        <v>20</v>
      </c>
      <c r="C68" s="6">
        <v>6186</v>
      </c>
      <c r="D68" s="6">
        <v>5000</v>
      </c>
      <c r="E68" s="6">
        <f t="shared" si="13"/>
        <v>515.29380000000003</v>
      </c>
      <c r="F68" s="6">
        <v>417</v>
      </c>
      <c r="G68" s="6">
        <f t="shared" si="15"/>
        <v>-766.29514141959999</v>
      </c>
      <c r="H68" s="46">
        <f t="shared" si="16"/>
        <v>-98.293800000000033</v>
      </c>
      <c r="I68" s="31"/>
      <c r="J68" s="16"/>
      <c r="K68" s="15">
        <f>(G68)*(H56/12)</f>
        <v>-7.6629514141959998</v>
      </c>
    </row>
    <row r="69" spans="2:11" s="2" customFormat="1" ht="12.75" customHeight="1" x14ac:dyDescent="0.25">
      <c r="B69" s="2" t="s">
        <v>21</v>
      </c>
      <c r="C69" s="6">
        <v>7686</v>
      </c>
      <c r="D69" s="6">
        <v>5000</v>
      </c>
      <c r="E69" s="6">
        <f t="shared" si="13"/>
        <v>640.24379999999996</v>
      </c>
      <c r="F69" s="6">
        <v>417</v>
      </c>
      <c r="G69" s="6">
        <f t="shared" si="15"/>
        <v>-864.58894141960002</v>
      </c>
      <c r="H69" s="46">
        <f t="shared" si="16"/>
        <v>-223.24379999999996</v>
      </c>
      <c r="I69" s="31"/>
      <c r="J69" s="16"/>
      <c r="K69" s="15">
        <f>(G69)*(H56/12)</f>
        <v>-8.6458894141960005</v>
      </c>
    </row>
    <row r="70" spans="2:11" s="2" customFormat="1" ht="12.75" customHeight="1" x14ac:dyDescent="0.25">
      <c r="B70" s="2" t="s">
        <v>35</v>
      </c>
      <c r="C70" s="6">
        <v>14253</v>
      </c>
      <c r="D70" s="6">
        <v>5000</v>
      </c>
      <c r="E70" s="6">
        <f t="shared" si="13"/>
        <v>1187.2748999999999</v>
      </c>
      <c r="F70" s="6">
        <v>0</v>
      </c>
      <c r="G70" s="6">
        <f t="shared" si="15"/>
        <v>-1087.8327414196001</v>
      </c>
      <c r="H70" s="46">
        <f t="shared" si="16"/>
        <v>-1187.2748999999999</v>
      </c>
      <c r="I70" s="31"/>
      <c r="J70" s="16"/>
      <c r="K70" s="15">
        <f>(G70)*(H56/12)</f>
        <v>-10.878327414196001</v>
      </c>
    </row>
    <row r="71" spans="2:11" s="2" customFormat="1" ht="12.75" customHeight="1" x14ac:dyDescent="0.25">
      <c r="B71" s="7" t="s">
        <v>22</v>
      </c>
      <c r="C71" s="8">
        <f>SUM(C58:C70)</f>
        <v>84259</v>
      </c>
      <c r="D71" s="9" t="s">
        <v>23</v>
      </c>
      <c r="E71" s="8">
        <f>SUM(E58:E70)</f>
        <v>7018.7747000000018</v>
      </c>
      <c r="F71" s="8">
        <f>SUM(F58:F70)</f>
        <v>5004</v>
      </c>
      <c r="G71" s="12">
        <f>SUM(G58:G70)</f>
        <v>-7214.8631384548007</v>
      </c>
      <c r="H71" s="49">
        <f>SUM(H58:H70)</f>
        <v>-2014.7746999999999</v>
      </c>
      <c r="I71" s="34">
        <v>0.01</v>
      </c>
      <c r="J71" s="19"/>
      <c r="K71" s="30">
        <f>SUM(K58:K70)</f>
        <v>-72.148631384547997</v>
      </c>
    </row>
    <row r="72" spans="2:11" s="2" customFormat="1" ht="12.75" customHeight="1" x14ac:dyDescent="0.25">
      <c r="H72" s="46"/>
      <c r="I72" s="31"/>
      <c r="J72" s="16"/>
      <c r="K72" s="15"/>
    </row>
    <row r="73" spans="2:11" s="2" customFormat="1" ht="12.75" customHeight="1" x14ac:dyDescent="0.25">
      <c r="B73" s="2" t="s">
        <v>24</v>
      </c>
      <c r="C73" s="10">
        <f>G71*1%</f>
        <v>-72.148631384548011</v>
      </c>
      <c r="F73" s="2" t="s">
        <v>25</v>
      </c>
      <c r="G73" s="10">
        <f>H71+C73</f>
        <v>-2086.923331384548</v>
      </c>
      <c r="H73" s="46"/>
      <c r="I73" s="31"/>
      <c r="J73" s="143" t="str">
        <f>IF($K71=$C73,"Intt OK","Intt CHECK IT")</f>
        <v>Intt OK</v>
      </c>
      <c r="K73" s="15"/>
    </row>
    <row r="74" spans="2:11" s="1" customFormat="1" ht="12.75" customHeight="1" x14ac:dyDescent="0.25">
      <c r="H74" s="53"/>
      <c r="I74" s="41"/>
      <c r="J74" s="27"/>
      <c r="K74" s="28"/>
    </row>
    <row r="75" spans="2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449" t="s">
        <v>37</v>
      </c>
      <c r="I75" s="449"/>
      <c r="J75" s="20"/>
      <c r="K75" s="15"/>
    </row>
    <row r="76" spans="2:11" s="2" customFormat="1" ht="12.75" customHeight="1" x14ac:dyDescent="0.25">
      <c r="B76" s="439" t="s">
        <v>92</v>
      </c>
      <c r="C76" s="439"/>
      <c r="D76" s="439"/>
      <c r="E76" s="439" t="s">
        <v>93</v>
      </c>
      <c r="F76" s="439"/>
      <c r="G76" s="4" t="s">
        <v>94</v>
      </c>
      <c r="H76" s="47">
        <v>0.12</v>
      </c>
      <c r="I76" s="43"/>
      <c r="J76" s="18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7"/>
      <c r="K77" s="15"/>
    </row>
    <row r="78" spans="2:11" s="2" customFormat="1" ht="12.75" customHeight="1" x14ac:dyDescent="0.25">
      <c r="B78" s="2" t="s">
        <v>27</v>
      </c>
      <c r="C78" s="6">
        <v>7686</v>
      </c>
      <c r="D78" s="6">
        <v>5000</v>
      </c>
      <c r="E78" s="6">
        <f>C78*8.33%</f>
        <v>640.24379999999996</v>
      </c>
      <c r="F78" s="6">
        <v>417</v>
      </c>
      <c r="G78" s="6">
        <f>G73</f>
        <v>-2086.923331384548</v>
      </c>
      <c r="H78" s="46">
        <f>F78-E78</f>
        <v>-223.24379999999996</v>
      </c>
      <c r="I78" s="31"/>
      <c r="J78" s="16"/>
      <c r="K78" s="15">
        <f>(G78)*(H76/12)</f>
        <v>-20.869233313845481</v>
      </c>
    </row>
    <row r="79" spans="2:11" s="2" customFormat="1" ht="12.75" customHeight="1" x14ac:dyDescent="0.25">
      <c r="B79" s="2" t="s">
        <v>28</v>
      </c>
      <c r="C79" s="6">
        <v>7686</v>
      </c>
      <c r="D79" s="6">
        <v>5000</v>
      </c>
      <c r="E79" s="6">
        <f t="shared" ref="E79:E90" si="17">C79*8.33%</f>
        <v>640.24379999999996</v>
      </c>
      <c r="F79" s="6">
        <v>417</v>
      </c>
      <c r="G79" s="6">
        <f>G78+H78</f>
        <v>-2310.1671313845482</v>
      </c>
      <c r="H79" s="46">
        <f t="shared" ref="H79:H84" si="18">F79-E79</f>
        <v>-223.24379999999996</v>
      </c>
      <c r="I79" s="31"/>
      <c r="J79" s="16"/>
      <c r="K79" s="15">
        <f>(G79)*(H76/12)</f>
        <v>-23.101671313845483</v>
      </c>
    </row>
    <row r="80" spans="2:11" s="2" customFormat="1" ht="12.75" customHeight="1" x14ac:dyDescent="0.25">
      <c r="B80" s="2" t="s">
        <v>35</v>
      </c>
      <c r="C80" s="6">
        <v>14254</v>
      </c>
      <c r="D80" s="6">
        <v>5000</v>
      </c>
      <c r="E80" s="6">
        <f t="shared" si="17"/>
        <v>1187.3581999999999</v>
      </c>
      <c r="F80" s="6">
        <v>0</v>
      </c>
      <c r="G80" s="6">
        <f t="shared" ref="G80:G90" si="19">G79+H79</f>
        <v>-2533.4109313845483</v>
      </c>
      <c r="H80" s="46">
        <f t="shared" si="18"/>
        <v>-1187.3581999999999</v>
      </c>
      <c r="I80" s="31"/>
      <c r="J80" s="16"/>
      <c r="K80" s="15">
        <f>(G80)*(H76/12)</f>
        <v>-25.334109313845484</v>
      </c>
    </row>
    <row r="81" spans="2:11" s="2" customFormat="1" ht="12.75" customHeight="1" x14ac:dyDescent="0.25">
      <c r="B81" s="2" t="s">
        <v>29</v>
      </c>
      <c r="C81" s="6">
        <v>7686</v>
      </c>
      <c r="D81" s="6">
        <v>5000</v>
      </c>
      <c r="E81" s="6">
        <f t="shared" si="17"/>
        <v>640.24379999999996</v>
      </c>
      <c r="F81" s="6">
        <v>417</v>
      </c>
      <c r="G81" s="6">
        <f t="shared" si="19"/>
        <v>-3720.769131384548</v>
      </c>
      <c r="H81" s="46">
        <f t="shared" si="18"/>
        <v>-223.24379999999996</v>
      </c>
      <c r="I81" s="31"/>
      <c r="J81" s="16"/>
      <c r="K81" s="15">
        <f>(G81)*(H76/12)</f>
        <v>-37.20769131384548</v>
      </c>
    </row>
    <row r="82" spans="2:11" s="2" customFormat="1" ht="12.75" customHeight="1" x14ac:dyDescent="0.25">
      <c r="B82" s="2" t="s">
        <v>30</v>
      </c>
      <c r="C82" s="6">
        <v>7686</v>
      </c>
      <c r="D82" s="6">
        <v>5000</v>
      </c>
      <c r="E82" s="6">
        <f t="shared" si="17"/>
        <v>640.24379999999996</v>
      </c>
      <c r="F82" s="6">
        <v>417</v>
      </c>
      <c r="G82" s="6">
        <f t="shared" si="19"/>
        <v>-3944.0129313845482</v>
      </c>
      <c r="H82" s="46">
        <f t="shared" si="18"/>
        <v>-223.24379999999996</v>
      </c>
      <c r="I82" s="31"/>
      <c r="J82" s="16"/>
      <c r="K82" s="15">
        <f>(G82)*(H76/12)</f>
        <v>-39.440129313845482</v>
      </c>
    </row>
    <row r="83" spans="2:11" s="2" customFormat="1" ht="12.75" customHeight="1" x14ac:dyDescent="0.25">
      <c r="B83" s="2" t="s">
        <v>31</v>
      </c>
      <c r="C83" s="6">
        <v>7686</v>
      </c>
      <c r="D83" s="6">
        <v>5000</v>
      </c>
      <c r="E83" s="6">
        <f t="shared" si="17"/>
        <v>640.24379999999996</v>
      </c>
      <c r="F83" s="6">
        <v>417</v>
      </c>
      <c r="G83" s="6">
        <f t="shared" si="19"/>
        <v>-4167.2567313845484</v>
      </c>
      <c r="H83" s="46">
        <f t="shared" si="18"/>
        <v>-223.24379999999996</v>
      </c>
      <c r="I83" s="31"/>
      <c r="J83" s="16"/>
      <c r="K83" s="15">
        <f>(G83)*(H76/12)</f>
        <v>-41.672567313845484</v>
      </c>
    </row>
    <row r="84" spans="2:11" s="2" customFormat="1" ht="12.75" customHeight="1" x14ac:dyDescent="0.25">
      <c r="B84" s="2" t="s">
        <v>32</v>
      </c>
      <c r="C84" s="6">
        <v>8316</v>
      </c>
      <c r="D84" s="6">
        <v>5000</v>
      </c>
      <c r="E84" s="6">
        <f t="shared" si="17"/>
        <v>692.72280000000001</v>
      </c>
      <c r="F84" s="6">
        <v>417</v>
      </c>
      <c r="G84" s="6">
        <f t="shared" si="19"/>
        <v>-4390.5005313845486</v>
      </c>
      <c r="H84" s="46">
        <f t="shared" si="18"/>
        <v>-275.72280000000001</v>
      </c>
      <c r="I84" s="31"/>
      <c r="J84" s="16"/>
      <c r="K84" s="15">
        <f>(G84)*(H76/12)</f>
        <v>-43.905005313845486</v>
      </c>
    </row>
    <row r="85" spans="2:11" s="2" customFormat="1" ht="12.75" customHeight="1" x14ac:dyDescent="0.25">
      <c r="B85" s="2" t="s">
        <v>33</v>
      </c>
      <c r="C85" s="6">
        <v>8316</v>
      </c>
      <c r="D85" s="6">
        <v>5000</v>
      </c>
      <c r="E85" s="6">
        <f t="shared" si="17"/>
        <v>692.72280000000001</v>
      </c>
      <c r="F85" s="6">
        <v>417</v>
      </c>
      <c r="G85" s="6">
        <f t="shared" si="19"/>
        <v>-4666.2233313845481</v>
      </c>
      <c r="H85" s="46">
        <f>F85-E85</f>
        <v>-275.72280000000001</v>
      </c>
      <c r="I85" s="31"/>
      <c r="J85" s="16"/>
      <c r="K85" s="15">
        <f>(G85)*(H76/12)</f>
        <v>-46.662233313845483</v>
      </c>
    </row>
    <row r="86" spans="2:11" s="2" customFormat="1" ht="12.75" customHeight="1" x14ac:dyDescent="0.25">
      <c r="B86" s="2" t="s">
        <v>17</v>
      </c>
      <c r="C86" s="6">
        <v>8316</v>
      </c>
      <c r="D86" s="6">
        <v>5000</v>
      </c>
      <c r="E86" s="6">
        <f t="shared" si="17"/>
        <v>692.72280000000001</v>
      </c>
      <c r="F86" s="6">
        <v>417</v>
      </c>
      <c r="G86" s="6">
        <f t="shared" si="19"/>
        <v>-4941.9461313845477</v>
      </c>
      <c r="H86" s="46">
        <f>F86-E86</f>
        <v>-275.72280000000001</v>
      </c>
      <c r="I86" s="31"/>
      <c r="J86" s="16"/>
      <c r="K86" s="15">
        <f>(G86)*(H76/12)</f>
        <v>-49.419461313845481</v>
      </c>
    </row>
    <row r="87" spans="2:11" s="2" customFormat="1" ht="12.75" customHeight="1" x14ac:dyDescent="0.25">
      <c r="B87" s="2" t="s">
        <v>18</v>
      </c>
      <c r="C87" s="6">
        <v>8316</v>
      </c>
      <c r="D87" s="6">
        <v>5000</v>
      </c>
      <c r="E87" s="6">
        <f t="shared" si="17"/>
        <v>692.72280000000001</v>
      </c>
      <c r="F87" s="6">
        <v>417</v>
      </c>
      <c r="G87" s="6">
        <f t="shared" si="19"/>
        <v>-5217.6689313845472</v>
      </c>
      <c r="H87" s="46">
        <f>F87-E87</f>
        <v>-275.72280000000001</v>
      </c>
      <c r="I87" s="31"/>
      <c r="J87" s="16"/>
      <c r="K87" s="15">
        <f>(G87)*(H76/12)</f>
        <v>-52.176689313845472</v>
      </c>
    </row>
    <row r="88" spans="2:11" s="2" customFormat="1" ht="12.75" customHeight="1" x14ac:dyDescent="0.25">
      <c r="B88" s="2" t="s">
        <v>19</v>
      </c>
      <c r="C88" s="6">
        <v>8316</v>
      </c>
      <c r="D88" s="6">
        <v>5000</v>
      </c>
      <c r="E88" s="6">
        <f t="shared" si="17"/>
        <v>692.72280000000001</v>
      </c>
      <c r="F88" s="6">
        <v>417</v>
      </c>
      <c r="G88" s="6">
        <f t="shared" si="19"/>
        <v>-5493.3917313845468</v>
      </c>
      <c r="H88" s="46">
        <f t="shared" ref="H88:H90" si="20">F88-E88</f>
        <v>-275.72280000000001</v>
      </c>
      <c r="I88" s="31"/>
      <c r="J88" s="16"/>
      <c r="K88" s="15">
        <f>(G88)*(H76/12)</f>
        <v>-54.93391731384547</v>
      </c>
    </row>
    <row r="89" spans="2:11" s="2" customFormat="1" ht="12.75" customHeight="1" x14ac:dyDescent="0.25">
      <c r="B89" s="2" t="s">
        <v>20</v>
      </c>
      <c r="C89" s="6">
        <v>8613</v>
      </c>
      <c r="D89" s="6">
        <v>5000</v>
      </c>
      <c r="E89" s="6">
        <f t="shared" si="17"/>
        <v>717.46289999999999</v>
      </c>
      <c r="F89" s="6">
        <v>417</v>
      </c>
      <c r="G89" s="6">
        <f t="shared" si="19"/>
        <v>-5769.1145313845464</v>
      </c>
      <c r="H89" s="46">
        <f t="shared" si="20"/>
        <v>-300.46289999999999</v>
      </c>
      <c r="I89" s="31"/>
      <c r="J89" s="16"/>
      <c r="K89" s="15">
        <f>(G89)*(H76/12)</f>
        <v>-57.691145313845468</v>
      </c>
    </row>
    <row r="90" spans="2:11" s="2" customFormat="1" ht="12.75" customHeight="1" x14ac:dyDescent="0.25">
      <c r="B90" s="2" t="s">
        <v>21</v>
      </c>
      <c r="C90" s="6">
        <v>8613</v>
      </c>
      <c r="D90" s="6">
        <v>5000</v>
      </c>
      <c r="E90" s="6">
        <f t="shared" si="17"/>
        <v>717.46289999999999</v>
      </c>
      <c r="F90" s="6">
        <v>417</v>
      </c>
      <c r="G90" s="6">
        <f t="shared" si="19"/>
        <v>-6069.5774313845468</v>
      </c>
      <c r="H90" s="46">
        <f t="shared" si="20"/>
        <v>-300.46289999999999</v>
      </c>
      <c r="I90" s="31"/>
      <c r="J90" s="16"/>
      <c r="K90" s="15">
        <f>(G90)*(H76/12)</f>
        <v>-60.695774313845469</v>
      </c>
    </row>
    <row r="91" spans="2:11" s="2" customFormat="1" ht="12.75" customHeight="1" x14ac:dyDescent="0.25">
      <c r="B91" s="7" t="s">
        <v>22</v>
      </c>
      <c r="C91" s="8">
        <f>SUM(C78:C90)</f>
        <v>111490</v>
      </c>
      <c r="D91" s="9" t="s">
        <v>23</v>
      </c>
      <c r="E91" s="8">
        <f>SUM(E78:E90)</f>
        <v>9287.1170000000002</v>
      </c>
      <c r="F91" s="8">
        <f>SUM(F78:F90)</f>
        <v>5004</v>
      </c>
      <c r="G91" s="12">
        <f>SUM(G78:G90)</f>
        <v>-55310.962807999123</v>
      </c>
      <c r="H91" s="49">
        <f>SUM(H78:H90)</f>
        <v>-4283.1170000000002</v>
      </c>
      <c r="I91" s="34">
        <v>0.01</v>
      </c>
      <c r="J91" s="19"/>
      <c r="K91" s="30">
        <f>SUM(K78:K90)</f>
        <v>-553.10962807999124</v>
      </c>
    </row>
    <row r="92" spans="2:11" s="2" customFormat="1" ht="12.75" customHeight="1" x14ac:dyDescent="0.25">
      <c r="H92" s="46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G91*1%</f>
        <v>-553.10962807999124</v>
      </c>
      <c r="F93" s="2" t="s">
        <v>25</v>
      </c>
      <c r="G93" s="10">
        <f>H91+C93</f>
        <v>-4836.2266280799913</v>
      </c>
      <c r="H93" s="46"/>
      <c r="I93" s="31"/>
      <c r="J93" s="143" t="str">
        <f>IF($K91=$C93,"Intt OK","Intt CHECK IT")</f>
        <v>Intt OK</v>
      </c>
      <c r="K93" s="15"/>
    </row>
    <row r="94" spans="2:11" s="1" customFormat="1" ht="12.75" customHeight="1" x14ac:dyDescent="0.25">
      <c r="H94" s="53"/>
      <c r="I94" s="41"/>
      <c r="J94" s="27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449" t="s">
        <v>38</v>
      </c>
      <c r="I95" s="449"/>
      <c r="J95" s="20"/>
      <c r="K95" s="15"/>
    </row>
    <row r="96" spans="2:11" s="2" customFormat="1" ht="12.75" customHeight="1" x14ac:dyDescent="0.25">
      <c r="B96" s="439" t="s">
        <v>92</v>
      </c>
      <c r="C96" s="439"/>
      <c r="D96" s="439"/>
      <c r="E96" s="439" t="s">
        <v>93</v>
      </c>
      <c r="F96" s="439"/>
      <c r="G96" s="4" t="s">
        <v>94</v>
      </c>
      <c r="H96" s="51">
        <v>0.12</v>
      </c>
      <c r="I96" s="35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8613</v>
      </c>
      <c r="D98" s="6">
        <v>5000</v>
      </c>
      <c r="E98" s="6">
        <f>C98*8.33%</f>
        <v>717.46289999999999</v>
      </c>
      <c r="F98" s="6">
        <v>417</v>
      </c>
      <c r="G98" s="6">
        <f>G93</f>
        <v>-4836.2266280799913</v>
      </c>
      <c r="H98" s="46">
        <f>F98-E98</f>
        <v>-300.46289999999999</v>
      </c>
      <c r="I98" s="36">
        <v>0.12</v>
      </c>
      <c r="J98" s="22"/>
      <c r="K98" s="15">
        <f>(G98)*(H96/12)</f>
        <v>-48.362266280799915</v>
      </c>
    </row>
    <row r="99" spans="2:15" s="2" customFormat="1" ht="12.75" customHeight="1" x14ac:dyDescent="0.25">
      <c r="B99" s="2" t="s">
        <v>28</v>
      </c>
      <c r="C99" s="6">
        <v>8939</v>
      </c>
      <c r="D99" s="6">
        <v>5000</v>
      </c>
      <c r="E99" s="6">
        <f t="shared" ref="E99:E109" si="21">C99*8.33%</f>
        <v>744.61869999999999</v>
      </c>
      <c r="F99" s="6">
        <v>417</v>
      </c>
      <c r="G99" s="6">
        <f>G98+H98</f>
        <v>-5136.6895280799909</v>
      </c>
      <c r="H99" s="46">
        <f t="shared" ref="H99:H103" si="22">F99-E99</f>
        <v>-327.61869999999999</v>
      </c>
      <c r="I99" s="31"/>
      <c r="J99" s="16"/>
      <c r="K99" s="15">
        <f>(G99)*(H96/12)</f>
        <v>-51.366895280799909</v>
      </c>
    </row>
    <row r="100" spans="2:15" s="2" customFormat="1" ht="12.75" customHeight="1" x14ac:dyDescent="0.25">
      <c r="B100" s="2" t="s">
        <v>29</v>
      </c>
      <c r="C100" s="6">
        <v>8939</v>
      </c>
      <c r="D100" s="6">
        <v>5000</v>
      </c>
      <c r="E100" s="6">
        <f t="shared" si="21"/>
        <v>744.61869999999999</v>
      </c>
      <c r="F100" s="6">
        <v>417</v>
      </c>
      <c r="G100" s="6">
        <f t="shared" ref="G100:G109" si="23">G99+H99</f>
        <v>-5464.3082280799908</v>
      </c>
      <c r="H100" s="46">
        <f t="shared" si="22"/>
        <v>-327.61869999999999</v>
      </c>
      <c r="I100" s="31"/>
      <c r="J100" s="16"/>
      <c r="K100" s="15">
        <f>(G100)*(H96/12)</f>
        <v>-54.643082280799909</v>
      </c>
    </row>
    <row r="101" spans="2:15" s="2" customFormat="1" ht="12.75" customHeight="1" x14ac:dyDescent="0.25">
      <c r="B101" s="2" t="s">
        <v>30</v>
      </c>
      <c r="C101" s="6">
        <v>8939</v>
      </c>
      <c r="D101" s="6">
        <v>5000</v>
      </c>
      <c r="E101" s="6">
        <f t="shared" si="21"/>
        <v>744.61869999999999</v>
      </c>
      <c r="F101" s="6">
        <v>417</v>
      </c>
      <c r="G101" s="6">
        <f>G100+H100</f>
        <v>-5791.9269280799908</v>
      </c>
      <c r="H101" s="46">
        <f>F101-E101</f>
        <v>-327.61869999999999</v>
      </c>
      <c r="I101" s="36">
        <v>0.11</v>
      </c>
      <c r="J101" s="22"/>
      <c r="K101" s="15">
        <f>(G101)*(I101/12)</f>
        <v>-53.092663507399919</v>
      </c>
    </row>
    <row r="102" spans="2:15" s="2" customFormat="1" ht="12.75" customHeight="1" x14ac:dyDescent="0.25">
      <c r="B102" s="2" t="s">
        <v>31</v>
      </c>
      <c r="C102" s="6">
        <v>8939</v>
      </c>
      <c r="D102" s="6">
        <v>5000</v>
      </c>
      <c r="E102" s="6">
        <f t="shared" si="21"/>
        <v>744.61869999999999</v>
      </c>
      <c r="F102" s="6">
        <v>417</v>
      </c>
      <c r="G102" s="6">
        <f t="shared" si="23"/>
        <v>-6119.5456280799908</v>
      </c>
      <c r="H102" s="46">
        <f t="shared" si="22"/>
        <v>-327.61869999999999</v>
      </c>
      <c r="I102" s="31"/>
      <c r="J102" s="16"/>
      <c r="K102" s="15">
        <f>(G102)*(I101/12)</f>
        <v>-56.09583492406658</v>
      </c>
    </row>
    <row r="103" spans="2:15" s="2" customFormat="1" ht="12.75" customHeight="1" x14ac:dyDescent="0.25">
      <c r="B103" s="2" t="s">
        <v>32</v>
      </c>
      <c r="C103" s="6">
        <v>8939</v>
      </c>
      <c r="D103" s="6">
        <v>5000</v>
      </c>
      <c r="E103" s="6">
        <f t="shared" si="21"/>
        <v>744.61869999999999</v>
      </c>
      <c r="F103" s="6">
        <v>417</v>
      </c>
      <c r="G103" s="6">
        <f t="shared" si="23"/>
        <v>-6447.1643280799908</v>
      </c>
      <c r="H103" s="46">
        <f t="shared" si="22"/>
        <v>-327.61869999999999</v>
      </c>
      <c r="I103" s="31"/>
      <c r="J103" s="16"/>
      <c r="K103" s="15">
        <f>(G103)*(I101/12)</f>
        <v>-59.099006340733247</v>
      </c>
    </row>
    <row r="104" spans="2:15" s="2" customFormat="1" ht="12.75" customHeight="1" x14ac:dyDescent="0.25">
      <c r="B104" s="2" t="s">
        <v>33</v>
      </c>
      <c r="C104" s="6">
        <v>8939</v>
      </c>
      <c r="D104" s="6">
        <v>5000</v>
      </c>
      <c r="E104" s="6">
        <f t="shared" si="21"/>
        <v>744.61869999999999</v>
      </c>
      <c r="F104" s="6">
        <v>417</v>
      </c>
      <c r="G104" s="6">
        <f t="shared" si="23"/>
        <v>-6774.7830280799908</v>
      </c>
      <c r="H104" s="46">
        <f>F104-E104</f>
        <v>-327.61869999999999</v>
      </c>
      <c r="I104" s="31"/>
      <c r="J104" s="16"/>
      <c r="K104" s="15">
        <f>(G104)*(I101/12)</f>
        <v>-62.102177757399915</v>
      </c>
    </row>
    <row r="105" spans="2:15" s="2" customFormat="1" ht="12.75" customHeight="1" x14ac:dyDescent="0.25">
      <c r="B105" s="2" t="s">
        <v>17</v>
      </c>
      <c r="C105" s="6">
        <v>9005</v>
      </c>
      <c r="D105" s="6">
        <v>5000</v>
      </c>
      <c r="E105" s="6">
        <f t="shared" si="21"/>
        <v>750.11649999999997</v>
      </c>
      <c r="F105" s="6">
        <v>417</v>
      </c>
      <c r="G105" s="6">
        <f t="shared" si="23"/>
        <v>-7102.4017280799908</v>
      </c>
      <c r="H105" s="46">
        <f>F105-E105</f>
        <v>-333.11649999999997</v>
      </c>
      <c r="I105" s="31"/>
      <c r="J105" s="16"/>
      <c r="K105" s="15">
        <f>(G105)*(I101/12)</f>
        <v>-65.105349174066589</v>
      </c>
    </row>
    <row r="106" spans="2:15" s="2" customFormat="1" ht="12.75" customHeight="1" x14ac:dyDescent="0.25">
      <c r="B106" s="2" t="s">
        <v>18</v>
      </c>
      <c r="C106" s="6">
        <v>9005</v>
      </c>
      <c r="D106" s="6">
        <v>5000</v>
      </c>
      <c r="E106" s="6">
        <f t="shared" si="21"/>
        <v>750.11649999999997</v>
      </c>
      <c r="F106" s="6">
        <v>417</v>
      </c>
      <c r="G106" s="6">
        <f t="shared" si="23"/>
        <v>-7435.5182280799909</v>
      </c>
      <c r="H106" s="46">
        <f>F106-E106</f>
        <v>-333.11649999999997</v>
      </c>
      <c r="I106" s="31"/>
      <c r="J106" s="16"/>
      <c r="K106" s="15">
        <f>(G106)*(I101/12)</f>
        <v>-68.158917090733254</v>
      </c>
    </row>
    <row r="107" spans="2:15" s="2" customFormat="1" ht="12.75" customHeight="1" x14ac:dyDescent="0.25">
      <c r="B107" s="2" t="s">
        <v>19</v>
      </c>
      <c r="C107" s="6">
        <v>9005</v>
      </c>
      <c r="D107" s="6">
        <v>5000</v>
      </c>
      <c r="E107" s="6">
        <f t="shared" si="21"/>
        <v>750.11649999999997</v>
      </c>
      <c r="F107" s="6">
        <v>417</v>
      </c>
      <c r="G107" s="6">
        <f t="shared" si="23"/>
        <v>-7768.634728079991</v>
      </c>
      <c r="H107" s="46">
        <f t="shared" ref="H107:H109" si="24">F107-E107</f>
        <v>-333.11649999999997</v>
      </c>
      <c r="I107" s="31"/>
      <c r="J107" s="16"/>
      <c r="K107" s="15">
        <f>(G107)*(I101/12)</f>
        <v>-71.21248500739992</v>
      </c>
    </row>
    <row r="108" spans="2:15" s="2" customFormat="1" ht="12.75" customHeight="1" x14ac:dyDescent="0.25">
      <c r="B108" s="2" t="s">
        <v>20</v>
      </c>
      <c r="C108" s="6">
        <v>9315</v>
      </c>
      <c r="D108" s="6">
        <v>5000</v>
      </c>
      <c r="E108" s="6">
        <f t="shared" si="21"/>
        <v>775.93949999999995</v>
      </c>
      <c r="F108" s="6">
        <v>417</v>
      </c>
      <c r="G108" s="6">
        <f t="shared" si="23"/>
        <v>-8101.7512280799911</v>
      </c>
      <c r="H108" s="46">
        <f t="shared" si="24"/>
        <v>-358.93949999999995</v>
      </c>
      <c r="I108" s="31"/>
      <c r="J108" s="16"/>
      <c r="K108" s="15">
        <f>(G108)*(I101/12)</f>
        <v>-74.266052924066585</v>
      </c>
    </row>
    <row r="109" spans="2:15" s="2" customFormat="1" ht="12.75" customHeight="1" x14ac:dyDescent="0.25">
      <c r="B109" s="2" t="s">
        <v>21</v>
      </c>
      <c r="C109" s="6">
        <v>9315</v>
      </c>
      <c r="D109" s="6">
        <v>5000</v>
      </c>
      <c r="E109" s="6">
        <f t="shared" si="21"/>
        <v>775.93949999999995</v>
      </c>
      <c r="F109" s="6">
        <v>417</v>
      </c>
      <c r="G109" s="6">
        <f t="shared" si="23"/>
        <v>-8460.6907280799915</v>
      </c>
      <c r="H109" s="46">
        <f t="shared" si="24"/>
        <v>-358.93949999999995</v>
      </c>
      <c r="I109" s="31"/>
      <c r="J109" s="16"/>
      <c r="K109" s="15">
        <f>(G109)*(I101/12)</f>
        <v>-77.556331674066584</v>
      </c>
    </row>
    <row r="110" spans="2:15" s="2" customFormat="1" ht="12.75" customHeight="1" x14ac:dyDescent="0.25">
      <c r="B110" s="7" t="s">
        <v>22</v>
      </c>
      <c r="C110" s="8">
        <f>SUM(C98:C109)</f>
        <v>107892</v>
      </c>
      <c r="D110" s="9" t="s">
        <v>23</v>
      </c>
      <c r="E110" s="8">
        <f t="shared" ref="E110:F110" si="25">SUM(E98:E109)</f>
        <v>8987.4035999999996</v>
      </c>
      <c r="F110" s="8">
        <f t="shared" si="25"/>
        <v>5004</v>
      </c>
      <c r="G110" s="12">
        <f>SUM(G98:G109)</f>
        <v>-79439.640936959884</v>
      </c>
      <c r="H110" s="49">
        <f>SUM(H98:H109)</f>
        <v>-3983.4036000000001</v>
      </c>
      <c r="I110" s="58"/>
      <c r="J110" s="23"/>
      <c r="K110" s="30">
        <f>SUM(K98:K109)</f>
        <v>-741.06106224233224</v>
      </c>
    </row>
    <row r="111" spans="2:15" s="2" customFormat="1" ht="12.75" customHeight="1" x14ac:dyDescent="0.25">
      <c r="H111" s="46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((G98+G99+G100)*12%+(G101+G102+G103+G104+G105+G106+G107+G108+G109)*I101)/12</f>
        <v>-741.06106224233235</v>
      </c>
      <c r="D112" s="14"/>
      <c r="E112" s="10"/>
      <c r="F112" s="2" t="s">
        <v>25</v>
      </c>
      <c r="G112" s="10">
        <f>H110+C112</f>
        <v>-4724.4646622423325</v>
      </c>
      <c r="H112" s="46"/>
      <c r="I112" s="31"/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0"/>
      <c r="H113" s="46"/>
      <c r="I113" s="31"/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449" t="s">
        <v>39</v>
      </c>
      <c r="I114" s="449"/>
      <c r="J114" s="20"/>
      <c r="K114" s="15"/>
    </row>
    <row r="115" spans="2:11" s="2" customFormat="1" ht="12.75" customHeight="1" x14ac:dyDescent="0.25">
      <c r="B115" s="439" t="s">
        <v>92</v>
      </c>
      <c r="C115" s="439"/>
      <c r="D115" s="439"/>
      <c r="E115" s="439" t="s">
        <v>93</v>
      </c>
      <c r="F115" s="439"/>
      <c r="G115" s="4" t="s">
        <v>94</v>
      </c>
      <c r="H115" s="52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9315</v>
      </c>
      <c r="D117" s="6">
        <v>5000</v>
      </c>
      <c r="E117" s="6">
        <f>C117*8.33%</f>
        <v>775.93949999999995</v>
      </c>
      <c r="F117" s="6">
        <v>417</v>
      </c>
      <c r="G117" s="6">
        <f>G112</f>
        <v>-4724.4646622423325</v>
      </c>
      <c r="H117" s="46">
        <f>F117-E117</f>
        <v>-358.93949999999995</v>
      </c>
      <c r="I117" s="31"/>
      <c r="J117" s="16"/>
      <c r="K117" s="15">
        <f>(G117)*(H115/12)</f>
        <v>-37.402011909418469</v>
      </c>
    </row>
    <row r="118" spans="2:11" s="2" customFormat="1" ht="12.75" customHeight="1" x14ac:dyDescent="0.25">
      <c r="B118" s="2" t="s">
        <v>28</v>
      </c>
      <c r="C118" s="6">
        <v>9315</v>
      </c>
      <c r="D118" s="6">
        <v>5000</v>
      </c>
      <c r="E118" s="6">
        <f t="shared" ref="E118:E128" si="26">C118*8.33%</f>
        <v>775.93949999999995</v>
      </c>
      <c r="F118" s="6">
        <v>417</v>
      </c>
      <c r="G118" s="6">
        <f>G117+H117</f>
        <v>-5083.4041622423319</v>
      </c>
      <c r="H118" s="46">
        <f t="shared" ref="H118:H122" si="27">F118-E118</f>
        <v>-358.93949999999995</v>
      </c>
      <c r="I118" s="31"/>
      <c r="J118" s="16"/>
      <c r="K118" s="15">
        <f>(G118)*(H115/12)</f>
        <v>-40.243616284418465</v>
      </c>
    </row>
    <row r="119" spans="2:11" s="2" customFormat="1" ht="12.75" customHeight="1" x14ac:dyDescent="0.25">
      <c r="B119" s="2" t="s">
        <v>29</v>
      </c>
      <c r="C119" s="6">
        <v>9315</v>
      </c>
      <c r="D119" s="6">
        <v>5000</v>
      </c>
      <c r="E119" s="6">
        <f t="shared" si="26"/>
        <v>775.93949999999995</v>
      </c>
      <c r="F119" s="6">
        <v>417</v>
      </c>
      <c r="G119" s="6">
        <f t="shared" ref="G119:G128" si="28">G118+H118</f>
        <v>-5442.3436622423324</v>
      </c>
      <c r="H119" s="46">
        <f t="shared" si="27"/>
        <v>-358.93949999999995</v>
      </c>
      <c r="I119" s="31"/>
      <c r="J119" s="16"/>
      <c r="K119" s="15">
        <f>(G119)*(H115/12)</f>
        <v>-43.085220659418468</v>
      </c>
    </row>
    <row r="120" spans="2:11" s="2" customFormat="1" ht="12.75" customHeight="1" x14ac:dyDescent="0.25">
      <c r="B120" s="2" t="s">
        <v>30</v>
      </c>
      <c r="C120" s="6">
        <v>9315</v>
      </c>
      <c r="D120" s="6">
        <v>6500</v>
      </c>
      <c r="E120" s="6">
        <f t="shared" si="26"/>
        <v>775.93949999999995</v>
      </c>
      <c r="F120" s="6">
        <v>541</v>
      </c>
      <c r="G120" s="6">
        <f t="shared" si="28"/>
        <v>-5801.2831622423328</v>
      </c>
      <c r="H120" s="46">
        <f t="shared" si="27"/>
        <v>-234.93949999999995</v>
      </c>
      <c r="I120" s="31"/>
      <c r="J120" s="16"/>
      <c r="K120" s="15">
        <f>(G120)*(H115/12)</f>
        <v>-45.926825034418471</v>
      </c>
    </row>
    <row r="121" spans="2:11" s="2" customFormat="1" ht="12.75" customHeight="1" x14ac:dyDescent="0.25">
      <c r="B121" s="2" t="s">
        <v>31</v>
      </c>
      <c r="C121" s="6">
        <v>9518</v>
      </c>
      <c r="D121" s="6">
        <v>6500</v>
      </c>
      <c r="E121" s="6">
        <f t="shared" si="26"/>
        <v>792.84939999999995</v>
      </c>
      <c r="F121" s="6">
        <v>541</v>
      </c>
      <c r="G121" s="6">
        <f t="shared" si="28"/>
        <v>-6036.2226622423332</v>
      </c>
      <c r="H121" s="46">
        <f t="shared" si="27"/>
        <v>-251.84939999999995</v>
      </c>
      <c r="I121" s="31"/>
      <c r="J121" s="16"/>
      <c r="K121" s="15">
        <f>(G121)*(H115/12)</f>
        <v>-47.786762742751812</v>
      </c>
    </row>
    <row r="122" spans="2:11" s="2" customFormat="1" ht="12.75" customHeight="1" x14ac:dyDescent="0.25">
      <c r="B122" s="2" t="s">
        <v>32</v>
      </c>
      <c r="C122" s="6">
        <v>9518</v>
      </c>
      <c r="D122" s="6">
        <v>6500</v>
      </c>
      <c r="E122" s="6">
        <f t="shared" si="26"/>
        <v>792.84939999999995</v>
      </c>
      <c r="F122" s="6">
        <v>541</v>
      </c>
      <c r="G122" s="6">
        <f t="shared" si="28"/>
        <v>-6288.0720622423332</v>
      </c>
      <c r="H122" s="46">
        <f t="shared" si="27"/>
        <v>-251.84939999999995</v>
      </c>
      <c r="I122" s="31"/>
      <c r="J122" s="16"/>
      <c r="K122" s="15">
        <f>(G122)*(H115/12)</f>
        <v>-49.780570492751806</v>
      </c>
    </row>
    <row r="123" spans="2:11" s="2" customFormat="1" ht="12.75" customHeight="1" x14ac:dyDescent="0.25">
      <c r="B123" s="2" t="s">
        <v>33</v>
      </c>
      <c r="C123" s="6">
        <v>9518</v>
      </c>
      <c r="D123" s="6">
        <v>6500</v>
      </c>
      <c r="E123" s="6">
        <f t="shared" si="26"/>
        <v>792.84939999999995</v>
      </c>
      <c r="F123" s="6">
        <v>541</v>
      </c>
      <c r="G123" s="6">
        <f t="shared" si="28"/>
        <v>-6539.9214622423333</v>
      </c>
      <c r="H123" s="46">
        <f>F123-E123</f>
        <v>-251.84939999999995</v>
      </c>
      <c r="I123" s="31"/>
      <c r="J123" s="16"/>
      <c r="K123" s="15">
        <f>(G123)*(H115/12)</f>
        <v>-51.774378242751808</v>
      </c>
    </row>
    <row r="124" spans="2:11" s="2" customFormat="1" ht="12.75" customHeight="1" x14ac:dyDescent="0.25">
      <c r="B124" s="2" t="s">
        <v>17</v>
      </c>
      <c r="C124" s="6">
        <v>9518</v>
      </c>
      <c r="D124" s="6">
        <v>6500</v>
      </c>
      <c r="E124" s="6">
        <f t="shared" si="26"/>
        <v>792.84939999999995</v>
      </c>
      <c r="F124" s="6">
        <v>541</v>
      </c>
      <c r="G124" s="6">
        <f t="shared" si="28"/>
        <v>-6791.7708622423334</v>
      </c>
      <c r="H124" s="46">
        <f>F124-E124</f>
        <v>-251.84939999999995</v>
      </c>
      <c r="I124" s="31"/>
      <c r="J124" s="16"/>
      <c r="K124" s="15">
        <f>(G124)*(H115/12)</f>
        <v>-53.76818599275181</v>
      </c>
    </row>
    <row r="125" spans="2:11" s="2" customFormat="1" ht="12.75" customHeight="1" x14ac:dyDescent="0.25">
      <c r="B125" s="2" t="s">
        <v>18</v>
      </c>
      <c r="C125" s="6">
        <v>9518</v>
      </c>
      <c r="D125" s="6">
        <v>6500</v>
      </c>
      <c r="E125" s="6">
        <f t="shared" si="26"/>
        <v>792.84939999999995</v>
      </c>
      <c r="F125" s="6">
        <v>541</v>
      </c>
      <c r="G125" s="6">
        <f t="shared" si="28"/>
        <v>-7043.6202622423334</v>
      </c>
      <c r="H125" s="46">
        <f>F125-E125</f>
        <v>-251.84939999999995</v>
      </c>
      <c r="I125" s="31"/>
      <c r="J125" s="16"/>
      <c r="K125" s="15">
        <f>(G125)*(H115/12)</f>
        <v>-55.761993742751812</v>
      </c>
    </row>
    <row r="126" spans="2:11" s="2" customFormat="1" ht="12.75" customHeight="1" x14ac:dyDescent="0.25">
      <c r="B126" s="2" t="s">
        <v>19</v>
      </c>
      <c r="C126" s="6">
        <v>9518</v>
      </c>
      <c r="D126" s="6">
        <v>6500</v>
      </c>
      <c r="E126" s="6">
        <f t="shared" si="26"/>
        <v>792.84939999999995</v>
      </c>
      <c r="F126" s="6">
        <v>541</v>
      </c>
      <c r="G126" s="6">
        <f t="shared" si="28"/>
        <v>-7295.4696622423335</v>
      </c>
      <c r="H126" s="46">
        <f t="shared" ref="H126:H128" si="29">F126-E126</f>
        <v>-251.84939999999995</v>
      </c>
      <c r="I126" s="31"/>
      <c r="J126" s="16"/>
      <c r="K126" s="15">
        <f>(G126)*(H115/12)</f>
        <v>-57.755801492751814</v>
      </c>
    </row>
    <row r="127" spans="2:11" s="2" customFormat="1" ht="12.75" customHeight="1" x14ac:dyDescent="0.25">
      <c r="B127" s="2" t="s">
        <v>20</v>
      </c>
      <c r="C127" s="6">
        <v>9835</v>
      </c>
      <c r="D127" s="6">
        <v>6500</v>
      </c>
      <c r="E127" s="6">
        <f t="shared" si="26"/>
        <v>819.25549999999998</v>
      </c>
      <c r="F127" s="6">
        <v>541</v>
      </c>
      <c r="G127" s="6">
        <f t="shared" si="28"/>
        <v>-7547.3190622423335</v>
      </c>
      <c r="H127" s="46">
        <f t="shared" si="29"/>
        <v>-278.25549999999998</v>
      </c>
      <c r="I127" s="31"/>
      <c r="J127" s="16"/>
      <c r="K127" s="15">
        <f>(G127)*(H115/12)</f>
        <v>-59.749609242751809</v>
      </c>
    </row>
    <row r="128" spans="2:11" s="2" customFormat="1" ht="12.75" customHeight="1" x14ac:dyDescent="0.25">
      <c r="B128" s="2" t="s">
        <v>21</v>
      </c>
      <c r="C128" s="6">
        <v>9835</v>
      </c>
      <c r="D128" s="6">
        <v>6500</v>
      </c>
      <c r="E128" s="6">
        <f t="shared" si="26"/>
        <v>819.25549999999998</v>
      </c>
      <c r="F128" s="6">
        <v>541</v>
      </c>
      <c r="G128" s="6">
        <f t="shared" si="28"/>
        <v>-7825.5745622423337</v>
      </c>
      <c r="H128" s="46">
        <f t="shared" si="29"/>
        <v>-278.25549999999998</v>
      </c>
      <c r="I128" s="31"/>
      <c r="J128" s="16"/>
      <c r="K128" s="15">
        <f>(G128)*(H115/12)</f>
        <v>-61.95246528441848</v>
      </c>
    </row>
    <row r="129" spans="2:11" s="2" customFormat="1" ht="12.75" customHeight="1" x14ac:dyDescent="0.25">
      <c r="B129" s="7" t="s">
        <v>22</v>
      </c>
      <c r="C129" s="8">
        <f>SUM(C117:C128)</f>
        <v>114038</v>
      </c>
      <c r="D129" s="9" t="s">
        <v>23</v>
      </c>
      <c r="E129" s="8">
        <f>SUM(E117:E128)</f>
        <v>9499.3653999999988</v>
      </c>
      <c r="F129" s="8">
        <f>SUM(F117:F128)</f>
        <v>6120</v>
      </c>
      <c r="G129" s="12">
        <f>SUM(G117:G128)</f>
        <v>-76419.466246907978</v>
      </c>
      <c r="H129" s="49">
        <f>SUM(H117:H128)</f>
        <v>-3379.3654000000006</v>
      </c>
      <c r="I129" s="38">
        <f>H115/12</f>
        <v>7.9166666666666673E-3</v>
      </c>
      <c r="J129" s="23"/>
      <c r="K129" s="30">
        <f>SUM(K117:K128)</f>
        <v>-604.987441121355</v>
      </c>
    </row>
    <row r="130" spans="2:11" s="2" customFormat="1" ht="12.75" customHeight="1" x14ac:dyDescent="0.25">
      <c r="H130" s="46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-604.98744112135489</v>
      </c>
      <c r="F131" s="2" t="s">
        <v>25</v>
      </c>
      <c r="G131" s="10">
        <f>H129+C131</f>
        <v>-3984.3528411213556</v>
      </c>
      <c r="H131" s="46"/>
      <c r="I131" s="31"/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41"/>
      <c r="J132" s="27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449" t="s">
        <v>41</v>
      </c>
      <c r="I133" s="449"/>
      <c r="J133" s="20"/>
      <c r="K133" s="15"/>
    </row>
    <row r="134" spans="2:11" s="2" customFormat="1" ht="12.75" customHeight="1" x14ac:dyDescent="0.25">
      <c r="B134" s="439" t="s">
        <v>92</v>
      </c>
      <c r="C134" s="439"/>
      <c r="D134" s="439"/>
      <c r="E134" s="439" t="s">
        <v>93</v>
      </c>
      <c r="F134" s="439"/>
      <c r="G134" s="4" t="s">
        <v>94</v>
      </c>
      <c r="H134" s="52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9835</v>
      </c>
      <c r="D136" s="6">
        <v>6500</v>
      </c>
      <c r="E136" s="6">
        <f>C136*8.33%</f>
        <v>819.25549999999998</v>
      </c>
      <c r="F136" s="6">
        <v>541</v>
      </c>
      <c r="G136" s="6">
        <f>G131</f>
        <v>-3984.3528411213556</v>
      </c>
      <c r="H136" s="46">
        <f>F136-E136</f>
        <v>-278.25549999999998</v>
      </c>
      <c r="I136" s="31"/>
      <c r="J136" s="16"/>
      <c r="K136" s="15">
        <f>(G136)*(H134/12)</f>
        <v>-31.542793325544068</v>
      </c>
    </row>
    <row r="137" spans="2:11" s="2" customFormat="1" ht="12.75" customHeight="1" x14ac:dyDescent="0.25">
      <c r="B137" s="2" t="s">
        <v>28</v>
      </c>
      <c r="C137" s="6">
        <v>9835</v>
      </c>
      <c r="D137" s="6">
        <v>6500</v>
      </c>
      <c r="E137" s="6">
        <f t="shared" ref="E137:E147" si="30">C137*8.33%</f>
        <v>819.25549999999998</v>
      </c>
      <c r="F137" s="6">
        <v>541</v>
      </c>
      <c r="G137" s="6">
        <f>G136+H136</f>
        <v>-4262.6083411213558</v>
      </c>
      <c r="H137" s="46">
        <f t="shared" ref="H137:H141" si="31">F137-E137</f>
        <v>-278.25549999999998</v>
      </c>
      <c r="I137" s="31"/>
      <c r="J137" s="16"/>
      <c r="K137" s="15">
        <f>(G137)*(H134/12)</f>
        <v>-33.745649367210738</v>
      </c>
    </row>
    <row r="138" spans="2:11" s="2" customFormat="1" ht="12.75" customHeight="1" x14ac:dyDescent="0.25">
      <c r="B138" s="2" t="s">
        <v>29</v>
      </c>
      <c r="C138" s="6">
        <v>9835</v>
      </c>
      <c r="D138" s="6">
        <v>6500</v>
      </c>
      <c r="E138" s="6">
        <f t="shared" si="30"/>
        <v>819.25549999999998</v>
      </c>
      <c r="F138" s="6">
        <v>541</v>
      </c>
      <c r="G138" s="6">
        <f t="shared" ref="G138:G147" si="32">G137+H137</f>
        <v>-4540.863841121356</v>
      </c>
      <c r="H138" s="46">
        <f t="shared" si="31"/>
        <v>-278.25549999999998</v>
      </c>
      <c r="I138" s="31"/>
      <c r="J138" s="16"/>
      <c r="K138" s="15">
        <f>(G138)*(H134/12)</f>
        <v>-35.948505408877402</v>
      </c>
    </row>
    <row r="139" spans="2:11" s="2" customFormat="1" ht="12.75" customHeight="1" x14ac:dyDescent="0.25">
      <c r="B139" s="2" t="s">
        <v>30</v>
      </c>
      <c r="C139" s="6">
        <v>9835</v>
      </c>
      <c r="D139" s="6">
        <v>6500</v>
      </c>
      <c r="E139" s="6">
        <f t="shared" si="30"/>
        <v>819.25549999999998</v>
      </c>
      <c r="F139" s="6">
        <v>541</v>
      </c>
      <c r="G139" s="6">
        <f t="shared" si="32"/>
        <v>-4819.1193411213562</v>
      </c>
      <c r="H139" s="46">
        <f t="shared" si="31"/>
        <v>-278.25549999999998</v>
      </c>
      <c r="I139" s="31"/>
      <c r="J139" s="16"/>
      <c r="K139" s="15">
        <f>(G139)*(H134/12)</f>
        <v>-38.151361450544073</v>
      </c>
    </row>
    <row r="140" spans="2:11" s="2" customFormat="1" ht="12.75" customHeight="1" x14ac:dyDescent="0.25">
      <c r="B140" s="2" t="s">
        <v>31</v>
      </c>
      <c r="C140" s="6">
        <v>9835</v>
      </c>
      <c r="D140" s="6">
        <v>6500</v>
      </c>
      <c r="E140" s="6">
        <f t="shared" si="30"/>
        <v>819.25549999999998</v>
      </c>
      <c r="F140" s="6">
        <v>541</v>
      </c>
      <c r="G140" s="6">
        <f t="shared" si="32"/>
        <v>-5097.3748411213564</v>
      </c>
      <c r="H140" s="46">
        <f t="shared" si="31"/>
        <v>-278.25549999999998</v>
      </c>
      <c r="I140" s="31"/>
      <c r="J140" s="16"/>
      <c r="K140" s="15">
        <f>(G140)*(H134/12)</f>
        <v>-40.354217492210744</v>
      </c>
    </row>
    <row r="141" spans="2:11" s="2" customFormat="1" ht="12.75" customHeight="1" x14ac:dyDescent="0.25">
      <c r="B141" s="2" t="s">
        <v>32</v>
      </c>
      <c r="C141" s="6">
        <v>9835</v>
      </c>
      <c r="D141" s="6">
        <v>6500</v>
      </c>
      <c r="E141" s="6">
        <f t="shared" si="30"/>
        <v>819.25549999999998</v>
      </c>
      <c r="F141" s="6">
        <v>541</v>
      </c>
      <c r="G141" s="6">
        <f t="shared" si="32"/>
        <v>-5375.6303411213567</v>
      </c>
      <c r="H141" s="46">
        <f t="shared" si="31"/>
        <v>-278.25549999999998</v>
      </c>
      <c r="I141" s="31"/>
      <c r="J141" s="16"/>
      <c r="K141" s="15">
        <f>(G141)*(H134/12)</f>
        <v>-42.557073533877407</v>
      </c>
    </row>
    <row r="142" spans="2:11" s="2" customFormat="1" ht="12.75" customHeight="1" x14ac:dyDescent="0.25">
      <c r="B142" s="2" t="s">
        <v>33</v>
      </c>
      <c r="C142" s="6">
        <v>9835</v>
      </c>
      <c r="D142" s="6">
        <v>6500</v>
      </c>
      <c r="E142" s="6">
        <f t="shared" si="30"/>
        <v>819.25549999999998</v>
      </c>
      <c r="F142" s="6">
        <v>541</v>
      </c>
      <c r="G142" s="6">
        <f t="shared" si="32"/>
        <v>-5653.8858411213569</v>
      </c>
      <c r="H142" s="46">
        <f>F142-E142</f>
        <v>-278.25549999999998</v>
      </c>
      <c r="I142" s="31"/>
      <c r="J142" s="16"/>
      <c r="K142" s="15">
        <f>(G142)*(H134/12)</f>
        <v>-44.759929575544078</v>
      </c>
    </row>
    <row r="143" spans="2:11" s="2" customFormat="1" ht="12.75" customHeight="1" x14ac:dyDescent="0.25">
      <c r="B143" s="2" t="s">
        <v>17</v>
      </c>
      <c r="C143" s="6">
        <v>9835</v>
      </c>
      <c r="D143" s="6">
        <v>6500</v>
      </c>
      <c r="E143" s="6">
        <f t="shared" si="30"/>
        <v>819.25549999999998</v>
      </c>
      <c r="F143" s="6">
        <v>541</v>
      </c>
      <c r="G143" s="6">
        <f t="shared" si="32"/>
        <v>-5932.1413411213571</v>
      </c>
      <c r="H143" s="46">
        <f>F143-E143</f>
        <v>-278.25549999999998</v>
      </c>
      <c r="I143" s="31"/>
      <c r="J143" s="16"/>
      <c r="K143" s="15">
        <f>(G143)*(H134/12)</f>
        <v>-46.962785617210749</v>
      </c>
    </row>
    <row r="144" spans="2:11" s="2" customFormat="1" ht="12.75" customHeight="1" x14ac:dyDescent="0.25">
      <c r="B144" s="2" t="s">
        <v>18</v>
      </c>
      <c r="C144" s="6">
        <v>9835</v>
      </c>
      <c r="D144" s="6">
        <v>6500</v>
      </c>
      <c r="E144" s="6">
        <f t="shared" si="30"/>
        <v>819.25549999999998</v>
      </c>
      <c r="F144" s="6">
        <v>541</v>
      </c>
      <c r="G144" s="6">
        <f t="shared" si="32"/>
        <v>-6210.3968411213573</v>
      </c>
      <c r="H144" s="46">
        <f>F144-E144</f>
        <v>-278.25549999999998</v>
      </c>
      <c r="I144" s="31"/>
      <c r="J144" s="16"/>
      <c r="K144" s="15">
        <f>(G144)*(H134/12)</f>
        <v>-49.165641658877419</v>
      </c>
    </row>
    <row r="145" spans="2:11" s="2" customFormat="1" ht="12.75" customHeight="1" x14ac:dyDescent="0.25">
      <c r="B145" s="2" t="s">
        <v>19</v>
      </c>
      <c r="C145" s="6">
        <v>9835</v>
      </c>
      <c r="D145" s="6">
        <v>6500</v>
      </c>
      <c r="E145" s="6">
        <f t="shared" si="30"/>
        <v>819.25549999999998</v>
      </c>
      <c r="F145" s="6">
        <v>541</v>
      </c>
      <c r="G145" s="6">
        <f t="shared" si="32"/>
        <v>-6488.6523411213575</v>
      </c>
      <c r="H145" s="46">
        <f t="shared" ref="H145:H147" si="33">F145-E145</f>
        <v>-278.25549999999998</v>
      </c>
      <c r="I145" s="31"/>
      <c r="J145" s="16"/>
      <c r="K145" s="15">
        <f>(G145)*(H134/12)</f>
        <v>-51.368497700544083</v>
      </c>
    </row>
    <row r="146" spans="2:11" s="2" customFormat="1" ht="12.75" customHeight="1" x14ac:dyDescent="0.25">
      <c r="B146" s="2" t="s">
        <v>20</v>
      </c>
      <c r="C146" s="6">
        <v>10152</v>
      </c>
      <c r="D146" s="6">
        <v>6500</v>
      </c>
      <c r="E146" s="6">
        <f t="shared" si="30"/>
        <v>845.66160000000002</v>
      </c>
      <c r="F146" s="6">
        <v>541</v>
      </c>
      <c r="G146" s="6">
        <f t="shared" si="32"/>
        <v>-6766.9078411213577</v>
      </c>
      <c r="H146" s="46">
        <f t="shared" si="33"/>
        <v>-304.66160000000002</v>
      </c>
      <c r="I146" s="31"/>
      <c r="J146" s="16"/>
      <c r="K146" s="15">
        <f>(G146)*(H134/12)</f>
        <v>-53.571353742210754</v>
      </c>
    </row>
    <row r="147" spans="2:11" s="2" customFormat="1" ht="12.75" customHeight="1" x14ac:dyDescent="0.25">
      <c r="B147" s="2" t="s">
        <v>21</v>
      </c>
      <c r="C147" s="6">
        <v>10152</v>
      </c>
      <c r="D147" s="6">
        <v>6500</v>
      </c>
      <c r="E147" s="6">
        <f t="shared" si="30"/>
        <v>845.66160000000002</v>
      </c>
      <c r="F147" s="6">
        <v>541</v>
      </c>
      <c r="G147" s="6">
        <f t="shared" si="32"/>
        <v>-7071.5694411213581</v>
      </c>
      <c r="H147" s="46">
        <f t="shared" si="33"/>
        <v>-304.66160000000002</v>
      </c>
      <c r="I147" s="31"/>
      <c r="J147" s="16"/>
      <c r="K147" s="15">
        <f>(G147)*(H134/12)</f>
        <v>-55.983258075544093</v>
      </c>
    </row>
    <row r="148" spans="2:11" s="2" customFormat="1" ht="12.75" customHeight="1" x14ac:dyDescent="0.25">
      <c r="B148" s="7" t="s">
        <v>22</v>
      </c>
      <c r="C148" s="8">
        <f>SUM(C136:C147)</f>
        <v>118654</v>
      </c>
      <c r="D148" s="9" t="s">
        <v>23</v>
      </c>
      <c r="E148" s="8">
        <f>SUM(E136:E147)</f>
        <v>9883.8781999999992</v>
      </c>
      <c r="F148" s="8">
        <f>SUM(F136:F147)</f>
        <v>6492</v>
      </c>
      <c r="G148" s="12">
        <f>SUM(G136:G147)</f>
        <v>-66203.503193456272</v>
      </c>
      <c r="H148" s="49">
        <f>SUM(H136:H147)</f>
        <v>-3391.8782000000001</v>
      </c>
      <c r="I148" s="38">
        <f>H134/12</f>
        <v>7.9166666666666673E-3</v>
      </c>
      <c r="J148" s="23"/>
      <c r="K148" s="30">
        <f>SUM(K136:K147)</f>
        <v>-524.11106694819557</v>
      </c>
    </row>
    <row r="149" spans="2:11" s="2" customFormat="1" ht="12.75" customHeight="1" x14ac:dyDescent="0.25">
      <c r="H149" s="46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-524.11106694819557</v>
      </c>
      <c r="F150" s="2" t="s">
        <v>25</v>
      </c>
      <c r="G150" s="10">
        <f>H148+C150</f>
        <v>-3915.9892669481956</v>
      </c>
      <c r="H150" s="46"/>
      <c r="I150" s="31"/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41"/>
      <c r="J151" s="27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449" t="s">
        <v>42</v>
      </c>
      <c r="I152" s="449"/>
      <c r="J152" s="20"/>
      <c r="K152" s="15"/>
    </row>
    <row r="153" spans="2:11" s="2" customFormat="1" ht="12.75" customHeight="1" x14ac:dyDescent="0.25">
      <c r="B153" s="439" t="s">
        <v>92</v>
      </c>
      <c r="C153" s="439"/>
      <c r="D153" s="439"/>
      <c r="E153" s="439" t="s">
        <v>93</v>
      </c>
      <c r="F153" s="439"/>
      <c r="G153" s="4" t="s">
        <v>94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10152</v>
      </c>
      <c r="D155" s="6">
        <v>6500</v>
      </c>
      <c r="E155" s="6">
        <f>C155*8.33%</f>
        <v>845.66160000000002</v>
      </c>
      <c r="F155" s="6">
        <v>541</v>
      </c>
      <c r="G155" s="6">
        <f>G150</f>
        <v>-3915.9892669481956</v>
      </c>
      <c r="H155" s="46">
        <f>F155-E155</f>
        <v>-304.66160000000002</v>
      </c>
      <c r="I155" s="31"/>
      <c r="J155" s="16"/>
      <c r="K155" s="15">
        <f>(G155)*(H153/12)</f>
        <v>-31.001581696673217</v>
      </c>
    </row>
    <row r="156" spans="2:11" s="2" customFormat="1" ht="12.75" customHeight="1" x14ac:dyDescent="0.25">
      <c r="B156" s="2" t="s">
        <v>28</v>
      </c>
      <c r="C156" s="6">
        <v>10152</v>
      </c>
      <c r="D156" s="6">
        <v>6500</v>
      </c>
      <c r="E156" s="6">
        <f t="shared" ref="E156:E166" si="34">C156*8.33%</f>
        <v>845.66160000000002</v>
      </c>
      <c r="F156" s="6">
        <v>541</v>
      </c>
      <c r="G156" s="6">
        <f>G155+H155</f>
        <v>-4220.6508669481955</v>
      </c>
      <c r="H156" s="46">
        <f t="shared" ref="H156:H160" si="35">F156-E156</f>
        <v>-304.66160000000002</v>
      </c>
      <c r="I156" s="31"/>
      <c r="J156" s="16"/>
      <c r="K156" s="15">
        <f>(G156)*(H153/12)</f>
        <v>-33.413486030006553</v>
      </c>
    </row>
    <row r="157" spans="2:11" s="2" customFormat="1" ht="12.75" customHeight="1" x14ac:dyDescent="0.25">
      <c r="B157" s="2" t="s">
        <v>29</v>
      </c>
      <c r="C157" s="6">
        <v>10152</v>
      </c>
      <c r="D157" s="6">
        <v>6500</v>
      </c>
      <c r="E157" s="6">
        <f t="shared" si="34"/>
        <v>845.66160000000002</v>
      </c>
      <c r="F157" s="6">
        <v>541</v>
      </c>
      <c r="G157" s="6">
        <f t="shared" ref="G157:G166" si="36">G156+H156</f>
        <v>-4525.3124669481958</v>
      </c>
      <c r="H157" s="46">
        <f t="shared" si="35"/>
        <v>-304.66160000000002</v>
      </c>
      <c r="I157" s="31"/>
      <c r="J157" s="16"/>
      <c r="K157" s="15">
        <f>(G157)*(H153/12)</f>
        <v>-35.825390363339885</v>
      </c>
    </row>
    <row r="158" spans="2:11" s="2" customFormat="1" ht="12.75" customHeight="1" x14ac:dyDescent="0.25">
      <c r="B158" s="2" t="s">
        <v>30</v>
      </c>
      <c r="C158" s="6">
        <v>10152</v>
      </c>
      <c r="D158" s="6">
        <v>6500</v>
      </c>
      <c r="E158" s="6">
        <f t="shared" si="34"/>
        <v>845.66160000000002</v>
      </c>
      <c r="F158" s="6">
        <v>541</v>
      </c>
      <c r="G158" s="6">
        <f t="shared" si="36"/>
        <v>-4829.9740669481962</v>
      </c>
      <c r="H158" s="46">
        <f t="shared" si="35"/>
        <v>-304.66160000000002</v>
      </c>
      <c r="I158" s="31"/>
      <c r="J158" s="16"/>
      <c r="K158" s="15">
        <f>(G158)*(H153/12)</f>
        <v>-38.237294696673224</v>
      </c>
    </row>
    <row r="159" spans="2:11" s="2" customFormat="1" ht="12.75" customHeight="1" x14ac:dyDescent="0.25">
      <c r="B159" s="2" t="s">
        <v>31</v>
      </c>
      <c r="C159" s="6">
        <v>10152</v>
      </c>
      <c r="D159" s="6">
        <v>6500</v>
      </c>
      <c r="E159" s="6">
        <f t="shared" si="34"/>
        <v>845.66160000000002</v>
      </c>
      <c r="F159" s="6">
        <v>541</v>
      </c>
      <c r="G159" s="6">
        <f t="shared" si="36"/>
        <v>-5134.6356669481966</v>
      </c>
      <c r="H159" s="46">
        <f t="shared" si="35"/>
        <v>-304.66160000000002</v>
      </c>
      <c r="I159" s="31"/>
      <c r="J159" s="16"/>
      <c r="K159" s="15">
        <f>(G159)*(H153/12)</f>
        <v>-40.649199030006557</v>
      </c>
    </row>
    <row r="160" spans="2:11" s="2" customFormat="1" ht="12.75" customHeight="1" x14ac:dyDescent="0.25">
      <c r="B160" s="2" t="s">
        <v>32</v>
      </c>
      <c r="C160" s="6">
        <v>10152</v>
      </c>
      <c r="D160" s="6">
        <v>6500</v>
      </c>
      <c r="E160" s="6">
        <f t="shared" si="34"/>
        <v>845.66160000000002</v>
      </c>
      <c r="F160" s="6">
        <v>541</v>
      </c>
      <c r="G160" s="6">
        <f t="shared" si="36"/>
        <v>-5439.2972669481969</v>
      </c>
      <c r="H160" s="46">
        <f t="shared" si="35"/>
        <v>-304.66160000000002</v>
      </c>
      <c r="I160" s="31"/>
      <c r="J160" s="16"/>
      <c r="K160" s="15">
        <f>(G160)*(H153/12)</f>
        <v>-43.061103363339896</v>
      </c>
    </row>
    <row r="161" spans="2:11" s="2" customFormat="1" ht="12.75" customHeight="1" x14ac:dyDescent="0.25">
      <c r="B161" s="2" t="s">
        <v>33</v>
      </c>
      <c r="C161" s="6">
        <v>10152</v>
      </c>
      <c r="D161" s="6">
        <v>6500</v>
      </c>
      <c r="E161" s="6">
        <f t="shared" si="34"/>
        <v>845.66160000000002</v>
      </c>
      <c r="F161" s="6">
        <v>541</v>
      </c>
      <c r="G161" s="6">
        <f t="shared" si="36"/>
        <v>-5743.9588669481973</v>
      </c>
      <c r="H161" s="46">
        <f>F161-E161</f>
        <v>-304.66160000000002</v>
      </c>
      <c r="I161" s="31"/>
      <c r="J161" s="16"/>
      <c r="K161" s="15">
        <f>(G161)*(H153/12)</f>
        <v>-45.473007696673236</v>
      </c>
    </row>
    <row r="162" spans="2:11" s="2" customFormat="1" ht="12.75" customHeight="1" x14ac:dyDescent="0.25">
      <c r="B162" s="2" t="s">
        <v>17</v>
      </c>
      <c r="C162" s="6">
        <v>10152</v>
      </c>
      <c r="D162" s="6">
        <v>6500</v>
      </c>
      <c r="E162" s="6">
        <f t="shared" si="34"/>
        <v>845.66160000000002</v>
      </c>
      <c r="F162" s="6">
        <v>541</v>
      </c>
      <c r="G162" s="6">
        <f t="shared" si="36"/>
        <v>-6048.6204669481976</v>
      </c>
      <c r="H162" s="46">
        <f>F162-E162</f>
        <v>-304.66160000000002</v>
      </c>
      <c r="I162" s="31"/>
      <c r="J162" s="16"/>
      <c r="K162" s="15">
        <f>(G162)*(H153/12)</f>
        <v>-47.884912030006568</v>
      </c>
    </row>
    <row r="163" spans="2:11" s="2" customFormat="1" ht="12.75" customHeight="1" x14ac:dyDescent="0.25">
      <c r="B163" s="2" t="s">
        <v>18</v>
      </c>
      <c r="C163" s="6">
        <v>10152</v>
      </c>
      <c r="D163" s="6">
        <v>6500</v>
      </c>
      <c r="E163" s="6">
        <f t="shared" si="34"/>
        <v>845.66160000000002</v>
      </c>
      <c r="F163" s="6">
        <v>541</v>
      </c>
      <c r="G163" s="6">
        <f t="shared" si="36"/>
        <v>-6353.282066948198</v>
      </c>
      <c r="H163" s="46">
        <f>F163-E163</f>
        <v>-304.66160000000002</v>
      </c>
      <c r="I163" s="31"/>
      <c r="J163" s="16"/>
      <c r="K163" s="15">
        <f>(G163)*(H153/12)</f>
        <v>-50.296816363339907</v>
      </c>
    </row>
    <row r="164" spans="2:11" s="2" customFormat="1" ht="12.75" customHeight="1" x14ac:dyDescent="0.25">
      <c r="B164" s="2" t="s">
        <v>19</v>
      </c>
      <c r="C164" s="6">
        <v>10152</v>
      </c>
      <c r="D164" s="6">
        <v>6500</v>
      </c>
      <c r="E164" s="6">
        <f t="shared" si="34"/>
        <v>845.66160000000002</v>
      </c>
      <c r="F164" s="6">
        <v>541</v>
      </c>
      <c r="G164" s="6">
        <f t="shared" si="36"/>
        <v>-6657.9436669481984</v>
      </c>
      <c r="H164" s="46">
        <f t="shared" ref="H164:H166" si="37">F164-E164</f>
        <v>-304.66160000000002</v>
      </c>
      <c r="I164" s="31"/>
      <c r="J164" s="16"/>
      <c r="K164" s="15">
        <f>(G164)*(H153/12)</f>
        <v>-52.70872069667324</v>
      </c>
    </row>
    <row r="165" spans="2:11" s="2" customFormat="1" ht="12.75" customHeight="1" x14ac:dyDescent="0.25">
      <c r="B165" s="2" t="s">
        <v>20</v>
      </c>
      <c r="C165" s="6">
        <v>10766</v>
      </c>
      <c r="D165" s="6">
        <v>6500</v>
      </c>
      <c r="E165" s="6">
        <f t="shared" si="34"/>
        <v>896.80780000000004</v>
      </c>
      <c r="F165" s="6">
        <v>541</v>
      </c>
      <c r="G165" s="6">
        <f t="shared" si="36"/>
        <v>-6962.6052669481987</v>
      </c>
      <c r="H165" s="46">
        <f t="shared" si="37"/>
        <v>-355.80780000000004</v>
      </c>
      <c r="I165" s="31"/>
      <c r="J165" s="16"/>
      <c r="K165" s="15">
        <f>(G165)*(H153/12)</f>
        <v>-55.120625030006579</v>
      </c>
    </row>
    <row r="166" spans="2:11" s="2" customFormat="1" ht="12.75" customHeight="1" x14ac:dyDescent="0.25">
      <c r="B166" s="2" t="s">
        <v>21</v>
      </c>
      <c r="C166" s="6">
        <v>10766</v>
      </c>
      <c r="D166" s="6">
        <v>6500</v>
      </c>
      <c r="E166" s="6">
        <f t="shared" si="34"/>
        <v>896.80780000000004</v>
      </c>
      <c r="F166" s="6">
        <v>541</v>
      </c>
      <c r="G166" s="6">
        <f t="shared" si="36"/>
        <v>-7318.4130669481983</v>
      </c>
      <c r="H166" s="46">
        <f t="shared" si="37"/>
        <v>-355.80780000000004</v>
      </c>
      <c r="I166" s="31"/>
      <c r="J166" s="16"/>
      <c r="K166" s="15">
        <f>(G166)*(H153/12)</f>
        <v>-57.937436780006578</v>
      </c>
    </row>
    <row r="167" spans="2:11" s="2" customFormat="1" ht="12.75" customHeight="1" x14ac:dyDescent="0.25">
      <c r="B167" s="7" t="s">
        <v>22</v>
      </c>
      <c r="C167" s="8">
        <f>SUM(C155:C166)</f>
        <v>123052</v>
      </c>
      <c r="D167" s="9" t="s">
        <v>23</v>
      </c>
      <c r="E167" s="8">
        <f>SUM(E155:E166)</f>
        <v>10250.231600000003</v>
      </c>
      <c r="F167" s="8">
        <f>SUM(F155:F166)</f>
        <v>6492</v>
      </c>
      <c r="G167" s="12">
        <f>SUM(G155:G166)</f>
        <v>-67150.683003378363</v>
      </c>
      <c r="H167" s="49">
        <f>SUM(H155:H166)</f>
        <v>-3758.2315999999996</v>
      </c>
      <c r="I167" s="38">
        <f>H153/12</f>
        <v>7.9166666666666673E-3</v>
      </c>
      <c r="J167" s="23"/>
      <c r="K167" s="30">
        <f>SUM(K155:K166)</f>
        <v>-531.60957377674549</v>
      </c>
    </row>
    <row r="168" spans="2:11" s="2" customFormat="1" ht="12.75" customHeight="1" x14ac:dyDescent="0.25">
      <c r="H168" s="46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-531.60957377674538</v>
      </c>
      <c r="F169" s="2" t="s">
        <v>25</v>
      </c>
      <c r="G169" s="10">
        <f>H167+C169</f>
        <v>-4289.8411737767447</v>
      </c>
      <c r="H169" s="46"/>
      <c r="I169" s="31"/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41"/>
      <c r="J170" s="27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449" t="s">
        <v>43</v>
      </c>
      <c r="I171" s="449"/>
      <c r="J171" s="20"/>
      <c r="K171" s="15"/>
    </row>
    <row r="172" spans="2:11" s="2" customFormat="1" ht="12.75" customHeight="1" x14ac:dyDescent="0.25">
      <c r="B172" s="439" t="s">
        <v>92</v>
      </c>
      <c r="C172" s="439"/>
      <c r="D172" s="439"/>
      <c r="E172" s="439" t="s">
        <v>93</v>
      </c>
      <c r="F172" s="439"/>
      <c r="G172" s="4" t="s">
        <v>94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10766</v>
      </c>
      <c r="D174" s="6">
        <v>6500</v>
      </c>
      <c r="E174" s="6">
        <f>C174*8.33%</f>
        <v>896.80780000000004</v>
      </c>
      <c r="F174" s="6">
        <v>541</v>
      </c>
      <c r="G174" s="6">
        <f>G169</f>
        <v>-4289.8411737767447</v>
      </c>
      <c r="H174" s="46">
        <f>F174-E174</f>
        <v>-355.80780000000004</v>
      </c>
      <c r="I174" s="31"/>
      <c r="J174" s="16"/>
      <c r="K174" s="15">
        <f>(G174)*(H172/12)</f>
        <v>-33.961242625732567</v>
      </c>
    </row>
    <row r="175" spans="2:11" s="2" customFormat="1" ht="12.75" customHeight="1" x14ac:dyDescent="0.25">
      <c r="B175" s="2" t="s">
        <v>28</v>
      </c>
      <c r="C175" s="6">
        <v>10766</v>
      </c>
      <c r="D175" s="6">
        <v>6500</v>
      </c>
      <c r="E175" s="6">
        <f t="shared" ref="E175:E185" si="38">C175*8.33%</f>
        <v>896.80780000000004</v>
      </c>
      <c r="F175" s="6">
        <v>541</v>
      </c>
      <c r="G175" s="6">
        <f>G174+H174</f>
        <v>-4645.6489737767442</v>
      </c>
      <c r="H175" s="46">
        <f t="shared" ref="H175:H179" si="39">F175-E175</f>
        <v>-355.80780000000004</v>
      </c>
      <c r="I175" s="31"/>
      <c r="J175" s="16"/>
      <c r="K175" s="15">
        <f>(G175)*(H172/12)</f>
        <v>-36.778054375732559</v>
      </c>
    </row>
    <row r="176" spans="2:11" s="2" customFormat="1" ht="12.75" customHeight="1" x14ac:dyDescent="0.25">
      <c r="B176" s="2" t="s">
        <v>29</v>
      </c>
      <c r="C176" s="6">
        <v>10766</v>
      </c>
      <c r="D176" s="6">
        <v>6500</v>
      </c>
      <c r="E176" s="6">
        <f t="shared" si="38"/>
        <v>896.80780000000004</v>
      </c>
      <c r="F176" s="6">
        <v>541</v>
      </c>
      <c r="G176" s="6">
        <f t="shared" ref="G176:G185" si="40">G175+H175</f>
        <v>-5001.4567737767447</v>
      </c>
      <c r="H176" s="46">
        <f t="shared" si="39"/>
        <v>-355.80780000000004</v>
      </c>
      <c r="I176" s="31"/>
      <c r="J176" s="16"/>
      <c r="K176" s="15">
        <f>(G176)*(H172/12)</f>
        <v>-39.594866125732565</v>
      </c>
    </row>
    <row r="177" spans="2:11" s="2" customFormat="1" ht="12.75" customHeight="1" x14ac:dyDescent="0.25">
      <c r="B177" s="2" t="s">
        <v>30</v>
      </c>
      <c r="C177" s="6">
        <v>10766</v>
      </c>
      <c r="D177" s="6">
        <v>6500</v>
      </c>
      <c r="E177" s="6">
        <f t="shared" si="38"/>
        <v>896.80780000000004</v>
      </c>
      <c r="F177" s="6">
        <v>541</v>
      </c>
      <c r="G177" s="6">
        <f t="shared" si="40"/>
        <v>-5357.2645737767452</v>
      </c>
      <c r="H177" s="46">
        <f t="shared" si="39"/>
        <v>-355.80780000000004</v>
      </c>
      <c r="I177" s="31"/>
      <c r="J177" s="16"/>
      <c r="K177" s="15">
        <f>(G177)*(H172/12)</f>
        <v>-42.411677875732572</v>
      </c>
    </row>
    <row r="178" spans="2:11" s="2" customFormat="1" ht="12.75" customHeight="1" x14ac:dyDescent="0.25">
      <c r="B178" s="2" t="s">
        <v>31</v>
      </c>
      <c r="C178" s="6">
        <v>10766</v>
      </c>
      <c r="D178" s="6">
        <v>6500</v>
      </c>
      <c r="E178" s="6">
        <f t="shared" si="38"/>
        <v>896.80780000000004</v>
      </c>
      <c r="F178" s="6">
        <v>541</v>
      </c>
      <c r="G178" s="6">
        <f t="shared" si="40"/>
        <v>-5713.0723737767457</v>
      </c>
      <c r="H178" s="46">
        <f t="shared" si="39"/>
        <v>-355.80780000000004</v>
      </c>
      <c r="I178" s="31"/>
      <c r="J178" s="16"/>
      <c r="K178" s="15">
        <f>(G178)*(H172/12)</f>
        <v>-45.228489625732571</v>
      </c>
    </row>
    <row r="179" spans="2:11" s="2" customFormat="1" ht="12.75" customHeight="1" x14ac:dyDescent="0.25">
      <c r="B179" s="2" t="s">
        <v>32</v>
      </c>
      <c r="C179" s="6">
        <v>10766</v>
      </c>
      <c r="D179" s="6">
        <v>6500</v>
      </c>
      <c r="E179" s="6">
        <f t="shared" si="38"/>
        <v>896.80780000000004</v>
      </c>
      <c r="F179" s="6">
        <v>541</v>
      </c>
      <c r="G179" s="6">
        <f t="shared" si="40"/>
        <v>-6068.8801737767462</v>
      </c>
      <c r="H179" s="46">
        <f t="shared" si="39"/>
        <v>-355.80780000000004</v>
      </c>
      <c r="I179" s="31"/>
      <c r="J179" s="16"/>
      <c r="K179" s="15">
        <f>(G179)*(H172/12)</f>
        <v>-48.045301375732578</v>
      </c>
    </row>
    <row r="180" spans="2:11" s="2" customFormat="1" ht="12.75" customHeight="1" x14ac:dyDescent="0.25">
      <c r="B180" s="2" t="s">
        <v>33</v>
      </c>
      <c r="C180" s="6">
        <v>11063</v>
      </c>
      <c r="D180" s="6">
        <v>6500</v>
      </c>
      <c r="E180" s="6">
        <f t="shared" si="38"/>
        <v>921.54790000000003</v>
      </c>
      <c r="F180" s="6">
        <v>541</v>
      </c>
      <c r="G180" s="6">
        <f t="shared" si="40"/>
        <v>-6424.6879737767467</v>
      </c>
      <c r="H180" s="46">
        <f>F180-E180</f>
        <v>-380.54790000000003</v>
      </c>
      <c r="I180" s="31"/>
      <c r="J180" s="16"/>
      <c r="K180" s="15">
        <f>(G180)*(H172/12)</f>
        <v>-50.862113125732584</v>
      </c>
    </row>
    <row r="181" spans="2:11" s="2" customFormat="1" ht="12.75" customHeight="1" x14ac:dyDescent="0.25">
      <c r="B181" s="2" t="s">
        <v>17</v>
      </c>
      <c r="C181" s="6">
        <v>11063</v>
      </c>
      <c r="D181" s="6">
        <v>6500</v>
      </c>
      <c r="E181" s="6">
        <f t="shared" si="38"/>
        <v>921.54790000000003</v>
      </c>
      <c r="F181" s="6">
        <v>541</v>
      </c>
      <c r="G181" s="6">
        <f t="shared" si="40"/>
        <v>-6805.2358737767463</v>
      </c>
      <c r="H181" s="46">
        <f>F181-E181</f>
        <v>-380.54790000000003</v>
      </c>
      <c r="I181" s="31"/>
      <c r="J181" s="16"/>
      <c r="K181" s="15">
        <f>(G181)*(H172/12)</f>
        <v>-53.874784000732582</v>
      </c>
    </row>
    <row r="182" spans="2:11" s="2" customFormat="1" ht="12.75" customHeight="1" x14ac:dyDescent="0.25">
      <c r="B182" s="2" t="s">
        <v>18</v>
      </c>
      <c r="C182" s="6">
        <v>11063</v>
      </c>
      <c r="D182" s="6">
        <v>6500</v>
      </c>
      <c r="E182" s="6">
        <f t="shared" si="38"/>
        <v>921.54790000000003</v>
      </c>
      <c r="F182" s="6">
        <v>541</v>
      </c>
      <c r="G182" s="6">
        <f t="shared" si="40"/>
        <v>-7185.7837737767459</v>
      </c>
      <c r="H182" s="46">
        <f>F182-E182</f>
        <v>-380.54790000000003</v>
      </c>
      <c r="I182" s="31"/>
      <c r="J182" s="16"/>
      <c r="K182" s="15">
        <f>(G182)*(H172/12)</f>
        <v>-56.88745487573258</v>
      </c>
    </row>
    <row r="183" spans="2:11" s="2" customFormat="1" ht="12.75" customHeight="1" x14ac:dyDescent="0.25">
      <c r="B183" s="2" t="s">
        <v>19</v>
      </c>
      <c r="C183" s="6">
        <v>11063</v>
      </c>
      <c r="D183" s="6">
        <v>6500</v>
      </c>
      <c r="E183" s="6">
        <f t="shared" si="38"/>
        <v>921.54790000000003</v>
      </c>
      <c r="F183" s="6">
        <v>541</v>
      </c>
      <c r="G183" s="6">
        <f t="shared" si="40"/>
        <v>-7566.3316737767454</v>
      </c>
      <c r="H183" s="46">
        <f t="shared" ref="H183:H185" si="41">F183-E183</f>
        <v>-380.54790000000003</v>
      </c>
      <c r="I183" s="31"/>
      <c r="J183" s="16"/>
      <c r="K183" s="15">
        <f>(G183)*(H172/12)</f>
        <v>-59.90012575073257</v>
      </c>
    </row>
    <row r="184" spans="2:11" s="2" customFormat="1" ht="12.75" customHeight="1" x14ac:dyDescent="0.25">
      <c r="B184" s="2" t="s">
        <v>20</v>
      </c>
      <c r="C184" s="6">
        <v>11399</v>
      </c>
      <c r="D184" s="6">
        <v>6500</v>
      </c>
      <c r="E184" s="6">
        <f t="shared" si="38"/>
        <v>949.5367</v>
      </c>
      <c r="F184" s="6">
        <v>541</v>
      </c>
      <c r="G184" s="6">
        <f t="shared" si="40"/>
        <v>-7946.879573776745</v>
      </c>
      <c r="H184" s="46">
        <f t="shared" si="41"/>
        <v>-408.5367</v>
      </c>
      <c r="I184" s="31"/>
      <c r="J184" s="16"/>
      <c r="K184" s="15">
        <f>(G184)*(H172/12)</f>
        <v>-62.912796625732568</v>
      </c>
    </row>
    <row r="185" spans="2:11" s="2" customFormat="1" ht="12.75" customHeight="1" x14ac:dyDescent="0.25">
      <c r="B185" s="2" t="s">
        <v>21</v>
      </c>
      <c r="C185" s="6">
        <v>11399</v>
      </c>
      <c r="D185" s="6">
        <v>6500</v>
      </c>
      <c r="E185" s="6">
        <f t="shared" si="38"/>
        <v>949.5367</v>
      </c>
      <c r="F185" s="6">
        <v>541</v>
      </c>
      <c r="G185" s="6">
        <f t="shared" si="40"/>
        <v>-8355.4162737767456</v>
      </c>
      <c r="H185" s="46">
        <f t="shared" si="41"/>
        <v>-408.5367</v>
      </c>
      <c r="I185" s="31"/>
      <c r="J185" s="16"/>
      <c r="K185" s="15">
        <f>(G185)*(H172/12)</f>
        <v>-66.147045500732574</v>
      </c>
    </row>
    <row r="186" spans="2:11" s="2" customFormat="1" ht="12.75" customHeight="1" x14ac:dyDescent="0.25">
      <c r="B186" s="7" t="s">
        <v>22</v>
      </c>
      <c r="C186" s="8">
        <f>SUM(C174:C185)</f>
        <v>131646</v>
      </c>
      <c r="D186" s="9" t="s">
        <v>23</v>
      </c>
      <c r="E186" s="8">
        <f>SUM(E174:E185)</f>
        <v>10966.111800000001</v>
      </c>
      <c r="F186" s="8">
        <f>SUM(F174:F185)</f>
        <v>6492</v>
      </c>
      <c r="G186" s="12">
        <f>SUM(G174:G185)</f>
        <v>-75360.49918532095</v>
      </c>
      <c r="H186" s="49">
        <f>SUM(H174:H185)</f>
        <v>-4474.1118000000006</v>
      </c>
      <c r="I186" s="38">
        <f>H172/12</f>
        <v>7.9166666666666673E-3</v>
      </c>
      <c r="J186" s="23"/>
      <c r="K186" s="30">
        <f>SUM(K174:K185)</f>
        <v>-596.60395188379096</v>
      </c>
    </row>
    <row r="187" spans="2:11" s="2" customFormat="1" ht="12.75" customHeight="1" x14ac:dyDescent="0.25">
      <c r="H187" s="46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-596.60395188379096</v>
      </c>
      <c r="F188" s="2" t="s">
        <v>25</v>
      </c>
      <c r="G188" s="10">
        <f>H186+C188</f>
        <v>-5070.7157518837912</v>
      </c>
      <c r="H188" s="46"/>
      <c r="I188" s="31"/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H189" s="53"/>
      <c r="I189" s="41"/>
      <c r="J189" s="27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449" t="s">
        <v>44</v>
      </c>
      <c r="I190" s="449"/>
      <c r="J190" s="20"/>
      <c r="K190" s="15"/>
    </row>
    <row r="191" spans="2:11" s="2" customFormat="1" ht="12.75" customHeight="1" x14ac:dyDescent="0.25">
      <c r="B191" s="439" t="s">
        <v>92</v>
      </c>
      <c r="C191" s="439"/>
      <c r="D191" s="439"/>
      <c r="E191" s="439" t="s">
        <v>93</v>
      </c>
      <c r="F191" s="439"/>
      <c r="G191" s="4" t="s">
        <v>94</v>
      </c>
      <c r="H191" s="52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11399</v>
      </c>
      <c r="D193" s="6">
        <v>6500</v>
      </c>
      <c r="E193" s="6">
        <f>C193*8.33%</f>
        <v>949.5367</v>
      </c>
      <c r="F193" s="6">
        <v>541</v>
      </c>
      <c r="G193" s="6">
        <f>G188</f>
        <v>-5070.7157518837912</v>
      </c>
      <c r="H193" s="46">
        <f>F193-E193</f>
        <v>-408.5367</v>
      </c>
      <c r="I193" s="31"/>
      <c r="J193" s="16"/>
      <c r="K193" s="15">
        <f>(G193)*(H191/12)</f>
        <v>-35.917569909176855</v>
      </c>
    </row>
    <row r="194" spans="2:11" s="2" customFormat="1" ht="12.75" customHeight="1" x14ac:dyDescent="0.25">
      <c r="B194" s="2" t="s">
        <v>28</v>
      </c>
      <c r="C194" s="6">
        <v>11628</v>
      </c>
      <c r="D194" s="6">
        <v>6500</v>
      </c>
      <c r="E194" s="6">
        <f t="shared" ref="E194:E204" si="42">C194*8.33%</f>
        <v>968.61239999999998</v>
      </c>
      <c r="F194" s="6">
        <v>541</v>
      </c>
      <c r="G194" s="6">
        <f>G193+H193</f>
        <v>-5479.2524518837909</v>
      </c>
      <c r="H194" s="46">
        <f t="shared" ref="H194:H198" si="43">F194-E194</f>
        <v>-427.61239999999998</v>
      </c>
      <c r="I194" s="31"/>
      <c r="J194" s="16"/>
      <c r="K194" s="15">
        <f>(G194)*(H191/12)</f>
        <v>-38.811371534176857</v>
      </c>
    </row>
    <row r="195" spans="2:11" s="2" customFormat="1" ht="12.75" customHeight="1" x14ac:dyDescent="0.25">
      <c r="B195" s="2" t="s">
        <v>29</v>
      </c>
      <c r="C195" s="6">
        <v>11628</v>
      </c>
      <c r="D195" s="6">
        <v>6500</v>
      </c>
      <c r="E195" s="6">
        <f t="shared" si="42"/>
        <v>968.61239999999998</v>
      </c>
      <c r="F195" s="6">
        <v>541</v>
      </c>
      <c r="G195" s="6">
        <f t="shared" ref="G195:G204" si="44">G194+H194</f>
        <v>-5906.8648518837908</v>
      </c>
      <c r="H195" s="46">
        <f t="shared" si="43"/>
        <v>-427.61239999999998</v>
      </c>
      <c r="I195" s="31" t="s">
        <v>54</v>
      </c>
      <c r="J195" s="16"/>
      <c r="K195" s="15">
        <f>(G195)*(H191/12)</f>
        <v>-41.84029270084352</v>
      </c>
    </row>
    <row r="196" spans="2:11" s="2" customFormat="1" ht="12.75" customHeight="1" x14ac:dyDescent="0.25">
      <c r="B196" s="2" t="s">
        <v>30</v>
      </c>
      <c r="C196" s="6">
        <v>11628</v>
      </c>
      <c r="D196" s="6">
        <v>6500</v>
      </c>
      <c r="E196" s="6">
        <f t="shared" si="42"/>
        <v>968.61239999999998</v>
      </c>
      <c r="F196" s="6">
        <v>541</v>
      </c>
      <c r="G196" s="6">
        <f t="shared" si="44"/>
        <v>-6334.4772518837908</v>
      </c>
      <c r="H196" s="46">
        <f t="shared" si="43"/>
        <v>-427.61239999999998</v>
      </c>
      <c r="I196" s="31" t="s">
        <v>54</v>
      </c>
      <c r="J196" s="16"/>
      <c r="K196" s="15">
        <f>(G196)*(H191/12)</f>
        <v>-44.86921386751019</v>
      </c>
    </row>
    <row r="197" spans="2:11" s="2" customFormat="1" ht="12.75" customHeight="1" x14ac:dyDescent="0.25">
      <c r="B197" s="2" t="s">
        <v>31</v>
      </c>
      <c r="C197" s="6">
        <v>11628</v>
      </c>
      <c r="D197" s="6">
        <v>6500</v>
      </c>
      <c r="E197" s="6">
        <f t="shared" si="42"/>
        <v>968.61239999999998</v>
      </c>
      <c r="F197" s="6">
        <v>541</v>
      </c>
      <c r="G197" s="6">
        <f t="shared" si="44"/>
        <v>-6762.0896518837908</v>
      </c>
      <c r="H197" s="46">
        <f t="shared" si="43"/>
        <v>-427.61239999999998</v>
      </c>
      <c r="I197" s="31"/>
      <c r="J197" s="16"/>
      <c r="K197" s="15">
        <f>(G197)*(H191/12)</f>
        <v>-47.898135034176853</v>
      </c>
    </row>
    <row r="198" spans="2:11" s="2" customFormat="1" ht="12.75" customHeight="1" x14ac:dyDescent="0.25">
      <c r="B198" s="2" t="s">
        <v>32</v>
      </c>
      <c r="C198" s="6">
        <v>11628</v>
      </c>
      <c r="D198" s="6">
        <v>6500</v>
      </c>
      <c r="E198" s="6">
        <f t="shared" si="42"/>
        <v>968.61239999999998</v>
      </c>
      <c r="F198" s="6">
        <v>541</v>
      </c>
      <c r="G198" s="6">
        <f t="shared" si="44"/>
        <v>-7189.7020518837908</v>
      </c>
      <c r="H198" s="46">
        <f t="shared" si="43"/>
        <v>-427.61239999999998</v>
      </c>
      <c r="I198" s="31"/>
      <c r="J198" s="16"/>
      <c r="K198" s="15">
        <f>(G198)*(H191/12)</f>
        <v>-50.927056200843523</v>
      </c>
    </row>
    <row r="199" spans="2:11" s="2" customFormat="1" ht="12.75" customHeight="1" x14ac:dyDescent="0.25">
      <c r="B199" s="2" t="s">
        <v>33</v>
      </c>
      <c r="C199" s="6">
        <v>11858</v>
      </c>
      <c r="D199" s="6">
        <v>6500</v>
      </c>
      <c r="E199" s="6">
        <f t="shared" si="42"/>
        <v>987.77139999999997</v>
      </c>
      <c r="F199" s="6">
        <v>541</v>
      </c>
      <c r="G199" s="6">
        <f t="shared" si="44"/>
        <v>-7617.3144518837908</v>
      </c>
      <c r="H199" s="46">
        <f>F199-E199</f>
        <v>-446.77139999999997</v>
      </c>
      <c r="I199" s="31"/>
      <c r="J199" s="16"/>
      <c r="K199" s="15">
        <f>(G199)*(H191/12)</f>
        <v>-53.955977367510187</v>
      </c>
    </row>
    <row r="200" spans="2:11" s="2" customFormat="1" ht="12.75" customHeight="1" x14ac:dyDescent="0.25">
      <c r="B200" s="2" t="s">
        <v>17</v>
      </c>
      <c r="C200" s="6">
        <v>11858</v>
      </c>
      <c r="D200" s="6">
        <v>6500</v>
      </c>
      <c r="E200" s="6">
        <f t="shared" si="42"/>
        <v>987.77139999999997</v>
      </c>
      <c r="F200" s="6">
        <v>541</v>
      </c>
      <c r="G200" s="6">
        <f t="shared" si="44"/>
        <v>-8064.0858518837904</v>
      </c>
      <c r="H200" s="46">
        <f>F200-E200</f>
        <v>-446.77139999999997</v>
      </c>
      <c r="I200" s="31"/>
      <c r="J200" s="16"/>
      <c r="K200" s="15">
        <f>(G200)*(H191/12)</f>
        <v>-57.120608117510187</v>
      </c>
    </row>
    <row r="201" spans="2:11" s="2" customFormat="1" ht="12.75" customHeight="1" x14ac:dyDescent="0.25">
      <c r="B201" s="2" t="s">
        <v>18</v>
      </c>
      <c r="C201" s="6">
        <v>11858</v>
      </c>
      <c r="D201" s="6">
        <v>6500</v>
      </c>
      <c r="E201" s="6">
        <f t="shared" si="42"/>
        <v>987.77139999999997</v>
      </c>
      <c r="F201" s="6">
        <v>541</v>
      </c>
      <c r="G201" s="6">
        <f t="shared" si="44"/>
        <v>-8510.85725188379</v>
      </c>
      <c r="H201" s="46">
        <f>F201-E201</f>
        <v>-446.77139999999997</v>
      </c>
      <c r="I201" s="31"/>
      <c r="J201" s="16"/>
      <c r="K201" s="15">
        <f>(G201)*(H191/12)</f>
        <v>-60.285238867510181</v>
      </c>
    </row>
    <row r="202" spans="2:11" s="2" customFormat="1" ht="12.75" customHeight="1" x14ac:dyDescent="0.25">
      <c r="B202" s="2" t="s">
        <v>19</v>
      </c>
      <c r="C202" s="6">
        <v>12164</v>
      </c>
      <c r="D202" s="6">
        <v>6500</v>
      </c>
      <c r="E202" s="6">
        <f t="shared" si="42"/>
        <v>1013.2612</v>
      </c>
      <c r="F202" s="6">
        <v>541</v>
      </c>
      <c r="G202" s="6">
        <f t="shared" si="44"/>
        <v>-8957.6286518837896</v>
      </c>
      <c r="H202" s="46">
        <f t="shared" ref="H202:H204" si="45">F202-E202</f>
        <v>-472.26120000000003</v>
      </c>
      <c r="I202" s="31"/>
      <c r="J202" s="16"/>
      <c r="K202" s="15">
        <f>(G202)*(H191/12)</f>
        <v>-63.449869617510181</v>
      </c>
    </row>
    <row r="203" spans="2:11" s="2" customFormat="1" ht="12.75" customHeight="1" x14ac:dyDescent="0.25">
      <c r="B203" s="2" t="s">
        <v>20</v>
      </c>
      <c r="C203" s="6">
        <v>12521</v>
      </c>
      <c r="D203" s="6">
        <v>6500</v>
      </c>
      <c r="E203" s="6">
        <f t="shared" si="42"/>
        <v>1042.9992999999999</v>
      </c>
      <c r="F203" s="6">
        <v>541</v>
      </c>
      <c r="G203" s="6">
        <f t="shared" si="44"/>
        <v>-9429.8898518837905</v>
      </c>
      <c r="H203" s="46">
        <f t="shared" si="45"/>
        <v>-501.99929999999995</v>
      </c>
      <c r="I203" s="31"/>
      <c r="J203" s="16"/>
      <c r="K203" s="15">
        <f>(G203)*(H191/12)</f>
        <v>-66.795053117510193</v>
      </c>
    </row>
    <row r="204" spans="2:11" s="2" customFormat="1" ht="12.75" customHeight="1" x14ac:dyDescent="0.25">
      <c r="B204" s="2" t="s">
        <v>21</v>
      </c>
      <c r="C204" s="6">
        <v>12521</v>
      </c>
      <c r="D204" s="6">
        <v>6500</v>
      </c>
      <c r="E204" s="6">
        <f t="shared" si="42"/>
        <v>1042.9992999999999</v>
      </c>
      <c r="F204" s="6">
        <v>541</v>
      </c>
      <c r="G204" s="6">
        <f t="shared" si="44"/>
        <v>-9931.88915188379</v>
      </c>
      <c r="H204" s="46">
        <f t="shared" si="45"/>
        <v>-501.99929999999995</v>
      </c>
      <c r="I204" s="31"/>
      <c r="J204" s="16"/>
      <c r="K204" s="15">
        <f>(G204)*(H191/12)</f>
        <v>-70.350881492510183</v>
      </c>
    </row>
    <row r="205" spans="2:11" s="2" customFormat="1" ht="12.75" customHeight="1" x14ac:dyDescent="0.25">
      <c r="B205" s="7" t="s">
        <v>22</v>
      </c>
      <c r="C205" s="8">
        <f>SUM(C193:C204)</f>
        <v>142319</v>
      </c>
      <c r="D205" s="9" t="s">
        <v>23</v>
      </c>
      <c r="E205" s="8">
        <f>SUM(E193:E204)</f>
        <v>11855.172699999999</v>
      </c>
      <c r="F205" s="8">
        <f>SUM(F193:F204)</f>
        <v>6492</v>
      </c>
      <c r="G205" s="12">
        <f>SUM(G193:G204)</f>
        <v>-89254.767222605486</v>
      </c>
      <c r="H205" s="49">
        <f>SUM(H193:H204)</f>
        <v>-5363.1726999999992</v>
      </c>
      <c r="I205" s="38">
        <f>H191/12</f>
        <v>7.0833333333333338E-3</v>
      </c>
      <c r="J205" s="23"/>
      <c r="K205" s="30">
        <f>SUM(K193:K204)</f>
        <v>-632.2212678267889</v>
      </c>
    </row>
    <row r="206" spans="2:11" s="2" customFormat="1" ht="12.75" customHeight="1" x14ac:dyDescent="0.25">
      <c r="H206" s="46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-632.2212678267889</v>
      </c>
      <c r="F207" s="2" t="s">
        <v>25</v>
      </c>
      <c r="G207" s="10">
        <f>H205+C207</f>
        <v>-5995.393967826788</v>
      </c>
      <c r="H207" s="46"/>
      <c r="I207" s="31"/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41"/>
      <c r="J208" s="27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449" t="s">
        <v>46</v>
      </c>
      <c r="I209" s="449"/>
      <c r="J209" s="20"/>
      <c r="K209" s="15"/>
    </row>
    <row r="210" spans="2:11" s="2" customFormat="1" ht="12.75" customHeight="1" x14ac:dyDescent="0.25">
      <c r="B210" s="439" t="s">
        <v>92</v>
      </c>
      <c r="C210" s="439"/>
      <c r="D210" s="439"/>
      <c r="E210" s="439" t="s">
        <v>93</v>
      </c>
      <c r="F210" s="439"/>
      <c r="G210" s="4" t="s">
        <v>94</v>
      </c>
      <c r="H210" s="52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12679</v>
      </c>
      <c r="D212" s="6">
        <v>6500</v>
      </c>
      <c r="E212" s="6">
        <f>C212*8.33%</f>
        <v>1056.1606999999999</v>
      </c>
      <c r="F212" s="6">
        <v>541</v>
      </c>
      <c r="G212" s="6">
        <f>G207</f>
        <v>-5995.393967826788</v>
      </c>
      <c r="H212" s="46">
        <f>F212-E212</f>
        <v>-515.16069999999991</v>
      </c>
      <c r="I212" s="31"/>
      <c r="J212" s="16"/>
      <c r="K212" s="15">
        <f>(G212)*(H210/12)</f>
        <v>-42.467373938773086</v>
      </c>
    </row>
    <row r="213" spans="2:11" s="2" customFormat="1" ht="12.75" customHeight="1" x14ac:dyDescent="0.25">
      <c r="B213" s="2" t="s">
        <v>28</v>
      </c>
      <c r="C213" s="6">
        <v>12679</v>
      </c>
      <c r="D213" s="6">
        <v>6500</v>
      </c>
      <c r="E213" s="6">
        <f t="shared" ref="E213:E224" si="46">C213*8.33%</f>
        <v>1056.1606999999999</v>
      </c>
      <c r="F213" s="6">
        <v>541</v>
      </c>
      <c r="G213" s="6">
        <f>G212+H212</f>
        <v>-6510.5546678267874</v>
      </c>
      <c r="H213" s="46">
        <f t="shared" ref="H213:H218" si="47">F213-E213</f>
        <v>-515.16069999999991</v>
      </c>
      <c r="I213" s="31"/>
      <c r="J213" s="16"/>
      <c r="K213" s="15">
        <f>(G213)*(H210/12)</f>
        <v>-46.116428897106417</v>
      </c>
    </row>
    <row r="214" spans="2:11" s="2" customFormat="1" ht="12.75" customHeight="1" x14ac:dyDescent="0.25">
      <c r="B214" s="2" t="s">
        <v>29</v>
      </c>
      <c r="C214" s="6">
        <v>13403</v>
      </c>
      <c r="D214" s="6">
        <v>6500</v>
      </c>
      <c r="E214" s="6">
        <f t="shared" si="46"/>
        <v>1116.4699000000001</v>
      </c>
      <c r="F214" s="6">
        <v>541</v>
      </c>
      <c r="G214" s="6">
        <f t="shared" ref="G214:G224" si="48">G213+H213</f>
        <v>-7025.7153678267878</v>
      </c>
      <c r="H214" s="46">
        <f t="shared" si="47"/>
        <v>-575.46990000000005</v>
      </c>
      <c r="I214" s="31"/>
      <c r="J214" s="16"/>
      <c r="K214" s="15">
        <f>(G214)*(H210/12)</f>
        <v>-49.765483855439747</v>
      </c>
    </row>
    <row r="215" spans="2:11" s="2" customFormat="1" ht="12.75" customHeight="1" x14ac:dyDescent="0.25">
      <c r="B215" s="2" t="s">
        <v>65</v>
      </c>
      <c r="C215" s="6">
        <v>27841</v>
      </c>
      <c r="D215" s="6">
        <v>6500</v>
      </c>
      <c r="E215" s="6">
        <f t="shared" si="46"/>
        <v>2319.1552999999999</v>
      </c>
      <c r="F215" s="6">
        <v>0</v>
      </c>
      <c r="G215" s="6">
        <f t="shared" si="48"/>
        <v>-7601.1852678267878</v>
      </c>
      <c r="H215" s="46">
        <f t="shared" si="47"/>
        <v>-2319.1552999999999</v>
      </c>
      <c r="I215" s="31"/>
      <c r="J215" s="16"/>
      <c r="K215" s="15">
        <f>(G215)*(H210/12)</f>
        <v>-53.841728980439754</v>
      </c>
    </row>
    <row r="216" spans="2:11" s="2" customFormat="1" ht="12.75" customHeight="1" x14ac:dyDescent="0.25">
      <c r="B216" s="2" t="s">
        <v>30</v>
      </c>
      <c r="C216" s="6">
        <v>13403</v>
      </c>
      <c r="D216" s="6">
        <v>6500</v>
      </c>
      <c r="E216" s="6">
        <f t="shared" si="46"/>
        <v>1116.4699000000001</v>
      </c>
      <c r="F216" s="6">
        <v>541</v>
      </c>
      <c r="G216" s="6">
        <f t="shared" si="48"/>
        <v>-9920.3405678267882</v>
      </c>
      <c r="H216" s="46">
        <f t="shared" si="47"/>
        <v>-575.46990000000005</v>
      </c>
      <c r="I216" s="31" t="s">
        <v>54</v>
      </c>
      <c r="J216" s="16"/>
      <c r="K216" s="15">
        <f>(G216)*(H210/12)</f>
        <v>-70.269079022106425</v>
      </c>
    </row>
    <row r="217" spans="2:11" s="2" customFormat="1" ht="12.75" customHeight="1" x14ac:dyDescent="0.25">
      <c r="B217" s="2" t="s">
        <v>31</v>
      </c>
      <c r="C217" s="6">
        <v>13653</v>
      </c>
      <c r="D217" s="6">
        <v>6500</v>
      </c>
      <c r="E217" s="6">
        <f t="shared" si="46"/>
        <v>1137.2949000000001</v>
      </c>
      <c r="F217" s="6">
        <v>541</v>
      </c>
      <c r="G217" s="6">
        <f t="shared" si="48"/>
        <v>-10495.810467826788</v>
      </c>
      <c r="H217" s="46">
        <f t="shared" si="47"/>
        <v>-596.2949000000001</v>
      </c>
      <c r="I217" s="31" t="s">
        <v>54</v>
      </c>
      <c r="J217" s="16"/>
      <c r="K217" s="15">
        <f>(G217)*(H210/12)</f>
        <v>-74.345324147106425</v>
      </c>
    </row>
    <row r="218" spans="2:11" s="2" customFormat="1" ht="12.75" customHeight="1" x14ac:dyDescent="0.25">
      <c r="B218" s="2" t="s">
        <v>32</v>
      </c>
      <c r="C218" s="6">
        <v>13653</v>
      </c>
      <c r="D218" s="6">
        <v>6500</v>
      </c>
      <c r="E218" s="6">
        <f t="shared" si="46"/>
        <v>1137.2949000000001</v>
      </c>
      <c r="F218" s="6">
        <v>541</v>
      </c>
      <c r="G218" s="6">
        <f t="shared" si="48"/>
        <v>-11092.105367826789</v>
      </c>
      <c r="H218" s="46">
        <f t="shared" si="47"/>
        <v>-596.2949000000001</v>
      </c>
      <c r="I218" s="31"/>
      <c r="J218" s="16"/>
      <c r="K218" s="15">
        <f>(G218)*(H210/12)</f>
        <v>-78.569079688773101</v>
      </c>
    </row>
    <row r="219" spans="2:11" s="2" customFormat="1" ht="12.75" customHeight="1" x14ac:dyDescent="0.25">
      <c r="B219" s="2" t="s">
        <v>33</v>
      </c>
      <c r="C219" s="6">
        <v>13903</v>
      </c>
      <c r="D219" s="6">
        <v>6500</v>
      </c>
      <c r="E219" s="6">
        <f t="shared" si="46"/>
        <v>1158.1198999999999</v>
      </c>
      <c r="F219" s="6">
        <v>541</v>
      </c>
      <c r="G219" s="6">
        <f t="shared" si="48"/>
        <v>-11688.40026782679</v>
      </c>
      <c r="H219" s="46">
        <f>F219-E219</f>
        <v>-617.11989999999992</v>
      </c>
      <c r="I219" s="31"/>
      <c r="J219" s="16"/>
      <c r="K219" s="15">
        <f>(G219)*(H210/12)</f>
        <v>-82.792835230439763</v>
      </c>
    </row>
    <row r="220" spans="2:11" s="2" customFormat="1" ht="12.75" customHeight="1" x14ac:dyDescent="0.25">
      <c r="B220" s="2" t="s">
        <v>17</v>
      </c>
      <c r="C220" s="6">
        <v>13903</v>
      </c>
      <c r="D220" s="6">
        <v>6500</v>
      </c>
      <c r="E220" s="6">
        <f t="shared" si="46"/>
        <v>1158.1198999999999</v>
      </c>
      <c r="F220" s="6">
        <v>541</v>
      </c>
      <c r="G220" s="6">
        <f t="shared" si="48"/>
        <v>-12305.520167826789</v>
      </c>
      <c r="H220" s="46">
        <f>F220-E220</f>
        <v>-617.11989999999992</v>
      </c>
      <c r="I220" s="31"/>
      <c r="J220" s="16"/>
      <c r="K220" s="15">
        <f>(G220)*(H210/12)</f>
        <v>-87.164101188773103</v>
      </c>
    </row>
    <row r="221" spans="2:11" s="2" customFormat="1" ht="12.75" customHeight="1" x14ac:dyDescent="0.25">
      <c r="B221" s="2" t="s">
        <v>18</v>
      </c>
      <c r="C221" s="6">
        <v>13903</v>
      </c>
      <c r="D221" s="6">
        <v>6500</v>
      </c>
      <c r="E221" s="6">
        <f t="shared" si="46"/>
        <v>1158.1198999999999</v>
      </c>
      <c r="F221" s="6">
        <v>541</v>
      </c>
      <c r="G221" s="6">
        <f t="shared" si="48"/>
        <v>-12922.640067826789</v>
      </c>
      <c r="H221" s="46">
        <f>F221-E221</f>
        <v>-617.11989999999992</v>
      </c>
      <c r="I221" s="31"/>
      <c r="J221" s="16"/>
      <c r="K221" s="15">
        <f>(G221)*(H210/12)</f>
        <v>-91.535367147106427</v>
      </c>
    </row>
    <row r="222" spans="2:11" s="2" customFormat="1" ht="12.75" customHeight="1" x14ac:dyDescent="0.25">
      <c r="B222" s="2" t="s">
        <v>19</v>
      </c>
      <c r="C222" s="6">
        <v>13903</v>
      </c>
      <c r="D222" s="6">
        <v>6500</v>
      </c>
      <c r="E222" s="6">
        <f t="shared" si="46"/>
        <v>1158.1198999999999</v>
      </c>
      <c r="F222" s="6">
        <v>541</v>
      </c>
      <c r="G222" s="6">
        <f t="shared" si="48"/>
        <v>-13539.759967826789</v>
      </c>
      <c r="H222" s="46">
        <f t="shared" ref="H222:H224" si="49">F222-E222</f>
        <v>-617.11989999999992</v>
      </c>
      <c r="I222" s="31"/>
      <c r="J222" s="16"/>
      <c r="K222" s="15">
        <f>(G222)*(H210/12)</f>
        <v>-95.906633105439766</v>
      </c>
    </row>
    <row r="223" spans="2:11" s="2" customFormat="1" ht="12.75" customHeight="1" x14ac:dyDescent="0.25">
      <c r="B223" s="2" t="s">
        <v>20</v>
      </c>
      <c r="C223" s="6">
        <v>14663</v>
      </c>
      <c r="D223" s="6">
        <v>6500</v>
      </c>
      <c r="E223" s="6">
        <f t="shared" si="46"/>
        <v>1221.4278999999999</v>
      </c>
      <c r="F223" s="6">
        <v>541</v>
      </c>
      <c r="G223" s="6">
        <f t="shared" si="48"/>
        <v>-14156.879867826789</v>
      </c>
      <c r="H223" s="46">
        <f t="shared" si="49"/>
        <v>-680.42789999999991</v>
      </c>
      <c r="I223" s="31"/>
      <c r="J223" s="16"/>
      <c r="K223" s="15">
        <f>(G223)*(H210/12)</f>
        <v>-100.27789906377309</v>
      </c>
    </row>
    <row r="224" spans="2:11" s="2" customFormat="1" ht="12.75" customHeight="1" x14ac:dyDescent="0.25">
      <c r="B224" s="2" t="s">
        <v>21</v>
      </c>
      <c r="C224" s="6">
        <v>14663</v>
      </c>
      <c r="D224" s="6">
        <v>6500</v>
      </c>
      <c r="E224" s="6">
        <f t="shared" si="46"/>
        <v>1221.4278999999999</v>
      </c>
      <c r="F224" s="6">
        <v>541</v>
      </c>
      <c r="G224" s="6">
        <f t="shared" si="48"/>
        <v>-14837.307767826789</v>
      </c>
      <c r="H224" s="46">
        <f t="shared" si="49"/>
        <v>-680.42789999999991</v>
      </c>
      <c r="I224" s="31"/>
      <c r="J224" s="16"/>
      <c r="K224" s="15">
        <f>(G224)*(H210/12)</f>
        <v>-105.09759668877309</v>
      </c>
    </row>
    <row r="225" spans="2:11" s="2" customFormat="1" ht="12.75" customHeight="1" x14ac:dyDescent="0.25">
      <c r="B225" s="7" t="s">
        <v>22</v>
      </c>
      <c r="C225" s="8">
        <f>SUM(C212:C224)</f>
        <v>192249</v>
      </c>
      <c r="D225" s="9" t="s">
        <v>23</v>
      </c>
      <c r="E225" s="8">
        <f>SUM(E212:E224)</f>
        <v>16014.341699999999</v>
      </c>
      <c r="F225" s="8">
        <f>SUM(F212:F224)</f>
        <v>6492</v>
      </c>
      <c r="G225" s="12">
        <f>SUM(G212:G224)</f>
        <v>-138091.61378174825</v>
      </c>
      <c r="H225" s="49">
        <f>SUM(H212:H224)</f>
        <v>-9522.341699999999</v>
      </c>
      <c r="I225" s="38">
        <f>H210/12</f>
        <v>7.0833333333333338E-3</v>
      </c>
      <c r="J225" s="23"/>
      <c r="K225" s="30">
        <f>SUM(K212:K224)</f>
        <v>-978.14893095405034</v>
      </c>
    </row>
    <row r="226" spans="2:11" s="2" customFormat="1" ht="12.75" customHeight="1" x14ac:dyDescent="0.25">
      <c r="H226" s="46"/>
      <c r="I226" s="31"/>
      <c r="J226" s="16"/>
      <c r="K226" s="15"/>
    </row>
    <row r="227" spans="2:11" s="2" customFormat="1" ht="12.75" customHeight="1" x14ac:dyDescent="0.25">
      <c r="B227" s="2" t="s">
        <v>24</v>
      </c>
      <c r="C227" s="10">
        <f>G225*I225</f>
        <v>-978.14893095405023</v>
      </c>
      <c r="F227" s="2" t="s">
        <v>25</v>
      </c>
      <c r="G227" s="10">
        <f>H225+C227</f>
        <v>-10500.490630954049</v>
      </c>
      <c r="H227" s="46"/>
      <c r="I227" s="31"/>
      <c r="J227" s="143" t="str">
        <f>IF($K225=$C227,"Intt OK","Intt CHECK IT")</f>
        <v>Intt OK</v>
      </c>
      <c r="K227" s="15"/>
    </row>
    <row r="228" spans="2:11" s="1" customFormat="1" ht="12.75" customHeight="1" x14ac:dyDescent="0.25">
      <c r="H228" s="53"/>
      <c r="I228" s="41"/>
      <c r="J228" s="27"/>
      <c r="K228" s="28"/>
    </row>
    <row r="229" spans="2:11" s="2" customFormat="1" ht="12.75" customHeight="1" x14ac:dyDescent="0.25">
      <c r="B229" s="438" t="s">
        <v>2</v>
      </c>
      <c r="C229" s="438"/>
      <c r="D229" s="438"/>
      <c r="E229" s="438" t="s">
        <v>3</v>
      </c>
      <c r="F229" s="438"/>
      <c r="G229" s="3" t="s">
        <v>4</v>
      </c>
      <c r="H229" s="449" t="s">
        <v>47</v>
      </c>
      <c r="I229" s="449"/>
      <c r="J229" s="20"/>
      <c r="K229" s="15"/>
    </row>
    <row r="230" spans="2:11" s="2" customFormat="1" ht="12.75" customHeight="1" x14ac:dyDescent="0.25">
      <c r="B230" s="439" t="s">
        <v>92</v>
      </c>
      <c r="C230" s="439"/>
      <c r="D230" s="439"/>
      <c r="E230" s="439" t="s">
        <v>93</v>
      </c>
      <c r="F230" s="439"/>
      <c r="G230" s="4" t="s">
        <v>94</v>
      </c>
      <c r="H230" s="52" t="s">
        <v>45</v>
      </c>
      <c r="I230" s="32"/>
      <c r="J230" s="26"/>
      <c r="K230" s="15"/>
    </row>
    <row r="231" spans="2:11" s="2" customFormat="1" ht="12.75" customHeight="1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5" t="s">
        <v>14</v>
      </c>
      <c r="H231" s="48" t="s">
        <v>15</v>
      </c>
      <c r="I231" s="33" t="s">
        <v>16</v>
      </c>
      <c r="J231" s="17"/>
      <c r="K231" s="15"/>
    </row>
    <row r="232" spans="2:11" s="2" customFormat="1" ht="12.75" customHeight="1" x14ac:dyDescent="0.25">
      <c r="B232" s="2" t="s">
        <v>27</v>
      </c>
      <c r="C232" s="6">
        <v>14663</v>
      </c>
      <c r="D232" s="6">
        <v>6500</v>
      </c>
      <c r="E232" s="6">
        <f>C232*8.33%</f>
        <v>1221.4278999999999</v>
      </c>
      <c r="F232" s="6">
        <v>541</v>
      </c>
      <c r="G232" s="6">
        <f>G227</f>
        <v>-10500.490630954049</v>
      </c>
      <c r="H232" s="46">
        <f>F232-E232</f>
        <v>-680.42789999999991</v>
      </c>
      <c r="I232" s="31"/>
      <c r="J232" s="16"/>
      <c r="K232" s="15">
        <f>(G232)*(H230/12)</f>
        <v>-74.378475302591184</v>
      </c>
    </row>
    <row r="233" spans="2:11" s="2" customFormat="1" ht="12.75" customHeight="1" x14ac:dyDescent="0.25">
      <c r="B233" s="2" t="s">
        <v>28</v>
      </c>
      <c r="C233" s="6">
        <v>15950</v>
      </c>
      <c r="D233" s="6">
        <v>6500</v>
      </c>
      <c r="E233" s="6">
        <f t="shared" ref="E233:E243" si="50">C233*8.33%</f>
        <v>1328.635</v>
      </c>
      <c r="F233" s="6">
        <v>541</v>
      </c>
      <c r="G233" s="6">
        <f>G232+H232</f>
        <v>-11180.91853095405</v>
      </c>
      <c r="H233" s="46">
        <f t="shared" ref="H233:H237" si="51">F233-E233</f>
        <v>-787.63499999999999</v>
      </c>
      <c r="I233" s="31"/>
      <c r="J233" s="16"/>
      <c r="K233" s="15">
        <f>(G233)*(H230/12)</f>
        <v>-79.198172927591187</v>
      </c>
    </row>
    <row r="234" spans="2:11" s="2" customFormat="1" ht="12.75" customHeight="1" x14ac:dyDescent="0.25">
      <c r="B234" s="2" t="s">
        <v>29</v>
      </c>
      <c r="C234" s="6">
        <v>15950</v>
      </c>
      <c r="D234" s="6">
        <v>6500</v>
      </c>
      <c r="E234" s="6">
        <f t="shared" si="50"/>
        <v>1328.635</v>
      </c>
      <c r="F234" s="6">
        <v>541</v>
      </c>
      <c r="G234" s="6">
        <f t="shared" ref="G234:G243" si="52">G233+H233</f>
        <v>-11968.55353095405</v>
      </c>
      <c r="H234" s="46">
        <f t="shared" si="51"/>
        <v>-787.63499999999999</v>
      </c>
      <c r="I234" s="31" t="s">
        <v>54</v>
      </c>
      <c r="J234" s="16"/>
      <c r="K234" s="15">
        <f>(G234)*(H230/12)</f>
        <v>-84.777254177591189</v>
      </c>
    </row>
    <row r="235" spans="2:11" s="2" customFormat="1" ht="12.75" customHeight="1" x14ac:dyDescent="0.25">
      <c r="B235" s="2" t="s">
        <v>30</v>
      </c>
      <c r="C235" s="6">
        <v>15950</v>
      </c>
      <c r="D235" s="6">
        <v>6500</v>
      </c>
      <c r="E235" s="6">
        <f t="shared" si="50"/>
        <v>1328.635</v>
      </c>
      <c r="F235" s="6">
        <v>541</v>
      </c>
      <c r="G235" s="6">
        <f t="shared" si="52"/>
        <v>-12756.18853095405</v>
      </c>
      <c r="H235" s="46">
        <f t="shared" si="51"/>
        <v>-787.63499999999999</v>
      </c>
      <c r="I235" s="31" t="s">
        <v>54</v>
      </c>
      <c r="J235" s="16"/>
      <c r="K235" s="15">
        <f>(G235)*(H230/12)</f>
        <v>-90.356335427591191</v>
      </c>
    </row>
    <row r="236" spans="2:11" s="2" customFormat="1" ht="12.75" customHeight="1" x14ac:dyDescent="0.25">
      <c r="B236" s="2" t="s">
        <v>31</v>
      </c>
      <c r="C236" s="6">
        <v>15950</v>
      </c>
      <c r="D236" s="6">
        <v>6500</v>
      </c>
      <c r="E236" s="6">
        <f t="shared" si="50"/>
        <v>1328.635</v>
      </c>
      <c r="F236" s="6">
        <v>541</v>
      </c>
      <c r="G236" s="6">
        <f t="shared" si="52"/>
        <v>-13543.823530954051</v>
      </c>
      <c r="H236" s="46">
        <f t="shared" si="51"/>
        <v>-787.63499999999999</v>
      </c>
      <c r="I236" s="31"/>
      <c r="J236" s="16"/>
      <c r="K236" s="15">
        <f>(G236)*(H230/12)</f>
        <v>-95.935416677591192</v>
      </c>
    </row>
    <row r="237" spans="2:11" s="2" customFormat="1" ht="12.75" customHeight="1" x14ac:dyDescent="0.25">
      <c r="B237" s="2" t="s">
        <v>32</v>
      </c>
      <c r="C237" s="6">
        <v>15950</v>
      </c>
      <c r="D237" s="6">
        <v>6500</v>
      </c>
      <c r="E237" s="6">
        <f t="shared" si="50"/>
        <v>1328.635</v>
      </c>
      <c r="F237" s="6">
        <v>541</v>
      </c>
      <c r="G237" s="6">
        <f t="shared" si="52"/>
        <v>-14331.458530954051</v>
      </c>
      <c r="H237" s="46">
        <f t="shared" si="51"/>
        <v>-787.63499999999999</v>
      </c>
      <c r="I237" s="31"/>
      <c r="J237" s="16"/>
      <c r="K237" s="15">
        <f>(G237)*(H230/12)</f>
        <v>-101.51449792759119</v>
      </c>
    </row>
    <row r="238" spans="2:11" s="2" customFormat="1" ht="12.75" customHeight="1" x14ac:dyDescent="0.25">
      <c r="B238" s="2" t="s">
        <v>33</v>
      </c>
      <c r="C238" s="6">
        <v>15950</v>
      </c>
      <c r="D238" s="6">
        <v>6500</v>
      </c>
      <c r="E238" s="6">
        <f t="shared" si="50"/>
        <v>1328.635</v>
      </c>
      <c r="F238" s="6">
        <v>541</v>
      </c>
      <c r="G238" s="6">
        <f t="shared" si="52"/>
        <v>-15119.093530954051</v>
      </c>
      <c r="H238" s="46">
        <f>F238-E238</f>
        <v>-787.63499999999999</v>
      </c>
      <c r="I238" s="31"/>
      <c r="J238" s="16"/>
      <c r="K238" s="15">
        <f>(G238)*(H230/12)</f>
        <v>-107.0935791775912</v>
      </c>
    </row>
    <row r="239" spans="2:11" s="2" customFormat="1" ht="12.75" customHeight="1" x14ac:dyDescent="0.25">
      <c r="B239" s="2" t="s">
        <v>17</v>
      </c>
      <c r="C239" s="6">
        <v>15950</v>
      </c>
      <c r="D239" s="6">
        <v>6500</v>
      </c>
      <c r="E239" s="6">
        <f t="shared" si="50"/>
        <v>1328.635</v>
      </c>
      <c r="F239" s="6">
        <v>541</v>
      </c>
      <c r="G239" s="6">
        <f t="shared" si="52"/>
        <v>-15906.728530954051</v>
      </c>
      <c r="H239" s="46">
        <f>F239-E239</f>
        <v>-787.63499999999999</v>
      </c>
      <c r="I239" s="31"/>
      <c r="J239" s="16"/>
      <c r="K239" s="15">
        <f>(G239)*(H230/12)</f>
        <v>-112.67266042759121</v>
      </c>
    </row>
    <row r="240" spans="2:11" s="2" customFormat="1" ht="12.75" customHeight="1" x14ac:dyDescent="0.25">
      <c r="B240" s="2" t="s">
        <v>18</v>
      </c>
      <c r="C240" s="6">
        <v>15950</v>
      </c>
      <c r="D240" s="6">
        <v>6500</v>
      </c>
      <c r="E240" s="6">
        <f t="shared" si="50"/>
        <v>1328.635</v>
      </c>
      <c r="F240" s="6">
        <v>541</v>
      </c>
      <c r="G240" s="6">
        <f t="shared" si="52"/>
        <v>-16694.363530954051</v>
      </c>
      <c r="H240" s="46">
        <f>F240-E240</f>
        <v>-787.63499999999999</v>
      </c>
      <c r="I240" s="31"/>
      <c r="J240" s="16"/>
      <c r="K240" s="15">
        <f>(G240)*(H230/12)</f>
        <v>-118.25174167759121</v>
      </c>
    </row>
    <row r="241" spans="2:12" s="2" customFormat="1" ht="12.75" customHeight="1" x14ac:dyDescent="0.25">
      <c r="B241" s="2" t="s">
        <v>19</v>
      </c>
      <c r="C241" s="6">
        <v>15950</v>
      </c>
      <c r="D241" s="6">
        <v>6500</v>
      </c>
      <c r="E241" s="6">
        <f t="shared" si="50"/>
        <v>1328.635</v>
      </c>
      <c r="F241" s="6">
        <v>541</v>
      </c>
      <c r="G241" s="6">
        <f t="shared" si="52"/>
        <v>-17481.99853095405</v>
      </c>
      <c r="H241" s="46">
        <f t="shared" ref="H241:H243" si="53">F241-E241</f>
        <v>-787.63499999999999</v>
      </c>
      <c r="I241" s="31"/>
      <c r="J241" s="16"/>
      <c r="K241" s="15">
        <f>(G241)*(H230/12)</f>
        <v>-123.8308229275912</v>
      </c>
    </row>
    <row r="242" spans="2:12" s="2" customFormat="1" ht="12.75" customHeight="1" x14ac:dyDescent="0.25">
      <c r="B242" s="2" t="s">
        <v>20</v>
      </c>
      <c r="C242" s="6">
        <v>17077</v>
      </c>
      <c r="D242" s="6">
        <v>6500</v>
      </c>
      <c r="E242" s="6">
        <f t="shared" si="50"/>
        <v>1422.5140999999999</v>
      </c>
      <c r="F242" s="6">
        <v>541</v>
      </c>
      <c r="G242" s="6">
        <f t="shared" si="52"/>
        <v>-18269.633530954048</v>
      </c>
      <c r="H242" s="46">
        <f t="shared" si="53"/>
        <v>-881.51409999999987</v>
      </c>
      <c r="I242" s="31"/>
      <c r="J242" s="16"/>
      <c r="K242" s="15">
        <f>(G242)*(H230/12)</f>
        <v>-129.40990417759119</v>
      </c>
    </row>
    <row r="243" spans="2:12" s="2" customFormat="1" ht="12.75" customHeight="1" x14ac:dyDescent="0.25">
      <c r="B243" s="2" t="s">
        <v>21</v>
      </c>
      <c r="C243" s="6">
        <v>17077</v>
      </c>
      <c r="D243" s="6">
        <v>6500</v>
      </c>
      <c r="E243" s="6">
        <f t="shared" si="50"/>
        <v>1422.5140999999999</v>
      </c>
      <c r="F243" s="6">
        <v>541</v>
      </c>
      <c r="G243" s="6">
        <f t="shared" si="52"/>
        <v>-19151.147630954049</v>
      </c>
      <c r="H243" s="46">
        <f t="shared" si="53"/>
        <v>-881.51409999999987</v>
      </c>
      <c r="I243" s="31"/>
      <c r="J243" s="16"/>
      <c r="K243" s="15">
        <f>(G243)*(H230/12)</f>
        <v>-135.65396238592453</v>
      </c>
    </row>
    <row r="244" spans="2:12" s="2" customFormat="1" ht="12.75" customHeight="1" x14ac:dyDescent="0.25">
      <c r="B244" s="7" t="s">
        <v>22</v>
      </c>
      <c r="C244" s="8">
        <f>SUM(C232:C243)</f>
        <v>192367</v>
      </c>
      <c r="D244" s="9" t="s">
        <v>23</v>
      </c>
      <c r="E244" s="8">
        <f>SUM(E232:E243)</f>
        <v>16024.171100000001</v>
      </c>
      <c r="F244" s="8">
        <f>SUM(F232:F243)</f>
        <v>6492</v>
      </c>
      <c r="G244" s="12">
        <f>SUM(G232:G243)</f>
        <v>-176904.3985714486</v>
      </c>
      <c r="H244" s="49">
        <f>SUM(H232:H243)</f>
        <v>-9532.1711000000014</v>
      </c>
      <c r="I244" s="38">
        <f>H230/12</f>
        <v>7.0833333333333338E-3</v>
      </c>
      <c r="J244" s="23"/>
      <c r="K244" s="30">
        <f>SUM(K232:K243)</f>
        <v>-1253.0728232144277</v>
      </c>
    </row>
    <row r="245" spans="2:12" s="2" customFormat="1" ht="12.75" customHeight="1" x14ac:dyDescent="0.25">
      <c r="H245" s="46"/>
      <c r="I245" s="31"/>
      <c r="J245" s="16"/>
      <c r="K245" s="15"/>
    </row>
    <row r="246" spans="2:12" s="2" customFormat="1" ht="12.75" customHeight="1" x14ac:dyDescent="0.25">
      <c r="B246" s="2" t="s">
        <v>24</v>
      </c>
      <c r="C246" s="10">
        <f>G244*I244</f>
        <v>-1253.0728232144277</v>
      </c>
      <c r="F246" s="2" t="s">
        <v>25</v>
      </c>
      <c r="G246" s="10">
        <f>H244+C246</f>
        <v>-10785.24392321443</v>
      </c>
      <c r="H246" s="46"/>
      <c r="I246" s="31"/>
      <c r="J246" s="143" t="str">
        <f>IF($K244=$C246,"Intt OK","Intt CHECK IT")</f>
        <v>Intt OK</v>
      </c>
      <c r="K246" s="15"/>
    </row>
    <row r="247" spans="2:12" s="1" customFormat="1" ht="12.75" customHeight="1" x14ac:dyDescent="0.25">
      <c r="H247" s="53"/>
      <c r="I247" s="41"/>
      <c r="J247" s="27"/>
      <c r="K247" s="28"/>
    </row>
    <row r="248" spans="2:12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3" t="s">
        <v>4</v>
      </c>
      <c r="H248" s="449" t="s">
        <v>48</v>
      </c>
      <c r="I248" s="449"/>
      <c r="J248" s="20"/>
      <c r="K248" s="15"/>
    </row>
    <row r="249" spans="2:12" s="2" customFormat="1" ht="12.75" customHeight="1" x14ac:dyDescent="0.25">
      <c r="B249" s="439" t="s">
        <v>92</v>
      </c>
      <c r="C249" s="439"/>
      <c r="D249" s="439"/>
      <c r="E249" s="439" t="s">
        <v>93</v>
      </c>
      <c r="F249" s="439"/>
      <c r="G249" s="4" t="s">
        <v>94</v>
      </c>
      <c r="H249" s="52" t="s">
        <v>45</v>
      </c>
      <c r="I249" s="32"/>
      <c r="J249" s="26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5" t="s">
        <v>14</v>
      </c>
      <c r="H250" s="48" t="s">
        <v>15</v>
      </c>
      <c r="I250" s="33" t="s">
        <v>16</v>
      </c>
      <c r="J250" s="17"/>
      <c r="K250" s="15"/>
    </row>
    <row r="251" spans="2:12" s="2" customFormat="1" ht="12.75" customHeight="1" x14ac:dyDescent="0.25">
      <c r="B251" s="2" t="s">
        <v>27</v>
      </c>
      <c r="C251" s="6">
        <v>17077</v>
      </c>
      <c r="D251" s="6">
        <v>6500</v>
      </c>
      <c r="E251" s="6">
        <f>C251*8.33%</f>
        <v>1422.5140999999999</v>
      </c>
      <c r="F251" s="6">
        <v>541</v>
      </c>
      <c r="G251" s="6">
        <f>G246</f>
        <v>-10785.24392321443</v>
      </c>
      <c r="H251" s="46">
        <f>F251-E251</f>
        <v>-881.51409999999987</v>
      </c>
      <c r="I251" s="31"/>
      <c r="J251" s="16"/>
      <c r="K251" s="15">
        <f>(G251)*(H249/12)</f>
        <v>-76.395477789435546</v>
      </c>
    </row>
    <row r="252" spans="2:12" s="2" customFormat="1" ht="12.75" customHeight="1" x14ac:dyDescent="0.25">
      <c r="B252" s="2" t="s">
        <v>28</v>
      </c>
      <c r="C252" s="6">
        <v>17077</v>
      </c>
      <c r="D252" s="6">
        <v>6500</v>
      </c>
      <c r="E252" s="6">
        <f t="shared" ref="E252:E263" si="54">C252*8.33%</f>
        <v>1422.5140999999999</v>
      </c>
      <c r="F252" s="6">
        <v>541</v>
      </c>
      <c r="G252" s="6">
        <f>G251+H251</f>
        <v>-11666.75802321443</v>
      </c>
      <c r="H252" s="46">
        <f t="shared" ref="H252:H257" si="55">F252-E252</f>
        <v>-881.51409999999987</v>
      </c>
      <c r="I252" s="31"/>
      <c r="J252" s="16"/>
      <c r="K252" s="15">
        <f>(G252)*(H249/12)</f>
        <v>-82.639535997768888</v>
      </c>
    </row>
    <row r="253" spans="2:12" s="2" customFormat="1" ht="12.75" customHeight="1" x14ac:dyDescent="0.25">
      <c r="B253" s="2" t="s">
        <v>29</v>
      </c>
      <c r="C253" s="6">
        <v>17077</v>
      </c>
      <c r="D253" s="6">
        <v>6500</v>
      </c>
      <c r="E253" s="6">
        <f t="shared" si="54"/>
        <v>1422.5140999999999</v>
      </c>
      <c r="F253" s="6">
        <v>541</v>
      </c>
      <c r="G253" s="6">
        <f t="shared" ref="G253:G263" si="56">G252+H252</f>
        <v>-12548.27212321443</v>
      </c>
      <c r="H253" s="46">
        <f t="shared" si="55"/>
        <v>-881.51409999999987</v>
      </c>
      <c r="I253" s="31"/>
      <c r="J253" s="16"/>
      <c r="K253" s="15">
        <f>(G253)*(H249/12)</f>
        <v>-88.883594206102217</v>
      </c>
    </row>
    <row r="254" spans="2:12" s="2" customFormat="1" ht="12.75" customHeight="1" x14ac:dyDescent="0.25">
      <c r="B254" s="2" t="s">
        <v>30</v>
      </c>
      <c r="C254" s="6">
        <v>17871</v>
      </c>
      <c r="D254" s="6">
        <v>6500</v>
      </c>
      <c r="E254" s="6">
        <f t="shared" si="54"/>
        <v>1488.6542999999999</v>
      </c>
      <c r="F254" s="6">
        <v>541</v>
      </c>
      <c r="G254" s="6">
        <f t="shared" si="56"/>
        <v>-13429.786223214431</v>
      </c>
      <c r="H254" s="46">
        <f t="shared" si="55"/>
        <v>-947.65429999999992</v>
      </c>
      <c r="I254" s="31" t="s">
        <v>54</v>
      </c>
      <c r="J254" s="16"/>
      <c r="K254" s="15">
        <f>(G254)*(H249/12)</f>
        <v>-95.127652414435559</v>
      </c>
    </row>
    <row r="255" spans="2:12" s="2" customFormat="1" ht="12.75" customHeight="1" x14ac:dyDescent="0.25">
      <c r="B255" s="2" t="s">
        <v>35</v>
      </c>
      <c r="C255" s="6">
        <v>1836</v>
      </c>
      <c r="D255" s="6">
        <v>6500</v>
      </c>
      <c r="E255" s="6">
        <f t="shared" si="54"/>
        <v>152.93879999999999</v>
      </c>
      <c r="F255" s="6">
        <v>0</v>
      </c>
      <c r="G255" s="6">
        <f t="shared" si="56"/>
        <v>-14377.440523214431</v>
      </c>
      <c r="H255" s="46">
        <f t="shared" si="55"/>
        <v>-152.93879999999999</v>
      </c>
      <c r="I255" s="31"/>
      <c r="J255" s="16"/>
      <c r="K255" s="15">
        <f>(G255)*(H249/12)</f>
        <v>-101.84020370610223</v>
      </c>
    </row>
    <row r="256" spans="2:12" s="2" customFormat="1" ht="12.75" customHeight="1" x14ac:dyDescent="0.25">
      <c r="B256" s="2" t="s">
        <v>31</v>
      </c>
      <c r="C256" s="6">
        <v>17871</v>
      </c>
      <c r="D256" s="6">
        <v>6500</v>
      </c>
      <c r="E256" s="6">
        <f t="shared" si="54"/>
        <v>1488.6542999999999</v>
      </c>
      <c r="F256" s="6">
        <v>541</v>
      </c>
      <c r="G256" s="6">
        <f t="shared" si="56"/>
        <v>-14530.379323214431</v>
      </c>
      <c r="H256" s="46">
        <f t="shared" si="55"/>
        <v>-947.65429999999992</v>
      </c>
      <c r="I256" s="31" t="s">
        <v>54</v>
      </c>
      <c r="J256" s="16"/>
      <c r="K256" s="15">
        <f>(G256)*(H249/12)</f>
        <v>-102.92352020610222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17871</v>
      </c>
      <c r="D257" s="6">
        <v>6500</v>
      </c>
      <c r="E257" s="6">
        <f t="shared" si="54"/>
        <v>1488.6542999999999</v>
      </c>
      <c r="F257" s="6">
        <v>541</v>
      </c>
      <c r="G257" s="6">
        <f t="shared" si="56"/>
        <v>-15478.033623214431</v>
      </c>
      <c r="H257" s="46">
        <f t="shared" si="55"/>
        <v>-947.65429999999992</v>
      </c>
      <c r="I257" s="31"/>
      <c r="J257" s="16"/>
      <c r="K257" s="15">
        <f>(G257)*(H249/12)</f>
        <v>-109.6360714977689</v>
      </c>
    </row>
    <row r="258" spans="1:11" s="2" customFormat="1" ht="12.75" customHeight="1" x14ac:dyDescent="0.25">
      <c r="B258" s="2" t="s">
        <v>33</v>
      </c>
      <c r="C258" s="6">
        <v>17871</v>
      </c>
      <c r="D258" s="6">
        <v>6500</v>
      </c>
      <c r="E258" s="6">
        <f t="shared" si="54"/>
        <v>1488.6542999999999</v>
      </c>
      <c r="F258" s="6">
        <v>541</v>
      </c>
      <c r="G258" s="6">
        <f t="shared" si="56"/>
        <v>-16425.687923214431</v>
      </c>
      <c r="H258" s="46">
        <f>F258-E258</f>
        <v>-947.65429999999992</v>
      </c>
      <c r="I258" s="31"/>
      <c r="J258" s="16"/>
      <c r="K258" s="15">
        <f>(G258)*(H249/12)</f>
        <v>-116.34862278943557</v>
      </c>
    </row>
    <row r="259" spans="1:11" s="2" customFormat="1" ht="12.75" customHeight="1" x14ac:dyDescent="0.25">
      <c r="B259" s="2" t="s">
        <v>17</v>
      </c>
      <c r="C259" s="6">
        <v>17871</v>
      </c>
      <c r="D259" s="6">
        <v>6500</v>
      </c>
      <c r="E259" s="6">
        <f t="shared" si="54"/>
        <v>1488.6542999999999</v>
      </c>
      <c r="F259" s="6">
        <v>541</v>
      </c>
      <c r="G259" s="6">
        <f t="shared" si="56"/>
        <v>-17373.342223214429</v>
      </c>
      <c r="H259" s="46">
        <f>F259-E259</f>
        <v>-947.65429999999992</v>
      </c>
      <c r="I259" s="31"/>
      <c r="J259" s="16"/>
      <c r="K259" s="15">
        <f>(G259)*(H249/12)</f>
        <v>-123.06117408110222</v>
      </c>
    </row>
    <row r="260" spans="1:11" s="2" customFormat="1" ht="12.75" customHeight="1" x14ac:dyDescent="0.25">
      <c r="B260" s="2" t="s">
        <v>18</v>
      </c>
      <c r="C260" s="6">
        <v>18666</v>
      </c>
      <c r="D260" s="6">
        <v>6500</v>
      </c>
      <c r="E260" s="6">
        <f t="shared" si="54"/>
        <v>1554.8778</v>
      </c>
      <c r="F260" s="6">
        <v>541</v>
      </c>
      <c r="G260" s="6">
        <f t="shared" si="56"/>
        <v>-18320.996523214428</v>
      </c>
      <c r="H260" s="46">
        <f>F260-E260</f>
        <v>-1013.8778</v>
      </c>
      <c r="I260" s="31"/>
      <c r="J260" s="16"/>
      <c r="K260" s="15">
        <f>(G260)*(H249/12)</f>
        <v>-129.77372537276887</v>
      </c>
    </row>
    <row r="261" spans="1:11" s="2" customFormat="1" ht="12.75" customHeight="1" x14ac:dyDescent="0.25">
      <c r="B261" s="2" t="s">
        <v>19</v>
      </c>
      <c r="C261" s="6">
        <v>18666</v>
      </c>
      <c r="D261" s="6">
        <v>6500</v>
      </c>
      <c r="E261" s="6">
        <f t="shared" si="54"/>
        <v>1554.8778</v>
      </c>
      <c r="F261" s="6">
        <v>541</v>
      </c>
      <c r="G261" s="6">
        <f t="shared" si="56"/>
        <v>-19334.874323214426</v>
      </c>
      <c r="H261" s="46">
        <f t="shared" ref="H261:H263" si="57">F261-E261</f>
        <v>-1013.8778</v>
      </c>
      <c r="I261" s="31"/>
      <c r="J261" s="16"/>
      <c r="K261" s="15">
        <f>(G261)*(H249/12)</f>
        <v>-136.95535978943553</v>
      </c>
    </row>
    <row r="262" spans="1:11" s="2" customFormat="1" ht="12.75" customHeight="1" x14ac:dyDescent="0.25">
      <c r="B262" s="2" t="s">
        <v>20</v>
      </c>
      <c r="C262" s="6">
        <v>19194</v>
      </c>
      <c r="D262" s="6">
        <v>6500</v>
      </c>
      <c r="E262" s="6">
        <f t="shared" si="54"/>
        <v>1598.8602000000001</v>
      </c>
      <c r="F262" s="6">
        <v>541</v>
      </c>
      <c r="G262" s="6">
        <f t="shared" si="56"/>
        <v>-20348.752123214425</v>
      </c>
      <c r="H262" s="46">
        <f t="shared" si="57"/>
        <v>-1057.8602000000001</v>
      </c>
      <c r="I262" s="31"/>
      <c r="J262" s="16"/>
      <c r="K262" s="15">
        <f>(G262)*(H249/12)</f>
        <v>-144.13699420610217</v>
      </c>
    </row>
    <row r="263" spans="1:11" s="2" customFormat="1" ht="12.75" customHeight="1" x14ac:dyDescent="0.25">
      <c r="B263" s="2" t="s">
        <v>21</v>
      </c>
      <c r="C263" s="6">
        <v>19194</v>
      </c>
      <c r="D263" s="6">
        <v>6500</v>
      </c>
      <c r="E263" s="6">
        <f t="shared" si="54"/>
        <v>1598.8602000000001</v>
      </c>
      <c r="F263" s="6">
        <v>541</v>
      </c>
      <c r="G263" s="6">
        <f t="shared" si="56"/>
        <v>-21406.612323214424</v>
      </c>
      <c r="H263" s="46">
        <f t="shared" si="57"/>
        <v>-1057.8602000000001</v>
      </c>
      <c r="I263" s="31"/>
      <c r="J263" s="16"/>
      <c r="K263" s="15">
        <f>(G263)*(H249/12)</f>
        <v>-151.63017062276884</v>
      </c>
    </row>
    <row r="264" spans="1:11" s="2" customFormat="1" ht="12.75" customHeight="1" x14ac:dyDescent="0.25">
      <c r="B264" s="7" t="s">
        <v>22</v>
      </c>
      <c r="C264" s="8">
        <f>SUM(C251:C263)</f>
        <v>218142</v>
      </c>
      <c r="D264" s="9" t="s">
        <v>23</v>
      </c>
      <c r="E264" s="8">
        <f>SUM(E251:E263)</f>
        <v>18171.228599999999</v>
      </c>
      <c r="F264" s="8">
        <f>SUM(F251:F263)</f>
        <v>6492</v>
      </c>
      <c r="G264" s="12">
        <f>SUM(G251:G263)</f>
        <v>-206026.17920178754</v>
      </c>
      <c r="H264" s="49">
        <f>SUM(H251:H263)</f>
        <v>-11679.228599999999</v>
      </c>
      <c r="I264" s="38">
        <f>H249/12</f>
        <v>7.0833333333333338E-3</v>
      </c>
      <c r="J264" s="23"/>
      <c r="K264" s="30">
        <f>SUM(K251:K263)</f>
        <v>-1459.3521026793287</v>
      </c>
    </row>
    <row r="265" spans="1:11" s="2" customFormat="1" ht="12.75" customHeight="1" x14ac:dyDescent="0.25">
      <c r="H265" s="46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10">
        <f>G264*I264</f>
        <v>-1459.3521026793285</v>
      </c>
      <c r="F266" s="2" t="s">
        <v>25</v>
      </c>
      <c r="G266" s="10">
        <f>H264+C266</f>
        <v>-13138.580702679326</v>
      </c>
      <c r="H266" s="46"/>
      <c r="I266" s="31"/>
      <c r="J266" s="143" t="str">
        <f>IF($K264=$C266,"Intt OK","Intt CHECK IT")</f>
        <v>Intt OK</v>
      </c>
      <c r="K266" s="15"/>
    </row>
    <row r="267" spans="1:11" s="1" customFormat="1" ht="12.75" customHeight="1" x14ac:dyDescent="0.25">
      <c r="H267" s="53"/>
      <c r="I267" s="41"/>
      <c r="J267" s="27"/>
      <c r="K267" s="28"/>
    </row>
    <row r="268" spans="1:11" s="1" customFormat="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3" t="s">
        <v>4</v>
      </c>
      <c r="H268" s="449" t="s">
        <v>49</v>
      </c>
      <c r="I268" s="449"/>
      <c r="J268" s="2"/>
      <c r="K268" s="28"/>
    </row>
    <row r="269" spans="1:11" s="1" customFormat="1" ht="12.75" customHeight="1" x14ac:dyDescent="0.25">
      <c r="A269" s="2"/>
      <c r="B269" s="439" t="s">
        <v>92</v>
      </c>
      <c r="C269" s="439"/>
      <c r="D269" s="439"/>
      <c r="E269" s="439" t="s">
        <v>93</v>
      </c>
      <c r="F269" s="439"/>
      <c r="G269" s="4" t="s">
        <v>94</v>
      </c>
      <c r="H269" s="52" t="s">
        <v>45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5" t="s">
        <v>14</v>
      </c>
      <c r="H270" s="48" t="s">
        <v>15</v>
      </c>
      <c r="I270" s="3" t="s">
        <v>16</v>
      </c>
      <c r="J270" s="2"/>
      <c r="K270" s="28"/>
    </row>
    <row r="271" spans="1:11" s="1" customFormat="1" ht="12.75" customHeight="1" x14ac:dyDescent="0.25">
      <c r="A271" s="2"/>
      <c r="B271" s="2" t="s">
        <v>27</v>
      </c>
      <c r="C271" s="6">
        <v>20011</v>
      </c>
      <c r="D271" s="6">
        <v>6500</v>
      </c>
      <c r="E271" s="6">
        <f>C271*8.33%</f>
        <v>1666.9163000000001</v>
      </c>
      <c r="F271" s="6">
        <v>541</v>
      </c>
      <c r="G271" s="6">
        <f>G266</f>
        <v>-13138.580702679326</v>
      </c>
      <c r="H271" s="46">
        <f>F271-E271</f>
        <v>-1125.9163000000001</v>
      </c>
      <c r="I271" s="31"/>
      <c r="J271" s="16"/>
      <c r="K271" s="15">
        <f>(G271)*(H269/12)</f>
        <v>-93.064946643978573</v>
      </c>
    </row>
    <row r="272" spans="1:11" s="1" customFormat="1" ht="12.75" customHeight="1" x14ac:dyDescent="0.25">
      <c r="A272" s="2"/>
      <c r="B272" s="2" t="s">
        <v>28</v>
      </c>
      <c r="C272" s="6">
        <v>25613</v>
      </c>
      <c r="D272" s="6">
        <v>6500</v>
      </c>
      <c r="E272" s="6">
        <f t="shared" ref="E272:E283" si="58">C272*8.33%</f>
        <v>2133.5628999999999</v>
      </c>
      <c r="F272" s="6">
        <v>541</v>
      </c>
      <c r="G272" s="6">
        <f>G271+H271</f>
        <v>-14264.497002679327</v>
      </c>
      <c r="H272" s="46">
        <f t="shared" ref="H272:H277" si="59">F272-E272</f>
        <v>-1592.5628999999999</v>
      </c>
      <c r="I272" s="31"/>
      <c r="J272" s="16"/>
      <c r="K272" s="15">
        <f>(G272)*(H269/12)</f>
        <v>-101.0401871023119</v>
      </c>
    </row>
    <row r="273" spans="1:11" s="1" customFormat="1" ht="12.75" customHeight="1" x14ac:dyDescent="0.25">
      <c r="A273" s="2"/>
      <c r="B273" s="2" t="s">
        <v>35</v>
      </c>
      <c r="C273" s="6">
        <v>20606</v>
      </c>
      <c r="D273" s="6">
        <v>6500</v>
      </c>
      <c r="E273" s="6">
        <f t="shared" si="58"/>
        <v>1716.4798000000001</v>
      </c>
      <c r="F273" s="6">
        <v>0</v>
      </c>
      <c r="G273" s="6">
        <f t="shared" ref="G273:G283" si="60">G272+H272</f>
        <v>-15857.059902679328</v>
      </c>
      <c r="H273" s="46">
        <f t="shared" si="59"/>
        <v>-1716.4798000000001</v>
      </c>
      <c r="I273" s="31"/>
      <c r="J273" s="16"/>
      <c r="K273" s="42">
        <f>(G273)*(H269/12)</f>
        <v>-112.32084097731192</v>
      </c>
    </row>
    <row r="274" spans="1:11" s="1" customFormat="1" ht="12.75" customHeight="1" x14ac:dyDescent="0.25">
      <c r="A274" s="2"/>
      <c r="B274" s="2" t="s">
        <v>29</v>
      </c>
      <c r="C274" s="6">
        <v>25613</v>
      </c>
      <c r="D274" s="6">
        <v>6500</v>
      </c>
      <c r="E274" s="6">
        <f t="shared" si="58"/>
        <v>2133.5628999999999</v>
      </c>
      <c r="F274" s="6">
        <v>541</v>
      </c>
      <c r="G274" s="6">
        <f t="shared" si="60"/>
        <v>-17573.539702679329</v>
      </c>
      <c r="H274" s="46">
        <f t="shared" si="59"/>
        <v>-1592.5628999999999</v>
      </c>
      <c r="I274" s="31"/>
      <c r="J274" s="16"/>
      <c r="K274" s="15">
        <f>(G274)*(H269/12)</f>
        <v>-124.47923956064525</v>
      </c>
    </row>
    <row r="275" spans="1:11" s="1" customFormat="1" ht="12.75" customHeight="1" x14ac:dyDescent="0.25">
      <c r="A275" s="2"/>
      <c r="B275" s="2" t="s">
        <v>30</v>
      </c>
      <c r="C275" s="6">
        <v>25613</v>
      </c>
      <c r="D275" s="6">
        <v>6500</v>
      </c>
      <c r="E275" s="6">
        <f t="shared" si="58"/>
        <v>2133.5628999999999</v>
      </c>
      <c r="F275" s="6">
        <v>541</v>
      </c>
      <c r="G275" s="6">
        <f t="shared" si="60"/>
        <v>-19166.10260267933</v>
      </c>
      <c r="H275" s="46">
        <f t="shared" si="59"/>
        <v>-1592.5628999999999</v>
      </c>
      <c r="I275" s="31" t="s">
        <v>54</v>
      </c>
      <c r="J275" s="16"/>
      <c r="K275" s="15">
        <f>(G275)*(H269/12)</f>
        <v>-135.75989343564527</v>
      </c>
    </row>
    <row r="276" spans="1:11" s="1" customFormat="1" ht="12.75" customHeight="1" x14ac:dyDescent="0.25">
      <c r="A276" s="2"/>
      <c r="B276" s="2" t="s">
        <v>31</v>
      </c>
      <c r="C276" s="6">
        <v>26390</v>
      </c>
      <c r="D276" s="6">
        <v>6500</v>
      </c>
      <c r="E276" s="6">
        <f t="shared" si="58"/>
        <v>2198.2869999999998</v>
      </c>
      <c r="F276" s="6">
        <v>541</v>
      </c>
      <c r="G276" s="6">
        <f t="shared" si="60"/>
        <v>-20758.665502679331</v>
      </c>
      <c r="H276" s="46">
        <f t="shared" si="59"/>
        <v>-1657.2869999999998</v>
      </c>
      <c r="I276" s="31" t="s">
        <v>54</v>
      </c>
      <c r="J276" s="16"/>
      <c r="K276" s="15">
        <f>(G276)*(H269/12)</f>
        <v>-147.04054731064528</v>
      </c>
    </row>
    <row r="277" spans="1:11" s="1" customFormat="1" ht="12.75" customHeight="1" x14ac:dyDescent="0.25">
      <c r="A277" s="2"/>
      <c r="B277" s="2" t="s">
        <v>32</v>
      </c>
      <c r="C277" s="6">
        <v>26390</v>
      </c>
      <c r="D277" s="6">
        <v>6500</v>
      </c>
      <c r="E277" s="6">
        <f t="shared" si="58"/>
        <v>2198.2869999999998</v>
      </c>
      <c r="F277" s="6">
        <v>541</v>
      </c>
      <c r="G277" s="6">
        <f t="shared" si="60"/>
        <v>-22415.952502679331</v>
      </c>
      <c r="H277" s="46">
        <f t="shared" si="59"/>
        <v>-1657.2869999999998</v>
      </c>
      <c r="I277" s="31"/>
      <c r="J277" s="16"/>
      <c r="K277" s="15">
        <f>(G277)*(H269/12)</f>
        <v>-158.77966356064528</v>
      </c>
    </row>
    <row r="278" spans="1:11" s="1" customFormat="1" ht="12.75" customHeight="1" x14ac:dyDescent="0.25">
      <c r="A278" s="2"/>
      <c r="B278" s="2" t="s">
        <v>33</v>
      </c>
      <c r="C278" s="6">
        <v>26390</v>
      </c>
      <c r="D278" s="6">
        <v>6500</v>
      </c>
      <c r="E278" s="6">
        <f t="shared" si="58"/>
        <v>2198.2869999999998</v>
      </c>
      <c r="F278" s="6">
        <v>541</v>
      </c>
      <c r="G278" s="6">
        <f t="shared" si="60"/>
        <v>-24073.239502679331</v>
      </c>
      <c r="H278" s="46">
        <f>F278-E278</f>
        <v>-1657.2869999999998</v>
      </c>
      <c r="I278" s="31"/>
      <c r="J278" s="16"/>
      <c r="K278" s="15">
        <f>(G278)*(H269/12)</f>
        <v>-170.51877981064527</v>
      </c>
    </row>
    <row r="279" spans="1:11" s="1" customFormat="1" ht="12.75" customHeight="1" x14ac:dyDescent="0.25">
      <c r="A279" s="2"/>
      <c r="B279" s="2" t="s">
        <v>17</v>
      </c>
      <c r="C279" s="6">
        <v>26390</v>
      </c>
      <c r="D279" s="6">
        <v>6500</v>
      </c>
      <c r="E279" s="6">
        <f t="shared" si="58"/>
        <v>2198.2869999999998</v>
      </c>
      <c r="F279" s="6">
        <v>541</v>
      </c>
      <c r="G279" s="6">
        <f t="shared" si="60"/>
        <v>-25730.526502679331</v>
      </c>
      <c r="H279" s="46">
        <f>F279-E279</f>
        <v>-1657.2869999999998</v>
      </c>
      <c r="I279" s="31"/>
      <c r="J279" s="16"/>
      <c r="K279" s="15">
        <f>(G279)*(H269/12)</f>
        <v>-182.25789606064527</v>
      </c>
    </row>
    <row r="280" spans="1:11" s="1" customFormat="1" ht="12.75" customHeight="1" x14ac:dyDescent="0.25">
      <c r="A280" s="2"/>
      <c r="B280" s="2" t="s">
        <v>18</v>
      </c>
      <c r="C280" s="6">
        <v>26390</v>
      </c>
      <c r="D280" s="6">
        <v>6500</v>
      </c>
      <c r="E280" s="6">
        <f t="shared" si="58"/>
        <v>2198.2869999999998</v>
      </c>
      <c r="F280" s="6">
        <v>541</v>
      </c>
      <c r="G280" s="6">
        <f t="shared" si="60"/>
        <v>-27387.813502679332</v>
      </c>
      <c r="H280" s="46">
        <f>F280-E280</f>
        <v>-1657.2869999999998</v>
      </c>
      <c r="I280" s="31"/>
      <c r="J280" s="16"/>
      <c r="K280" s="15">
        <f>(G280)*(H269/12)</f>
        <v>-193.99701231064529</v>
      </c>
    </row>
    <row r="281" spans="1:11" s="1" customFormat="1" ht="12.75" customHeight="1" x14ac:dyDescent="0.25">
      <c r="A281" s="2"/>
      <c r="B281" s="2" t="s">
        <v>19</v>
      </c>
      <c r="C281" s="6">
        <v>27755</v>
      </c>
      <c r="D281" s="6">
        <v>6500</v>
      </c>
      <c r="E281" s="6">
        <f t="shared" si="58"/>
        <v>2311.9915000000001</v>
      </c>
      <c r="F281" s="6">
        <v>541</v>
      </c>
      <c r="G281" s="6">
        <f t="shared" si="60"/>
        <v>-29045.100502679332</v>
      </c>
      <c r="H281" s="46">
        <f t="shared" ref="H281:H283" si="61">F281-E281</f>
        <v>-1770.9915000000001</v>
      </c>
      <c r="I281" s="31"/>
      <c r="J281" s="16"/>
      <c r="K281" s="15">
        <f>(G281)*(H269/12)</f>
        <v>-205.73612856064528</v>
      </c>
    </row>
    <row r="282" spans="1:11" s="1" customFormat="1" ht="12.75" customHeight="1" x14ac:dyDescent="0.25">
      <c r="A282" s="2"/>
      <c r="B282" s="2" t="s">
        <v>20</v>
      </c>
      <c r="C282" s="6">
        <v>27755</v>
      </c>
      <c r="D282" s="6">
        <v>6500</v>
      </c>
      <c r="E282" s="6">
        <f t="shared" si="58"/>
        <v>2311.9915000000001</v>
      </c>
      <c r="F282" s="6">
        <v>541</v>
      </c>
      <c r="G282" s="6">
        <f t="shared" si="60"/>
        <v>-30816.092002679332</v>
      </c>
      <c r="H282" s="46">
        <f t="shared" si="61"/>
        <v>-1770.9915000000001</v>
      </c>
      <c r="I282" s="31"/>
      <c r="J282" s="16"/>
      <c r="K282" s="15">
        <f>(G282)*(H269/12)</f>
        <v>-218.2806516856453</v>
      </c>
    </row>
    <row r="283" spans="1:11" s="1" customFormat="1" ht="12.75" customHeight="1" x14ac:dyDescent="0.25">
      <c r="A283" s="2"/>
      <c r="B283" s="2" t="s">
        <v>21</v>
      </c>
      <c r="C283" s="6">
        <v>27755</v>
      </c>
      <c r="D283" s="6">
        <v>6500</v>
      </c>
      <c r="E283" s="6">
        <f t="shared" si="58"/>
        <v>2311.9915000000001</v>
      </c>
      <c r="F283" s="6">
        <v>541</v>
      </c>
      <c r="G283" s="6">
        <f t="shared" si="60"/>
        <v>-32587.083502679332</v>
      </c>
      <c r="H283" s="46">
        <f t="shared" si="61"/>
        <v>-1770.9915000000001</v>
      </c>
      <c r="I283" s="31"/>
      <c r="J283" s="16"/>
      <c r="K283" s="15">
        <f>(G283)*(H269/12)</f>
        <v>-230.82517481064528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332671</v>
      </c>
      <c r="D284" s="9" t="s">
        <v>23</v>
      </c>
      <c r="E284" s="8">
        <f>SUM(E271:E283)</f>
        <v>27711.494300000002</v>
      </c>
      <c r="F284" s="8">
        <f>SUM(F271:F283)</f>
        <v>6492</v>
      </c>
      <c r="G284" s="12">
        <f>SUM(G271:G283)</f>
        <v>-292814.25343483128</v>
      </c>
      <c r="H284" s="49">
        <f>SUM(H271:H283)</f>
        <v>-21219.494299999998</v>
      </c>
      <c r="I284" s="38">
        <f>H269/12</f>
        <v>7.0833333333333338E-3</v>
      </c>
      <c r="J284" s="23"/>
      <c r="K284" s="30">
        <f>SUM(K271:K283)</f>
        <v>-2074.100961830055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2"/>
      <c r="H285" s="46"/>
      <c r="I285" s="31"/>
      <c r="J285" s="16"/>
      <c r="K285" s="15"/>
    </row>
    <row r="286" spans="1:11" s="1" customFormat="1" ht="12.75" customHeight="1" x14ac:dyDescent="0.25">
      <c r="A286" s="2"/>
      <c r="B286" s="2" t="s">
        <v>24</v>
      </c>
      <c r="C286" s="10">
        <f>G284*I284</f>
        <v>-2074.100961830055</v>
      </c>
      <c r="D286" s="2"/>
      <c r="E286" s="2"/>
      <c r="F286" s="2" t="s">
        <v>25</v>
      </c>
      <c r="G286" s="10">
        <f>H284+C286</f>
        <v>-23293.595261830054</v>
      </c>
      <c r="H286" s="46"/>
      <c r="I286" s="31"/>
      <c r="J286" s="143" t="str">
        <f>IF($K284=$C286,"Intt OK","Intt CHECK IT")</f>
        <v>Intt OK</v>
      </c>
      <c r="K286" s="15"/>
    </row>
    <row r="287" spans="1:11" s="1" customFormat="1" ht="12.75" customHeight="1" x14ac:dyDescent="0.25">
      <c r="H287" s="53"/>
      <c r="K287" s="28"/>
    </row>
    <row r="288" spans="1:11" s="1" customFormat="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3" t="s">
        <v>4</v>
      </c>
      <c r="H288" s="449" t="s">
        <v>50</v>
      </c>
      <c r="I288" s="449"/>
      <c r="J288" s="2"/>
      <c r="K288" s="28"/>
    </row>
    <row r="289" spans="1:11" s="1" customFormat="1" ht="12.75" customHeight="1" x14ac:dyDescent="0.25">
      <c r="A289" s="2"/>
      <c r="B289" s="439" t="s">
        <v>92</v>
      </c>
      <c r="C289" s="439"/>
      <c r="D289" s="439"/>
      <c r="E289" s="439" t="s">
        <v>93</v>
      </c>
      <c r="F289" s="439"/>
      <c r="G289" s="4" t="s">
        <v>94</v>
      </c>
      <c r="H289" s="52" t="s">
        <v>40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5" t="s">
        <v>14</v>
      </c>
      <c r="H290" s="48" t="s">
        <v>15</v>
      </c>
      <c r="I290" s="3" t="s">
        <v>16</v>
      </c>
      <c r="J290" s="2"/>
      <c r="K290" s="28"/>
    </row>
    <row r="291" spans="1:11" s="1" customFormat="1" ht="12.75" customHeight="1" x14ac:dyDescent="0.25">
      <c r="A291" s="2"/>
      <c r="B291" s="2" t="s">
        <v>27</v>
      </c>
      <c r="C291" s="6">
        <v>27755</v>
      </c>
      <c r="D291" s="6">
        <v>6500</v>
      </c>
      <c r="E291" s="6">
        <f>C291*8.33%</f>
        <v>2311.9915000000001</v>
      </c>
      <c r="F291" s="6">
        <v>541</v>
      </c>
      <c r="G291" s="6">
        <f>G286</f>
        <v>-23293.595261830054</v>
      </c>
      <c r="H291" s="46">
        <f>F291-E291</f>
        <v>-1770.9915000000001</v>
      </c>
      <c r="I291" s="31"/>
      <c r="J291" s="16"/>
      <c r="K291" s="15">
        <f>(G291)*(H289/12)</f>
        <v>-184.4076291561546</v>
      </c>
    </row>
    <row r="292" spans="1:11" s="1" customFormat="1" ht="12.75" customHeight="1" x14ac:dyDescent="0.25">
      <c r="A292" s="2"/>
      <c r="B292" s="2" t="s">
        <v>35</v>
      </c>
      <c r="C292" s="6">
        <v>20606</v>
      </c>
      <c r="D292" s="6">
        <v>6500</v>
      </c>
      <c r="E292" s="6">
        <f t="shared" ref="E292:E303" si="62">C292*8.33%</f>
        <v>1716.4798000000001</v>
      </c>
      <c r="F292" s="6">
        <v>0</v>
      </c>
      <c r="G292" s="6">
        <f t="shared" ref="G292:G303" si="63">G291+H291</f>
        <v>-25064.586761830054</v>
      </c>
      <c r="H292" s="46">
        <f t="shared" ref="H292:H297" si="64">F292-E292</f>
        <v>-1716.4798000000001</v>
      </c>
      <c r="I292" s="31"/>
      <c r="J292" s="16"/>
      <c r="K292" s="42">
        <f>(G292)*(H289/12)</f>
        <v>-198.42797853115462</v>
      </c>
    </row>
    <row r="293" spans="1:11" s="1" customFormat="1" ht="12.75" customHeight="1" x14ac:dyDescent="0.25">
      <c r="A293" s="2"/>
      <c r="B293" s="2" t="s">
        <v>28</v>
      </c>
      <c r="C293" s="6">
        <v>28893</v>
      </c>
      <c r="D293" s="6">
        <v>6500</v>
      </c>
      <c r="E293" s="6">
        <f t="shared" si="62"/>
        <v>2406.7869000000001</v>
      </c>
      <c r="F293" s="6">
        <v>541</v>
      </c>
      <c r="G293" s="6">
        <f t="shared" si="63"/>
        <v>-26781.066561830055</v>
      </c>
      <c r="H293" s="46">
        <f t="shared" si="64"/>
        <v>-1865.7869000000001</v>
      </c>
      <c r="I293" s="31"/>
      <c r="J293" s="16"/>
      <c r="K293" s="15">
        <f>(G293)*(H289/12)</f>
        <v>-212.01677694782128</v>
      </c>
    </row>
    <row r="294" spans="1:11" s="1" customFormat="1" ht="12.75" customHeight="1" x14ac:dyDescent="0.25">
      <c r="A294" s="2"/>
      <c r="B294" s="2" t="s">
        <v>29</v>
      </c>
      <c r="C294" s="6">
        <v>28893</v>
      </c>
      <c r="D294" s="6">
        <v>6500</v>
      </c>
      <c r="E294" s="6">
        <f t="shared" si="62"/>
        <v>2406.7869000000001</v>
      </c>
      <c r="F294" s="6">
        <v>541</v>
      </c>
      <c r="G294" s="6">
        <f t="shared" si="63"/>
        <v>-28646.853461830055</v>
      </c>
      <c r="H294" s="46">
        <f t="shared" si="64"/>
        <v>-1865.7869000000001</v>
      </c>
      <c r="I294" s="31"/>
      <c r="J294" s="16"/>
      <c r="K294" s="15">
        <f>(G294)*(H289/12)</f>
        <v>-226.78758990615461</v>
      </c>
    </row>
    <row r="295" spans="1:11" s="1" customFormat="1" ht="12.75" customHeight="1" x14ac:dyDescent="0.25">
      <c r="A295" s="2"/>
      <c r="B295" s="2" t="s">
        <v>30</v>
      </c>
      <c r="C295" s="6">
        <v>28893</v>
      </c>
      <c r="D295" s="6">
        <v>6500</v>
      </c>
      <c r="E295" s="6">
        <f t="shared" si="62"/>
        <v>2406.7869000000001</v>
      </c>
      <c r="F295" s="6">
        <v>541</v>
      </c>
      <c r="G295" s="6">
        <f t="shared" si="63"/>
        <v>-30512.640361830054</v>
      </c>
      <c r="H295" s="46">
        <f t="shared" si="64"/>
        <v>-1865.7869000000001</v>
      </c>
      <c r="I295" s="31" t="s">
        <v>54</v>
      </c>
      <c r="J295" s="16"/>
      <c r="K295" s="15">
        <f>(G295)*(H289/12)</f>
        <v>-241.55840286448796</v>
      </c>
    </row>
    <row r="296" spans="1:11" s="1" customFormat="1" ht="12.75" customHeight="1" x14ac:dyDescent="0.25">
      <c r="A296" s="2"/>
      <c r="B296" s="2" t="s">
        <v>31</v>
      </c>
      <c r="C296" s="6">
        <v>29769</v>
      </c>
      <c r="D296" s="6">
        <v>6500</v>
      </c>
      <c r="E296" s="6">
        <f t="shared" si="62"/>
        <v>2479.7577000000001</v>
      </c>
      <c r="F296" s="6">
        <v>541</v>
      </c>
      <c r="G296" s="6">
        <f t="shared" si="63"/>
        <v>-32378.427261830053</v>
      </c>
      <c r="H296" s="46">
        <f t="shared" si="64"/>
        <v>-1938.7577000000001</v>
      </c>
      <c r="I296" s="31" t="s">
        <v>54</v>
      </c>
      <c r="J296" s="16"/>
      <c r="K296" s="15">
        <f>(G296)*(H289/12)</f>
        <v>-256.32921582282125</v>
      </c>
    </row>
    <row r="297" spans="1:11" s="1" customFormat="1" ht="12.75" customHeight="1" x14ac:dyDescent="0.25">
      <c r="A297" s="2"/>
      <c r="B297" s="2" t="s">
        <v>32</v>
      </c>
      <c r="C297" s="6">
        <v>29769</v>
      </c>
      <c r="D297" s="6">
        <v>6500</v>
      </c>
      <c r="E297" s="6">
        <f t="shared" si="62"/>
        <v>2479.7577000000001</v>
      </c>
      <c r="F297" s="6">
        <v>541</v>
      </c>
      <c r="G297" s="6">
        <f t="shared" si="63"/>
        <v>-34317.184961830055</v>
      </c>
      <c r="H297" s="46">
        <f t="shared" si="64"/>
        <v>-1938.7577000000001</v>
      </c>
      <c r="I297" s="31"/>
      <c r="J297" s="16"/>
      <c r="K297" s="15">
        <f>(G297)*(H289/12)</f>
        <v>-271.67771428115464</v>
      </c>
    </row>
    <row r="298" spans="1:11" s="1" customFormat="1" ht="12.75" customHeight="1" x14ac:dyDescent="0.25">
      <c r="A298" s="2"/>
      <c r="B298" s="2" t="s">
        <v>33</v>
      </c>
      <c r="C298" s="6">
        <v>29769</v>
      </c>
      <c r="D298" s="6">
        <v>6500</v>
      </c>
      <c r="E298" s="6">
        <f t="shared" si="62"/>
        <v>2479.7577000000001</v>
      </c>
      <c r="F298" s="6">
        <v>541</v>
      </c>
      <c r="G298" s="6">
        <f t="shared" si="63"/>
        <v>-36255.942661830057</v>
      </c>
      <c r="H298" s="46">
        <f>F298-E298</f>
        <v>-1938.7577000000001</v>
      </c>
      <c r="I298" s="31"/>
      <c r="J298" s="16"/>
      <c r="K298" s="15">
        <f>(G298)*(H289/12)</f>
        <v>-287.02621273948796</v>
      </c>
    </row>
    <row r="299" spans="1:11" s="1" customFormat="1" ht="12.75" customHeight="1" x14ac:dyDescent="0.25">
      <c r="A299" s="2"/>
      <c r="B299" s="2" t="s">
        <v>17</v>
      </c>
      <c r="C299" s="6">
        <v>29769</v>
      </c>
      <c r="D299" s="6">
        <v>6500</v>
      </c>
      <c r="E299" s="6">
        <f t="shared" si="62"/>
        <v>2479.7577000000001</v>
      </c>
      <c r="F299" s="6">
        <v>541</v>
      </c>
      <c r="G299" s="6">
        <f t="shared" si="63"/>
        <v>-38194.700361830059</v>
      </c>
      <c r="H299" s="46">
        <f>F299-E299</f>
        <v>-1938.7577000000001</v>
      </c>
      <c r="I299" s="31"/>
      <c r="J299" s="16"/>
      <c r="K299" s="15">
        <f>(G299)*(H289/12)</f>
        <v>-302.37471119782134</v>
      </c>
    </row>
    <row r="300" spans="1:11" s="1" customFormat="1" ht="12.75" customHeight="1" x14ac:dyDescent="0.25">
      <c r="A300" s="2"/>
      <c r="B300" s="2" t="s">
        <v>18</v>
      </c>
      <c r="C300" s="6">
        <v>29769</v>
      </c>
      <c r="D300" s="6">
        <v>6500</v>
      </c>
      <c r="E300" s="6">
        <f t="shared" si="62"/>
        <v>2479.7577000000001</v>
      </c>
      <c r="F300" s="6">
        <v>541</v>
      </c>
      <c r="G300" s="6">
        <f t="shared" si="63"/>
        <v>-40133.458061830061</v>
      </c>
      <c r="H300" s="46">
        <f>F300-E300</f>
        <v>-1938.7577000000001</v>
      </c>
      <c r="I300" s="31"/>
      <c r="J300" s="16"/>
      <c r="K300" s="15">
        <f>(G300)*(H289/12)</f>
        <v>-317.72320965615467</v>
      </c>
    </row>
    <row r="301" spans="1:11" s="1" customFormat="1" ht="12.75" customHeight="1" x14ac:dyDescent="0.25">
      <c r="A301" s="2"/>
      <c r="B301" s="2" t="s">
        <v>19</v>
      </c>
      <c r="C301" s="6">
        <v>31644</v>
      </c>
      <c r="D301" s="6">
        <v>6500</v>
      </c>
      <c r="E301" s="6">
        <f t="shared" si="62"/>
        <v>2635.9452000000001</v>
      </c>
      <c r="F301" s="6">
        <v>541</v>
      </c>
      <c r="G301" s="6">
        <f t="shared" si="63"/>
        <v>-42072.215761830063</v>
      </c>
      <c r="H301" s="46">
        <f t="shared" ref="H301:H303" si="65">F301-E301</f>
        <v>-2094.9452000000001</v>
      </c>
      <c r="I301" s="31"/>
      <c r="J301" s="16"/>
      <c r="K301" s="15">
        <f>(G301)*(H289/12)</f>
        <v>-333.07170811448805</v>
      </c>
    </row>
    <row r="302" spans="1:11" s="1" customFormat="1" ht="12.75" customHeight="1" x14ac:dyDescent="0.25">
      <c r="A302" s="2"/>
      <c r="B302" s="2" t="s">
        <v>20</v>
      </c>
      <c r="C302" s="6">
        <v>31644</v>
      </c>
      <c r="D302" s="6">
        <v>6500</v>
      </c>
      <c r="E302" s="6">
        <f t="shared" si="62"/>
        <v>2635.9452000000001</v>
      </c>
      <c r="F302" s="6">
        <v>541</v>
      </c>
      <c r="G302" s="6">
        <f t="shared" si="63"/>
        <v>-44167.160961830064</v>
      </c>
      <c r="H302" s="46">
        <f t="shared" si="65"/>
        <v>-2094.9452000000001</v>
      </c>
      <c r="I302" s="31"/>
      <c r="J302" s="16"/>
      <c r="K302" s="15">
        <f>(G302)*(H289/12)</f>
        <v>-349.65669094782135</v>
      </c>
    </row>
    <row r="303" spans="1:11" s="1" customFormat="1" ht="12.75" customHeight="1" x14ac:dyDescent="0.25">
      <c r="A303" s="2"/>
      <c r="B303" s="2" t="s">
        <v>21</v>
      </c>
      <c r="C303" s="6">
        <v>31644</v>
      </c>
      <c r="D303" s="6">
        <v>6500</v>
      </c>
      <c r="E303" s="6">
        <f t="shared" si="62"/>
        <v>2635.9452000000001</v>
      </c>
      <c r="F303" s="6">
        <v>541</v>
      </c>
      <c r="G303" s="6">
        <f t="shared" si="63"/>
        <v>-46262.106161830066</v>
      </c>
      <c r="H303" s="46">
        <f t="shared" si="65"/>
        <v>-2094.9452000000001</v>
      </c>
      <c r="I303" s="31"/>
      <c r="J303" s="16"/>
      <c r="K303" s="15">
        <f>(G303)*(H289/12)</f>
        <v>-366.2416737811547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378817</v>
      </c>
      <c r="D304" s="9" t="s">
        <v>23</v>
      </c>
      <c r="E304" s="8">
        <f>SUM(E291:E303)</f>
        <v>31555.45610000001</v>
      </c>
      <c r="F304" s="8">
        <f>SUM(F291:F303)</f>
        <v>6492</v>
      </c>
      <c r="G304" s="12">
        <f>SUM(G291:G303)</f>
        <v>-448079.93860379077</v>
      </c>
      <c r="H304" s="49">
        <f>SUM(H291:H303)</f>
        <v>-25063.45610000001</v>
      </c>
      <c r="I304" s="38">
        <f>H289/12</f>
        <v>7.9166666666666673E-3</v>
      </c>
      <c r="J304" s="23"/>
      <c r="K304" s="30">
        <f>SUM(K291:K303)</f>
        <v>-3547.2995139466771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2"/>
      <c r="H305" s="46"/>
      <c r="I305" s="31"/>
      <c r="J305" s="16"/>
      <c r="K305" s="15"/>
    </row>
    <row r="306" spans="1:11" s="1" customFormat="1" ht="12.75" customHeight="1" x14ac:dyDescent="0.25">
      <c r="A306" s="2"/>
      <c r="B306" s="2" t="s">
        <v>24</v>
      </c>
      <c r="C306" s="10">
        <f>G304*I304</f>
        <v>-3547.2995139466771</v>
      </c>
      <c r="D306" s="2"/>
      <c r="E306" s="2"/>
      <c r="F306" s="2" t="s">
        <v>25</v>
      </c>
      <c r="G306" s="10">
        <f>H304+C306</f>
        <v>-28610.755613946687</v>
      </c>
      <c r="H306" s="46"/>
      <c r="I306" s="31"/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H307" s="53"/>
      <c r="K307" s="28"/>
    </row>
    <row r="308" spans="1:11" s="1" customFormat="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3" t="s">
        <v>4</v>
      </c>
      <c r="H308" s="449" t="s">
        <v>51</v>
      </c>
      <c r="I308" s="449"/>
      <c r="J308" s="2"/>
      <c r="K308" s="28"/>
    </row>
    <row r="309" spans="1:11" s="1" customFormat="1" ht="12.75" customHeight="1" x14ac:dyDescent="0.25">
      <c r="A309" s="2"/>
      <c r="B309" s="439" t="s">
        <v>92</v>
      </c>
      <c r="C309" s="439"/>
      <c r="D309" s="439"/>
      <c r="E309" s="439" t="s">
        <v>93</v>
      </c>
      <c r="F309" s="439"/>
      <c r="G309" s="4" t="s">
        <v>94</v>
      </c>
      <c r="H309" s="52" t="s">
        <v>52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5" t="s">
        <v>14</v>
      </c>
      <c r="H310" s="48" t="s">
        <v>15</v>
      </c>
      <c r="I310" s="3" t="s">
        <v>16</v>
      </c>
      <c r="J310" s="2"/>
      <c r="K310" s="28"/>
    </row>
    <row r="311" spans="1:11" s="1" customFormat="1" ht="12.75" customHeight="1" x14ac:dyDescent="0.25">
      <c r="A311" s="2"/>
      <c r="B311" s="2" t="s">
        <v>27</v>
      </c>
      <c r="C311" s="6">
        <v>31644</v>
      </c>
      <c r="D311" s="6">
        <v>6500</v>
      </c>
      <c r="E311" s="6">
        <f>C311*8.33%</f>
        <v>2635.9452000000001</v>
      </c>
      <c r="F311" s="6">
        <v>541</v>
      </c>
      <c r="G311" s="6">
        <f>G306</f>
        <v>-28610.755613946687</v>
      </c>
      <c r="H311" s="46">
        <f>F311-E311</f>
        <v>-2094.9452000000001</v>
      </c>
      <c r="I311" s="31"/>
      <c r="J311" s="16"/>
      <c r="K311" s="15">
        <f>(G311)*(H309/12)</f>
        <v>-196.69894484588346</v>
      </c>
    </row>
    <row r="312" spans="1:11" s="1" customFormat="1" ht="12.75" customHeight="1" x14ac:dyDescent="0.25">
      <c r="A312" s="2"/>
      <c r="B312" s="2" t="s">
        <v>28</v>
      </c>
      <c r="C312" s="6">
        <v>52250</v>
      </c>
      <c r="D312" s="6">
        <v>6500</v>
      </c>
      <c r="E312" s="6">
        <f t="shared" ref="E312:E322" si="66">C312*8.33%</f>
        <v>4352.4250000000002</v>
      </c>
      <c r="F312" s="6">
        <v>541</v>
      </c>
      <c r="G312" s="6">
        <f>G311+H311</f>
        <v>-30705.700813946685</v>
      </c>
      <c r="H312" s="46">
        <f t="shared" ref="H312:H316" si="67">F312-E312</f>
        <v>-3811.4250000000002</v>
      </c>
      <c r="I312" s="31"/>
      <c r="J312" s="16"/>
      <c r="K312" s="15">
        <f>(G312)*(H309/12)</f>
        <v>-211.10169309588346</v>
      </c>
    </row>
    <row r="313" spans="1:11" s="1" customFormat="1" ht="12.75" customHeight="1" x14ac:dyDescent="0.25">
      <c r="A313" s="2"/>
      <c r="B313" s="2" t="s">
        <v>29</v>
      </c>
      <c r="C313" s="6">
        <v>31644</v>
      </c>
      <c r="D313" s="6">
        <v>6500</v>
      </c>
      <c r="E313" s="6">
        <f t="shared" si="66"/>
        <v>2635.9452000000001</v>
      </c>
      <c r="F313" s="6">
        <v>541</v>
      </c>
      <c r="G313" s="6">
        <f t="shared" ref="G313:G322" si="68">G312+H312</f>
        <v>-34517.125813946688</v>
      </c>
      <c r="H313" s="46">
        <f t="shared" si="67"/>
        <v>-2094.9452000000001</v>
      </c>
      <c r="I313" s="31"/>
      <c r="J313" s="16"/>
      <c r="K313" s="15">
        <f>(G313)*(H309/12)</f>
        <v>-237.30523997088349</v>
      </c>
    </row>
    <row r="314" spans="1:11" s="1" customFormat="1" ht="12.75" customHeight="1" x14ac:dyDescent="0.25">
      <c r="A314" s="2"/>
      <c r="B314" s="2" t="s">
        <v>30</v>
      </c>
      <c r="C314" s="6">
        <v>31644</v>
      </c>
      <c r="D314" s="6">
        <v>6500</v>
      </c>
      <c r="E314" s="6">
        <f t="shared" si="66"/>
        <v>2635.9452000000001</v>
      </c>
      <c r="F314" s="6">
        <v>541</v>
      </c>
      <c r="G314" s="6">
        <f t="shared" si="68"/>
        <v>-36612.07101394669</v>
      </c>
      <c r="H314" s="46">
        <f t="shared" si="67"/>
        <v>-2094.9452000000001</v>
      </c>
      <c r="I314" s="31" t="s">
        <v>54</v>
      </c>
      <c r="J314" s="16"/>
      <c r="K314" s="15">
        <f>(G314)*(H309/12)</f>
        <v>-251.70798822088349</v>
      </c>
    </row>
    <row r="315" spans="1:11" s="1" customFormat="1" ht="12.75" customHeight="1" x14ac:dyDescent="0.25">
      <c r="A315" s="2"/>
      <c r="B315" s="2" t="s">
        <v>31</v>
      </c>
      <c r="C315" s="6">
        <v>32603</v>
      </c>
      <c r="D315" s="6">
        <v>6500</v>
      </c>
      <c r="E315" s="6">
        <f t="shared" si="66"/>
        <v>2715.8299000000002</v>
      </c>
      <c r="F315" s="6">
        <v>541</v>
      </c>
      <c r="G315" s="6">
        <f t="shared" si="68"/>
        <v>-38707.016213946692</v>
      </c>
      <c r="H315" s="46">
        <f t="shared" si="67"/>
        <v>-2174.8299000000002</v>
      </c>
      <c r="I315" s="31" t="s">
        <v>54</v>
      </c>
      <c r="J315" s="16"/>
      <c r="K315" s="15">
        <f>(G315)*(H309/12)</f>
        <v>-266.11073647088352</v>
      </c>
    </row>
    <row r="316" spans="1:11" s="1" customFormat="1" ht="12.75" customHeight="1" x14ac:dyDescent="0.25">
      <c r="A316" s="2"/>
      <c r="B316" s="2" t="s">
        <v>32</v>
      </c>
      <c r="C316" s="6">
        <v>32603</v>
      </c>
      <c r="D316" s="6">
        <v>6500</v>
      </c>
      <c r="E316" s="6">
        <f t="shared" si="66"/>
        <v>2715.8299000000002</v>
      </c>
      <c r="F316" s="6">
        <v>541</v>
      </c>
      <c r="G316" s="6">
        <f t="shared" si="68"/>
        <v>-40881.846113946689</v>
      </c>
      <c r="H316" s="46">
        <f t="shared" si="67"/>
        <v>-2174.8299000000002</v>
      </c>
      <c r="I316" s="31"/>
      <c r="J316" s="16"/>
      <c r="K316" s="15">
        <f>(G316)*(H309/12)</f>
        <v>-281.06269203338348</v>
      </c>
    </row>
    <row r="317" spans="1:11" s="1" customFormat="1" ht="12.75" customHeight="1" x14ac:dyDescent="0.25">
      <c r="A317" s="2"/>
      <c r="B317" s="2" t="s">
        <v>33</v>
      </c>
      <c r="C317" s="6">
        <v>32603</v>
      </c>
      <c r="D317" s="6">
        <v>6500</v>
      </c>
      <c r="E317" s="6">
        <f t="shared" si="66"/>
        <v>2715.8299000000002</v>
      </c>
      <c r="F317" s="6">
        <v>541</v>
      </c>
      <c r="G317" s="6">
        <f t="shared" si="68"/>
        <v>-43056.676013946686</v>
      </c>
      <c r="H317" s="46">
        <f>F317-E317</f>
        <v>-2174.8299000000002</v>
      </c>
      <c r="I317" s="31"/>
      <c r="J317" s="16"/>
      <c r="K317" s="15">
        <f>(G317)*(H309/12)</f>
        <v>-296.01464759588345</v>
      </c>
    </row>
    <row r="318" spans="1:11" s="1" customFormat="1" ht="12.75" customHeight="1" x14ac:dyDescent="0.25">
      <c r="A318" s="2"/>
      <c r="B318" s="2" t="s">
        <v>17</v>
      </c>
      <c r="C318" s="6">
        <v>32603</v>
      </c>
      <c r="D318" s="6">
        <v>6500</v>
      </c>
      <c r="E318" s="6">
        <f t="shared" si="66"/>
        <v>2715.8299000000002</v>
      </c>
      <c r="F318" s="6">
        <v>541</v>
      </c>
      <c r="G318" s="6">
        <f t="shared" si="68"/>
        <v>-45231.505913946683</v>
      </c>
      <c r="H318" s="46">
        <f>F318-E318</f>
        <v>-2174.8299000000002</v>
      </c>
      <c r="I318" s="31"/>
      <c r="J318" s="16"/>
      <c r="K318" s="15">
        <f>(G318)*(H309/12)</f>
        <v>-310.96660315838346</v>
      </c>
    </row>
    <row r="319" spans="1:11" s="1" customFormat="1" ht="12.75" customHeight="1" x14ac:dyDescent="0.25">
      <c r="A319" s="2"/>
      <c r="B319" s="2" t="s">
        <v>18</v>
      </c>
      <c r="C319" s="6">
        <v>32603</v>
      </c>
      <c r="D319" s="6">
        <v>6500</v>
      </c>
      <c r="E319" s="6">
        <f t="shared" si="66"/>
        <v>2715.8299000000002</v>
      </c>
      <c r="F319" s="6">
        <v>541</v>
      </c>
      <c r="G319" s="6">
        <f t="shared" si="68"/>
        <v>-47406.33581394668</v>
      </c>
      <c r="H319" s="46">
        <f>F319-E319</f>
        <v>-2174.8299000000002</v>
      </c>
      <c r="I319" s="31"/>
      <c r="J319" s="16"/>
      <c r="K319" s="15">
        <f>(G319)*(H309/12)</f>
        <v>-325.91855872088342</v>
      </c>
    </row>
    <row r="320" spans="1:11" s="1" customFormat="1" ht="12.75" customHeight="1" x14ac:dyDescent="0.25">
      <c r="A320" s="2"/>
      <c r="B320" s="2" t="s">
        <v>19</v>
      </c>
      <c r="C320" s="6">
        <v>32603</v>
      </c>
      <c r="D320" s="6">
        <v>6500</v>
      </c>
      <c r="E320" s="6">
        <f t="shared" si="66"/>
        <v>2715.8299000000002</v>
      </c>
      <c r="F320" s="6">
        <v>541</v>
      </c>
      <c r="G320" s="6">
        <f t="shared" si="68"/>
        <v>-49581.165713946677</v>
      </c>
      <c r="H320" s="46">
        <f t="shared" ref="H320:H322" si="69">F320-E320</f>
        <v>-2174.8299000000002</v>
      </c>
      <c r="I320" s="31"/>
      <c r="J320" s="16"/>
      <c r="K320" s="15">
        <f>(G320)*(H309/12)</f>
        <v>-340.87051428338339</v>
      </c>
    </row>
    <row r="321" spans="1:12" s="1" customFormat="1" ht="12.75" customHeight="1" x14ac:dyDescent="0.25">
      <c r="A321" s="2"/>
      <c r="B321" s="2" t="s">
        <v>20</v>
      </c>
      <c r="C321" s="6">
        <v>35018</v>
      </c>
      <c r="D321" s="6">
        <v>6500</v>
      </c>
      <c r="E321" s="6">
        <f t="shared" si="66"/>
        <v>2916.9994000000002</v>
      </c>
      <c r="F321" s="6">
        <v>541</v>
      </c>
      <c r="G321" s="6">
        <f t="shared" si="68"/>
        <v>-51755.995613946674</v>
      </c>
      <c r="H321" s="46">
        <f t="shared" si="69"/>
        <v>-2375.9994000000002</v>
      </c>
      <c r="I321" s="31"/>
      <c r="J321" s="16"/>
      <c r="K321" s="15">
        <f>(G321)*(H309/12)</f>
        <v>-355.8224698458834</v>
      </c>
    </row>
    <row r="322" spans="1:12" s="1" customFormat="1" ht="12.75" customHeight="1" x14ac:dyDescent="0.25">
      <c r="A322" s="2"/>
      <c r="B322" s="2" t="s">
        <v>21</v>
      </c>
      <c r="C322" s="6">
        <v>35018</v>
      </c>
      <c r="D322" s="6">
        <v>6500</v>
      </c>
      <c r="E322" s="6">
        <f t="shared" si="66"/>
        <v>2916.9994000000002</v>
      </c>
      <c r="F322" s="6">
        <v>541</v>
      </c>
      <c r="G322" s="6">
        <f t="shared" si="68"/>
        <v>-54131.995013946675</v>
      </c>
      <c r="H322" s="46">
        <f t="shared" si="69"/>
        <v>-2375.9994000000002</v>
      </c>
      <c r="I322" s="31"/>
      <c r="J322" s="16"/>
      <c r="K322" s="15">
        <f>(G322)*(H309/12)</f>
        <v>-372.15746572088341</v>
      </c>
    </row>
    <row r="323" spans="1:12" s="1" customFormat="1" ht="12.75" customHeight="1" x14ac:dyDescent="0.25">
      <c r="A323" s="2"/>
      <c r="B323" s="7" t="s">
        <v>22</v>
      </c>
      <c r="C323" s="8">
        <f>SUM(C311:C322)</f>
        <v>412836</v>
      </c>
      <c r="D323" s="9" t="s">
        <v>23</v>
      </c>
      <c r="E323" s="8">
        <f>SUM(E311:E322)</f>
        <v>34389.238799999999</v>
      </c>
      <c r="F323" s="8">
        <f>SUM(F311:F322)</f>
        <v>6492</v>
      </c>
      <c r="G323" s="12">
        <f>SUM(G311:G322)</f>
        <v>-501198.18966736022</v>
      </c>
      <c r="H323" s="49">
        <f>SUM(H311:H322)</f>
        <v>-27897.238800000006</v>
      </c>
      <c r="I323" s="38">
        <f>H309/12</f>
        <v>6.875E-3</v>
      </c>
      <c r="J323" s="23"/>
      <c r="K323" s="30">
        <f>SUM(K311:K322)</f>
        <v>-3445.7375539631016</v>
      </c>
    </row>
    <row r="324" spans="1:12" s="1" customFormat="1" ht="12.75" customHeight="1" x14ac:dyDescent="0.25">
      <c r="A324" s="2"/>
      <c r="B324" s="2"/>
      <c r="C324" s="2"/>
      <c r="D324" s="2"/>
      <c r="E324" s="2"/>
      <c r="F324" s="2"/>
      <c r="G324" s="2"/>
      <c r="H324" s="46"/>
      <c r="I324" s="31"/>
      <c r="J324" s="16"/>
      <c r="K324" s="15"/>
    </row>
    <row r="325" spans="1:12" s="1" customFormat="1" ht="12.75" customHeight="1" x14ac:dyDescent="0.25">
      <c r="A325" s="2"/>
      <c r="B325" s="2" t="s">
        <v>24</v>
      </c>
      <c r="C325" s="10">
        <f>G323*I323</f>
        <v>-3445.7375539631016</v>
      </c>
      <c r="D325" s="2"/>
      <c r="E325" s="2"/>
      <c r="F325" s="2" t="s">
        <v>25</v>
      </c>
      <c r="G325" s="10">
        <f>H323+C325</f>
        <v>-31342.976353963109</v>
      </c>
      <c r="H325" s="46"/>
      <c r="I325" s="31"/>
      <c r="J325" s="143" t="str">
        <f>IF($K323=$C325,"Intt OK","Intt CHECK IT")</f>
        <v>Intt OK</v>
      </c>
      <c r="K325" s="15"/>
    </row>
    <row r="326" spans="1:12" s="1" customFormat="1" ht="12.75" customHeight="1" x14ac:dyDescent="0.25">
      <c r="H326" s="53"/>
      <c r="K326" s="28"/>
    </row>
    <row r="327" spans="1:12" s="1" customFormat="1" ht="12.75" customHeight="1" x14ac:dyDescent="0.25">
      <c r="A327" s="2"/>
      <c r="B327" s="438" t="s">
        <v>2</v>
      </c>
      <c r="C327" s="438"/>
      <c r="D327" s="438"/>
      <c r="E327" s="438" t="s">
        <v>3</v>
      </c>
      <c r="F327" s="438"/>
      <c r="G327" s="3" t="s">
        <v>4</v>
      </c>
      <c r="H327" s="449" t="s">
        <v>53</v>
      </c>
      <c r="I327" s="449"/>
      <c r="J327" s="2"/>
      <c r="K327" s="28"/>
    </row>
    <row r="328" spans="1:12" s="1" customFormat="1" ht="12.75" customHeight="1" x14ac:dyDescent="0.25">
      <c r="A328" s="2"/>
      <c r="B328" s="439" t="s">
        <v>92</v>
      </c>
      <c r="C328" s="439"/>
      <c r="D328" s="439"/>
      <c r="E328" s="439" t="s">
        <v>93</v>
      </c>
      <c r="F328" s="439"/>
      <c r="G328" s="4" t="s">
        <v>94</v>
      </c>
      <c r="H328" s="52" t="s">
        <v>45</v>
      </c>
      <c r="I328" s="45"/>
      <c r="J328" s="2"/>
      <c r="K328" s="28"/>
    </row>
    <row r="329" spans="1:12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5" t="s">
        <v>14</v>
      </c>
      <c r="H329" s="48" t="s">
        <v>15</v>
      </c>
      <c r="I329" s="3" t="s">
        <v>16</v>
      </c>
      <c r="J329" s="2"/>
      <c r="K329" s="28"/>
    </row>
    <row r="330" spans="1:12" s="1" customFormat="1" ht="12.75" customHeight="1" x14ac:dyDescent="0.25">
      <c r="A330" s="2"/>
      <c r="B330" s="2" t="s">
        <v>27</v>
      </c>
      <c r="C330" s="6">
        <v>35018</v>
      </c>
      <c r="D330" s="6">
        <v>6500</v>
      </c>
      <c r="E330" s="6">
        <f>C330*8.33%</f>
        <v>2916.9994000000002</v>
      </c>
      <c r="F330" s="6">
        <v>541</v>
      </c>
      <c r="G330" s="6">
        <f>G325</f>
        <v>-31342.976353963109</v>
      </c>
      <c r="H330" s="46">
        <f>F330-E330</f>
        <v>-2375.9994000000002</v>
      </c>
      <c r="I330" s="31"/>
      <c r="J330" s="16"/>
      <c r="K330" s="15">
        <f>(G330)*(H328/12)</f>
        <v>-222.01274917390538</v>
      </c>
    </row>
    <row r="331" spans="1:12" s="1" customFormat="1" ht="12.75" customHeight="1" x14ac:dyDescent="0.25">
      <c r="A331" s="2"/>
      <c r="B331" s="2" t="s">
        <v>28</v>
      </c>
      <c r="C331" s="6">
        <v>35018</v>
      </c>
      <c r="D331" s="6">
        <v>6500</v>
      </c>
      <c r="E331" s="6">
        <f t="shared" ref="E331:E341" si="70">C331*8.33%</f>
        <v>2916.9994000000002</v>
      </c>
      <c r="F331" s="6">
        <v>541</v>
      </c>
      <c r="G331" s="6">
        <f>G330+H330</f>
        <v>-33718.97575396311</v>
      </c>
      <c r="H331" s="46">
        <f t="shared" ref="H331:H335" si="71">F331-E331</f>
        <v>-2375.9994000000002</v>
      </c>
      <c r="I331" s="31"/>
      <c r="J331" s="16"/>
      <c r="K331" s="15">
        <f>(G331)*(H328/12)</f>
        <v>-238.84274492390537</v>
      </c>
    </row>
    <row r="332" spans="1:12" s="1" customFormat="1" ht="12.75" customHeight="1" x14ac:dyDescent="0.25">
      <c r="A332" s="2"/>
      <c r="B332" s="2" t="s">
        <v>29</v>
      </c>
      <c r="C332" s="6">
        <v>35018</v>
      </c>
      <c r="D332" s="6">
        <v>6500</v>
      </c>
      <c r="E332" s="6">
        <f t="shared" si="70"/>
        <v>2916.9994000000002</v>
      </c>
      <c r="F332" s="6">
        <v>541</v>
      </c>
      <c r="G332" s="6">
        <f t="shared" ref="G332:G341" si="72">G331+H331</f>
        <v>-36094.975153963111</v>
      </c>
      <c r="H332" s="46">
        <f t="shared" si="71"/>
        <v>-2375.9994000000002</v>
      </c>
      <c r="I332" s="31"/>
      <c r="J332" s="16"/>
      <c r="K332" s="15">
        <f>(G332)*(H328/12)</f>
        <v>-255.67274067390539</v>
      </c>
    </row>
    <row r="333" spans="1:12" s="1" customFormat="1" ht="12.75" customHeight="1" x14ac:dyDescent="0.25">
      <c r="A333" s="2"/>
      <c r="B333" s="2" t="s">
        <v>30</v>
      </c>
      <c r="C333" s="6">
        <v>35018</v>
      </c>
      <c r="D333" s="6">
        <v>6500</v>
      </c>
      <c r="E333" s="6">
        <f t="shared" si="70"/>
        <v>2916.9994000000002</v>
      </c>
      <c r="F333" s="6">
        <v>541</v>
      </c>
      <c r="G333" s="6">
        <f t="shared" si="72"/>
        <v>-38470.974553963111</v>
      </c>
      <c r="H333" s="46">
        <f t="shared" si="71"/>
        <v>-2375.9994000000002</v>
      </c>
      <c r="I333" s="31" t="s">
        <v>54</v>
      </c>
      <c r="J333" s="16"/>
      <c r="K333" s="15">
        <f>(G333)*(H328/12)</f>
        <v>-272.50273642390539</v>
      </c>
    </row>
    <row r="334" spans="1:12" s="1" customFormat="1" ht="12.75" customHeight="1" x14ac:dyDescent="0.25">
      <c r="A334" s="2"/>
      <c r="B334" s="2" t="s">
        <v>31</v>
      </c>
      <c r="C334" s="6">
        <v>36076</v>
      </c>
      <c r="D334" s="6">
        <v>6500</v>
      </c>
      <c r="E334" s="6">
        <f t="shared" si="70"/>
        <v>3005.1307999999999</v>
      </c>
      <c r="F334" s="6">
        <v>541</v>
      </c>
      <c r="G334" s="6">
        <f t="shared" si="72"/>
        <v>-40846.973953963112</v>
      </c>
      <c r="H334" s="46">
        <f t="shared" si="71"/>
        <v>-2464.1307999999999</v>
      </c>
      <c r="I334" s="31" t="s">
        <v>54</v>
      </c>
      <c r="J334" s="16"/>
      <c r="K334" s="15">
        <f>(G334)*(H328/12)</f>
        <v>-289.33273217390541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36076</v>
      </c>
      <c r="D335" s="6">
        <v>6500</v>
      </c>
      <c r="E335" s="6">
        <f t="shared" si="70"/>
        <v>3005.1307999999999</v>
      </c>
      <c r="F335" s="6">
        <v>541</v>
      </c>
      <c r="G335" s="6">
        <f t="shared" si="72"/>
        <v>-43311.104753963111</v>
      </c>
      <c r="H335" s="46">
        <f t="shared" si="71"/>
        <v>-2464.1307999999999</v>
      </c>
      <c r="I335" s="31" t="s">
        <v>54</v>
      </c>
      <c r="J335" s="16"/>
      <c r="K335" s="15">
        <f>(G335)*(H328/12)</f>
        <v>-306.78699200723872</v>
      </c>
    </row>
    <row r="336" spans="1:12" s="1" customFormat="1" ht="12.75" customHeight="1" x14ac:dyDescent="0.25">
      <c r="A336" s="2"/>
      <c r="B336" s="2" t="s">
        <v>33</v>
      </c>
      <c r="C336" s="6">
        <v>36076</v>
      </c>
      <c r="D336" s="6">
        <v>6500</v>
      </c>
      <c r="E336" s="6">
        <f t="shared" si="70"/>
        <v>3005.1307999999999</v>
      </c>
      <c r="F336" s="6">
        <v>541</v>
      </c>
      <c r="G336" s="6">
        <f t="shared" si="72"/>
        <v>-45775.23555396311</v>
      </c>
      <c r="H336" s="46">
        <f>F336-E336</f>
        <v>-2464.1307999999999</v>
      </c>
      <c r="I336" s="31"/>
      <c r="J336" s="16"/>
      <c r="K336" s="15">
        <f>(G336)*(H328/12)</f>
        <v>-324.24125184057203</v>
      </c>
    </row>
    <row r="337" spans="1:11" s="1" customFormat="1" ht="12.75" customHeight="1" x14ac:dyDescent="0.25">
      <c r="A337" s="2"/>
      <c r="B337" s="2" t="s">
        <v>17</v>
      </c>
      <c r="C337" s="6">
        <v>36076</v>
      </c>
      <c r="D337" s="6">
        <v>6500</v>
      </c>
      <c r="E337" s="6">
        <f t="shared" si="70"/>
        <v>3005.1307999999999</v>
      </c>
      <c r="F337" s="6">
        <v>541</v>
      </c>
      <c r="G337" s="6">
        <f t="shared" si="72"/>
        <v>-48239.366353963109</v>
      </c>
      <c r="H337" s="46">
        <f>F337-E337</f>
        <v>-2464.1307999999999</v>
      </c>
      <c r="I337" s="31"/>
      <c r="J337" s="16"/>
      <c r="K337" s="15">
        <f>(G337)*(H328/12)</f>
        <v>-341.6955116739054</v>
      </c>
    </row>
    <row r="338" spans="1:11" s="1" customFormat="1" ht="12.75" customHeight="1" x14ac:dyDescent="0.25">
      <c r="A338" s="2"/>
      <c r="B338" s="2" t="s">
        <v>18</v>
      </c>
      <c r="C338" s="6">
        <v>36076</v>
      </c>
      <c r="D338" s="6">
        <v>6500</v>
      </c>
      <c r="E338" s="6">
        <f t="shared" si="70"/>
        <v>3005.1307999999999</v>
      </c>
      <c r="F338" s="6">
        <v>541</v>
      </c>
      <c r="G338" s="6">
        <f t="shared" si="72"/>
        <v>-50703.497153963108</v>
      </c>
      <c r="H338" s="46">
        <f>F338-E338</f>
        <v>-2464.1307999999999</v>
      </c>
      <c r="I338" s="31"/>
      <c r="J338" s="16"/>
      <c r="K338" s="15">
        <f>(G338)*(H328/12)</f>
        <v>-359.14977150723871</v>
      </c>
    </row>
    <row r="339" spans="1:11" s="1" customFormat="1" ht="12.75" customHeight="1" x14ac:dyDescent="0.25">
      <c r="A339" s="2"/>
      <c r="B339" s="2" t="s">
        <v>19</v>
      </c>
      <c r="C339" s="6">
        <v>36076</v>
      </c>
      <c r="D339" s="6">
        <v>6500</v>
      </c>
      <c r="E339" s="6">
        <f t="shared" si="70"/>
        <v>3005.1307999999999</v>
      </c>
      <c r="F339" s="6">
        <v>541</v>
      </c>
      <c r="G339" s="6">
        <f t="shared" si="72"/>
        <v>-53167.627953963107</v>
      </c>
      <c r="H339" s="46">
        <f t="shared" ref="H339:H341" si="73">F339-E339</f>
        <v>-2464.1307999999999</v>
      </c>
      <c r="I339" s="31"/>
      <c r="J339" s="16"/>
      <c r="K339" s="15">
        <f>(G339)*(H328/12)</f>
        <v>-376.60403134057202</v>
      </c>
    </row>
    <row r="340" spans="1:11" s="1" customFormat="1" ht="12.75" customHeight="1" x14ac:dyDescent="0.25">
      <c r="A340" s="2"/>
      <c r="B340" s="2" t="s">
        <v>20</v>
      </c>
      <c r="C340" s="6">
        <v>37818</v>
      </c>
      <c r="D340" s="6">
        <v>6500</v>
      </c>
      <c r="E340" s="6">
        <f t="shared" si="70"/>
        <v>3150.2393999999999</v>
      </c>
      <c r="F340" s="6">
        <v>541</v>
      </c>
      <c r="G340" s="6">
        <f t="shared" si="72"/>
        <v>-55631.758753963106</v>
      </c>
      <c r="H340" s="46">
        <f t="shared" si="73"/>
        <v>-2609.2393999999999</v>
      </c>
      <c r="I340" s="31"/>
      <c r="J340" s="16"/>
      <c r="K340" s="15">
        <f>(G340)*(H328/12)</f>
        <v>-394.05829117390539</v>
      </c>
    </row>
    <row r="341" spans="1:11" s="1" customFormat="1" ht="12.75" customHeight="1" x14ac:dyDescent="0.25">
      <c r="A341" s="2"/>
      <c r="B341" s="2" t="s">
        <v>21</v>
      </c>
      <c r="C341" s="6">
        <v>37818</v>
      </c>
      <c r="D341" s="6">
        <v>6500</v>
      </c>
      <c r="E341" s="6">
        <f t="shared" si="70"/>
        <v>3150.2393999999999</v>
      </c>
      <c r="F341" s="6">
        <v>541</v>
      </c>
      <c r="G341" s="6">
        <f t="shared" si="72"/>
        <v>-58240.998153963104</v>
      </c>
      <c r="H341" s="46">
        <f t="shared" si="73"/>
        <v>-2609.2393999999999</v>
      </c>
      <c r="I341" s="31"/>
      <c r="J341" s="16"/>
      <c r="K341" s="15">
        <f>(G341)*(H328/12)</f>
        <v>-412.540403590572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432164</v>
      </c>
      <c r="D342" s="9" t="s">
        <v>23</v>
      </c>
      <c r="E342" s="8">
        <f>SUM(E330:E341)</f>
        <v>35999.261199999994</v>
      </c>
      <c r="F342" s="8">
        <f>SUM(F330:F341)</f>
        <v>6492</v>
      </c>
      <c r="G342" s="12">
        <f>SUM(G330:G341)</f>
        <v>-535544.46444755723</v>
      </c>
      <c r="H342" s="49">
        <f>SUM(H330:H341)</f>
        <v>-29507.261199999994</v>
      </c>
      <c r="I342" s="38">
        <f>H328/12</f>
        <v>7.0833333333333338E-3</v>
      </c>
      <c r="J342" s="23"/>
      <c r="K342" s="30">
        <f>SUM(K330:K341)</f>
        <v>-3793.439956503531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2"/>
      <c r="H343" s="46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-3793.4399565035305</v>
      </c>
      <c r="D344" s="2"/>
      <c r="E344" s="2"/>
      <c r="F344" s="2" t="s">
        <v>25</v>
      </c>
      <c r="G344" s="10">
        <f>H342+C344</f>
        <v>-33300.701156503521</v>
      </c>
      <c r="H344" s="46"/>
      <c r="I344" s="31"/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H345" s="53"/>
      <c r="K345" s="28"/>
    </row>
    <row r="346" spans="1:11" s="1" customFormat="1" ht="12.75" customHeight="1" x14ac:dyDescent="0.25">
      <c r="A346" s="2"/>
      <c r="B346" s="438" t="s">
        <v>2</v>
      </c>
      <c r="C346" s="438"/>
      <c r="D346" s="438"/>
      <c r="E346" s="438" t="s">
        <v>3</v>
      </c>
      <c r="F346" s="438"/>
      <c r="G346" s="3" t="s">
        <v>4</v>
      </c>
      <c r="H346" s="449" t="s">
        <v>55</v>
      </c>
      <c r="I346" s="449"/>
      <c r="J346" s="2"/>
      <c r="K346" s="28"/>
    </row>
    <row r="347" spans="1:11" s="1" customFormat="1" ht="12.75" customHeight="1" x14ac:dyDescent="0.25">
      <c r="A347" s="2"/>
      <c r="B347" s="439" t="s">
        <v>92</v>
      </c>
      <c r="C347" s="439"/>
      <c r="D347" s="439"/>
      <c r="E347" s="439" t="s">
        <v>93</v>
      </c>
      <c r="F347" s="439"/>
      <c r="G347" s="4" t="s">
        <v>94</v>
      </c>
      <c r="H347" s="52" t="s">
        <v>56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5" t="s">
        <v>14</v>
      </c>
      <c r="H348" s="48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42074</v>
      </c>
      <c r="D349" s="6">
        <v>6500</v>
      </c>
      <c r="E349" s="6">
        <f>C349*8.33%</f>
        <v>3504.7642000000001</v>
      </c>
      <c r="F349" s="6">
        <v>541</v>
      </c>
      <c r="G349" s="6">
        <f>G344</f>
        <v>-33300.701156503521</v>
      </c>
      <c r="H349" s="46">
        <f>F349-E349</f>
        <v>-2963.7642000000001</v>
      </c>
      <c r="I349" s="31"/>
      <c r="J349" s="16"/>
      <c r="K349" s="15">
        <f>(G349)*(H347/12)</f>
        <v>-242.81761259950483</v>
      </c>
    </row>
    <row r="350" spans="1:11" s="1" customFormat="1" ht="12.75" customHeight="1" x14ac:dyDescent="0.25">
      <c r="A350" s="2"/>
      <c r="B350" s="2" t="s">
        <v>35</v>
      </c>
      <c r="C350" s="6">
        <v>12572</v>
      </c>
      <c r="D350" s="6">
        <v>6500</v>
      </c>
      <c r="E350" s="6">
        <f t="shared" ref="E350:E352" si="74">C350*8.33%</f>
        <v>1047.2475999999999</v>
      </c>
      <c r="F350" s="6">
        <v>0</v>
      </c>
      <c r="G350" s="6">
        <f t="shared" ref="G350:G361" si="75">G349+H349</f>
        <v>-36264.465356503519</v>
      </c>
      <c r="H350" s="46">
        <f t="shared" ref="H350:H355" si="76">F350-E350</f>
        <v>-1047.2475999999999</v>
      </c>
      <c r="I350" s="31"/>
      <c r="J350" s="16"/>
      <c r="K350" s="42">
        <f>(G350)*(H347/12)</f>
        <v>-264.42839322450482</v>
      </c>
    </row>
    <row r="351" spans="1:11" s="1" customFormat="1" ht="12.75" customHeight="1" x14ac:dyDescent="0.25">
      <c r="A351" s="2"/>
      <c r="B351" s="2" t="s">
        <v>28</v>
      </c>
      <c r="C351" s="6">
        <v>42074</v>
      </c>
      <c r="D351" s="6">
        <v>6500</v>
      </c>
      <c r="E351" s="6">
        <f t="shared" si="74"/>
        <v>3504.7642000000001</v>
      </c>
      <c r="F351" s="6">
        <v>541</v>
      </c>
      <c r="G351" s="6">
        <f t="shared" si="75"/>
        <v>-37311.712956503521</v>
      </c>
      <c r="H351" s="46">
        <f t="shared" si="76"/>
        <v>-2963.7642000000001</v>
      </c>
      <c r="I351" s="31"/>
      <c r="J351" s="16"/>
      <c r="K351" s="15">
        <f>(G351)*(H347/12)</f>
        <v>-272.06457364117148</v>
      </c>
    </row>
    <row r="352" spans="1:11" s="1" customFormat="1" ht="12.75" customHeight="1" x14ac:dyDescent="0.25">
      <c r="A352" s="2"/>
      <c r="B352" s="2" t="s">
        <v>29</v>
      </c>
      <c r="C352" s="6">
        <v>42074</v>
      </c>
      <c r="D352" s="6">
        <v>6500</v>
      </c>
      <c r="E352" s="6">
        <f t="shared" si="74"/>
        <v>3504.7642000000001</v>
      </c>
      <c r="F352" s="6">
        <v>541</v>
      </c>
      <c r="G352" s="6">
        <f t="shared" si="75"/>
        <v>-40275.477156503519</v>
      </c>
      <c r="H352" s="46">
        <f t="shared" si="76"/>
        <v>-2963.7642000000001</v>
      </c>
      <c r="I352" s="31"/>
      <c r="J352" s="16"/>
      <c r="K352" s="15">
        <f>(G352)*(H347/12)</f>
        <v>-293.67535426617144</v>
      </c>
    </row>
    <row r="353" spans="1:11" s="1" customFormat="1" ht="12.75" customHeight="1" x14ac:dyDescent="0.25">
      <c r="A353" s="2"/>
      <c r="B353" s="2" t="s">
        <v>30</v>
      </c>
      <c r="C353" s="6">
        <v>0</v>
      </c>
      <c r="D353" s="6">
        <v>0</v>
      </c>
      <c r="E353" s="6">
        <v>0</v>
      </c>
      <c r="F353" s="6">
        <v>0</v>
      </c>
      <c r="G353" s="6">
        <f t="shared" si="75"/>
        <v>-43239.241356503517</v>
      </c>
      <c r="H353" s="46">
        <f t="shared" si="76"/>
        <v>0</v>
      </c>
      <c r="I353" s="31" t="s">
        <v>54</v>
      </c>
      <c r="J353" s="16"/>
      <c r="K353" s="15">
        <f>(G353)*(H347/12)</f>
        <v>-315.28613489117146</v>
      </c>
    </row>
    <row r="354" spans="1:11" s="1" customFormat="1" ht="12.75" customHeight="1" x14ac:dyDescent="0.25">
      <c r="A354" s="2"/>
      <c r="B354" s="2" t="s">
        <v>31</v>
      </c>
      <c r="C354" s="6">
        <v>0</v>
      </c>
      <c r="D354" s="6">
        <v>0</v>
      </c>
      <c r="E354" s="6">
        <v>0</v>
      </c>
      <c r="F354" s="6">
        <v>0</v>
      </c>
      <c r="G354" s="6">
        <f t="shared" si="75"/>
        <v>-43239.241356503517</v>
      </c>
      <c r="H354" s="46">
        <f t="shared" si="76"/>
        <v>0</v>
      </c>
      <c r="I354" s="31" t="s">
        <v>54</v>
      </c>
      <c r="J354" s="16"/>
      <c r="K354" s="15">
        <f>(G354)*(H347/12)</f>
        <v>-315.28613489117146</v>
      </c>
    </row>
    <row r="355" spans="1:11" s="1" customFormat="1" ht="12.75" customHeight="1" x14ac:dyDescent="0.25">
      <c r="A355" s="2"/>
      <c r="B355" s="2" t="s">
        <v>32</v>
      </c>
      <c r="C355" s="6">
        <v>0</v>
      </c>
      <c r="D355" s="6">
        <v>0</v>
      </c>
      <c r="E355" s="6">
        <v>0</v>
      </c>
      <c r="F355" s="6">
        <v>0</v>
      </c>
      <c r="G355" s="6">
        <f t="shared" si="75"/>
        <v>-43239.241356503517</v>
      </c>
      <c r="H355" s="46">
        <f t="shared" si="76"/>
        <v>0</v>
      </c>
      <c r="I355" s="31"/>
      <c r="J355" s="16"/>
      <c r="K355" s="15">
        <f>(G355)*(H347/12)</f>
        <v>-315.28613489117146</v>
      </c>
    </row>
    <row r="356" spans="1:11" s="1" customFormat="1" ht="12.75" customHeight="1" x14ac:dyDescent="0.25">
      <c r="A356" s="2"/>
      <c r="B356" s="2" t="s">
        <v>33</v>
      </c>
      <c r="C356" s="6">
        <v>0</v>
      </c>
      <c r="D356" s="6">
        <v>0</v>
      </c>
      <c r="E356" s="6">
        <v>0</v>
      </c>
      <c r="F356" s="6">
        <v>0</v>
      </c>
      <c r="G356" s="6">
        <f t="shared" si="75"/>
        <v>-43239.241356503517</v>
      </c>
      <c r="H356" s="46">
        <f>F356-E356</f>
        <v>0</v>
      </c>
      <c r="I356" s="31"/>
      <c r="J356" s="16"/>
      <c r="K356" s="15">
        <f>(G356)*(H347/12)</f>
        <v>-315.28613489117146</v>
      </c>
    </row>
    <row r="357" spans="1:11" s="1" customFormat="1" ht="12.75" customHeight="1" x14ac:dyDescent="0.25">
      <c r="A357" s="2"/>
      <c r="B357" s="2" t="s">
        <v>17</v>
      </c>
      <c r="C357" s="6">
        <v>0</v>
      </c>
      <c r="D357" s="6">
        <v>0</v>
      </c>
      <c r="E357" s="6">
        <v>0</v>
      </c>
      <c r="F357" s="6">
        <v>0</v>
      </c>
      <c r="G357" s="6">
        <f t="shared" si="75"/>
        <v>-43239.241356503517</v>
      </c>
      <c r="H357" s="46">
        <f>F357-E357</f>
        <v>0</v>
      </c>
      <c r="I357" s="31"/>
      <c r="J357" s="16"/>
      <c r="K357" s="15">
        <f>(G357)*(H347/12)</f>
        <v>-315.28613489117146</v>
      </c>
    </row>
    <row r="358" spans="1:11" s="1" customFormat="1" ht="12.75" customHeight="1" x14ac:dyDescent="0.25">
      <c r="A358" s="2"/>
      <c r="B358" s="2" t="s">
        <v>18</v>
      </c>
      <c r="C358" s="6">
        <v>0</v>
      </c>
      <c r="D358" s="6">
        <v>0</v>
      </c>
      <c r="E358" s="6">
        <v>0</v>
      </c>
      <c r="F358" s="6">
        <v>0</v>
      </c>
      <c r="G358" s="6">
        <f t="shared" si="75"/>
        <v>-43239.241356503517</v>
      </c>
      <c r="H358" s="46">
        <f>F358-E358</f>
        <v>0</v>
      </c>
      <c r="I358" s="31"/>
      <c r="J358" s="16"/>
      <c r="K358" s="15">
        <f>(G358)*(H347/12)</f>
        <v>-315.28613489117146</v>
      </c>
    </row>
    <row r="359" spans="1:11" s="1" customFormat="1" ht="12.75" customHeight="1" x14ac:dyDescent="0.25">
      <c r="A359" s="2"/>
      <c r="B359" s="2" t="s">
        <v>19</v>
      </c>
      <c r="C359" s="6">
        <v>0</v>
      </c>
      <c r="D359" s="6">
        <v>0</v>
      </c>
      <c r="E359" s="6">
        <v>0</v>
      </c>
      <c r="F359" s="6">
        <v>0</v>
      </c>
      <c r="G359" s="6">
        <f t="shared" si="75"/>
        <v>-43239.241356503517</v>
      </c>
      <c r="H359" s="46">
        <f t="shared" ref="H359:H361" si="77">F359-E359</f>
        <v>0</v>
      </c>
      <c r="I359" s="31"/>
      <c r="J359" s="16"/>
      <c r="K359" s="15">
        <f>(G359)*(H347/12)</f>
        <v>-315.28613489117146</v>
      </c>
    </row>
    <row r="360" spans="1:11" s="1" customFormat="1" ht="12.75" customHeight="1" x14ac:dyDescent="0.25">
      <c r="A360" s="2"/>
      <c r="B360" s="2" t="s">
        <v>20</v>
      </c>
      <c r="C360" s="6">
        <v>0</v>
      </c>
      <c r="D360" s="6">
        <v>0</v>
      </c>
      <c r="E360" s="6">
        <v>0</v>
      </c>
      <c r="F360" s="6">
        <v>0</v>
      </c>
      <c r="G360" s="6">
        <f t="shared" si="75"/>
        <v>-43239.241356503517</v>
      </c>
      <c r="H360" s="46">
        <f t="shared" si="77"/>
        <v>0</v>
      </c>
      <c r="I360" s="31"/>
      <c r="J360" s="16"/>
      <c r="K360" s="15">
        <f>(G360)*(H347/12)</f>
        <v>-315.28613489117146</v>
      </c>
    </row>
    <row r="361" spans="1:11" s="1" customFormat="1" ht="12.75" customHeight="1" x14ac:dyDescent="0.25">
      <c r="A361" s="2"/>
      <c r="B361" s="2" t="s">
        <v>21</v>
      </c>
      <c r="C361" s="6">
        <v>0</v>
      </c>
      <c r="D361" s="6">
        <v>0</v>
      </c>
      <c r="E361" s="6">
        <v>0</v>
      </c>
      <c r="F361" s="6">
        <v>0</v>
      </c>
      <c r="G361" s="6">
        <f t="shared" si="75"/>
        <v>-43239.241356503517</v>
      </c>
      <c r="H361" s="46">
        <f t="shared" si="77"/>
        <v>0</v>
      </c>
      <c r="I361" s="31"/>
      <c r="J361" s="16"/>
      <c r="K361" s="15">
        <f>(G361)*(H347/12)</f>
        <v>-315.28613489117146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138794</v>
      </c>
      <c r="D362" s="9" t="s">
        <v>23</v>
      </c>
      <c r="E362" s="8">
        <f>SUM(E349:E361)</f>
        <v>11561.540199999999</v>
      </c>
      <c r="F362" s="8">
        <f>SUM(F349:F361)</f>
        <v>1623</v>
      </c>
      <c r="G362" s="12">
        <f>SUM(G349:G361)</f>
        <v>-536305.52883454575</v>
      </c>
      <c r="H362" s="49">
        <f>SUM(H349:H361)</f>
        <v>-9938.5401999999995</v>
      </c>
      <c r="I362" s="38">
        <f>H347/12</f>
        <v>7.2916666666666659E-3</v>
      </c>
      <c r="J362" s="23"/>
      <c r="K362" s="30">
        <f>SUM(K349:K361)</f>
        <v>-3910.561147751896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2"/>
      <c r="H363" s="46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-3910.5611477518955</v>
      </c>
      <c r="D364" s="2"/>
      <c r="E364" s="2"/>
      <c r="F364" s="2" t="s">
        <v>25</v>
      </c>
      <c r="G364" s="10">
        <f>H362+C364</f>
        <v>-13849.101347751895</v>
      </c>
      <c r="H364" s="46"/>
      <c r="I364" s="31"/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449" t="s">
        <v>57</v>
      </c>
      <c r="I366" s="449"/>
      <c r="J366" s="2"/>
      <c r="K366" s="28"/>
    </row>
    <row r="367" spans="1:11" s="1" customFormat="1" ht="12.75" customHeight="1" x14ac:dyDescent="0.25">
      <c r="A367" s="2"/>
      <c r="B367" s="439" t="s">
        <v>92</v>
      </c>
      <c r="C367" s="439"/>
      <c r="D367" s="439"/>
      <c r="E367" s="439" t="s">
        <v>93</v>
      </c>
      <c r="F367" s="439"/>
      <c r="G367" s="4" t="s">
        <v>94</v>
      </c>
      <c r="H367" s="52" t="s">
        <v>56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0</v>
      </c>
      <c r="D369" s="6">
        <v>0</v>
      </c>
      <c r="E369" s="6">
        <v>0</v>
      </c>
      <c r="F369" s="6">
        <v>0</v>
      </c>
      <c r="G369" s="6">
        <f>G364</f>
        <v>-13849.101347751895</v>
      </c>
      <c r="H369" s="46">
        <f>F369-E369</f>
        <v>0</v>
      </c>
      <c r="I369" s="31"/>
      <c r="J369" s="16"/>
      <c r="K369" s="15">
        <f>(G369)*(H367/12)</f>
        <v>-100.9830306606909</v>
      </c>
    </row>
    <row r="370" spans="1:11" s="1" customFormat="1" ht="12.75" customHeight="1" x14ac:dyDescent="0.25">
      <c r="A370" s="2"/>
      <c r="B370" s="2" t="s">
        <v>28</v>
      </c>
      <c r="C370" s="6">
        <v>0</v>
      </c>
      <c r="D370" s="6">
        <v>0</v>
      </c>
      <c r="E370" s="6">
        <v>0</v>
      </c>
      <c r="F370" s="6">
        <v>0</v>
      </c>
      <c r="G370" s="6">
        <f>G369+H369</f>
        <v>-13849.101347751895</v>
      </c>
      <c r="H370" s="46">
        <f t="shared" ref="H370:H374" si="78">F370-E370</f>
        <v>0</v>
      </c>
      <c r="I370" s="31"/>
      <c r="J370" s="16"/>
      <c r="K370" s="15">
        <f>(G370)*(H367/12)</f>
        <v>-100.9830306606909</v>
      </c>
    </row>
    <row r="371" spans="1:11" s="1" customFormat="1" ht="12.75" customHeight="1" x14ac:dyDescent="0.25">
      <c r="A371" s="2"/>
      <c r="B371" s="2" t="s">
        <v>29</v>
      </c>
      <c r="C371" s="6">
        <v>0</v>
      </c>
      <c r="D371" s="6">
        <v>0</v>
      </c>
      <c r="E371" s="6">
        <v>0</v>
      </c>
      <c r="F371" s="6">
        <v>0</v>
      </c>
      <c r="G371" s="6">
        <f t="shared" ref="G371:G380" si="79">G370+H370</f>
        <v>-13849.101347751895</v>
      </c>
      <c r="H371" s="46">
        <f t="shared" si="78"/>
        <v>0</v>
      </c>
      <c r="I371" s="31"/>
      <c r="J371" s="16"/>
      <c r="K371" s="15">
        <f>(G371)*(H367/12)</f>
        <v>-100.9830306606909</v>
      </c>
    </row>
    <row r="372" spans="1:11" s="1" customFormat="1" ht="12.75" customHeight="1" x14ac:dyDescent="0.25">
      <c r="A372" s="2"/>
      <c r="B372" s="2" t="s">
        <v>30</v>
      </c>
      <c r="C372" s="6">
        <v>0</v>
      </c>
      <c r="D372" s="6">
        <v>0</v>
      </c>
      <c r="E372" s="6">
        <v>0</v>
      </c>
      <c r="F372" s="6">
        <v>0</v>
      </c>
      <c r="G372" s="6">
        <f t="shared" si="79"/>
        <v>-13849.101347751895</v>
      </c>
      <c r="H372" s="46">
        <f t="shared" si="78"/>
        <v>0</v>
      </c>
      <c r="I372" s="31" t="s">
        <v>54</v>
      </c>
      <c r="J372" s="16"/>
      <c r="K372" s="15">
        <f>(G372)*(H367/12)</f>
        <v>-100.9830306606909</v>
      </c>
    </row>
    <row r="373" spans="1:11" s="1" customFormat="1" ht="12.75" customHeight="1" x14ac:dyDescent="0.25">
      <c r="A373" s="2"/>
      <c r="B373" s="2" t="s">
        <v>31</v>
      </c>
      <c r="C373" s="6">
        <v>0</v>
      </c>
      <c r="D373" s="6">
        <v>0</v>
      </c>
      <c r="E373" s="6">
        <v>0</v>
      </c>
      <c r="F373" s="6">
        <v>0</v>
      </c>
      <c r="G373" s="6">
        <f t="shared" si="79"/>
        <v>-13849.101347751895</v>
      </c>
      <c r="H373" s="46">
        <f t="shared" si="78"/>
        <v>0</v>
      </c>
      <c r="I373" s="31" t="s">
        <v>54</v>
      </c>
      <c r="J373" s="16"/>
      <c r="K373" s="15">
        <f>(G373)*(H367/12)</f>
        <v>-100.9830306606909</v>
      </c>
    </row>
    <row r="374" spans="1:11" s="1" customFormat="1" ht="12.75" customHeight="1" x14ac:dyDescent="0.25">
      <c r="A374" s="2"/>
      <c r="B374" s="2" t="s">
        <v>32</v>
      </c>
      <c r="C374" s="6">
        <v>0</v>
      </c>
      <c r="D374" s="6">
        <v>0</v>
      </c>
      <c r="E374" s="6">
        <v>0</v>
      </c>
      <c r="F374" s="6">
        <v>0</v>
      </c>
      <c r="G374" s="6">
        <f t="shared" si="79"/>
        <v>-13849.101347751895</v>
      </c>
      <c r="H374" s="46">
        <f t="shared" si="78"/>
        <v>0</v>
      </c>
      <c r="I374" s="31"/>
      <c r="J374" s="16"/>
      <c r="K374" s="15">
        <f>(G374)*(H367/12)</f>
        <v>-100.9830306606909</v>
      </c>
    </row>
    <row r="375" spans="1:11" s="1" customFormat="1" ht="12.75" customHeight="1" x14ac:dyDescent="0.25">
      <c r="A375" s="2"/>
      <c r="B375" s="2" t="s">
        <v>33</v>
      </c>
      <c r="C375" s="6">
        <v>0</v>
      </c>
      <c r="D375" s="6">
        <v>0</v>
      </c>
      <c r="E375" s="6">
        <v>0</v>
      </c>
      <c r="F375" s="6">
        <v>0</v>
      </c>
      <c r="G375" s="6">
        <f t="shared" si="79"/>
        <v>-13849.101347751895</v>
      </c>
      <c r="H375" s="46">
        <f>F375-E375</f>
        <v>0</v>
      </c>
      <c r="I375" s="31"/>
      <c r="J375" s="16"/>
      <c r="K375" s="15">
        <f>(G375)*(H367/12)</f>
        <v>-100.9830306606909</v>
      </c>
    </row>
    <row r="376" spans="1:11" s="1" customFormat="1" ht="12.75" customHeight="1" x14ac:dyDescent="0.25">
      <c r="A376" s="2"/>
      <c r="B376" s="2" t="s">
        <v>17</v>
      </c>
      <c r="C376" s="6">
        <v>0</v>
      </c>
      <c r="D376" s="6">
        <v>0</v>
      </c>
      <c r="E376" s="6">
        <v>0</v>
      </c>
      <c r="F376" s="6">
        <v>0</v>
      </c>
      <c r="G376" s="6">
        <f t="shared" si="79"/>
        <v>-13849.101347751895</v>
      </c>
      <c r="H376" s="46">
        <f>F376-E376</f>
        <v>0</v>
      </c>
      <c r="I376" s="31"/>
      <c r="J376" s="16"/>
      <c r="K376" s="15">
        <f>(G376)*(H367/12)</f>
        <v>-100.9830306606909</v>
      </c>
    </row>
    <row r="377" spans="1:11" s="1" customFormat="1" ht="12.75" customHeight="1" x14ac:dyDescent="0.25">
      <c r="A377" s="2"/>
      <c r="B377" s="2" t="s">
        <v>18</v>
      </c>
      <c r="C377" s="6">
        <v>0</v>
      </c>
      <c r="D377" s="6">
        <v>0</v>
      </c>
      <c r="E377" s="6">
        <v>0</v>
      </c>
      <c r="F377" s="6">
        <v>0</v>
      </c>
      <c r="G377" s="6">
        <f t="shared" si="79"/>
        <v>-13849.101347751895</v>
      </c>
      <c r="H377" s="46">
        <f>F377-E377</f>
        <v>0</v>
      </c>
      <c r="I377" s="31"/>
      <c r="J377" s="16"/>
      <c r="K377" s="15">
        <f>(G377)*(H367/12)</f>
        <v>-100.9830306606909</v>
      </c>
    </row>
    <row r="378" spans="1:11" s="1" customFormat="1" ht="12.75" customHeight="1" x14ac:dyDescent="0.25">
      <c r="A378" s="2"/>
      <c r="B378" s="2" t="s">
        <v>19</v>
      </c>
      <c r="C378" s="6">
        <v>0</v>
      </c>
      <c r="D378" s="6">
        <v>0</v>
      </c>
      <c r="E378" s="6">
        <v>0</v>
      </c>
      <c r="F378" s="6">
        <v>0</v>
      </c>
      <c r="G378" s="6">
        <f t="shared" si="79"/>
        <v>-13849.101347751895</v>
      </c>
      <c r="H378" s="46">
        <f t="shared" ref="H378:H380" si="80">F378-E378</f>
        <v>0</v>
      </c>
      <c r="I378" s="31"/>
      <c r="J378" s="16"/>
      <c r="K378" s="15">
        <f>(G378)*(H367/12)</f>
        <v>-100.9830306606909</v>
      </c>
    </row>
    <row r="379" spans="1:11" s="1" customFormat="1" ht="12.75" customHeight="1" x14ac:dyDescent="0.25">
      <c r="A379" s="2"/>
      <c r="B379" s="2" t="s">
        <v>20</v>
      </c>
      <c r="C379" s="6">
        <v>0</v>
      </c>
      <c r="D379" s="6">
        <v>0</v>
      </c>
      <c r="E379" s="6">
        <v>0</v>
      </c>
      <c r="F379" s="6">
        <v>0</v>
      </c>
      <c r="G379" s="6">
        <f t="shared" si="79"/>
        <v>-13849.101347751895</v>
      </c>
      <c r="H379" s="46">
        <f t="shared" si="80"/>
        <v>0</v>
      </c>
      <c r="I379" s="31"/>
      <c r="J379" s="16"/>
      <c r="K379" s="15">
        <f>(G379)*(H367/12)</f>
        <v>-100.9830306606909</v>
      </c>
    </row>
    <row r="380" spans="1:11" s="1" customFormat="1" ht="12.75" customHeight="1" x14ac:dyDescent="0.25">
      <c r="A380" s="2"/>
      <c r="B380" s="2" t="s">
        <v>21</v>
      </c>
      <c r="C380" s="6">
        <v>0</v>
      </c>
      <c r="D380" s="6">
        <v>0</v>
      </c>
      <c r="E380" s="6">
        <v>0</v>
      </c>
      <c r="F380" s="6">
        <v>0</v>
      </c>
      <c r="G380" s="6">
        <f t="shared" si="79"/>
        <v>-13849.101347751895</v>
      </c>
      <c r="H380" s="46">
        <f t="shared" si="80"/>
        <v>0</v>
      </c>
      <c r="I380" s="31"/>
      <c r="J380" s="16"/>
      <c r="K380" s="15">
        <f>(G380)*(H367/12)</f>
        <v>-100.9830306606909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0</v>
      </c>
      <c r="D381" s="9" t="s">
        <v>23</v>
      </c>
      <c r="E381" s="8">
        <f>SUM(E369:E380)</f>
        <v>0</v>
      </c>
      <c r="F381" s="8">
        <f>SUM(F369:F380)</f>
        <v>0</v>
      </c>
      <c r="G381" s="12">
        <f>SUM(G369:G380)</f>
        <v>-166189.21617302275</v>
      </c>
      <c r="H381" s="49">
        <f>SUM(H369:H380)</f>
        <v>0</v>
      </c>
      <c r="I381" s="38">
        <f>H367/12</f>
        <v>7.2916666666666659E-3</v>
      </c>
      <c r="J381" s="23"/>
      <c r="K381" s="30">
        <f>SUM(K369:K380)</f>
        <v>-1211.7963679282909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2"/>
      <c r="H382" s="46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-1211.7963679282907</v>
      </c>
      <c r="D383" s="2"/>
      <c r="E383" s="2"/>
      <c r="F383" s="2" t="s">
        <v>25</v>
      </c>
      <c r="G383" s="10">
        <f>H381+C383</f>
        <v>-1211.7963679282907</v>
      </c>
      <c r="H383" s="46"/>
      <c r="I383" s="31"/>
      <c r="J383" s="143" t="str">
        <f>IF($K381=$C383,"Intt OK","Intt CHECK IT")</f>
        <v>Intt OK</v>
      </c>
      <c r="K383" s="15"/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449" t="s">
        <v>58</v>
      </c>
      <c r="I385" s="449"/>
      <c r="J385" s="2"/>
      <c r="K385" s="28"/>
    </row>
    <row r="386" spans="1:11" s="1" customFormat="1" ht="12.75" customHeight="1" x14ac:dyDescent="0.25">
      <c r="A386" s="2"/>
      <c r="B386" s="439" t="s">
        <v>92</v>
      </c>
      <c r="C386" s="439"/>
      <c r="D386" s="439"/>
      <c r="E386" s="439" t="s">
        <v>93</v>
      </c>
      <c r="F386" s="439"/>
      <c r="G386" s="4" t="s">
        <v>94</v>
      </c>
      <c r="H386" s="52" t="s">
        <v>141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0</v>
      </c>
      <c r="D388" s="6">
        <v>0</v>
      </c>
      <c r="E388" s="6">
        <v>0</v>
      </c>
      <c r="F388" s="6">
        <v>0</v>
      </c>
      <c r="G388" s="6">
        <f>G383</f>
        <v>-1211.7963679282907</v>
      </c>
      <c r="H388" s="46">
        <f>F388-E388</f>
        <v>0</v>
      </c>
      <c r="I388" s="31"/>
      <c r="J388" s="16"/>
      <c r="K388" s="15">
        <f>(G388)*(H386/12)</f>
        <v>-8.8865066981407974</v>
      </c>
    </row>
    <row r="389" spans="1:11" s="1" customFormat="1" ht="12.75" customHeight="1" x14ac:dyDescent="0.25">
      <c r="A389" s="2"/>
      <c r="B389" s="2" t="s">
        <v>28</v>
      </c>
      <c r="C389" s="6">
        <v>0</v>
      </c>
      <c r="D389" s="6">
        <v>0</v>
      </c>
      <c r="E389" s="6">
        <v>0</v>
      </c>
      <c r="F389" s="6">
        <v>0</v>
      </c>
      <c r="G389" s="6">
        <f>G388+H388</f>
        <v>-1211.7963679282907</v>
      </c>
      <c r="H389" s="46">
        <f t="shared" ref="H389" si="81">F389-E389</f>
        <v>0</v>
      </c>
      <c r="I389" s="31"/>
      <c r="J389" s="16"/>
      <c r="K389" s="15">
        <f>(G389)*(H386/12)</f>
        <v>-8.8865066981407974</v>
      </c>
    </row>
    <row r="390" spans="1:11" s="1" customFormat="1" ht="12.75" customHeight="1" x14ac:dyDescent="0.25">
      <c r="A390" s="2"/>
      <c r="B390" s="7" t="s">
        <v>22</v>
      </c>
      <c r="C390" s="8">
        <f>SUM(C388:C389)</f>
        <v>0</v>
      </c>
      <c r="D390" s="9" t="s">
        <v>23</v>
      </c>
      <c r="E390" s="8">
        <f>SUM(E388:E389)</f>
        <v>0</v>
      </c>
      <c r="F390" s="8">
        <f>SUM(F388:F389)</f>
        <v>0</v>
      </c>
      <c r="G390" s="12">
        <f>SUM(G388:G389)</f>
        <v>-2423.5927358565814</v>
      </c>
      <c r="H390" s="49">
        <f>SUM(H388:H389)</f>
        <v>0</v>
      </c>
      <c r="I390" s="38">
        <f>H386/12</f>
        <v>7.3333333333333332E-3</v>
      </c>
      <c r="J390" s="23"/>
      <c r="K390" s="30">
        <f>SUM(K388:K389)</f>
        <v>-17.773013396281595</v>
      </c>
    </row>
    <row r="391" spans="1:11" s="1" customFormat="1" ht="12.75" customHeight="1" x14ac:dyDescent="0.25">
      <c r="A391" s="2"/>
      <c r="B391" s="2"/>
      <c r="C391" s="2"/>
      <c r="D391" s="2"/>
      <c r="E391" s="2"/>
      <c r="F391" s="2"/>
      <c r="G391" s="2"/>
      <c r="H391" s="46"/>
      <c r="I391" s="31"/>
      <c r="J391" s="16"/>
      <c r="K391" s="15"/>
    </row>
    <row r="392" spans="1:11" s="1" customFormat="1" ht="12.75" customHeight="1" x14ac:dyDescent="0.25">
      <c r="A392" s="2"/>
      <c r="B392" s="2" t="s">
        <v>24</v>
      </c>
      <c r="C392" s="10">
        <f>G390*I390</f>
        <v>-17.773013396281595</v>
      </c>
      <c r="D392" s="2"/>
      <c r="E392" s="2"/>
      <c r="F392" s="2" t="s">
        <v>25</v>
      </c>
      <c r="G392" s="10">
        <f>H390+C392</f>
        <v>-17.773013396281595</v>
      </c>
      <c r="H392" s="46"/>
      <c r="I392" s="6">
        <f>SUM($G$14,$G$33,$G$53,$G$73,$G$93,$G$112,$G$131,$G$150,$G$169,$G$188,$G$207,$G$227,$G$246,$G$266,$G$286,$G$306,$G$325,$G$344,$G$364,$G$383,G392)</f>
        <v>-201364.77171377098</v>
      </c>
      <c r="J392" s="143" t="str">
        <f>IF($K390=$C392,"Intt OK","Intt CHECK IT")</f>
        <v>Intt OK</v>
      </c>
      <c r="K392" s="15"/>
    </row>
    <row r="394" spans="1:11" ht="15.75" thickBot="1" x14ac:dyDescent="0.3">
      <c r="B394" s="2" t="s">
        <v>61</v>
      </c>
      <c r="C394" s="10">
        <f>G14+G33+G53+G73+G93+G112+G131+G150+G169+G188+G207+G227+G246+G266+G286+G306+G325+G344+G364+G383+G392</f>
        <v>-201364.77171377098</v>
      </c>
    </row>
    <row r="395" spans="1:11" s="1" customFormat="1" ht="24" thickBot="1" x14ac:dyDescent="0.3">
      <c r="C395" s="440" t="s">
        <v>191</v>
      </c>
      <c r="D395" s="441"/>
      <c r="E395" s="441"/>
      <c r="F395" s="441"/>
      <c r="G395" s="441"/>
      <c r="H395" s="441"/>
      <c r="I395" s="441"/>
      <c r="J395" s="441"/>
      <c r="K395" s="442"/>
    </row>
    <row r="396" spans="1:11" ht="31.5" thickBot="1" x14ac:dyDescent="0.3">
      <c r="A396" s="142" t="s">
        <v>126</v>
      </c>
      <c r="C396" s="200" t="s">
        <v>93</v>
      </c>
      <c r="D396" s="201" t="s">
        <v>192</v>
      </c>
      <c r="E396" s="204" t="s">
        <v>94</v>
      </c>
      <c r="F396" s="251" t="s">
        <v>120</v>
      </c>
      <c r="G396" s="202">
        <f>SUM(G392,G383,G364,G344,G325,G306,G286,G266,G246,G227,G207,G188,G169,G150,G131,G112,G93,G73,G53,G33,G14)</f>
        <v>-201364.77171377096</v>
      </c>
      <c r="H396" s="203" t="str">
        <f>IF(AND($C394=$G396),"OK",IF(AND($G396=$I393),"OK","CHECK IT"))</f>
        <v>OK</v>
      </c>
      <c r="I396" s="204"/>
      <c r="J396" s="205"/>
      <c r="K396" s="206"/>
    </row>
    <row r="397" spans="1:11" ht="15.75" x14ac:dyDescent="0.25">
      <c r="A397" s="100"/>
      <c r="C397" s="100"/>
      <c r="D397" s="207" t="s">
        <v>193</v>
      </c>
      <c r="E397" s="244" t="s">
        <v>92</v>
      </c>
      <c r="F397" s="248"/>
      <c r="G397" s="208"/>
      <c r="H397" s="209">
        <f>C394-G396</f>
        <v>0</v>
      </c>
      <c r="I397" s="210"/>
      <c r="J397" s="211"/>
      <c r="K397" s="212"/>
    </row>
    <row r="398" spans="1:11" ht="23.25" x14ac:dyDescent="0.25">
      <c r="A398" s="109"/>
      <c r="C398" s="213"/>
      <c r="D398" s="207" t="s">
        <v>194</v>
      </c>
      <c r="E398" s="244" t="s">
        <v>205</v>
      </c>
      <c r="F398" s="252"/>
      <c r="G398" s="207"/>
      <c r="H398" s="214"/>
      <c r="I398" s="215"/>
      <c r="J398" s="211"/>
      <c r="K398" s="212"/>
    </row>
    <row r="399" spans="1:11" ht="36" x14ac:dyDescent="0.25">
      <c r="A399" s="113"/>
      <c r="B399" s="114"/>
      <c r="C399" s="216" t="s">
        <v>176</v>
      </c>
      <c r="D399" s="217"/>
      <c r="E399" s="218" t="s">
        <v>177</v>
      </c>
      <c r="F399" s="218" t="s">
        <v>178</v>
      </c>
      <c r="G399" s="219"/>
      <c r="H399" s="218" t="s">
        <v>179</v>
      </c>
      <c r="I399" s="220"/>
      <c r="J399" s="221"/>
      <c r="K399" s="222" t="s">
        <v>180</v>
      </c>
    </row>
    <row r="400" spans="1:11" x14ac:dyDescent="0.25">
      <c r="A400" s="120"/>
      <c r="B400" s="59"/>
      <c r="C400" s="223">
        <f>SUM(C390,C381,C362,C342,C323,C304,C284,C264,C244,C225,C205,C186,C167,C148,C129)+C110+C91+C71+C51+C31+C12</f>
        <v>3362430</v>
      </c>
      <c r="D400" s="224"/>
      <c r="E400" s="225">
        <f>SUM(E390,E381,E362,E342,E323,E304,E284,E264,E244,E225,E205,E186,E167,E148,E129+E110+E91+E71+E51+E31+E12)</f>
        <v>280090.41899999999</v>
      </c>
      <c r="F400" s="225">
        <f>SUM(F390,F381,F362,F342,F323,F304,F284,F264,F244,F225,F205,F186,F167,F148,F129+F110+F91+F71+F51+F31+F12)</f>
        <v>104696</v>
      </c>
      <c r="G400" s="225" t="s">
        <v>54</v>
      </c>
      <c r="H400" s="225">
        <f>SUM(H390,H381,H362,H342,H323,H304,H284,H264,H244,H225,H205,H186,H167,H148,H129+H110+H91+H71+H51+H31+H12)</f>
        <v>-175394.41900000002</v>
      </c>
      <c r="I400" s="225" t="s">
        <v>54</v>
      </c>
      <c r="J400" s="225" t="s">
        <v>54</v>
      </c>
      <c r="K400" s="227">
        <f>SUM(K390,K381,K362,K342,K323,K304,K284,K264,K244,K225,K205,K186,K167,K148,K129+K110+K91+K71+K51+K31+K12)</f>
        <v>-25970.35271377099</v>
      </c>
    </row>
    <row r="401" spans="1:11" ht="15.75" thickBot="1" x14ac:dyDescent="0.3">
      <c r="A401" s="120"/>
      <c r="B401" s="59"/>
      <c r="C401" s="228"/>
      <c r="D401" s="281"/>
      <c r="E401" s="230">
        <f>$C400*8.33%</f>
        <v>280090.41899999999</v>
      </c>
      <c r="F401" s="281"/>
      <c r="G401" s="210"/>
      <c r="H401" s="230">
        <f>$E401-$F400</f>
        <v>175394.41899999999</v>
      </c>
      <c r="I401" s="231"/>
      <c r="J401" s="211"/>
      <c r="K401" s="212"/>
    </row>
    <row r="402" spans="1:11" ht="24" thickBot="1" x14ac:dyDescent="0.3">
      <c r="A402" s="120"/>
      <c r="B402" s="59"/>
      <c r="C402" s="228"/>
      <c r="D402" s="281"/>
      <c r="E402" s="232" t="str">
        <f>IF($E400=$E401,"OK","CHECK IT")</f>
        <v>OK</v>
      </c>
      <c r="F402" s="230"/>
      <c r="G402" s="210"/>
      <c r="H402" s="232" t="s">
        <v>148</v>
      </c>
      <c r="I402" s="215"/>
      <c r="J402" s="211"/>
      <c r="K402" s="212"/>
    </row>
    <row r="403" spans="1:11" ht="27" thickBot="1" x14ac:dyDescent="0.3">
      <c r="A403" s="124"/>
      <c r="B403" s="59"/>
      <c r="C403" s="233"/>
      <c r="D403" s="234"/>
      <c r="E403" s="209">
        <f>$E400-$E401</f>
        <v>0</v>
      </c>
      <c r="F403" s="235"/>
      <c r="G403" s="235"/>
      <c r="H403" s="209">
        <v>0</v>
      </c>
      <c r="I403" s="215"/>
      <c r="J403" s="211"/>
      <c r="K403" s="212"/>
    </row>
    <row r="404" spans="1:11" ht="24.75" thickBot="1" x14ac:dyDescent="0.3">
      <c r="A404" s="127"/>
      <c r="B404" s="280"/>
      <c r="C404" s="216" t="s">
        <v>180</v>
      </c>
      <c r="D404" s="236"/>
      <c r="E404" s="236"/>
      <c r="F404" s="236"/>
      <c r="G404" s="237"/>
      <c r="H404" s="237"/>
      <c r="I404" s="215"/>
      <c r="J404" s="253" t="str">
        <f>IF($C405=$K400,"Intt OK","Intt CHECK IT")</f>
        <v>Intt OK</v>
      </c>
      <c r="K404" s="254"/>
    </row>
    <row r="405" spans="1:11" ht="31.5" thickBot="1" x14ac:dyDescent="0.3">
      <c r="A405" s="142" t="s">
        <v>128</v>
      </c>
      <c r="B405" s="130"/>
      <c r="C405" s="238">
        <f>SUM(C392,C383,C364,C344,C325,C306,C286,C266,C246,C227,C207,C188,C169,C150,C131,C112,C93,C73,C53,C33,C14)</f>
        <v>-25970.352713770986</v>
      </c>
      <c r="D405" s="239"/>
      <c r="E405" s="240" t="s">
        <v>139</v>
      </c>
      <c r="F405" s="239" t="str">
        <f>IF(G396=(H400+K400),"OK", "False")</f>
        <v>OK</v>
      </c>
      <c r="G405" s="241"/>
      <c r="H405" s="241"/>
      <c r="I405" s="255"/>
      <c r="J405" s="243">
        <f>$C405-$K400</f>
        <v>0</v>
      </c>
      <c r="K405" s="256"/>
    </row>
    <row r="415" spans="1:11" ht="105" x14ac:dyDescent="0.25">
      <c r="B415" s="353" t="s">
        <v>245</v>
      </c>
      <c r="C415" s="353" t="s">
        <v>246</v>
      </c>
      <c r="D415" s="353" t="s">
        <v>247</v>
      </c>
      <c r="E415" s="353" t="s">
        <v>248</v>
      </c>
      <c r="F415" s="353" t="s">
        <v>249</v>
      </c>
      <c r="G415" s="353" t="s">
        <v>250</v>
      </c>
      <c r="H415" s="353" t="s">
        <v>251</v>
      </c>
      <c r="I415" s="353" t="s">
        <v>252</v>
      </c>
    </row>
    <row r="416" spans="1:11" x14ac:dyDescent="0.25">
      <c r="B416" s="354" t="s">
        <v>273</v>
      </c>
      <c r="C416" s="355" t="s">
        <v>255</v>
      </c>
      <c r="D416" s="12">
        <v>0</v>
      </c>
      <c r="E416" s="356">
        <f>SUM(D416*8.33%)</f>
        <v>0</v>
      </c>
      <c r="F416" s="356">
        <f>SUM(D416-G416)*1.16%</f>
        <v>0</v>
      </c>
      <c r="G416" s="354">
        <v>0</v>
      </c>
      <c r="I416" s="361">
        <f t="shared" ref="I416" si="82">SUM(H416*12%/12)</f>
        <v>0</v>
      </c>
    </row>
    <row r="417" spans="2:9" x14ac:dyDescent="0.25">
      <c r="B417" s="354" t="s">
        <v>273</v>
      </c>
      <c r="C417" s="355">
        <v>35034</v>
      </c>
      <c r="D417" s="6">
        <v>3649</v>
      </c>
      <c r="E417" s="358">
        <f>SUM(D417*8.33%)</f>
        <v>303.96170000000001</v>
      </c>
      <c r="F417" s="356">
        <v>0</v>
      </c>
      <c r="G417" s="358">
        <v>304</v>
      </c>
      <c r="H417" s="356" t="s">
        <v>54</v>
      </c>
      <c r="I417" s="354"/>
    </row>
    <row r="418" spans="2:9" x14ac:dyDescent="0.25">
      <c r="B418" s="354" t="s">
        <v>273</v>
      </c>
      <c r="C418" s="355">
        <v>35065</v>
      </c>
      <c r="D418" s="6">
        <v>3836</v>
      </c>
      <c r="E418" s="358">
        <f t="shared" ref="E418:E481" si="83">SUM(D418*8.33%)</f>
        <v>319.53879999999998</v>
      </c>
      <c r="F418" s="356">
        <v>0</v>
      </c>
      <c r="G418" s="358">
        <v>320</v>
      </c>
      <c r="H418" s="356" t="s">
        <v>54</v>
      </c>
      <c r="I418" s="354"/>
    </row>
    <row r="419" spans="2:9" x14ac:dyDescent="0.25">
      <c r="B419" s="354" t="s">
        <v>273</v>
      </c>
      <c r="C419" s="355">
        <v>35096</v>
      </c>
      <c r="D419" s="6">
        <v>3983</v>
      </c>
      <c r="E419" s="358">
        <f t="shared" si="83"/>
        <v>331.78390000000002</v>
      </c>
      <c r="F419" s="356">
        <v>0</v>
      </c>
      <c r="G419" s="358">
        <v>332</v>
      </c>
      <c r="H419" s="356" t="s">
        <v>54</v>
      </c>
      <c r="I419" s="354"/>
    </row>
    <row r="420" spans="2:9" x14ac:dyDescent="0.25">
      <c r="B420" s="354" t="s">
        <v>273</v>
      </c>
      <c r="C420" s="355">
        <v>35125</v>
      </c>
      <c r="D420" s="6">
        <v>3983</v>
      </c>
      <c r="E420" s="358">
        <f t="shared" si="83"/>
        <v>331.78390000000002</v>
      </c>
      <c r="F420" s="356">
        <v>0</v>
      </c>
      <c r="G420" s="358">
        <v>332</v>
      </c>
      <c r="H420" s="356" t="s">
        <v>54</v>
      </c>
      <c r="I420" s="354"/>
    </row>
    <row r="421" spans="2:9" x14ac:dyDescent="0.25">
      <c r="B421" s="354" t="s">
        <v>273</v>
      </c>
      <c r="C421" s="355">
        <v>35156</v>
      </c>
      <c r="D421" s="6">
        <v>3983</v>
      </c>
      <c r="E421" s="358">
        <f t="shared" si="83"/>
        <v>331.78390000000002</v>
      </c>
      <c r="F421" s="356">
        <v>0</v>
      </c>
      <c r="G421" s="358">
        <v>332</v>
      </c>
      <c r="H421" s="356">
        <v>0</v>
      </c>
      <c r="I421" s="354"/>
    </row>
    <row r="422" spans="2:9" x14ac:dyDescent="0.25">
      <c r="B422" s="354" t="s">
        <v>273</v>
      </c>
      <c r="C422" s="355">
        <v>35186</v>
      </c>
      <c r="D422" s="6">
        <v>4177</v>
      </c>
      <c r="E422" s="358">
        <f t="shared" si="83"/>
        <v>347.94409999999999</v>
      </c>
      <c r="F422" s="356">
        <v>0</v>
      </c>
      <c r="G422" s="358">
        <v>348</v>
      </c>
      <c r="H422" s="356">
        <v>0</v>
      </c>
      <c r="I422" s="354"/>
    </row>
    <row r="423" spans="2:9" x14ac:dyDescent="0.25">
      <c r="B423" s="354" t="s">
        <v>273</v>
      </c>
      <c r="C423" s="355">
        <v>35217</v>
      </c>
      <c r="D423" s="6">
        <v>4177</v>
      </c>
      <c r="E423" s="358">
        <f t="shared" si="83"/>
        <v>347.94409999999999</v>
      </c>
      <c r="F423" s="356">
        <v>0</v>
      </c>
      <c r="G423" s="358">
        <v>348</v>
      </c>
      <c r="H423" s="356">
        <v>0</v>
      </c>
      <c r="I423" s="354" t="s">
        <v>54</v>
      </c>
    </row>
    <row r="424" spans="2:9" x14ac:dyDescent="0.25">
      <c r="B424" s="354" t="s">
        <v>273</v>
      </c>
      <c r="C424" s="355">
        <v>35247</v>
      </c>
      <c r="D424" s="6">
        <v>4177</v>
      </c>
      <c r="E424" s="358">
        <f t="shared" si="83"/>
        <v>347.94409999999999</v>
      </c>
      <c r="F424" s="356">
        <v>0</v>
      </c>
      <c r="G424" s="358">
        <v>348</v>
      </c>
      <c r="H424" s="356">
        <v>0</v>
      </c>
      <c r="I424" s="354"/>
    </row>
    <row r="425" spans="2:9" x14ac:dyDescent="0.25">
      <c r="B425" s="354" t="s">
        <v>273</v>
      </c>
      <c r="C425" s="355">
        <v>35278</v>
      </c>
      <c r="D425" s="6">
        <v>4177</v>
      </c>
      <c r="E425" s="358">
        <f t="shared" si="83"/>
        <v>347.94409999999999</v>
      </c>
      <c r="F425" s="356">
        <v>0</v>
      </c>
      <c r="G425" s="358">
        <v>348</v>
      </c>
      <c r="H425" s="356">
        <v>0</v>
      </c>
      <c r="I425" s="354"/>
    </row>
    <row r="426" spans="2:9" x14ac:dyDescent="0.25">
      <c r="B426" s="354" t="s">
        <v>273</v>
      </c>
      <c r="C426" s="355">
        <v>35309</v>
      </c>
      <c r="D426" s="6">
        <v>4331</v>
      </c>
      <c r="E426" s="358">
        <f t="shared" si="83"/>
        <v>360.77229999999997</v>
      </c>
      <c r="F426" s="356">
        <v>0</v>
      </c>
      <c r="G426" s="358">
        <v>348</v>
      </c>
      <c r="H426" s="356">
        <v>0</v>
      </c>
      <c r="I426" s="354"/>
    </row>
    <row r="427" spans="2:9" x14ac:dyDescent="0.25">
      <c r="B427" s="354" t="s">
        <v>273</v>
      </c>
      <c r="C427" s="355">
        <v>35339</v>
      </c>
      <c r="D427" s="6">
        <v>4331</v>
      </c>
      <c r="E427" s="358">
        <f t="shared" si="83"/>
        <v>360.77229999999997</v>
      </c>
      <c r="F427" s="356">
        <v>0</v>
      </c>
      <c r="G427" s="358">
        <v>348</v>
      </c>
      <c r="H427" s="356">
        <v>0</v>
      </c>
      <c r="I427" s="354"/>
    </row>
    <row r="428" spans="2:9" x14ac:dyDescent="0.25">
      <c r="B428" s="354" t="s">
        <v>273</v>
      </c>
      <c r="C428" s="355">
        <v>35370</v>
      </c>
      <c r="D428" s="6">
        <v>4551</v>
      </c>
      <c r="E428" s="358">
        <f t="shared" si="83"/>
        <v>379.09829999999999</v>
      </c>
      <c r="F428" s="356">
        <v>0</v>
      </c>
      <c r="G428" s="358">
        <v>366</v>
      </c>
      <c r="H428" s="356">
        <v>0</v>
      </c>
      <c r="I428" s="354"/>
    </row>
    <row r="429" spans="2:9" x14ac:dyDescent="0.25">
      <c r="B429" s="354" t="s">
        <v>273</v>
      </c>
      <c r="C429" s="355">
        <v>35400</v>
      </c>
      <c r="D429" s="6">
        <v>4551</v>
      </c>
      <c r="E429" s="358">
        <f t="shared" si="83"/>
        <v>379.09829999999999</v>
      </c>
      <c r="F429" s="356">
        <v>0</v>
      </c>
      <c r="G429" s="358">
        <v>366</v>
      </c>
      <c r="H429" s="356">
        <v>0</v>
      </c>
      <c r="I429" s="354"/>
    </row>
    <row r="430" spans="2:9" x14ac:dyDescent="0.25">
      <c r="B430" s="354" t="s">
        <v>273</v>
      </c>
      <c r="C430" s="355">
        <v>35431</v>
      </c>
      <c r="D430" s="6">
        <v>4551</v>
      </c>
      <c r="E430" s="358">
        <f t="shared" si="83"/>
        <v>379.09829999999999</v>
      </c>
      <c r="F430" s="356">
        <v>0</v>
      </c>
      <c r="G430" s="358">
        <v>366</v>
      </c>
      <c r="H430" s="356">
        <v>0</v>
      </c>
      <c r="I430" s="354"/>
    </row>
    <row r="431" spans="2:9" x14ac:dyDescent="0.25">
      <c r="B431" s="354" t="s">
        <v>273</v>
      </c>
      <c r="C431" s="355">
        <v>35462</v>
      </c>
      <c r="D431" s="6">
        <v>4712</v>
      </c>
      <c r="E431" s="358">
        <f t="shared" si="83"/>
        <v>392.50959999999998</v>
      </c>
      <c r="F431" s="356">
        <v>0</v>
      </c>
      <c r="G431" s="358">
        <v>379</v>
      </c>
      <c r="H431" s="356">
        <v>0</v>
      </c>
      <c r="I431" s="354"/>
    </row>
    <row r="432" spans="2:9" x14ac:dyDescent="0.25">
      <c r="B432" s="354" t="s">
        <v>273</v>
      </c>
      <c r="C432" s="355">
        <v>35490</v>
      </c>
      <c r="D432" s="6">
        <v>4712</v>
      </c>
      <c r="E432" s="358">
        <f t="shared" si="83"/>
        <v>392.50959999999998</v>
      </c>
      <c r="F432" s="356">
        <v>0</v>
      </c>
      <c r="G432" s="358">
        <v>393</v>
      </c>
      <c r="H432" s="356">
        <v>0</v>
      </c>
      <c r="I432" s="354"/>
    </row>
    <row r="433" spans="2:9" x14ac:dyDescent="0.25">
      <c r="B433" s="354" t="s">
        <v>273</v>
      </c>
      <c r="C433" s="355">
        <v>35521</v>
      </c>
      <c r="D433" s="6">
        <v>4712</v>
      </c>
      <c r="E433" s="358">
        <f t="shared" si="83"/>
        <v>392.50959999999998</v>
      </c>
      <c r="F433" s="356">
        <v>0</v>
      </c>
      <c r="G433" s="358">
        <v>393</v>
      </c>
      <c r="H433" s="356">
        <v>0</v>
      </c>
      <c r="I433" s="354"/>
    </row>
    <row r="434" spans="2:9" x14ac:dyDescent="0.25">
      <c r="B434" s="354" t="s">
        <v>273</v>
      </c>
      <c r="C434" s="355">
        <v>35551</v>
      </c>
      <c r="D434" s="6">
        <v>4712</v>
      </c>
      <c r="E434" s="358">
        <f t="shared" si="83"/>
        <v>392.50959999999998</v>
      </c>
      <c r="F434" s="356">
        <v>0</v>
      </c>
      <c r="G434" s="358">
        <v>393</v>
      </c>
      <c r="H434" s="356">
        <v>0</v>
      </c>
      <c r="I434" s="354"/>
    </row>
    <row r="435" spans="2:9" x14ac:dyDescent="0.25">
      <c r="B435" s="354" t="s">
        <v>273</v>
      </c>
      <c r="C435" s="355">
        <v>35582</v>
      </c>
      <c r="D435" s="6">
        <v>4712</v>
      </c>
      <c r="E435" s="358">
        <f t="shared" si="83"/>
        <v>392.50959999999998</v>
      </c>
      <c r="F435" s="356">
        <v>0</v>
      </c>
      <c r="G435" s="358">
        <v>393</v>
      </c>
      <c r="H435" s="356">
        <v>0</v>
      </c>
      <c r="I435" s="354"/>
    </row>
    <row r="436" spans="2:9" x14ac:dyDescent="0.25">
      <c r="B436" s="354" t="s">
        <v>273</v>
      </c>
      <c r="C436" s="355">
        <v>35612</v>
      </c>
      <c r="D436" s="6">
        <v>4712</v>
      </c>
      <c r="E436" s="358">
        <f t="shared" si="83"/>
        <v>392.50959999999998</v>
      </c>
      <c r="F436" s="356">
        <v>0</v>
      </c>
      <c r="G436" s="358">
        <v>393</v>
      </c>
      <c r="H436" s="356">
        <v>0</v>
      </c>
      <c r="I436" s="354"/>
    </row>
    <row r="437" spans="2:9" x14ac:dyDescent="0.25">
      <c r="B437" s="354" t="s">
        <v>273</v>
      </c>
      <c r="C437" s="355">
        <v>35643</v>
      </c>
      <c r="D437" s="6">
        <v>4712</v>
      </c>
      <c r="E437" s="358">
        <f t="shared" si="83"/>
        <v>392.50959999999998</v>
      </c>
      <c r="F437" s="356">
        <v>0</v>
      </c>
      <c r="G437" s="358">
        <v>393</v>
      </c>
      <c r="H437" s="356">
        <v>0</v>
      </c>
      <c r="I437" s="354"/>
    </row>
    <row r="438" spans="2:9" x14ac:dyDescent="0.25">
      <c r="B438" s="354" t="s">
        <v>273</v>
      </c>
      <c r="C438" s="355">
        <v>35674</v>
      </c>
      <c r="D438" s="6">
        <v>4921</v>
      </c>
      <c r="E438" s="358">
        <f t="shared" si="83"/>
        <v>409.91930000000002</v>
      </c>
      <c r="F438" s="356">
        <v>0</v>
      </c>
      <c r="G438" s="358">
        <v>396</v>
      </c>
      <c r="H438" s="356">
        <v>0</v>
      </c>
      <c r="I438" s="354"/>
    </row>
    <row r="439" spans="2:9" x14ac:dyDescent="0.25">
      <c r="B439" s="354" t="s">
        <v>273</v>
      </c>
      <c r="C439" s="355">
        <v>35704</v>
      </c>
      <c r="D439" s="6">
        <v>4921</v>
      </c>
      <c r="E439" s="358">
        <f t="shared" si="83"/>
        <v>409.91930000000002</v>
      </c>
      <c r="F439" s="356">
        <v>0</v>
      </c>
      <c r="G439" s="358">
        <v>396</v>
      </c>
      <c r="H439" s="356">
        <v>0</v>
      </c>
      <c r="I439" s="354"/>
    </row>
    <row r="440" spans="2:9" x14ac:dyDescent="0.25">
      <c r="B440" s="354" t="s">
        <v>273</v>
      </c>
      <c r="C440" s="355">
        <v>35735</v>
      </c>
      <c r="D440" s="6">
        <v>4921</v>
      </c>
      <c r="E440" s="358">
        <f t="shared" si="83"/>
        <v>409.91930000000002</v>
      </c>
      <c r="F440" s="356">
        <v>0</v>
      </c>
      <c r="G440" s="358">
        <v>396</v>
      </c>
      <c r="H440" s="356">
        <v>0</v>
      </c>
      <c r="I440" s="354"/>
    </row>
    <row r="441" spans="2:9" x14ac:dyDescent="0.25">
      <c r="B441" s="354" t="s">
        <v>273</v>
      </c>
      <c r="C441" s="355">
        <v>35765</v>
      </c>
      <c r="D441" s="6">
        <v>4921</v>
      </c>
      <c r="E441" s="358">
        <f t="shared" si="83"/>
        <v>409.91930000000002</v>
      </c>
      <c r="F441" s="356">
        <v>0</v>
      </c>
      <c r="G441" s="358">
        <v>396</v>
      </c>
      <c r="H441" s="356">
        <v>0</v>
      </c>
      <c r="I441" s="354"/>
    </row>
    <row r="442" spans="2:9" x14ac:dyDescent="0.25">
      <c r="B442" s="354" t="s">
        <v>273</v>
      </c>
      <c r="C442" s="355">
        <v>35796</v>
      </c>
      <c r="D442" s="6">
        <v>5130</v>
      </c>
      <c r="E442" s="358">
        <f t="shared" si="83"/>
        <v>427.32900000000001</v>
      </c>
      <c r="F442" s="356">
        <v>0</v>
      </c>
      <c r="G442" s="358">
        <v>417</v>
      </c>
      <c r="H442" s="356">
        <f t="shared" ref="H442:H480" si="84">SUM(E442-G442)</f>
        <v>10.329000000000008</v>
      </c>
      <c r="I442" s="361">
        <v>0</v>
      </c>
    </row>
    <row r="443" spans="2:9" x14ac:dyDescent="0.25">
      <c r="B443" s="354" t="s">
        <v>273</v>
      </c>
      <c r="C443" s="355">
        <v>35827</v>
      </c>
      <c r="D443" s="6">
        <v>5306</v>
      </c>
      <c r="E443" s="358">
        <f t="shared" si="83"/>
        <v>441.9898</v>
      </c>
      <c r="F443" s="356">
        <v>0</v>
      </c>
      <c r="G443" s="358">
        <v>417</v>
      </c>
      <c r="H443" s="356">
        <f t="shared" si="84"/>
        <v>24.989800000000002</v>
      </c>
      <c r="I443" s="361">
        <v>0</v>
      </c>
    </row>
    <row r="444" spans="2:9" x14ac:dyDescent="0.25">
      <c r="B444" s="354" t="s">
        <v>273</v>
      </c>
      <c r="C444" s="355">
        <v>35855</v>
      </c>
      <c r="D444" s="6">
        <v>9479</v>
      </c>
      <c r="E444" s="358">
        <f t="shared" si="83"/>
        <v>789.60069999999996</v>
      </c>
      <c r="F444" s="356">
        <v>0</v>
      </c>
      <c r="G444" s="358">
        <v>417</v>
      </c>
      <c r="H444" s="356">
        <f t="shared" si="84"/>
        <v>372.60069999999996</v>
      </c>
      <c r="I444" s="361">
        <v>0</v>
      </c>
    </row>
    <row r="445" spans="2:9" x14ac:dyDescent="0.25">
      <c r="B445" s="354" t="s">
        <v>273</v>
      </c>
      <c r="C445" s="355">
        <v>35886</v>
      </c>
      <c r="D445" s="6">
        <v>5306</v>
      </c>
      <c r="E445" s="358">
        <f t="shared" si="83"/>
        <v>441.9898</v>
      </c>
      <c r="F445" s="356">
        <v>0</v>
      </c>
      <c r="G445" s="358">
        <v>417</v>
      </c>
      <c r="H445" s="356">
        <f t="shared" si="84"/>
        <v>24.989800000000002</v>
      </c>
      <c r="I445" s="361">
        <v>0</v>
      </c>
    </row>
    <row r="446" spans="2:9" x14ac:dyDescent="0.25">
      <c r="B446" s="354" t="s">
        <v>273</v>
      </c>
      <c r="C446" s="355">
        <v>35916</v>
      </c>
      <c r="D446" s="6">
        <v>5550</v>
      </c>
      <c r="E446" s="358">
        <f t="shared" si="83"/>
        <v>462.315</v>
      </c>
      <c r="F446" s="356">
        <v>0</v>
      </c>
      <c r="G446" s="358">
        <v>417</v>
      </c>
      <c r="H446" s="356">
        <f t="shared" si="84"/>
        <v>45.314999999999998</v>
      </c>
      <c r="I446" s="361">
        <v>0</v>
      </c>
    </row>
    <row r="447" spans="2:9" x14ac:dyDescent="0.25">
      <c r="B447" s="354" t="s">
        <v>273</v>
      </c>
      <c r="C447" s="355">
        <v>35947</v>
      </c>
      <c r="D447" s="6">
        <v>5550</v>
      </c>
      <c r="E447" s="358">
        <f t="shared" si="83"/>
        <v>462.315</v>
      </c>
      <c r="F447" s="356">
        <v>0</v>
      </c>
      <c r="G447" s="358">
        <v>417</v>
      </c>
      <c r="H447" s="356">
        <f t="shared" si="84"/>
        <v>45.314999999999998</v>
      </c>
      <c r="I447" s="361">
        <v>0</v>
      </c>
    </row>
    <row r="448" spans="2:9" x14ac:dyDescent="0.25">
      <c r="B448" s="354" t="s">
        <v>273</v>
      </c>
      <c r="C448" s="355">
        <v>35977</v>
      </c>
      <c r="D448" s="6">
        <v>5550</v>
      </c>
      <c r="E448" s="358">
        <f t="shared" si="83"/>
        <v>462.315</v>
      </c>
      <c r="F448" s="356">
        <v>0</v>
      </c>
      <c r="G448" s="358">
        <v>417</v>
      </c>
      <c r="H448" s="356">
        <f t="shared" si="84"/>
        <v>45.314999999999998</v>
      </c>
      <c r="I448" s="361">
        <v>0</v>
      </c>
    </row>
    <row r="449" spans="2:9" x14ac:dyDescent="0.25">
      <c r="B449" s="354" t="s">
        <v>273</v>
      </c>
      <c r="C449" s="355">
        <v>36008</v>
      </c>
      <c r="D449" s="6">
        <v>5550</v>
      </c>
      <c r="E449" s="358">
        <f t="shared" si="83"/>
        <v>462.315</v>
      </c>
      <c r="F449" s="356">
        <v>0</v>
      </c>
      <c r="G449" s="358">
        <v>417</v>
      </c>
      <c r="H449" s="356">
        <f t="shared" si="84"/>
        <v>45.314999999999998</v>
      </c>
      <c r="I449" s="361">
        <v>0</v>
      </c>
    </row>
    <row r="450" spans="2:9" x14ac:dyDescent="0.25">
      <c r="B450" s="354" t="s">
        <v>273</v>
      </c>
      <c r="C450" s="355">
        <v>36039</v>
      </c>
      <c r="D450" s="6">
        <v>5550</v>
      </c>
      <c r="E450" s="358">
        <f t="shared" si="83"/>
        <v>462.315</v>
      </c>
      <c r="F450" s="356">
        <v>0</v>
      </c>
      <c r="G450" s="358">
        <v>417</v>
      </c>
      <c r="H450" s="356">
        <f t="shared" si="84"/>
        <v>45.314999999999998</v>
      </c>
      <c r="I450" s="361">
        <v>0</v>
      </c>
    </row>
    <row r="451" spans="2:9" x14ac:dyDescent="0.25">
      <c r="B451" s="354" t="s">
        <v>273</v>
      </c>
      <c r="C451" s="355">
        <v>36069</v>
      </c>
      <c r="D451" s="6">
        <v>5550</v>
      </c>
      <c r="E451" s="358">
        <f t="shared" si="83"/>
        <v>462.315</v>
      </c>
      <c r="F451" s="356">
        <v>0</v>
      </c>
      <c r="G451" s="358">
        <v>417</v>
      </c>
      <c r="H451" s="356">
        <f t="shared" si="84"/>
        <v>45.314999999999998</v>
      </c>
      <c r="I451" s="361">
        <v>0</v>
      </c>
    </row>
    <row r="452" spans="2:9" x14ac:dyDescent="0.25">
      <c r="B452" s="354" t="s">
        <v>273</v>
      </c>
      <c r="C452" s="355">
        <v>36100</v>
      </c>
      <c r="D452" s="6">
        <v>5550</v>
      </c>
      <c r="E452" s="358">
        <f t="shared" si="83"/>
        <v>462.315</v>
      </c>
      <c r="F452" s="356">
        <v>0</v>
      </c>
      <c r="G452" s="358">
        <v>417</v>
      </c>
      <c r="H452" s="356">
        <f t="shared" si="84"/>
        <v>45.314999999999998</v>
      </c>
      <c r="I452" s="361">
        <v>0</v>
      </c>
    </row>
    <row r="453" spans="2:9" x14ac:dyDescent="0.25">
      <c r="B453" s="354" t="s">
        <v>273</v>
      </c>
      <c r="C453" s="355">
        <v>36130</v>
      </c>
      <c r="D453" s="6">
        <v>5989</v>
      </c>
      <c r="E453" s="358">
        <f t="shared" si="83"/>
        <v>498.88369999999998</v>
      </c>
      <c r="F453" s="356">
        <v>0</v>
      </c>
      <c r="G453" s="358">
        <v>417</v>
      </c>
      <c r="H453" s="356">
        <f t="shared" si="84"/>
        <v>81.883699999999976</v>
      </c>
      <c r="I453" s="361">
        <v>0</v>
      </c>
    </row>
    <row r="454" spans="2:9" x14ac:dyDescent="0.25">
      <c r="B454" s="354" t="s">
        <v>273</v>
      </c>
      <c r="C454" s="355">
        <v>36161</v>
      </c>
      <c r="D454" s="6">
        <v>5989</v>
      </c>
      <c r="E454" s="358">
        <f t="shared" si="83"/>
        <v>498.88369999999998</v>
      </c>
      <c r="F454" s="356">
        <v>0</v>
      </c>
      <c r="G454" s="358">
        <v>417</v>
      </c>
      <c r="H454" s="356">
        <f t="shared" si="84"/>
        <v>81.883699999999976</v>
      </c>
      <c r="I454" s="361">
        <v>0</v>
      </c>
    </row>
    <row r="455" spans="2:9" x14ac:dyDescent="0.25">
      <c r="B455" s="354" t="s">
        <v>273</v>
      </c>
      <c r="C455" s="355">
        <v>36192</v>
      </c>
      <c r="D455" s="6">
        <v>6186</v>
      </c>
      <c r="E455" s="358">
        <f t="shared" si="83"/>
        <v>515.29380000000003</v>
      </c>
      <c r="F455" s="356">
        <v>0</v>
      </c>
      <c r="G455" s="358">
        <v>417</v>
      </c>
      <c r="H455" s="356">
        <f t="shared" si="84"/>
        <v>98.293800000000033</v>
      </c>
      <c r="I455" s="361">
        <v>0</v>
      </c>
    </row>
    <row r="456" spans="2:9" x14ac:dyDescent="0.25">
      <c r="B456" s="354" t="s">
        <v>273</v>
      </c>
      <c r="C456" s="355">
        <v>36220</v>
      </c>
      <c r="D456" s="6">
        <v>21939</v>
      </c>
      <c r="E456" s="358">
        <f t="shared" si="83"/>
        <v>1827.5187000000001</v>
      </c>
      <c r="F456" s="356">
        <v>0</v>
      </c>
      <c r="G456" s="358">
        <v>417</v>
      </c>
      <c r="H456" s="356">
        <f t="shared" si="84"/>
        <v>1410.5187000000001</v>
      </c>
      <c r="I456" s="361">
        <v>0</v>
      </c>
    </row>
    <row r="457" spans="2:9" x14ac:dyDescent="0.25">
      <c r="B457" s="354" t="s">
        <v>273</v>
      </c>
      <c r="C457" s="355">
        <v>36251</v>
      </c>
      <c r="D457" s="6">
        <v>21939</v>
      </c>
      <c r="E457" s="358">
        <f t="shared" si="83"/>
        <v>1827.5187000000001</v>
      </c>
      <c r="F457" s="356">
        <v>0</v>
      </c>
      <c r="G457" s="358">
        <v>417</v>
      </c>
      <c r="H457" s="356">
        <f t="shared" si="84"/>
        <v>1410.5187000000001</v>
      </c>
      <c r="I457" s="361">
        <v>0</v>
      </c>
    </row>
    <row r="458" spans="2:9" x14ac:dyDescent="0.25">
      <c r="B458" s="354" t="s">
        <v>273</v>
      </c>
      <c r="C458" s="355">
        <v>36281</v>
      </c>
      <c r="D458" s="6">
        <v>7686</v>
      </c>
      <c r="E458" s="358">
        <f t="shared" si="83"/>
        <v>640.24379999999996</v>
      </c>
      <c r="F458" s="356">
        <v>0</v>
      </c>
      <c r="G458" s="358">
        <v>417</v>
      </c>
      <c r="H458" s="356">
        <f t="shared" si="84"/>
        <v>223.24379999999996</v>
      </c>
      <c r="I458" s="361">
        <v>0</v>
      </c>
    </row>
    <row r="459" spans="2:9" x14ac:dyDescent="0.25">
      <c r="B459" s="354" t="s">
        <v>273</v>
      </c>
      <c r="C459" s="355">
        <v>36312</v>
      </c>
      <c r="D459" s="6">
        <v>7686</v>
      </c>
      <c r="E459" s="358">
        <f t="shared" si="83"/>
        <v>640.24379999999996</v>
      </c>
      <c r="F459" s="356">
        <v>0</v>
      </c>
      <c r="G459" s="358">
        <v>417</v>
      </c>
      <c r="H459" s="356">
        <f t="shared" si="84"/>
        <v>223.24379999999996</v>
      </c>
      <c r="I459" s="361">
        <v>0</v>
      </c>
    </row>
    <row r="460" spans="2:9" x14ac:dyDescent="0.25">
      <c r="B460" s="354" t="s">
        <v>273</v>
      </c>
      <c r="C460" s="355">
        <v>36342</v>
      </c>
      <c r="D460" s="6">
        <v>7686</v>
      </c>
      <c r="E460" s="358">
        <f>SUM(D460*8.33%)</f>
        <v>640.24379999999996</v>
      </c>
      <c r="F460" s="356">
        <v>0</v>
      </c>
      <c r="G460" s="358">
        <v>417</v>
      </c>
      <c r="H460" s="356">
        <f t="shared" si="84"/>
        <v>223.24379999999996</v>
      </c>
      <c r="I460" s="361">
        <v>0</v>
      </c>
    </row>
    <row r="461" spans="2:9" x14ac:dyDescent="0.25">
      <c r="B461" s="354" t="s">
        <v>273</v>
      </c>
      <c r="C461" s="355">
        <v>36373</v>
      </c>
      <c r="D461" s="6">
        <v>7686</v>
      </c>
      <c r="E461" s="358">
        <f t="shared" si="83"/>
        <v>640.24379999999996</v>
      </c>
      <c r="F461" s="356">
        <v>0</v>
      </c>
      <c r="G461" s="358">
        <v>417</v>
      </c>
      <c r="H461" s="356">
        <f t="shared" si="84"/>
        <v>223.24379999999996</v>
      </c>
      <c r="I461" s="361">
        <v>0</v>
      </c>
    </row>
    <row r="462" spans="2:9" x14ac:dyDescent="0.25">
      <c r="B462" s="354" t="s">
        <v>273</v>
      </c>
      <c r="C462" s="355">
        <v>36404</v>
      </c>
      <c r="D462" s="6">
        <v>8316</v>
      </c>
      <c r="E462" s="358">
        <f t="shared" si="83"/>
        <v>692.72280000000001</v>
      </c>
      <c r="F462" s="356">
        <v>0</v>
      </c>
      <c r="G462" s="354">
        <v>417</v>
      </c>
      <c r="H462" s="356">
        <f t="shared" si="84"/>
        <v>275.72280000000001</v>
      </c>
      <c r="I462" s="361">
        <v>0</v>
      </c>
    </row>
    <row r="463" spans="2:9" x14ac:dyDescent="0.25">
      <c r="B463" s="354" t="s">
        <v>273</v>
      </c>
      <c r="C463" s="355">
        <v>36434</v>
      </c>
      <c r="D463" s="6">
        <v>8316</v>
      </c>
      <c r="E463" s="358">
        <f t="shared" si="83"/>
        <v>692.72280000000001</v>
      </c>
      <c r="F463" s="356">
        <v>0</v>
      </c>
      <c r="G463" s="354">
        <v>417</v>
      </c>
      <c r="H463" s="356">
        <f t="shared" si="84"/>
        <v>275.72280000000001</v>
      </c>
      <c r="I463" s="361">
        <v>0</v>
      </c>
    </row>
    <row r="464" spans="2:9" x14ac:dyDescent="0.25">
      <c r="B464" s="354" t="s">
        <v>273</v>
      </c>
      <c r="C464" s="355">
        <v>36465</v>
      </c>
      <c r="D464" s="6">
        <v>8316</v>
      </c>
      <c r="E464" s="358">
        <f t="shared" si="83"/>
        <v>692.72280000000001</v>
      </c>
      <c r="F464" s="356">
        <v>0</v>
      </c>
      <c r="G464" s="354">
        <v>417</v>
      </c>
      <c r="H464" s="356">
        <f t="shared" si="84"/>
        <v>275.72280000000001</v>
      </c>
      <c r="I464" s="361">
        <v>0</v>
      </c>
    </row>
    <row r="465" spans="2:9" x14ac:dyDescent="0.25">
      <c r="B465" s="354" t="s">
        <v>273</v>
      </c>
      <c r="C465" s="355">
        <v>36495</v>
      </c>
      <c r="D465" s="6">
        <v>8316</v>
      </c>
      <c r="E465" s="358">
        <f t="shared" si="83"/>
        <v>692.72280000000001</v>
      </c>
      <c r="F465" s="356">
        <v>0</v>
      </c>
      <c r="G465" s="354">
        <v>417</v>
      </c>
      <c r="H465" s="356">
        <f t="shared" si="84"/>
        <v>275.72280000000001</v>
      </c>
      <c r="I465" s="361">
        <v>0</v>
      </c>
    </row>
    <row r="466" spans="2:9" x14ac:dyDescent="0.25">
      <c r="B466" s="354" t="s">
        <v>273</v>
      </c>
      <c r="C466" s="355">
        <v>36526</v>
      </c>
      <c r="D466" s="6">
        <v>8316</v>
      </c>
      <c r="E466" s="358">
        <f t="shared" si="83"/>
        <v>692.72280000000001</v>
      </c>
      <c r="F466" s="356">
        <v>0</v>
      </c>
      <c r="G466" s="354">
        <v>417</v>
      </c>
      <c r="H466" s="356">
        <f t="shared" si="84"/>
        <v>275.72280000000001</v>
      </c>
      <c r="I466" s="361">
        <v>0</v>
      </c>
    </row>
    <row r="467" spans="2:9" x14ac:dyDescent="0.25">
      <c r="B467" s="354" t="s">
        <v>273</v>
      </c>
      <c r="C467" s="355">
        <v>36557</v>
      </c>
      <c r="D467" s="6">
        <v>8613</v>
      </c>
      <c r="E467" s="358">
        <f t="shared" si="83"/>
        <v>717.46289999999999</v>
      </c>
      <c r="F467" s="356">
        <v>0</v>
      </c>
      <c r="G467" s="354">
        <v>417</v>
      </c>
      <c r="H467" s="356">
        <f t="shared" si="84"/>
        <v>300.46289999999999</v>
      </c>
      <c r="I467" s="361">
        <v>0</v>
      </c>
    </row>
    <row r="468" spans="2:9" x14ac:dyDescent="0.25">
      <c r="B468" s="354" t="s">
        <v>273</v>
      </c>
      <c r="C468" s="355">
        <v>36586</v>
      </c>
      <c r="D468" s="6">
        <v>8613</v>
      </c>
      <c r="E468" s="358">
        <f t="shared" si="83"/>
        <v>717.46289999999999</v>
      </c>
      <c r="F468" s="356">
        <v>0</v>
      </c>
      <c r="G468" s="354">
        <v>417</v>
      </c>
      <c r="H468" s="356">
        <f t="shared" si="84"/>
        <v>300.46289999999999</v>
      </c>
      <c r="I468" s="361">
        <v>0</v>
      </c>
    </row>
    <row r="469" spans="2:9" x14ac:dyDescent="0.25">
      <c r="B469" s="354" t="s">
        <v>273</v>
      </c>
      <c r="C469" s="355">
        <v>36617</v>
      </c>
      <c r="D469" s="6">
        <v>8613</v>
      </c>
      <c r="E469" s="358">
        <f t="shared" si="83"/>
        <v>717.46289999999999</v>
      </c>
      <c r="F469" s="356">
        <v>0</v>
      </c>
      <c r="G469" s="354">
        <v>417</v>
      </c>
      <c r="H469" s="356">
        <f t="shared" si="84"/>
        <v>300.46289999999999</v>
      </c>
      <c r="I469" s="361">
        <v>0</v>
      </c>
    </row>
    <row r="470" spans="2:9" x14ac:dyDescent="0.25">
      <c r="B470" s="354" t="s">
        <v>273</v>
      </c>
      <c r="C470" s="355">
        <v>36647</v>
      </c>
      <c r="D470" s="6">
        <v>8939</v>
      </c>
      <c r="E470" s="358">
        <f t="shared" si="83"/>
        <v>744.61869999999999</v>
      </c>
      <c r="F470" s="356">
        <v>0</v>
      </c>
      <c r="G470" s="354">
        <v>417</v>
      </c>
      <c r="H470" s="356">
        <f t="shared" si="84"/>
        <v>327.61869999999999</v>
      </c>
      <c r="I470" s="361">
        <v>0</v>
      </c>
    </row>
    <row r="471" spans="2:9" x14ac:dyDescent="0.25">
      <c r="B471" s="354" t="s">
        <v>273</v>
      </c>
      <c r="C471" s="355">
        <v>36678</v>
      </c>
      <c r="D471" s="6">
        <v>8939</v>
      </c>
      <c r="E471" s="358">
        <f t="shared" si="83"/>
        <v>744.61869999999999</v>
      </c>
      <c r="F471" s="356">
        <v>0</v>
      </c>
      <c r="G471" s="354">
        <v>417</v>
      </c>
      <c r="H471" s="356">
        <f t="shared" si="84"/>
        <v>327.61869999999999</v>
      </c>
      <c r="I471" s="361">
        <v>0</v>
      </c>
    </row>
    <row r="472" spans="2:9" x14ac:dyDescent="0.25">
      <c r="B472" s="354" t="s">
        <v>273</v>
      </c>
      <c r="C472" s="355">
        <v>36708</v>
      </c>
      <c r="D472" s="6">
        <v>8939</v>
      </c>
      <c r="E472" s="358">
        <f t="shared" si="83"/>
        <v>744.61869999999999</v>
      </c>
      <c r="F472" s="356">
        <v>0</v>
      </c>
      <c r="G472" s="354">
        <v>417</v>
      </c>
      <c r="H472" s="356">
        <f t="shared" si="84"/>
        <v>327.61869999999999</v>
      </c>
      <c r="I472" s="361">
        <v>0</v>
      </c>
    </row>
    <row r="473" spans="2:9" x14ac:dyDescent="0.25">
      <c r="B473" s="354" t="s">
        <v>273</v>
      </c>
      <c r="C473" s="355">
        <v>36739</v>
      </c>
      <c r="D473" s="6">
        <v>8939</v>
      </c>
      <c r="E473" s="358">
        <f t="shared" si="83"/>
        <v>744.61869999999999</v>
      </c>
      <c r="F473" s="356">
        <v>0</v>
      </c>
      <c r="G473" s="354">
        <v>417</v>
      </c>
      <c r="H473" s="356">
        <f t="shared" si="84"/>
        <v>327.61869999999999</v>
      </c>
      <c r="I473" s="361">
        <v>0</v>
      </c>
    </row>
    <row r="474" spans="2:9" x14ac:dyDescent="0.25">
      <c r="B474" s="354" t="s">
        <v>273</v>
      </c>
      <c r="C474" s="355">
        <v>36770</v>
      </c>
      <c r="D474" s="6">
        <v>8939</v>
      </c>
      <c r="E474" s="358">
        <f t="shared" si="83"/>
        <v>744.61869999999999</v>
      </c>
      <c r="F474" s="356">
        <v>0</v>
      </c>
      <c r="G474" s="354">
        <v>417</v>
      </c>
      <c r="H474" s="356">
        <f t="shared" si="84"/>
        <v>327.61869999999999</v>
      </c>
      <c r="I474" s="361">
        <v>0</v>
      </c>
    </row>
    <row r="475" spans="2:9" x14ac:dyDescent="0.25">
      <c r="B475" s="354" t="s">
        <v>273</v>
      </c>
      <c r="C475" s="355">
        <v>36800</v>
      </c>
      <c r="D475" s="6">
        <v>8939</v>
      </c>
      <c r="E475" s="358">
        <f t="shared" si="83"/>
        <v>744.61869999999999</v>
      </c>
      <c r="F475" s="356">
        <v>0</v>
      </c>
      <c r="G475" s="354">
        <v>417</v>
      </c>
      <c r="H475" s="356">
        <f t="shared" si="84"/>
        <v>327.61869999999999</v>
      </c>
      <c r="I475" s="361">
        <v>0</v>
      </c>
    </row>
    <row r="476" spans="2:9" x14ac:dyDescent="0.25">
      <c r="B476" s="354" t="s">
        <v>273</v>
      </c>
      <c r="C476" s="355">
        <v>36831</v>
      </c>
      <c r="D476" s="6">
        <v>9005</v>
      </c>
      <c r="E476" s="358">
        <f t="shared" si="83"/>
        <v>750.11649999999997</v>
      </c>
      <c r="F476" s="356">
        <v>0</v>
      </c>
      <c r="G476" s="354">
        <v>417</v>
      </c>
      <c r="H476" s="356">
        <f t="shared" si="84"/>
        <v>333.11649999999997</v>
      </c>
      <c r="I476" s="361">
        <v>0</v>
      </c>
    </row>
    <row r="477" spans="2:9" x14ac:dyDescent="0.25">
      <c r="B477" s="354" t="s">
        <v>273</v>
      </c>
      <c r="C477" s="355">
        <v>36861</v>
      </c>
      <c r="D477" s="6">
        <v>9005</v>
      </c>
      <c r="E477" s="358">
        <f t="shared" si="83"/>
        <v>750.11649999999997</v>
      </c>
      <c r="F477" s="356">
        <v>0</v>
      </c>
      <c r="G477" s="354">
        <v>417</v>
      </c>
      <c r="H477" s="356">
        <f t="shared" si="84"/>
        <v>333.11649999999997</v>
      </c>
      <c r="I477" s="361">
        <v>0</v>
      </c>
    </row>
    <row r="478" spans="2:9" x14ac:dyDescent="0.25">
      <c r="B478" s="354" t="s">
        <v>273</v>
      </c>
      <c r="C478" s="355">
        <v>36892</v>
      </c>
      <c r="D478" s="6">
        <v>9005</v>
      </c>
      <c r="E478" s="358">
        <f t="shared" si="83"/>
        <v>750.11649999999997</v>
      </c>
      <c r="F478" s="356">
        <v>0</v>
      </c>
      <c r="G478" s="354">
        <v>417</v>
      </c>
      <c r="H478" s="356">
        <f t="shared" si="84"/>
        <v>333.11649999999997</v>
      </c>
      <c r="I478" s="361">
        <v>0</v>
      </c>
    </row>
    <row r="479" spans="2:9" x14ac:dyDescent="0.25">
      <c r="B479" s="354" t="s">
        <v>273</v>
      </c>
      <c r="C479" s="355">
        <v>36923</v>
      </c>
      <c r="D479" s="6">
        <v>9315</v>
      </c>
      <c r="E479" s="358">
        <f t="shared" si="83"/>
        <v>775.93949999999995</v>
      </c>
      <c r="F479" s="356">
        <v>0</v>
      </c>
      <c r="G479" s="354">
        <v>417</v>
      </c>
      <c r="H479" s="356">
        <f t="shared" si="84"/>
        <v>358.93949999999995</v>
      </c>
      <c r="I479" s="361">
        <v>0</v>
      </c>
    </row>
    <row r="480" spans="2:9" x14ac:dyDescent="0.25">
      <c r="B480" s="354" t="s">
        <v>273</v>
      </c>
      <c r="C480" s="355">
        <v>36951</v>
      </c>
      <c r="D480" s="6">
        <v>9315</v>
      </c>
      <c r="E480" s="358">
        <f t="shared" si="83"/>
        <v>775.93949999999995</v>
      </c>
      <c r="F480" s="356">
        <v>0</v>
      </c>
      <c r="G480" s="354">
        <v>417</v>
      </c>
      <c r="H480" s="356">
        <f t="shared" si="84"/>
        <v>358.93949999999995</v>
      </c>
      <c r="I480" s="361">
        <v>0</v>
      </c>
    </row>
    <row r="481" spans="2:9" x14ac:dyDescent="0.25">
      <c r="B481" s="354" t="s">
        <v>273</v>
      </c>
      <c r="C481" s="355">
        <v>36982</v>
      </c>
      <c r="D481" s="6">
        <v>9315</v>
      </c>
      <c r="E481" s="358">
        <f t="shared" si="83"/>
        <v>775.93949999999995</v>
      </c>
      <c r="F481" s="356">
        <v>0</v>
      </c>
      <c r="G481" s="354">
        <v>417</v>
      </c>
      <c r="H481" s="356">
        <f t="shared" ref="H481:H544" si="85">SUM(E481-G481)</f>
        <v>358.93949999999995</v>
      </c>
      <c r="I481" s="361">
        <v>0</v>
      </c>
    </row>
    <row r="482" spans="2:9" x14ac:dyDescent="0.25">
      <c r="B482" s="354" t="s">
        <v>273</v>
      </c>
      <c r="C482" s="355">
        <v>37012</v>
      </c>
      <c r="D482" s="6">
        <v>9315</v>
      </c>
      <c r="E482" s="358">
        <f t="shared" ref="E482:E541" si="86">SUM(D482*8.33%)</f>
        <v>775.93949999999995</v>
      </c>
      <c r="F482" s="356">
        <v>0</v>
      </c>
      <c r="G482" s="354">
        <v>417</v>
      </c>
      <c r="H482" s="356">
        <f t="shared" si="85"/>
        <v>358.93949999999995</v>
      </c>
      <c r="I482" s="361">
        <v>0</v>
      </c>
    </row>
    <row r="483" spans="2:9" x14ac:dyDescent="0.25">
      <c r="B483" s="354" t="s">
        <v>273</v>
      </c>
      <c r="C483" s="355">
        <v>37043</v>
      </c>
      <c r="D483" s="6">
        <v>9315</v>
      </c>
      <c r="E483" s="358">
        <f t="shared" si="86"/>
        <v>775.93949999999995</v>
      </c>
      <c r="F483" s="356">
        <v>0</v>
      </c>
      <c r="G483" s="363">
        <v>541</v>
      </c>
      <c r="H483" s="356">
        <f t="shared" si="85"/>
        <v>234.93949999999995</v>
      </c>
      <c r="I483" s="361">
        <v>0</v>
      </c>
    </row>
    <row r="484" spans="2:9" x14ac:dyDescent="0.25">
      <c r="B484" s="354" t="s">
        <v>273</v>
      </c>
      <c r="C484" s="355">
        <v>37073</v>
      </c>
      <c r="D484" s="6">
        <v>9315</v>
      </c>
      <c r="E484" s="358">
        <f t="shared" si="86"/>
        <v>775.93949999999995</v>
      </c>
      <c r="F484" s="356">
        <v>0</v>
      </c>
      <c r="G484" s="363">
        <v>541</v>
      </c>
      <c r="H484" s="356">
        <f t="shared" si="85"/>
        <v>234.93949999999995</v>
      </c>
      <c r="I484" s="361">
        <v>0</v>
      </c>
    </row>
    <row r="485" spans="2:9" x14ac:dyDescent="0.25">
      <c r="B485" s="354" t="s">
        <v>273</v>
      </c>
      <c r="C485" s="355">
        <v>37104</v>
      </c>
      <c r="D485" s="6">
        <v>9518</v>
      </c>
      <c r="E485" s="358">
        <f t="shared" si="86"/>
        <v>792.84939999999995</v>
      </c>
      <c r="F485" s="356">
        <v>0</v>
      </c>
      <c r="G485" s="363">
        <v>541</v>
      </c>
      <c r="H485" s="356">
        <f t="shared" si="85"/>
        <v>251.84939999999995</v>
      </c>
      <c r="I485" s="361">
        <v>0</v>
      </c>
    </row>
    <row r="486" spans="2:9" x14ac:dyDescent="0.25">
      <c r="B486" s="354" t="s">
        <v>273</v>
      </c>
      <c r="C486" s="355">
        <v>37135</v>
      </c>
      <c r="D486" s="6">
        <v>9518</v>
      </c>
      <c r="E486" s="358">
        <f t="shared" si="86"/>
        <v>792.84939999999995</v>
      </c>
      <c r="F486" s="356">
        <v>0</v>
      </c>
      <c r="G486" s="363">
        <v>541</v>
      </c>
      <c r="H486" s="356">
        <f t="shared" si="85"/>
        <v>251.84939999999995</v>
      </c>
      <c r="I486" s="361">
        <v>0</v>
      </c>
    </row>
    <row r="487" spans="2:9" x14ac:dyDescent="0.25">
      <c r="B487" s="354" t="s">
        <v>273</v>
      </c>
      <c r="C487" s="355">
        <v>37165</v>
      </c>
      <c r="D487" s="6">
        <v>9518</v>
      </c>
      <c r="E487" s="358">
        <f t="shared" si="86"/>
        <v>792.84939999999995</v>
      </c>
      <c r="F487" s="356">
        <v>0</v>
      </c>
      <c r="G487" s="363">
        <v>541</v>
      </c>
      <c r="H487" s="356">
        <f t="shared" si="85"/>
        <v>251.84939999999995</v>
      </c>
      <c r="I487" s="361">
        <v>0</v>
      </c>
    </row>
    <row r="488" spans="2:9" x14ac:dyDescent="0.25">
      <c r="B488" s="354" t="s">
        <v>273</v>
      </c>
      <c r="C488" s="355">
        <v>37196</v>
      </c>
      <c r="D488" s="6">
        <v>9518</v>
      </c>
      <c r="E488" s="358">
        <f t="shared" si="86"/>
        <v>792.84939999999995</v>
      </c>
      <c r="F488" s="356">
        <v>0</v>
      </c>
      <c r="G488" s="363">
        <v>541</v>
      </c>
      <c r="H488" s="356">
        <f t="shared" si="85"/>
        <v>251.84939999999995</v>
      </c>
      <c r="I488" s="361">
        <v>0</v>
      </c>
    </row>
    <row r="489" spans="2:9" x14ac:dyDescent="0.25">
      <c r="B489" s="354" t="s">
        <v>273</v>
      </c>
      <c r="C489" s="355">
        <v>37226</v>
      </c>
      <c r="D489" s="6">
        <v>9518</v>
      </c>
      <c r="E489" s="358">
        <f t="shared" si="86"/>
        <v>792.84939999999995</v>
      </c>
      <c r="F489" s="356">
        <v>0</v>
      </c>
      <c r="G489" s="363">
        <v>541</v>
      </c>
      <c r="H489" s="356">
        <f t="shared" si="85"/>
        <v>251.84939999999995</v>
      </c>
      <c r="I489" s="361">
        <v>0</v>
      </c>
    </row>
    <row r="490" spans="2:9" x14ac:dyDescent="0.25">
      <c r="B490" s="354" t="s">
        <v>273</v>
      </c>
      <c r="C490" s="355">
        <v>37257</v>
      </c>
      <c r="D490" s="6">
        <v>9518</v>
      </c>
      <c r="E490" s="358">
        <f t="shared" si="86"/>
        <v>792.84939999999995</v>
      </c>
      <c r="F490" s="356">
        <v>0</v>
      </c>
      <c r="G490" s="363">
        <v>541</v>
      </c>
      <c r="H490" s="356">
        <f t="shared" si="85"/>
        <v>251.84939999999995</v>
      </c>
      <c r="I490" s="361">
        <v>0</v>
      </c>
    </row>
    <row r="491" spans="2:9" x14ac:dyDescent="0.25">
      <c r="B491" s="354" t="s">
        <v>273</v>
      </c>
      <c r="C491" s="355">
        <v>37288</v>
      </c>
      <c r="D491" s="6">
        <v>9835</v>
      </c>
      <c r="E491" s="358">
        <f t="shared" si="86"/>
        <v>819.25549999999998</v>
      </c>
      <c r="F491" s="356">
        <v>0</v>
      </c>
      <c r="G491" s="363">
        <v>541</v>
      </c>
      <c r="H491" s="356">
        <f t="shared" si="85"/>
        <v>278.25549999999998</v>
      </c>
      <c r="I491" s="361">
        <v>0</v>
      </c>
    </row>
    <row r="492" spans="2:9" x14ac:dyDescent="0.25">
      <c r="B492" s="354" t="s">
        <v>273</v>
      </c>
      <c r="C492" s="355">
        <v>37316</v>
      </c>
      <c r="D492" s="6">
        <v>9835</v>
      </c>
      <c r="E492" s="358">
        <f t="shared" si="86"/>
        <v>819.25549999999998</v>
      </c>
      <c r="F492" s="356">
        <v>0</v>
      </c>
      <c r="G492" s="363">
        <v>541</v>
      </c>
      <c r="H492" s="356">
        <f t="shared" si="85"/>
        <v>278.25549999999998</v>
      </c>
      <c r="I492" s="361">
        <v>0</v>
      </c>
    </row>
    <row r="493" spans="2:9" x14ac:dyDescent="0.25">
      <c r="B493" s="354" t="s">
        <v>273</v>
      </c>
      <c r="C493" s="355">
        <v>37347</v>
      </c>
      <c r="D493" s="6">
        <v>9835</v>
      </c>
      <c r="E493" s="358">
        <f t="shared" si="86"/>
        <v>819.25549999999998</v>
      </c>
      <c r="F493" s="356">
        <v>0</v>
      </c>
      <c r="G493" s="363">
        <v>541</v>
      </c>
      <c r="H493" s="356">
        <f t="shared" si="85"/>
        <v>278.25549999999998</v>
      </c>
      <c r="I493" s="361">
        <v>0</v>
      </c>
    </row>
    <row r="494" spans="2:9" x14ac:dyDescent="0.25">
      <c r="B494" s="354" t="s">
        <v>273</v>
      </c>
      <c r="C494" s="355">
        <v>37377</v>
      </c>
      <c r="D494" s="6">
        <v>9835</v>
      </c>
      <c r="E494" s="358">
        <f t="shared" si="86"/>
        <v>819.25549999999998</v>
      </c>
      <c r="F494" s="356">
        <v>0</v>
      </c>
      <c r="G494" s="363">
        <v>541</v>
      </c>
      <c r="H494" s="356">
        <f t="shared" si="85"/>
        <v>278.25549999999998</v>
      </c>
      <c r="I494" s="361">
        <v>0</v>
      </c>
    </row>
    <row r="495" spans="2:9" x14ac:dyDescent="0.25">
      <c r="B495" s="354" t="s">
        <v>273</v>
      </c>
      <c r="C495" s="355">
        <v>37408</v>
      </c>
      <c r="D495" s="6">
        <v>9835</v>
      </c>
      <c r="E495" s="358">
        <f t="shared" si="86"/>
        <v>819.25549999999998</v>
      </c>
      <c r="F495" s="356">
        <v>0</v>
      </c>
      <c r="G495" s="363">
        <v>541</v>
      </c>
      <c r="H495" s="356">
        <f t="shared" si="85"/>
        <v>278.25549999999998</v>
      </c>
      <c r="I495" s="361">
        <v>0</v>
      </c>
    </row>
    <row r="496" spans="2:9" x14ac:dyDescent="0.25">
      <c r="B496" s="354" t="s">
        <v>273</v>
      </c>
      <c r="C496" s="355">
        <v>37438</v>
      </c>
      <c r="D496" s="6">
        <v>9835</v>
      </c>
      <c r="E496" s="358">
        <f t="shared" si="86"/>
        <v>819.25549999999998</v>
      </c>
      <c r="F496" s="356">
        <v>0</v>
      </c>
      <c r="G496" s="363">
        <v>541</v>
      </c>
      <c r="H496" s="356">
        <f t="shared" si="85"/>
        <v>278.25549999999998</v>
      </c>
      <c r="I496" s="361">
        <v>0</v>
      </c>
    </row>
    <row r="497" spans="2:9" x14ac:dyDescent="0.25">
      <c r="B497" s="354" t="s">
        <v>273</v>
      </c>
      <c r="C497" s="355">
        <v>37469</v>
      </c>
      <c r="D497" s="6">
        <v>9835</v>
      </c>
      <c r="E497" s="358">
        <f t="shared" si="86"/>
        <v>819.25549999999998</v>
      </c>
      <c r="F497" s="356">
        <v>0</v>
      </c>
      <c r="G497" s="363">
        <v>541</v>
      </c>
      <c r="H497" s="356">
        <f t="shared" si="85"/>
        <v>278.25549999999998</v>
      </c>
      <c r="I497" s="361">
        <v>0</v>
      </c>
    </row>
    <row r="498" spans="2:9" x14ac:dyDescent="0.25">
      <c r="B498" s="354" t="s">
        <v>273</v>
      </c>
      <c r="C498" s="355">
        <v>37500</v>
      </c>
      <c r="D498" s="6">
        <v>9835</v>
      </c>
      <c r="E498" s="358">
        <f t="shared" si="86"/>
        <v>819.25549999999998</v>
      </c>
      <c r="F498" s="356">
        <v>0</v>
      </c>
      <c r="G498" s="363">
        <v>541</v>
      </c>
      <c r="H498" s="356">
        <f t="shared" si="85"/>
        <v>278.25549999999998</v>
      </c>
      <c r="I498" s="361">
        <v>0</v>
      </c>
    </row>
    <row r="499" spans="2:9" x14ac:dyDescent="0.25">
      <c r="B499" s="354" t="s">
        <v>273</v>
      </c>
      <c r="C499" s="355">
        <v>37530</v>
      </c>
      <c r="D499" s="6">
        <v>9835</v>
      </c>
      <c r="E499" s="358">
        <f t="shared" si="86"/>
        <v>819.25549999999998</v>
      </c>
      <c r="F499" s="356">
        <v>0</v>
      </c>
      <c r="G499" s="363">
        <v>541</v>
      </c>
      <c r="H499" s="356">
        <f t="shared" si="85"/>
        <v>278.25549999999998</v>
      </c>
      <c r="I499" s="361">
        <v>0</v>
      </c>
    </row>
    <row r="500" spans="2:9" x14ac:dyDescent="0.25">
      <c r="B500" s="354" t="s">
        <v>273</v>
      </c>
      <c r="C500" s="355">
        <v>37561</v>
      </c>
      <c r="D500" s="6">
        <v>9835</v>
      </c>
      <c r="E500" s="358">
        <f t="shared" si="86"/>
        <v>819.25549999999998</v>
      </c>
      <c r="F500" s="356">
        <v>0</v>
      </c>
      <c r="G500" s="363">
        <v>541</v>
      </c>
      <c r="H500" s="356">
        <f t="shared" si="85"/>
        <v>278.25549999999998</v>
      </c>
      <c r="I500" s="361">
        <v>0</v>
      </c>
    </row>
    <row r="501" spans="2:9" x14ac:dyDescent="0.25">
      <c r="B501" s="354" t="s">
        <v>273</v>
      </c>
      <c r="C501" s="355">
        <v>37591</v>
      </c>
      <c r="D501" s="6">
        <v>9835</v>
      </c>
      <c r="E501" s="358">
        <f t="shared" si="86"/>
        <v>819.25549999999998</v>
      </c>
      <c r="F501" s="356">
        <v>0</v>
      </c>
      <c r="G501" s="363">
        <v>541</v>
      </c>
      <c r="H501" s="356">
        <f t="shared" si="85"/>
        <v>278.25549999999998</v>
      </c>
      <c r="I501" s="361">
        <v>0</v>
      </c>
    </row>
    <row r="502" spans="2:9" x14ac:dyDescent="0.25">
      <c r="B502" s="354" t="s">
        <v>273</v>
      </c>
      <c r="C502" s="355">
        <v>37622</v>
      </c>
      <c r="D502" s="6">
        <v>9835</v>
      </c>
      <c r="E502" s="358">
        <f t="shared" si="86"/>
        <v>819.25549999999998</v>
      </c>
      <c r="F502" s="356">
        <v>0</v>
      </c>
      <c r="G502" s="363">
        <v>541</v>
      </c>
      <c r="H502" s="356">
        <f t="shared" si="85"/>
        <v>278.25549999999998</v>
      </c>
      <c r="I502" s="361">
        <v>0</v>
      </c>
    </row>
    <row r="503" spans="2:9" x14ac:dyDescent="0.25">
      <c r="B503" s="354" t="s">
        <v>273</v>
      </c>
      <c r="C503" s="355">
        <v>37653</v>
      </c>
      <c r="D503" s="6">
        <v>10152</v>
      </c>
      <c r="E503" s="358">
        <f t="shared" si="86"/>
        <v>845.66160000000002</v>
      </c>
      <c r="F503" s="356">
        <v>0</v>
      </c>
      <c r="G503" s="363">
        <v>541</v>
      </c>
      <c r="H503" s="356">
        <f t="shared" si="85"/>
        <v>304.66160000000002</v>
      </c>
      <c r="I503" s="361">
        <v>0</v>
      </c>
    </row>
    <row r="504" spans="2:9" x14ac:dyDescent="0.25">
      <c r="B504" s="354" t="s">
        <v>273</v>
      </c>
      <c r="C504" s="355">
        <v>37681</v>
      </c>
      <c r="D504" s="6">
        <v>10152</v>
      </c>
      <c r="E504" s="358">
        <f t="shared" si="86"/>
        <v>845.66160000000002</v>
      </c>
      <c r="F504" s="356">
        <v>0</v>
      </c>
      <c r="G504" s="363">
        <v>541</v>
      </c>
      <c r="H504" s="356">
        <f t="shared" si="85"/>
        <v>304.66160000000002</v>
      </c>
      <c r="I504" s="361">
        <v>0</v>
      </c>
    </row>
    <row r="505" spans="2:9" x14ac:dyDescent="0.25">
      <c r="B505" s="354" t="s">
        <v>273</v>
      </c>
      <c r="C505" s="355">
        <v>37712</v>
      </c>
      <c r="D505" s="6">
        <v>10152</v>
      </c>
      <c r="E505" s="358">
        <f t="shared" si="86"/>
        <v>845.66160000000002</v>
      </c>
      <c r="F505" s="356">
        <v>0</v>
      </c>
      <c r="G505" s="363">
        <v>541</v>
      </c>
      <c r="H505" s="356">
        <f t="shared" si="85"/>
        <v>304.66160000000002</v>
      </c>
      <c r="I505" s="361">
        <v>0</v>
      </c>
    </row>
    <row r="506" spans="2:9" x14ac:dyDescent="0.25">
      <c r="B506" s="354" t="s">
        <v>273</v>
      </c>
      <c r="C506" s="355">
        <v>37742</v>
      </c>
      <c r="D506" s="6">
        <v>10152</v>
      </c>
      <c r="E506" s="358">
        <f t="shared" si="86"/>
        <v>845.66160000000002</v>
      </c>
      <c r="F506" s="356">
        <v>0</v>
      </c>
      <c r="G506" s="363">
        <v>541</v>
      </c>
      <c r="H506" s="356">
        <f t="shared" si="85"/>
        <v>304.66160000000002</v>
      </c>
      <c r="I506" s="361">
        <v>0</v>
      </c>
    </row>
    <row r="507" spans="2:9" x14ac:dyDescent="0.25">
      <c r="B507" s="354" t="s">
        <v>273</v>
      </c>
      <c r="C507" s="355">
        <v>37773</v>
      </c>
      <c r="D507" s="6">
        <v>10152</v>
      </c>
      <c r="E507" s="358">
        <f t="shared" si="86"/>
        <v>845.66160000000002</v>
      </c>
      <c r="F507" s="356">
        <v>0</v>
      </c>
      <c r="G507" s="363">
        <v>541</v>
      </c>
      <c r="H507" s="356">
        <f t="shared" si="85"/>
        <v>304.66160000000002</v>
      </c>
      <c r="I507" s="361">
        <v>0</v>
      </c>
    </row>
    <row r="508" spans="2:9" x14ac:dyDescent="0.25">
      <c r="B508" s="354" t="s">
        <v>273</v>
      </c>
      <c r="C508" s="355">
        <v>37803</v>
      </c>
      <c r="D508" s="6">
        <v>10152</v>
      </c>
      <c r="E508" s="358">
        <f t="shared" si="86"/>
        <v>845.66160000000002</v>
      </c>
      <c r="F508" s="356">
        <v>0</v>
      </c>
      <c r="G508" s="363">
        <v>541</v>
      </c>
      <c r="H508" s="356">
        <f t="shared" si="85"/>
        <v>304.66160000000002</v>
      </c>
      <c r="I508" s="361">
        <v>0</v>
      </c>
    </row>
    <row r="509" spans="2:9" x14ac:dyDescent="0.25">
      <c r="B509" s="354" t="s">
        <v>273</v>
      </c>
      <c r="C509" s="355">
        <v>37834</v>
      </c>
      <c r="D509" s="6">
        <v>10152</v>
      </c>
      <c r="E509" s="358">
        <f t="shared" si="86"/>
        <v>845.66160000000002</v>
      </c>
      <c r="F509" s="356">
        <v>0</v>
      </c>
      <c r="G509" s="363">
        <v>541</v>
      </c>
      <c r="H509" s="356">
        <f t="shared" si="85"/>
        <v>304.66160000000002</v>
      </c>
      <c r="I509" s="361">
        <v>0</v>
      </c>
    </row>
    <row r="510" spans="2:9" x14ac:dyDescent="0.25">
      <c r="B510" s="354" t="s">
        <v>273</v>
      </c>
      <c r="C510" s="355">
        <v>37865</v>
      </c>
      <c r="D510" s="6">
        <v>10152</v>
      </c>
      <c r="E510" s="358">
        <f t="shared" si="86"/>
        <v>845.66160000000002</v>
      </c>
      <c r="F510" s="356">
        <v>0</v>
      </c>
      <c r="G510" s="363">
        <v>541</v>
      </c>
      <c r="H510" s="356">
        <f t="shared" si="85"/>
        <v>304.66160000000002</v>
      </c>
      <c r="I510" s="361">
        <v>0</v>
      </c>
    </row>
    <row r="511" spans="2:9" x14ac:dyDescent="0.25">
      <c r="B511" s="354" t="s">
        <v>273</v>
      </c>
      <c r="C511" s="355">
        <v>37895</v>
      </c>
      <c r="D511" s="6">
        <v>10152</v>
      </c>
      <c r="E511" s="358">
        <f t="shared" si="86"/>
        <v>845.66160000000002</v>
      </c>
      <c r="F511" s="356">
        <v>0</v>
      </c>
      <c r="G511" s="363">
        <v>541</v>
      </c>
      <c r="H511" s="356">
        <f t="shared" si="85"/>
        <v>304.66160000000002</v>
      </c>
      <c r="I511" s="361">
        <v>0</v>
      </c>
    </row>
    <row r="512" spans="2:9" x14ac:dyDescent="0.25">
      <c r="B512" s="354" t="s">
        <v>273</v>
      </c>
      <c r="C512" s="355">
        <v>37926</v>
      </c>
      <c r="D512" s="6">
        <v>10152</v>
      </c>
      <c r="E512" s="358">
        <f t="shared" si="86"/>
        <v>845.66160000000002</v>
      </c>
      <c r="F512" s="356">
        <v>0</v>
      </c>
      <c r="G512" s="363">
        <v>541</v>
      </c>
      <c r="H512" s="356">
        <f t="shared" si="85"/>
        <v>304.66160000000002</v>
      </c>
      <c r="I512" s="361">
        <v>0</v>
      </c>
    </row>
    <row r="513" spans="2:9" x14ac:dyDescent="0.25">
      <c r="B513" s="354" t="s">
        <v>273</v>
      </c>
      <c r="C513" s="355">
        <v>37956</v>
      </c>
      <c r="D513" s="6">
        <v>10152</v>
      </c>
      <c r="E513" s="358">
        <f t="shared" si="86"/>
        <v>845.66160000000002</v>
      </c>
      <c r="F513" s="356">
        <v>0</v>
      </c>
      <c r="G513" s="363">
        <v>541</v>
      </c>
      <c r="H513" s="356">
        <f t="shared" si="85"/>
        <v>304.66160000000002</v>
      </c>
      <c r="I513" s="361">
        <v>0</v>
      </c>
    </row>
    <row r="514" spans="2:9" x14ac:dyDescent="0.25">
      <c r="B514" s="354" t="s">
        <v>273</v>
      </c>
      <c r="C514" s="355">
        <v>37987</v>
      </c>
      <c r="D514" s="6">
        <v>10152</v>
      </c>
      <c r="E514" s="358">
        <f t="shared" si="86"/>
        <v>845.66160000000002</v>
      </c>
      <c r="F514" s="356">
        <v>0</v>
      </c>
      <c r="G514" s="363">
        <v>541</v>
      </c>
      <c r="H514" s="356">
        <f t="shared" si="85"/>
        <v>304.66160000000002</v>
      </c>
      <c r="I514" s="361">
        <v>0</v>
      </c>
    </row>
    <row r="515" spans="2:9" x14ac:dyDescent="0.25">
      <c r="B515" s="354" t="s">
        <v>273</v>
      </c>
      <c r="C515" s="355">
        <v>38018</v>
      </c>
      <c r="D515" s="6">
        <v>10766</v>
      </c>
      <c r="E515" s="358">
        <f t="shared" si="86"/>
        <v>896.80780000000004</v>
      </c>
      <c r="F515" s="356">
        <v>0</v>
      </c>
      <c r="G515" s="363">
        <v>541</v>
      </c>
      <c r="H515" s="356">
        <f t="shared" si="85"/>
        <v>355.80780000000004</v>
      </c>
      <c r="I515" s="361">
        <v>0</v>
      </c>
    </row>
    <row r="516" spans="2:9" x14ac:dyDescent="0.25">
      <c r="B516" s="354" t="s">
        <v>273</v>
      </c>
      <c r="C516" s="355">
        <v>38047</v>
      </c>
      <c r="D516" s="6">
        <v>10766</v>
      </c>
      <c r="E516" s="358">
        <f t="shared" si="86"/>
        <v>896.80780000000004</v>
      </c>
      <c r="F516" s="356">
        <v>0</v>
      </c>
      <c r="G516" s="363">
        <v>541</v>
      </c>
      <c r="H516" s="356">
        <f t="shared" si="85"/>
        <v>355.80780000000004</v>
      </c>
      <c r="I516" s="361">
        <v>0</v>
      </c>
    </row>
    <row r="517" spans="2:9" x14ac:dyDescent="0.25">
      <c r="B517" s="354" t="s">
        <v>273</v>
      </c>
      <c r="C517" s="355">
        <v>38078</v>
      </c>
      <c r="D517" s="6">
        <v>10766</v>
      </c>
      <c r="E517" s="358">
        <f t="shared" si="86"/>
        <v>896.80780000000004</v>
      </c>
      <c r="F517" s="356">
        <v>0</v>
      </c>
      <c r="G517" s="363">
        <v>541</v>
      </c>
      <c r="H517" s="356">
        <f t="shared" si="85"/>
        <v>355.80780000000004</v>
      </c>
      <c r="I517" s="361">
        <v>0</v>
      </c>
    </row>
    <row r="518" spans="2:9" x14ac:dyDescent="0.25">
      <c r="B518" s="354" t="s">
        <v>273</v>
      </c>
      <c r="C518" s="355">
        <v>38108</v>
      </c>
      <c r="D518" s="6">
        <v>10766</v>
      </c>
      <c r="E518" s="358">
        <f t="shared" si="86"/>
        <v>896.80780000000004</v>
      </c>
      <c r="F518" s="356">
        <v>0</v>
      </c>
      <c r="G518" s="363">
        <v>541</v>
      </c>
      <c r="H518" s="356">
        <f t="shared" si="85"/>
        <v>355.80780000000004</v>
      </c>
      <c r="I518" s="361">
        <v>0</v>
      </c>
    </row>
    <row r="519" spans="2:9" x14ac:dyDescent="0.25">
      <c r="B519" s="354" t="s">
        <v>273</v>
      </c>
      <c r="C519" s="355">
        <v>38139</v>
      </c>
      <c r="D519" s="6">
        <v>10766</v>
      </c>
      <c r="E519" s="358">
        <f t="shared" si="86"/>
        <v>896.80780000000004</v>
      </c>
      <c r="F519" s="356">
        <v>0</v>
      </c>
      <c r="G519" s="363">
        <v>541</v>
      </c>
      <c r="H519" s="356">
        <f t="shared" si="85"/>
        <v>355.80780000000004</v>
      </c>
      <c r="I519" s="361">
        <v>0</v>
      </c>
    </row>
    <row r="520" spans="2:9" x14ac:dyDescent="0.25">
      <c r="B520" s="354" t="s">
        <v>273</v>
      </c>
      <c r="C520" s="355">
        <v>38169</v>
      </c>
      <c r="D520" s="6">
        <v>10766</v>
      </c>
      <c r="E520" s="358">
        <f t="shared" si="86"/>
        <v>896.80780000000004</v>
      </c>
      <c r="F520" s="356">
        <v>0</v>
      </c>
      <c r="G520" s="363">
        <v>541</v>
      </c>
      <c r="H520" s="356">
        <f t="shared" si="85"/>
        <v>355.80780000000004</v>
      </c>
      <c r="I520" s="361">
        <v>0</v>
      </c>
    </row>
    <row r="521" spans="2:9" x14ac:dyDescent="0.25">
      <c r="B521" s="354" t="s">
        <v>273</v>
      </c>
      <c r="C521" s="355">
        <v>38200</v>
      </c>
      <c r="D521" s="6">
        <v>10766</v>
      </c>
      <c r="E521" s="358">
        <f t="shared" si="86"/>
        <v>896.80780000000004</v>
      </c>
      <c r="F521" s="356">
        <v>0</v>
      </c>
      <c r="G521" s="363">
        <v>541</v>
      </c>
      <c r="H521" s="356">
        <f t="shared" si="85"/>
        <v>355.80780000000004</v>
      </c>
      <c r="I521" s="361">
        <v>0</v>
      </c>
    </row>
    <row r="522" spans="2:9" x14ac:dyDescent="0.25">
      <c r="B522" s="354" t="s">
        <v>273</v>
      </c>
      <c r="C522" s="355">
        <v>38231</v>
      </c>
      <c r="D522" s="6">
        <v>10766</v>
      </c>
      <c r="E522" s="358">
        <f t="shared" si="86"/>
        <v>896.80780000000004</v>
      </c>
      <c r="F522" s="356">
        <v>0</v>
      </c>
      <c r="G522" s="363">
        <v>541</v>
      </c>
      <c r="H522" s="356">
        <f t="shared" si="85"/>
        <v>355.80780000000004</v>
      </c>
      <c r="I522" s="361">
        <v>0</v>
      </c>
    </row>
    <row r="523" spans="2:9" x14ac:dyDescent="0.25">
      <c r="B523" s="354" t="s">
        <v>273</v>
      </c>
      <c r="C523" s="355">
        <v>38261</v>
      </c>
      <c r="D523" s="6">
        <v>11063</v>
      </c>
      <c r="E523" s="358">
        <f t="shared" si="86"/>
        <v>921.54790000000003</v>
      </c>
      <c r="F523" s="356">
        <v>0</v>
      </c>
      <c r="G523" s="363">
        <v>541</v>
      </c>
      <c r="H523" s="356">
        <f t="shared" si="85"/>
        <v>380.54790000000003</v>
      </c>
      <c r="I523" s="361">
        <v>0</v>
      </c>
    </row>
    <row r="524" spans="2:9" x14ac:dyDescent="0.25">
      <c r="B524" s="354" t="s">
        <v>273</v>
      </c>
      <c r="C524" s="355">
        <v>38292</v>
      </c>
      <c r="D524" s="6">
        <v>11063</v>
      </c>
      <c r="E524" s="358">
        <f t="shared" si="86"/>
        <v>921.54790000000003</v>
      </c>
      <c r="F524" s="356">
        <v>0</v>
      </c>
      <c r="G524" s="363">
        <v>541</v>
      </c>
      <c r="H524" s="356">
        <f t="shared" si="85"/>
        <v>380.54790000000003</v>
      </c>
      <c r="I524" s="361">
        <v>0</v>
      </c>
    </row>
    <row r="525" spans="2:9" x14ac:dyDescent="0.25">
      <c r="B525" s="354" t="s">
        <v>273</v>
      </c>
      <c r="C525" s="355">
        <v>38322</v>
      </c>
      <c r="D525" s="6">
        <v>11063</v>
      </c>
      <c r="E525" s="358">
        <f t="shared" si="86"/>
        <v>921.54790000000003</v>
      </c>
      <c r="F525" s="356">
        <v>0</v>
      </c>
      <c r="G525" s="363">
        <v>541</v>
      </c>
      <c r="H525" s="356">
        <f t="shared" si="85"/>
        <v>380.54790000000003</v>
      </c>
      <c r="I525" s="361">
        <v>0</v>
      </c>
    </row>
    <row r="526" spans="2:9" x14ac:dyDescent="0.25">
      <c r="B526" s="354" t="s">
        <v>273</v>
      </c>
      <c r="C526" s="355">
        <v>38353</v>
      </c>
      <c r="D526" s="6">
        <v>11063</v>
      </c>
      <c r="E526" s="358">
        <f t="shared" si="86"/>
        <v>921.54790000000003</v>
      </c>
      <c r="F526" s="356">
        <v>0</v>
      </c>
      <c r="G526" s="363">
        <v>541</v>
      </c>
      <c r="H526" s="356">
        <f t="shared" si="85"/>
        <v>380.54790000000003</v>
      </c>
      <c r="I526" s="361">
        <v>0</v>
      </c>
    </row>
    <row r="527" spans="2:9" x14ac:dyDescent="0.25">
      <c r="B527" s="354" t="s">
        <v>273</v>
      </c>
      <c r="C527" s="355">
        <v>38384</v>
      </c>
      <c r="D527" s="6">
        <v>11399</v>
      </c>
      <c r="E527" s="358">
        <f t="shared" si="86"/>
        <v>949.5367</v>
      </c>
      <c r="F527" s="356">
        <v>0</v>
      </c>
      <c r="G527" s="363">
        <v>541</v>
      </c>
      <c r="H527" s="356">
        <f t="shared" si="85"/>
        <v>408.5367</v>
      </c>
      <c r="I527" s="361">
        <v>0</v>
      </c>
    </row>
    <row r="528" spans="2:9" x14ac:dyDescent="0.25">
      <c r="B528" s="354" t="s">
        <v>273</v>
      </c>
      <c r="C528" s="355">
        <v>38412</v>
      </c>
      <c r="D528" s="6">
        <v>11399</v>
      </c>
      <c r="E528" s="358">
        <f t="shared" si="86"/>
        <v>949.5367</v>
      </c>
      <c r="F528" s="356">
        <v>0</v>
      </c>
      <c r="G528" s="363">
        <v>541</v>
      </c>
      <c r="H528" s="356">
        <f t="shared" si="85"/>
        <v>408.5367</v>
      </c>
      <c r="I528" s="361">
        <v>0</v>
      </c>
    </row>
    <row r="529" spans="2:9" x14ac:dyDescent="0.25">
      <c r="B529" s="354" t="s">
        <v>273</v>
      </c>
      <c r="C529" s="355">
        <v>38443</v>
      </c>
      <c r="D529" s="6">
        <v>11399</v>
      </c>
      <c r="E529" s="358">
        <f t="shared" si="86"/>
        <v>949.5367</v>
      </c>
      <c r="F529" s="356">
        <v>0</v>
      </c>
      <c r="G529" s="363">
        <v>541</v>
      </c>
      <c r="H529" s="356">
        <f t="shared" si="85"/>
        <v>408.5367</v>
      </c>
      <c r="I529" s="361">
        <v>0</v>
      </c>
    </row>
    <row r="530" spans="2:9" x14ac:dyDescent="0.25">
      <c r="B530" s="354" t="s">
        <v>273</v>
      </c>
      <c r="C530" s="355">
        <v>38473</v>
      </c>
      <c r="D530" s="6">
        <v>11628</v>
      </c>
      <c r="E530" s="358">
        <f t="shared" si="86"/>
        <v>968.61239999999998</v>
      </c>
      <c r="F530" s="356">
        <v>0</v>
      </c>
      <c r="G530" s="363">
        <v>541</v>
      </c>
      <c r="H530" s="356">
        <f t="shared" si="85"/>
        <v>427.61239999999998</v>
      </c>
      <c r="I530" s="361">
        <v>0</v>
      </c>
    </row>
    <row r="531" spans="2:9" x14ac:dyDescent="0.25">
      <c r="B531" s="354" t="s">
        <v>273</v>
      </c>
      <c r="C531" s="355">
        <v>38504</v>
      </c>
      <c r="D531" s="6">
        <v>11628</v>
      </c>
      <c r="E531" s="358">
        <f t="shared" si="86"/>
        <v>968.61239999999998</v>
      </c>
      <c r="F531" s="356">
        <v>0</v>
      </c>
      <c r="G531" s="363">
        <v>541</v>
      </c>
      <c r="H531" s="356">
        <f t="shared" si="85"/>
        <v>427.61239999999998</v>
      </c>
      <c r="I531" s="361">
        <v>0</v>
      </c>
    </row>
    <row r="532" spans="2:9" x14ac:dyDescent="0.25">
      <c r="B532" s="354" t="s">
        <v>273</v>
      </c>
      <c r="C532" s="355">
        <v>38534</v>
      </c>
      <c r="D532" s="6">
        <v>11628</v>
      </c>
      <c r="E532" s="358">
        <f t="shared" si="86"/>
        <v>968.61239999999998</v>
      </c>
      <c r="F532" s="356">
        <v>0</v>
      </c>
      <c r="G532" s="363">
        <v>541</v>
      </c>
      <c r="H532" s="356">
        <f t="shared" si="85"/>
        <v>427.61239999999998</v>
      </c>
      <c r="I532" s="361">
        <v>0</v>
      </c>
    </row>
    <row r="533" spans="2:9" x14ac:dyDescent="0.25">
      <c r="B533" s="354" t="s">
        <v>273</v>
      </c>
      <c r="C533" s="355">
        <v>38565</v>
      </c>
      <c r="D533" s="6">
        <v>11628</v>
      </c>
      <c r="E533" s="358">
        <f t="shared" si="86"/>
        <v>968.61239999999998</v>
      </c>
      <c r="F533" s="356">
        <v>0</v>
      </c>
      <c r="G533" s="363">
        <v>541</v>
      </c>
      <c r="H533" s="356">
        <f t="shared" si="85"/>
        <v>427.61239999999998</v>
      </c>
      <c r="I533" s="361">
        <v>0</v>
      </c>
    </row>
    <row r="534" spans="2:9" x14ac:dyDescent="0.25">
      <c r="B534" s="354" t="s">
        <v>273</v>
      </c>
      <c r="C534" s="355">
        <v>38596</v>
      </c>
      <c r="D534" s="6">
        <v>11628</v>
      </c>
      <c r="E534" s="358">
        <f t="shared" si="86"/>
        <v>968.61239999999998</v>
      </c>
      <c r="F534" s="356">
        <v>0</v>
      </c>
      <c r="G534" s="363">
        <v>541</v>
      </c>
      <c r="H534" s="356">
        <f t="shared" si="85"/>
        <v>427.61239999999998</v>
      </c>
      <c r="I534" s="361">
        <v>0</v>
      </c>
    </row>
    <row r="535" spans="2:9" x14ac:dyDescent="0.25">
      <c r="B535" s="354" t="s">
        <v>273</v>
      </c>
      <c r="C535" s="355">
        <v>38626</v>
      </c>
      <c r="D535" s="6">
        <v>11858</v>
      </c>
      <c r="E535" s="358">
        <f t="shared" si="86"/>
        <v>987.77139999999997</v>
      </c>
      <c r="F535" s="356">
        <v>0</v>
      </c>
      <c r="G535" s="363">
        <v>541</v>
      </c>
      <c r="H535" s="356">
        <f t="shared" si="85"/>
        <v>446.77139999999997</v>
      </c>
      <c r="I535" s="361">
        <v>0</v>
      </c>
    </row>
    <row r="536" spans="2:9" x14ac:dyDescent="0.25">
      <c r="B536" s="354" t="s">
        <v>273</v>
      </c>
      <c r="C536" s="355">
        <v>38657</v>
      </c>
      <c r="D536" s="6">
        <v>11858</v>
      </c>
      <c r="E536" s="358">
        <f t="shared" si="86"/>
        <v>987.77139999999997</v>
      </c>
      <c r="F536" s="356">
        <v>0</v>
      </c>
      <c r="G536" s="363">
        <v>541</v>
      </c>
      <c r="H536" s="356">
        <f t="shared" si="85"/>
        <v>446.77139999999997</v>
      </c>
      <c r="I536" s="361">
        <v>0</v>
      </c>
    </row>
    <row r="537" spans="2:9" x14ac:dyDescent="0.25">
      <c r="B537" s="354" t="s">
        <v>273</v>
      </c>
      <c r="C537" s="355">
        <v>38687</v>
      </c>
      <c r="D537" s="6">
        <v>11858</v>
      </c>
      <c r="E537" s="358">
        <f t="shared" si="86"/>
        <v>987.77139999999997</v>
      </c>
      <c r="F537" s="356">
        <v>0</v>
      </c>
      <c r="G537" s="363">
        <v>541</v>
      </c>
      <c r="H537" s="356">
        <f t="shared" si="85"/>
        <v>446.77139999999997</v>
      </c>
      <c r="I537" s="361">
        <v>0</v>
      </c>
    </row>
    <row r="538" spans="2:9" x14ac:dyDescent="0.25">
      <c r="B538" s="354" t="s">
        <v>273</v>
      </c>
      <c r="C538" s="355">
        <v>38718</v>
      </c>
      <c r="D538" s="6">
        <v>12164</v>
      </c>
      <c r="E538" s="358">
        <f t="shared" si="86"/>
        <v>1013.2612</v>
      </c>
      <c r="F538" s="356">
        <v>0</v>
      </c>
      <c r="G538" s="363">
        <v>541</v>
      </c>
      <c r="H538" s="356">
        <f t="shared" si="85"/>
        <v>472.26120000000003</v>
      </c>
      <c r="I538" s="361">
        <v>0</v>
      </c>
    </row>
    <row r="539" spans="2:9" x14ac:dyDescent="0.25">
      <c r="B539" s="354" t="s">
        <v>273</v>
      </c>
      <c r="C539" s="355">
        <v>38749</v>
      </c>
      <c r="D539" s="6">
        <v>12521</v>
      </c>
      <c r="E539" s="358">
        <f t="shared" si="86"/>
        <v>1042.9992999999999</v>
      </c>
      <c r="F539" s="356">
        <v>0</v>
      </c>
      <c r="G539" s="363">
        <v>541</v>
      </c>
      <c r="H539" s="356">
        <f t="shared" si="85"/>
        <v>501.99929999999995</v>
      </c>
      <c r="I539" s="361">
        <v>0</v>
      </c>
    </row>
    <row r="540" spans="2:9" x14ac:dyDescent="0.25">
      <c r="B540" s="354" t="s">
        <v>273</v>
      </c>
      <c r="C540" s="355">
        <v>38777</v>
      </c>
      <c r="D540" s="6">
        <v>12521</v>
      </c>
      <c r="E540" s="358">
        <f t="shared" si="86"/>
        <v>1042.9992999999999</v>
      </c>
      <c r="F540" s="356">
        <v>0</v>
      </c>
      <c r="G540" s="363">
        <v>541</v>
      </c>
      <c r="H540" s="356">
        <f t="shared" si="85"/>
        <v>501.99929999999995</v>
      </c>
      <c r="I540" s="361">
        <v>0</v>
      </c>
    </row>
    <row r="541" spans="2:9" x14ac:dyDescent="0.25">
      <c r="B541" s="354" t="s">
        <v>273</v>
      </c>
      <c r="C541" s="355">
        <v>38808</v>
      </c>
      <c r="D541" s="6">
        <v>12679</v>
      </c>
      <c r="E541" s="358">
        <f t="shared" si="86"/>
        <v>1056.1606999999999</v>
      </c>
      <c r="F541" s="356">
        <v>0</v>
      </c>
      <c r="G541" s="363">
        <v>541</v>
      </c>
      <c r="H541" s="356">
        <f t="shared" si="85"/>
        <v>515.16069999999991</v>
      </c>
      <c r="I541" s="361">
        <v>0</v>
      </c>
    </row>
    <row r="542" spans="2:9" x14ac:dyDescent="0.25">
      <c r="B542" s="354" t="s">
        <v>273</v>
      </c>
      <c r="C542" s="355">
        <v>38838</v>
      </c>
      <c r="D542" s="6">
        <v>40203</v>
      </c>
      <c r="E542" s="358">
        <f t="shared" ref="E542:E605" si="87">SUM(D542*8.33%)</f>
        <v>3348.9099000000001</v>
      </c>
      <c r="F542" s="356">
        <v>0</v>
      </c>
      <c r="G542" s="363">
        <v>541</v>
      </c>
      <c r="H542" s="356">
        <f t="shared" si="85"/>
        <v>2807.9099000000001</v>
      </c>
      <c r="I542" s="361">
        <v>0</v>
      </c>
    </row>
    <row r="543" spans="2:9" x14ac:dyDescent="0.25">
      <c r="B543" s="354" t="s">
        <v>273</v>
      </c>
      <c r="C543" s="355">
        <v>38869</v>
      </c>
      <c r="D543" s="6">
        <v>13403</v>
      </c>
      <c r="E543" s="358">
        <f t="shared" si="87"/>
        <v>1116.4699000000001</v>
      </c>
      <c r="F543" s="356">
        <v>0</v>
      </c>
      <c r="G543" s="363">
        <v>541</v>
      </c>
      <c r="H543" s="356">
        <f t="shared" si="85"/>
        <v>575.46990000000005</v>
      </c>
      <c r="I543" s="361">
        <v>0</v>
      </c>
    </row>
    <row r="544" spans="2:9" x14ac:dyDescent="0.25">
      <c r="B544" s="354" t="s">
        <v>273</v>
      </c>
      <c r="C544" s="355">
        <v>38899</v>
      </c>
      <c r="D544" s="6">
        <v>13403</v>
      </c>
      <c r="E544" s="358">
        <f t="shared" si="87"/>
        <v>1116.4699000000001</v>
      </c>
      <c r="F544" s="356">
        <v>0</v>
      </c>
      <c r="G544" s="363">
        <v>541</v>
      </c>
      <c r="H544" s="356">
        <f t="shared" si="85"/>
        <v>575.46990000000005</v>
      </c>
      <c r="I544" s="361">
        <v>0</v>
      </c>
    </row>
    <row r="545" spans="2:9" x14ac:dyDescent="0.25">
      <c r="B545" s="354" t="s">
        <v>273</v>
      </c>
      <c r="C545" s="355">
        <v>38930</v>
      </c>
      <c r="D545" s="6">
        <v>13653</v>
      </c>
      <c r="E545" s="358">
        <f t="shared" si="87"/>
        <v>1137.2949000000001</v>
      </c>
      <c r="F545" s="356">
        <v>0</v>
      </c>
      <c r="G545" s="363">
        <v>541</v>
      </c>
      <c r="H545" s="356">
        <f t="shared" ref="H545:H608" si="88">SUM(E545-G545)</f>
        <v>596.2949000000001</v>
      </c>
      <c r="I545" s="361">
        <v>0</v>
      </c>
    </row>
    <row r="546" spans="2:9" x14ac:dyDescent="0.25">
      <c r="B546" s="354" t="s">
        <v>273</v>
      </c>
      <c r="C546" s="355">
        <v>38961</v>
      </c>
      <c r="D546" s="6">
        <v>13653</v>
      </c>
      <c r="E546" s="358">
        <f t="shared" si="87"/>
        <v>1137.2949000000001</v>
      </c>
      <c r="F546" s="356">
        <v>0</v>
      </c>
      <c r="G546" s="363">
        <v>541</v>
      </c>
      <c r="H546" s="356">
        <f t="shared" si="88"/>
        <v>596.2949000000001</v>
      </c>
      <c r="I546" s="361">
        <v>0</v>
      </c>
    </row>
    <row r="547" spans="2:9" x14ac:dyDescent="0.25">
      <c r="B547" s="354" t="s">
        <v>273</v>
      </c>
      <c r="C547" s="355">
        <v>38991</v>
      </c>
      <c r="D547" s="6">
        <v>13903</v>
      </c>
      <c r="E547" s="358">
        <f t="shared" si="87"/>
        <v>1158.1198999999999</v>
      </c>
      <c r="F547" s="356">
        <v>0</v>
      </c>
      <c r="G547" s="363">
        <v>541</v>
      </c>
      <c r="H547" s="356">
        <f t="shared" si="88"/>
        <v>617.11989999999992</v>
      </c>
      <c r="I547" s="361">
        <v>0</v>
      </c>
    </row>
    <row r="548" spans="2:9" x14ac:dyDescent="0.25">
      <c r="B548" s="354" t="s">
        <v>273</v>
      </c>
      <c r="C548" s="355">
        <v>39022</v>
      </c>
      <c r="D548" s="6">
        <v>13903</v>
      </c>
      <c r="E548" s="358">
        <f t="shared" si="87"/>
        <v>1158.1198999999999</v>
      </c>
      <c r="F548" s="356">
        <v>0</v>
      </c>
      <c r="G548" s="363">
        <v>541</v>
      </c>
      <c r="H548" s="356">
        <f t="shared" si="88"/>
        <v>617.11989999999992</v>
      </c>
      <c r="I548" s="361">
        <v>0</v>
      </c>
    </row>
    <row r="549" spans="2:9" x14ac:dyDescent="0.25">
      <c r="B549" s="354" t="s">
        <v>273</v>
      </c>
      <c r="C549" s="355">
        <v>39052</v>
      </c>
      <c r="D549" s="6">
        <v>13903</v>
      </c>
      <c r="E549" s="358">
        <f t="shared" si="87"/>
        <v>1158.1198999999999</v>
      </c>
      <c r="F549" s="356">
        <v>0</v>
      </c>
      <c r="G549" s="363">
        <v>541</v>
      </c>
      <c r="H549" s="356">
        <f t="shared" si="88"/>
        <v>617.11989999999992</v>
      </c>
      <c r="I549" s="361">
        <v>0</v>
      </c>
    </row>
    <row r="550" spans="2:9" x14ac:dyDescent="0.25">
      <c r="B550" s="354" t="s">
        <v>273</v>
      </c>
      <c r="C550" s="355">
        <v>39083</v>
      </c>
      <c r="D550" s="6">
        <v>13903</v>
      </c>
      <c r="E550" s="358">
        <f t="shared" si="87"/>
        <v>1158.1198999999999</v>
      </c>
      <c r="F550" s="356">
        <v>0</v>
      </c>
      <c r="G550" s="363">
        <v>541</v>
      </c>
      <c r="H550" s="356">
        <f t="shared" si="88"/>
        <v>617.11989999999992</v>
      </c>
      <c r="I550" s="361">
        <v>0</v>
      </c>
    </row>
    <row r="551" spans="2:9" x14ac:dyDescent="0.25">
      <c r="B551" s="354" t="s">
        <v>273</v>
      </c>
      <c r="C551" s="355">
        <v>39114</v>
      </c>
      <c r="D551" s="6">
        <v>14663</v>
      </c>
      <c r="E551" s="358">
        <f t="shared" si="87"/>
        <v>1221.4278999999999</v>
      </c>
      <c r="F551" s="356">
        <v>0</v>
      </c>
      <c r="G551" s="363">
        <v>541</v>
      </c>
      <c r="H551" s="356">
        <f t="shared" si="88"/>
        <v>680.42789999999991</v>
      </c>
      <c r="I551" s="361">
        <v>0</v>
      </c>
    </row>
    <row r="552" spans="2:9" x14ac:dyDescent="0.25">
      <c r="B552" s="354" t="s">
        <v>273</v>
      </c>
      <c r="C552" s="355">
        <v>39142</v>
      </c>
      <c r="D552" s="6">
        <v>14663</v>
      </c>
      <c r="E552" s="358">
        <f t="shared" si="87"/>
        <v>1221.4278999999999</v>
      </c>
      <c r="F552" s="356">
        <v>0</v>
      </c>
      <c r="G552" s="363">
        <v>541</v>
      </c>
      <c r="H552" s="356">
        <f t="shared" si="88"/>
        <v>680.42789999999991</v>
      </c>
      <c r="I552" s="361">
        <v>0</v>
      </c>
    </row>
    <row r="553" spans="2:9" x14ac:dyDescent="0.25">
      <c r="B553" s="354" t="s">
        <v>273</v>
      </c>
      <c r="C553" s="355">
        <v>39173</v>
      </c>
      <c r="D553" s="6">
        <v>14663</v>
      </c>
      <c r="E553" s="358">
        <f t="shared" si="87"/>
        <v>1221.4278999999999</v>
      </c>
      <c r="F553" s="356">
        <v>0</v>
      </c>
      <c r="G553" s="363">
        <v>541</v>
      </c>
      <c r="H553" s="356">
        <f t="shared" si="88"/>
        <v>680.42789999999991</v>
      </c>
      <c r="I553" s="361">
        <v>0</v>
      </c>
    </row>
    <row r="554" spans="2:9" x14ac:dyDescent="0.25">
      <c r="B554" s="354" t="s">
        <v>273</v>
      </c>
      <c r="C554" s="355">
        <v>39203</v>
      </c>
      <c r="D554" s="6">
        <v>15950</v>
      </c>
      <c r="E554" s="358">
        <f t="shared" si="87"/>
        <v>1328.635</v>
      </c>
      <c r="F554" s="356">
        <v>0</v>
      </c>
      <c r="G554" s="363">
        <v>541</v>
      </c>
      <c r="H554" s="356">
        <f t="shared" si="88"/>
        <v>787.63499999999999</v>
      </c>
      <c r="I554" s="361">
        <v>0</v>
      </c>
    </row>
    <row r="555" spans="2:9" x14ac:dyDescent="0.25">
      <c r="B555" s="354" t="s">
        <v>273</v>
      </c>
      <c r="C555" s="355">
        <v>39234</v>
      </c>
      <c r="D555" s="6">
        <v>15950</v>
      </c>
      <c r="E555" s="358">
        <f t="shared" si="87"/>
        <v>1328.635</v>
      </c>
      <c r="F555" s="356">
        <v>0</v>
      </c>
      <c r="G555" s="363">
        <v>541</v>
      </c>
      <c r="H555" s="356">
        <f t="shared" si="88"/>
        <v>787.63499999999999</v>
      </c>
      <c r="I555" s="361">
        <v>0</v>
      </c>
    </row>
    <row r="556" spans="2:9" x14ac:dyDescent="0.25">
      <c r="B556" s="354" t="s">
        <v>273</v>
      </c>
      <c r="C556" s="355">
        <v>39264</v>
      </c>
      <c r="D556" s="6">
        <v>15950</v>
      </c>
      <c r="E556" s="358">
        <f t="shared" si="87"/>
        <v>1328.635</v>
      </c>
      <c r="F556" s="356">
        <v>0</v>
      </c>
      <c r="G556" s="363">
        <v>541</v>
      </c>
      <c r="H556" s="356">
        <f t="shared" si="88"/>
        <v>787.63499999999999</v>
      </c>
      <c r="I556" s="361">
        <v>0</v>
      </c>
    </row>
    <row r="557" spans="2:9" x14ac:dyDescent="0.25">
      <c r="B557" s="354" t="s">
        <v>273</v>
      </c>
      <c r="C557" s="355">
        <v>39295</v>
      </c>
      <c r="D557" s="6">
        <v>15950</v>
      </c>
      <c r="E557" s="358">
        <f t="shared" si="87"/>
        <v>1328.635</v>
      </c>
      <c r="F557" s="356">
        <v>0</v>
      </c>
      <c r="G557" s="363">
        <v>541</v>
      </c>
      <c r="H557" s="356">
        <f t="shared" si="88"/>
        <v>787.63499999999999</v>
      </c>
      <c r="I557" s="361">
        <v>0</v>
      </c>
    </row>
    <row r="558" spans="2:9" x14ac:dyDescent="0.25">
      <c r="B558" s="354" t="s">
        <v>273</v>
      </c>
      <c r="C558" s="355">
        <v>39326</v>
      </c>
      <c r="D558" s="6">
        <v>15950</v>
      </c>
      <c r="E558" s="358">
        <f t="shared" si="87"/>
        <v>1328.635</v>
      </c>
      <c r="F558" s="356">
        <v>0</v>
      </c>
      <c r="G558" s="363">
        <v>541</v>
      </c>
      <c r="H558" s="356">
        <f t="shared" si="88"/>
        <v>787.63499999999999</v>
      </c>
      <c r="I558" s="361">
        <v>0</v>
      </c>
    </row>
    <row r="559" spans="2:9" x14ac:dyDescent="0.25">
      <c r="B559" s="354" t="s">
        <v>273</v>
      </c>
      <c r="C559" s="355">
        <v>39356</v>
      </c>
      <c r="D559" s="6">
        <v>15950</v>
      </c>
      <c r="E559" s="358">
        <f t="shared" si="87"/>
        <v>1328.635</v>
      </c>
      <c r="F559" s="356">
        <v>0</v>
      </c>
      <c r="G559" s="363">
        <v>541</v>
      </c>
      <c r="H559" s="356">
        <f t="shared" si="88"/>
        <v>787.63499999999999</v>
      </c>
      <c r="I559" s="361">
        <v>0</v>
      </c>
    </row>
    <row r="560" spans="2:9" x14ac:dyDescent="0.25">
      <c r="B560" s="354" t="s">
        <v>273</v>
      </c>
      <c r="C560" s="355">
        <v>39387</v>
      </c>
      <c r="D560" s="6">
        <v>15950</v>
      </c>
      <c r="E560" s="358">
        <f t="shared" si="87"/>
        <v>1328.635</v>
      </c>
      <c r="F560" s="356">
        <v>0</v>
      </c>
      <c r="G560" s="363">
        <v>541</v>
      </c>
      <c r="H560" s="356">
        <f t="shared" si="88"/>
        <v>787.63499999999999</v>
      </c>
      <c r="I560" s="361">
        <v>0</v>
      </c>
    </row>
    <row r="561" spans="2:9" x14ac:dyDescent="0.25">
      <c r="B561" s="354" t="s">
        <v>273</v>
      </c>
      <c r="C561" s="355">
        <v>39417</v>
      </c>
      <c r="D561" s="6">
        <v>15950</v>
      </c>
      <c r="E561" s="358">
        <f t="shared" si="87"/>
        <v>1328.635</v>
      </c>
      <c r="F561" s="356">
        <v>0</v>
      </c>
      <c r="G561" s="363">
        <v>541</v>
      </c>
      <c r="H561" s="356">
        <f t="shared" si="88"/>
        <v>787.63499999999999</v>
      </c>
      <c r="I561" s="361">
        <v>0</v>
      </c>
    </row>
    <row r="562" spans="2:9" x14ac:dyDescent="0.25">
      <c r="B562" s="354" t="s">
        <v>273</v>
      </c>
      <c r="C562" s="355">
        <v>39448</v>
      </c>
      <c r="D562" s="6">
        <v>15950</v>
      </c>
      <c r="E562" s="358">
        <f t="shared" si="87"/>
        <v>1328.635</v>
      </c>
      <c r="F562" s="356">
        <v>0</v>
      </c>
      <c r="G562" s="363">
        <v>541</v>
      </c>
      <c r="H562" s="356">
        <f t="shared" si="88"/>
        <v>787.63499999999999</v>
      </c>
      <c r="I562" s="361">
        <v>0</v>
      </c>
    </row>
    <row r="563" spans="2:9" x14ac:dyDescent="0.25">
      <c r="B563" s="354" t="s">
        <v>273</v>
      </c>
      <c r="C563" s="355">
        <v>39479</v>
      </c>
      <c r="D563" s="6">
        <v>17077</v>
      </c>
      <c r="E563" s="358">
        <f t="shared" si="87"/>
        <v>1422.5140999999999</v>
      </c>
      <c r="F563" s="356">
        <v>0</v>
      </c>
      <c r="G563" s="363">
        <v>541</v>
      </c>
      <c r="H563" s="356">
        <f t="shared" si="88"/>
        <v>881.51409999999987</v>
      </c>
      <c r="I563" s="361">
        <v>0</v>
      </c>
    </row>
    <row r="564" spans="2:9" x14ac:dyDescent="0.25">
      <c r="B564" s="354" t="s">
        <v>273</v>
      </c>
      <c r="C564" s="355">
        <v>39508</v>
      </c>
      <c r="D564" s="6">
        <v>17077</v>
      </c>
      <c r="E564" s="358">
        <f t="shared" si="87"/>
        <v>1422.5140999999999</v>
      </c>
      <c r="F564" s="356">
        <v>0</v>
      </c>
      <c r="G564" s="363">
        <v>541</v>
      </c>
      <c r="H564" s="356">
        <f t="shared" si="88"/>
        <v>881.51409999999987</v>
      </c>
      <c r="I564" s="361">
        <v>0</v>
      </c>
    </row>
    <row r="565" spans="2:9" x14ac:dyDescent="0.25">
      <c r="B565" s="354" t="s">
        <v>273</v>
      </c>
      <c r="C565" s="355">
        <v>39539</v>
      </c>
      <c r="D565" s="6">
        <v>17077</v>
      </c>
      <c r="E565" s="358">
        <f t="shared" si="87"/>
        <v>1422.5140999999999</v>
      </c>
      <c r="F565" s="356">
        <v>0</v>
      </c>
      <c r="G565" s="363">
        <v>541</v>
      </c>
      <c r="H565" s="356">
        <f t="shared" si="88"/>
        <v>881.51409999999987</v>
      </c>
      <c r="I565" s="361">
        <v>0</v>
      </c>
    </row>
    <row r="566" spans="2:9" x14ac:dyDescent="0.25">
      <c r="B566" s="354" t="s">
        <v>273</v>
      </c>
      <c r="C566" s="355">
        <v>39569</v>
      </c>
      <c r="D566" s="6">
        <v>17077</v>
      </c>
      <c r="E566" s="358">
        <f t="shared" si="87"/>
        <v>1422.5140999999999</v>
      </c>
      <c r="F566" s="356">
        <v>0</v>
      </c>
      <c r="G566" s="363">
        <v>541</v>
      </c>
      <c r="H566" s="356">
        <f t="shared" si="88"/>
        <v>881.51409999999987</v>
      </c>
      <c r="I566" s="361">
        <v>0</v>
      </c>
    </row>
    <row r="567" spans="2:9" x14ac:dyDescent="0.25">
      <c r="B567" s="354" t="s">
        <v>273</v>
      </c>
      <c r="C567" s="355">
        <v>39600</v>
      </c>
      <c r="D567" s="6">
        <v>17077</v>
      </c>
      <c r="E567" s="358">
        <f t="shared" si="87"/>
        <v>1422.5140999999999</v>
      </c>
      <c r="F567" s="356">
        <v>0</v>
      </c>
      <c r="G567" s="363">
        <v>541</v>
      </c>
      <c r="H567" s="356">
        <f t="shared" si="88"/>
        <v>881.51409999999987</v>
      </c>
      <c r="I567" s="361">
        <v>0</v>
      </c>
    </row>
    <row r="568" spans="2:9" x14ac:dyDescent="0.25">
      <c r="B568" s="354" t="s">
        <v>273</v>
      </c>
      <c r="C568" s="355">
        <v>39630</v>
      </c>
      <c r="D568" s="6">
        <v>17871</v>
      </c>
      <c r="E568" s="358">
        <f t="shared" si="87"/>
        <v>1488.6542999999999</v>
      </c>
      <c r="F568" s="356">
        <v>0</v>
      </c>
      <c r="G568" s="363">
        <v>541</v>
      </c>
      <c r="H568" s="356">
        <f t="shared" si="88"/>
        <v>947.65429999999992</v>
      </c>
      <c r="I568" s="361">
        <v>0</v>
      </c>
    </row>
    <row r="569" spans="2:9" x14ac:dyDescent="0.25">
      <c r="B569" s="354" t="s">
        <v>273</v>
      </c>
      <c r="C569" s="355">
        <v>39661</v>
      </c>
      <c r="D569" s="6">
        <v>17871</v>
      </c>
      <c r="E569" s="358">
        <f t="shared" si="87"/>
        <v>1488.6542999999999</v>
      </c>
      <c r="F569" s="356">
        <v>0</v>
      </c>
      <c r="G569" s="363">
        <v>541</v>
      </c>
      <c r="H569" s="356">
        <f t="shared" si="88"/>
        <v>947.65429999999992</v>
      </c>
      <c r="I569" s="361">
        <v>0</v>
      </c>
    </row>
    <row r="570" spans="2:9" x14ac:dyDescent="0.25">
      <c r="B570" s="354" t="s">
        <v>273</v>
      </c>
      <c r="C570" s="355">
        <v>39692</v>
      </c>
      <c r="D570" s="6">
        <v>17871</v>
      </c>
      <c r="E570" s="358">
        <f t="shared" si="87"/>
        <v>1488.6542999999999</v>
      </c>
      <c r="F570" s="356">
        <v>0</v>
      </c>
      <c r="G570" s="363">
        <v>541</v>
      </c>
      <c r="H570" s="356">
        <f t="shared" si="88"/>
        <v>947.65429999999992</v>
      </c>
      <c r="I570" s="361">
        <v>0</v>
      </c>
    </row>
    <row r="571" spans="2:9" x14ac:dyDescent="0.25">
      <c r="B571" s="354" t="s">
        <v>273</v>
      </c>
      <c r="C571" s="355">
        <v>39722</v>
      </c>
      <c r="D571" s="6">
        <v>17871</v>
      </c>
      <c r="E571" s="358">
        <f>SUM(D571*8.33%)</f>
        <v>1488.6542999999999</v>
      </c>
      <c r="F571" s="356">
        <v>0</v>
      </c>
      <c r="G571" s="363">
        <v>541</v>
      </c>
      <c r="H571" s="356">
        <f t="shared" si="88"/>
        <v>947.65429999999992</v>
      </c>
      <c r="I571" s="361">
        <v>0</v>
      </c>
    </row>
    <row r="572" spans="2:9" x14ac:dyDescent="0.25">
      <c r="B572" s="354" t="s">
        <v>273</v>
      </c>
      <c r="C572" s="355">
        <v>39753</v>
      </c>
      <c r="D572" s="6">
        <v>17871</v>
      </c>
      <c r="E572" s="358">
        <f t="shared" si="87"/>
        <v>1488.6542999999999</v>
      </c>
      <c r="F572" s="356">
        <v>0</v>
      </c>
      <c r="G572" s="363">
        <v>541</v>
      </c>
      <c r="H572" s="356">
        <f t="shared" si="88"/>
        <v>947.65429999999992</v>
      </c>
      <c r="I572" s="361">
        <v>0</v>
      </c>
    </row>
    <row r="573" spans="2:9" x14ac:dyDescent="0.25">
      <c r="B573" s="354" t="s">
        <v>273</v>
      </c>
      <c r="C573" s="355">
        <v>39783</v>
      </c>
      <c r="D573" s="6">
        <v>18666</v>
      </c>
      <c r="E573" s="358">
        <f t="shared" si="87"/>
        <v>1554.8778</v>
      </c>
      <c r="F573" s="356">
        <v>0</v>
      </c>
      <c r="G573" s="363">
        <v>541</v>
      </c>
      <c r="H573" s="356">
        <f t="shared" si="88"/>
        <v>1013.8778</v>
      </c>
      <c r="I573" s="361">
        <v>0</v>
      </c>
    </row>
    <row r="574" spans="2:9" x14ac:dyDescent="0.25">
      <c r="B574" s="354" t="s">
        <v>273</v>
      </c>
      <c r="C574" s="355">
        <v>39814</v>
      </c>
      <c r="D574" s="6">
        <v>18666</v>
      </c>
      <c r="E574" s="358">
        <f t="shared" si="87"/>
        <v>1554.8778</v>
      </c>
      <c r="F574" s="356">
        <v>0</v>
      </c>
      <c r="G574" s="363">
        <v>541</v>
      </c>
      <c r="H574" s="356">
        <f t="shared" si="88"/>
        <v>1013.8778</v>
      </c>
      <c r="I574" s="361">
        <v>0</v>
      </c>
    </row>
    <row r="575" spans="2:9" x14ac:dyDescent="0.25">
      <c r="B575" s="354" t="s">
        <v>273</v>
      </c>
      <c r="C575" s="355">
        <v>39845</v>
      </c>
      <c r="D575" s="6">
        <v>19194</v>
      </c>
      <c r="E575" s="358">
        <f t="shared" si="87"/>
        <v>1598.8602000000001</v>
      </c>
      <c r="F575" s="356">
        <v>0</v>
      </c>
      <c r="G575" s="363">
        <v>541</v>
      </c>
      <c r="H575" s="356">
        <f t="shared" si="88"/>
        <v>1057.8602000000001</v>
      </c>
      <c r="I575" s="361">
        <v>0</v>
      </c>
    </row>
    <row r="576" spans="2:9" x14ac:dyDescent="0.25">
      <c r="B576" s="354" t="s">
        <v>273</v>
      </c>
      <c r="C576" s="355">
        <v>39873</v>
      </c>
      <c r="D576" s="6">
        <v>19194</v>
      </c>
      <c r="E576" s="358">
        <f t="shared" si="87"/>
        <v>1598.8602000000001</v>
      </c>
      <c r="F576" s="356">
        <v>0</v>
      </c>
      <c r="G576" s="363">
        <v>541</v>
      </c>
      <c r="H576" s="356">
        <f t="shared" si="88"/>
        <v>1057.8602000000001</v>
      </c>
      <c r="I576" s="361">
        <v>0</v>
      </c>
    </row>
    <row r="577" spans="2:9" x14ac:dyDescent="0.25">
      <c r="B577" s="354" t="s">
        <v>273</v>
      </c>
      <c r="C577" s="355">
        <v>39904</v>
      </c>
      <c r="D577" s="6">
        <v>20011</v>
      </c>
      <c r="E577" s="358">
        <f t="shared" si="87"/>
        <v>1666.9163000000001</v>
      </c>
      <c r="F577" s="356">
        <v>0</v>
      </c>
      <c r="G577" s="363">
        <v>541</v>
      </c>
      <c r="H577" s="356">
        <f t="shared" si="88"/>
        <v>1125.9163000000001</v>
      </c>
      <c r="I577" s="361">
        <v>0</v>
      </c>
    </row>
    <row r="578" spans="2:9" x14ac:dyDescent="0.25">
      <c r="B578" s="354" t="s">
        <v>273</v>
      </c>
      <c r="C578" s="355">
        <v>39934</v>
      </c>
      <c r="D578" s="6">
        <v>46219</v>
      </c>
      <c r="E578" s="358">
        <f t="shared" si="87"/>
        <v>3850.0427</v>
      </c>
      <c r="F578" s="356">
        <v>0</v>
      </c>
      <c r="G578" s="363">
        <v>541</v>
      </c>
      <c r="H578" s="356">
        <f t="shared" si="88"/>
        <v>3309.0427</v>
      </c>
      <c r="I578" s="361">
        <v>0</v>
      </c>
    </row>
    <row r="579" spans="2:9" x14ac:dyDescent="0.25">
      <c r="B579" s="354" t="s">
        <v>273</v>
      </c>
      <c r="C579" s="355">
        <v>39965</v>
      </c>
      <c r="D579" s="6">
        <v>25613</v>
      </c>
      <c r="E579" s="358">
        <f t="shared" si="87"/>
        <v>2133.5628999999999</v>
      </c>
      <c r="F579" s="356">
        <v>0</v>
      </c>
      <c r="G579" s="363">
        <v>541</v>
      </c>
      <c r="H579" s="356">
        <f t="shared" si="88"/>
        <v>1592.5628999999999</v>
      </c>
      <c r="I579" s="361">
        <v>0</v>
      </c>
    </row>
    <row r="580" spans="2:9" x14ac:dyDescent="0.25">
      <c r="B580" s="354" t="s">
        <v>273</v>
      </c>
      <c r="C580" s="355">
        <v>39995</v>
      </c>
      <c r="D580" s="6">
        <v>25613</v>
      </c>
      <c r="E580" s="358">
        <f t="shared" si="87"/>
        <v>2133.5628999999999</v>
      </c>
      <c r="F580" s="356">
        <v>0</v>
      </c>
      <c r="G580" s="363">
        <v>541</v>
      </c>
      <c r="H580" s="356">
        <f t="shared" si="88"/>
        <v>1592.5628999999999</v>
      </c>
      <c r="I580" s="361">
        <v>0</v>
      </c>
    </row>
    <row r="581" spans="2:9" x14ac:dyDescent="0.25">
      <c r="B581" s="354" t="s">
        <v>273</v>
      </c>
      <c r="C581" s="355">
        <v>40026</v>
      </c>
      <c r="D581" s="6">
        <v>26390</v>
      </c>
      <c r="E581" s="358">
        <f t="shared" si="87"/>
        <v>2198.2869999999998</v>
      </c>
      <c r="F581" s="356">
        <v>0</v>
      </c>
      <c r="G581" s="363">
        <v>541</v>
      </c>
      <c r="H581" s="356">
        <f t="shared" si="88"/>
        <v>1657.2869999999998</v>
      </c>
      <c r="I581" s="361">
        <v>0</v>
      </c>
    </row>
    <row r="582" spans="2:9" x14ac:dyDescent="0.25">
      <c r="B582" s="354" t="s">
        <v>273</v>
      </c>
      <c r="C582" s="355">
        <v>40057</v>
      </c>
      <c r="D582" s="6">
        <v>26390</v>
      </c>
      <c r="E582" s="358">
        <f t="shared" si="87"/>
        <v>2198.2869999999998</v>
      </c>
      <c r="F582" s="356">
        <v>0</v>
      </c>
      <c r="G582" s="363">
        <v>541</v>
      </c>
      <c r="H582" s="356">
        <f t="shared" si="88"/>
        <v>1657.2869999999998</v>
      </c>
      <c r="I582" s="361">
        <v>0</v>
      </c>
    </row>
    <row r="583" spans="2:9" x14ac:dyDescent="0.25">
      <c r="B583" s="354" t="s">
        <v>273</v>
      </c>
      <c r="C583" s="355">
        <v>40087</v>
      </c>
      <c r="D583" s="6">
        <v>26390</v>
      </c>
      <c r="E583" s="358">
        <f t="shared" si="87"/>
        <v>2198.2869999999998</v>
      </c>
      <c r="F583" s="356">
        <v>0</v>
      </c>
      <c r="G583" s="363">
        <v>541</v>
      </c>
      <c r="H583" s="356">
        <f t="shared" si="88"/>
        <v>1657.2869999999998</v>
      </c>
      <c r="I583" s="361">
        <v>0</v>
      </c>
    </row>
    <row r="584" spans="2:9" x14ac:dyDescent="0.25">
      <c r="B584" s="354" t="s">
        <v>273</v>
      </c>
      <c r="C584" s="355">
        <v>40118</v>
      </c>
      <c r="D584" s="6">
        <v>26390</v>
      </c>
      <c r="E584" s="358">
        <f t="shared" si="87"/>
        <v>2198.2869999999998</v>
      </c>
      <c r="F584" s="356">
        <v>0</v>
      </c>
      <c r="G584" s="363">
        <v>541</v>
      </c>
      <c r="H584" s="356">
        <f t="shared" si="88"/>
        <v>1657.2869999999998</v>
      </c>
      <c r="I584" s="361">
        <v>0</v>
      </c>
    </row>
    <row r="585" spans="2:9" x14ac:dyDescent="0.25">
      <c r="B585" s="354" t="s">
        <v>273</v>
      </c>
      <c r="C585" s="355">
        <v>40148</v>
      </c>
      <c r="D585" s="6">
        <v>26390</v>
      </c>
      <c r="E585" s="358">
        <f t="shared" si="87"/>
        <v>2198.2869999999998</v>
      </c>
      <c r="F585" s="356">
        <v>0</v>
      </c>
      <c r="G585" s="363">
        <v>541</v>
      </c>
      <c r="H585" s="356">
        <f t="shared" si="88"/>
        <v>1657.2869999999998</v>
      </c>
      <c r="I585" s="361">
        <v>0</v>
      </c>
    </row>
    <row r="586" spans="2:9" x14ac:dyDescent="0.25">
      <c r="B586" s="354" t="s">
        <v>273</v>
      </c>
      <c r="C586" s="355">
        <v>40179</v>
      </c>
      <c r="D586" s="6">
        <v>27755</v>
      </c>
      <c r="E586" s="358">
        <f t="shared" si="87"/>
        <v>2311.9915000000001</v>
      </c>
      <c r="F586" s="356">
        <v>0</v>
      </c>
      <c r="G586" s="363">
        <v>541</v>
      </c>
      <c r="H586" s="356">
        <f t="shared" si="88"/>
        <v>1770.9915000000001</v>
      </c>
      <c r="I586" s="361">
        <v>0</v>
      </c>
    </row>
    <row r="587" spans="2:9" x14ac:dyDescent="0.25">
      <c r="B587" s="354" t="s">
        <v>273</v>
      </c>
      <c r="C587" s="355">
        <v>40210</v>
      </c>
      <c r="D587" s="6">
        <v>27755</v>
      </c>
      <c r="E587" s="358">
        <f t="shared" si="87"/>
        <v>2311.9915000000001</v>
      </c>
      <c r="F587" s="356">
        <v>0</v>
      </c>
      <c r="G587" s="363">
        <v>541</v>
      </c>
      <c r="H587" s="356">
        <f t="shared" si="88"/>
        <v>1770.9915000000001</v>
      </c>
      <c r="I587" s="361">
        <v>0</v>
      </c>
    </row>
    <row r="588" spans="2:9" x14ac:dyDescent="0.25">
      <c r="B588" s="354" t="s">
        <v>273</v>
      </c>
      <c r="C588" s="355">
        <v>40238</v>
      </c>
      <c r="D588" s="6">
        <v>27755</v>
      </c>
      <c r="E588" s="358">
        <f t="shared" si="87"/>
        <v>2311.9915000000001</v>
      </c>
      <c r="F588" s="356">
        <v>0</v>
      </c>
      <c r="G588" s="363">
        <v>541</v>
      </c>
      <c r="H588" s="356">
        <f t="shared" si="88"/>
        <v>1770.9915000000001</v>
      </c>
      <c r="I588" s="361">
        <v>0</v>
      </c>
    </row>
    <row r="589" spans="2:9" x14ac:dyDescent="0.25">
      <c r="B589" s="354" t="s">
        <v>273</v>
      </c>
      <c r="C589" s="355">
        <v>40269</v>
      </c>
      <c r="D589" s="12">
        <v>48364</v>
      </c>
      <c r="E589" s="358">
        <f t="shared" si="87"/>
        <v>4028.7212</v>
      </c>
      <c r="F589" s="356">
        <v>0</v>
      </c>
      <c r="G589" s="363">
        <v>541</v>
      </c>
      <c r="H589" s="356">
        <f t="shared" si="88"/>
        <v>3487.7212</v>
      </c>
      <c r="I589" s="361">
        <v>0</v>
      </c>
    </row>
    <row r="590" spans="2:9" x14ac:dyDescent="0.25">
      <c r="B590" s="354" t="s">
        <v>273</v>
      </c>
      <c r="C590" s="355">
        <v>40299</v>
      </c>
      <c r="D590" s="6">
        <v>28893</v>
      </c>
      <c r="E590" s="358">
        <f t="shared" si="87"/>
        <v>2406.7869000000001</v>
      </c>
      <c r="F590" s="356">
        <v>0</v>
      </c>
      <c r="G590" s="363">
        <v>541</v>
      </c>
      <c r="H590" s="356">
        <f t="shared" si="88"/>
        <v>1865.7869000000001</v>
      </c>
      <c r="I590" s="361">
        <v>0</v>
      </c>
    </row>
    <row r="591" spans="2:9" x14ac:dyDescent="0.25">
      <c r="B591" s="354" t="s">
        <v>273</v>
      </c>
      <c r="C591" s="355">
        <v>40330</v>
      </c>
      <c r="D591" s="6">
        <v>28893</v>
      </c>
      <c r="E591" s="358">
        <f t="shared" si="87"/>
        <v>2406.7869000000001</v>
      </c>
      <c r="F591" s="356">
        <v>0</v>
      </c>
      <c r="G591" s="363">
        <v>541</v>
      </c>
      <c r="H591" s="356">
        <f t="shared" si="88"/>
        <v>1865.7869000000001</v>
      </c>
      <c r="I591" s="361">
        <v>0</v>
      </c>
    </row>
    <row r="592" spans="2:9" x14ac:dyDescent="0.25">
      <c r="B592" s="354" t="s">
        <v>273</v>
      </c>
      <c r="C592" s="355">
        <v>40360</v>
      </c>
      <c r="D592" s="6">
        <v>28893</v>
      </c>
      <c r="E592" s="358">
        <f t="shared" si="87"/>
        <v>2406.7869000000001</v>
      </c>
      <c r="F592" s="356">
        <v>0</v>
      </c>
      <c r="G592" s="363">
        <v>541</v>
      </c>
      <c r="H592" s="356">
        <f t="shared" si="88"/>
        <v>1865.7869000000001</v>
      </c>
      <c r="I592" s="361">
        <v>0</v>
      </c>
    </row>
    <row r="593" spans="2:9" x14ac:dyDescent="0.25">
      <c r="B593" s="354" t="s">
        <v>273</v>
      </c>
      <c r="C593" s="355">
        <v>40391</v>
      </c>
      <c r="D593" s="6">
        <v>29769</v>
      </c>
      <c r="E593" s="358">
        <f t="shared" si="87"/>
        <v>2479.7577000000001</v>
      </c>
      <c r="F593" s="356">
        <v>0</v>
      </c>
      <c r="G593" s="363">
        <v>541</v>
      </c>
      <c r="H593" s="356">
        <f t="shared" si="88"/>
        <v>1938.7577000000001</v>
      </c>
      <c r="I593" s="361">
        <v>0</v>
      </c>
    </row>
    <row r="594" spans="2:9" x14ac:dyDescent="0.25">
      <c r="B594" s="354" t="s">
        <v>273</v>
      </c>
      <c r="C594" s="355">
        <v>40422</v>
      </c>
      <c r="D594" s="6">
        <v>29769</v>
      </c>
      <c r="E594" s="358">
        <f t="shared" si="87"/>
        <v>2479.7577000000001</v>
      </c>
      <c r="F594" s="356">
        <v>0</v>
      </c>
      <c r="G594" s="363">
        <v>541</v>
      </c>
      <c r="H594" s="356">
        <f t="shared" si="88"/>
        <v>1938.7577000000001</v>
      </c>
      <c r="I594" s="361">
        <v>0</v>
      </c>
    </row>
    <row r="595" spans="2:9" x14ac:dyDescent="0.25">
      <c r="B595" s="354" t="s">
        <v>273</v>
      </c>
      <c r="C595" s="355">
        <v>40452</v>
      </c>
      <c r="D595" s="6">
        <v>29769</v>
      </c>
      <c r="E595" s="358">
        <f t="shared" si="87"/>
        <v>2479.7577000000001</v>
      </c>
      <c r="F595" s="356">
        <v>0</v>
      </c>
      <c r="G595" s="363">
        <v>541</v>
      </c>
      <c r="H595" s="356">
        <f t="shared" si="88"/>
        <v>1938.7577000000001</v>
      </c>
      <c r="I595" s="361">
        <v>0</v>
      </c>
    </row>
    <row r="596" spans="2:9" x14ac:dyDescent="0.25">
      <c r="B596" s="354" t="s">
        <v>273</v>
      </c>
      <c r="C596" s="355">
        <v>40483</v>
      </c>
      <c r="D596" s="6">
        <v>29769</v>
      </c>
      <c r="E596" s="358">
        <f t="shared" si="87"/>
        <v>2479.7577000000001</v>
      </c>
      <c r="F596" s="356">
        <v>0</v>
      </c>
      <c r="G596" s="363">
        <v>541</v>
      </c>
      <c r="H596" s="356">
        <f t="shared" si="88"/>
        <v>1938.7577000000001</v>
      </c>
      <c r="I596" s="361">
        <v>0</v>
      </c>
    </row>
    <row r="597" spans="2:9" x14ac:dyDescent="0.25">
      <c r="B597" s="354" t="s">
        <v>273</v>
      </c>
      <c r="C597" s="355">
        <v>40513</v>
      </c>
      <c r="D597" s="6">
        <v>29769</v>
      </c>
      <c r="E597" s="358">
        <f t="shared" si="87"/>
        <v>2479.7577000000001</v>
      </c>
      <c r="F597" s="356">
        <v>0</v>
      </c>
      <c r="G597" s="363">
        <v>541</v>
      </c>
      <c r="H597" s="356">
        <f t="shared" si="88"/>
        <v>1938.7577000000001</v>
      </c>
      <c r="I597" s="361">
        <v>0</v>
      </c>
    </row>
    <row r="598" spans="2:9" x14ac:dyDescent="0.25">
      <c r="B598" s="354" t="s">
        <v>273</v>
      </c>
      <c r="C598" s="355">
        <v>40544</v>
      </c>
      <c r="D598" s="6">
        <v>31644</v>
      </c>
      <c r="E598" s="358">
        <f t="shared" si="87"/>
        <v>2635.9452000000001</v>
      </c>
      <c r="F598" s="356">
        <v>0</v>
      </c>
      <c r="G598" s="363">
        <v>541</v>
      </c>
      <c r="H598" s="356">
        <f t="shared" si="88"/>
        <v>2094.9452000000001</v>
      </c>
      <c r="I598" s="361">
        <v>0</v>
      </c>
    </row>
    <row r="599" spans="2:9" x14ac:dyDescent="0.25">
      <c r="B599" s="354" t="s">
        <v>273</v>
      </c>
      <c r="C599" s="355">
        <v>40575</v>
      </c>
      <c r="D599" s="6">
        <v>31644</v>
      </c>
      <c r="E599" s="358">
        <f t="shared" si="87"/>
        <v>2635.9452000000001</v>
      </c>
      <c r="F599" s="356">
        <v>0</v>
      </c>
      <c r="G599" s="363">
        <v>541</v>
      </c>
      <c r="H599" s="356">
        <f t="shared" si="88"/>
        <v>2094.9452000000001</v>
      </c>
      <c r="I599" s="361">
        <v>0</v>
      </c>
    </row>
    <row r="600" spans="2:9" x14ac:dyDescent="0.25">
      <c r="B600" s="354" t="s">
        <v>273</v>
      </c>
      <c r="C600" s="355">
        <v>40603</v>
      </c>
      <c r="D600" s="6">
        <v>31644</v>
      </c>
      <c r="E600" s="358">
        <f t="shared" si="87"/>
        <v>2635.9452000000001</v>
      </c>
      <c r="F600" s="356">
        <v>0</v>
      </c>
      <c r="G600" s="363">
        <v>541</v>
      </c>
      <c r="H600" s="356">
        <f t="shared" si="88"/>
        <v>2094.9452000000001</v>
      </c>
      <c r="I600" s="361">
        <v>0</v>
      </c>
    </row>
    <row r="601" spans="2:9" x14ac:dyDescent="0.25">
      <c r="B601" s="354" t="s">
        <v>273</v>
      </c>
      <c r="C601" s="355">
        <v>40634</v>
      </c>
      <c r="D601" s="6">
        <v>31644</v>
      </c>
      <c r="E601" s="358">
        <f t="shared" si="87"/>
        <v>2635.9452000000001</v>
      </c>
      <c r="F601" s="356">
        <v>0</v>
      </c>
      <c r="G601" s="363">
        <v>541</v>
      </c>
      <c r="H601" s="356">
        <f t="shared" si="88"/>
        <v>2094.9452000000001</v>
      </c>
      <c r="I601" s="361">
        <v>0</v>
      </c>
    </row>
    <row r="602" spans="2:9" x14ac:dyDescent="0.25">
      <c r="B602" s="354" t="s">
        <v>273</v>
      </c>
      <c r="C602" s="355">
        <v>40664</v>
      </c>
      <c r="D602" s="6">
        <v>52250</v>
      </c>
      <c r="E602" s="358">
        <f t="shared" si="87"/>
        <v>4352.4250000000002</v>
      </c>
      <c r="F602" s="356">
        <v>0</v>
      </c>
      <c r="G602" s="363">
        <v>541</v>
      </c>
      <c r="H602" s="356">
        <f t="shared" si="88"/>
        <v>3811.4250000000002</v>
      </c>
      <c r="I602" s="361">
        <v>0</v>
      </c>
    </row>
    <row r="603" spans="2:9" x14ac:dyDescent="0.25">
      <c r="B603" s="354" t="s">
        <v>273</v>
      </c>
      <c r="C603" s="355">
        <v>40695</v>
      </c>
      <c r="D603" s="6">
        <v>31644</v>
      </c>
      <c r="E603" s="358">
        <f t="shared" si="87"/>
        <v>2635.9452000000001</v>
      </c>
      <c r="F603" s="356">
        <v>0</v>
      </c>
      <c r="G603" s="363">
        <v>541</v>
      </c>
      <c r="H603" s="356">
        <f t="shared" si="88"/>
        <v>2094.9452000000001</v>
      </c>
      <c r="I603" s="361">
        <v>0</v>
      </c>
    </row>
    <row r="604" spans="2:9" x14ac:dyDescent="0.25">
      <c r="B604" s="354" t="s">
        <v>273</v>
      </c>
      <c r="C604" s="355">
        <v>40725</v>
      </c>
      <c r="D604" s="6">
        <v>31644</v>
      </c>
      <c r="E604" s="358">
        <f t="shared" si="87"/>
        <v>2635.9452000000001</v>
      </c>
      <c r="F604" s="356">
        <v>0</v>
      </c>
      <c r="G604" s="363">
        <v>541</v>
      </c>
      <c r="H604" s="356">
        <f t="shared" si="88"/>
        <v>2094.9452000000001</v>
      </c>
      <c r="I604" s="361">
        <v>0</v>
      </c>
    </row>
    <row r="605" spans="2:9" x14ac:dyDescent="0.25">
      <c r="B605" s="354" t="s">
        <v>273</v>
      </c>
      <c r="C605" s="355">
        <v>40756</v>
      </c>
      <c r="D605" s="6">
        <v>32603</v>
      </c>
      <c r="E605" s="358">
        <f t="shared" si="87"/>
        <v>2715.8299000000002</v>
      </c>
      <c r="F605" s="356">
        <v>0</v>
      </c>
      <c r="G605" s="363">
        <v>541</v>
      </c>
      <c r="H605" s="356">
        <f t="shared" si="88"/>
        <v>2174.8299000000002</v>
      </c>
      <c r="I605" s="361">
        <v>0</v>
      </c>
    </row>
    <row r="606" spans="2:9" x14ac:dyDescent="0.25">
      <c r="B606" s="354" t="s">
        <v>273</v>
      </c>
      <c r="C606" s="355">
        <v>40787</v>
      </c>
      <c r="D606" s="6">
        <v>32603</v>
      </c>
      <c r="E606" s="358">
        <f t="shared" ref="E606:E627" si="89">SUM(D606*8.33%)</f>
        <v>2715.8299000000002</v>
      </c>
      <c r="F606" s="356">
        <v>0</v>
      </c>
      <c r="G606" s="363">
        <v>541</v>
      </c>
      <c r="H606" s="356">
        <f t="shared" si="88"/>
        <v>2174.8299000000002</v>
      </c>
      <c r="I606" s="361">
        <v>0</v>
      </c>
    </row>
    <row r="607" spans="2:9" x14ac:dyDescent="0.25">
      <c r="B607" s="354" t="s">
        <v>273</v>
      </c>
      <c r="C607" s="355">
        <v>40817</v>
      </c>
      <c r="D607" s="6">
        <v>32603</v>
      </c>
      <c r="E607" s="358">
        <f t="shared" si="89"/>
        <v>2715.8299000000002</v>
      </c>
      <c r="F607" s="356">
        <v>0</v>
      </c>
      <c r="G607" s="363">
        <v>541</v>
      </c>
      <c r="H607" s="356">
        <f t="shared" si="88"/>
        <v>2174.8299000000002</v>
      </c>
      <c r="I607" s="361">
        <v>0</v>
      </c>
    </row>
    <row r="608" spans="2:9" x14ac:dyDescent="0.25">
      <c r="B608" s="354" t="s">
        <v>273</v>
      </c>
      <c r="C608" s="355">
        <v>40848</v>
      </c>
      <c r="D608" s="6">
        <v>32603</v>
      </c>
      <c r="E608" s="358">
        <f t="shared" si="89"/>
        <v>2715.8299000000002</v>
      </c>
      <c r="F608" s="356">
        <v>0</v>
      </c>
      <c r="G608" s="363">
        <v>541</v>
      </c>
      <c r="H608" s="356">
        <f t="shared" si="88"/>
        <v>2174.8299000000002</v>
      </c>
      <c r="I608" s="361">
        <v>0</v>
      </c>
    </row>
    <row r="609" spans="2:9" x14ac:dyDescent="0.25">
      <c r="B609" s="354" t="s">
        <v>273</v>
      </c>
      <c r="C609" s="355">
        <v>40878</v>
      </c>
      <c r="D609" s="6">
        <v>32603</v>
      </c>
      <c r="E609" s="358">
        <f t="shared" si="89"/>
        <v>2715.8299000000002</v>
      </c>
      <c r="F609" s="356">
        <v>0</v>
      </c>
      <c r="G609" s="363">
        <v>541</v>
      </c>
      <c r="H609" s="356">
        <f t="shared" ref="H609:H627" si="90">SUM(E609-G609)</f>
        <v>2174.8299000000002</v>
      </c>
      <c r="I609" s="361">
        <v>0</v>
      </c>
    </row>
    <row r="610" spans="2:9" x14ac:dyDescent="0.25">
      <c r="B610" s="354" t="s">
        <v>273</v>
      </c>
      <c r="C610" s="355">
        <v>40909</v>
      </c>
      <c r="D610" s="6">
        <v>32603</v>
      </c>
      <c r="E610" s="358">
        <f t="shared" si="89"/>
        <v>2715.8299000000002</v>
      </c>
      <c r="F610" s="356">
        <v>0</v>
      </c>
      <c r="G610" s="363">
        <v>541</v>
      </c>
      <c r="H610" s="356">
        <f t="shared" si="90"/>
        <v>2174.8299000000002</v>
      </c>
      <c r="I610" s="361">
        <v>0</v>
      </c>
    </row>
    <row r="611" spans="2:9" x14ac:dyDescent="0.25">
      <c r="B611" s="354" t="s">
        <v>273</v>
      </c>
      <c r="C611" s="355">
        <v>40940</v>
      </c>
      <c r="D611" s="6">
        <v>35018</v>
      </c>
      <c r="E611" s="358">
        <f t="shared" si="89"/>
        <v>2916.9994000000002</v>
      </c>
      <c r="F611" s="356">
        <v>0</v>
      </c>
      <c r="G611" s="363">
        <v>541</v>
      </c>
      <c r="H611" s="356">
        <f t="shared" si="90"/>
        <v>2375.9994000000002</v>
      </c>
      <c r="I611" s="361">
        <v>0</v>
      </c>
    </row>
    <row r="612" spans="2:9" x14ac:dyDescent="0.25">
      <c r="B612" s="354" t="s">
        <v>273</v>
      </c>
      <c r="C612" s="355">
        <v>40969</v>
      </c>
      <c r="D612" s="6">
        <v>35018</v>
      </c>
      <c r="E612" s="358">
        <f t="shared" si="89"/>
        <v>2916.9994000000002</v>
      </c>
      <c r="F612" s="356">
        <v>0</v>
      </c>
      <c r="G612" s="363">
        <v>541</v>
      </c>
      <c r="H612" s="356">
        <f t="shared" si="90"/>
        <v>2375.9994000000002</v>
      </c>
      <c r="I612" s="361">
        <v>0</v>
      </c>
    </row>
    <row r="613" spans="2:9" x14ac:dyDescent="0.25">
      <c r="B613" s="354" t="s">
        <v>273</v>
      </c>
      <c r="C613" s="355">
        <v>41000</v>
      </c>
      <c r="D613" s="6">
        <v>35018</v>
      </c>
      <c r="E613" s="358">
        <f t="shared" si="89"/>
        <v>2916.9994000000002</v>
      </c>
      <c r="F613" s="356">
        <v>0</v>
      </c>
      <c r="G613" s="363">
        <v>541</v>
      </c>
      <c r="H613" s="356">
        <f t="shared" si="90"/>
        <v>2375.9994000000002</v>
      </c>
      <c r="I613" s="361">
        <v>0</v>
      </c>
    </row>
    <row r="614" spans="2:9" x14ac:dyDescent="0.25">
      <c r="B614" s="354" t="s">
        <v>273</v>
      </c>
      <c r="C614" s="355">
        <v>41030</v>
      </c>
      <c r="D614" s="6">
        <v>35018</v>
      </c>
      <c r="E614" s="358">
        <f t="shared" si="89"/>
        <v>2916.9994000000002</v>
      </c>
      <c r="F614" s="356">
        <v>0</v>
      </c>
      <c r="G614" s="363">
        <v>541</v>
      </c>
      <c r="H614" s="356">
        <f t="shared" si="90"/>
        <v>2375.9994000000002</v>
      </c>
      <c r="I614" s="361">
        <v>0</v>
      </c>
    </row>
    <row r="615" spans="2:9" x14ac:dyDescent="0.25">
      <c r="B615" s="354" t="s">
        <v>273</v>
      </c>
      <c r="C615" s="355">
        <v>41061</v>
      </c>
      <c r="D615" s="6">
        <v>35018</v>
      </c>
      <c r="E615" s="358">
        <f t="shared" si="89"/>
        <v>2916.9994000000002</v>
      </c>
      <c r="F615" s="356">
        <v>0</v>
      </c>
      <c r="G615" s="363">
        <v>541</v>
      </c>
      <c r="H615" s="356">
        <f t="shared" si="90"/>
        <v>2375.9994000000002</v>
      </c>
      <c r="I615" s="361">
        <v>0</v>
      </c>
    </row>
    <row r="616" spans="2:9" x14ac:dyDescent="0.25">
      <c r="B616" s="354" t="s">
        <v>273</v>
      </c>
      <c r="C616" s="355">
        <v>41091</v>
      </c>
      <c r="D616" s="6">
        <v>35018</v>
      </c>
      <c r="E616" s="358">
        <f t="shared" si="89"/>
        <v>2916.9994000000002</v>
      </c>
      <c r="F616" s="356">
        <v>0</v>
      </c>
      <c r="G616" s="363">
        <v>541</v>
      </c>
      <c r="H616" s="356">
        <f t="shared" si="90"/>
        <v>2375.9994000000002</v>
      </c>
      <c r="I616" s="361">
        <v>0</v>
      </c>
    </row>
    <row r="617" spans="2:9" x14ac:dyDescent="0.25">
      <c r="B617" s="354" t="s">
        <v>273</v>
      </c>
      <c r="C617" s="355">
        <v>41122</v>
      </c>
      <c r="D617" s="6">
        <v>36076</v>
      </c>
      <c r="E617" s="358">
        <f t="shared" si="89"/>
        <v>3005.1307999999999</v>
      </c>
      <c r="F617" s="356">
        <v>0</v>
      </c>
      <c r="G617" s="363">
        <v>541</v>
      </c>
      <c r="H617" s="356">
        <f t="shared" si="90"/>
        <v>2464.1307999999999</v>
      </c>
      <c r="I617" s="361">
        <v>0</v>
      </c>
    </row>
    <row r="618" spans="2:9" x14ac:dyDescent="0.25">
      <c r="B618" s="354" t="s">
        <v>273</v>
      </c>
      <c r="C618" s="355">
        <v>41153</v>
      </c>
      <c r="D618" s="6">
        <v>36076</v>
      </c>
      <c r="E618" s="358">
        <f t="shared" si="89"/>
        <v>3005.1307999999999</v>
      </c>
      <c r="F618" s="356">
        <v>0</v>
      </c>
      <c r="G618" s="363">
        <v>541</v>
      </c>
      <c r="H618" s="356">
        <f t="shared" si="90"/>
        <v>2464.1307999999999</v>
      </c>
      <c r="I618" s="361">
        <v>0</v>
      </c>
    </row>
    <row r="619" spans="2:9" x14ac:dyDescent="0.25">
      <c r="B619" s="354" t="s">
        <v>273</v>
      </c>
      <c r="C619" s="355">
        <v>41183</v>
      </c>
      <c r="D619" s="6">
        <v>36076</v>
      </c>
      <c r="E619" s="358">
        <f t="shared" si="89"/>
        <v>3005.1307999999999</v>
      </c>
      <c r="F619" s="356">
        <v>0</v>
      </c>
      <c r="G619" s="363">
        <v>541</v>
      </c>
      <c r="H619" s="356">
        <f t="shared" si="90"/>
        <v>2464.1307999999999</v>
      </c>
      <c r="I619" s="361">
        <v>0</v>
      </c>
    </row>
    <row r="620" spans="2:9" x14ac:dyDescent="0.25">
      <c r="B620" s="354" t="s">
        <v>273</v>
      </c>
      <c r="C620" s="355">
        <v>41214</v>
      </c>
      <c r="D620" s="6">
        <v>36076</v>
      </c>
      <c r="E620" s="358">
        <f t="shared" si="89"/>
        <v>3005.1307999999999</v>
      </c>
      <c r="F620" s="356">
        <v>0</v>
      </c>
      <c r="G620" s="363">
        <v>541</v>
      </c>
      <c r="H620" s="356">
        <f t="shared" si="90"/>
        <v>2464.1307999999999</v>
      </c>
      <c r="I620" s="361">
        <v>0</v>
      </c>
    </row>
    <row r="621" spans="2:9" x14ac:dyDescent="0.25">
      <c r="B621" s="354" t="s">
        <v>273</v>
      </c>
      <c r="C621" s="355">
        <v>41244</v>
      </c>
      <c r="D621" s="6">
        <v>36076</v>
      </c>
      <c r="E621" s="358">
        <f t="shared" si="89"/>
        <v>3005.1307999999999</v>
      </c>
      <c r="F621" s="356">
        <v>0</v>
      </c>
      <c r="G621" s="363">
        <v>541</v>
      </c>
      <c r="H621" s="356">
        <f t="shared" si="90"/>
        <v>2464.1307999999999</v>
      </c>
      <c r="I621" s="361">
        <v>0</v>
      </c>
    </row>
    <row r="622" spans="2:9" x14ac:dyDescent="0.25">
      <c r="B622" s="354" t="s">
        <v>273</v>
      </c>
      <c r="C622" s="355">
        <v>41275</v>
      </c>
      <c r="D622" s="6">
        <v>36076</v>
      </c>
      <c r="E622" s="358">
        <f t="shared" si="89"/>
        <v>3005.1307999999999</v>
      </c>
      <c r="F622" s="356">
        <v>0</v>
      </c>
      <c r="G622" s="363">
        <v>541</v>
      </c>
      <c r="H622" s="356">
        <f t="shared" si="90"/>
        <v>2464.1307999999999</v>
      </c>
      <c r="I622" s="361">
        <v>0</v>
      </c>
    </row>
    <row r="623" spans="2:9" x14ac:dyDescent="0.25">
      <c r="B623" s="354" t="s">
        <v>273</v>
      </c>
      <c r="C623" s="355">
        <v>41306</v>
      </c>
      <c r="D623" s="6">
        <v>37818</v>
      </c>
      <c r="E623" s="358">
        <f t="shared" si="89"/>
        <v>3150.2393999999999</v>
      </c>
      <c r="F623" s="356">
        <v>0</v>
      </c>
      <c r="G623" s="363">
        <v>541</v>
      </c>
      <c r="H623" s="356">
        <f t="shared" si="90"/>
        <v>2609.2393999999999</v>
      </c>
      <c r="I623" s="361">
        <v>0</v>
      </c>
    </row>
    <row r="624" spans="2:9" x14ac:dyDescent="0.25">
      <c r="B624" s="354" t="s">
        <v>273</v>
      </c>
      <c r="C624" s="355">
        <v>41334</v>
      </c>
      <c r="D624" s="6">
        <v>37818</v>
      </c>
      <c r="E624" s="358">
        <f t="shared" si="89"/>
        <v>3150.2393999999999</v>
      </c>
      <c r="F624" s="356">
        <v>0</v>
      </c>
      <c r="G624" s="363">
        <v>541</v>
      </c>
      <c r="H624" s="356">
        <f t="shared" si="90"/>
        <v>2609.2393999999999</v>
      </c>
      <c r="I624" s="361">
        <v>0</v>
      </c>
    </row>
    <row r="625" spans="2:9" x14ac:dyDescent="0.25">
      <c r="B625" s="354" t="s">
        <v>273</v>
      </c>
      <c r="C625" s="355">
        <v>41365</v>
      </c>
      <c r="D625" s="6">
        <v>54646</v>
      </c>
      <c r="E625" s="358">
        <f t="shared" si="89"/>
        <v>4552.0118000000002</v>
      </c>
      <c r="F625" s="356">
        <v>0</v>
      </c>
      <c r="G625" s="363">
        <v>541</v>
      </c>
      <c r="H625" s="356">
        <f t="shared" si="90"/>
        <v>4011.0118000000002</v>
      </c>
      <c r="I625" s="361">
        <v>0</v>
      </c>
    </row>
    <row r="626" spans="2:9" x14ac:dyDescent="0.25">
      <c r="B626" s="354" t="s">
        <v>273</v>
      </c>
      <c r="C626" s="355">
        <v>41395</v>
      </c>
      <c r="D626" s="6">
        <v>42074</v>
      </c>
      <c r="E626" s="358">
        <f t="shared" si="89"/>
        <v>3504.7642000000001</v>
      </c>
      <c r="F626" s="356">
        <v>0</v>
      </c>
      <c r="G626" s="363">
        <v>541</v>
      </c>
      <c r="H626" s="356">
        <f t="shared" si="90"/>
        <v>2963.7642000000001</v>
      </c>
      <c r="I626" s="361">
        <v>0</v>
      </c>
    </row>
    <row r="627" spans="2:9" x14ac:dyDescent="0.25">
      <c r="B627" s="354" t="s">
        <v>273</v>
      </c>
      <c r="C627" s="355">
        <v>41426</v>
      </c>
      <c r="D627" s="364">
        <v>42074</v>
      </c>
      <c r="E627" s="358">
        <f t="shared" si="89"/>
        <v>3504.7642000000001</v>
      </c>
      <c r="F627" s="356">
        <v>0</v>
      </c>
      <c r="G627" s="363">
        <v>541</v>
      </c>
      <c r="H627" s="356">
        <f t="shared" si="90"/>
        <v>2963.7642000000001</v>
      </c>
      <c r="I627" s="361">
        <v>0</v>
      </c>
    </row>
  </sheetData>
  <mergeCells count="109">
    <mergeCell ref="B386:D386"/>
    <mergeCell ref="E386:F386"/>
    <mergeCell ref="B366:D366"/>
    <mergeCell ref="E366:F366"/>
    <mergeCell ref="B367:D367"/>
    <mergeCell ref="E367:F367"/>
    <mergeCell ref="B385:D385"/>
    <mergeCell ref="E385:F385"/>
    <mergeCell ref="B328:D328"/>
    <mergeCell ref="E328:F328"/>
    <mergeCell ref="B346:D346"/>
    <mergeCell ref="E346:F346"/>
    <mergeCell ref="B347:D347"/>
    <mergeCell ref="E347:F347"/>
    <mergeCell ref="B308:D308"/>
    <mergeCell ref="E308:F308"/>
    <mergeCell ref="B309:D309"/>
    <mergeCell ref="E309:F309"/>
    <mergeCell ref="B327:D327"/>
    <mergeCell ref="E327:F327"/>
    <mergeCell ref="B269:D269"/>
    <mergeCell ref="E269:F269"/>
    <mergeCell ref="B288:D288"/>
    <mergeCell ref="E288:F288"/>
    <mergeCell ref="B289:D289"/>
    <mergeCell ref="E289:F289"/>
    <mergeCell ref="B248:D248"/>
    <mergeCell ref="E248:F248"/>
    <mergeCell ref="B249:D249"/>
    <mergeCell ref="E249:F249"/>
    <mergeCell ref="B268:D268"/>
    <mergeCell ref="E268:F268"/>
    <mergeCell ref="B210:D210"/>
    <mergeCell ref="E210:F210"/>
    <mergeCell ref="B229:D229"/>
    <mergeCell ref="E229:F229"/>
    <mergeCell ref="B230:D230"/>
    <mergeCell ref="E230:F230"/>
    <mergeCell ref="B191:D191"/>
    <mergeCell ref="E191:F191"/>
    <mergeCell ref="B209:D209"/>
    <mergeCell ref="E209:F209"/>
    <mergeCell ref="B153:D153"/>
    <mergeCell ref="E153:F153"/>
    <mergeCell ref="B171:D171"/>
    <mergeCell ref="E171:F171"/>
    <mergeCell ref="B172:D172"/>
    <mergeCell ref="E172:F172"/>
    <mergeCell ref="B134:D134"/>
    <mergeCell ref="E134:F134"/>
    <mergeCell ref="B152:D152"/>
    <mergeCell ref="E152:F152"/>
    <mergeCell ref="C395:K395"/>
    <mergeCell ref="H3:I3"/>
    <mergeCell ref="B4:D4"/>
    <mergeCell ref="E4:F4"/>
    <mergeCell ref="B5:D5"/>
    <mergeCell ref="E5:F5"/>
    <mergeCell ref="B36:D36"/>
    <mergeCell ref="E36:F36"/>
    <mergeCell ref="B55:D55"/>
    <mergeCell ref="E55:F55"/>
    <mergeCell ref="B56:D56"/>
    <mergeCell ref="E56:F56"/>
    <mergeCell ref="B16:D16"/>
    <mergeCell ref="E16:F16"/>
    <mergeCell ref="B17:D17"/>
    <mergeCell ref="E17:F17"/>
    <mergeCell ref="B35:D35"/>
    <mergeCell ref="E35:F35"/>
    <mergeCell ref="B190:D190"/>
    <mergeCell ref="E190:F190"/>
    <mergeCell ref="H133:I133"/>
    <mergeCell ref="B2:I2"/>
    <mergeCell ref="H4:I4"/>
    <mergeCell ref="H16:I16"/>
    <mergeCell ref="H35:I35"/>
    <mergeCell ref="H55:I55"/>
    <mergeCell ref="B75:D75"/>
    <mergeCell ref="E75:F75"/>
    <mergeCell ref="B76:D76"/>
    <mergeCell ref="E76:F76"/>
    <mergeCell ref="B95:D95"/>
    <mergeCell ref="E95:F95"/>
    <mergeCell ref="B96:D96"/>
    <mergeCell ref="E96:F96"/>
    <mergeCell ref="B114:D114"/>
    <mergeCell ref="E114:F114"/>
    <mergeCell ref="B115:D115"/>
    <mergeCell ref="E115:F115"/>
    <mergeCell ref="H56:I56"/>
    <mergeCell ref="H75:I75"/>
    <mergeCell ref="H95:I95"/>
    <mergeCell ref="H114:I114"/>
    <mergeCell ref="B133:D133"/>
    <mergeCell ref="E133:F133"/>
    <mergeCell ref="H346:I346"/>
    <mergeCell ref="H366:I366"/>
    <mergeCell ref="H385:I385"/>
    <mergeCell ref="H248:I248"/>
    <mergeCell ref="H268:I268"/>
    <mergeCell ref="H288:I288"/>
    <mergeCell ref="H308:I308"/>
    <mergeCell ref="H327:I327"/>
    <mergeCell ref="H152:I152"/>
    <mergeCell ref="H171:I171"/>
    <mergeCell ref="H190:I190"/>
    <mergeCell ref="H209:I209"/>
    <mergeCell ref="H229:I229"/>
  </mergeCells>
  <printOptions horizontalCentered="1" verticalCentered="1"/>
  <pageMargins left="0" right="0" top="0" bottom="0" header="0" footer="0"/>
  <pageSetup paperSize="9" scale="79" orientation="landscape" verticalDpi="300" r:id="rId1"/>
  <rowBreaks count="5" manualBreakCount="5">
    <brk id="53" min="1" max="10" man="1"/>
    <brk id="112" min="1" max="10" man="1"/>
    <brk id="170" min="1" max="10" man="1"/>
    <brk id="228" min="1" max="10" man="1"/>
    <brk id="345" min="1" max="10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4"/>
  <sheetViews>
    <sheetView topLeftCell="A676" workbookViewId="0">
      <selection activeCell="G535" sqref="G535"/>
    </sheetView>
  </sheetViews>
  <sheetFormatPr defaultColWidth="21.85546875" defaultRowHeight="23.25" x14ac:dyDescent="0.25"/>
  <cols>
    <col min="1" max="1" width="2.7109375" customWidth="1"/>
    <col min="2" max="2" width="29.8554687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85546875" style="41" customWidth="1"/>
    <col min="10" max="10" width="14.7109375" style="16" customWidth="1"/>
    <col min="11" max="11" width="14.28515625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80"/>
      <c r="H3" s="443" t="s">
        <v>1</v>
      </c>
      <c r="I3" s="443"/>
      <c r="J3" s="153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95</v>
      </c>
      <c r="C5" s="439"/>
      <c r="D5" s="439"/>
      <c r="E5" s="439" t="s">
        <v>96</v>
      </c>
      <c r="F5" s="439"/>
      <c r="G5" s="4" t="s">
        <v>97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2504</v>
      </c>
      <c r="D8" s="6">
        <v>5000</v>
      </c>
      <c r="E8" s="6">
        <f t="shared" ref="E8:E11" si="0">$C8*8.33%</f>
        <v>208.58320000000001</v>
      </c>
      <c r="F8" s="6">
        <v>118</v>
      </c>
      <c r="G8" s="15">
        <f>G7+H7</f>
        <v>0</v>
      </c>
      <c r="H8" s="15">
        <f t="shared" ref="H8:H11" si="1">E8-F8</f>
        <v>90.583200000000005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2633</v>
      </c>
      <c r="D9" s="6">
        <v>5000</v>
      </c>
      <c r="E9" s="6">
        <f t="shared" si="0"/>
        <v>219.3289</v>
      </c>
      <c r="F9" s="6">
        <v>219</v>
      </c>
      <c r="G9" s="15">
        <f t="shared" ref="G9:G11" si="2">G8+H8</f>
        <v>90.583200000000005</v>
      </c>
      <c r="H9" s="15">
        <f t="shared" si="1"/>
        <v>0.32890000000000441</v>
      </c>
      <c r="I9" s="31"/>
      <c r="J9" s="16"/>
      <c r="K9" s="15">
        <f>(G9)*(H5/12)</f>
        <v>0.90583200000000008</v>
      </c>
    </row>
    <row r="10" spans="2:11" s="2" customFormat="1" ht="12.75" customHeight="1" x14ac:dyDescent="0.25">
      <c r="B10" s="2" t="s">
        <v>20</v>
      </c>
      <c r="C10" s="6">
        <v>2700</v>
      </c>
      <c r="D10" s="6">
        <v>5000</v>
      </c>
      <c r="E10" s="6">
        <f t="shared" si="0"/>
        <v>224.91</v>
      </c>
      <c r="F10" s="6">
        <v>225</v>
      </c>
      <c r="G10" s="15">
        <f t="shared" si="2"/>
        <v>90.912100000000009</v>
      </c>
      <c r="H10" s="15">
        <f t="shared" si="1"/>
        <v>-9.0000000000003411E-2</v>
      </c>
      <c r="I10" s="31"/>
      <c r="J10" s="16"/>
      <c r="K10" s="15">
        <f>(G10)*(H5/12)</f>
        <v>0.90912100000000007</v>
      </c>
    </row>
    <row r="11" spans="2:11" s="2" customFormat="1" ht="12.75" customHeight="1" x14ac:dyDescent="0.25">
      <c r="B11" s="2" t="s">
        <v>21</v>
      </c>
      <c r="C11" s="6">
        <v>2700</v>
      </c>
      <c r="D11" s="6">
        <v>5000</v>
      </c>
      <c r="E11" s="6">
        <f t="shared" si="0"/>
        <v>224.91</v>
      </c>
      <c r="F11" s="6">
        <v>225</v>
      </c>
      <c r="G11" s="15">
        <f t="shared" si="2"/>
        <v>90.822100000000006</v>
      </c>
      <c r="H11" s="15">
        <f t="shared" si="1"/>
        <v>-9.0000000000003411E-2</v>
      </c>
      <c r="I11" s="31"/>
      <c r="J11" s="16"/>
      <c r="K11" s="15">
        <f>(G11)*(H5/12)</f>
        <v>0.90822100000000006</v>
      </c>
    </row>
    <row r="12" spans="2:11" s="2" customFormat="1" ht="12.75" customHeight="1" x14ac:dyDescent="0.25">
      <c r="B12" s="7" t="s">
        <v>22</v>
      </c>
      <c r="C12" s="8">
        <f>SUM(C7:C11)</f>
        <v>10537</v>
      </c>
      <c r="D12" s="9" t="s">
        <v>23</v>
      </c>
      <c r="E12" s="8">
        <f>SUM(E7:E11)</f>
        <v>877.73209999999995</v>
      </c>
      <c r="F12" s="8">
        <f>SUM(F7:F11)</f>
        <v>787</v>
      </c>
      <c r="G12" s="30">
        <f>SUM(G7:G11)</f>
        <v>272.31740000000002</v>
      </c>
      <c r="H12" s="30">
        <f>SUM(H7:H11)</f>
        <v>90.732100000000003</v>
      </c>
      <c r="I12" s="34">
        <f>H5/12</f>
        <v>0.01</v>
      </c>
      <c r="J12" s="19"/>
      <c r="K12" s="30">
        <f>SUM(K7:K11)</f>
        <v>2.7231740000000002</v>
      </c>
    </row>
    <row r="13" spans="2:11" s="2" customFormat="1" ht="12.75" customHeight="1" x14ac:dyDescent="0.25"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2.7231740000000002</v>
      </c>
      <c r="F14" s="2" t="s">
        <v>25</v>
      </c>
      <c r="G14" s="15">
        <f>C14+H12</f>
        <v>93.455274000000003</v>
      </c>
      <c r="H14" s="15"/>
      <c r="I14" s="73">
        <f>$G$14</f>
        <v>93.455274000000003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95</v>
      </c>
      <c r="C17" s="439"/>
      <c r="D17" s="439"/>
      <c r="E17" s="439" t="s">
        <v>96</v>
      </c>
      <c r="F17" s="439"/>
      <c r="G17" s="4" t="s">
        <v>97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s">
        <v>54</v>
      </c>
    </row>
    <row r="19" spans="2:15" s="2" customFormat="1" ht="12.75" customHeight="1" x14ac:dyDescent="0.25">
      <c r="B19" s="2" t="s">
        <v>27</v>
      </c>
      <c r="C19" s="6">
        <v>2700</v>
      </c>
      <c r="D19" s="6">
        <v>5000</v>
      </c>
      <c r="E19" s="6">
        <f>C19*8.33%</f>
        <v>224.91</v>
      </c>
      <c r="F19" s="6">
        <v>225</v>
      </c>
      <c r="G19" s="69">
        <f>$G$14</f>
        <v>93.455274000000003</v>
      </c>
      <c r="H19" s="15">
        <f t="shared" ref="H19:H30" si="3">E19-F19</f>
        <v>-9.0000000000003411E-2</v>
      </c>
      <c r="I19" s="31"/>
      <c r="J19" s="16"/>
      <c r="K19" s="15">
        <f>($G19)*($H$17/12)</f>
        <v>0.93455273999999999</v>
      </c>
    </row>
    <row r="20" spans="2:15" s="2" customFormat="1" ht="12.75" customHeight="1" x14ac:dyDescent="0.25">
      <c r="B20" s="2" t="s">
        <v>28</v>
      </c>
      <c r="C20" s="6">
        <v>2832</v>
      </c>
      <c r="D20" s="6">
        <v>5000</v>
      </c>
      <c r="E20" s="6">
        <f t="shared" ref="E20:E30" si="4">C20*8.33%</f>
        <v>235.90559999999999</v>
      </c>
      <c r="F20" s="6">
        <v>236</v>
      </c>
      <c r="G20" s="15">
        <f>$G19+$H19</f>
        <v>93.365273999999999</v>
      </c>
      <c r="H20" s="15">
        <f t="shared" si="3"/>
        <v>-9.4400000000007367E-2</v>
      </c>
      <c r="I20" s="31"/>
      <c r="J20" s="16"/>
      <c r="K20" s="15">
        <f t="shared" ref="K20:K30" si="5">($G20)*($H$17/12)</f>
        <v>0.93365273999999998</v>
      </c>
    </row>
    <row r="21" spans="2:15" s="2" customFormat="1" ht="12.75" customHeight="1" x14ac:dyDescent="0.25">
      <c r="B21" s="2" t="s">
        <v>29</v>
      </c>
      <c r="C21" s="6">
        <v>2832</v>
      </c>
      <c r="D21" s="6">
        <v>5000</v>
      </c>
      <c r="E21" s="6">
        <f t="shared" si="4"/>
        <v>235.90559999999999</v>
      </c>
      <c r="F21" s="6">
        <v>236</v>
      </c>
      <c r="G21" s="15">
        <f t="shared" ref="G21:G30" si="6">$G20+$H20</f>
        <v>93.270873999999992</v>
      </c>
      <c r="H21" s="15">
        <f t="shared" si="3"/>
        <v>-9.4400000000007367E-2</v>
      </c>
      <c r="I21" s="31"/>
      <c r="J21" s="16"/>
      <c r="K21" s="15">
        <f t="shared" si="5"/>
        <v>0.93270873999999993</v>
      </c>
    </row>
    <row r="22" spans="2:15" s="2" customFormat="1" ht="12.75" customHeight="1" x14ac:dyDescent="0.25">
      <c r="B22" s="2" t="s">
        <v>30</v>
      </c>
      <c r="C22" s="6">
        <v>2832</v>
      </c>
      <c r="D22" s="6">
        <v>5000</v>
      </c>
      <c r="E22" s="6">
        <f t="shared" si="4"/>
        <v>235.90559999999999</v>
      </c>
      <c r="F22" s="6">
        <v>236</v>
      </c>
      <c r="G22" s="15">
        <f t="shared" si="6"/>
        <v>93.176473999999985</v>
      </c>
      <c r="H22" s="15">
        <f t="shared" si="3"/>
        <v>-9.4400000000007367E-2</v>
      </c>
      <c r="I22" s="31"/>
      <c r="J22" s="16"/>
      <c r="K22" s="15">
        <f t="shared" si="5"/>
        <v>0.93176473999999987</v>
      </c>
    </row>
    <row r="23" spans="2:15" s="2" customFormat="1" ht="12.75" customHeight="1" x14ac:dyDescent="0.25">
      <c r="B23" s="2" t="s">
        <v>31</v>
      </c>
      <c r="C23" s="6">
        <v>2832</v>
      </c>
      <c r="D23" s="6">
        <v>5000</v>
      </c>
      <c r="E23" s="6">
        <f t="shared" si="4"/>
        <v>235.90559999999999</v>
      </c>
      <c r="F23" s="6">
        <v>236</v>
      </c>
      <c r="G23" s="15">
        <f t="shared" si="6"/>
        <v>93.082073999999977</v>
      </c>
      <c r="H23" s="15">
        <f t="shared" si="3"/>
        <v>-9.4400000000007367E-2</v>
      </c>
      <c r="I23" s="31"/>
      <c r="J23" s="16"/>
      <c r="K23" s="15">
        <f t="shared" si="5"/>
        <v>0.93082073999999981</v>
      </c>
    </row>
    <row r="24" spans="2:15" s="2" customFormat="1" ht="12.75" customHeight="1" x14ac:dyDescent="0.25">
      <c r="B24" s="2" t="s">
        <v>32</v>
      </c>
      <c r="C24" s="6">
        <v>2832</v>
      </c>
      <c r="D24" s="6">
        <v>5000</v>
      </c>
      <c r="E24" s="6">
        <f t="shared" si="4"/>
        <v>235.90559999999999</v>
      </c>
      <c r="F24" s="6">
        <v>236</v>
      </c>
      <c r="G24" s="15">
        <f t="shared" si="6"/>
        <v>92.98767399999997</v>
      </c>
      <c r="H24" s="15">
        <f t="shared" si="3"/>
        <v>-9.4400000000007367E-2</v>
      </c>
      <c r="I24" s="31"/>
      <c r="J24" s="16"/>
      <c r="K24" s="15">
        <f t="shared" si="5"/>
        <v>0.92987673999999976</v>
      </c>
    </row>
    <row r="25" spans="2:15" s="2" customFormat="1" ht="12.75" customHeight="1" x14ac:dyDescent="0.25">
      <c r="B25" s="2" t="s">
        <v>33</v>
      </c>
      <c r="C25" s="6">
        <v>2832</v>
      </c>
      <c r="D25" s="6">
        <v>5000</v>
      </c>
      <c r="E25" s="6">
        <f t="shared" si="4"/>
        <v>235.90559999999999</v>
      </c>
      <c r="F25" s="6">
        <v>236</v>
      </c>
      <c r="G25" s="15">
        <f t="shared" si="6"/>
        <v>92.893273999999963</v>
      </c>
      <c r="H25" s="15">
        <f t="shared" si="3"/>
        <v>-9.4400000000007367E-2</v>
      </c>
      <c r="I25" s="31"/>
      <c r="J25" s="16"/>
      <c r="K25" s="15">
        <f t="shared" si="5"/>
        <v>0.92893273999999959</v>
      </c>
    </row>
    <row r="26" spans="2:15" s="2" customFormat="1" ht="12.75" customHeight="1" x14ac:dyDescent="0.25">
      <c r="B26" s="2" t="s">
        <v>17</v>
      </c>
      <c r="C26" s="6">
        <v>2976</v>
      </c>
      <c r="D26" s="6">
        <v>5000</v>
      </c>
      <c r="E26" s="6">
        <f t="shared" si="4"/>
        <v>247.9008</v>
      </c>
      <c r="F26" s="6">
        <v>248</v>
      </c>
      <c r="G26" s="15">
        <f t="shared" si="6"/>
        <v>92.798873999999955</v>
      </c>
      <c r="H26" s="15">
        <f t="shared" si="3"/>
        <v>-9.919999999999618E-2</v>
      </c>
      <c r="I26" s="31"/>
      <c r="J26" s="16"/>
      <c r="K26" s="15">
        <f t="shared" si="5"/>
        <v>0.92798873999999953</v>
      </c>
    </row>
    <row r="27" spans="2:15" s="2" customFormat="1" ht="12.75" customHeight="1" x14ac:dyDescent="0.25">
      <c r="B27" s="2" t="s">
        <v>18</v>
      </c>
      <c r="C27" s="6">
        <v>2976</v>
      </c>
      <c r="D27" s="6">
        <v>5000</v>
      </c>
      <c r="E27" s="6">
        <f t="shared" si="4"/>
        <v>247.9008</v>
      </c>
      <c r="F27" s="6">
        <v>248</v>
      </c>
      <c r="G27" s="15">
        <f t="shared" si="6"/>
        <v>92.699673999999959</v>
      </c>
      <c r="H27" s="15">
        <f t="shared" si="3"/>
        <v>-9.919999999999618E-2</v>
      </c>
      <c r="I27" s="31"/>
      <c r="J27" s="16"/>
      <c r="K27" s="15">
        <f t="shared" si="5"/>
        <v>0.92699673999999965</v>
      </c>
    </row>
    <row r="28" spans="2:15" s="2" customFormat="1" ht="12.75" customHeight="1" x14ac:dyDescent="0.25">
      <c r="B28" s="2" t="s">
        <v>19</v>
      </c>
      <c r="C28" s="6">
        <v>2976</v>
      </c>
      <c r="D28" s="6">
        <v>5000</v>
      </c>
      <c r="E28" s="6">
        <f t="shared" si="4"/>
        <v>247.9008</v>
      </c>
      <c r="F28" s="6">
        <v>248</v>
      </c>
      <c r="G28" s="15">
        <f t="shared" si="6"/>
        <v>92.600473999999963</v>
      </c>
      <c r="H28" s="15">
        <f t="shared" si="3"/>
        <v>-9.919999999999618E-2</v>
      </c>
      <c r="I28" s="31"/>
      <c r="J28" s="16"/>
      <c r="K28" s="15">
        <f t="shared" si="5"/>
        <v>0.92600473999999966</v>
      </c>
    </row>
    <row r="29" spans="2:15" s="2" customFormat="1" ht="12.75" customHeight="1" x14ac:dyDescent="0.25">
      <c r="B29" s="2" t="s">
        <v>20</v>
      </c>
      <c r="C29" s="6">
        <v>3050</v>
      </c>
      <c r="D29" s="6">
        <v>5000</v>
      </c>
      <c r="E29" s="6">
        <f t="shared" si="4"/>
        <v>254.065</v>
      </c>
      <c r="F29" s="6">
        <v>254</v>
      </c>
      <c r="G29" s="15">
        <f t="shared" si="6"/>
        <v>92.501273999999967</v>
      </c>
      <c r="H29" s="15">
        <f t="shared" si="3"/>
        <v>6.4999999999997726E-2</v>
      </c>
      <c r="I29" s="31"/>
      <c r="J29" s="16"/>
      <c r="K29" s="15">
        <f t="shared" si="5"/>
        <v>0.92501273999999967</v>
      </c>
    </row>
    <row r="30" spans="2:15" s="2" customFormat="1" ht="12.75" customHeight="1" thickBot="1" x14ac:dyDescent="0.3">
      <c r="B30" s="2" t="s">
        <v>21</v>
      </c>
      <c r="C30" s="6">
        <v>3050</v>
      </c>
      <c r="D30" s="6">
        <v>5000</v>
      </c>
      <c r="E30" s="6">
        <f t="shared" si="4"/>
        <v>254.065</v>
      </c>
      <c r="F30" s="6">
        <v>254</v>
      </c>
      <c r="G30" s="15">
        <f t="shared" si="6"/>
        <v>92.566273999999964</v>
      </c>
      <c r="H30" s="15">
        <f t="shared" si="3"/>
        <v>6.4999999999997726E-2</v>
      </c>
      <c r="I30" s="31"/>
      <c r="J30" s="16"/>
      <c r="K30" s="15">
        <f t="shared" si="5"/>
        <v>0.92566273999999971</v>
      </c>
    </row>
    <row r="31" spans="2:15" s="2" customFormat="1" ht="12.75" customHeight="1" thickBot="1" x14ac:dyDescent="0.3">
      <c r="B31" s="7" t="s">
        <v>22</v>
      </c>
      <c r="C31" s="8">
        <f>SUM(C19:C30)</f>
        <v>34720</v>
      </c>
      <c r="D31" s="9" t="s">
        <v>23</v>
      </c>
      <c r="E31" s="8">
        <f t="shared" ref="E31:F31" si="7">SUM(E19:E30)</f>
        <v>2892.1759999999999</v>
      </c>
      <c r="F31" s="8">
        <f t="shared" si="7"/>
        <v>2893</v>
      </c>
      <c r="G31" s="30">
        <f>SUM(G19:G30)</f>
        <v>1115.3974879999998</v>
      </c>
      <c r="H31" s="30">
        <f t="shared" ref="H31" si="8">SUM(H19:H30)</f>
        <v>-0.8240000000000407</v>
      </c>
      <c r="I31" s="34">
        <f>H17/12</f>
        <v>0.01</v>
      </c>
      <c r="J31" s="19"/>
      <c r="K31" s="29">
        <f>SUM(K19:K30)</f>
        <v>11.153974879999998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11.153974879999998</v>
      </c>
      <c r="F33" s="2" t="s">
        <v>25</v>
      </c>
      <c r="G33" s="73">
        <f>$C33+$H31</f>
        <v>10.329974879999957</v>
      </c>
      <c r="H33" s="15"/>
      <c r="I33" s="15">
        <f>SUM(I$14,G$33)</f>
        <v>103.78524887999995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95</v>
      </c>
      <c r="C36" s="439"/>
      <c r="D36" s="439"/>
      <c r="E36" s="439" t="s">
        <v>96</v>
      </c>
      <c r="F36" s="439"/>
      <c r="G36" s="4" t="s">
        <v>97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3050</v>
      </c>
      <c r="D38" s="6">
        <v>5000</v>
      </c>
      <c r="E38" s="6">
        <f>C38*8.33%</f>
        <v>254.065</v>
      </c>
      <c r="F38" s="6">
        <v>254</v>
      </c>
      <c r="G38" s="15">
        <f>$G$14+$G$33</f>
        <v>103.78524887999995</v>
      </c>
      <c r="H38" s="15">
        <f t="shared" ref="H38:H49" si="9">E38-F38</f>
        <v>6.4999999999997726E-2</v>
      </c>
      <c r="I38" s="31"/>
      <c r="J38" s="16"/>
      <c r="K38" s="15">
        <f>($G38)*($H$36/12)</f>
        <v>1.0378524887999996</v>
      </c>
    </row>
    <row r="39" spans="2:11" s="2" customFormat="1" ht="12.75" customHeight="1" x14ac:dyDescent="0.25">
      <c r="B39" s="2" t="s">
        <v>28</v>
      </c>
      <c r="C39" s="6">
        <v>3050</v>
      </c>
      <c r="D39" s="6">
        <v>5000</v>
      </c>
      <c r="E39" s="6">
        <f t="shared" ref="E39:E49" si="10">C39*8.33%</f>
        <v>254.065</v>
      </c>
      <c r="F39" s="6">
        <v>254</v>
      </c>
      <c r="G39" s="15">
        <f t="shared" ref="G39:G49" si="11">$G38+$H38</f>
        <v>103.85024887999995</v>
      </c>
      <c r="H39" s="15">
        <f t="shared" si="9"/>
        <v>6.4999999999997726E-2</v>
      </c>
      <c r="I39" s="31"/>
      <c r="J39" s="16"/>
      <c r="K39" s="15">
        <f t="shared" ref="K39:K49" si="12">($G39)*($H$36/12)</f>
        <v>1.0385024887999996</v>
      </c>
    </row>
    <row r="40" spans="2:11" s="2" customFormat="1" ht="12.75" customHeight="1" x14ac:dyDescent="0.25">
      <c r="B40" s="2" t="s">
        <v>29</v>
      </c>
      <c r="C40" s="6">
        <v>3050</v>
      </c>
      <c r="D40" s="6">
        <v>5000</v>
      </c>
      <c r="E40" s="6">
        <f t="shared" si="10"/>
        <v>254.065</v>
      </c>
      <c r="F40" s="6">
        <v>254</v>
      </c>
      <c r="G40" s="15">
        <f t="shared" si="11"/>
        <v>103.91524887999995</v>
      </c>
      <c r="H40" s="15">
        <f t="shared" si="9"/>
        <v>6.4999999999997726E-2</v>
      </c>
      <c r="I40" s="31"/>
      <c r="J40" s="16"/>
      <c r="K40" s="15">
        <f t="shared" si="12"/>
        <v>1.0391524887999994</v>
      </c>
    </row>
    <row r="41" spans="2:11" s="2" customFormat="1" ht="12.75" customHeight="1" x14ac:dyDescent="0.25">
      <c r="B41" s="2" t="s">
        <v>30</v>
      </c>
      <c r="C41" s="6">
        <v>3050</v>
      </c>
      <c r="D41" s="6">
        <v>5000</v>
      </c>
      <c r="E41" s="6">
        <f t="shared" si="10"/>
        <v>254.065</v>
      </c>
      <c r="F41" s="6">
        <v>254</v>
      </c>
      <c r="G41" s="15">
        <f t="shared" si="11"/>
        <v>103.98024887999995</v>
      </c>
      <c r="H41" s="15">
        <f t="shared" si="9"/>
        <v>6.4999999999997726E-2</v>
      </c>
      <c r="I41" s="31"/>
      <c r="J41" s="16"/>
      <c r="K41" s="15">
        <f t="shared" si="12"/>
        <v>1.0398024887999995</v>
      </c>
    </row>
    <row r="42" spans="2:11" s="2" customFormat="1" ht="12.75" customHeight="1" x14ac:dyDescent="0.25">
      <c r="B42" s="2" t="s">
        <v>31</v>
      </c>
      <c r="C42" s="6">
        <v>3050</v>
      </c>
      <c r="D42" s="6">
        <v>5000</v>
      </c>
      <c r="E42" s="6">
        <f t="shared" si="10"/>
        <v>254.065</v>
      </c>
      <c r="F42" s="6">
        <v>254</v>
      </c>
      <c r="G42" s="15">
        <f t="shared" si="11"/>
        <v>104.04524887999995</v>
      </c>
      <c r="H42" s="15">
        <f t="shared" si="9"/>
        <v>6.4999999999997726E-2</v>
      </c>
      <c r="I42" s="31"/>
      <c r="J42" s="16"/>
      <c r="K42" s="15">
        <f t="shared" si="12"/>
        <v>1.0404524887999995</v>
      </c>
    </row>
    <row r="43" spans="2:11" s="2" customFormat="1" ht="12.75" customHeight="1" x14ac:dyDescent="0.25">
      <c r="B43" s="2" t="s">
        <v>32</v>
      </c>
      <c r="C43" s="6">
        <v>3186</v>
      </c>
      <c r="D43" s="6">
        <v>5000</v>
      </c>
      <c r="E43" s="6">
        <f t="shared" si="10"/>
        <v>265.3938</v>
      </c>
      <c r="F43" s="6">
        <v>266</v>
      </c>
      <c r="G43" s="15">
        <f t="shared" si="11"/>
        <v>104.11024887999994</v>
      </c>
      <c r="H43" s="15">
        <f t="shared" si="9"/>
        <v>-0.60620000000000118</v>
      </c>
      <c r="I43" s="31"/>
      <c r="J43" s="16"/>
      <c r="K43" s="15">
        <f t="shared" si="12"/>
        <v>1.0411024887999996</v>
      </c>
    </row>
    <row r="44" spans="2:11" s="2" customFormat="1" ht="12.75" customHeight="1" x14ac:dyDescent="0.25">
      <c r="B44" s="2" t="s">
        <v>33</v>
      </c>
      <c r="C44" s="6">
        <v>3186</v>
      </c>
      <c r="D44" s="6">
        <v>5000</v>
      </c>
      <c r="E44" s="6">
        <f t="shared" si="10"/>
        <v>265.3938</v>
      </c>
      <c r="F44" s="6">
        <v>266</v>
      </c>
      <c r="G44" s="15">
        <f t="shared" si="11"/>
        <v>103.50404887999994</v>
      </c>
      <c r="H44" s="15">
        <f t="shared" si="9"/>
        <v>-0.60620000000000118</v>
      </c>
      <c r="I44" s="31"/>
      <c r="J44" s="16"/>
      <c r="K44" s="15">
        <f t="shared" si="12"/>
        <v>1.0350404887999995</v>
      </c>
    </row>
    <row r="45" spans="2:11" s="2" customFormat="1" ht="12.75" customHeight="1" x14ac:dyDescent="0.25">
      <c r="B45" s="2" t="s">
        <v>17</v>
      </c>
      <c r="C45" s="6">
        <v>3186</v>
      </c>
      <c r="D45" s="6">
        <v>5000</v>
      </c>
      <c r="E45" s="6">
        <f t="shared" si="10"/>
        <v>265.3938</v>
      </c>
      <c r="F45" s="6">
        <v>266</v>
      </c>
      <c r="G45" s="15">
        <f t="shared" si="11"/>
        <v>102.89784887999994</v>
      </c>
      <c r="H45" s="15">
        <f t="shared" si="9"/>
        <v>-0.60620000000000118</v>
      </c>
      <c r="I45" s="31"/>
      <c r="J45" s="16"/>
      <c r="K45" s="15">
        <f t="shared" si="12"/>
        <v>1.0289784887999995</v>
      </c>
    </row>
    <row r="46" spans="2:11" s="2" customFormat="1" ht="12.75" customHeight="1" x14ac:dyDescent="0.25">
      <c r="B46" s="2" t="s">
        <v>18</v>
      </c>
      <c r="C46" s="6">
        <v>3186</v>
      </c>
      <c r="D46" s="6">
        <v>5000</v>
      </c>
      <c r="E46" s="6">
        <f t="shared" si="10"/>
        <v>265.3938</v>
      </c>
      <c r="F46" s="6">
        <v>266</v>
      </c>
      <c r="G46" s="15">
        <f t="shared" si="11"/>
        <v>102.29164887999994</v>
      </c>
      <c r="H46" s="15">
        <f t="shared" si="9"/>
        <v>-0.60620000000000118</v>
      </c>
      <c r="I46" s="31"/>
      <c r="J46" s="16"/>
      <c r="K46" s="15">
        <f t="shared" si="12"/>
        <v>1.0229164887999995</v>
      </c>
    </row>
    <row r="47" spans="2:11" s="2" customFormat="1" ht="12.75" customHeight="1" x14ac:dyDescent="0.25">
      <c r="B47" s="2" t="s">
        <v>19</v>
      </c>
      <c r="C47" s="6">
        <v>3321</v>
      </c>
      <c r="D47" s="6">
        <v>5000</v>
      </c>
      <c r="E47" s="6">
        <f t="shared" si="10"/>
        <v>276.63929999999999</v>
      </c>
      <c r="F47" s="6">
        <v>277</v>
      </c>
      <c r="G47" s="15">
        <f t="shared" si="11"/>
        <v>101.68544887999994</v>
      </c>
      <c r="H47" s="15">
        <f t="shared" si="9"/>
        <v>-0.36070000000000846</v>
      </c>
      <c r="I47" s="31"/>
      <c r="J47" s="16"/>
      <c r="K47" s="15">
        <f t="shared" si="12"/>
        <v>1.0168544887999995</v>
      </c>
    </row>
    <row r="48" spans="2:11" s="2" customFormat="1" ht="12.75" customHeight="1" x14ac:dyDescent="0.25">
      <c r="B48" s="2" t="s">
        <v>20</v>
      </c>
      <c r="C48" s="6">
        <v>3402</v>
      </c>
      <c r="D48" s="6">
        <v>5000</v>
      </c>
      <c r="E48" s="6">
        <f t="shared" si="10"/>
        <v>283.38659999999999</v>
      </c>
      <c r="F48" s="6">
        <v>283</v>
      </c>
      <c r="G48" s="15">
        <f t="shared" si="11"/>
        <v>101.32474887999993</v>
      </c>
      <c r="H48" s="15">
        <f t="shared" si="9"/>
        <v>0.38659999999998718</v>
      </c>
      <c r="I48" s="31"/>
      <c r="J48" s="16"/>
      <c r="K48" s="15">
        <f t="shared" si="12"/>
        <v>1.0132474887999994</v>
      </c>
    </row>
    <row r="49" spans="2:11" s="2" customFormat="1" ht="12.75" customHeight="1" x14ac:dyDescent="0.25">
      <c r="B49" s="2" t="s">
        <v>21</v>
      </c>
      <c r="C49" s="6">
        <v>3402</v>
      </c>
      <c r="D49" s="6">
        <v>5000</v>
      </c>
      <c r="E49" s="6">
        <f t="shared" si="10"/>
        <v>283.38659999999999</v>
      </c>
      <c r="F49" s="6">
        <v>283</v>
      </c>
      <c r="G49" s="15">
        <f t="shared" si="11"/>
        <v>101.71134887999992</v>
      </c>
      <c r="H49" s="15">
        <f t="shared" si="9"/>
        <v>0.38659999999998718</v>
      </c>
      <c r="I49" s="31"/>
      <c r="J49" s="16"/>
      <c r="K49" s="15">
        <f t="shared" si="12"/>
        <v>1.0171134887999993</v>
      </c>
    </row>
    <row r="50" spans="2:11" s="2" customFormat="1" ht="12.75" customHeight="1" x14ac:dyDescent="0.25">
      <c r="B50" s="7" t="s">
        <v>22</v>
      </c>
      <c r="C50" s="8">
        <f>SUM(C38:C49)</f>
        <v>38119</v>
      </c>
      <c r="D50" s="9" t="s">
        <v>23</v>
      </c>
      <c r="E50" s="8">
        <f>SUM(E38:E49)</f>
        <v>3175.3126999999995</v>
      </c>
      <c r="F50" s="8">
        <f t="shared" ref="F50" si="13">SUM(F38:F49)</f>
        <v>3177</v>
      </c>
      <c r="G50" s="30">
        <f>SUM(G38:G49)</f>
        <v>1237.1015865599993</v>
      </c>
      <c r="H50" s="30">
        <f>SUM(H38:H49)</f>
        <v>-1.6873000000000502</v>
      </c>
      <c r="I50" s="34">
        <f>H36/12</f>
        <v>0.01</v>
      </c>
      <c r="J50" s="19"/>
      <c r="K50" s="30">
        <f>SUM(K38:K49)</f>
        <v>12.371015865599997</v>
      </c>
    </row>
    <row r="51" spans="2:11" s="2" customFormat="1" ht="12.75" customHeight="1" x14ac:dyDescent="0.25">
      <c r="G51" s="15"/>
      <c r="H51" s="15"/>
      <c r="I51" s="31"/>
      <c r="J51" s="16"/>
      <c r="K51" s="15"/>
    </row>
    <row r="52" spans="2:11" s="2" customFormat="1" ht="12.75" customHeight="1" x14ac:dyDescent="0.25">
      <c r="B52" s="2" t="s">
        <v>24</v>
      </c>
      <c r="C52" s="10">
        <f>G50*I50</f>
        <v>12.371015865599993</v>
      </c>
      <c r="F52" s="2" t="s">
        <v>25</v>
      </c>
      <c r="G52" s="73">
        <f>$C52+$H50</f>
        <v>10.683715865599943</v>
      </c>
      <c r="H52" s="15"/>
      <c r="I52" s="15">
        <f>SUM($I$14,$G$33,$G$52)</f>
        <v>114.46896474559989</v>
      </c>
      <c r="J52" s="143" t="str">
        <f>IF($K50=$C52,"Intt OK","Intt CHECK IT")</f>
        <v>Intt OK</v>
      </c>
      <c r="K52" s="15"/>
    </row>
    <row r="53" spans="2:11" s="1" customFormat="1" ht="12.75" customHeight="1" x14ac:dyDescent="0.25">
      <c r="H53" s="53"/>
      <c r="I53" s="135" t="str">
        <f>IF($I52=$G57,"OK","CHECK IT")</f>
        <v>OK</v>
      </c>
      <c r="J53" s="20"/>
      <c r="K53" s="28"/>
    </row>
    <row r="54" spans="2:11" s="2" customFormat="1" ht="12.75" customHeight="1" x14ac:dyDescent="0.25">
      <c r="B54" s="438" t="s">
        <v>2</v>
      </c>
      <c r="C54" s="438"/>
      <c r="D54" s="438"/>
      <c r="E54" s="438" t="s">
        <v>3</v>
      </c>
      <c r="F54" s="438"/>
      <c r="G54" s="3" t="s">
        <v>4</v>
      </c>
      <c r="H54" s="136" t="s">
        <v>36</v>
      </c>
      <c r="J54" s="18"/>
      <c r="K54" s="15"/>
    </row>
    <row r="55" spans="2:11" s="2" customFormat="1" ht="12.75" customHeight="1" x14ac:dyDescent="0.25">
      <c r="B55" s="439" t="s">
        <v>95</v>
      </c>
      <c r="C55" s="439"/>
      <c r="D55" s="439"/>
      <c r="E55" s="439" t="s">
        <v>96</v>
      </c>
      <c r="F55" s="439"/>
      <c r="G55" s="4" t="s">
        <v>97</v>
      </c>
      <c r="H55" s="54">
        <v>0.12</v>
      </c>
      <c r="I55" s="44"/>
      <c r="J55" s="17"/>
      <c r="K55" s="15"/>
    </row>
    <row r="56" spans="2:11" s="2" customFormat="1" ht="12.75" customHeight="1" x14ac:dyDescent="0.25">
      <c r="B56" s="3" t="s">
        <v>9</v>
      </c>
      <c r="C56" s="5" t="s">
        <v>10</v>
      </c>
      <c r="D56" s="3" t="s">
        <v>11</v>
      </c>
      <c r="E56" s="5" t="s">
        <v>12</v>
      </c>
      <c r="F56" s="3" t="s">
        <v>13</v>
      </c>
      <c r="G56" s="5" t="s">
        <v>14</v>
      </c>
      <c r="H56" s="48" t="s">
        <v>15</v>
      </c>
      <c r="I56" s="33" t="s">
        <v>16</v>
      </c>
      <c r="J56" s="16"/>
      <c r="K56" s="15"/>
    </row>
    <row r="57" spans="2:11" s="2" customFormat="1" ht="12.75" customHeight="1" x14ac:dyDescent="0.25">
      <c r="B57" s="2" t="s">
        <v>27</v>
      </c>
      <c r="C57" s="6">
        <v>3402</v>
      </c>
      <c r="D57" s="6">
        <v>5000</v>
      </c>
      <c r="E57" s="6">
        <f>C57*8.33%</f>
        <v>283.38659999999999</v>
      </c>
      <c r="F57" s="6">
        <v>283</v>
      </c>
      <c r="G57" s="15">
        <f>$G$14+$G$33+$G$52</f>
        <v>114.46896474559989</v>
      </c>
      <c r="H57" s="15">
        <f t="shared" ref="H57:H69" si="14">E57-F57</f>
        <v>0.38659999999998718</v>
      </c>
      <c r="I57" s="31"/>
      <c r="J57" s="16"/>
      <c r="K57" s="15">
        <f>($G57)*($H$55/12)</f>
        <v>1.1446896474559989</v>
      </c>
    </row>
    <row r="58" spans="2:11" s="2" customFormat="1" ht="12.75" customHeight="1" x14ac:dyDescent="0.25">
      <c r="B58" s="2" t="s">
        <v>28</v>
      </c>
      <c r="C58" s="6">
        <v>3558</v>
      </c>
      <c r="D58" s="6">
        <v>5000</v>
      </c>
      <c r="E58" s="6">
        <f t="shared" ref="E58:E68" si="15">C58*8.33%</f>
        <v>296.38139999999999</v>
      </c>
      <c r="F58" s="6">
        <v>296</v>
      </c>
      <c r="G58" s="15">
        <f t="shared" ref="G58:G69" si="16">$G57+$H57</f>
        <v>114.85556474559988</v>
      </c>
      <c r="H58" s="15">
        <f t="shared" si="14"/>
        <v>0.38139999999998508</v>
      </c>
      <c r="I58" s="31"/>
      <c r="J58" s="16"/>
      <c r="K58" s="15">
        <f t="shared" ref="K58:K69" si="17">($G58)*($H$55/12)</f>
        <v>1.1485556474559988</v>
      </c>
    </row>
    <row r="59" spans="2:11" s="2" customFormat="1" ht="12.75" customHeight="1" x14ac:dyDescent="0.25">
      <c r="B59" s="2" t="s">
        <v>29</v>
      </c>
      <c r="C59" s="6">
        <v>3558</v>
      </c>
      <c r="D59" s="6">
        <v>5000</v>
      </c>
      <c r="E59" s="6">
        <f t="shared" si="15"/>
        <v>296.38139999999999</v>
      </c>
      <c r="F59" s="6">
        <v>296</v>
      </c>
      <c r="G59" s="15">
        <f t="shared" si="16"/>
        <v>115.23696474559986</v>
      </c>
      <c r="H59" s="15">
        <f t="shared" si="14"/>
        <v>0.38139999999998508</v>
      </c>
      <c r="I59" s="31"/>
      <c r="J59" s="16"/>
      <c r="K59" s="15">
        <f t="shared" si="17"/>
        <v>1.1523696474559986</v>
      </c>
    </row>
    <row r="60" spans="2:11" s="2" customFormat="1" ht="12.75" customHeight="1" x14ac:dyDescent="0.25">
      <c r="B60" s="2" t="s">
        <v>30</v>
      </c>
      <c r="C60" s="6">
        <v>3558</v>
      </c>
      <c r="D60" s="6">
        <v>5000</v>
      </c>
      <c r="E60" s="6">
        <f t="shared" si="15"/>
        <v>296.38139999999999</v>
      </c>
      <c r="F60" s="6">
        <v>296</v>
      </c>
      <c r="G60" s="15">
        <f t="shared" si="16"/>
        <v>115.61836474559985</v>
      </c>
      <c r="H60" s="15">
        <f t="shared" si="14"/>
        <v>0.38139999999998508</v>
      </c>
      <c r="I60" s="31"/>
      <c r="J60" s="16"/>
      <c r="K60" s="15">
        <f t="shared" si="17"/>
        <v>1.1561836474559986</v>
      </c>
    </row>
    <row r="61" spans="2:11" s="2" customFormat="1" ht="12.75" customHeight="1" x14ac:dyDescent="0.25">
      <c r="B61" s="2" t="s">
        <v>31</v>
      </c>
      <c r="C61" s="6">
        <v>3558</v>
      </c>
      <c r="D61" s="6">
        <v>5000</v>
      </c>
      <c r="E61" s="6">
        <f t="shared" si="15"/>
        <v>296.38139999999999</v>
      </c>
      <c r="F61" s="6">
        <v>296</v>
      </c>
      <c r="G61" s="15">
        <f t="shared" si="16"/>
        <v>115.99976474559983</v>
      </c>
      <c r="H61" s="15">
        <f t="shared" si="14"/>
        <v>0.38139999999998508</v>
      </c>
      <c r="I61" s="31"/>
      <c r="J61" s="16"/>
      <c r="K61" s="15">
        <f t="shared" si="17"/>
        <v>1.1599976474559983</v>
      </c>
    </row>
    <row r="62" spans="2:11" s="2" customFormat="1" ht="12.75" customHeight="1" x14ac:dyDescent="0.25">
      <c r="B62" s="2" t="s">
        <v>32</v>
      </c>
      <c r="C62" s="6">
        <v>3558</v>
      </c>
      <c r="D62" s="6">
        <v>5000</v>
      </c>
      <c r="E62" s="6">
        <f t="shared" si="15"/>
        <v>296.38139999999999</v>
      </c>
      <c r="F62" s="6">
        <v>296</v>
      </c>
      <c r="G62" s="15">
        <f t="shared" si="16"/>
        <v>116.38116474559982</v>
      </c>
      <c r="H62" s="15">
        <f t="shared" si="14"/>
        <v>0.38139999999998508</v>
      </c>
      <c r="I62" s="31"/>
      <c r="J62" s="16"/>
      <c r="K62" s="15">
        <f t="shared" si="17"/>
        <v>1.1638116474559983</v>
      </c>
    </row>
    <row r="63" spans="2:11" s="2" customFormat="1" ht="12.75" customHeight="1" x14ac:dyDescent="0.25">
      <c r="B63" s="2" t="s">
        <v>33</v>
      </c>
      <c r="C63" s="6">
        <v>3558</v>
      </c>
      <c r="D63" s="6">
        <v>5000</v>
      </c>
      <c r="E63" s="6">
        <f t="shared" si="15"/>
        <v>296.38139999999999</v>
      </c>
      <c r="F63" s="6">
        <v>296</v>
      </c>
      <c r="G63" s="15">
        <f t="shared" si="16"/>
        <v>116.7625647455998</v>
      </c>
      <c r="H63" s="15">
        <f t="shared" si="14"/>
        <v>0.38139999999998508</v>
      </c>
      <c r="I63" s="31"/>
      <c r="J63" s="16"/>
      <c r="K63" s="15">
        <f t="shared" si="17"/>
        <v>1.1676256474559981</v>
      </c>
    </row>
    <row r="64" spans="2:11" s="2" customFormat="1" ht="12.75" customHeight="1" x14ac:dyDescent="0.25">
      <c r="B64" s="2" t="s">
        <v>17</v>
      </c>
      <c r="C64" s="6">
        <v>3558</v>
      </c>
      <c r="D64" s="6">
        <v>5000</v>
      </c>
      <c r="E64" s="6">
        <f t="shared" si="15"/>
        <v>296.38139999999999</v>
      </c>
      <c r="F64" s="6">
        <v>296</v>
      </c>
      <c r="G64" s="15">
        <f t="shared" si="16"/>
        <v>117.14396474559979</v>
      </c>
      <c r="H64" s="15">
        <f t="shared" si="14"/>
        <v>0.38139999999998508</v>
      </c>
      <c r="I64" s="31"/>
      <c r="J64" s="16"/>
      <c r="K64" s="15">
        <f t="shared" si="17"/>
        <v>1.1714396474559978</v>
      </c>
    </row>
    <row r="65" spans="1:11" s="2" customFormat="1" ht="12.75" customHeight="1" x14ac:dyDescent="0.25">
      <c r="B65" s="2" t="s">
        <v>18</v>
      </c>
      <c r="C65" s="6">
        <v>3839</v>
      </c>
      <c r="D65" s="6">
        <v>5000</v>
      </c>
      <c r="E65" s="6">
        <f t="shared" si="15"/>
        <v>319.78870000000001</v>
      </c>
      <c r="F65" s="6">
        <v>320</v>
      </c>
      <c r="G65" s="15">
        <f t="shared" si="16"/>
        <v>117.52536474559977</v>
      </c>
      <c r="H65" s="15">
        <f t="shared" si="14"/>
        <v>-0.21129999999999427</v>
      </c>
      <c r="I65" s="31"/>
      <c r="J65" s="16"/>
      <c r="K65" s="15">
        <f t="shared" si="17"/>
        <v>1.1752536474559978</v>
      </c>
    </row>
    <row r="66" spans="1:11" s="2" customFormat="1" ht="12.75" customHeight="1" x14ac:dyDescent="0.25">
      <c r="B66" s="2" t="s">
        <v>19</v>
      </c>
      <c r="C66" s="6">
        <v>3839</v>
      </c>
      <c r="D66" s="6">
        <v>5000</v>
      </c>
      <c r="E66" s="6">
        <f t="shared" si="15"/>
        <v>319.78870000000001</v>
      </c>
      <c r="F66" s="6">
        <v>320</v>
      </c>
      <c r="G66" s="15">
        <f t="shared" si="16"/>
        <v>117.31406474559978</v>
      </c>
      <c r="H66" s="15">
        <f t="shared" si="14"/>
        <v>-0.21129999999999427</v>
      </c>
      <c r="I66" s="31"/>
      <c r="J66" s="16"/>
      <c r="K66" s="15">
        <f t="shared" si="17"/>
        <v>1.1731406474559978</v>
      </c>
    </row>
    <row r="67" spans="1:11" s="2" customFormat="1" ht="12.75" customHeight="1" x14ac:dyDescent="0.25">
      <c r="B67" s="2" t="s">
        <v>20</v>
      </c>
      <c r="C67" s="6">
        <v>3931</v>
      </c>
      <c r="D67" s="6">
        <v>5000</v>
      </c>
      <c r="E67" s="6">
        <f t="shared" si="15"/>
        <v>327.45229999999998</v>
      </c>
      <c r="F67" s="6">
        <v>328</v>
      </c>
      <c r="G67" s="15">
        <f t="shared" si="16"/>
        <v>117.10276474559979</v>
      </c>
      <c r="H67" s="15">
        <f t="shared" si="14"/>
        <v>-0.54770000000002028</v>
      </c>
      <c r="I67" s="31"/>
      <c r="J67" s="16"/>
      <c r="K67" s="15">
        <f t="shared" si="17"/>
        <v>1.171027647455998</v>
      </c>
    </row>
    <row r="68" spans="1:11" s="2" customFormat="1" ht="12.75" customHeight="1" x14ac:dyDescent="0.25">
      <c r="B68" s="2" t="s">
        <v>21</v>
      </c>
      <c r="C68" s="6">
        <v>4880</v>
      </c>
      <c r="D68" s="6">
        <v>5000</v>
      </c>
      <c r="E68" s="6">
        <f t="shared" si="15"/>
        <v>406.50400000000002</v>
      </c>
      <c r="F68" s="6">
        <v>407</v>
      </c>
      <c r="G68" s="15">
        <f t="shared" si="16"/>
        <v>116.55506474559976</v>
      </c>
      <c r="H68" s="15">
        <f t="shared" si="14"/>
        <v>-0.4959999999999809</v>
      </c>
      <c r="K68" s="15">
        <f t="shared" si="17"/>
        <v>1.1655506474559976</v>
      </c>
    </row>
    <row r="69" spans="1:11" s="2" customFormat="1" ht="12.75" customHeight="1" x14ac:dyDescent="0.25">
      <c r="A69" s="2" t="s">
        <v>54</v>
      </c>
      <c r="B69" s="2" t="s">
        <v>119</v>
      </c>
      <c r="C69" s="6">
        <v>9354</v>
      </c>
      <c r="D69" s="6">
        <v>5000</v>
      </c>
      <c r="E69" s="6">
        <f t="shared" ref="E69" si="18">$C69*8.33%</f>
        <v>779.18819999999994</v>
      </c>
      <c r="F69" s="6">
        <v>417</v>
      </c>
      <c r="G69" s="15">
        <f t="shared" si="16"/>
        <v>116.05906474559978</v>
      </c>
      <c r="H69" s="15">
        <f t="shared" si="14"/>
        <v>362.18819999999994</v>
      </c>
      <c r="K69" s="15">
        <f t="shared" si="17"/>
        <v>1.1605906474559979</v>
      </c>
    </row>
    <row r="70" spans="1:11" s="2" customFormat="1" ht="12.75" customHeight="1" x14ac:dyDescent="0.25">
      <c r="B70" s="7" t="s">
        <v>22</v>
      </c>
      <c r="C70" s="8">
        <f>SUM(C57:C69)</f>
        <v>54151</v>
      </c>
      <c r="D70" s="9" t="s">
        <v>23</v>
      </c>
      <c r="E70" s="8">
        <f t="shared" ref="E70:H70" si="19">SUM(E57:E69)</f>
        <v>4510.7782999999999</v>
      </c>
      <c r="F70" s="8">
        <f t="shared" si="19"/>
        <v>4147</v>
      </c>
      <c r="G70" s="8">
        <f t="shared" si="19"/>
        <v>1511.0236416927976</v>
      </c>
      <c r="H70" s="8">
        <f t="shared" si="19"/>
        <v>363.77829999999983</v>
      </c>
      <c r="I70" s="88">
        <f>H55/12</f>
        <v>0.01</v>
      </c>
      <c r="J70" s="19"/>
      <c r="K70" s="8">
        <f t="shared" ref="K70" si="20">SUM(K57:K69)</f>
        <v>15.110236416927977</v>
      </c>
    </row>
    <row r="71" spans="1:11" s="2" customFormat="1" ht="12.75" customHeight="1" x14ac:dyDescent="0.25">
      <c r="G71" s="15"/>
      <c r="H71" s="15"/>
      <c r="I71" s="31"/>
      <c r="J71" s="16"/>
      <c r="K71" s="15"/>
    </row>
    <row r="72" spans="1:11" s="2" customFormat="1" ht="12.75" customHeight="1" x14ac:dyDescent="0.25">
      <c r="B72" s="2" t="s">
        <v>24</v>
      </c>
      <c r="C72" s="10">
        <f>G70*I70</f>
        <v>15.110236416927975</v>
      </c>
      <c r="F72" s="2" t="s">
        <v>25</v>
      </c>
      <c r="G72" s="73">
        <f>$C72+$H70</f>
        <v>378.88853641692782</v>
      </c>
      <c r="H72" s="15"/>
      <c r="I72" s="15">
        <f>SUM($I$14,$G$33,$G$52,$G$72)</f>
        <v>493.35750116252768</v>
      </c>
      <c r="J72" s="143" t="str">
        <f>IF($K70=$C72,"Intt OK","Intt CHECK IT")</f>
        <v>Intt OK</v>
      </c>
      <c r="K72" s="15"/>
    </row>
    <row r="73" spans="1:11" s="1" customFormat="1" ht="12.75" customHeight="1" x14ac:dyDescent="0.25">
      <c r="H73" s="53"/>
      <c r="I73" s="135" t="str">
        <f>IF($I72=$G77,"OK","CHECK IT")</f>
        <v>OK</v>
      </c>
      <c r="J73" s="18"/>
      <c r="K73" s="28"/>
    </row>
    <row r="74" spans="1:11" s="2" customFormat="1" ht="12.75" customHeight="1" x14ac:dyDescent="0.25">
      <c r="B74" s="438" t="s">
        <v>2</v>
      </c>
      <c r="C74" s="438"/>
      <c r="D74" s="438"/>
      <c r="E74" s="438" t="s">
        <v>3</v>
      </c>
      <c r="F74" s="438"/>
      <c r="G74" s="3" t="s">
        <v>4</v>
      </c>
      <c r="H74" s="136" t="s">
        <v>37</v>
      </c>
      <c r="J74" s="17"/>
      <c r="K74" s="15"/>
    </row>
    <row r="75" spans="1:11" s="2" customFormat="1" ht="12.75" customHeight="1" x14ac:dyDescent="0.25">
      <c r="B75" s="439" t="s">
        <v>95</v>
      </c>
      <c r="C75" s="439"/>
      <c r="D75" s="439"/>
      <c r="E75" s="439" t="s">
        <v>96</v>
      </c>
      <c r="F75" s="439"/>
      <c r="G75" s="4" t="s">
        <v>97</v>
      </c>
      <c r="H75" s="55">
        <v>0.12</v>
      </c>
      <c r="I75" s="31"/>
      <c r="J75" s="16"/>
      <c r="K75" s="15"/>
    </row>
    <row r="76" spans="1:11" s="2" customFormat="1" ht="12.75" customHeight="1" x14ac:dyDescent="0.25">
      <c r="B76" s="3" t="s">
        <v>9</v>
      </c>
      <c r="C76" s="5" t="s">
        <v>10</v>
      </c>
      <c r="D76" s="3" t="s">
        <v>11</v>
      </c>
      <c r="E76" s="5" t="s">
        <v>12</v>
      </c>
      <c r="F76" s="3" t="s">
        <v>13</v>
      </c>
      <c r="G76" s="5" t="s">
        <v>14</v>
      </c>
      <c r="H76" s="48" t="s">
        <v>15</v>
      </c>
      <c r="I76" s="33" t="s">
        <v>16</v>
      </c>
      <c r="J76" s="16"/>
      <c r="K76" s="15"/>
    </row>
    <row r="77" spans="1:11" s="2" customFormat="1" ht="12.75" customHeight="1" x14ac:dyDescent="0.25">
      <c r="B77" s="2" t="s">
        <v>27</v>
      </c>
      <c r="C77" s="6">
        <v>4880</v>
      </c>
      <c r="D77" s="6">
        <v>5000</v>
      </c>
      <c r="E77" s="6">
        <f>C77*8.33%</f>
        <v>406.50400000000002</v>
      </c>
      <c r="F77" s="6">
        <v>407</v>
      </c>
      <c r="G77" s="15">
        <f>$G$14+$G$33+$G$52+$G$72</f>
        <v>493.35750116252768</v>
      </c>
      <c r="H77" s="15">
        <f t="shared" ref="H77:H89" si="21">E77-F77</f>
        <v>-0.4959999999999809</v>
      </c>
      <c r="I77" s="31"/>
      <c r="J77" s="16"/>
      <c r="K77" s="15">
        <f>($G77)*($H$75/12)</f>
        <v>4.933575011625277</v>
      </c>
    </row>
    <row r="78" spans="1:11" s="2" customFormat="1" ht="12.75" customHeight="1" x14ac:dyDescent="0.25">
      <c r="A78" s="2" t="s">
        <v>54</v>
      </c>
      <c r="B78" s="2" t="s">
        <v>119</v>
      </c>
      <c r="C78" s="6">
        <v>9353</v>
      </c>
      <c r="D78" s="6">
        <v>5000</v>
      </c>
      <c r="E78" s="6">
        <f t="shared" ref="E78" si="22">C78*8.33%</f>
        <v>779.10490000000004</v>
      </c>
      <c r="F78" s="6">
        <v>50</v>
      </c>
      <c r="G78" s="15">
        <f>$G77+$H77</f>
        <v>492.8615011625277</v>
      </c>
      <c r="H78" s="15">
        <f t="shared" si="21"/>
        <v>729.10490000000004</v>
      </c>
      <c r="I78" s="31"/>
      <c r="J78" s="16"/>
      <c r="K78" s="15">
        <f t="shared" ref="K78:K89" si="23">($G78)*($H$75/12)</f>
        <v>4.9286150116252774</v>
      </c>
    </row>
    <row r="79" spans="1:11" s="2" customFormat="1" ht="12.75" customHeight="1" x14ac:dyDescent="0.25">
      <c r="B79" s="2" t="s">
        <v>28</v>
      </c>
      <c r="C79" s="6">
        <v>4880</v>
      </c>
      <c r="D79" s="6">
        <v>5000</v>
      </c>
      <c r="E79" s="6">
        <f t="shared" ref="E79:E89" si="24">C79*8.33%</f>
        <v>406.50400000000002</v>
      </c>
      <c r="F79" s="6">
        <v>407</v>
      </c>
      <c r="G79" s="15">
        <f>$G78+$H78</f>
        <v>1221.9664011625277</v>
      </c>
      <c r="H79" s="15">
        <f t="shared" si="21"/>
        <v>-0.4959999999999809</v>
      </c>
      <c r="I79" s="31"/>
      <c r="J79" s="16"/>
      <c r="K79" s="15">
        <f t="shared" si="23"/>
        <v>12.219664011625278</v>
      </c>
    </row>
    <row r="80" spans="1:11" s="2" customFormat="1" ht="12.75" customHeight="1" x14ac:dyDescent="0.25">
      <c r="B80" s="2" t="s">
        <v>29</v>
      </c>
      <c r="C80" s="6">
        <v>4880</v>
      </c>
      <c r="D80" s="6">
        <v>5000</v>
      </c>
      <c r="E80" s="6">
        <f t="shared" si="24"/>
        <v>406.50400000000002</v>
      </c>
      <c r="F80" s="6">
        <v>407</v>
      </c>
      <c r="G80" s="15">
        <f t="shared" ref="G80:G89" si="25">$G79+$H79</f>
        <v>1221.4704011625277</v>
      </c>
      <c r="H80" s="15">
        <f t="shared" si="21"/>
        <v>-0.4959999999999809</v>
      </c>
      <c r="I80" s="31"/>
      <c r="J80" s="16"/>
      <c r="K80" s="15">
        <f t="shared" si="23"/>
        <v>12.214704011625276</v>
      </c>
    </row>
    <row r="81" spans="2:11" s="2" customFormat="1" ht="12.75" customHeight="1" x14ac:dyDescent="0.25">
      <c r="B81" s="2" t="s">
        <v>30</v>
      </c>
      <c r="C81" s="6">
        <v>4880</v>
      </c>
      <c r="D81" s="6">
        <v>5000</v>
      </c>
      <c r="E81" s="6">
        <f t="shared" si="24"/>
        <v>406.50400000000002</v>
      </c>
      <c r="F81" s="6">
        <v>407</v>
      </c>
      <c r="G81" s="15">
        <f t="shared" si="25"/>
        <v>1220.9744011625276</v>
      </c>
      <c r="H81" s="15">
        <f t="shared" si="21"/>
        <v>-0.4959999999999809</v>
      </c>
      <c r="I81" s="31"/>
      <c r="J81" s="16"/>
      <c r="K81" s="15">
        <f t="shared" si="23"/>
        <v>12.209744011625276</v>
      </c>
    </row>
    <row r="82" spans="2:11" s="2" customFormat="1" ht="12.75" customHeight="1" x14ac:dyDescent="0.25">
      <c r="B82" s="2" t="s">
        <v>31</v>
      </c>
      <c r="C82" s="6">
        <v>4880</v>
      </c>
      <c r="D82" s="6">
        <v>5000</v>
      </c>
      <c r="E82" s="6">
        <f t="shared" si="24"/>
        <v>406.50400000000002</v>
      </c>
      <c r="F82" s="6">
        <v>407</v>
      </c>
      <c r="G82" s="15">
        <f t="shared" si="25"/>
        <v>1220.4784011625275</v>
      </c>
      <c r="H82" s="15">
        <f t="shared" si="21"/>
        <v>-0.4959999999999809</v>
      </c>
      <c r="I82" s="31"/>
      <c r="J82" s="16"/>
      <c r="K82" s="15">
        <f t="shared" si="23"/>
        <v>12.204784011625275</v>
      </c>
    </row>
    <row r="83" spans="2:11" s="2" customFormat="1" ht="12.75" customHeight="1" x14ac:dyDescent="0.25">
      <c r="B83" s="2" t="s">
        <v>32</v>
      </c>
      <c r="C83" s="6">
        <v>5280</v>
      </c>
      <c r="D83" s="6">
        <v>5000</v>
      </c>
      <c r="E83" s="6">
        <f t="shared" si="24"/>
        <v>439.82400000000001</v>
      </c>
      <c r="F83" s="6">
        <v>417</v>
      </c>
      <c r="G83" s="15">
        <f t="shared" si="25"/>
        <v>1219.9824011625274</v>
      </c>
      <c r="H83" s="15">
        <f t="shared" si="21"/>
        <v>22.824000000000012</v>
      </c>
      <c r="I83" s="31"/>
      <c r="J83" s="16"/>
      <c r="K83" s="15">
        <f t="shared" si="23"/>
        <v>12.199824011625275</v>
      </c>
    </row>
    <row r="84" spans="2:11" s="2" customFormat="1" ht="12.75" customHeight="1" x14ac:dyDescent="0.25">
      <c r="B84" s="2" t="s">
        <v>33</v>
      </c>
      <c r="C84" s="6">
        <v>5280</v>
      </c>
      <c r="D84" s="6">
        <v>5000</v>
      </c>
      <c r="E84" s="6">
        <f t="shared" si="24"/>
        <v>439.82400000000001</v>
      </c>
      <c r="F84" s="6">
        <v>417</v>
      </c>
      <c r="G84" s="15">
        <f t="shared" si="25"/>
        <v>1242.8064011625274</v>
      </c>
      <c r="H84" s="15">
        <f t="shared" si="21"/>
        <v>22.824000000000012</v>
      </c>
      <c r="I84" s="31"/>
      <c r="J84" s="16"/>
      <c r="K84" s="15">
        <f t="shared" si="23"/>
        <v>12.428064011625274</v>
      </c>
    </row>
    <row r="85" spans="2:11" s="2" customFormat="1" ht="12.75" customHeight="1" x14ac:dyDescent="0.25">
      <c r="B85" s="2" t="s">
        <v>17</v>
      </c>
      <c r="C85" s="6">
        <v>5280</v>
      </c>
      <c r="D85" s="6">
        <v>5000</v>
      </c>
      <c r="E85" s="6">
        <f t="shared" si="24"/>
        <v>439.82400000000001</v>
      </c>
      <c r="F85" s="6">
        <v>417</v>
      </c>
      <c r="G85" s="15">
        <f t="shared" si="25"/>
        <v>1265.6304011625275</v>
      </c>
      <c r="H85" s="15">
        <f t="shared" si="21"/>
        <v>22.824000000000012</v>
      </c>
      <c r="I85" s="31"/>
      <c r="J85" s="16"/>
      <c r="K85" s="15">
        <f t="shared" si="23"/>
        <v>12.656304011625275</v>
      </c>
    </row>
    <row r="86" spans="2:11" s="2" customFormat="1" ht="12.75" customHeight="1" x14ac:dyDescent="0.25">
      <c r="B86" s="2" t="s">
        <v>18</v>
      </c>
      <c r="C86" s="6">
        <v>5280</v>
      </c>
      <c r="D86" s="6">
        <v>5000</v>
      </c>
      <c r="E86" s="6">
        <f t="shared" si="24"/>
        <v>439.82400000000001</v>
      </c>
      <c r="F86" s="6">
        <v>417</v>
      </c>
      <c r="G86" s="15">
        <f t="shared" si="25"/>
        <v>1288.4544011625276</v>
      </c>
      <c r="H86" s="15">
        <f t="shared" si="21"/>
        <v>22.824000000000012</v>
      </c>
      <c r="I86" s="31"/>
      <c r="J86" s="16"/>
      <c r="K86" s="15">
        <f t="shared" si="23"/>
        <v>12.884544011625277</v>
      </c>
    </row>
    <row r="87" spans="2:11" s="2" customFormat="1" ht="12.75" customHeight="1" x14ac:dyDescent="0.25">
      <c r="B87" s="2" t="s">
        <v>19</v>
      </c>
      <c r="C87" s="6">
        <v>5280</v>
      </c>
      <c r="D87" s="6">
        <v>5000</v>
      </c>
      <c r="E87" s="6">
        <f t="shared" si="24"/>
        <v>439.82400000000001</v>
      </c>
      <c r="F87" s="6">
        <v>417</v>
      </c>
      <c r="G87" s="15">
        <f t="shared" si="25"/>
        <v>1311.2784011625276</v>
      </c>
      <c r="H87" s="15">
        <f t="shared" si="21"/>
        <v>22.824000000000012</v>
      </c>
      <c r="K87" s="15">
        <f t="shared" si="23"/>
        <v>13.112784011625276</v>
      </c>
    </row>
    <row r="88" spans="2:11" s="2" customFormat="1" ht="12.75" customHeight="1" x14ac:dyDescent="0.25">
      <c r="B88" s="2" t="s">
        <v>20</v>
      </c>
      <c r="C88" s="6">
        <v>5412</v>
      </c>
      <c r="D88" s="6">
        <v>5000</v>
      </c>
      <c r="E88" s="6">
        <f t="shared" si="24"/>
        <v>450.81959999999998</v>
      </c>
      <c r="F88" s="6">
        <v>417</v>
      </c>
      <c r="G88" s="15">
        <f t="shared" si="25"/>
        <v>1334.1024011625277</v>
      </c>
      <c r="H88" s="15">
        <f t="shared" si="21"/>
        <v>33.81959999999998</v>
      </c>
      <c r="K88" s="15">
        <f t="shared" si="23"/>
        <v>13.341024011625278</v>
      </c>
    </row>
    <row r="89" spans="2:11" s="2" customFormat="1" ht="12.75" customHeight="1" thickBot="1" x14ac:dyDescent="0.3">
      <c r="B89" s="2" t="s">
        <v>21</v>
      </c>
      <c r="C89" s="6">
        <v>5412</v>
      </c>
      <c r="D89" s="6">
        <v>5000</v>
      </c>
      <c r="E89" s="6">
        <f t="shared" si="24"/>
        <v>450.81959999999998</v>
      </c>
      <c r="F89" s="6">
        <v>417</v>
      </c>
      <c r="G89" s="15">
        <f t="shared" si="25"/>
        <v>1367.9220011625277</v>
      </c>
      <c r="H89" s="15">
        <f t="shared" si="21"/>
        <v>33.81959999999998</v>
      </c>
      <c r="K89" s="15">
        <f t="shared" si="23"/>
        <v>13.679220011625278</v>
      </c>
    </row>
    <row r="90" spans="2:11" s="2" customFormat="1" ht="12.75" customHeight="1" thickBot="1" x14ac:dyDescent="0.3">
      <c r="B90" s="7" t="s">
        <v>22</v>
      </c>
      <c r="C90" s="8">
        <f>SUM(C77:C89)</f>
        <v>70977</v>
      </c>
      <c r="D90" s="9" t="s">
        <v>23</v>
      </c>
      <c r="E90" s="8">
        <f>SUM(E77:E89)</f>
        <v>5912.3840999999984</v>
      </c>
      <c r="F90" s="8">
        <f>SUM(F77:F89)</f>
        <v>5004</v>
      </c>
      <c r="G90" s="30">
        <f>SUM(G77:G89)</f>
        <v>14901.28501511286</v>
      </c>
      <c r="H90" s="30">
        <f>SUM(H77:H89)</f>
        <v>908.38410000000044</v>
      </c>
      <c r="I90" s="88">
        <f>H75/12</f>
        <v>0.01</v>
      </c>
      <c r="J90" s="19"/>
      <c r="K90" s="29">
        <f>SUM(K77:K89)</f>
        <v>149.01285015112862</v>
      </c>
    </row>
    <row r="91" spans="2:11" s="2" customFormat="1" ht="12.75" customHeight="1" x14ac:dyDescent="0.25">
      <c r="G91" s="15"/>
      <c r="H91" s="15"/>
      <c r="I91" s="31"/>
      <c r="J91" s="16"/>
      <c r="K91" s="15"/>
    </row>
    <row r="92" spans="2:11" s="2" customFormat="1" ht="12.75" customHeight="1" x14ac:dyDescent="0.25">
      <c r="B92" s="2" t="s">
        <v>24</v>
      </c>
      <c r="C92" s="10">
        <f>G90*I90</f>
        <v>149.01285015112862</v>
      </c>
      <c r="F92" s="2" t="s">
        <v>25</v>
      </c>
      <c r="G92" s="73">
        <f>$C92+$H90</f>
        <v>1057.396950151129</v>
      </c>
      <c r="H92" s="15"/>
      <c r="I92" s="15">
        <f>SUM($I$14,$G$33,$G$52,$G$72,$G$92)</f>
        <v>1550.7544513136568</v>
      </c>
      <c r="J92" s="143" t="str">
        <f>IF($K90=$C92,"Intt OK","Intt CHECK IT")</f>
        <v>Intt OK</v>
      </c>
      <c r="K92" s="15"/>
    </row>
    <row r="93" spans="2:11" s="1" customFormat="1" ht="12.75" customHeight="1" x14ac:dyDescent="0.25">
      <c r="H93" s="53"/>
      <c r="I93" s="135" t="str">
        <f>IF($I92=$G97,"OK","CHECK IT")</f>
        <v>OK</v>
      </c>
      <c r="J93" s="16"/>
      <c r="K93" s="28"/>
    </row>
    <row r="94" spans="2:11" s="2" customFormat="1" ht="12.75" customHeight="1" x14ac:dyDescent="0.25">
      <c r="B94" s="438" t="s">
        <v>2</v>
      </c>
      <c r="C94" s="438"/>
      <c r="D94" s="438"/>
      <c r="E94" s="438" t="s">
        <v>3</v>
      </c>
      <c r="F94" s="438"/>
      <c r="G94" s="3" t="s">
        <v>4</v>
      </c>
      <c r="H94" s="137" t="s">
        <v>38</v>
      </c>
      <c r="J94" s="20"/>
      <c r="K94" s="15"/>
    </row>
    <row r="95" spans="2:11" s="2" customFormat="1" ht="12.75" customHeight="1" x14ac:dyDescent="0.25">
      <c r="B95" s="439" t="s">
        <v>95</v>
      </c>
      <c r="C95" s="439"/>
      <c r="D95" s="439"/>
      <c r="E95" s="439" t="s">
        <v>96</v>
      </c>
      <c r="F95" s="439"/>
      <c r="G95" s="4" t="s">
        <v>97</v>
      </c>
      <c r="H95" s="72">
        <v>0.12</v>
      </c>
      <c r="I95" s="77">
        <v>0.11</v>
      </c>
      <c r="J95" s="21"/>
      <c r="K95" s="15"/>
    </row>
    <row r="96" spans="2:11" s="2" customFormat="1" ht="12.75" customHeight="1" x14ac:dyDescent="0.25">
      <c r="B96" s="3" t="s">
        <v>9</v>
      </c>
      <c r="C96" s="5" t="s">
        <v>10</v>
      </c>
      <c r="D96" s="3" t="s">
        <v>11</v>
      </c>
      <c r="E96" s="5" t="s">
        <v>12</v>
      </c>
      <c r="F96" s="3" t="s">
        <v>13</v>
      </c>
      <c r="G96" s="5" t="s">
        <v>14</v>
      </c>
      <c r="H96" s="48" t="s">
        <v>15</v>
      </c>
      <c r="I96" s="33" t="s">
        <v>16</v>
      </c>
      <c r="J96" s="17"/>
      <c r="K96" s="15"/>
    </row>
    <row r="97" spans="2:15" s="2" customFormat="1" ht="12.75" customHeight="1" x14ac:dyDescent="0.25">
      <c r="B97" s="2" t="s">
        <v>27</v>
      </c>
      <c r="C97" s="6">
        <v>5412</v>
      </c>
      <c r="D97" s="6">
        <v>5000</v>
      </c>
      <c r="E97" s="6">
        <f>C97*8.33%</f>
        <v>450.81959999999998</v>
      </c>
      <c r="F97" s="6">
        <v>417</v>
      </c>
      <c r="G97" s="15">
        <f>$G$14+$G$33+$G$52+$G$72+$G$92</f>
        <v>1550.7544513136568</v>
      </c>
      <c r="H97" s="15">
        <f t="shared" ref="H97:H108" si="26">E97-F97</f>
        <v>33.81959999999998</v>
      </c>
      <c r="I97" s="36">
        <v>0.12</v>
      </c>
      <c r="J97" s="22"/>
      <c r="K97" s="15">
        <f>($G97)*($H$95/12)</f>
        <v>15.507544513136567</v>
      </c>
    </row>
    <row r="98" spans="2:15" s="2" customFormat="1" ht="12.75" customHeight="1" x14ac:dyDescent="0.25">
      <c r="B98" s="2" t="s">
        <v>28</v>
      </c>
      <c r="C98" s="6">
        <v>5617</v>
      </c>
      <c r="D98" s="6">
        <v>5000</v>
      </c>
      <c r="E98" s="6">
        <f t="shared" ref="E98:E108" si="27">C98*8.33%</f>
        <v>467.89609999999999</v>
      </c>
      <c r="F98" s="6">
        <v>417</v>
      </c>
      <c r="G98" s="15">
        <f t="shared" ref="G98:G108" si="28">$G97+$H97</f>
        <v>1584.5740513136568</v>
      </c>
      <c r="H98" s="15">
        <f t="shared" si="26"/>
        <v>50.89609999999999</v>
      </c>
      <c r="I98" s="31"/>
      <c r="J98" s="16"/>
      <c r="K98" s="15">
        <f t="shared" ref="K98:K99" si="29">($G98)*($H$95/12)</f>
        <v>15.845740513136569</v>
      </c>
    </row>
    <row r="99" spans="2:15" s="2" customFormat="1" ht="12.75" customHeight="1" x14ac:dyDescent="0.25">
      <c r="B99" s="2" t="s">
        <v>29</v>
      </c>
      <c r="C99" s="6">
        <v>5617</v>
      </c>
      <c r="D99" s="6">
        <v>5000</v>
      </c>
      <c r="E99" s="6">
        <f t="shared" si="27"/>
        <v>467.89609999999999</v>
      </c>
      <c r="F99" s="6">
        <v>417</v>
      </c>
      <c r="G99" s="15">
        <f t="shared" si="28"/>
        <v>1635.4701513136567</v>
      </c>
      <c r="H99" s="15">
        <f t="shared" si="26"/>
        <v>50.89609999999999</v>
      </c>
      <c r="I99" s="31"/>
      <c r="J99" s="16"/>
      <c r="K99" s="15">
        <f t="shared" si="29"/>
        <v>16.354701513136568</v>
      </c>
    </row>
    <row r="100" spans="2:15" s="2" customFormat="1" ht="12.75" customHeight="1" x14ac:dyDescent="0.25">
      <c r="B100" s="2" t="s">
        <v>30</v>
      </c>
      <c r="C100" s="6">
        <v>5617</v>
      </c>
      <c r="D100" s="6">
        <v>5000</v>
      </c>
      <c r="E100" s="6">
        <f t="shared" si="27"/>
        <v>467.89609999999999</v>
      </c>
      <c r="F100" s="6">
        <v>417</v>
      </c>
      <c r="G100" s="15">
        <f t="shared" si="28"/>
        <v>1686.3662513136567</v>
      </c>
      <c r="H100" s="15">
        <f t="shared" si="26"/>
        <v>50.89609999999999</v>
      </c>
      <c r="I100" s="36">
        <v>0.11</v>
      </c>
      <c r="J100" s="16"/>
      <c r="K100" s="15">
        <f>($G100)*($I$100/12)</f>
        <v>15.458357303708519</v>
      </c>
    </row>
    <row r="101" spans="2:15" s="2" customFormat="1" ht="12.75" customHeight="1" x14ac:dyDescent="0.25">
      <c r="B101" s="2" t="s">
        <v>31</v>
      </c>
      <c r="C101" s="6">
        <v>5617</v>
      </c>
      <c r="D101" s="6">
        <v>5000</v>
      </c>
      <c r="E101" s="6">
        <f t="shared" si="27"/>
        <v>467.89609999999999</v>
      </c>
      <c r="F101" s="6">
        <v>417</v>
      </c>
      <c r="G101" s="15">
        <f t="shared" si="28"/>
        <v>1737.2623513136566</v>
      </c>
      <c r="H101" s="15">
        <f t="shared" si="26"/>
        <v>50.89609999999999</v>
      </c>
      <c r="I101" s="31"/>
      <c r="J101" s="16"/>
      <c r="K101" s="15">
        <f t="shared" ref="K101:K108" si="30">($G101)*($I$100/12)</f>
        <v>15.924904887041853</v>
      </c>
    </row>
    <row r="102" spans="2:15" s="2" customFormat="1" ht="12.75" customHeight="1" x14ac:dyDescent="0.25">
      <c r="B102" s="2" t="s">
        <v>32</v>
      </c>
      <c r="C102" s="6">
        <v>5617</v>
      </c>
      <c r="D102" s="6">
        <v>5000</v>
      </c>
      <c r="E102" s="6">
        <f t="shared" si="27"/>
        <v>467.89609999999999</v>
      </c>
      <c r="F102" s="6">
        <v>417</v>
      </c>
      <c r="G102" s="15">
        <f t="shared" si="28"/>
        <v>1788.1584513136565</v>
      </c>
      <c r="H102" s="15">
        <f t="shared" si="26"/>
        <v>50.89609999999999</v>
      </c>
      <c r="I102" s="31"/>
      <c r="J102" s="16"/>
      <c r="K102" s="15">
        <f t="shared" si="30"/>
        <v>16.391452470375185</v>
      </c>
    </row>
    <row r="103" spans="2:15" s="2" customFormat="1" ht="12.75" customHeight="1" x14ac:dyDescent="0.25">
      <c r="B103" s="2" t="s">
        <v>33</v>
      </c>
      <c r="C103" s="6">
        <v>5617</v>
      </c>
      <c r="D103" s="6">
        <v>5000</v>
      </c>
      <c r="E103" s="6">
        <f t="shared" si="27"/>
        <v>467.89609999999999</v>
      </c>
      <c r="F103" s="6">
        <v>417</v>
      </c>
      <c r="G103" s="15">
        <f t="shared" si="28"/>
        <v>1839.0545513136565</v>
      </c>
      <c r="H103" s="15">
        <f t="shared" si="26"/>
        <v>50.89609999999999</v>
      </c>
      <c r="I103" s="31"/>
      <c r="J103" s="16"/>
      <c r="K103" s="15">
        <f t="shared" si="30"/>
        <v>16.858000053708519</v>
      </c>
    </row>
    <row r="104" spans="2:15" s="2" customFormat="1" ht="12.75" customHeight="1" x14ac:dyDescent="0.25">
      <c r="B104" s="2" t="s">
        <v>17</v>
      </c>
      <c r="C104" s="6">
        <v>5658</v>
      </c>
      <c r="D104" s="6">
        <v>5000</v>
      </c>
      <c r="E104" s="6">
        <f t="shared" si="27"/>
        <v>471.31139999999999</v>
      </c>
      <c r="F104" s="6">
        <v>417</v>
      </c>
      <c r="G104" s="15">
        <f t="shared" si="28"/>
        <v>1889.9506513136564</v>
      </c>
      <c r="H104" s="15">
        <f t="shared" si="26"/>
        <v>54.311399999999992</v>
      </c>
      <c r="I104" s="31"/>
      <c r="J104" s="16"/>
      <c r="K104" s="15">
        <f t="shared" si="30"/>
        <v>17.324547637041849</v>
      </c>
    </row>
    <row r="105" spans="2:15" s="2" customFormat="1" ht="12.75" customHeight="1" x14ac:dyDescent="0.25">
      <c r="B105" s="2" t="s">
        <v>18</v>
      </c>
      <c r="C105" s="6">
        <v>5658</v>
      </c>
      <c r="D105" s="6">
        <v>5000</v>
      </c>
      <c r="E105" s="6">
        <f t="shared" si="27"/>
        <v>471.31139999999999</v>
      </c>
      <c r="F105" s="6">
        <v>417</v>
      </c>
      <c r="G105" s="15">
        <f t="shared" si="28"/>
        <v>1944.2620513136565</v>
      </c>
      <c r="H105" s="15">
        <f t="shared" si="26"/>
        <v>54.311399999999992</v>
      </c>
      <c r="I105" s="31"/>
      <c r="J105" s="16"/>
      <c r="K105" s="15">
        <f t="shared" si="30"/>
        <v>17.822402137041852</v>
      </c>
    </row>
    <row r="106" spans="2:15" s="2" customFormat="1" ht="12.75" customHeight="1" x14ac:dyDescent="0.25">
      <c r="B106" s="2" t="s">
        <v>19</v>
      </c>
      <c r="C106" s="6">
        <v>5658</v>
      </c>
      <c r="D106" s="6">
        <v>5000</v>
      </c>
      <c r="E106" s="6">
        <f t="shared" si="27"/>
        <v>471.31139999999999</v>
      </c>
      <c r="F106" s="6">
        <v>417</v>
      </c>
      <c r="G106" s="15">
        <f t="shared" si="28"/>
        <v>1998.5734513136565</v>
      </c>
      <c r="H106" s="15">
        <f t="shared" si="26"/>
        <v>54.311399999999992</v>
      </c>
      <c r="K106" s="15">
        <f t="shared" si="30"/>
        <v>18.320256637041851</v>
      </c>
    </row>
    <row r="107" spans="2:15" s="2" customFormat="1" ht="12.75" customHeight="1" x14ac:dyDescent="0.25">
      <c r="B107" s="2" t="s">
        <v>20</v>
      </c>
      <c r="C107" s="6">
        <v>5796</v>
      </c>
      <c r="D107" s="6">
        <v>5000</v>
      </c>
      <c r="E107" s="6">
        <f t="shared" si="27"/>
        <v>482.80680000000001</v>
      </c>
      <c r="F107" s="6">
        <v>417</v>
      </c>
      <c r="G107" s="15">
        <f t="shared" si="28"/>
        <v>2052.8848513136563</v>
      </c>
      <c r="H107" s="15">
        <f t="shared" si="26"/>
        <v>65.80680000000001</v>
      </c>
      <c r="K107" s="15">
        <f t="shared" si="30"/>
        <v>18.81811113704185</v>
      </c>
    </row>
    <row r="108" spans="2:15" s="2" customFormat="1" ht="12.75" customHeight="1" x14ac:dyDescent="0.25">
      <c r="B108" s="2" t="s">
        <v>21</v>
      </c>
      <c r="C108" s="6">
        <v>5796</v>
      </c>
      <c r="D108" s="6">
        <v>5000</v>
      </c>
      <c r="E108" s="6">
        <f t="shared" si="27"/>
        <v>482.80680000000001</v>
      </c>
      <c r="F108" s="6">
        <v>417</v>
      </c>
      <c r="G108" s="15">
        <f t="shared" si="28"/>
        <v>2118.6916513136562</v>
      </c>
      <c r="H108" s="15">
        <f t="shared" si="26"/>
        <v>65.80680000000001</v>
      </c>
      <c r="K108" s="15">
        <f t="shared" si="30"/>
        <v>19.421340137041849</v>
      </c>
    </row>
    <row r="109" spans="2:15" s="2" customFormat="1" ht="12.75" customHeight="1" x14ac:dyDescent="0.25">
      <c r="B109" s="7" t="s">
        <v>22</v>
      </c>
      <c r="C109" s="8">
        <f>SUM(C97:C108)</f>
        <v>67680</v>
      </c>
      <c r="D109" s="9" t="s">
        <v>23</v>
      </c>
      <c r="E109" s="8">
        <f t="shared" ref="E109:F109" si="31">SUM(E97:E108)</f>
        <v>5637.7439999999997</v>
      </c>
      <c r="F109" s="8">
        <f t="shared" si="31"/>
        <v>5004</v>
      </c>
      <c r="G109" s="30">
        <f>SUM(G97:G108)</f>
        <v>21826.002915763882</v>
      </c>
      <c r="H109" s="30">
        <f>SUM(H97:H108)</f>
        <v>633.74399999999991</v>
      </c>
      <c r="I109" s="37"/>
      <c r="J109" s="23"/>
      <c r="K109" s="30">
        <f>SUM(K97:K108)</f>
        <v>204.04735893945303</v>
      </c>
    </row>
    <row r="110" spans="2:15" s="2" customFormat="1" ht="12.75" customHeight="1" x14ac:dyDescent="0.25">
      <c r="G110" s="15"/>
      <c r="H110" s="15"/>
      <c r="I110" s="31"/>
      <c r="J110" s="16"/>
      <c r="K110" s="42"/>
    </row>
    <row r="111" spans="2:15" s="2" customFormat="1" ht="12.75" customHeight="1" x14ac:dyDescent="0.25">
      <c r="B111" s="2" t="s">
        <v>24</v>
      </c>
      <c r="C111" s="10">
        <f>((G97+G98+G99)*$H$95+(G100+G101+G102+G103+G104+G105+G106+G107+G108)*I95)/12</f>
        <v>204.04735893945301</v>
      </c>
      <c r="D111" s="14"/>
      <c r="E111" s="10"/>
      <c r="F111" s="2" t="s">
        <v>25</v>
      </c>
      <c r="G111" s="73">
        <f>$C111+$H109</f>
        <v>837.79135893945295</v>
      </c>
      <c r="H111" s="15"/>
      <c r="I111" s="15">
        <f>SUM($I$14,$G$33,$G$52,$G$72,$G$92,$G$111)</f>
        <v>2388.5458102531097</v>
      </c>
      <c r="J111" s="143" t="str">
        <f>IF($K109=$C111,"Intt OK","Intt CHECK IT")</f>
        <v>Intt OK</v>
      </c>
      <c r="K111" s="15"/>
      <c r="N111" s="10" t="s">
        <v>54</v>
      </c>
      <c r="O111" s="14" t="s">
        <v>54</v>
      </c>
    </row>
    <row r="112" spans="2:15" s="2" customFormat="1" ht="12.75" customHeight="1" x14ac:dyDescent="0.25">
      <c r="D112" s="14"/>
      <c r="G112" s="10"/>
      <c r="H112" s="46"/>
      <c r="I112" s="135" t="str">
        <f>IF($I111=$G116,"OK","CHECK IT")</f>
        <v>OK</v>
      </c>
      <c r="J112" s="16"/>
      <c r="K112" s="15"/>
    </row>
    <row r="113" spans="2:11" s="2" customFormat="1" ht="12.75" customHeight="1" x14ac:dyDescent="0.25">
      <c r="B113" s="438" t="s">
        <v>2</v>
      </c>
      <c r="C113" s="438"/>
      <c r="D113" s="438"/>
      <c r="E113" s="438" t="s">
        <v>3</v>
      </c>
      <c r="F113" s="438"/>
      <c r="G113" s="3" t="s">
        <v>4</v>
      </c>
      <c r="H113" s="136" t="s">
        <v>39</v>
      </c>
      <c r="J113" s="20"/>
      <c r="K113" s="15"/>
    </row>
    <row r="114" spans="2:11" s="2" customFormat="1" ht="12.75" customHeight="1" x14ac:dyDescent="0.25">
      <c r="B114" s="439" t="s">
        <v>95</v>
      </c>
      <c r="C114" s="439"/>
      <c r="D114" s="439"/>
      <c r="E114" s="439" t="s">
        <v>96</v>
      </c>
      <c r="F114" s="439"/>
      <c r="G114" s="4" t="s">
        <v>97</v>
      </c>
      <c r="H114" s="52" t="s">
        <v>40</v>
      </c>
      <c r="I114" s="35"/>
      <c r="J114" s="21"/>
      <c r="K114" s="15"/>
    </row>
    <row r="115" spans="2:11" s="2" customFormat="1" ht="12.75" customHeight="1" x14ac:dyDescent="0.25">
      <c r="B115" s="3" t="s">
        <v>9</v>
      </c>
      <c r="C115" s="5" t="s">
        <v>10</v>
      </c>
      <c r="D115" s="3" t="s">
        <v>11</v>
      </c>
      <c r="E115" s="5" t="s">
        <v>12</v>
      </c>
      <c r="F115" s="3" t="s">
        <v>13</v>
      </c>
      <c r="G115" s="5" t="s">
        <v>14</v>
      </c>
      <c r="H115" s="48" t="s">
        <v>15</v>
      </c>
      <c r="I115" s="33" t="s">
        <v>16</v>
      </c>
      <c r="J115" s="17"/>
      <c r="K115" s="15"/>
    </row>
    <row r="116" spans="2:11" s="2" customFormat="1" ht="12.75" customHeight="1" x14ac:dyDescent="0.25">
      <c r="B116" s="2" t="s">
        <v>27</v>
      </c>
      <c r="C116" s="6">
        <v>5796</v>
      </c>
      <c r="D116" s="6">
        <v>5000</v>
      </c>
      <c r="E116" s="6">
        <f>C116*8.33%</f>
        <v>482.80680000000001</v>
      </c>
      <c r="F116" s="6">
        <v>417</v>
      </c>
      <c r="G116" s="15">
        <f>$G$14+$G$33+$G$52+$G$72+$G$92+$G$111</f>
        <v>2388.5458102531097</v>
      </c>
      <c r="H116" s="15">
        <f t="shared" ref="H116:H127" si="32">E116-F116</f>
        <v>65.80680000000001</v>
      </c>
      <c r="I116" s="31"/>
      <c r="J116" s="16"/>
      <c r="K116" s="15">
        <f>($G116)*($H$114/12)</f>
        <v>18.909320997837121</v>
      </c>
    </row>
    <row r="117" spans="2:11" s="2" customFormat="1" ht="12.75" customHeight="1" x14ac:dyDescent="0.25">
      <c r="B117" s="2" t="s">
        <v>28</v>
      </c>
      <c r="C117" s="6">
        <v>5796</v>
      </c>
      <c r="D117" s="6">
        <v>5000</v>
      </c>
      <c r="E117" s="6">
        <f t="shared" ref="E117:E127" si="33">C117*8.33%</f>
        <v>482.80680000000001</v>
      </c>
      <c r="F117" s="6">
        <v>417</v>
      </c>
      <c r="G117" s="15">
        <f t="shared" ref="G117:G127" si="34">$G116+$H116</f>
        <v>2454.3526102531096</v>
      </c>
      <c r="H117" s="15">
        <f t="shared" si="32"/>
        <v>65.80680000000001</v>
      </c>
      <c r="I117" s="31"/>
      <c r="J117" s="16"/>
      <c r="K117" s="15">
        <f t="shared" ref="K117:K127" si="35">($G117)*($H$114/12)</f>
        <v>19.430291497837118</v>
      </c>
    </row>
    <row r="118" spans="2:11" s="2" customFormat="1" ht="12.75" customHeight="1" x14ac:dyDescent="0.25">
      <c r="B118" s="2" t="s">
        <v>29</v>
      </c>
      <c r="C118" s="6">
        <v>5796</v>
      </c>
      <c r="D118" s="6">
        <v>5000</v>
      </c>
      <c r="E118" s="6">
        <f t="shared" si="33"/>
        <v>482.80680000000001</v>
      </c>
      <c r="F118" s="6">
        <v>417</v>
      </c>
      <c r="G118" s="15">
        <f t="shared" si="34"/>
        <v>2520.1594102531094</v>
      </c>
      <c r="H118" s="15">
        <f t="shared" si="32"/>
        <v>65.80680000000001</v>
      </c>
      <c r="I118" s="31"/>
      <c r="J118" s="16"/>
      <c r="K118" s="15">
        <f t="shared" si="35"/>
        <v>19.951261997837118</v>
      </c>
    </row>
    <row r="119" spans="2:11" s="2" customFormat="1" ht="12.75" customHeight="1" x14ac:dyDescent="0.25">
      <c r="B119" s="2" t="s">
        <v>30</v>
      </c>
      <c r="C119" s="6">
        <v>5796</v>
      </c>
      <c r="D119" s="6">
        <v>6500</v>
      </c>
      <c r="E119" s="6">
        <f t="shared" si="33"/>
        <v>482.80680000000001</v>
      </c>
      <c r="F119" s="6">
        <v>483</v>
      </c>
      <c r="G119" s="15">
        <f t="shared" si="34"/>
        <v>2585.9662102531092</v>
      </c>
      <c r="H119" s="15">
        <f t="shared" si="32"/>
        <v>-0.19319999999999027</v>
      </c>
      <c r="I119" s="31"/>
      <c r="J119" s="16"/>
      <c r="K119" s="15">
        <f t="shared" si="35"/>
        <v>20.472232497837116</v>
      </c>
    </row>
    <row r="120" spans="2:11" s="2" customFormat="1" ht="12.75" customHeight="1" x14ac:dyDescent="0.25">
      <c r="B120" s="2" t="s">
        <v>31</v>
      </c>
      <c r="C120" s="6">
        <v>5922</v>
      </c>
      <c r="D120" s="6">
        <v>6500</v>
      </c>
      <c r="E120" s="6">
        <f t="shared" si="33"/>
        <v>493.30259999999998</v>
      </c>
      <c r="F120" s="6">
        <v>494</v>
      </c>
      <c r="G120" s="15">
        <f t="shared" si="34"/>
        <v>2585.7730102531091</v>
      </c>
      <c r="H120" s="15">
        <f t="shared" si="32"/>
        <v>-0.69740000000001601</v>
      </c>
      <c r="I120" s="31"/>
      <c r="J120" s="16"/>
      <c r="K120" s="15">
        <f t="shared" si="35"/>
        <v>20.470702997837115</v>
      </c>
    </row>
    <row r="121" spans="2:11" s="2" customFormat="1" ht="12.75" customHeight="1" x14ac:dyDescent="0.25">
      <c r="B121" s="2" t="s">
        <v>32</v>
      </c>
      <c r="C121" s="6">
        <v>5922</v>
      </c>
      <c r="D121" s="6">
        <v>6500</v>
      </c>
      <c r="E121" s="6">
        <f t="shared" si="33"/>
        <v>493.30259999999998</v>
      </c>
      <c r="F121" s="6">
        <v>494</v>
      </c>
      <c r="G121" s="15">
        <f t="shared" si="34"/>
        <v>2585.0756102531091</v>
      </c>
      <c r="H121" s="15">
        <f t="shared" si="32"/>
        <v>-0.69740000000001601</v>
      </c>
      <c r="I121" s="31"/>
      <c r="J121" s="16"/>
      <c r="K121" s="15">
        <f t="shared" si="35"/>
        <v>20.465181914503781</v>
      </c>
    </row>
    <row r="122" spans="2:11" s="2" customFormat="1" ht="12.75" customHeight="1" x14ac:dyDescent="0.25">
      <c r="B122" s="2" t="s">
        <v>33</v>
      </c>
      <c r="C122" s="6">
        <v>5922</v>
      </c>
      <c r="D122" s="6">
        <v>6500</v>
      </c>
      <c r="E122" s="6">
        <f t="shared" si="33"/>
        <v>493.30259999999998</v>
      </c>
      <c r="F122" s="6">
        <v>494</v>
      </c>
      <c r="G122" s="15">
        <f t="shared" si="34"/>
        <v>2584.378210253109</v>
      </c>
      <c r="H122" s="15">
        <f t="shared" si="32"/>
        <v>-0.69740000000001601</v>
      </c>
      <c r="I122" s="31"/>
      <c r="J122" s="16"/>
      <c r="K122" s="15">
        <f t="shared" si="35"/>
        <v>20.459660831170449</v>
      </c>
    </row>
    <row r="123" spans="2:11" s="2" customFormat="1" ht="12.75" customHeight="1" x14ac:dyDescent="0.25">
      <c r="B123" s="2" t="s">
        <v>17</v>
      </c>
      <c r="C123" s="6">
        <v>5922</v>
      </c>
      <c r="D123" s="6">
        <v>6500</v>
      </c>
      <c r="E123" s="6">
        <f t="shared" si="33"/>
        <v>493.30259999999998</v>
      </c>
      <c r="F123" s="6">
        <v>494</v>
      </c>
      <c r="G123" s="15">
        <f t="shared" si="34"/>
        <v>2583.680810253109</v>
      </c>
      <c r="H123" s="15">
        <f t="shared" si="32"/>
        <v>-0.69740000000001601</v>
      </c>
      <c r="I123" s="31"/>
      <c r="J123" s="16"/>
      <c r="K123" s="15">
        <f t="shared" si="35"/>
        <v>20.454139747837115</v>
      </c>
    </row>
    <row r="124" spans="2:11" s="2" customFormat="1" ht="12.75" customHeight="1" x14ac:dyDescent="0.25">
      <c r="B124" s="2" t="s">
        <v>18</v>
      </c>
      <c r="C124" s="6">
        <v>5922</v>
      </c>
      <c r="D124" s="6">
        <v>6500</v>
      </c>
      <c r="E124" s="6">
        <f t="shared" si="33"/>
        <v>493.30259999999998</v>
      </c>
      <c r="F124" s="6">
        <v>494</v>
      </c>
      <c r="G124" s="15">
        <f t="shared" si="34"/>
        <v>2582.983410253109</v>
      </c>
      <c r="H124" s="15">
        <f t="shared" si="32"/>
        <v>-0.69740000000001601</v>
      </c>
      <c r="I124" s="31"/>
      <c r="J124" s="16"/>
      <c r="K124" s="15">
        <f t="shared" si="35"/>
        <v>20.44861866450378</v>
      </c>
    </row>
    <row r="125" spans="2:11" s="2" customFormat="1" ht="12.75" customHeight="1" x14ac:dyDescent="0.25">
      <c r="B125" s="2" t="s">
        <v>19</v>
      </c>
      <c r="C125" s="6">
        <v>5922</v>
      </c>
      <c r="D125" s="6">
        <v>6500</v>
      </c>
      <c r="E125" s="6">
        <f t="shared" si="33"/>
        <v>493.30259999999998</v>
      </c>
      <c r="F125" s="6">
        <v>494</v>
      </c>
      <c r="G125" s="15">
        <f t="shared" si="34"/>
        <v>2582.286010253109</v>
      </c>
      <c r="H125" s="15">
        <f t="shared" si="32"/>
        <v>-0.69740000000001601</v>
      </c>
      <c r="K125" s="15">
        <f t="shared" si="35"/>
        <v>20.443097581170449</v>
      </c>
    </row>
    <row r="126" spans="2:11" s="2" customFormat="1" ht="12.75" customHeight="1" x14ac:dyDescent="0.25">
      <c r="B126" s="2" t="s">
        <v>20</v>
      </c>
      <c r="C126" s="6">
        <v>6098</v>
      </c>
      <c r="D126" s="6">
        <v>6500</v>
      </c>
      <c r="E126" s="6">
        <f t="shared" si="33"/>
        <v>507.96339999999998</v>
      </c>
      <c r="F126" s="6">
        <v>508</v>
      </c>
      <c r="G126" s="15">
        <f t="shared" si="34"/>
        <v>2581.588610253109</v>
      </c>
      <c r="H126" s="15">
        <f t="shared" si="32"/>
        <v>-3.6600000000021282E-2</v>
      </c>
      <c r="K126" s="15">
        <f t="shared" si="35"/>
        <v>20.437576497837114</v>
      </c>
    </row>
    <row r="127" spans="2:11" s="2" customFormat="1" ht="12.75" customHeight="1" x14ac:dyDescent="0.25">
      <c r="B127" s="2" t="s">
        <v>21</v>
      </c>
      <c r="C127" s="6">
        <v>6098</v>
      </c>
      <c r="D127" s="6">
        <v>6500</v>
      </c>
      <c r="E127" s="6">
        <f t="shared" si="33"/>
        <v>507.96339999999998</v>
      </c>
      <c r="F127" s="6">
        <v>508</v>
      </c>
      <c r="G127" s="15">
        <f t="shared" si="34"/>
        <v>2581.5520102531091</v>
      </c>
      <c r="H127" s="15">
        <f t="shared" si="32"/>
        <v>-3.6600000000021282E-2</v>
      </c>
      <c r="K127" s="15">
        <f t="shared" si="35"/>
        <v>20.437286747837117</v>
      </c>
    </row>
    <row r="128" spans="2:11" s="2" customFormat="1" ht="12.75" customHeight="1" x14ac:dyDescent="0.25">
      <c r="B128" s="7" t="s">
        <v>22</v>
      </c>
      <c r="C128" s="8">
        <f>SUM(C116:C127)</f>
        <v>70912</v>
      </c>
      <c r="D128" s="9" t="s">
        <v>23</v>
      </c>
      <c r="E128" s="8">
        <f>SUM(E116:E127)</f>
        <v>5906.9695999999994</v>
      </c>
      <c r="F128" s="8">
        <f>SUM(F116:F127)</f>
        <v>5714</v>
      </c>
      <c r="G128" s="30">
        <f>SUM(G116:G127)</f>
        <v>30616.341723037309</v>
      </c>
      <c r="H128" s="30">
        <f>SUM(H116:H127)</f>
        <v>192.9695999999999</v>
      </c>
      <c r="I128" s="38">
        <f>H114/12</f>
        <v>7.9166666666666673E-3</v>
      </c>
      <c r="J128" s="23"/>
      <c r="K128" s="30">
        <f>SUM(K116:K127)</f>
        <v>242.37937197404537</v>
      </c>
    </row>
    <row r="129" spans="2:11" s="2" customFormat="1" ht="12.75" customHeight="1" x14ac:dyDescent="0.25">
      <c r="G129" s="15"/>
      <c r="H129" s="15"/>
      <c r="I129" s="31"/>
      <c r="J129" s="16"/>
      <c r="K129" s="42"/>
    </row>
    <row r="130" spans="2:11" s="2" customFormat="1" ht="12.75" customHeight="1" x14ac:dyDescent="0.25">
      <c r="B130" s="2" t="s">
        <v>24</v>
      </c>
      <c r="C130" s="10">
        <f>G128*I128</f>
        <v>242.37937197404537</v>
      </c>
      <c r="F130" s="2" t="s">
        <v>25</v>
      </c>
      <c r="G130" s="73">
        <f>$C130+$H128</f>
        <v>435.3489719740453</v>
      </c>
      <c r="H130" s="15"/>
      <c r="I130" s="15">
        <f>SUM($I$14,$G$33,$G$52,$G$72,$G$92,$G$111,$G$130)</f>
        <v>2823.8947822271548</v>
      </c>
      <c r="J130" s="143" t="str">
        <f>IF($K128=$C130,"Intt OK","Intt CHECK IT")</f>
        <v>Intt OK</v>
      </c>
      <c r="K130" s="15"/>
    </row>
    <row r="131" spans="2:11" s="1" customFormat="1" ht="12.75" customHeight="1" x14ac:dyDescent="0.25">
      <c r="H131" s="53"/>
      <c r="I131" s="135" t="str">
        <f>IF($I130=$G135,"OK","CHECK IT")</f>
        <v>OK</v>
      </c>
      <c r="J131" s="16"/>
      <c r="K131" s="28"/>
    </row>
    <row r="132" spans="2:11" s="2" customFormat="1" ht="12.75" customHeight="1" x14ac:dyDescent="0.25">
      <c r="B132" s="438" t="s">
        <v>2</v>
      </c>
      <c r="C132" s="438"/>
      <c r="D132" s="438"/>
      <c r="E132" s="438" t="s">
        <v>3</v>
      </c>
      <c r="F132" s="438"/>
      <c r="G132" s="3" t="s">
        <v>4</v>
      </c>
      <c r="H132" s="136" t="s">
        <v>41</v>
      </c>
      <c r="J132" s="20"/>
      <c r="K132" s="15"/>
    </row>
    <row r="133" spans="2:11" s="2" customFormat="1" ht="12.75" customHeight="1" x14ac:dyDescent="0.25">
      <c r="B133" s="439" t="s">
        <v>95</v>
      </c>
      <c r="C133" s="439"/>
      <c r="D133" s="439"/>
      <c r="E133" s="439" t="s">
        <v>96</v>
      </c>
      <c r="F133" s="439"/>
      <c r="G133" s="4" t="s">
        <v>97</v>
      </c>
      <c r="H133" s="52" t="s">
        <v>40</v>
      </c>
      <c r="I133" s="35"/>
      <c r="J133" s="21"/>
      <c r="K133" s="15"/>
    </row>
    <row r="134" spans="2:11" s="2" customFormat="1" ht="12.75" customHeight="1" x14ac:dyDescent="0.25">
      <c r="B134" s="3" t="s">
        <v>9</v>
      </c>
      <c r="C134" s="5" t="s">
        <v>10</v>
      </c>
      <c r="D134" s="3" t="s">
        <v>11</v>
      </c>
      <c r="E134" s="5" t="s">
        <v>12</v>
      </c>
      <c r="F134" s="3" t="s">
        <v>13</v>
      </c>
      <c r="G134" s="5" t="s">
        <v>14</v>
      </c>
      <c r="H134" s="48" t="s">
        <v>15</v>
      </c>
      <c r="I134" s="33" t="s">
        <v>16</v>
      </c>
      <c r="J134" s="17"/>
      <c r="K134" s="15"/>
    </row>
    <row r="135" spans="2:11" s="2" customFormat="1" ht="12.75" customHeight="1" x14ac:dyDescent="0.25">
      <c r="B135" s="2" t="s">
        <v>27</v>
      </c>
      <c r="C135" s="6">
        <v>6098</v>
      </c>
      <c r="D135" s="6">
        <v>6500</v>
      </c>
      <c r="E135" s="6">
        <f>C135*8.33%</f>
        <v>507.96339999999998</v>
      </c>
      <c r="F135" s="6">
        <v>508</v>
      </c>
      <c r="G135" s="15">
        <f>$G$14+$G$33+$G$52+$G$72+$G$92+$G$111+$G$130</f>
        <v>2823.8947822271548</v>
      </c>
      <c r="H135" s="15">
        <f t="shared" ref="H135:H146" si="36">E135-F135</f>
        <v>-3.6600000000021282E-2</v>
      </c>
      <c r="I135" s="31"/>
      <c r="J135" s="16"/>
      <c r="K135" s="15">
        <f>($G135)*($H$133/12)</f>
        <v>22.355833692631645</v>
      </c>
    </row>
    <row r="136" spans="2:11" s="2" customFormat="1" ht="12.75" customHeight="1" x14ac:dyDescent="0.25">
      <c r="B136" s="2" t="s">
        <v>28</v>
      </c>
      <c r="C136" s="6">
        <v>6098</v>
      </c>
      <c r="D136" s="6">
        <v>6500</v>
      </c>
      <c r="E136" s="6">
        <f t="shared" ref="E136:E146" si="37">C136*8.33%</f>
        <v>507.96339999999998</v>
      </c>
      <c r="F136" s="6">
        <v>508</v>
      </c>
      <c r="G136" s="15">
        <f t="shared" ref="G136:G146" si="38">$G135+$H135</f>
        <v>2823.8581822271549</v>
      </c>
      <c r="H136" s="15">
        <f t="shared" si="36"/>
        <v>-3.6600000000021282E-2</v>
      </c>
      <c r="I136" s="31"/>
      <c r="J136" s="16"/>
      <c r="K136" s="15">
        <f t="shared" ref="K136:K146" si="39">($G136)*($H$133/12)</f>
        <v>22.355543942631645</v>
      </c>
    </row>
    <row r="137" spans="2:11" s="2" customFormat="1" ht="12.75" customHeight="1" x14ac:dyDescent="0.25">
      <c r="B137" s="2" t="s">
        <v>29</v>
      </c>
      <c r="C137" s="6">
        <v>6098</v>
      </c>
      <c r="D137" s="6">
        <v>6500</v>
      </c>
      <c r="E137" s="6">
        <f t="shared" si="37"/>
        <v>507.96339999999998</v>
      </c>
      <c r="F137" s="6">
        <v>508</v>
      </c>
      <c r="G137" s="15">
        <f t="shared" si="38"/>
        <v>2823.821582227155</v>
      </c>
      <c r="H137" s="15">
        <f t="shared" si="36"/>
        <v>-3.6600000000021282E-2</v>
      </c>
      <c r="I137" s="31"/>
      <c r="J137" s="16"/>
      <c r="K137" s="15">
        <f t="shared" si="39"/>
        <v>22.355254192631644</v>
      </c>
    </row>
    <row r="138" spans="2:11" s="2" customFormat="1" ht="12.75" customHeight="1" x14ac:dyDescent="0.25">
      <c r="B138" s="2" t="s">
        <v>30</v>
      </c>
      <c r="C138" s="6">
        <v>6098</v>
      </c>
      <c r="D138" s="6">
        <v>6500</v>
      </c>
      <c r="E138" s="6">
        <f t="shared" si="37"/>
        <v>507.96339999999998</v>
      </c>
      <c r="F138" s="6">
        <v>508</v>
      </c>
      <c r="G138" s="15">
        <f t="shared" si="38"/>
        <v>2823.7849822271551</v>
      </c>
      <c r="H138" s="15">
        <f t="shared" si="36"/>
        <v>-3.6600000000021282E-2</v>
      </c>
      <c r="I138" s="31"/>
      <c r="J138" s="16"/>
      <c r="K138" s="15">
        <f t="shared" si="39"/>
        <v>22.354964442631648</v>
      </c>
    </row>
    <row r="139" spans="2:11" s="2" customFormat="1" ht="12.75" customHeight="1" x14ac:dyDescent="0.25">
      <c r="B139" s="2" t="s">
        <v>31</v>
      </c>
      <c r="C139" s="6">
        <v>6098</v>
      </c>
      <c r="D139" s="6">
        <v>6500</v>
      </c>
      <c r="E139" s="6">
        <f t="shared" si="37"/>
        <v>507.96339999999998</v>
      </c>
      <c r="F139" s="6">
        <v>508</v>
      </c>
      <c r="G139" s="15">
        <f t="shared" si="38"/>
        <v>2823.7483822271552</v>
      </c>
      <c r="H139" s="15">
        <f t="shared" si="36"/>
        <v>-3.6600000000021282E-2</v>
      </c>
      <c r="I139" s="31"/>
      <c r="J139" s="16"/>
      <c r="K139" s="15">
        <f t="shared" si="39"/>
        <v>22.354674692631647</v>
      </c>
    </row>
    <row r="140" spans="2:11" s="2" customFormat="1" ht="12.75" customHeight="1" x14ac:dyDescent="0.25">
      <c r="B140" s="2" t="s">
        <v>32</v>
      </c>
      <c r="C140" s="6">
        <v>6098</v>
      </c>
      <c r="D140" s="6">
        <v>6500</v>
      </c>
      <c r="E140" s="6">
        <f t="shared" si="37"/>
        <v>507.96339999999998</v>
      </c>
      <c r="F140" s="6">
        <v>508</v>
      </c>
      <c r="G140" s="15">
        <f t="shared" si="38"/>
        <v>2823.7117822271553</v>
      </c>
      <c r="H140" s="15">
        <f t="shared" si="36"/>
        <v>-3.6600000000021282E-2</v>
      </c>
      <c r="I140" s="31"/>
      <c r="J140" s="16"/>
      <c r="K140" s="15">
        <f t="shared" si="39"/>
        <v>22.354384942631647</v>
      </c>
    </row>
    <row r="141" spans="2:11" s="2" customFormat="1" ht="12.75" customHeight="1" x14ac:dyDescent="0.25">
      <c r="B141" s="2" t="s">
        <v>33</v>
      </c>
      <c r="C141" s="6">
        <v>6098</v>
      </c>
      <c r="D141" s="6">
        <v>6500</v>
      </c>
      <c r="E141" s="6">
        <f t="shared" si="37"/>
        <v>507.96339999999998</v>
      </c>
      <c r="F141" s="6">
        <v>508</v>
      </c>
      <c r="G141" s="15">
        <f t="shared" si="38"/>
        <v>2823.6751822271553</v>
      </c>
      <c r="H141" s="15">
        <f t="shared" si="36"/>
        <v>-3.6600000000021282E-2</v>
      </c>
      <c r="I141" s="31"/>
      <c r="J141" s="16"/>
      <c r="K141" s="15">
        <f t="shared" si="39"/>
        <v>22.354095192631647</v>
      </c>
    </row>
    <row r="142" spans="2:11" s="2" customFormat="1" ht="12.75" customHeight="1" x14ac:dyDescent="0.25">
      <c r="B142" s="2" t="s">
        <v>17</v>
      </c>
      <c r="C142" s="6">
        <v>6098</v>
      </c>
      <c r="D142" s="6">
        <v>6500</v>
      </c>
      <c r="E142" s="6">
        <f t="shared" si="37"/>
        <v>507.96339999999998</v>
      </c>
      <c r="F142" s="6">
        <v>508</v>
      </c>
      <c r="G142" s="15">
        <f t="shared" si="38"/>
        <v>2823.6385822271554</v>
      </c>
      <c r="H142" s="15">
        <f t="shared" si="36"/>
        <v>-3.6600000000021282E-2</v>
      </c>
      <c r="I142" s="31"/>
      <c r="J142" s="16"/>
      <c r="K142" s="15">
        <f t="shared" si="39"/>
        <v>22.35380544263165</v>
      </c>
    </row>
    <row r="143" spans="2:11" s="2" customFormat="1" ht="12.75" customHeight="1" x14ac:dyDescent="0.25">
      <c r="B143" s="2" t="s">
        <v>18</v>
      </c>
      <c r="C143" s="6">
        <v>6098</v>
      </c>
      <c r="D143" s="6">
        <v>6500</v>
      </c>
      <c r="E143" s="6">
        <f t="shared" si="37"/>
        <v>507.96339999999998</v>
      </c>
      <c r="F143" s="6">
        <v>508</v>
      </c>
      <c r="G143" s="15">
        <f t="shared" si="38"/>
        <v>2823.6019822271555</v>
      </c>
      <c r="H143" s="15">
        <f t="shared" si="36"/>
        <v>-3.6600000000021282E-2</v>
      </c>
      <c r="I143" s="31"/>
      <c r="J143" s="16"/>
      <c r="K143" s="15">
        <f t="shared" si="39"/>
        <v>22.35351569263165</v>
      </c>
    </row>
    <row r="144" spans="2:11" s="2" customFormat="1" ht="12.75" customHeight="1" x14ac:dyDescent="0.25">
      <c r="B144" s="2" t="s">
        <v>19</v>
      </c>
      <c r="C144" s="6">
        <v>6098</v>
      </c>
      <c r="D144" s="6">
        <v>6500</v>
      </c>
      <c r="E144" s="6">
        <f t="shared" si="37"/>
        <v>507.96339999999998</v>
      </c>
      <c r="F144" s="6">
        <v>508</v>
      </c>
      <c r="G144" s="15">
        <f t="shared" si="38"/>
        <v>2823.5653822271556</v>
      </c>
      <c r="H144" s="15">
        <f t="shared" si="36"/>
        <v>-3.6600000000021282E-2</v>
      </c>
      <c r="K144" s="15">
        <f t="shared" si="39"/>
        <v>22.353225942631649</v>
      </c>
    </row>
    <row r="145" spans="2:11" s="2" customFormat="1" ht="12.75" customHeight="1" x14ac:dyDescent="0.25">
      <c r="B145" s="2" t="s">
        <v>20</v>
      </c>
      <c r="C145" s="6">
        <v>6275</v>
      </c>
      <c r="D145" s="6">
        <v>6500</v>
      </c>
      <c r="E145" s="6">
        <f t="shared" si="37"/>
        <v>522.70749999999998</v>
      </c>
      <c r="F145" s="6">
        <v>523</v>
      </c>
      <c r="G145" s="15">
        <f t="shared" si="38"/>
        <v>2823.5287822271557</v>
      </c>
      <c r="H145" s="15">
        <f t="shared" si="36"/>
        <v>-0.29250000000001819</v>
      </c>
      <c r="K145" s="15">
        <f t="shared" si="39"/>
        <v>22.352936192631653</v>
      </c>
    </row>
    <row r="146" spans="2:11" s="2" customFormat="1" ht="12.75" customHeight="1" x14ac:dyDescent="0.25">
      <c r="B146" s="2" t="s">
        <v>21</v>
      </c>
      <c r="C146" s="6">
        <v>6275</v>
      </c>
      <c r="D146" s="6">
        <v>6500</v>
      </c>
      <c r="E146" s="6">
        <f t="shared" si="37"/>
        <v>522.70749999999998</v>
      </c>
      <c r="F146" s="6">
        <v>523</v>
      </c>
      <c r="G146" s="15">
        <f t="shared" si="38"/>
        <v>2823.2362822271557</v>
      </c>
      <c r="H146" s="15">
        <f t="shared" si="36"/>
        <v>-0.29250000000001819</v>
      </c>
      <c r="K146" s="15">
        <f t="shared" si="39"/>
        <v>22.350620567631651</v>
      </c>
    </row>
    <row r="147" spans="2:11" s="2" customFormat="1" ht="12.75" customHeight="1" x14ac:dyDescent="0.25">
      <c r="B147" s="7" t="s">
        <v>22</v>
      </c>
      <c r="C147" s="8">
        <f>SUM(C135:C146)</f>
        <v>73530</v>
      </c>
      <c r="D147" s="9" t="s">
        <v>23</v>
      </c>
      <c r="E147" s="8">
        <f>SUM(E135:E146)</f>
        <v>6125.0490000000009</v>
      </c>
      <c r="F147" s="8">
        <f>SUM(F135:F146)</f>
        <v>6126</v>
      </c>
      <c r="G147" s="30">
        <f>SUM(G135:G146)</f>
        <v>33884.065886725861</v>
      </c>
      <c r="H147" s="30">
        <f>SUM(H135:H146)</f>
        <v>-0.9510000000002492</v>
      </c>
      <c r="I147" s="38">
        <f>H133/12</f>
        <v>7.9166666666666673E-3</v>
      </c>
      <c r="J147" s="23"/>
      <c r="K147" s="30">
        <f>SUM(K135:K146)</f>
        <v>268.24885493657973</v>
      </c>
    </row>
    <row r="148" spans="2:11" s="2" customFormat="1" ht="12.75" customHeight="1" x14ac:dyDescent="0.25">
      <c r="B148" s="59"/>
      <c r="C148" s="60"/>
      <c r="D148" s="61"/>
      <c r="E148" s="60"/>
      <c r="F148" s="60"/>
      <c r="G148" s="15"/>
      <c r="H148" s="15"/>
      <c r="I148" s="31"/>
      <c r="J148" s="16"/>
      <c r="K148" s="15"/>
    </row>
    <row r="149" spans="2:11" s="2" customFormat="1" ht="12.75" customHeight="1" x14ac:dyDescent="0.25">
      <c r="B149" s="2" t="s">
        <v>24</v>
      </c>
      <c r="C149" s="10">
        <f>G147*I147</f>
        <v>268.24885493657973</v>
      </c>
      <c r="F149" s="2" t="s">
        <v>25</v>
      </c>
      <c r="G149" s="73">
        <f>$C149+$H147</f>
        <v>267.29785493657948</v>
      </c>
      <c r="H149" s="15"/>
      <c r="I149" s="15">
        <f>SUM($I$14,$G$33,$G$52,$G$72,$G$92,$G$111,$G$130,$G$149)</f>
        <v>3091.1926371637342</v>
      </c>
      <c r="J149" s="143" t="str">
        <f>IF($K147=$C149,"Intt OK","Intt CHECK IT")</f>
        <v>Intt OK</v>
      </c>
      <c r="K149" s="15"/>
    </row>
    <row r="150" spans="2:11" s="1" customFormat="1" ht="12.75" customHeight="1" x14ac:dyDescent="0.25">
      <c r="H150" s="53"/>
      <c r="I150" s="135" t="str">
        <f>IF($I149=$G154,"OK","CHECK IT")</f>
        <v>OK</v>
      </c>
      <c r="J150" s="16"/>
      <c r="K150" s="28"/>
    </row>
    <row r="151" spans="2:11" s="2" customFormat="1" ht="12.75" customHeight="1" x14ac:dyDescent="0.25">
      <c r="B151" s="438" t="s">
        <v>2</v>
      </c>
      <c r="C151" s="438"/>
      <c r="D151" s="438"/>
      <c r="E151" s="438" t="s">
        <v>3</v>
      </c>
      <c r="F151" s="438"/>
      <c r="G151" s="3" t="s">
        <v>4</v>
      </c>
      <c r="H151" s="136" t="s">
        <v>42</v>
      </c>
      <c r="J151" s="20"/>
      <c r="K151" s="15"/>
    </row>
    <row r="152" spans="2:11" s="2" customFormat="1" ht="12.75" customHeight="1" x14ac:dyDescent="0.25">
      <c r="B152" s="439" t="s">
        <v>95</v>
      </c>
      <c r="C152" s="439"/>
      <c r="D152" s="439"/>
      <c r="E152" s="439" t="s">
        <v>96</v>
      </c>
      <c r="F152" s="439"/>
      <c r="G152" s="4" t="s">
        <v>97</v>
      </c>
      <c r="H152" s="52" t="s">
        <v>40</v>
      </c>
      <c r="I152" s="39"/>
      <c r="J152" s="24"/>
      <c r="K152" s="15"/>
    </row>
    <row r="153" spans="2:11" s="2" customFormat="1" ht="12.75" customHeight="1" x14ac:dyDescent="0.25">
      <c r="B153" s="3" t="s">
        <v>9</v>
      </c>
      <c r="C153" s="5" t="s">
        <v>10</v>
      </c>
      <c r="D153" s="3" t="s">
        <v>11</v>
      </c>
      <c r="E153" s="5" t="s">
        <v>12</v>
      </c>
      <c r="F153" s="3" t="s">
        <v>13</v>
      </c>
      <c r="G153" s="5" t="s">
        <v>14</v>
      </c>
      <c r="H153" s="48" t="s">
        <v>15</v>
      </c>
      <c r="I153" s="33" t="s">
        <v>16</v>
      </c>
      <c r="J153" s="17"/>
      <c r="K153" s="15"/>
    </row>
    <row r="154" spans="2:11" s="2" customFormat="1" ht="12.75" customHeight="1" x14ac:dyDescent="0.25">
      <c r="B154" s="2" t="s">
        <v>27</v>
      </c>
      <c r="C154" s="6">
        <v>6275</v>
      </c>
      <c r="D154" s="6">
        <v>6500</v>
      </c>
      <c r="E154" s="6">
        <f>C154*8.33%</f>
        <v>522.70749999999998</v>
      </c>
      <c r="F154" s="6">
        <v>523</v>
      </c>
      <c r="G154" s="15">
        <f>$G$14+$G$33+$G$52+$G$72+$G$92+$G$111+$G$130+$G$149</f>
        <v>3091.1926371637342</v>
      </c>
      <c r="H154" s="15">
        <f t="shared" ref="H154:H165" si="40">E154-F154</f>
        <v>-0.29250000000001819</v>
      </c>
      <c r="I154" s="31"/>
      <c r="J154" s="16"/>
      <c r="K154" s="15">
        <f>($G154)*($H$152/12)</f>
        <v>24.471941710879562</v>
      </c>
    </row>
    <row r="155" spans="2:11" s="2" customFormat="1" ht="12.75" customHeight="1" x14ac:dyDescent="0.25">
      <c r="B155" s="2" t="s">
        <v>28</v>
      </c>
      <c r="C155" s="6">
        <v>6275</v>
      </c>
      <c r="D155" s="6">
        <v>6500</v>
      </c>
      <c r="E155" s="6">
        <f t="shared" ref="E155:E165" si="41">C155*8.33%</f>
        <v>522.70749999999998</v>
      </c>
      <c r="F155" s="6">
        <v>523</v>
      </c>
      <c r="G155" s="15">
        <f t="shared" ref="G155:G165" si="42">$G154+$H154</f>
        <v>3090.9001371637341</v>
      </c>
      <c r="H155" s="15">
        <f t="shared" si="40"/>
        <v>-0.29250000000001819</v>
      </c>
      <c r="I155" s="31"/>
      <c r="J155" s="16"/>
      <c r="K155" s="15">
        <f t="shared" ref="K155:K165" si="43">($G155)*($H$152/12)</f>
        <v>24.469626085879565</v>
      </c>
    </row>
    <row r="156" spans="2:11" s="2" customFormat="1" ht="12.75" customHeight="1" x14ac:dyDescent="0.25">
      <c r="B156" s="2" t="s">
        <v>29</v>
      </c>
      <c r="C156" s="6">
        <v>6275</v>
      </c>
      <c r="D156" s="6">
        <v>6500</v>
      </c>
      <c r="E156" s="6">
        <f t="shared" si="41"/>
        <v>522.70749999999998</v>
      </c>
      <c r="F156" s="6">
        <v>523</v>
      </c>
      <c r="G156" s="15">
        <f t="shared" si="42"/>
        <v>3090.6076371637341</v>
      </c>
      <c r="H156" s="15">
        <f t="shared" si="40"/>
        <v>-0.29250000000001819</v>
      </c>
      <c r="I156" s="31"/>
      <c r="J156" s="16"/>
      <c r="K156" s="15">
        <f t="shared" si="43"/>
        <v>24.467310460879563</v>
      </c>
    </row>
    <row r="157" spans="2:11" s="2" customFormat="1" ht="12.75" customHeight="1" x14ac:dyDescent="0.25">
      <c r="B157" s="2" t="s">
        <v>30</v>
      </c>
      <c r="C157" s="6">
        <v>6275</v>
      </c>
      <c r="D157" s="6">
        <v>6500</v>
      </c>
      <c r="E157" s="6">
        <f t="shared" si="41"/>
        <v>522.70749999999998</v>
      </c>
      <c r="F157" s="6">
        <v>523</v>
      </c>
      <c r="G157" s="15">
        <f t="shared" si="42"/>
        <v>3090.3151371637341</v>
      </c>
      <c r="H157" s="15">
        <f t="shared" si="40"/>
        <v>-0.29250000000001819</v>
      </c>
      <c r="I157" s="31"/>
      <c r="J157" s="16"/>
      <c r="K157" s="15">
        <f t="shared" si="43"/>
        <v>24.464994835879565</v>
      </c>
    </row>
    <row r="158" spans="2:11" s="2" customFormat="1" ht="12.75" customHeight="1" x14ac:dyDescent="0.25">
      <c r="B158" s="2" t="s">
        <v>31</v>
      </c>
      <c r="C158" s="6">
        <v>6275</v>
      </c>
      <c r="D158" s="6">
        <v>6500</v>
      </c>
      <c r="E158" s="6">
        <f t="shared" si="41"/>
        <v>522.70749999999998</v>
      </c>
      <c r="F158" s="6">
        <v>523</v>
      </c>
      <c r="G158" s="15">
        <f t="shared" si="42"/>
        <v>3090.0226371637341</v>
      </c>
      <c r="H158" s="15">
        <f t="shared" si="40"/>
        <v>-0.29250000000001819</v>
      </c>
      <c r="I158" s="31"/>
      <c r="J158" s="16"/>
      <c r="K158" s="15">
        <f t="shared" si="43"/>
        <v>24.462679210879564</v>
      </c>
    </row>
    <row r="159" spans="2:11" s="2" customFormat="1" ht="12.75" customHeight="1" x14ac:dyDescent="0.25">
      <c r="B159" s="2" t="s">
        <v>32</v>
      </c>
      <c r="C159" s="6">
        <v>6275</v>
      </c>
      <c r="D159" s="6">
        <v>6500</v>
      </c>
      <c r="E159" s="6">
        <f t="shared" si="41"/>
        <v>522.70749999999998</v>
      </c>
      <c r="F159" s="6">
        <v>523</v>
      </c>
      <c r="G159" s="15">
        <f t="shared" si="42"/>
        <v>3089.7301371637341</v>
      </c>
      <c r="H159" s="15">
        <f t="shared" si="40"/>
        <v>-0.29250000000001819</v>
      </c>
      <c r="I159" s="31"/>
      <c r="J159" s="16"/>
      <c r="K159" s="15">
        <f t="shared" si="43"/>
        <v>24.460363585879563</v>
      </c>
    </row>
    <row r="160" spans="2:11" s="2" customFormat="1" ht="12.75" customHeight="1" x14ac:dyDescent="0.25">
      <c r="B160" s="2" t="s">
        <v>33</v>
      </c>
      <c r="C160" s="6">
        <v>6275</v>
      </c>
      <c r="D160" s="6">
        <v>6500</v>
      </c>
      <c r="E160" s="6">
        <f t="shared" si="41"/>
        <v>522.70749999999998</v>
      </c>
      <c r="F160" s="6">
        <v>523</v>
      </c>
      <c r="G160" s="15">
        <f t="shared" si="42"/>
        <v>3089.4376371637341</v>
      </c>
      <c r="H160" s="15">
        <f t="shared" si="40"/>
        <v>-0.29250000000001819</v>
      </c>
      <c r="I160" s="31"/>
      <c r="J160" s="16"/>
      <c r="K160" s="15">
        <f t="shared" si="43"/>
        <v>24.458047960879565</v>
      </c>
    </row>
    <row r="161" spans="2:11" s="2" customFormat="1" ht="12.75" customHeight="1" x14ac:dyDescent="0.25">
      <c r="B161" s="2" t="s">
        <v>17</v>
      </c>
      <c r="C161" s="6">
        <v>6275</v>
      </c>
      <c r="D161" s="6">
        <v>6500</v>
      </c>
      <c r="E161" s="6">
        <f t="shared" si="41"/>
        <v>522.70749999999998</v>
      </c>
      <c r="F161" s="6">
        <v>523</v>
      </c>
      <c r="G161" s="15">
        <f t="shared" si="42"/>
        <v>3089.145137163734</v>
      </c>
      <c r="H161" s="15">
        <f t="shared" si="40"/>
        <v>-0.29250000000001819</v>
      </c>
      <c r="I161" s="31"/>
      <c r="J161" s="16"/>
      <c r="K161" s="15">
        <f t="shared" si="43"/>
        <v>24.455732335879564</v>
      </c>
    </row>
    <row r="162" spans="2:11" s="2" customFormat="1" ht="12.75" customHeight="1" x14ac:dyDescent="0.25">
      <c r="B162" s="2" t="s">
        <v>18</v>
      </c>
      <c r="C162" s="6">
        <v>6275</v>
      </c>
      <c r="D162" s="6">
        <v>6500</v>
      </c>
      <c r="E162" s="6">
        <f t="shared" si="41"/>
        <v>522.70749999999998</v>
      </c>
      <c r="F162" s="6">
        <v>523</v>
      </c>
      <c r="G162" s="15">
        <f t="shared" si="42"/>
        <v>3088.852637163734</v>
      </c>
      <c r="H162" s="15">
        <f t="shared" si="40"/>
        <v>-0.29250000000001819</v>
      </c>
      <c r="I162" s="31"/>
      <c r="J162" s="16"/>
      <c r="K162" s="15">
        <f t="shared" si="43"/>
        <v>24.453416710879562</v>
      </c>
    </row>
    <row r="163" spans="2:11" s="2" customFormat="1" ht="12.75" customHeight="1" x14ac:dyDescent="0.25">
      <c r="B163" s="2" t="s">
        <v>19</v>
      </c>
      <c r="C163" s="6">
        <v>6275</v>
      </c>
      <c r="D163" s="6">
        <v>6500</v>
      </c>
      <c r="E163" s="6">
        <f t="shared" si="41"/>
        <v>522.70749999999998</v>
      </c>
      <c r="F163" s="6">
        <v>523</v>
      </c>
      <c r="G163" s="15">
        <f t="shared" si="42"/>
        <v>3088.560137163734</v>
      </c>
      <c r="H163" s="15">
        <f t="shared" si="40"/>
        <v>-0.29250000000001819</v>
      </c>
      <c r="K163" s="15">
        <f t="shared" si="43"/>
        <v>24.451101085879564</v>
      </c>
    </row>
    <row r="164" spans="2:11" s="2" customFormat="1" ht="12.75" customHeight="1" x14ac:dyDescent="0.25">
      <c r="B164" s="2" t="s">
        <v>20</v>
      </c>
      <c r="C164" s="6">
        <v>6634</v>
      </c>
      <c r="D164" s="6">
        <v>6500</v>
      </c>
      <c r="E164" s="6">
        <f t="shared" si="41"/>
        <v>552.61220000000003</v>
      </c>
      <c r="F164" s="6">
        <v>541</v>
      </c>
      <c r="G164" s="15">
        <f t="shared" si="42"/>
        <v>3088.267637163734</v>
      </c>
      <c r="H164" s="15">
        <f t="shared" si="40"/>
        <v>11.61220000000003</v>
      </c>
      <c r="K164" s="15">
        <f t="shared" si="43"/>
        <v>24.448785460879563</v>
      </c>
    </row>
    <row r="165" spans="2:11" s="2" customFormat="1" ht="12.75" customHeight="1" x14ac:dyDescent="0.25">
      <c r="B165" s="2" t="s">
        <v>21</v>
      </c>
      <c r="C165" s="6">
        <v>6634</v>
      </c>
      <c r="D165" s="6">
        <v>6500</v>
      </c>
      <c r="E165" s="6">
        <f t="shared" si="41"/>
        <v>552.61220000000003</v>
      </c>
      <c r="F165" s="6">
        <v>541</v>
      </c>
      <c r="G165" s="15">
        <f t="shared" si="42"/>
        <v>3099.879837163734</v>
      </c>
      <c r="H165" s="15">
        <f t="shared" si="40"/>
        <v>11.61220000000003</v>
      </c>
      <c r="K165" s="15">
        <f t="shared" si="43"/>
        <v>24.540715377546231</v>
      </c>
    </row>
    <row r="166" spans="2:11" s="2" customFormat="1" ht="12.75" customHeight="1" x14ac:dyDescent="0.25">
      <c r="B166" s="7" t="s">
        <v>22</v>
      </c>
      <c r="C166" s="8">
        <f>SUM(C154:C165)</f>
        <v>76018</v>
      </c>
      <c r="D166" s="9" t="s">
        <v>23</v>
      </c>
      <c r="E166" s="8">
        <f>SUM(E154:E165)</f>
        <v>6332.2993999999999</v>
      </c>
      <c r="F166" s="8">
        <f>SUM(F154:F165)</f>
        <v>6312</v>
      </c>
      <c r="G166" s="30">
        <f>SUM(G154:G165)</f>
        <v>37086.911345964807</v>
      </c>
      <c r="H166" s="30">
        <f>SUM(H154:H165)</f>
        <v>20.299399999999878</v>
      </c>
      <c r="I166" s="38">
        <f>H152/12</f>
        <v>7.9166666666666673E-3</v>
      </c>
      <c r="J166" s="23"/>
      <c r="K166" s="30">
        <f>SUM(K154:K165)</f>
        <v>293.60471482222141</v>
      </c>
    </row>
    <row r="167" spans="2:11" s="2" customFormat="1" ht="12.75" customHeight="1" x14ac:dyDescent="0.25">
      <c r="G167" s="15"/>
      <c r="H167" s="15"/>
      <c r="I167" s="31"/>
      <c r="J167" s="16"/>
      <c r="K167" s="15"/>
    </row>
    <row r="168" spans="2:11" s="2" customFormat="1" ht="12.75" customHeight="1" x14ac:dyDescent="0.25">
      <c r="B168" s="2" t="s">
        <v>24</v>
      </c>
      <c r="C168" s="10">
        <f>G166*I166</f>
        <v>293.60471482222141</v>
      </c>
      <c r="F168" s="2" t="s">
        <v>25</v>
      </c>
      <c r="G168" s="73">
        <f>$C168+$H166</f>
        <v>313.90411482222129</v>
      </c>
      <c r="H168" s="15"/>
      <c r="I168" s="15">
        <f>SUM($I$14,$G$33,$G$52,$G$72,$G$92,$G$111,$G$130,$G$149,$G$168)</f>
        <v>3405.0967519859555</v>
      </c>
      <c r="J168" s="143" t="str">
        <f>IF($K166=$C168,"Intt OK","Intt CHECK IT")</f>
        <v>Intt OK</v>
      </c>
      <c r="K168" s="15"/>
    </row>
    <row r="169" spans="2:11" s="1" customFormat="1" ht="12.75" customHeight="1" x14ac:dyDescent="0.25">
      <c r="H169" s="53"/>
      <c r="I169" s="135" t="str">
        <f>IF($I168=$G173,"OK","CHECK IT")</f>
        <v>OK</v>
      </c>
      <c r="J169" s="16"/>
      <c r="K169" s="28"/>
    </row>
    <row r="170" spans="2:11" s="2" customFormat="1" ht="12.75" customHeight="1" x14ac:dyDescent="0.25">
      <c r="B170" s="438" t="s">
        <v>2</v>
      </c>
      <c r="C170" s="438"/>
      <c r="D170" s="438"/>
      <c r="E170" s="438" t="s">
        <v>3</v>
      </c>
      <c r="F170" s="438"/>
      <c r="G170" s="3" t="s">
        <v>4</v>
      </c>
      <c r="H170" s="136" t="s">
        <v>43</v>
      </c>
      <c r="J170" s="20"/>
      <c r="K170" s="15"/>
    </row>
    <row r="171" spans="2:11" s="2" customFormat="1" ht="12.75" customHeight="1" x14ac:dyDescent="0.25">
      <c r="B171" s="439" t="s">
        <v>95</v>
      </c>
      <c r="C171" s="439"/>
      <c r="D171" s="439"/>
      <c r="E171" s="439" t="s">
        <v>96</v>
      </c>
      <c r="F171" s="439"/>
      <c r="G171" s="4" t="s">
        <v>97</v>
      </c>
      <c r="H171" s="52" t="s">
        <v>40</v>
      </c>
      <c r="I171" s="40"/>
      <c r="J171" s="25"/>
      <c r="K171" s="15"/>
    </row>
    <row r="172" spans="2:11" s="2" customFormat="1" ht="12.75" customHeight="1" x14ac:dyDescent="0.25">
      <c r="B172" s="3" t="s">
        <v>9</v>
      </c>
      <c r="C172" s="5" t="s">
        <v>10</v>
      </c>
      <c r="D172" s="3" t="s">
        <v>11</v>
      </c>
      <c r="E172" s="5" t="s">
        <v>12</v>
      </c>
      <c r="F172" s="3" t="s">
        <v>13</v>
      </c>
      <c r="G172" s="5" t="s">
        <v>14</v>
      </c>
      <c r="H172" s="48" t="s">
        <v>15</v>
      </c>
      <c r="I172" s="33" t="s">
        <v>16</v>
      </c>
      <c r="J172" s="17"/>
      <c r="K172" s="15"/>
    </row>
    <row r="173" spans="2:11" s="2" customFormat="1" ht="12.75" customHeight="1" x14ac:dyDescent="0.25">
      <c r="B173" s="2" t="s">
        <v>27</v>
      </c>
      <c r="C173" s="6">
        <v>6634</v>
      </c>
      <c r="D173" s="6">
        <v>6500</v>
      </c>
      <c r="E173" s="6">
        <f>C173*8.33%</f>
        <v>552.61220000000003</v>
      </c>
      <c r="F173" s="6">
        <v>541</v>
      </c>
      <c r="G173" s="15">
        <f>$G$14+$G$33+$G$52+$G$72+$G$92+$G$111+$G$130+$G$149+$G$168</f>
        <v>3405.0967519859555</v>
      </c>
      <c r="H173" s="15">
        <f t="shared" ref="H173:H185" si="44">E173-F173</f>
        <v>11.61220000000003</v>
      </c>
      <c r="I173" s="31"/>
      <c r="J173" s="16"/>
      <c r="K173" s="15">
        <f>($G173)*($H$171/12)</f>
        <v>26.95701595322215</v>
      </c>
    </row>
    <row r="174" spans="2:11" s="2" customFormat="1" ht="12.75" customHeight="1" x14ac:dyDescent="0.25">
      <c r="B174" s="2" t="s">
        <v>28</v>
      </c>
      <c r="C174" s="6">
        <v>7033</v>
      </c>
      <c r="D174" s="6">
        <v>6500</v>
      </c>
      <c r="E174" s="6">
        <f t="shared" ref="E174:E185" si="45">C174*8.33%</f>
        <v>585.84889999999996</v>
      </c>
      <c r="F174" s="6">
        <v>541</v>
      </c>
      <c r="G174" s="15">
        <f t="shared" ref="G174:G185" si="46">$G173+$H173</f>
        <v>3416.7089519859555</v>
      </c>
      <c r="H174" s="15">
        <f t="shared" si="44"/>
        <v>44.848899999999958</v>
      </c>
      <c r="I174" s="31"/>
      <c r="J174" s="16"/>
      <c r="K174" s="15">
        <f t="shared" ref="K174:K185" si="47">($G174)*($H$171/12)</f>
        <v>27.048945869888819</v>
      </c>
    </row>
    <row r="175" spans="2:11" s="2" customFormat="1" ht="12.75" customHeight="1" x14ac:dyDescent="0.25">
      <c r="B175" s="2" t="s">
        <v>119</v>
      </c>
      <c r="C175" s="6">
        <v>9233</v>
      </c>
      <c r="D175" s="6">
        <v>6500</v>
      </c>
      <c r="E175" s="6">
        <f t="shared" si="45"/>
        <v>769.10889999999995</v>
      </c>
      <c r="F175" s="6">
        <v>0</v>
      </c>
      <c r="G175" s="15">
        <f t="shared" si="46"/>
        <v>3461.5578519859555</v>
      </c>
      <c r="H175" s="15">
        <f t="shared" si="44"/>
        <v>769.10889999999995</v>
      </c>
      <c r="I175" s="31"/>
      <c r="J175" s="16"/>
      <c r="K175" s="15">
        <f t="shared" si="47"/>
        <v>27.403999661555485</v>
      </c>
    </row>
    <row r="176" spans="2:11" s="2" customFormat="1" ht="12.75" customHeight="1" x14ac:dyDescent="0.25">
      <c r="B176" s="2" t="s">
        <v>29</v>
      </c>
      <c r="C176" s="6">
        <v>7033</v>
      </c>
      <c r="D176" s="6">
        <v>6500</v>
      </c>
      <c r="E176" s="6">
        <f t="shared" si="45"/>
        <v>585.84889999999996</v>
      </c>
      <c r="F176" s="6">
        <v>541</v>
      </c>
      <c r="G176" s="15">
        <f t="shared" si="46"/>
        <v>4230.6667519859557</v>
      </c>
      <c r="H176" s="15">
        <f t="shared" si="44"/>
        <v>44.848899999999958</v>
      </c>
      <c r="I176" s="31"/>
      <c r="J176" s="16"/>
      <c r="K176" s="15">
        <f t="shared" si="47"/>
        <v>33.492778453222151</v>
      </c>
    </row>
    <row r="177" spans="2:11" s="2" customFormat="1" ht="12.75" customHeight="1" x14ac:dyDescent="0.25">
      <c r="B177" s="2" t="s">
        <v>30</v>
      </c>
      <c r="C177" s="6">
        <v>7033</v>
      </c>
      <c r="D177" s="6">
        <v>6500</v>
      </c>
      <c r="E177" s="6">
        <f t="shared" si="45"/>
        <v>585.84889999999996</v>
      </c>
      <c r="F177" s="6">
        <v>541</v>
      </c>
      <c r="G177" s="15">
        <f t="shared" si="46"/>
        <v>4275.5156519859556</v>
      </c>
      <c r="H177" s="15">
        <f t="shared" si="44"/>
        <v>44.848899999999958</v>
      </c>
      <c r="I177" s="31"/>
      <c r="J177" s="16"/>
      <c r="K177" s="15">
        <f t="shared" si="47"/>
        <v>33.847832244888821</v>
      </c>
    </row>
    <row r="178" spans="2:11" s="2" customFormat="1" ht="12.75" customHeight="1" x14ac:dyDescent="0.25">
      <c r="B178" s="2" t="s">
        <v>31</v>
      </c>
      <c r="C178" s="6">
        <v>7033</v>
      </c>
      <c r="D178" s="6">
        <v>6500</v>
      </c>
      <c r="E178" s="6">
        <f t="shared" si="45"/>
        <v>585.84889999999996</v>
      </c>
      <c r="F178" s="6">
        <v>541</v>
      </c>
      <c r="G178" s="15">
        <f t="shared" si="46"/>
        <v>4320.3645519859556</v>
      </c>
      <c r="H178" s="15">
        <f t="shared" si="44"/>
        <v>44.848899999999958</v>
      </c>
      <c r="I178" s="31"/>
      <c r="J178" s="16"/>
      <c r="K178" s="15">
        <f t="shared" si="47"/>
        <v>34.202886036555483</v>
      </c>
    </row>
    <row r="179" spans="2:11" s="2" customFormat="1" ht="12.75" customHeight="1" x14ac:dyDescent="0.25">
      <c r="B179" s="2" t="s">
        <v>32</v>
      </c>
      <c r="C179" s="6">
        <v>7033</v>
      </c>
      <c r="D179" s="6">
        <v>6500</v>
      </c>
      <c r="E179" s="6">
        <f t="shared" si="45"/>
        <v>585.84889999999996</v>
      </c>
      <c r="F179" s="6">
        <v>541</v>
      </c>
      <c r="G179" s="15">
        <f t="shared" si="46"/>
        <v>4365.2134519859555</v>
      </c>
      <c r="H179" s="15">
        <f t="shared" si="44"/>
        <v>44.848899999999958</v>
      </c>
      <c r="I179" s="31"/>
      <c r="J179" s="16"/>
      <c r="K179" s="15">
        <f t="shared" si="47"/>
        <v>34.557939828222153</v>
      </c>
    </row>
    <row r="180" spans="2:11" s="2" customFormat="1" ht="12.75" customHeight="1" x14ac:dyDescent="0.25">
      <c r="B180" s="2" t="s">
        <v>33</v>
      </c>
      <c r="C180" s="6">
        <v>7227</v>
      </c>
      <c r="D180" s="6">
        <v>6500</v>
      </c>
      <c r="E180" s="6">
        <f t="shared" si="45"/>
        <v>602.00909999999999</v>
      </c>
      <c r="F180" s="6">
        <v>541</v>
      </c>
      <c r="G180" s="15">
        <f t="shared" si="46"/>
        <v>4410.0623519859555</v>
      </c>
      <c r="H180" s="15">
        <f t="shared" si="44"/>
        <v>61.009099999999989</v>
      </c>
      <c r="I180" s="31"/>
      <c r="J180" s="16"/>
      <c r="K180" s="15">
        <f t="shared" si="47"/>
        <v>34.912993619888816</v>
      </c>
    </row>
    <row r="181" spans="2:11" s="2" customFormat="1" ht="12.75" customHeight="1" x14ac:dyDescent="0.25">
      <c r="B181" s="2" t="s">
        <v>17</v>
      </c>
      <c r="C181" s="6">
        <v>7227</v>
      </c>
      <c r="D181" s="6">
        <v>6500</v>
      </c>
      <c r="E181" s="6">
        <f t="shared" si="45"/>
        <v>602.00909999999999</v>
      </c>
      <c r="F181" s="6">
        <v>541</v>
      </c>
      <c r="G181" s="15">
        <f t="shared" si="46"/>
        <v>4471.0714519859557</v>
      </c>
      <c r="H181" s="15">
        <f t="shared" si="44"/>
        <v>61.009099999999989</v>
      </c>
      <c r="I181" s="31"/>
      <c r="J181" s="16"/>
      <c r="K181" s="15">
        <f t="shared" si="47"/>
        <v>35.395982328222154</v>
      </c>
    </row>
    <row r="182" spans="2:11" s="2" customFormat="1" ht="12.75" customHeight="1" x14ac:dyDescent="0.25">
      <c r="B182" s="2" t="s">
        <v>18</v>
      </c>
      <c r="C182" s="6">
        <v>7227</v>
      </c>
      <c r="D182" s="6">
        <v>6500</v>
      </c>
      <c r="E182" s="6">
        <f t="shared" si="45"/>
        <v>602.00909999999999</v>
      </c>
      <c r="F182" s="6">
        <v>541</v>
      </c>
      <c r="G182" s="15">
        <f t="shared" si="46"/>
        <v>4532.0805519859559</v>
      </c>
      <c r="H182" s="15">
        <f t="shared" si="44"/>
        <v>61.009099999999989</v>
      </c>
      <c r="K182" s="15">
        <f t="shared" si="47"/>
        <v>35.878971036555491</v>
      </c>
    </row>
    <row r="183" spans="2:11" s="2" customFormat="1" ht="12.75" customHeight="1" x14ac:dyDescent="0.25">
      <c r="B183" s="2" t="s">
        <v>19</v>
      </c>
      <c r="C183" s="6">
        <v>7227</v>
      </c>
      <c r="D183" s="6">
        <v>6500</v>
      </c>
      <c r="E183" s="6">
        <f t="shared" si="45"/>
        <v>602.00909999999999</v>
      </c>
      <c r="F183" s="6">
        <v>541</v>
      </c>
      <c r="G183" s="15">
        <f t="shared" si="46"/>
        <v>4593.0896519859562</v>
      </c>
      <c r="H183" s="15">
        <f t="shared" si="44"/>
        <v>61.009099999999989</v>
      </c>
      <c r="K183" s="15">
        <f t="shared" si="47"/>
        <v>36.361959744888821</v>
      </c>
    </row>
    <row r="184" spans="2:11" s="2" customFormat="1" ht="12.75" customHeight="1" x14ac:dyDescent="0.25">
      <c r="B184" s="2" t="s">
        <v>20</v>
      </c>
      <c r="C184" s="6">
        <v>7450</v>
      </c>
      <c r="D184" s="6">
        <v>6500</v>
      </c>
      <c r="E184" s="6">
        <f t="shared" si="45"/>
        <v>620.58500000000004</v>
      </c>
      <c r="F184" s="6">
        <v>541</v>
      </c>
      <c r="G184" s="15">
        <f t="shared" si="46"/>
        <v>4654.0987519859564</v>
      </c>
      <c r="H184" s="15">
        <f t="shared" si="44"/>
        <v>79.585000000000036</v>
      </c>
      <c r="K184" s="15">
        <f t="shared" si="47"/>
        <v>36.844948453222159</v>
      </c>
    </row>
    <row r="185" spans="2:11" s="2" customFormat="1" ht="12.75" customHeight="1" x14ac:dyDescent="0.25">
      <c r="B185" s="2" t="s">
        <v>21</v>
      </c>
      <c r="C185" s="6">
        <v>7450</v>
      </c>
      <c r="D185" s="6">
        <v>6500</v>
      </c>
      <c r="E185" s="6">
        <f t="shared" si="45"/>
        <v>620.58500000000004</v>
      </c>
      <c r="F185" s="6">
        <v>541</v>
      </c>
      <c r="G185" s="15">
        <f t="shared" si="46"/>
        <v>4733.6837519859564</v>
      </c>
      <c r="H185" s="15">
        <f t="shared" si="44"/>
        <v>79.585000000000036</v>
      </c>
      <c r="I185" s="159" t="s">
        <v>54</v>
      </c>
      <c r="J185" s="23"/>
      <c r="K185" s="15">
        <f t="shared" si="47"/>
        <v>37.474996369888828</v>
      </c>
    </row>
    <row r="186" spans="2:11" s="2" customFormat="1" ht="12.75" customHeight="1" x14ac:dyDescent="0.25">
      <c r="B186" s="7" t="s">
        <v>22</v>
      </c>
      <c r="C186" s="8">
        <f>SUM(C173:C185)</f>
        <v>94840</v>
      </c>
      <c r="D186" s="9" t="s">
        <v>23</v>
      </c>
      <c r="E186" s="8">
        <f>SUM(E173:E185)</f>
        <v>7900.1720000000005</v>
      </c>
      <c r="F186" s="8">
        <f>SUM(F173:F185)</f>
        <v>6492</v>
      </c>
      <c r="G186" s="30">
        <f>SUM(G173:G185)</f>
        <v>54869.210475817432</v>
      </c>
      <c r="H186" s="30">
        <f>SUM(H173:H185)</f>
        <v>1408.1719999999998</v>
      </c>
      <c r="I186" s="38">
        <f>H171/12</f>
        <v>7.9166666666666673E-3</v>
      </c>
      <c r="J186" s="16"/>
      <c r="K186" s="30">
        <f>SUM(K173:K185)</f>
        <v>434.38124960022128</v>
      </c>
    </row>
    <row r="187" spans="2:11" s="2" customFormat="1" ht="12.75" customHeight="1" x14ac:dyDescent="0.25">
      <c r="B187" s="2" t="s">
        <v>54</v>
      </c>
      <c r="C187" s="10" t="s">
        <v>54</v>
      </c>
      <c r="F187" s="2" t="s">
        <v>54</v>
      </c>
      <c r="G187" s="15"/>
      <c r="H187" s="15"/>
      <c r="I187" s="31"/>
      <c r="J187" s="143" t="str">
        <f>IF($K186=$C188,"Intt OK","Intt CHECK IT")</f>
        <v>Intt OK</v>
      </c>
      <c r="K187" s="15"/>
    </row>
    <row r="188" spans="2:11" s="1" customFormat="1" ht="12.75" customHeight="1" x14ac:dyDescent="0.25">
      <c r="B188" s="2" t="s">
        <v>24</v>
      </c>
      <c r="C188" s="10">
        <f>G186*I186</f>
        <v>434.38124960022139</v>
      </c>
      <c r="D188" s="2"/>
      <c r="E188" s="2"/>
      <c r="F188" s="2" t="s">
        <v>25</v>
      </c>
      <c r="G188" s="73">
        <f>$C188+$H186</f>
        <v>1842.5532496002211</v>
      </c>
      <c r="H188" s="15"/>
      <c r="I188" s="15">
        <f>SUM($I$14,$G$33,$G$52,$G$72,$G$92,$G$111,$G$130,$G$149,$G$168,$G$188)</f>
        <v>5247.6500015861766</v>
      </c>
      <c r="J188" s="16"/>
      <c r="K188" s="15"/>
    </row>
    <row r="189" spans="2:11" s="1" customFormat="1" ht="12.75" customHeight="1" x14ac:dyDescent="0.25">
      <c r="G189" s="73"/>
      <c r="H189" s="15"/>
      <c r="I189" s="135" t="str">
        <f>IF($I188=$G193,"OK","CHECK IT")</f>
        <v>OK</v>
      </c>
      <c r="J189" s="20"/>
      <c r="K189" s="15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J190" s="21"/>
      <c r="K190" s="15"/>
    </row>
    <row r="191" spans="2:11" s="2" customFormat="1" ht="12.75" customHeight="1" x14ac:dyDescent="0.25">
      <c r="B191" s="439" t="s">
        <v>95</v>
      </c>
      <c r="C191" s="439"/>
      <c r="D191" s="439"/>
      <c r="E191" s="439" t="s">
        <v>96</v>
      </c>
      <c r="F191" s="439"/>
      <c r="G191" s="4" t="s">
        <v>97</v>
      </c>
      <c r="H191" s="52" t="s">
        <v>45</v>
      </c>
      <c r="I191" s="35"/>
      <c r="J191" s="17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6"/>
      <c r="K192" s="15"/>
    </row>
    <row r="193" spans="2:11" s="2" customFormat="1" ht="12.75" customHeight="1" x14ac:dyDescent="0.25">
      <c r="B193" s="2" t="s">
        <v>27</v>
      </c>
      <c r="C193" s="6">
        <v>7450</v>
      </c>
      <c r="D193" s="6">
        <v>6500</v>
      </c>
      <c r="E193" s="6">
        <f>C193*8.33%</f>
        <v>620.58500000000004</v>
      </c>
      <c r="F193" s="6">
        <v>541</v>
      </c>
      <c r="G193" s="15">
        <f>$G$14+$G$33+$G$52+$G$72+$G$92+$G$111+$G$130+$G$149+$G$168+$G$188</f>
        <v>5247.6500015861766</v>
      </c>
      <c r="H193" s="15">
        <f t="shared" ref="H193:H204" si="48">E193-F193</f>
        <v>79.585000000000036</v>
      </c>
      <c r="I193" s="31"/>
      <c r="J193" s="16"/>
      <c r="K193" s="15">
        <f>($G193)*($H$191/12)</f>
        <v>37.170854177902086</v>
      </c>
    </row>
    <row r="194" spans="2:11" s="2" customFormat="1" ht="12.75" customHeight="1" x14ac:dyDescent="0.25">
      <c r="B194" s="2" t="s">
        <v>28</v>
      </c>
      <c r="C194" s="6">
        <v>7600</v>
      </c>
      <c r="D194" s="6">
        <v>6500</v>
      </c>
      <c r="E194" s="6">
        <f t="shared" ref="E194:E204" si="49">C194*8.33%</f>
        <v>633.08000000000004</v>
      </c>
      <c r="F194" s="6">
        <v>541</v>
      </c>
      <c r="G194" s="15">
        <f t="shared" ref="G194:G204" si="50">$G193+$H193</f>
        <v>5327.2350015861766</v>
      </c>
      <c r="H194" s="15">
        <f t="shared" si="48"/>
        <v>92.080000000000041</v>
      </c>
      <c r="I194" s="31"/>
      <c r="J194" s="16"/>
      <c r="K194" s="15">
        <f t="shared" ref="K194:K204" si="51">($G194)*($H$191/12)</f>
        <v>37.734581261235419</v>
      </c>
    </row>
    <row r="195" spans="2:11" s="2" customFormat="1" ht="12.75" customHeight="1" x14ac:dyDescent="0.25">
      <c r="B195" s="2" t="s">
        <v>29</v>
      </c>
      <c r="C195" s="6">
        <v>7600</v>
      </c>
      <c r="D195" s="6">
        <v>6500</v>
      </c>
      <c r="E195" s="6">
        <f t="shared" si="49"/>
        <v>633.08000000000004</v>
      </c>
      <c r="F195" s="6">
        <v>541</v>
      </c>
      <c r="G195" s="15">
        <f t="shared" si="50"/>
        <v>5419.3150015861765</v>
      </c>
      <c r="H195" s="15">
        <f t="shared" si="48"/>
        <v>92.080000000000041</v>
      </c>
      <c r="I195" s="31"/>
      <c r="J195" s="16"/>
      <c r="K195" s="15">
        <f t="shared" si="51"/>
        <v>38.386814594568754</v>
      </c>
    </row>
    <row r="196" spans="2:11" s="2" customFormat="1" ht="12.75" customHeight="1" x14ac:dyDescent="0.25">
      <c r="B196" s="2" t="s">
        <v>30</v>
      </c>
      <c r="C196" s="6">
        <v>7600</v>
      </c>
      <c r="D196" s="6">
        <v>6500</v>
      </c>
      <c r="E196" s="6">
        <f t="shared" si="49"/>
        <v>633.08000000000004</v>
      </c>
      <c r="F196" s="6">
        <v>541</v>
      </c>
      <c r="G196" s="15">
        <f t="shared" si="50"/>
        <v>5511.3950015861765</v>
      </c>
      <c r="H196" s="15">
        <f t="shared" si="48"/>
        <v>92.080000000000041</v>
      </c>
      <c r="I196" s="31"/>
      <c r="J196" s="16"/>
      <c r="K196" s="15">
        <f t="shared" si="51"/>
        <v>39.039047927902089</v>
      </c>
    </row>
    <row r="197" spans="2:11" s="2" customFormat="1" ht="12.75" customHeight="1" x14ac:dyDescent="0.25">
      <c r="B197" s="2" t="s">
        <v>31</v>
      </c>
      <c r="C197" s="6">
        <v>7600</v>
      </c>
      <c r="D197" s="6">
        <v>6500</v>
      </c>
      <c r="E197" s="6">
        <f t="shared" si="49"/>
        <v>633.08000000000004</v>
      </c>
      <c r="F197" s="6">
        <v>541</v>
      </c>
      <c r="G197" s="15">
        <f t="shared" si="50"/>
        <v>5603.4750015861764</v>
      </c>
      <c r="H197" s="15">
        <f t="shared" si="48"/>
        <v>92.080000000000041</v>
      </c>
      <c r="I197" s="31"/>
      <c r="J197" s="16"/>
      <c r="K197" s="15">
        <f t="shared" si="51"/>
        <v>39.691281261235417</v>
      </c>
    </row>
    <row r="198" spans="2:11" s="2" customFormat="1" ht="12.75" customHeight="1" x14ac:dyDescent="0.25">
      <c r="B198" s="2" t="s">
        <v>32</v>
      </c>
      <c r="C198" s="6">
        <v>7600</v>
      </c>
      <c r="D198" s="6">
        <v>6500</v>
      </c>
      <c r="E198" s="6">
        <f t="shared" si="49"/>
        <v>633.08000000000004</v>
      </c>
      <c r="F198" s="6">
        <v>541</v>
      </c>
      <c r="G198" s="15">
        <f t="shared" si="50"/>
        <v>5695.5550015861763</v>
      </c>
      <c r="H198" s="15">
        <f t="shared" si="48"/>
        <v>92.080000000000041</v>
      </c>
      <c r="I198" s="31"/>
      <c r="J198" s="16"/>
      <c r="K198" s="15">
        <f t="shared" si="51"/>
        <v>40.343514594568752</v>
      </c>
    </row>
    <row r="199" spans="2:11" s="2" customFormat="1" ht="12.75" customHeight="1" x14ac:dyDescent="0.25">
      <c r="B199" s="2" t="s">
        <v>33</v>
      </c>
      <c r="C199" s="6">
        <v>7750</v>
      </c>
      <c r="D199" s="6">
        <v>6500</v>
      </c>
      <c r="E199" s="6">
        <f t="shared" si="49"/>
        <v>645.57500000000005</v>
      </c>
      <c r="F199" s="6">
        <v>541</v>
      </c>
      <c r="G199" s="15">
        <f t="shared" si="50"/>
        <v>5787.6350015861763</v>
      </c>
      <c r="H199" s="15">
        <f t="shared" si="48"/>
        <v>104.57500000000005</v>
      </c>
      <c r="I199" s="31"/>
      <c r="J199" s="16"/>
      <c r="K199" s="15">
        <f t="shared" si="51"/>
        <v>40.995747927902087</v>
      </c>
    </row>
    <row r="200" spans="2:11" s="2" customFormat="1" ht="12.75" customHeight="1" x14ac:dyDescent="0.25">
      <c r="B200" s="2" t="s">
        <v>17</v>
      </c>
      <c r="C200" s="6">
        <v>7750</v>
      </c>
      <c r="D200" s="6">
        <v>6500</v>
      </c>
      <c r="E200" s="6">
        <f t="shared" si="49"/>
        <v>645.57500000000005</v>
      </c>
      <c r="F200" s="6">
        <v>541</v>
      </c>
      <c r="G200" s="15">
        <f t="shared" si="50"/>
        <v>5892.2100015861761</v>
      </c>
      <c r="H200" s="15">
        <f t="shared" si="48"/>
        <v>104.57500000000005</v>
      </c>
      <c r="I200" s="31"/>
      <c r="J200" s="16"/>
      <c r="K200" s="15">
        <f t="shared" si="51"/>
        <v>41.736487511235417</v>
      </c>
    </row>
    <row r="201" spans="2:11" s="2" customFormat="1" ht="12.75" customHeight="1" x14ac:dyDescent="0.25">
      <c r="B201" s="2" t="s">
        <v>18</v>
      </c>
      <c r="C201" s="6">
        <v>7750</v>
      </c>
      <c r="D201" s="6">
        <v>6500</v>
      </c>
      <c r="E201" s="6">
        <f t="shared" si="49"/>
        <v>645.57500000000005</v>
      </c>
      <c r="F201" s="6">
        <v>541</v>
      </c>
      <c r="G201" s="15">
        <f t="shared" si="50"/>
        <v>5996.7850015861759</v>
      </c>
      <c r="H201" s="15">
        <f t="shared" si="48"/>
        <v>104.57500000000005</v>
      </c>
      <c r="I201" s="31"/>
      <c r="K201" s="15">
        <f t="shared" si="51"/>
        <v>42.477227094568747</v>
      </c>
    </row>
    <row r="202" spans="2:11" s="2" customFormat="1" ht="12.75" customHeight="1" x14ac:dyDescent="0.25">
      <c r="B202" s="2" t="s">
        <v>19</v>
      </c>
      <c r="C202" s="6">
        <v>7950</v>
      </c>
      <c r="D202" s="6">
        <v>6500</v>
      </c>
      <c r="E202" s="6">
        <f t="shared" si="49"/>
        <v>662.23500000000001</v>
      </c>
      <c r="F202" s="6">
        <v>541</v>
      </c>
      <c r="G202" s="15">
        <f t="shared" si="50"/>
        <v>6101.3600015861757</v>
      </c>
      <c r="H202" s="15">
        <f t="shared" si="48"/>
        <v>121.23500000000001</v>
      </c>
      <c r="K202" s="15">
        <f t="shared" si="51"/>
        <v>43.217966677902083</v>
      </c>
    </row>
    <row r="203" spans="2:11" s="2" customFormat="1" ht="12.75" customHeight="1" x14ac:dyDescent="0.25">
      <c r="B203" s="2" t="s">
        <v>20</v>
      </c>
      <c r="C203" s="6">
        <v>8189</v>
      </c>
      <c r="D203" s="6">
        <v>6500</v>
      </c>
      <c r="E203" s="6">
        <f t="shared" si="49"/>
        <v>682.14369999999997</v>
      </c>
      <c r="F203" s="6">
        <v>541</v>
      </c>
      <c r="G203" s="15">
        <f t="shared" si="50"/>
        <v>6222.5950015861754</v>
      </c>
      <c r="H203" s="15">
        <f t="shared" si="48"/>
        <v>141.14369999999997</v>
      </c>
      <c r="K203" s="15">
        <f t="shared" si="51"/>
        <v>44.076714594568749</v>
      </c>
    </row>
    <row r="204" spans="2:11" s="2" customFormat="1" ht="12.75" customHeight="1" x14ac:dyDescent="0.25">
      <c r="B204" s="2" t="s">
        <v>21</v>
      </c>
      <c r="C204" s="6">
        <v>8189</v>
      </c>
      <c r="D204" s="6">
        <v>6500</v>
      </c>
      <c r="E204" s="6">
        <f t="shared" si="49"/>
        <v>682.14369999999997</v>
      </c>
      <c r="F204" s="6">
        <v>541</v>
      </c>
      <c r="G204" s="15">
        <f t="shared" si="50"/>
        <v>6363.738701586175</v>
      </c>
      <c r="H204" s="15">
        <f t="shared" si="48"/>
        <v>141.14369999999997</v>
      </c>
      <c r="J204" s="23"/>
      <c r="K204" s="15">
        <f t="shared" si="51"/>
        <v>45.076482469568745</v>
      </c>
    </row>
    <row r="205" spans="2:11" s="2" customFormat="1" ht="12.75" customHeight="1" x14ac:dyDescent="0.25">
      <c r="B205" s="7" t="s">
        <v>22</v>
      </c>
      <c r="C205" s="8">
        <f>SUM(C193:C204)</f>
        <v>93028</v>
      </c>
      <c r="D205" s="9" t="s">
        <v>23</v>
      </c>
      <c r="E205" s="8">
        <f>SUM(E193:E204)</f>
        <v>7749.2323999999981</v>
      </c>
      <c r="F205" s="8">
        <f>SUM(F193:F204)</f>
        <v>6492</v>
      </c>
      <c r="G205" s="30">
        <f>SUM(G193:G204)</f>
        <v>69168.948719034102</v>
      </c>
      <c r="H205" s="30">
        <f>SUM(H193:H204)</f>
        <v>1257.2324000000003</v>
      </c>
      <c r="I205" s="38">
        <f>H191/12</f>
        <v>7.0833333333333338E-3</v>
      </c>
      <c r="J205" s="16"/>
      <c r="K205" s="30">
        <f>SUM(K193:K204)</f>
        <v>489.94672009315832</v>
      </c>
    </row>
    <row r="206" spans="2:11" s="2" customFormat="1" ht="12.75" customHeight="1" x14ac:dyDescent="0.25">
      <c r="G206" s="15"/>
      <c r="H206" s="15"/>
      <c r="I206" s="31"/>
      <c r="J206" s="143" t="str">
        <f>IF($K205=$C207,"Intt OK","Intt CHECK IT")</f>
        <v>Intt OK</v>
      </c>
      <c r="K206" s="15"/>
    </row>
    <row r="207" spans="2:11" s="2" customFormat="1" ht="12.75" customHeight="1" x14ac:dyDescent="0.25">
      <c r="B207" s="2" t="s">
        <v>24</v>
      </c>
      <c r="C207" s="10">
        <f>G205*I205</f>
        <v>489.94672009315826</v>
      </c>
      <c r="F207" s="2" t="s">
        <v>25</v>
      </c>
      <c r="G207" s="73">
        <f>$C207+$H205</f>
        <v>1747.1791200931586</v>
      </c>
      <c r="H207" s="15"/>
      <c r="I207" s="15">
        <f>SUM($I$14,$G$33,$G$52,$G$72,$G$92,$G$111,$G$130,$G$149,$G$168,$G$188,$G$207)</f>
        <v>6994.829121679335</v>
      </c>
      <c r="J207" s="16"/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20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6"/>
      <c r="K209" s="15"/>
    </row>
    <row r="210" spans="2:11" s="2" customFormat="1" ht="12.75" customHeight="1" x14ac:dyDescent="0.25">
      <c r="B210" s="439" t="s">
        <v>95</v>
      </c>
      <c r="C210" s="439"/>
      <c r="D210" s="439"/>
      <c r="E210" s="439" t="s">
        <v>96</v>
      </c>
      <c r="F210" s="439"/>
      <c r="G210" s="4" t="s">
        <v>97</v>
      </c>
      <c r="H210" s="52" t="s">
        <v>45</v>
      </c>
      <c r="I210" s="32"/>
      <c r="J210" s="17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6"/>
      <c r="K211" s="15"/>
    </row>
    <row r="212" spans="2:11" s="2" customFormat="1" ht="12.75" customHeight="1" x14ac:dyDescent="0.25">
      <c r="B212" s="2" t="s">
        <v>27</v>
      </c>
      <c r="C212" s="6">
        <v>8292</v>
      </c>
      <c r="D212" s="6">
        <v>6500</v>
      </c>
      <c r="E212" s="6">
        <f>C212*8.33%</f>
        <v>690.72360000000003</v>
      </c>
      <c r="F212" s="6">
        <v>541</v>
      </c>
      <c r="G212" s="15">
        <f>$G$14+$G$33+$G$52+$G$72+$G$92+$G$111+$G$130+$G$149+$G$168+$G$188+$G$207</f>
        <v>6994.829121679335</v>
      </c>
      <c r="H212" s="15">
        <f t="shared" ref="H212:H223" si="52">E212-F212</f>
        <v>149.72360000000003</v>
      </c>
      <c r="I212" s="31"/>
      <c r="J212" s="16"/>
      <c r="K212" s="15">
        <f>(G212)*($H$210/12)</f>
        <v>49.546706278561963</v>
      </c>
    </row>
    <row r="213" spans="2:11" s="2" customFormat="1" ht="12.75" customHeight="1" x14ac:dyDescent="0.25">
      <c r="B213" s="2" t="s">
        <v>28</v>
      </c>
      <c r="C213" s="6">
        <v>8292</v>
      </c>
      <c r="D213" s="6">
        <v>6500</v>
      </c>
      <c r="E213" s="6">
        <f t="shared" ref="E213:E223" si="53">C213*8.33%</f>
        <v>690.72360000000003</v>
      </c>
      <c r="F213" s="6">
        <v>541</v>
      </c>
      <c r="G213" s="15">
        <f t="shared" ref="G213:G223" si="54">$G212+$H212</f>
        <v>7144.5527216793353</v>
      </c>
      <c r="H213" s="15">
        <f t="shared" si="52"/>
        <v>149.72360000000003</v>
      </c>
      <c r="I213" s="31"/>
      <c r="J213" s="16"/>
      <c r="K213" s="15">
        <f t="shared" ref="K213:K223" si="55">(G213)*($H$210/12)</f>
        <v>50.607248445228628</v>
      </c>
    </row>
    <row r="214" spans="2:11" s="2" customFormat="1" ht="12.75" customHeight="1" x14ac:dyDescent="0.25">
      <c r="B214" s="2" t="s">
        <v>29</v>
      </c>
      <c r="C214" s="6">
        <v>8292</v>
      </c>
      <c r="D214" s="6">
        <v>6500</v>
      </c>
      <c r="E214" s="6">
        <f t="shared" si="53"/>
        <v>690.72360000000003</v>
      </c>
      <c r="F214" s="6">
        <v>541</v>
      </c>
      <c r="G214" s="15">
        <f t="shared" si="54"/>
        <v>7294.2763216793355</v>
      </c>
      <c r="H214" s="15">
        <f t="shared" si="52"/>
        <v>149.72360000000003</v>
      </c>
      <c r="I214" s="31"/>
      <c r="J214" s="16"/>
      <c r="K214" s="15">
        <f t="shared" si="55"/>
        <v>51.667790611895299</v>
      </c>
    </row>
    <row r="215" spans="2:11" s="2" customFormat="1" ht="12.75" customHeight="1" x14ac:dyDescent="0.25">
      <c r="B215" s="2" t="s">
        <v>30</v>
      </c>
      <c r="C215" s="6">
        <v>8292</v>
      </c>
      <c r="D215" s="6">
        <v>6500</v>
      </c>
      <c r="E215" s="6">
        <f t="shared" si="53"/>
        <v>690.72360000000003</v>
      </c>
      <c r="F215" s="6">
        <v>541</v>
      </c>
      <c r="G215" s="15">
        <f t="shared" si="54"/>
        <v>7443.9999216793358</v>
      </c>
      <c r="H215" s="15">
        <f t="shared" si="52"/>
        <v>149.72360000000003</v>
      </c>
      <c r="I215" s="31"/>
      <c r="J215" s="16"/>
      <c r="K215" s="15">
        <f t="shared" si="55"/>
        <v>52.728332778561963</v>
      </c>
    </row>
    <row r="216" spans="2:11" s="2" customFormat="1" ht="12.75" customHeight="1" x14ac:dyDescent="0.25">
      <c r="B216" s="2" t="s">
        <v>31</v>
      </c>
      <c r="C216" s="6">
        <v>8446</v>
      </c>
      <c r="D216" s="6">
        <v>6500</v>
      </c>
      <c r="E216" s="6">
        <f t="shared" si="53"/>
        <v>703.55179999999996</v>
      </c>
      <c r="F216" s="6">
        <v>541</v>
      </c>
      <c r="G216" s="15">
        <f t="shared" si="54"/>
        <v>7593.723521679336</v>
      </c>
      <c r="H216" s="15">
        <f t="shared" si="52"/>
        <v>162.55179999999996</v>
      </c>
      <c r="I216" s="31"/>
      <c r="J216" s="16"/>
      <c r="K216" s="15">
        <f t="shared" si="55"/>
        <v>53.788874945228635</v>
      </c>
    </row>
    <row r="217" spans="2:11" s="2" customFormat="1" ht="12.75" customHeight="1" x14ac:dyDescent="0.25">
      <c r="B217" s="2" t="s">
        <v>32</v>
      </c>
      <c r="C217" s="6">
        <v>8446</v>
      </c>
      <c r="D217" s="6">
        <v>6500</v>
      </c>
      <c r="E217" s="6">
        <f t="shared" si="53"/>
        <v>703.55179999999996</v>
      </c>
      <c r="F217" s="6">
        <v>541</v>
      </c>
      <c r="G217" s="15">
        <f t="shared" si="54"/>
        <v>7756.2753216793362</v>
      </c>
      <c r="H217" s="15">
        <f t="shared" si="52"/>
        <v>162.55179999999996</v>
      </c>
      <c r="I217" s="31"/>
      <c r="J217" s="16"/>
      <c r="K217" s="15">
        <f t="shared" si="55"/>
        <v>54.94028352856197</v>
      </c>
    </row>
    <row r="218" spans="2:11" s="2" customFormat="1" ht="12.75" customHeight="1" x14ac:dyDescent="0.25">
      <c r="B218" s="2" t="s">
        <v>33</v>
      </c>
      <c r="C218" s="6">
        <v>8601</v>
      </c>
      <c r="D218" s="6">
        <v>6500</v>
      </c>
      <c r="E218" s="6">
        <f t="shared" si="53"/>
        <v>716.4633</v>
      </c>
      <c r="F218" s="6">
        <v>541</v>
      </c>
      <c r="G218" s="15">
        <f t="shared" si="54"/>
        <v>7918.8271216793364</v>
      </c>
      <c r="H218" s="15">
        <f t="shared" si="52"/>
        <v>175.4633</v>
      </c>
      <c r="I218" s="31"/>
      <c r="J218" s="16"/>
      <c r="K218" s="15">
        <f t="shared" si="55"/>
        <v>56.091692111895306</v>
      </c>
    </row>
    <row r="219" spans="2:11" s="2" customFormat="1" ht="12.75" customHeight="1" x14ac:dyDescent="0.25">
      <c r="B219" s="2" t="s">
        <v>17</v>
      </c>
      <c r="C219" s="6">
        <v>8601</v>
      </c>
      <c r="D219" s="6">
        <v>6500</v>
      </c>
      <c r="E219" s="6">
        <f t="shared" si="53"/>
        <v>716.4633</v>
      </c>
      <c r="F219" s="6">
        <v>541</v>
      </c>
      <c r="G219" s="15">
        <f t="shared" si="54"/>
        <v>8094.2904216793368</v>
      </c>
      <c r="H219" s="15">
        <f t="shared" si="52"/>
        <v>175.4633</v>
      </c>
      <c r="I219" s="31"/>
      <c r="J219" s="16"/>
      <c r="K219" s="15">
        <f t="shared" si="55"/>
        <v>57.334557153561974</v>
      </c>
    </row>
    <row r="220" spans="2:11" s="2" customFormat="1" ht="12.75" customHeight="1" x14ac:dyDescent="0.25">
      <c r="B220" s="2" t="s">
        <v>18</v>
      </c>
      <c r="C220" s="6">
        <v>8601</v>
      </c>
      <c r="D220" s="6">
        <v>6500</v>
      </c>
      <c r="E220" s="6">
        <f t="shared" si="53"/>
        <v>716.4633</v>
      </c>
      <c r="F220" s="6">
        <v>541</v>
      </c>
      <c r="G220" s="15">
        <f t="shared" si="54"/>
        <v>8269.7537216793371</v>
      </c>
      <c r="H220" s="15">
        <f t="shared" si="52"/>
        <v>175.4633</v>
      </c>
      <c r="I220" s="31"/>
      <c r="J220" s="16"/>
      <c r="K220" s="15">
        <f t="shared" si="55"/>
        <v>58.577422195228642</v>
      </c>
    </row>
    <row r="221" spans="2:11" s="2" customFormat="1" ht="12.75" customHeight="1" x14ac:dyDescent="0.25">
      <c r="B221" s="2" t="s">
        <v>19</v>
      </c>
      <c r="C221" s="6">
        <v>8601</v>
      </c>
      <c r="D221" s="6">
        <v>6500</v>
      </c>
      <c r="E221" s="6">
        <f t="shared" si="53"/>
        <v>716.4633</v>
      </c>
      <c r="F221" s="6">
        <v>541</v>
      </c>
      <c r="G221" s="15">
        <f t="shared" si="54"/>
        <v>8445.2170216793365</v>
      </c>
      <c r="H221" s="15">
        <f t="shared" si="52"/>
        <v>175.4633</v>
      </c>
      <c r="I221" s="31"/>
      <c r="J221" s="16"/>
      <c r="K221" s="15">
        <f t="shared" si="55"/>
        <v>59.820287236895304</v>
      </c>
    </row>
    <row r="222" spans="2:11" s="2" customFormat="1" ht="12.75" customHeight="1" x14ac:dyDescent="0.25">
      <c r="B222" s="2" t="s">
        <v>20</v>
      </c>
      <c r="C222" s="6">
        <v>9063</v>
      </c>
      <c r="D222" s="6">
        <v>6500</v>
      </c>
      <c r="E222" s="6">
        <f t="shared" si="53"/>
        <v>754.9479</v>
      </c>
      <c r="F222" s="6">
        <v>541</v>
      </c>
      <c r="G222" s="15">
        <f t="shared" si="54"/>
        <v>8620.680321679336</v>
      </c>
      <c r="H222" s="15">
        <f t="shared" si="52"/>
        <v>213.9479</v>
      </c>
      <c r="I222" s="31"/>
      <c r="J222" s="16"/>
      <c r="K222" s="15">
        <f t="shared" si="55"/>
        <v>61.063152278561965</v>
      </c>
    </row>
    <row r="223" spans="2:11" s="2" customFormat="1" ht="12.75" customHeight="1" x14ac:dyDescent="0.25">
      <c r="B223" s="2" t="s">
        <v>21</v>
      </c>
      <c r="C223" s="6">
        <v>9063</v>
      </c>
      <c r="D223" s="6">
        <v>6500</v>
      </c>
      <c r="E223" s="6">
        <f t="shared" si="53"/>
        <v>754.9479</v>
      </c>
      <c r="F223" s="6">
        <v>541</v>
      </c>
      <c r="G223" s="15">
        <f t="shared" si="54"/>
        <v>8834.6282216793352</v>
      </c>
      <c r="H223" s="15">
        <f t="shared" si="52"/>
        <v>213.9479</v>
      </c>
      <c r="K223" s="15">
        <f t="shared" si="55"/>
        <v>62.578616570228625</v>
      </c>
    </row>
    <row r="224" spans="2:11" s="2" customFormat="1" ht="12.75" customHeight="1" x14ac:dyDescent="0.25">
      <c r="B224" s="7" t="s">
        <v>22</v>
      </c>
      <c r="C224" s="8">
        <f>SUM(C212:C223)</f>
        <v>102590</v>
      </c>
      <c r="D224" s="9" t="s">
        <v>23</v>
      </c>
      <c r="E224" s="8">
        <f>SUM(E212:E223)</f>
        <v>8545.7470000000012</v>
      </c>
      <c r="F224" s="8">
        <f>SUM(F212:F223)</f>
        <v>6492</v>
      </c>
      <c r="G224" s="30">
        <f>SUM(G212:G223)</f>
        <v>94411.053760152034</v>
      </c>
      <c r="H224" s="30">
        <f>SUM(H212:H223)</f>
        <v>2053.7469999999998</v>
      </c>
      <c r="I224" s="38">
        <f>H210/12</f>
        <v>7.0833333333333338E-3</v>
      </c>
      <c r="J224" s="23"/>
      <c r="K224" s="30">
        <f>SUM(K212:K223)</f>
        <v>668.74496413441022</v>
      </c>
    </row>
    <row r="225" spans="2:11" s="2" customFormat="1" ht="12.75" customHeight="1" x14ac:dyDescent="0.25">
      <c r="G225" s="15"/>
      <c r="H225" s="15"/>
      <c r="I225" s="31"/>
      <c r="J225" s="16"/>
      <c r="K225" s="15"/>
    </row>
    <row r="226" spans="2:11" s="2" customFormat="1" ht="12.75" customHeight="1" x14ac:dyDescent="0.25">
      <c r="B226" s="2" t="s">
        <v>24</v>
      </c>
      <c r="C226" s="10">
        <f>G224*I224</f>
        <v>668.74496413441034</v>
      </c>
      <c r="F226" s="2" t="s">
        <v>25</v>
      </c>
      <c r="G226" s="73">
        <f>$C226+$H224</f>
        <v>2722.4919641344104</v>
      </c>
      <c r="H226" s="15"/>
      <c r="I226" s="15">
        <f>SUM($I$14,$G$33,$G$52,$G$72,$G$92,$G$111,$G$130,$G$149,$G$168,$G$188,$G$207,$G$226)</f>
        <v>9717.3210858137463</v>
      </c>
      <c r="J226" s="143" t="str">
        <f>IF($K224=$C226,"Intt OK","Intt CHECK IT")</f>
        <v>Intt OK</v>
      </c>
      <c r="K226" s="15"/>
    </row>
    <row r="227" spans="2:11" s="1" customFormat="1" ht="12.75" customHeight="1" x14ac:dyDescent="0.25">
      <c r="H227" s="53"/>
      <c r="I227" s="135" t="str">
        <f>IF($I226=$G231,"OK","CHECK IT")</f>
        <v>OK</v>
      </c>
      <c r="J227" s="16"/>
      <c r="K227" s="28"/>
    </row>
    <row r="228" spans="2:11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3" t="s">
        <v>4</v>
      </c>
      <c r="H228" s="136" t="s">
        <v>47</v>
      </c>
      <c r="I228" s="31"/>
      <c r="J228" s="20"/>
      <c r="K228" s="15"/>
    </row>
    <row r="229" spans="2:11" s="2" customFormat="1" ht="12.75" customHeight="1" x14ac:dyDescent="0.25">
      <c r="B229" s="439" t="s">
        <v>95</v>
      </c>
      <c r="C229" s="439"/>
      <c r="D229" s="439"/>
      <c r="E229" s="439" t="s">
        <v>96</v>
      </c>
      <c r="F229" s="439"/>
      <c r="G229" s="4" t="s">
        <v>97</v>
      </c>
      <c r="H229" s="52" t="s">
        <v>45</v>
      </c>
      <c r="I229" s="32"/>
      <c r="J229" s="26"/>
      <c r="K229" s="15"/>
    </row>
    <row r="230" spans="2:11" s="2" customFormat="1" ht="12.7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5" t="s">
        <v>14</v>
      </c>
      <c r="H230" s="48" t="s">
        <v>15</v>
      </c>
      <c r="I230" s="33" t="s">
        <v>16</v>
      </c>
      <c r="J230" s="17"/>
      <c r="K230" s="15"/>
    </row>
    <row r="231" spans="2:11" s="2" customFormat="1" ht="12.75" customHeight="1" x14ac:dyDescent="0.25">
      <c r="B231" s="2" t="s">
        <v>27</v>
      </c>
      <c r="C231" s="6">
        <v>9063</v>
      </c>
      <c r="D231" s="6">
        <v>6500</v>
      </c>
      <c r="E231" s="6">
        <f>C231*8.33%</f>
        <v>754.9479</v>
      </c>
      <c r="F231" s="6">
        <v>541</v>
      </c>
      <c r="G231" s="15">
        <f>$G$14+$G$33+$G$52+$G$72+$G$92+$G$111+$G$130+$G$149+$G$168+$G$188+$G$207+$G$226</f>
        <v>9717.3210858137463</v>
      </c>
      <c r="H231" s="15">
        <f t="shared" ref="H231:H242" si="56">E231-F231</f>
        <v>213.9479</v>
      </c>
      <c r="I231" s="31"/>
      <c r="J231" s="16"/>
      <c r="K231" s="15">
        <f>(G231)*($H$229/12)</f>
        <v>68.831024357847369</v>
      </c>
    </row>
    <row r="232" spans="2:11" s="2" customFormat="1" ht="12.75" customHeight="1" x14ac:dyDescent="0.25">
      <c r="B232" s="2" t="s">
        <v>28</v>
      </c>
      <c r="C232" s="6">
        <v>9858</v>
      </c>
      <c r="D232" s="6">
        <v>6500</v>
      </c>
      <c r="E232" s="6">
        <f t="shared" ref="E232:E242" si="57">C232*8.33%</f>
        <v>821.17139999999995</v>
      </c>
      <c r="F232" s="6">
        <v>541</v>
      </c>
      <c r="G232" s="15">
        <f t="shared" ref="G232:G242" si="58">$G231+$H231</f>
        <v>9931.2689858137455</v>
      </c>
      <c r="H232" s="15">
        <f t="shared" si="56"/>
        <v>280.17139999999995</v>
      </c>
      <c r="I232" s="31"/>
      <c r="J232" s="16"/>
      <c r="K232" s="15">
        <f t="shared" ref="K232:K242" si="59">(G232)*($H$229/12)</f>
        <v>70.346488649514029</v>
      </c>
    </row>
    <row r="233" spans="2:11" s="2" customFormat="1" ht="12.75" customHeight="1" x14ac:dyDescent="0.25">
      <c r="B233" s="2" t="s">
        <v>29</v>
      </c>
      <c r="C233" s="6">
        <v>9858</v>
      </c>
      <c r="D233" s="6">
        <v>6500</v>
      </c>
      <c r="E233" s="6">
        <f t="shared" si="57"/>
        <v>821.17139999999995</v>
      </c>
      <c r="F233" s="6">
        <v>541</v>
      </c>
      <c r="G233" s="15">
        <f t="shared" si="58"/>
        <v>10211.440385813745</v>
      </c>
      <c r="H233" s="15">
        <f t="shared" si="56"/>
        <v>280.17139999999995</v>
      </c>
      <c r="I233" s="31"/>
      <c r="J233" s="16"/>
      <c r="K233" s="15">
        <f t="shared" si="59"/>
        <v>72.331036066180701</v>
      </c>
    </row>
    <row r="234" spans="2:11" s="2" customFormat="1" ht="12.75" customHeight="1" x14ac:dyDescent="0.25">
      <c r="B234" s="2" t="s">
        <v>30</v>
      </c>
      <c r="C234" s="6">
        <v>9858</v>
      </c>
      <c r="D234" s="6">
        <v>6500</v>
      </c>
      <c r="E234" s="6">
        <f t="shared" si="57"/>
        <v>821.17139999999995</v>
      </c>
      <c r="F234" s="6">
        <v>541</v>
      </c>
      <c r="G234" s="15">
        <f t="shared" si="58"/>
        <v>10491.611785813744</v>
      </c>
      <c r="H234" s="15">
        <f t="shared" si="56"/>
        <v>280.17139999999995</v>
      </c>
      <c r="I234" s="31"/>
      <c r="J234" s="16"/>
      <c r="K234" s="15">
        <f t="shared" si="59"/>
        <v>74.315583482847359</v>
      </c>
    </row>
    <row r="235" spans="2:11" s="2" customFormat="1" ht="12.75" customHeight="1" x14ac:dyDescent="0.25">
      <c r="B235" s="2" t="s">
        <v>31</v>
      </c>
      <c r="C235" s="6">
        <v>9858</v>
      </c>
      <c r="D235" s="6">
        <v>6500</v>
      </c>
      <c r="E235" s="6">
        <f t="shared" si="57"/>
        <v>821.17139999999995</v>
      </c>
      <c r="F235" s="6">
        <v>541</v>
      </c>
      <c r="G235" s="15">
        <f t="shared" si="58"/>
        <v>10771.783185813743</v>
      </c>
      <c r="H235" s="15">
        <f t="shared" si="56"/>
        <v>280.17139999999995</v>
      </c>
      <c r="I235" s="31"/>
      <c r="J235" s="16"/>
      <c r="K235" s="15">
        <f t="shared" si="59"/>
        <v>76.300130899514016</v>
      </c>
    </row>
    <row r="236" spans="2:11" s="2" customFormat="1" ht="12.75" customHeight="1" x14ac:dyDescent="0.25">
      <c r="B236" s="2" t="s">
        <v>32</v>
      </c>
      <c r="C236" s="6">
        <v>9858</v>
      </c>
      <c r="D236" s="6">
        <v>6500</v>
      </c>
      <c r="E236" s="6">
        <f t="shared" si="57"/>
        <v>821.17139999999995</v>
      </c>
      <c r="F236" s="6">
        <v>541</v>
      </c>
      <c r="G236" s="15">
        <f t="shared" si="58"/>
        <v>11051.954585813743</v>
      </c>
      <c r="H236" s="15">
        <f t="shared" si="56"/>
        <v>280.17139999999995</v>
      </c>
      <c r="I236" s="31"/>
      <c r="J236" s="16"/>
      <c r="K236" s="15">
        <f t="shared" si="59"/>
        <v>78.284678316180688</v>
      </c>
    </row>
    <row r="237" spans="2:11" s="2" customFormat="1" ht="12.75" customHeight="1" x14ac:dyDescent="0.25">
      <c r="B237" s="2" t="s">
        <v>33</v>
      </c>
      <c r="C237" s="6">
        <v>9858</v>
      </c>
      <c r="D237" s="6">
        <v>6500</v>
      </c>
      <c r="E237" s="6">
        <f t="shared" si="57"/>
        <v>821.17139999999995</v>
      </c>
      <c r="F237" s="6">
        <v>541</v>
      </c>
      <c r="G237" s="15">
        <f t="shared" si="58"/>
        <v>11332.125985813742</v>
      </c>
      <c r="H237" s="15">
        <f t="shared" si="56"/>
        <v>280.17139999999995</v>
      </c>
      <c r="I237" s="31"/>
      <c r="J237" s="16"/>
      <c r="K237" s="15">
        <f t="shared" si="59"/>
        <v>80.269225732847346</v>
      </c>
    </row>
    <row r="238" spans="2:11" s="2" customFormat="1" ht="12.75" customHeight="1" x14ac:dyDescent="0.25">
      <c r="B238" s="2" t="s">
        <v>17</v>
      </c>
      <c r="C238" s="6">
        <v>9858</v>
      </c>
      <c r="D238" s="6">
        <v>6500</v>
      </c>
      <c r="E238" s="6">
        <f t="shared" si="57"/>
        <v>821.17139999999995</v>
      </c>
      <c r="F238" s="6">
        <v>541</v>
      </c>
      <c r="G238" s="15">
        <f t="shared" si="58"/>
        <v>11612.297385813741</v>
      </c>
      <c r="H238" s="15">
        <f t="shared" si="56"/>
        <v>280.17139999999995</v>
      </c>
      <c r="I238" s="31"/>
      <c r="J238" s="16"/>
      <c r="K238" s="15">
        <f t="shared" si="59"/>
        <v>82.253773149514004</v>
      </c>
    </row>
    <row r="239" spans="2:11" s="2" customFormat="1" ht="12.75" customHeight="1" x14ac:dyDescent="0.25">
      <c r="B239" s="2" t="s">
        <v>18</v>
      </c>
      <c r="C239" s="6">
        <v>9858</v>
      </c>
      <c r="D239" s="6">
        <v>6500</v>
      </c>
      <c r="E239" s="6">
        <f t="shared" si="57"/>
        <v>821.17139999999995</v>
      </c>
      <c r="F239" s="6">
        <v>541</v>
      </c>
      <c r="G239" s="15">
        <f t="shared" si="58"/>
        <v>11892.46878581374</v>
      </c>
      <c r="H239" s="15">
        <f t="shared" si="56"/>
        <v>280.17139999999995</v>
      </c>
      <c r="I239" s="31"/>
      <c r="J239" s="16"/>
      <c r="K239" s="15">
        <f t="shared" si="59"/>
        <v>84.238320566180661</v>
      </c>
    </row>
    <row r="240" spans="2:11" s="2" customFormat="1" ht="12.75" customHeight="1" x14ac:dyDescent="0.25">
      <c r="B240" s="2" t="s">
        <v>19</v>
      </c>
      <c r="C240" s="6">
        <v>9858</v>
      </c>
      <c r="D240" s="6">
        <v>6500</v>
      </c>
      <c r="E240" s="6">
        <f t="shared" si="57"/>
        <v>821.17139999999995</v>
      </c>
      <c r="F240" s="6">
        <v>541</v>
      </c>
      <c r="G240" s="15">
        <f t="shared" si="58"/>
        <v>12172.64018581374</v>
      </c>
      <c r="H240" s="15">
        <f t="shared" si="56"/>
        <v>280.17139999999995</v>
      </c>
      <c r="I240" s="31"/>
      <c r="J240" s="16"/>
      <c r="K240" s="15">
        <f t="shared" si="59"/>
        <v>86.222867982847333</v>
      </c>
    </row>
    <row r="241" spans="2:12" s="2" customFormat="1" ht="12.75" customHeight="1" x14ac:dyDescent="0.25">
      <c r="B241" s="2" t="s">
        <v>20</v>
      </c>
      <c r="C241" s="6">
        <v>10595</v>
      </c>
      <c r="D241" s="6">
        <v>6500</v>
      </c>
      <c r="E241" s="6">
        <f t="shared" si="57"/>
        <v>882.56349999999998</v>
      </c>
      <c r="F241" s="6">
        <v>541</v>
      </c>
      <c r="G241" s="15">
        <f t="shared" si="58"/>
        <v>12452.811585813739</v>
      </c>
      <c r="H241" s="15">
        <f t="shared" si="56"/>
        <v>341.56349999999998</v>
      </c>
      <c r="I241" s="31"/>
      <c r="J241" s="16"/>
      <c r="K241" s="15">
        <f t="shared" si="59"/>
        <v>88.207415399513991</v>
      </c>
    </row>
    <row r="242" spans="2:12" s="2" customFormat="1" ht="12.75" customHeight="1" x14ac:dyDescent="0.25">
      <c r="B242" s="2" t="s">
        <v>21</v>
      </c>
      <c r="C242" s="6">
        <v>10595</v>
      </c>
      <c r="D242" s="6">
        <v>6500</v>
      </c>
      <c r="E242" s="6">
        <f t="shared" si="57"/>
        <v>882.56349999999998</v>
      </c>
      <c r="F242" s="6">
        <v>541</v>
      </c>
      <c r="G242" s="15">
        <f t="shared" si="58"/>
        <v>12794.375085813739</v>
      </c>
      <c r="H242" s="15">
        <f t="shared" si="56"/>
        <v>341.56349999999998</v>
      </c>
      <c r="I242" s="31"/>
      <c r="J242" s="16"/>
      <c r="K242" s="15">
        <f t="shared" si="59"/>
        <v>90.626823524513995</v>
      </c>
    </row>
    <row r="243" spans="2:12" s="2" customFormat="1" ht="12.75" customHeight="1" x14ac:dyDescent="0.25">
      <c r="B243" s="7" t="s">
        <v>22</v>
      </c>
      <c r="C243" s="8">
        <f>SUM(C231:C242)</f>
        <v>118975</v>
      </c>
      <c r="D243" s="9" t="s">
        <v>23</v>
      </c>
      <c r="E243" s="8">
        <f>SUM(E231:E242)</f>
        <v>9910.6175000000003</v>
      </c>
      <c r="F243" s="8">
        <f>SUM(F231:F242)</f>
        <v>6492</v>
      </c>
      <c r="G243" s="30">
        <f>SUM(G231:G242)</f>
        <v>134432.09902976491</v>
      </c>
      <c r="H243" s="30">
        <f>SUM(H231:H242)</f>
        <v>3418.6175000000003</v>
      </c>
      <c r="I243" s="38">
        <f>H229/12</f>
        <v>7.0833333333333338E-3</v>
      </c>
      <c r="J243" s="23"/>
      <c r="K243" s="30">
        <f>SUM(K231:K242)</f>
        <v>952.22736812750134</v>
      </c>
    </row>
    <row r="244" spans="2:12" s="2" customFormat="1" ht="12.75" customHeight="1" x14ac:dyDescent="0.25">
      <c r="G244" s="15"/>
      <c r="H244" s="15"/>
      <c r="I244" s="31"/>
      <c r="J244" s="16"/>
      <c r="K244" s="15"/>
    </row>
    <row r="245" spans="2:12" s="2" customFormat="1" ht="12.75" customHeight="1" x14ac:dyDescent="0.25">
      <c r="B245" s="2" t="s">
        <v>24</v>
      </c>
      <c r="C245" s="10">
        <f>G243*I243</f>
        <v>952.22736812750156</v>
      </c>
      <c r="F245" s="2" t="s">
        <v>25</v>
      </c>
      <c r="G245" s="73">
        <f>$C245+$H243</f>
        <v>4370.8448681275022</v>
      </c>
      <c r="H245" s="15"/>
      <c r="I245" s="15">
        <f>SUM($I$14,$G$33,$G$52,$G$72,$G$92,$G$111,$G$130,$G$149,$G$168,$G$188,$G$207,$G$226,$G$245)</f>
        <v>14088.165953941249</v>
      </c>
      <c r="J245" s="143" t="str">
        <f>IF($K243=$C245,"Intt OK","Intt CHECK IT")</f>
        <v>Intt CHECK IT</v>
      </c>
      <c r="K245" s="15"/>
    </row>
    <row r="246" spans="2:12" s="1" customFormat="1" ht="12.75" customHeight="1" x14ac:dyDescent="0.25">
      <c r="H246" s="53"/>
      <c r="I246" s="135" t="str">
        <f>IF($I245=$G250,"OK","CHECK IT")</f>
        <v>OK</v>
      </c>
      <c r="J246" s="16"/>
      <c r="K246" s="28"/>
    </row>
    <row r="247" spans="2:12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3" t="s">
        <v>4</v>
      </c>
      <c r="H247" s="136" t="s">
        <v>48</v>
      </c>
      <c r="I247" s="31"/>
      <c r="J247" s="20"/>
      <c r="K247" s="15"/>
    </row>
    <row r="248" spans="2:12" s="2" customFormat="1" ht="12.75" customHeight="1" x14ac:dyDescent="0.25">
      <c r="B248" s="439" t="s">
        <v>95</v>
      </c>
      <c r="C248" s="439"/>
      <c r="D248" s="439"/>
      <c r="E248" s="439" t="s">
        <v>96</v>
      </c>
      <c r="F248" s="439"/>
      <c r="G248" s="4" t="s">
        <v>97</v>
      </c>
      <c r="H248" s="56">
        <v>8.5000000000000006E-2</v>
      </c>
      <c r="I248" s="32"/>
      <c r="J248" s="26"/>
      <c r="K248" s="15"/>
    </row>
    <row r="249" spans="2:12" s="2" customFormat="1" ht="12.7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5" t="s">
        <v>14</v>
      </c>
      <c r="H249" s="48" t="s">
        <v>15</v>
      </c>
      <c r="I249" s="33" t="s">
        <v>16</v>
      </c>
      <c r="J249" s="17"/>
      <c r="K249" s="15"/>
    </row>
    <row r="250" spans="2:12" s="2" customFormat="1" ht="12.75" customHeight="1" x14ac:dyDescent="0.25">
      <c r="B250" s="2" t="s">
        <v>27</v>
      </c>
      <c r="C250" s="6">
        <v>10595</v>
      </c>
      <c r="D250" s="6">
        <v>6500</v>
      </c>
      <c r="E250" s="6">
        <f>C250*8.33%</f>
        <v>882.56349999999998</v>
      </c>
      <c r="F250" s="6">
        <v>541</v>
      </c>
      <c r="G250" s="15">
        <f>$G$14+$G$33+$G$52+$G$72+$G$92+$G$111+$G$130+$G$149+$G$168+$G$188+$G$207+$G$226+$G$245</f>
        <v>14088.165953941249</v>
      </c>
      <c r="H250" s="15">
        <f t="shared" ref="H250:H262" si="60">E250-F250</f>
        <v>341.56349999999998</v>
      </c>
      <c r="I250" s="31"/>
      <c r="J250" s="16"/>
      <c r="K250" s="15">
        <f>(G250)*($H$248/12)</f>
        <v>99.79117550708385</v>
      </c>
    </row>
    <row r="251" spans="2:12" s="2" customFormat="1" ht="12.75" customHeight="1" x14ac:dyDescent="0.25">
      <c r="B251" s="2" t="s">
        <v>28</v>
      </c>
      <c r="C251" s="6">
        <v>10595</v>
      </c>
      <c r="D251" s="6">
        <v>6500</v>
      </c>
      <c r="E251" s="6">
        <f t="shared" ref="E251:E262" si="61">C251*8.33%</f>
        <v>882.56349999999998</v>
      </c>
      <c r="F251" s="6">
        <v>541</v>
      </c>
      <c r="G251" s="15">
        <f t="shared" ref="G251:G262" si="62">$G250+$H250</f>
        <v>14429.729453941249</v>
      </c>
      <c r="H251" s="15">
        <f t="shared" si="60"/>
        <v>341.56349999999998</v>
      </c>
      <c r="I251" s="31"/>
      <c r="J251" s="16"/>
      <c r="K251" s="15">
        <f t="shared" ref="K251:K262" si="63">(G251)*($H$248/12)</f>
        <v>102.21058363208385</v>
      </c>
    </row>
    <row r="252" spans="2:12" s="2" customFormat="1" ht="12.75" customHeight="1" x14ac:dyDescent="0.25">
      <c r="B252" s="2" t="s">
        <v>29</v>
      </c>
      <c r="C252" s="6">
        <v>10595</v>
      </c>
      <c r="D252" s="6">
        <v>6500</v>
      </c>
      <c r="E252" s="6">
        <f t="shared" si="61"/>
        <v>882.56349999999998</v>
      </c>
      <c r="F252" s="6">
        <v>541</v>
      </c>
      <c r="G252" s="15">
        <f t="shared" si="62"/>
        <v>14771.292953941249</v>
      </c>
      <c r="H252" s="15">
        <f t="shared" si="60"/>
        <v>341.56349999999998</v>
      </c>
      <c r="I252" s="31"/>
      <c r="J252" s="16"/>
      <c r="K252" s="15">
        <f t="shared" si="63"/>
        <v>104.62999175708386</v>
      </c>
    </row>
    <row r="253" spans="2:12" s="2" customFormat="1" ht="12.75" customHeight="1" x14ac:dyDescent="0.25">
      <c r="B253" s="2" t="s">
        <v>119</v>
      </c>
      <c r="C253" s="6">
        <v>1068</v>
      </c>
      <c r="D253" s="6">
        <v>6500</v>
      </c>
      <c r="E253" s="6">
        <f t="shared" si="61"/>
        <v>88.964399999999998</v>
      </c>
      <c r="F253" s="6">
        <v>0</v>
      </c>
      <c r="G253" s="15">
        <f t="shared" si="62"/>
        <v>15112.856453941249</v>
      </c>
      <c r="H253" s="15">
        <f t="shared" si="60"/>
        <v>88.964399999999998</v>
      </c>
      <c r="I253" s="31"/>
      <c r="J253" s="16"/>
      <c r="K253" s="15">
        <f t="shared" si="63"/>
        <v>107.04939988208386</v>
      </c>
    </row>
    <row r="254" spans="2:12" s="2" customFormat="1" ht="12.75" customHeight="1" x14ac:dyDescent="0.25">
      <c r="B254" s="2" t="s">
        <v>30</v>
      </c>
      <c r="C254" s="6">
        <v>11088</v>
      </c>
      <c r="D254" s="6">
        <v>6500</v>
      </c>
      <c r="E254" s="6">
        <f t="shared" si="61"/>
        <v>923.63040000000001</v>
      </c>
      <c r="F254" s="6">
        <v>541</v>
      </c>
      <c r="G254" s="15">
        <f t="shared" si="62"/>
        <v>15201.82085394125</v>
      </c>
      <c r="H254" s="15">
        <f t="shared" si="60"/>
        <v>382.63040000000001</v>
      </c>
      <c r="I254" s="31"/>
      <c r="J254" s="16"/>
      <c r="K254" s="15">
        <f t="shared" si="63"/>
        <v>107.67956438208387</v>
      </c>
    </row>
    <row r="255" spans="2:12" s="2" customFormat="1" ht="12.75" customHeight="1" x14ac:dyDescent="0.25">
      <c r="B255" s="2" t="s">
        <v>31</v>
      </c>
      <c r="C255" s="6">
        <v>11088</v>
      </c>
      <c r="D255" s="6">
        <v>6500</v>
      </c>
      <c r="E255" s="6">
        <f t="shared" si="61"/>
        <v>923.63040000000001</v>
      </c>
      <c r="F255" s="6">
        <v>541</v>
      </c>
      <c r="G255" s="15">
        <f t="shared" si="62"/>
        <v>15584.45125394125</v>
      </c>
      <c r="H255" s="15">
        <f t="shared" si="60"/>
        <v>382.63040000000001</v>
      </c>
      <c r="I255" s="31"/>
      <c r="J255" s="16"/>
      <c r="K255" s="15">
        <f t="shared" si="63"/>
        <v>110.38986304875053</v>
      </c>
      <c r="L255" s="2" t="s">
        <v>54</v>
      </c>
    </row>
    <row r="256" spans="2:12" s="2" customFormat="1" ht="12.75" customHeight="1" x14ac:dyDescent="0.25">
      <c r="B256" s="2" t="s">
        <v>32</v>
      </c>
      <c r="C256" s="6">
        <v>11088</v>
      </c>
      <c r="D256" s="6">
        <v>6500</v>
      </c>
      <c r="E256" s="6">
        <f t="shared" si="61"/>
        <v>923.63040000000001</v>
      </c>
      <c r="F256" s="6">
        <v>541</v>
      </c>
      <c r="G256" s="15">
        <f t="shared" si="62"/>
        <v>15967.08165394125</v>
      </c>
      <c r="H256" s="15">
        <f t="shared" si="60"/>
        <v>382.63040000000001</v>
      </c>
      <c r="I256" s="31"/>
      <c r="J256" s="16"/>
      <c r="K256" s="15">
        <f t="shared" si="63"/>
        <v>113.1001617154172</v>
      </c>
    </row>
    <row r="257" spans="1:11" s="2" customFormat="1" ht="12.75" customHeight="1" x14ac:dyDescent="0.25">
      <c r="B257" s="2" t="s">
        <v>33</v>
      </c>
      <c r="C257" s="6">
        <v>11088</v>
      </c>
      <c r="D257" s="6">
        <v>6500</v>
      </c>
      <c r="E257" s="6">
        <f t="shared" si="61"/>
        <v>923.63040000000001</v>
      </c>
      <c r="F257" s="6">
        <v>541</v>
      </c>
      <c r="G257" s="15">
        <f t="shared" si="62"/>
        <v>16349.71205394125</v>
      </c>
      <c r="H257" s="15">
        <f t="shared" si="60"/>
        <v>382.63040000000001</v>
      </c>
      <c r="I257" s="31"/>
      <c r="J257" s="16"/>
      <c r="K257" s="15">
        <f t="shared" si="63"/>
        <v>115.81046038208386</v>
      </c>
    </row>
    <row r="258" spans="1:11" s="2" customFormat="1" ht="12.75" customHeight="1" x14ac:dyDescent="0.25">
      <c r="B258" s="2" t="s">
        <v>17</v>
      </c>
      <c r="C258" s="6">
        <v>11088</v>
      </c>
      <c r="D258" s="6">
        <v>6500</v>
      </c>
      <c r="E258" s="6">
        <f t="shared" si="61"/>
        <v>923.63040000000001</v>
      </c>
      <c r="F258" s="6">
        <v>541</v>
      </c>
      <c r="G258" s="15">
        <f t="shared" si="62"/>
        <v>16732.342453941252</v>
      </c>
      <c r="H258" s="15">
        <f t="shared" si="60"/>
        <v>382.63040000000001</v>
      </c>
      <c r="I258" s="31"/>
      <c r="J258" s="16"/>
      <c r="K258" s="15">
        <f t="shared" si="63"/>
        <v>118.52075904875055</v>
      </c>
    </row>
    <row r="259" spans="1:11" s="2" customFormat="1" ht="12.75" customHeight="1" x14ac:dyDescent="0.25">
      <c r="B259" s="2" t="s">
        <v>18</v>
      </c>
      <c r="C259" s="6">
        <v>11580</v>
      </c>
      <c r="D259" s="6">
        <v>6500</v>
      </c>
      <c r="E259" s="6">
        <f t="shared" si="61"/>
        <v>964.61400000000003</v>
      </c>
      <c r="F259" s="6">
        <v>541</v>
      </c>
      <c r="G259" s="15">
        <f t="shared" si="62"/>
        <v>17114.972853941254</v>
      </c>
      <c r="H259" s="15">
        <f t="shared" si="60"/>
        <v>423.61400000000003</v>
      </c>
      <c r="I259" s="31"/>
      <c r="J259" s="16"/>
      <c r="K259" s="15">
        <f t="shared" si="63"/>
        <v>121.23105771541722</v>
      </c>
    </row>
    <row r="260" spans="1:11" s="2" customFormat="1" ht="12.75" customHeight="1" x14ac:dyDescent="0.25">
      <c r="B260" s="2" t="s">
        <v>19</v>
      </c>
      <c r="C260" s="6">
        <v>11580</v>
      </c>
      <c r="D260" s="6">
        <v>6500</v>
      </c>
      <c r="E260" s="6">
        <f t="shared" si="61"/>
        <v>964.61400000000003</v>
      </c>
      <c r="F260" s="6">
        <v>541</v>
      </c>
      <c r="G260" s="15">
        <f t="shared" si="62"/>
        <v>17538.586853941255</v>
      </c>
      <c r="H260" s="15">
        <f t="shared" si="60"/>
        <v>423.61400000000003</v>
      </c>
      <c r="I260" s="31"/>
      <c r="J260" s="16"/>
      <c r="K260" s="15">
        <f t="shared" si="63"/>
        <v>124.2316568820839</v>
      </c>
    </row>
    <row r="261" spans="1:11" s="2" customFormat="1" ht="12.75" customHeight="1" x14ac:dyDescent="0.25">
      <c r="B261" s="2" t="s">
        <v>20</v>
      </c>
      <c r="C261" s="6">
        <v>11950</v>
      </c>
      <c r="D261" s="6">
        <v>6500</v>
      </c>
      <c r="E261" s="6">
        <f t="shared" si="61"/>
        <v>995.43499999999995</v>
      </c>
      <c r="F261" s="6">
        <v>541</v>
      </c>
      <c r="G261" s="15">
        <f t="shared" si="62"/>
        <v>17962.200853941256</v>
      </c>
      <c r="H261" s="15">
        <f t="shared" si="60"/>
        <v>454.43499999999995</v>
      </c>
      <c r="K261" s="15">
        <f t="shared" si="63"/>
        <v>127.23225604875057</v>
      </c>
    </row>
    <row r="262" spans="1:11" s="2" customFormat="1" ht="12.75" customHeight="1" x14ac:dyDescent="0.25">
      <c r="B262" s="2" t="s">
        <v>21</v>
      </c>
      <c r="C262" s="6">
        <v>11950</v>
      </c>
      <c r="D262" s="6">
        <v>6500</v>
      </c>
      <c r="E262" s="6">
        <f t="shared" si="61"/>
        <v>995.43499999999995</v>
      </c>
      <c r="F262" s="6">
        <v>541</v>
      </c>
      <c r="G262" s="15">
        <f t="shared" si="62"/>
        <v>18416.635853941258</v>
      </c>
      <c r="H262" s="15">
        <f t="shared" si="60"/>
        <v>454.43499999999995</v>
      </c>
      <c r="K262" s="15">
        <f t="shared" si="63"/>
        <v>130.45117063208392</v>
      </c>
    </row>
    <row r="263" spans="1:11" s="2" customFormat="1" ht="12.75" customHeight="1" x14ac:dyDescent="0.25">
      <c r="B263" s="7" t="s">
        <v>22</v>
      </c>
      <c r="C263" s="8">
        <f>SUM(C250:C262)</f>
        <v>135353</v>
      </c>
      <c r="D263" s="9" t="s">
        <v>23</v>
      </c>
      <c r="E263" s="8">
        <f>SUM(E250:E262)</f>
        <v>11274.904899999998</v>
      </c>
      <c r="F263" s="8">
        <f>SUM(F250:F262)</f>
        <v>6492</v>
      </c>
      <c r="G263" s="30">
        <f>SUM(G250:G262)</f>
        <v>209269.84950123628</v>
      </c>
      <c r="H263" s="30">
        <f>SUM(H250:H262)</f>
        <v>4782.9048999999995</v>
      </c>
      <c r="I263" s="38">
        <f>H248/12</f>
        <v>7.0833333333333338E-3</v>
      </c>
      <c r="J263" s="23"/>
      <c r="K263" s="30">
        <f>SUM(K250:K262)</f>
        <v>1482.3281006337568</v>
      </c>
    </row>
    <row r="264" spans="1:11" s="2" customFormat="1" ht="12.75" customHeight="1" x14ac:dyDescent="0.25">
      <c r="G264" s="15"/>
      <c r="H264" s="15"/>
      <c r="I264" s="31"/>
      <c r="J264" s="16"/>
      <c r="K264" s="15"/>
    </row>
    <row r="265" spans="1:11" s="2" customFormat="1" ht="12.75" customHeight="1" x14ac:dyDescent="0.25">
      <c r="B265" s="2" t="s">
        <v>24</v>
      </c>
      <c r="C265" s="10">
        <f>G263*I263</f>
        <v>1482.328100633757</v>
      </c>
      <c r="F265" s="2" t="s">
        <v>25</v>
      </c>
      <c r="G265" s="73">
        <f>$C265+$H263</f>
        <v>6265.2330006337561</v>
      </c>
      <c r="H265" s="15"/>
      <c r="I265" s="15">
        <f>SUM($I$14,$G$33,$G$52,$G$72,$G$92,$G$111,$G$130,$G$149,$G$168,$G$188,$G$207,$G$226,$G$245,$G$265)</f>
        <v>20353.398954575005</v>
      </c>
      <c r="J265" s="143" t="str">
        <f>IF($K263=$C265,"Intt OK","Intt CHECK IT")</f>
        <v>Intt OK</v>
      </c>
      <c r="K265" s="15"/>
    </row>
    <row r="266" spans="1:11" s="1" customFormat="1" ht="12.75" customHeight="1" x14ac:dyDescent="0.25">
      <c r="H266" s="53"/>
      <c r="I266" s="135" t="str">
        <f>IF($I265=$G270,"OK","CHECK IT")</f>
        <v>OK</v>
      </c>
      <c r="J266" s="16"/>
      <c r="K266" s="28"/>
    </row>
    <row r="267" spans="1:11" s="1" customFormat="1" ht="12.75" customHeight="1" x14ac:dyDescent="0.25">
      <c r="A267" s="2"/>
      <c r="B267" s="438" t="s">
        <v>2</v>
      </c>
      <c r="C267" s="438"/>
      <c r="D267" s="438"/>
      <c r="E267" s="438" t="s">
        <v>3</v>
      </c>
      <c r="F267" s="438"/>
      <c r="G267" s="3" t="s">
        <v>4</v>
      </c>
      <c r="H267" s="136" t="s">
        <v>49</v>
      </c>
      <c r="I267" s="31"/>
      <c r="J267" s="2"/>
      <c r="K267" s="28"/>
    </row>
    <row r="268" spans="1:11" s="1" customFormat="1" ht="12.75" customHeight="1" x14ac:dyDescent="0.25">
      <c r="A268" s="2"/>
      <c r="B268" s="439" t="s">
        <v>95</v>
      </c>
      <c r="C268" s="439"/>
      <c r="D268" s="439"/>
      <c r="E268" s="439" t="s">
        <v>96</v>
      </c>
      <c r="F268" s="439"/>
      <c r="G268" s="4" t="s">
        <v>97</v>
      </c>
      <c r="H268" s="52" t="s">
        <v>45</v>
      </c>
      <c r="I268" s="45"/>
      <c r="J268" s="2"/>
      <c r="K268" s="28"/>
    </row>
    <row r="269" spans="1:11" s="1" customFormat="1" ht="12.75" customHeight="1" x14ac:dyDescent="0.25">
      <c r="A269" s="2"/>
      <c r="B269" s="3" t="s">
        <v>9</v>
      </c>
      <c r="C269" s="5" t="s">
        <v>10</v>
      </c>
      <c r="D269" s="3" t="s">
        <v>11</v>
      </c>
      <c r="E269" s="5" t="s">
        <v>12</v>
      </c>
      <c r="F269" s="3" t="s">
        <v>13</v>
      </c>
      <c r="G269" s="5" t="s">
        <v>14</v>
      </c>
      <c r="H269" s="48" t="s">
        <v>15</v>
      </c>
      <c r="I269" s="3" t="s">
        <v>16</v>
      </c>
      <c r="J269" s="2"/>
      <c r="K269" s="28"/>
    </row>
    <row r="270" spans="1:11" s="1" customFormat="1" ht="12.75" customHeight="1" x14ac:dyDescent="0.25">
      <c r="A270" s="2"/>
      <c r="B270" s="2" t="s">
        <v>27</v>
      </c>
      <c r="C270" s="6">
        <v>12458</v>
      </c>
      <c r="D270" s="6">
        <v>6500</v>
      </c>
      <c r="E270" s="6">
        <f>C270*8.33%</f>
        <v>1037.7513999999999</v>
      </c>
      <c r="F270" s="6">
        <v>541</v>
      </c>
      <c r="G270" s="15">
        <f>$G$14+$G$33+$G$52+$G$72+$G$92+$G$111+$G$130+$G$149+$G$168+$G$188+$G$207+$G$226+$G$245+$G$265</f>
        <v>20353.398954575005</v>
      </c>
      <c r="H270" s="15">
        <f t="shared" ref="H270:H282" si="64">E270-F270</f>
        <v>496.75139999999988</v>
      </c>
      <c r="I270" s="31"/>
      <c r="J270" s="16"/>
      <c r="K270" s="15">
        <f>(G270)*($H$268/12)</f>
        <v>144.16990926157297</v>
      </c>
    </row>
    <row r="271" spans="1:11" s="1" customFormat="1" ht="12.75" customHeight="1" x14ac:dyDescent="0.25">
      <c r="A271" s="2"/>
      <c r="B271" s="2" t="s">
        <v>28</v>
      </c>
      <c r="C271" s="6">
        <v>16716</v>
      </c>
      <c r="D271" s="6">
        <v>6500</v>
      </c>
      <c r="E271" s="6">
        <f t="shared" ref="E271:E282" si="65">C271*8.33%</f>
        <v>1392.4428</v>
      </c>
      <c r="F271" s="6">
        <v>541</v>
      </c>
      <c r="G271" s="15">
        <f t="shared" ref="G271:G282" si="66">$G270+$H270</f>
        <v>20850.150354575006</v>
      </c>
      <c r="H271" s="15">
        <f t="shared" si="64"/>
        <v>851.44280000000003</v>
      </c>
      <c r="I271" s="31"/>
      <c r="J271" s="16"/>
      <c r="K271" s="15">
        <f t="shared" ref="K271:K282" si="67">(G271)*($H$268/12)</f>
        <v>147.68856501157296</v>
      </c>
    </row>
    <row r="272" spans="1:11" s="1" customFormat="1" ht="12.75" customHeight="1" x14ac:dyDescent="0.25">
      <c r="A272" s="2"/>
      <c r="B272" s="2" t="s">
        <v>119</v>
      </c>
      <c r="C272" s="6">
        <v>15765</v>
      </c>
      <c r="D272" s="6">
        <v>6500</v>
      </c>
      <c r="E272" s="6">
        <f t="shared" ref="E272" si="68">C272*8.33%</f>
        <v>1313.2245</v>
      </c>
      <c r="F272" s="6">
        <v>0</v>
      </c>
      <c r="G272" s="15">
        <f t="shared" si="66"/>
        <v>21701.593154575006</v>
      </c>
      <c r="H272" s="15">
        <f t="shared" si="64"/>
        <v>1313.2245</v>
      </c>
      <c r="I272" s="31"/>
      <c r="J272" s="16"/>
      <c r="K272" s="15">
        <f t="shared" ref="K272" si="69">(G272)*($H$268/12)</f>
        <v>153.71961817823964</v>
      </c>
    </row>
    <row r="273" spans="1:11" s="1" customFormat="1" ht="12.75" customHeight="1" x14ac:dyDescent="0.25">
      <c r="A273" s="2"/>
      <c r="B273" s="2" t="s">
        <v>29</v>
      </c>
      <c r="C273" s="6">
        <v>16716</v>
      </c>
      <c r="D273" s="6">
        <v>6500</v>
      </c>
      <c r="E273" s="6">
        <f t="shared" si="65"/>
        <v>1392.4428</v>
      </c>
      <c r="F273" s="6">
        <v>541</v>
      </c>
      <c r="G273" s="15">
        <f t="shared" si="66"/>
        <v>23014.817654575007</v>
      </c>
      <c r="H273" s="15">
        <f t="shared" si="64"/>
        <v>851.44280000000003</v>
      </c>
      <c r="I273" s="31"/>
      <c r="J273" s="16"/>
      <c r="K273" s="15">
        <f t="shared" si="67"/>
        <v>163.02162505323963</v>
      </c>
    </row>
    <row r="274" spans="1:11" s="1" customFormat="1" ht="12.75" customHeight="1" x14ac:dyDescent="0.25">
      <c r="A274" s="2"/>
      <c r="B274" s="2" t="s">
        <v>30</v>
      </c>
      <c r="C274" s="6">
        <v>16716</v>
      </c>
      <c r="D274" s="6">
        <v>6500</v>
      </c>
      <c r="E274" s="6">
        <f t="shared" si="65"/>
        <v>1392.4428</v>
      </c>
      <c r="F274" s="6">
        <v>541</v>
      </c>
      <c r="G274" s="15">
        <f t="shared" si="66"/>
        <v>23866.260454575007</v>
      </c>
      <c r="H274" s="15">
        <f t="shared" si="64"/>
        <v>851.44280000000003</v>
      </c>
      <c r="I274" s="31"/>
      <c r="J274" s="16"/>
      <c r="K274" s="15">
        <f t="shared" si="67"/>
        <v>169.05267821990631</v>
      </c>
    </row>
    <row r="275" spans="1:11" s="1" customFormat="1" ht="12.75" customHeight="1" x14ac:dyDescent="0.25">
      <c r="A275" s="2"/>
      <c r="B275" s="2" t="s">
        <v>31</v>
      </c>
      <c r="C275" s="6">
        <v>17226</v>
      </c>
      <c r="D275" s="6">
        <v>6500</v>
      </c>
      <c r="E275" s="6">
        <f t="shared" si="65"/>
        <v>1434.9258</v>
      </c>
      <c r="F275" s="6">
        <v>541</v>
      </c>
      <c r="G275" s="15">
        <f t="shared" si="66"/>
        <v>24717.703254575008</v>
      </c>
      <c r="H275" s="15">
        <f t="shared" si="64"/>
        <v>893.92579999999998</v>
      </c>
      <c r="I275" s="31"/>
      <c r="J275" s="16"/>
      <c r="K275" s="15">
        <f t="shared" si="67"/>
        <v>175.08373138657299</v>
      </c>
    </row>
    <row r="276" spans="1:11" s="1" customFormat="1" ht="12.75" customHeight="1" x14ac:dyDescent="0.25">
      <c r="A276" s="2"/>
      <c r="B276" s="2" t="s">
        <v>32</v>
      </c>
      <c r="C276" s="6">
        <v>17226</v>
      </c>
      <c r="D276" s="6">
        <v>6500</v>
      </c>
      <c r="E276" s="6">
        <f t="shared" si="65"/>
        <v>1434.9258</v>
      </c>
      <c r="F276" s="6">
        <v>541</v>
      </c>
      <c r="G276" s="15">
        <f t="shared" si="66"/>
        <v>25611.629054575009</v>
      </c>
      <c r="H276" s="15">
        <f t="shared" si="64"/>
        <v>893.92579999999998</v>
      </c>
      <c r="I276" s="31"/>
      <c r="J276" s="16"/>
      <c r="K276" s="15">
        <f t="shared" si="67"/>
        <v>181.41570580323966</v>
      </c>
    </row>
    <row r="277" spans="1:11" s="1" customFormat="1" ht="12.75" customHeight="1" x14ac:dyDescent="0.25">
      <c r="A277" s="2"/>
      <c r="B277" s="2" t="s">
        <v>33</v>
      </c>
      <c r="C277" s="6">
        <v>17226</v>
      </c>
      <c r="D277" s="6">
        <v>6500</v>
      </c>
      <c r="E277" s="6">
        <f t="shared" si="65"/>
        <v>1434.9258</v>
      </c>
      <c r="F277" s="6">
        <v>541</v>
      </c>
      <c r="G277" s="15">
        <f t="shared" si="66"/>
        <v>26505.55485457501</v>
      </c>
      <c r="H277" s="15">
        <f t="shared" si="64"/>
        <v>893.92579999999998</v>
      </c>
      <c r="I277" s="31"/>
      <c r="J277" s="16"/>
      <c r="K277" s="15">
        <f t="shared" si="67"/>
        <v>187.74768021990633</v>
      </c>
    </row>
    <row r="278" spans="1:11" s="1" customFormat="1" ht="12.75" customHeight="1" x14ac:dyDescent="0.25">
      <c r="A278" s="2"/>
      <c r="B278" s="2" t="s">
        <v>17</v>
      </c>
      <c r="C278" s="6">
        <v>17226</v>
      </c>
      <c r="D278" s="6">
        <v>6500</v>
      </c>
      <c r="E278" s="6">
        <f t="shared" si="65"/>
        <v>1434.9258</v>
      </c>
      <c r="F278" s="6">
        <v>541</v>
      </c>
      <c r="G278" s="15">
        <f t="shared" si="66"/>
        <v>27399.480654575011</v>
      </c>
      <c r="H278" s="15">
        <f t="shared" si="64"/>
        <v>893.92579999999998</v>
      </c>
      <c r="I278" s="31"/>
      <c r="J278" s="16"/>
      <c r="K278" s="15">
        <f t="shared" si="67"/>
        <v>194.079654636573</v>
      </c>
    </row>
    <row r="279" spans="1:11" s="1" customFormat="1" ht="12.75" customHeight="1" x14ac:dyDescent="0.25">
      <c r="A279" s="2"/>
      <c r="B279" s="2" t="s">
        <v>18</v>
      </c>
      <c r="C279" s="6">
        <v>17226</v>
      </c>
      <c r="D279" s="6">
        <v>6500</v>
      </c>
      <c r="E279" s="6">
        <f t="shared" si="65"/>
        <v>1434.9258</v>
      </c>
      <c r="F279" s="6">
        <v>541</v>
      </c>
      <c r="G279" s="15">
        <f t="shared" si="66"/>
        <v>28293.406454575012</v>
      </c>
      <c r="H279" s="15">
        <f t="shared" si="64"/>
        <v>893.92579999999998</v>
      </c>
      <c r="I279" s="31"/>
      <c r="J279" s="16"/>
      <c r="K279" s="15">
        <f t="shared" si="67"/>
        <v>200.41162905323969</v>
      </c>
    </row>
    <row r="280" spans="1:11" s="1" customFormat="1" ht="12.75" customHeight="1" x14ac:dyDescent="0.25">
      <c r="A280" s="2"/>
      <c r="B280" s="2" t="s">
        <v>19</v>
      </c>
      <c r="C280" s="6">
        <v>18117</v>
      </c>
      <c r="D280" s="6">
        <v>6500</v>
      </c>
      <c r="E280" s="6">
        <f t="shared" si="65"/>
        <v>1509.1460999999999</v>
      </c>
      <c r="F280" s="6">
        <v>541</v>
      </c>
      <c r="G280" s="15">
        <f t="shared" si="66"/>
        <v>29187.332254575012</v>
      </c>
      <c r="H280" s="15">
        <f t="shared" si="64"/>
        <v>968.14609999999993</v>
      </c>
      <c r="I280" s="31"/>
      <c r="J280" s="16"/>
      <c r="K280" s="15">
        <f t="shared" si="67"/>
        <v>206.74360346990636</v>
      </c>
    </row>
    <row r="281" spans="1:11" s="1" customFormat="1" ht="12.75" customHeight="1" x14ac:dyDescent="0.25">
      <c r="A281" s="2"/>
      <c r="B281" s="2" t="s">
        <v>20</v>
      </c>
      <c r="C281" s="6">
        <v>18117</v>
      </c>
      <c r="D281" s="6">
        <v>6500</v>
      </c>
      <c r="E281" s="6">
        <f t="shared" si="65"/>
        <v>1509.1460999999999</v>
      </c>
      <c r="F281" s="6">
        <v>541</v>
      </c>
      <c r="G281" s="15">
        <f t="shared" si="66"/>
        <v>30155.478354575011</v>
      </c>
      <c r="H281" s="15">
        <f t="shared" si="64"/>
        <v>968.14609999999993</v>
      </c>
      <c r="I281" s="31"/>
      <c r="J281" s="16"/>
      <c r="K281" s="15">
        <f t="shared" si="67"/>
        <v>213.601305011573</v>
      </c>
    </row>
    <row r="282" spans="1:11" s="1" customFormat="1" ht="12.75" customHeight="1" x14ac:dyDescent="0.25">
      <c r="A282" s="2"/>
      <c r="B282" s="2" t="s">
        <v>21</v>
      </c>
      <c r="C282" s="6">
        <v>18117</v>
      </c>
      <c r="D282" s="6">
        <v>6500</v>
      </c>
      <c r="E282" s="6">
        <f t="shared" si="65"/>
        <v>1509.1460999999999</v>
      </c>
      <c r="F282" s="6">
        <v>541</v>
      </c>
      <c r="G282" s="15">
        <f t="shared" si="66"/>
        <v>31123.624454575009</v>
      </c>
      <c r="H282" s="15">
        <f t="shared" si="64"/>
        <v>968.14609999999993</v>
      </c>
      <c r="I282" s="41"/>
      <c r="J282" s="16"/>
      <c r="K282" s="15">
        <f t="shared" si="67"/>
        <v>220.45900655323967</v>
      </c>
    </row>
    <row r="283" spans="1:11" s="1" customFormat="1" ht="12.75" customHeight="1" x14ac:dyDescent="0.25">
      <c r="A283" s="2"/>
      <c r="B283" s="7" t="s">
        <v>22</v>
      </c>
      <c r="C283" s="8">
        <f>SUM(C270:C282)</f>
        <v>218852</v>
      </c>
      <c r="D283" s="9" t="s">
        <v>23</v>
      </c>
      <c r="E283" s="8">
        <f>SUM(E270:E282)</f>
        <v>18230.371599999999</v>
      </c>
      <c r="F283" s="8">
        <f>SUM(F270:F282)</f>
        <v>6492</v>
      </c>
      <c r="G283" s="30">
        <f>SUM(G270:G282)</f>
        <v>332780.42990947509</v>
      </c>
      <c r="H283" s="30">
        <f>SUM(H270:H282)</f>
        <v>11738.3716</v>
      </c>
      <c r="I283" s="38">
        <f>H268/12</f>
        <v>7.0833333333333338E-3</v>
      </c>
      <c r="J283" s="23"/>
      <c r="K283" s="30">
        <f>SUM(K270:K282)</f>
        <v>2357.1947118587823</v>
      </c>
    </row>
    <row r="284" spans="1:11" s="1" customFormat="1" ht="12.75" customHeight="1" x14ac:dyDescent="0.25">
      <c r="A284" s="2"/>
      <c r="B284" s="2"/>
      <c r="C284" s="2"/>
      <c r="D284" s="2"/>
      <c r="E284" s="2"/>
      <c r="F284" s="2"/>
      <c r="G284" s="15"/>
      <c r="H284" s="15"/>
      <c r="I284" s="31"/>
      <c r="J284" s="16"/>
      <c r="K284" s="15"/>
    </row>
    <row r="285" spans="1:11" s="1" customFormat="1" ht="12.75" customHeight="1" x14ac:dyDescent="0.25">
      <c r="A285" s="2"/>
      <c r="B285" s="2" t="s">
        <v>24</v>
      </c>
      <c r="C285" s="10">
        <f>G283*I283</f>
        <v>2357.1947118587818</v>
      </c>
      <c r="D285" s="2"/>
      <c r="E285" s="2"/>
      <c r="F285" s="2" t="s">
        <v>25</v>
      </c>
      <c r="G285" s="73">
        <f>$C285+$H283</f>
        <v>14095.566311858782</v>
      </c>
      <c r="H285" s="15"/>
      <c r="I285" s="15">
        <f>SUM($I$14,$G$33,$G$52,$G$72,$G$92,$G$111,$G$130,$G$149,$G$168,$G$188,$G$207,$G$226,$G$245,$G$265,$G$285)</f>
        <v>34448.965266433785</v>
      </c>
      <c r="J285" s="143" t="str">
        <f>IF($K283=$C285,"Intt OK","Intt CHECK IT")</f>
        <v>Intt OK</v>
      </c>
      <c r="K285" s="15"/>
    </row>
    <row r="286" spans="1:11" s="1" customFormat="1" ht="12.75" customHeight="1" x14ac:dyDescent="0.25">
      <c r="H286" s="53"/>
      <c r="I286" s="135" t="str">
        <f>IF($I285=$G290,"OK","CHECK IT")</f>
        <v>OK</v>
      </c>
      <c r="J286" s="2"/>
      <c r="K286" s="28"/>
    </row>
    <row r="287" spans="1:11" s="1" customFormat="1" ht="12.75" customHeight="1" x14ac:dyDescent="0.25">
      <c r="A287" s="2"/>
      <c r="B287" s="438" t="s">
        <v>2</v>
      </c>
      <c r="C287" s="438"/>
      <c r="D287" s="438"/>
      <c r="E287" s="438" t="s">
        <v>3</v>
      </c>
      <c r="F287" s="438"/>
      <c r="G287" s="3" t="s">
        <v>4</v>
      </c>
      <c r="H287" s="136" t="s">
        <v>50</v>
      </c>
      <c r="I287" s="38"/>
      <c r="J287" s="2"/>
      <c r="K287" s="28"/>
    </row>
    <row r="288" spans="1:11" s="1" customFormat="1" ht="12.75" customHeight="1" x14ac:dyDescent="0.25">
      <c r="A288" s="2"/>
      <c r="B288" s="439" t="s">
        <v>95</v>
      </c>
      <c r="C288" s="439"/>
      <c r="D288" s="439"/>
      <c r="E288" s="439" t="s">
        <v>96</v>
      </c>
      <c r="F288" s="439"/>
      <c r="G288" s="4" t="s">
        <v>97</v>
      </c>
      <c r="H288" s="52" t="s">
        <v>40</v>
      </c>
      <c r="I288" s="45"/>
      <c r="J288" s="2"/>
      <c r="K288" s="28"/>
    </row>
    <row r="289" spans="1:11" s="1" customFormat="1" ht="12.75" customHeight="1" x14ac:dyDescent="0.25">
      <c r="A289" s="2"/>
      <c r="B289" s="3" t="s">
        <v>9</v>
      </c>
      <c r="C289" s="5" t="s">
        <v>10</v>
      </c>
      <c r="D289" s="3" t="s">
        <v>11</v>
      </c>
      <c r="E289" s="5" t="s">
        <v>12</v>
      </c>
      <c r="F289" s="3" t="s">
        <v>13</v>
      </c>
      <c r="G289" s="5" t="s">
        <v>14</v>
      </c>
      <c r="H289" s="48" t="s">
        <v>15</v>
      </c>
      <c r="I289" s="3" t="s">
        <v>16</v>
      </c>
      <c r="J289" s="2"/>
      <c r="K289" s="28"/>
    </row>
    <row r="290" spans="1:11" s="1" customFormat="1" ht="12.75" customHeight="1" x14ac:dyDescent="0.25">
      <c r="A290" s="2"/>
      <c r="B290" s="2" t="s">
        <v>27</v>
      </c>
      <c r="C290" s="6">
        <v>18117</v>
      </c>
      <c r="D290" s="6">
        <v>6500</v>
      </c>
      <c r="E290" s="6">
        <f>C290*8.33%</f>
        <v>1509.1460999999999</v>
      </c>
      <c r="F290" s="6">
        <v>541</v>
      </c>
      <c r="G290" s="15">
        <f>$G$14+$G$33+$G$52+$G$72+$G$92+$G$111+$G$130+$G$149+$G$168+$G$188+$G$207+$G$226+$G$245+$G$265+$G$285</f>
        <v>34448.965266433785</v>
      </c>
      <c r="H290" s="15">
        <f t="shared" ref="H290:H302" si="70">E290-F290</f>
        <v>968.14609999999993</v>
      </c>
      <c r="I290" s="31"/>
      <c r="J290" s="16"/>
      <c r="K290" s="15">
        <f>(G290)*($H$288/12)</f>
        <v>272.72097502593414</v>
      </c>
    </row>
    <row r="291" spans="1:11" s="1" customFormat="1" ht="12.75" customHeight="1" x14ac:dyDescent="0.25">
      <c r="A291" s="2"/>
      <c r="B291" s="2" t="s">
        <v>119</v>
      </c>
      <c r="C291" s="6">
        <v>15765</v>
      </c>
      <c r="D291" s="6">
        <v>6500</v>
      </c>
      <c r="E291" s="6">
        <f t="shared" ref="E291" si="71">C291*8.33%</f>
        <v>1313.2245</v>
      </c>
      <c r="F291" s="6">
        <v>0</v>
      </c>
      <c r="G291" s="15">
        <f t="shared" ref="G291:G292" si="72">$G290+$H290</f>
        <v>35417.111366433783</v>
      </c>
      <c r="H291" s="15">
        <f t="shared" si="70"/>
        <v>1313.2245</v>
      </c>
      <c r="I291" s="31"/>
      <c r="J291" s="16"/>
      <c r="K291" s="15">
        <f>(G291)*($H$288/12)</f>
        <v>280.38546498426746</v>
      </c>
    </row>
    <row r="292" spans="1:11" s="1" customFormat="1" ht="12.75" customHeight="1" x14ac:dyDescent="0.25">
      <c r="A292" s="2"/>
      <c r="B292" s="2" t="s">
        <v>28</v>
      </c>
      <c r="C292" s="6">
        <v>18860</v>
      </c>
      <c r="D292" s="6">
        <v>6500</v>
      </c>
      <c r="E292" s="6">
        <f t="shared" ref="E292:E302" si="73">C292*8.33%</f>
        <v>1571.038</v>
      </c>
      <c r="F292" s="6">
        <v>541</v>
      </c>
      <c r="G292" s="15">
        <f t="shared" si="72"/>
        <v>36730.335866433779</v>
      </c>
      <c r="H292" s="15">
        <f t="shared" si="70"/>
        <v>1030.038</v>
      </c>
      <c r="I292" s="31"/>
      <c r="J292" s="16"/>
      <c r="K292" s="15">
        <f t="shared" ref="K292:K302" si="74">(G292)*($H$288/12)</f>
        <v>290.78182560926746</v>
      </c>
    </row>
    <row r="293" spans="1:11" s="1" customFormat="1" ht="12.75" customHeight="1" x14ac:dyDescent="0.25">
      <c r="A293" s="2"/>
      <c r="B293" s="2" t="s">
        <v>29</v>
      </c>
      <c r="C293" s="6">
        <v>18860</v>
      </c>
      <c r="D293" s="6">
        <v>6500</v>
      </c>
      <c r="E293" s="6">
        <f t="shared" si="73"/>
        <v>1571.038</v>
      </c>
      <c r="F293" s="6">
        <v>541</v>
      </c>
      <c r="G293" s="15">
        <f t="shared" ref="G293:G302" si="75">$G292+$H292</f>
        <v>37760.37386643378</v>
      </c>
      <c r="H293" s="15">
        <f t="shared" si="70"/>
        <v>1030.038</v>
      </c>
      <c r="I293" s="31"/>
      <c r="J293" s="16"/>
      <c r="K293" s="15">
        <f t="shared" si="74"/>
        <v>298.93629310926747</v>
      </c>
    </row>
    <row r="294" spans="1:11" s="1" customFormat="1" ht="12.75" customHeight="1" x14ac:dyDescent="0.25">
      <c r="A294" s="2"/>
      <c r="B294" s="2" t="s">
        <v>30</v>
      </c>
      <c r="C294" s="6">
        <v>18860</v>
      </c>
      <c r="D294" s="6">
        <v>6500</v>
      </c>
      <c r="E294" s="6">
        <f t="shared" si="73"/>
        <v>1571.038</v>
      </c>
      <c r="F294" s="6">
        <v>541</v>
      </c>
      <c r="G294" s="15">
        <f t="shared" si="75"/>
        <v>38790.41186643378</v>
      </c>
      <c r="H294" s="15">
        <f t="shared" si="70"/>
        <v>1030.038</v>
      </c>
      <c r="I294" s="31"/>
      <c r="J294" s="16"/>
      <c r="K294" s="15">
        <f t="shared" si="74"/>
        <v>307.09076060926748</v>
      </c>
    </row>
    <row r="295" spans="1:11" s="1" customFormat="1" ht="12.75" customHeight="1" x14ac:dyDescent="0.25">
      <c r="A295" s="2"/>
      <c r="B295" s="2" t="s">
        <v>31</v>
      </c>
      <c r="C295" s="6">
        <v>19431</v>
      </c>
      <c r="D295" s="6">
        <v>6500</v>
      </c>
      <c r="E295" s="6">
        <f t="shared" si="73"/>
        <v>1618.6023</v>
      </c>
      <c r="F295" s="6">
        <v>541</v>
      </c>
      <c r="G295" s="15">
        <f t="shared" si="75"/>
        <v>39820.449866433781</v>
      </c>
      <c r="H295" s="15">
        <f t="shared" si="70"/>
        <v>1077.6023</v>
      </c>
      <c r="I295" s="31"/>
      <c r="J295" s="16"/>
      <c r="K295" s="15">
        <f t="shared" si="74"/>
        <v>315.24522810926743</v>
      </c>
    </row>
    <row r="296" spans="1:11" s="1" customFormat="1" ht="12.75" customHeight="1" x14ac:dyDescent="0.25">
      <c r="A296" s="2"/>
      <c r="B296" s="2" t="s">
        <v>32</v>
      </c>
      <c r="C296" s="6">
        <v>19431</v>
      </c>
      <c r="D296" s="6">
        <v>6500</v>
      </c>
      <c r="E296" s="6">
        <f t="shared" si="73"/>
        <v>1618.6023</v>
      </c>
      <c r="F296" s="6">
        <v>541</v>
      </c>
      <c r="G296" s="15">
        <f t="shared" si="75"/>
        <v>40898.052166433779</v>
      </c>
      <c r="H296" s="15">
        <f t="shared" si="70"/>
        <v>1077.6023</v>
      </c>
      <c r="I296" s="31"/>
      <c r="J296" s="16"/>
      <c r="K296" s="15">
        <f t="shared" si="74"/>
        <v>323.77624631760079</v>
      </c>
    </row>
    <row r="297" spans="1:11" s="1" customFormat="1" ht="12.75" customHeight="1" x14ac:dyDescent="0.25">
      <c r="A297" s="2"/>
      <c r="B297" s="2" t="s">
        <v>33</v>
      </c>
      <c r="C297" s="6">
        <v>19431</v>
      </c>
      <c r="D297" s="6">
        <v>6500</v>
      </c>
      <c r="E297" s="6">
        <f t="shared" si="73"/>
        <v>1618.6023</v>
      </c>
      <c r="F297" s="6">
        <v>541</v>
      </c>
      <c r="G297" s="15">
        <f t="shared" si="75"/>
        <v>41975.654466433778</v>
      </c>
      <c r="H297" s="15">
        <f t="shared" si="70"/>
        <v>1077.6023</v>
      </c>
      <c r="I297" s="31"/>
      <c r="J297" s="16"/>
      <c r="K297" s="15">
        <f t="shared" si="74"/>
        <v>332.3072645259341</v>
      </c>
    </row>
    <row r="298" spans="1:11" s="1" customFormat="1" ht="12.75" customHeight="1" x14ac:dyDescent="0.25">
      <c r="A298" s="2"/>
      <c r="B298" s="2" t="s">
        <v>17</v>
      </c>
      <c r="C298" s="6">
        <v>19431</v>
      </c>
      <c r="D298" s="6">
        <v>6500</v>
      </c>
      <c r="E298" s="6">
        <f t="shared" si="73"/>
        <v>1618.6023</v>
      </c>
      <c r="F298" s="6">
        <v>541</v>
      </c>
      <c r="G298" s="15">
        <f t="shared" si="75"/>
        <v>43053.256766433777</v>
      </c>
      <c r="H298" s="15">
        <f t="shared" si="70"/>
        <v>1077.6023</v>
      </c>
      <c r="I298" s="31"/>
      <c r="J298" s="16"/>
      <c r="K298" s="15">
        <f t="shared" si="74"/>
        <v>340.83828273426741</v>
      </c>
    </row>
    <row r="299" spans="1:11" s="1" customFormat="1" ht="12.75" customHeight="1" x14ac:dyDescent="0.25">
      <c r="A299" s="2"/>
      <c r="B299" s="2" t="s">
        <v>18</v>
      </c>
      <c r="C299" s="6">
        <v>19431</v>
      </c>
      <c r="D299" s="6">
        <v>6500</v>
      </c>
      <c r="E299" s="6">
        <f t="shared" si="73"/>
        <v>1618.6023</v>
      </c>
      <c r="F299" s="6">
        <v>541</v>
      </c>
      <c r="G299" s="15">
        <f t="shared" si="75"/>
        <v>44130.859066433775</v>
      </c>
      <c r="H299" s="15">
        <f t="shared" si="70"/>
        <v>1077.6023</v>
      </c>
      <c r="I299" s="31"/>
      <c r="J299" s="16"/>
      <c r="K299" s="15">
        <f t="shared" si="74"/>
        <v>349.36930094260077</v>
      </c>
    </row>
    <row r="300" spans="1:11" s="1" customFormat="1" ht="12.75" customHeight="1" x14ac:dyDescent="0.25">
      <c r="A300" s="2"/>
      <c r="B300" s="2" t="s">
        <v>19</v>
      </c>
      <c r="C300" s="6">
        <v>20655</v>
      </c>
      <c r="D300" s="6">
        <v>6500</v>
      </c>
      <c r="E300" s="6">
        <f t="shared" si="73"/>
        <v>1720.5615</v>
      </c>
      <c r="F300" s="6">
        <v>541</v>
      </c>
      <c r="G300" s="15">
        <f t="shared" si="75"/>
        <v>45208.461366433774</v>
      </c>
      <c r="H300" s="15">
        <f t="shared" si="70"/>
        <v>1179.5615</v>
      </c>
      <c r="I300" s="31"/>
      <c r="J300" s="16"/>
      <c r="K300" s="15">
        <f t="shared" si="74"/>
        <v>357.90031915093408</v>
      </c>
    </row>
    <row r="301" spans="1:11" s="1" customFormat="1" ht="12.75" customHeight="1" x14ac:dyDescent="0.25">
      <c r="A301" s="2"/>
      <c r="B301" s="2" t="s">
        <v>20</v>
      </c>
      <c r="C301" s="6">
        <v>20655</v>
      </c>
      <c r="D301" s="6">
        <v>6500</v>
      </c>
      <c r="E301" s="6">
        <f t="shared" si="73"/>
        <v>1720.5615</v>
      </c>
      <c r="F301" s="6">
        <v>541</v>
      </c>
      <c r="G301" s="15">
        <f t="shared" si="75"/>
        <v>46388.022866433777</v>
      </c>
      <c r="H301" s="15">
        <f t="shared" si="70"/>
        <v>1179.5615</v>
      </c>
      <c r="I301" s="41"/>
      <c r="J301" s="16"/>
      <c r="K301" s="15">
        <f t="shared" si="74"/>
        <v>367.23851435926741</v>
      </c>
    </row>
    <row r="302" spans="1:11" s="1" customFormat="1" ht="12.75" customHeight="1" x14ac:dyDescent="0.25">
      <c r="A302" s="2"/>
      <c r="B302" s="2" t="s">
        <v>21</v>
      </c>
      <c r="C302" s="6">
        <v>20655</v>
      </c>
      <c r="D302" s="6">
        <v>6500</v>
      </c>
      <c r="E302" s="6">
        <f t="shared" si="73"/>
        <v>1720.5615</v>
      </c>
      <c r="F302" s="6">
        <v>541</v>
      </c>
      <c r="G302" s="15">
        <f t="shared" si="75"/>
        <v>47567.584366433781</v>
      </c>
      <c r="H302" s="15">
        <f t="shared" si="70"/>
        <v>1179.5615</v>
      </c>
      <c r="I302" s="41"/>
      <c r="J302" s="16"/>
      <c r="K302" s="15">
        <f t="shared" si="74"/>
        <v>376.5767095676008</v>
      </c>
    </row>
    <row r="303" spans="1:11" s="1" customFormat="1" ht="12.75" customHeight="1" x14ac:dyDescent="0.25">
      <c r="A303" s="2"/>
      <c r="B303" s="7" t="s">
        <v>22</v>
      </c>
      <c r="C303" s="8">
        <f>SUM(C290:C302)</f>
        <v>249582</v>
      </c>
      <c r="D303" s="9" t="s">
        <v>23</v>
      </c>
      <c r="E303" s="8">
        <f>SUM(E290:E302)</f>
        <v>20790.180600000003</v>
      </c>
      <c r="F303" s="8">
        <f>SUM(F290:F302)</f>
        <v>6492</v>
      </c>
      <c r="G303" s="30">
        <f>SUM(G290:G302)</f>
        <v>532189.53916363907</v>
      </c>
      <c r="H303" s="30">
        <f>SUM(H290:H302)</f>
        <v>14298.180600000002</v>
      </c>
      <c r="I303" s="38">
        <f>H288/12</f>
        <v>7.9166666666666673E-3</v>
      </c>
      <c r="J303" s="23"/>
      <c r="K303" s="30">
        <f>SUM(K290:K302)</f>
        <v>4213.1671850454768</v>
      </c>
    </row>
    <row r="304" spans="1:11" s="1" customFormat="1" ht="12.75" customHeight="1" x14ac:dyDescent="0.25">
      <c r="A304" s="2"/>
      <c r="B304" s="2"/>
      <c r="C304" s="2"/>
      <c r="D304" s="2"/>
      <c r="E304" s="2"/>
      <c r="F304" s="2"/>
      <c r="G304" s="15"/>
      <c r="H304" s="15"/>
      <c r="I304" s="31"/>
      <c r="J304" s="16"/>
      <c r="K304" s="15"/>
    </row>
    <row r="305" spans="1:11" s="1" customFormat="1" ht="12.75" customHeight="1" x14ac:dyDescent="0.25">
      <c r="A305" s="2"/>
      <c r="B305" s="2" t="s">
        <v>24</v>
      </c>
      <c r="C305" s="10">
        <f>G303*I303</f>
        <v>4213.1671850454759</v>
      </c>
      <c r="D305" s="2"/>
      <c r="E305" s="2"/>
      <c r="F305" s="2" t="s">
        <v>25</v>
      </c>
      <c r="G305" s="73">
        <f>$C305+$H303</f>
        <v>18511.347785045476</v>
      </c>
      <c r="H305" s="15"/>
      <c r="I305" s="15">
        <f>SUM($I$14,$G$33,$G$52,$G$72,$G$92,$G$111,$G$130,$G$149,$G$168,$G$188,$G$207,$G$226,$G$245,$G$265,$G$285,$G$305)</f>
        <v>52960.313051479257</v>
      </c>
      <c r="J305" s="143" t="str">
        <f>IF($K303=$C305,"Intt OK","Intt CHECK IT")</f>
        <v>Intt OK</v>
      </c>
      <c r="K305" s="15"/>
    </row>
    <row r="306" spans="1:11" s="1" customFormat="1" ht="12.75" customHeight="1" x14ac:dyDescent="0.25">
      <c r="H306" s="53"/>
      <c r="I306" s="135" t="str">
        <f>IF($I305=$G310,"OK","CHECK IT")</f>
        <v>OK</v>
      </c>
      <c r="J306" s="2"/>
      <c r="K306" s="28"/>
    </row>
    <row r="307" spans="1:11" s="1" customFormat="1" ht="12.75" customHeight="1" x14ac:dyDescent="0.25">
      <c r="A307" s="2"/>
      <c r="B307" s="438" t="s">
        <v>2</v>
      </c>
      <c r="C307" s="438"/>
      <c r="D307" s="438"/>
      <c r="E307" s="438" t="s">
        <v>3</v>
      </c>
      <c r="F307" s="438"/>
      <c r="G307" s="3" t="s">
        <v>4</v>
      </c>
      <c r="H307" s="136" t="s">
        <v>51</v>
      </c>
      <c r="I307" s="31"/>
      <c r="J307" s="2"/>
      <c r="K307" s="28"/>
    </row>
    <row r="308" spans="1:11" s="1" customFormat="1" ht="12.75" customHeight="1" x14ac:dyDescent="0.25">
      <c r="A308" s="2"/>
      <c r="B308" s="439" t="s">
        <v>95</v>
      </c>
      <c r="C308" s="439"/>
      <c r="D308" s="439"/>
      <c r="E308" s="439" t="s">
        <v>96</v>
      </c>
      <c r="F308" s="439"/>
      <c r="G308" s="4" t="s">
        <v>97</v>
      </c>
      <c r="H308" s="52" t="s">
        <v>52</v>
      </c>
      <c r="I308" s="45"/>
      <c r="J308" s="2"/>
      <c r="K308" s="28"/>
    </row>
    <row r="309" spans="1:11" s="1" customFormat="1" ht="12.75" customHeight="1" x14ac:dyDescent="0.25">
      <c r="A309" s="2"/>
      <c r="B309" s="3" t="s">
        <v>9</v>
      </c>
      <c r="C309" s="5" t="s">
        <v>10</v>
      </c>
      <c r="D309" s="3" t="s">
        <v>11</v>
      </c>
      <c r="E309" s="5" t="s">
        <v>12</v>
      </c>
      <c r="F309" s="3" t="s">
        <v>13</v>
      </c>
      <c r="G309" s="5" t="s">
        <v>14</v>
      </c>
      <c r="H309" s="48" t="s">
        <v>15</v>
      </c>
      <c r="I309" s="3" t="s">
        <v>16</v>
      </c>
      <c r="J309" s="2"/>
      <c r="K309" s="28"/>
    </row>
    <row r="310" spans="1:11" s="1" customFormat="1" ht="12.75" customHeight="1" x14ac:dyDescent="0.25">
      <c r="A310" s="2"/>
      <c r="B310" s="2" t="s">
        <v>27</v>
      </c>
      <c r="C310" s="6">
        <v>20655</v>
      </c>
      <c r="D310" s="6">
        <v>6500</v>
      </c>
      <c r="E310" s="6">
        <f>C310*8.33%</f>
        <v>1720.5615</v>
      </c>
      <c r="F310" s="6">
        <v>541</v>
      </c>
      <c r="G310" s="15">
        <f>$G$14+$G$33+$G$52+$G$72+$G$92+$G$111+$G$130+$G$149+$G$168+$G$188+$G$207+$G$226+$G$245+$G$265+$G$285+$G$305</f>
        <v>52960.313051479257</v>
      </c>
      <c r="H310" s="15">
        <f t="shared" ref="H310:H321" si="76">E310-F310</f>
        <v>1179.5615</v>
      </c>
      <c r="I310" s="31"/>
      <c r="J310" s="16"/>
      <c r="K310" s="15">
        <f>(G310)*($H$308/12)</f>
        <v>364.10215222891992</v>
      </c>
    </row>
    <row r="311" spans="1:11" s="1" customFormat="1" ht="12.75" customHeight="1" x14ac:dyDescent="0.25">
      <c r="A311" s="2"/>
      <c r="B311" s="2" t="s">
        <v>28</v>
      </c>
      <c r="C311" s="6">
        <v>36420</v>
      </c>
      <c r="D311" s="6">
        <v>6500</v>
      </c>
      <c r="E311" s="6">
        <f t="shared" ref="E311:E321" si="77">C311*8.33%</f>
        <v>3033.7860000000001</v>
      </c>
      <c r="F311" s="6">
        <v>541</v>
      </c>
      <c r="G311" s="15">
        <f t="shared" ref="G311" si="78">$G310+$H310</f>
        <v>54139.874551479261</v>
      </c>
      <c r="H311" s="15">
        <f t="shared" si="76"/>
        <v>2492.7860000000001</v>
      </c>
      <c r="I311" s="31"/>
      <c r="J311" s="16"/>
      <c r="K311" s="15">
        <f t="shared" ref="K311:K321" si="79">(G311)*($H$308/12)</f>
        <v>372.21163754141992</v>
      </c>
    </row>
    <row r="312" spans="1:11" s="1" customFormat="1" ht="12.75" customHeight="1" x14ac:dyDescent="0.25">
      <c r="A312" s="2"/>
      <c r="B312" s="2" t="s">
        <v>29</v>
      </c>
      <c r="C312" s="6">
        <v>20655</v>
      </c>
      <c r="D312" s="6">
        <v>6500</v>
      </c>
      <c r="E312" s="6">
        <f t="shared" si="77"/>
        <v>1720.5615</v>
      </c>
      <c r="F312" s="6">
        <v>541</v>
      </c>
      <c r="G312" s="15">
        <f t="shared" ref="G312:G321" si="80">$G311+$H311</f>
        <v>56632.660551479261</v>
      </c>
      <c r="H312" s="15">
        <f t="shared" si="76"/>
        <v>1179.5615</v>
      </c>
      <c r="I312" s="31"/>
      <c r="J312" s="16"/>
      <c r="K312" s="15">
        <f t="shared" si="79"/>
        <v>389.34954129141994</v>
      </c>
    </row>
    <row r="313" spans="1:11" s="1" customFormat="1" ht="12.75" customHeight="1" x14ac:dyDescent="0.25">
      <c r="A313" s="2"/>
      <c r="B313" s="2" t="s">
        <v>30</v>
      </c>
      <c r="C313" s="6">
        <v>20655</v>
      </c>
      <c r="D313" s="6">
        <v>6500</v>
      </c>
      <c r="E313" s="6">
        <f t="shared" si="77"/>
        <v>1720.5615</v>
      </c>
      <c r="F313" s="6">
        <v>541</v>
      </c>
      <c r="G313" s="15">
        <f t="shared" si="80"/>
        <v>57812.222051479264</v>
      </c>
      <c r="H313" s="15">
        <f t="shared" si="76"/>
        <v>1179.5615</v>
      </c>
      <c r="I313" s="31"/>
      <c r="J313" s="16"/>
      <c r="K313" s="15">
        <f t="shared" si="79"/>
        <v>397.45902660391994</v>
      </c>
    </row>
    <row r="314" spans="1:11" s="1" customFormat="1" ht="12.75" customHeight="1" x14ac:dyDescent="0.25">
      <c r="A314" s="2"/>
      <c r="B314" s="2" t="s">
        <v>31</v>
      </c>
      <c r="C314" s="6">
        <v>21276</v>
      </c>
      <c r="D314" s="6">
        <v>6500</v>
      </c>
      <c r="E314" s="6">
        <f t="shared" si="77"/>
        <v>1772.2908</v>
      </c>
      <c r="F314" s="6">
        <v>541</v>
      </c>
      <c r="G314" s="15">
        <f t="shared" si="80"/>
        <v>58991.783551479268</v>
      </c>
      <c r="H314" s="15">
        <f t="shared" si="76"/>
        <v>1231.2908</v>
      </c>
      <c r="I314" s="31"/>
      <c r="J314" s="16"/>
      <c r="K314" s="15">
        <f t="shared" si="79"/>
        <v>405.56851191641999</v>
      </c>
    </row>
    <row r="315" spans="1:11" s="1" customFormat="1" ht="12.75" customHeight="1" x14ac:dyDescent="0.25">
      <c r="A315" s="2"/>
      <c r="B315" s="2" t="s">
        <v>32</v>
      </c>
      <c r="C315" s="6">
        <v>21276</v>
      </c>
      <c r="D315" s="6">
        <v>6500</v>
      </c>
      <c r="E315" s="6">
        <f t="shared" si="77"/>
        <v>1772.2908</v>
      </c>
      <c r="F315" s="6">
        <v>541</v>
      </c>
      <c r="G315" s="15">
        <f t="shared" si="80"/>
        <v>60223.07435147927</v>
      </c>
      <c r="H315" s="15">
        <f t="shared" si="76"/>
        <v>1231.2908</v>
      </c>
      <c r="I315" s="31"/>
      <c r="J315" s="16"/>
      <c r="K315" s="15">
        <f t="shared" si="79"/>
        <v>414.03363616641997</v>
      </c>
    </row>
    <row r="316" spans="1:11" s="1" customFormat="1" ht="12.75" customHeight="1" x14ac:dyDescent="0.25">
      <c r="A316" s="2"/>
      <c r="B316" s="2" t="s">
        <v>33</v>
      </c>
      <c r="C316" s="6">
        <v>21276</v>
      </c>
      <c r="D316" s="6">
        <v>6500</v>
      </c>
      <c r="E316" s="6">
        <f t="shared" si="77"/>
        <v>1772.2908</v>
      </c>
      <c r="F316" s="6">
        <v>541</v>
      </c>
      <c r="G316" s="15">
        <f t="shared" si="80"/>
        <v>61454.365151479273</v>
      </c>
      <c r="H316" s="15">
        <f t="shared" si="76"/>
        <v>1231.2908</v>
      </c>
      <c r="I316" s="31"/>
      <c r="J316" s="16"/>
      <c r="K316" s="15">
        <f t="shared" si="79"/>
        <v>422.49876041642</v>
      </c>
    </row>
    <row r="317" spans="1:11" s="1" customFormat="1" ht="12.75" customHeight="1" x14ac:dyDescent="0.25">
      <c r="A317" s="2"/>
      <c r="B317" s="2" t="s">
        <v>17</v>
      </c>
      <c r="C317" s="6">
        <v>21276</v>
      </c>
      <c r="D317" s="6">
        <v>6500</v>
      </c>
      <c r="E317" s="6">
        <f t="shared" si="77"/>
        <v>1772.2908</v>
      </c>
      <c r="F317" s="6">
        <v>541</v>
      </c>
      <c r="G317" s="15">
        <f t="shared" si="80"/>
        <v>62685.655951479275</v>
      </c>
      <c r="H317" s="15">
        <f t="shared" si="76"/>
        <v>1231.2908</v>
      </c>
      <c r="I317" s="31"/>
      <c r="J317" s="16"/>
      <c r="K317" s="15">
        <f t="shared" si="79"/>
        <v>430.96388466642003</v>
      </c>
    </row>
    <row r="318" spans="1:11" s="1" customFormat="1" ht="12.75" customHeight="1" x14ac:dyDescent="0.25">
      <c r="A318" s="2"/>
      <c r="B318" s="2" t="s">
        <v>18</v>
      </c>
      <c r="C318" s="6">
        <v>21276</v>
      </c>
      <c r="D318" s="6">
        <v>6500</v>
      </c>
      <c r="E318" s="6">
        <f t="shared" si="77"/>
        <v>1772.2908</v>
      </c>
      <c r="F318" s="6">
        <v>541</v>
      </c>
      <c r="G318" s="15">
        <f t="shared" si="80"/>
        <v>63916.946751479278</v>
      </c>
      <c r="H318" s="15">
        <f t="shared" si="76"/>
        <v>1231.2908</v>
      </c>
      <c r="I318" s="31"/>
      <c r="J318" s="16"/>
      <c r="K318" s="15">
        <f t="shared" si="79"/>
        <v>439.42900891642006</v>
      </c>
    </row>
    <row r="319" spans="1:11" s="1" customFormat="1" ht="12.75" customHeight="1" x14ac:dyDescent="0.25">
      <c r="A319" s="2"/>
      <c r="B319" s="2" t="s">
        <v>19</v>
      </c>
      <c r="C319" s="6">
        <v>21276</v>
      </c>
      <c r="D319" s="6">
        <v>6500</v>
      </c>
      <c r="E319" s="6">
        <f t="shared" si="77"/>
        <v>1772.2908</v>
      </c>
      <c r="F319" s="6">
        <v>541</v>
      </c>
      <c r="G319" s="15">
        <f t="shared" si="80"/>
        <v>65148.23755147928</v>
      </c>
      <c r="H319" s="15">
        <f t="shared" si="76"/>
        <v>1231.2908</v>
      </c>
      <c r="I319" s="31"/>
      <c r="J319" s="16"/>
      <c r="K319" s="15">
        <f t="shared" si="79"/>
        <v>447.89413316642003</v>
      </c>
    </row>
    <row r="320" spans="1:11" s="1" customFormat="1" ht="12.75" customHeight="1" x14ac:dyDescent="0.25">
      <c r="A320" s="2"/>
      <c r="B320" s="2" t="s">
        <v>20</v>
      </c>
      <c r="C320" s="6">
        <v>22852</v>
      </c>
      <c r="D320" s="6">
        <v>6500</v>
      </c>
      <c r="E320" s="6">
        <f t="shared" si="77"/>
        <v>1903.5716</v>
      </c>
      <c r="F320" s="6">
        <v>541</v>
      </c>
      <c r="G320" s="15">
        <f t="shared" si="80"/>
        <v>66379.528351479283</v>
      </c>
      <c r="H320" s="15">
        <f t="shared" si="76"/>
        <v>1362.5716</v>
      </c>
      <c r="I320" s="31"/>
      <c r="J320" s="16"/>
      <c r="K320" s="15">
        <f t="shared" si="79"/>
        <v>456.35925741642006</v>
      </c>
    </row>
    <row r="321" spans="1:12" s="1" customFormat="1" ht="12.75" customHeight="1" x14ac:dyDescent="0.25">
      <c r="A321" s="2"/>
      <c r="B321" s="2" t="s">
        <v>21</v>
      </c>
      <c r="C321" s="6">
        <v>22852</v>
      </c>
      <c r="D321" s="6">
        <v>6500</v>
      </c>
      <c r="E321" s="6">
        <f t="shared" si="77"/>
        <v>1903.5716</v>
      </c>
      <c r="F321" s="6">
        <v>541</v>
      </c>
      <c r="G321" s="15">
        <f t="shared" si="80"/>
        <v>67742.099951479278</v>
      </c>
      <c r="H321" s="15">
        <f t="shared" si="76"/>
        <v>1362.5716</v>
      </c>
      <c r="I321" s="41"/>
      <c r="J321" s="16"/>
      <c r="K321" s="15">
        <f t="shared" si="79"/>
        <v>465.72693716642004</v>
      </c>
    </row>
    <row r="322" spans="1:12" s="1" customFormat="1" ht="12.75" customHeight="1" x14ac:dyDescent="0.25">
      <c r="A322" s="2"/>
      <c r="B322" s="7" t="s">
        <v>22</v>
      </c>
      <c r="C322" s="8">
        <f>SUM(C310:C321)</f>
        <v>271745</v>
      </c>
      <c r="D322" s="9" t="s">
        <v>23</v>
      </c>
      <c r="E322" s="8">
        <f>SUM(E310:E321)</f>
        <v>22636.358499999998</v>
      </c>
      <c r="F322" s="8">
        <f>SUM(F310:F321)</f>
        <v>6492</v>
      </c>
      <c r="G322" s="30">
        <f>SUM(G310:G321)</f>
        <v>728086.76181775122</v>
      </c>
      <c r="H322" s="30">
        <f>SUM(H310:H321)</f>
        <v>16144.3585</v>
      </c>
      <c r="I322" s="38">
        <f>H308/12</f>
        <v>6.875E-3</v>
      </c>
      <c r="J322" s="23"/>
      <c r="K322" s="30">
        <f>SUM(K310:K321)</f>
        <v>5005.5964874970396</v>
      </c>
    </row>
    <row r="323" spans="1:12" s="1" customFormat="1" ht="12.75" customHeight="1" x14ac:dyDescent="0.25">
      <c r="A323" s="2"/>
      <c r="B323" s="2"/>
      <c r="C323" s="2"/>
      <c r="D323" s="2"/>
      <c r="E323" s="2"/>
      <c r="F323" s="2"/>
      <c r="G323" s="15"/>
      <c r="H323" s="15"/>
      <c r="I323" s="31"/>
      <c r="J323" s="16"/>
      <c r="K323" s="15"/>
    </row>
    <row r="324" spans="1:12" s="1" customFormat="1" ht="12.75" customHeight="1" x14ac:dyDescent="0.25">
      <c r="A324" s="2"/>
      <c r="B324" s="2" t="s">
        <v>24</v>
      </c>
      <c r="C324" s="10">
        <f>G322*I322</f>
        <v>5005.5964874970396</v>
      </c>
      <c r="D324" s="2"/>
      <c r="E324" s="2"/>
      <c r="F324" s="2" t="s">
        <v>25</v>
      </c>
      <c r="G324" s="73">
        <f>$C324+$H322</f>
        <v>21149.95498749704</v>
      </c>
      <c r="H324" s="15"/>
      <c r="I324" s="15">
        <f>SUM($I$14,$G$33,$G$52,$G$72,$G$92,$G$111,$G$130,$G$149,$G$168,$G$188,$G$207,$G$226,$G$245,$G$265,$G$285,$G$305,$G$324)</f>
        <v>74110.268038976297</v>
      </c>
      <c r="J324" s="143" t="str">
        <f>IF($K322=$C324,"Intt OK","Intt CHECK IT")</f>
        <v>Intt OK</v>
      </c>
      <c r="K324" s="15"/>
    </row>
    <row r="325" spans="1:12" s="1" customFormat="1" ht="12.75" customHeight="1" x14ac:dyDescent="0.25">
      <c r="H325" s="53"/>
      <c r="I325" s="135" t="str">
        <f>IF($I324=$G329,"OK","CHECK IT")</f>
        <v>OK</v>
      </c>
      <c r="J325" s="2"/>
      <c r="K325" s="28"/>
    </row>
    <row r="326" spans="1:12" s="1" customFormat="1" ht="12.75" customHeight="1" x14ac:dyDescent="0.25">
      <c r="A326" s="2"/>
      <c r="B326" s="438" t="s">
        <v>2</v>
      </c>
      <c r="C326" s="438"/>
      <c r="D326" s="438"/>
      <c r="E326" s="438" t="s">
        <v>3</v>
      </c>
      <c r="F326" s="438"/>
      <c r="G326" s="3" t="s">
        <v>4</v>
      </c>
      <c r="H326" s="136" t="s">
        <v>53</v>
      </c>
      <c r="I326" s="31"/>
      <c r="J326" s="2"/>
      <c r="K326" s="28"/>
    </row>
    <row r="327" spans="1:12" s="1" customFormat="1" ht="12.75" customHeight="1" x14ac:dyDescent="0.25">
      <c r="A327" s="2"/>
      <c r="B327" s="439" t="s">
        <v>95</v>
      </c>
      <c r="C327" s="439"/>
      <c r="D327" s="439"/>
      <c r="E327" s="439" t="s">
        <v>96</v>
      </c>
      <c r="F327" s="439"/>
      <c r="G327" s="4" t="s">
        <v>97</v>
      </c>
      <c r="H327" s="52" t="s">
        <v>45</v>
      </c>
      <c r="I327" s="45"/>
      <c r="J327" s="2"/>
      <c r="K327" s="28"/>
    </row>
    <row r="328" spans="1:12" s="1" customFormat="1" ht="12.75" customHeight="1" x14ac:dyDescent="0.25">
      <c r="A328" s="2"/>
      <c r="B328" s="3" t="s">
        <v>9</v>
      </c>
      <c r="C328" s="5" t="s">
        <v>10</v>
      </c>
      <c r="D328" s="3" t="s">
        <v>11</v>
      </c>
      <c r="E328" s="5" t="s">
        <v>12</v>
      </c>
      <c r="F328" s="3" t="s">
        <v>13</v>
      </c>
      <c r="G328" s="5" t="s">
        <v>14</v>
      </c>
      <c r="H328" s="48" t="s">
        <v>15</v>
      </c>
      <c r="I328" s="3" t="s">
        <v>16</v>
      </c>
      <c r="J328" s="2"/>
      <c r="K328" s="28"/>
    </row>
    <row r="329" spans="1:12" s="1" customFormat="1" ht="12.75" customHeight="1" x14ac:dyDescent="0.25">
      <c r="A329" s="2"/>
      <c r="B329" s="2" t="s">
        <v>27</v>
      </c>
      <c r="C329" s="6">
        <v>22852</v>
      </c>
      <c r="D329" s="6">
        <v>6500</v>
      </c>
      <c r="E329" s="6">
        <f>C329*8.33%</f>
        <v>1903.5716</v>
      </c>
      <c r="F329" s="6">
        <v>541</v>
      </c>
      <c r="G329" s="15">
        <f>$G$14+$G$33+$G$52+$G$72+$G$92+$G$111+$G$130+$G$149+$G$168+$G$188+$G$207+$G$226+$G$245+$G$265+$G$285+$G$305+$G$324</f>
        <v>74110.268038976297</v>
      </c>
      <c r="H329" s="15">
        <f t="shared" ref="H329:H340" si="81">E329-F329</f>
        <v>1362.5716</v>
      </c>
      <c r="I329" s="31"/>
      <c r="J329" s="16"/>
      <c r="K329" s="15">
        <f>(G329)*($H$327/12)</f>
        <v>524.94773194274876</v>
      </c>
    </row>
    <row r="330" spans="1:12" s="1" customFormat="1" ht="12.75" customHeight="1" x14ac:dyDescent="0.25">
      <c r="A330" s="2"/>
      <c r="B330" s="2" t="s">
        <v>28</v>
      </c>
      <c r="C330" s="6">
        <v>22852</v>
      </c>
      <c r="D330" s="6">
        <v>6500</v>
      </c>
      <c r="E330" s="6">
        <f t="shared" ref="E330:E340" si="82">C330*8.33%</f>
        <v>1903.5716</v>
      </c>
      <c r="F330" s="6">
        <v>541</v>
      </c>
      <c r="G330" s="15">
        <f t="shared" ref="G330:G340" si="83">$G329+$H329</f>
        <v>75472.839638976293</v>
      </c>
      <c r="H330" s="15">
        <f t="shared" si="81"/>
        <v>1362.5716</v>
      </c>
      <c r="I330" s="31"/>
      <c r="J330" s="16"/>
      <c r="K330" s="15">
        <f t="shared" ref="K330:K340" si="84">(G330)*($H$327/12)</f>
        <v>534.59928077608208</v>
      </c>
    </row>
    <row r="331" spans="1:12" s="1" customFormat="1" ht="12.75" customHeight="1" x14ac:dyDescent="0.25">
      <c r="A331" s="2"/>
      <c r="B331" s="2" t="s">
        <v>29</v>
      </c>
      <c r="C331" s="6">
        <v>22852</v>
      </c>
      <c r="D331" s="6">
        <v>6500</v>
      </c>
      <c r="E331" s="6">
        <f t="shared" si="82"/>
        <v>1903.5716</v>
      </c>
      <c r="F331" s="6">
        <v>541</v>
      </c>
      <c r="G331" s="15">
        <f t="shared" si="83"/>
        <v>76835.411238976289</v>
      </c>
      <c r="H331" s="15">
        <f t="shared" si="81"/>
        <v>1362.5716</v>
      </c>
      <c r="I331" s="31"/>
      <c r="J331" s="16"/>
      <c r="K331" s="15">
        <f t="shared" si="84"/>
        <v>544.2508296094154</v>
      </c>
    </row>
    <row r="332" spans="1:12" s="1" customFormat="1" ht="12.75" customHeight="1" x14ac:dyDescent="0.25">
      <c r="A332" s="2"/>
      <c r="B332" s="2" t="s">
        <v>30</v>
      </c>
      <c r="C332" s="6">
        <v>22852</v>
      </c>
      <c r="D332" s="6">
        <v>6500</v>
      </c>
      <c r="E332" s="6">
        <f t="shared" si="82"/>
        <v>1903.5716</v>
      </c>
      <c r="F332" s="6">
        <v>541</v>
      </c>
      <c r="G332" s="15">
        <f t="shared" si="83"/>
        <v>78197.982838976284</v>
      </c>
      <c r="H332" s="15">
        <f t="shared" si="81"/>
        <v>1362.5716</v>
      </c>
      <c r="I332" s="31"/>
      <c r="J332" s="16"/>
      <c r="K332" s="15">
        <f t="shared" si="84"/>
        <v>553.90237844274873</v>
      </c>
    </row>
    <row r="333" spans="1:12" s="1" customFormat="1" ht="12.75" customHeight="1" x14ac:dyDescent="0.25">
      <c r="A333" s="2"/>
      <c r="B333" s="2" t="s">
        <v>31</v>
      </c>
      <c r="C333" s="6">
        <v>23548</v>
      </c>
      <c r="D333" s="6">
        <v>6500</v>
      </c>
      <c r="E333" s="6">
        <f t="shared" si="82"/>
        <v>1961.5483999999999</v>
      </c>
      <c r="F333" s="6">
        <v>541</v>
      </c>
      <c r="G333" s="15">
        <f t="shared" si="83"/>
        <v>79560.55443897628</v>
      </c>
      <c r="H333" s="15">
        <f t="shared" si="81"/>
        <v>1420.5483999999999</v>
      </c>
      <c r="I333" s="31"/>
      <c r="J333" s="16"/>
      <c r="K333" s="15">
        <f t="shared" si="84"/>
        <v>563.55392727608205</v>
      </c>
      <c r="L333" s="1" t="s">
        <v>54</v>
      </c>
    </row>
    <row r="334" spans="1:12" s="1" customFormat="1" ht="12.75" customHeight="1" x14ac:dyDescent="0.25">
      <c r="A334" s="2"/>
      <c r="B334" s="2" t="s">
        <v>32</v>
      </c>
      <c r="C334" s="6">
        <v>23548</v>
      </c>
      <c r="D334" s="6">
        <v>6500</v>
      </c>
      <c r="E334" s="6">
        <f t="shared" si="82"/>
        <v>1961.5483999999999</v>
      </c>
      <c r="F334" s="6">
        <v>541</v>
      </c>
      <c r="G334" s="15">
        <f t="shared" si="83"/>
        <v>80981.10283897628</v>
      </c>
      <c r="H334" s="15">
        <f t="shared" si="81"/>
        <v>1420.5483999999999</v>
      </c>
      <c r="I334" s="31"/>
      <c r="J334" s="16"/>
      <c r="K334" s="15">
        <f t="shared" si="84"/>
        <v>573.61614510941536</v>
      </c>
    </row>
    <row r="335" spans="1:12" s="1" customFormat="1" ht="12.75" customHeight="1" x14ac:dyDescent="0.25">
      <c r="A335" s="2"/>
      <c r="B335" s="2" t="s">
        <v>33</v>
      </c>
      <c r="C335" s="6">
        <v>23548</v>
      </c>
      <c r="D335" s="6">
        <v>6500</v>
      </c>
      <c r="E335" s="6">
        <f t="shared" si="82"/>
        <v>1961.5483999999999</v>
      </c>
      <c r="F335" s="6">
        <v>541</v>
      </c>
      <c r="G335" s="15">
        <f t="shared" si="83"/>
        <v>82401.651238976279</v>
      </c>
      <c r="H335" s="15">
        <f t="shared" si="81"/>
        <v>1420.5483999999999</v>
      </c>
      <c r="I335" s="31"/>
      <c r="J335" s="16"/>
      <c r="K335" s="15">
        <f t="shared" si="84"/>
        <v>583.67836294274866</v>
      </c>
    </row>
    <row r="336" spans="1:12" s="1" customFormat="1" ht="12.75" customHeight="1" x14ac:dyDescent="0.25">
      <c r="A336" s="2"/>
      <c r="B336" s="2" t="s">
        <v>17</v>
      </c>
      <c r="C336" s="6">
        <v>23548</v>
      </c>
      <c r="D336" s="6">
        <v>6500</v>
      </c>
      <c r="E336" s="6">
        <f t="shared" si="82"/>
        <v>1961.5483999999999</v>
      </c>
      <c r="F336" s="6">
        <v>541</v>
      </c>
      <c r="G336" s="15">
        <f t="shared" si="83"/>
        <v>83822.199638976279</v>
      </c>
      <c r="H336" s="15">
        <f t="shared" si="81"/>
        <v>1420.5483999999999</v>
      </c>
      <c r="I336" s="31"/>
      <c r="J336" s="16"/>
      <c r="K336" s="15">
        <f t="shared" si="84"/>
        <v>593.74058077608197</v>
      </c>
    </row>
    <row r="337" spans="1:11" s="1" customFormat="1" ht="12.75" customHeight="1" x14ac:dyDescent="0.25">
      <c r="A337" s="2"/>
      <c r="B337" s="2" t="s">
        <v>18</v>
      </c>
      <c r="C337" s="6">
        <v>23548</v>
      </c>
      <c r="D337" s="6">
        <v>6500</v>
      </c>
      <c r="E337" s="6">
        <f t="shared" si="82"/>
        <v>1961.5483999999999</v>
      </c>
      <c r="F337" s="6">
        <v>541</v>
      </c>
      <c r="G337" s="15">
        <f t="shared" si="83"/>
        <v>85242.748038976279</v>
      </c>
      <c r="H337" s="15">
        <f t="shared" si="81"/>
        <v>1420.5483999999999</v>
      </c>
      <c r="I337" s="31"/>
      <c r="J337" s="16"/>
      <c r="K337" s="15">
        <f t="shared" si="84"/>
        <v>603.80279860941539</v>
      </c>
    </row>
    <row r="338" spans="1:11" s="1" customFormat="1" ht="12.75" customHeight="1" x14ac:dyDescent="0.25">
      <c r="A338" s="2"/>
      <c r="B338" s="2" t="s">
        <v>19</v>
      </c>
      <c r="C338" s="6">
        <v>23548</v>
      </c>
      <c r="D338" s="6">
        <v>6500</v>
      </c>
      <c r="E338" s="6">
        <f t="shared" si="82"/>
        <v>1961.5483999999999</v>
      </c>
      <c r="F338" s="6">
        <v>541</v>
      </c>
      <c r="G338" s="15">
        <f t="shared" si="83"/>
        <v>86663.296438976278</v>
      </c>
      <c r="H338" s="15">
        <f t="shared" si="81"/>
        <v>1420.5483999999999</v>
      </c>
      <c r="I338" s="31"/>
      <c r="J338" s="16"/>
      <c r="K338" s="15">
        <f t="shared" si="84"/>
        <v>613.8650164427487</v>
      </c>
    </row>
    <row r="339" spans="1:11" s="1" customFormat="1" ht="12.75" customHeight="1" x14ac:dyDescent="0.25">
      <c r="A339" s="2"/>
      <c r="B339" s="2" t="s">
        <v>20</v>
      </c>
      <c r="C339" s="6">
        <v>24685</v>
      </c>
      <c r="D339" s="6">
        <v>6500</v>
      </c>
      <c r="E339" s="6">
        <f t="shared" si="82"/>
        <v>2056.2604999999999</v>
      </c>
      <c r="F339" s="6">
        <v>541</v>
      </c>
      <c r="G339" s="15">
        <f t="shared" si="83"/>
        <v>88083.844838976278</v>
      </c>
      <c r="H339" s="15">
        <f t="shared" si="81"/>
        <v>1515.2604999999999</v>
      </c>
      <c r="I339" s="31"/>
      <c r="J339" s="16"/>
      <c r="K339" s="15">
        <f t="shared" si="84"/>
        <v>623.927234276082</v>
      </c>
    </row>
    <row r="340" spans="1:11" s="1" customFormat="1" ht="12.75" customHeight="1" x14ac:dyDescent="0.25">
      <c r="A340" s="2"/>
      <c r="B340" s="2" t="s">
        <v>21</v>
      </c>
      <c r="C340" s="6">
        <v>24685</v>
      </c>
      <c r="D340" s="6">
        <v>6500</v>
      </c>
      <c r="E340" s="6">
        <f t="shared" si="82"/>
        <v>2056.2604999999999</v>
      </c>
      <c r="F340" s="6">
        <v>541</v>
      </c>
      <c r="G340" s="15">
        <f t="shared" si="83"/>
        <v>89599.105338976282</v>
      </c>
      <c r="H340" s="15">
        <f t="shared" si="81"/>
        <v>1515.2604999999999</v>
      </c>
      <c r="I340" s="31"/>
      <c r="J340" s="16"/>
      <c r="K340" s="15">
        <f t="shared" si="84"/>
        <v>634.66032948441534</v>
      </c>
    </row>
    <row r="341" spans="1:11" s="1" customFormat="1" ht="12.75" customHeight="1" x14ac:dyDescent="0.25">
      <c r="A341" s="2"/>
      <c r="B341" s="7" t="s">
        <v>22</v>
      </c>
      <c r="C341" s="8">
        <f>SUM(C329:C340)</f>
        <v>282066</v>
      </c>
      <c r="D341" s="9" t="s">
        <v>23</v>
      </c>
      <c r="E341" s="8">
        <f>SUM(E329:E340)</f>
        <v>23496.0978</v>
      </c>
      <c r="F341" s="8">
        <f>SUM(F329:F340)</f>
        <v>6492</v>
      </c>
      <c r="G341" s="30">
        <f>SUM(G329:G340)</f>
        <v>980971.00456771534</v>
      </c>
      <c r="H341" s="30">
        <f>SUM(H329:H340)</f>
        <v>17004.0978</v>
      </c>
      <c r="I341" s="38">
        <f>H327/12</f>
        <v>7.0833333333333338E-3</v>
      </c>
      <c r="J341" s="23"/>
      <c r="K341" s="30">
        <f>SUM(K329:K340)</f>
        <v>6948.5446156879862</v>
      </c>
    </row>
    <row r="342" spans="1:11" s="1" customFormat="1" ht="12.75" customHeight="1" x14ac:dyDescent="0.25">
      <c r="A342" s="2"/>
      <c r="B342" s="2"/>
      <c r="C342" s="2"/>
      <c r="D342" s="2"/>
      <c r="E342" s="2"/>
      <c r="F342" s="2"/>
      <c r="G342" s="15"/>
      <c r="H342" s="15"/>
      <c r="I342" s="31"/>
      <c r="J342" s="16"/>
      <c r="K342" s="15"/>
    </row>
    <row r="343" spans="1:11" s="1" customFormat="1" ht="12.75" customHeight="1" x14ac:dyDescent="0.25">
      <c r="A343" s="2"/>
      <c r="B343" s="2" t="s">
        <v>24</v>
      </c>
      <c r="C343" s="10">
        <f>G341*I341</f>
        <v>6948.5446156879843</v>
      </c>
      <c r="D343" s="2"/>
      <c r="E343" s="2"/>
      <c r="F343" s="2" t="s">
        <v>25</v>
      </c>
      <c r="G343" s="73">
        <f>$C343+$H341</f>
        <v>23952.642415687984</v>
      </c>
      <c r="H343" s="15"/>
      <c r="I343" s="15">
        <f>SUM($I$14,$G$33,$G$52,$G$72,$G$92,$G$111,$G$130,$G$149,$G$168,$G$188,$G$207,$G$226,$G$245,$G$265,$G$285,$G$305,$G$324,$G$343)</f>
        <v>98062.910454664277</v>
      </c>
      <c r="J343" s="143" t="str">
        <f>IF($K342=$C344,"Intt OK","Intt CHECK IT")</f>
        <v>Intt OK</v>
      </c>
      <c r="K343" s="15"/>
    </row>
    <row r="344" spans="1:11" s="1" customFormat="1" ht="12.75" customHeight="1" x14ac:dyDescent="0.25">
      <c r="H344" s="53"/>
      <c r="I344" s="135" t="str">
        <f>IF($I343=$G348,"OK","CHECK IT")</f>
        <v>OK</v>
      </c>
      <c r="J344" s="2"/>
      <c r="K344" s="28"/>
    </row>
    <row r="345" spans="1:11" s="1" customFormat="1" ht="12.75" customHeight="1" x14ac:dyDescent="0.25">
      <c r="A345" s="2"/>
      <c r="B345" s="438" t="s">
        <v>2</v>
      </c>
      <c r="C345" s="438"/>
      <c r="D345" s="438"/>
      <c r="E345" s="438" t="s">
        <v>3</v>
      </c>
      <c r="F345" s="438"/>
      <c r="G345" s="3" t="s">
        <v>4</v>
      </c>
      <c r="H345" s="136" t="s">
        <v>55</v>
      </c>
      <c r="I345" s="31"/>
      <c r="J345" s="2"/>
      <c r="K345" s="28"/>
    </row>
    <row r="346" spans="1:11" s="1" customFormat="1" ht="12.75" customHeight="1" x14ac:dyDescent="0.25">
      <c r="A346" s="2"/>
      <c r="B346" s="439" t="s">
        <v>95</v>
      </c>
      <c r="C346" s="439"/>
      <c r="D346" s="439"/>
      <c r="E346" s="439" t="s">
        <v>96</v>
      </c>
      <c r="F346" s="439"/>
      <c r="G346" s="4" t="s">
        <v>97</v>
      </c>
      <c r="H346" s="52" t="s">
        <v>56</v>
      </c>
      <c r="I346" s="45"/>
      <c r="J346" s="2"/>
      <c r="K346" s="28"/>
    </row>
    <row r="347" spans="1:11" s="1" customFormat="1" ht="12.75" customHeight="1" x14ac:dyDescent="0.25">
      <c r="A347" s="2"/>
      <c r="B347" s="3" t="s">
        <v>9</v>
      </c>
      <c r="C347" s="5" t="s">
        <v>10</v>
      </c>
      <c r="D347" s="3" t="s">
        <v>11</v>
      </c>
      <c r="E347" s="5" t="s">
        <v>12</v>
      </c>
      <c r="F347" s="3" t="s">
        <v>13</v>
      </c>
      <c r="G347" s="5" t="s">
        <v>14</v>
      </c>
      <c r="H347" s="48" t="s">
        <v>15</v>
      </c>
      <c r="I347" s="3" t="s">
        <v>16</v>
      </c>
      <c r="J347" s="2"/>
      <c r="K347" s="28"/>
    </row>
    <row r="348" spans="1:11" s="1" customFormat="1" ht="12.75" customHeight="1" x14ac:dyDescent="0.25">
      <c r="A348" s="2"/>
      <c r="B348" s="2" t="s">
        <v>27</v>
      </c>
      <c r="C348" s="6">
        <v>25582</v>
      </c>
      <c r="D348" s="6">
        <v>6500</v>
      </c>
      <c r="E348" s="6">
        <f>C348*8.33%</f>
        <v>2130.9805999999999</v>
      </c>
      <c r="F348" s="6">
        <v>541</v>
      </c>
      <c r="G348" s="15">
        <f>$G$14+$G$33+$G$52+$G$72+$G$92+$G$111+$G$130+$G$149+$G$168+$G$188+$G$207+$G$226+$G$245+$G$265+$G$285+$G$305+$G$324+$G$343</f>
        <v>98062.910454664277</v>
      </c>
      <c r="H348" s="15">
        <f t="shared" ref="H348:H361" si="85">E348-F348</f>
        <v>1589.9805999999999</v>
      </c>
      <c r="I348" s="31"/>
      <c r="J348" s="16"/>
      <c r="K348" s="15">
        <f>(G348)*($H$346/12)</f>
        <v>715.04205539859356</v>
      </c>
    </row>
    <row r="349" spans="1:11" s="1" customFormat="1" ht="12.75" customHeight="1" x14ac:dyDescent="0.25">
      <c r="A349" s="2"/>
      <c r="B349" s="2" t="s">
        <v>119</v>
      </c>
      <c r="C349" s="6">
        <v>2649</v>
      </c>
      <c r="D349" s="6">
        <v>6500</v>
      </c>
      <c r="E349" s="6">
        <f t="shared" ref="E349" si="86">C349*8.33%</f>
        <v>220.6617</v>
      </c>
      <c r="F349" s="6">
        <v>0</v>
      </c>
      <c r="G349" s="15">
        <f t="shared" ref="G349:G350" si="87">$G348+$H348</f>
        <v>99652.891054664273</v>
      </c>
      <c r="H349" s="15">
        <f t="shared" si="85"/>
        <v>220.6617</v>
      </c>
      <c r="K349" s="15">
        <f t="shared" ref="K349:K361" si="88">(G349)*($H$346/12)</f>
        <v>726.6356639402602</v>
      </c>
    </row>
    <row r="350" spans="1:11" s="1" customFormat="1" ht="12.75" customHeight="1" x14ac:dyDescent="0.25">
      <c r="A350" s="2"/>
      <c r="B350" s="2" t="s">
        <v>28</v>
      </c>
      <c r="C350" s="6">
        <v>25582</v>
      </c>
      <c r="D350" s="6">
        <v>6500</v>
      </c>
      <c r="E350" s="6">
        <f t="shared" ref="E350:E361" si="89">C350*8.33%</f>
        <v>2130.9805999999999</v>
      </c>
      <c r="F350" s="6">
        <v>541</v>
      </c>
      <c r="G350" s="15">
        <f t="shared" si="87"/>
        <v>99873.55275466427</v>
      </c>
      <c r="H350" s="15">
        <f t="shared" si="85"/>
        <v>1589.9805999999999</v>
      </c>
      <c r="I350" s="31"/>
      <c r="J350" s="16"/>
      <c r="K350" s="15">
        <f t="shared" si="88"/>
        <v>728.24465550276022</v>
      </c>
    </row>
    <row r="351" spans="1:11" s="1" customFormat="1" ht="12.75" customHeight="1" x14ac:dyDescent="0.25">
      <c r="A351" s="2"/>
      <c r="B351" s="2" t="s">
        <v>29</v>
      </c>
      <c r="C351" s="6">
        <v>25582</v>
      </c>
      <c r="D351" s="6">
        <v>6500</v>
      </c>
      <c r="E351" s="6">
        <f t="shared" si="89"/>
        <v>2130.9805999999999</v>
      </c>
      <c r="F351" s="6">
        <v>541</v>
      </c>
      <c r="G351" s="15">
        <f t="shared" ref="G351:G361" si="90">$G350+$H350</f>
        <v>101463.53335466427</v>
      </c>
      <c r="H351" s="15">
        <f t="shared" si="85"/>
        <v>1589.9805999999999</v>
      </c>
      <c r="I351" s="31"/>
      <c r="J351" s="16"/>
      <c r="K351" s="15">
        <f t="shared" si="88"/>
        <v>739.83826404442686</v>
      </c>
    </row>
    <row r="352" spans="1:11" s="1" customFormat="1" ht="12.75" customHeight="1" x14ac:dyDescent="0.25">
      <c r="A352" s="2"/>
      <c r="B352" s="2" t="s">
        <v>30</v>
      </c>
      <c r="C352" s="6">
        <v>25582</v>
      </c>
      <c r="D352" s="6">
        <v>6500</v>
      </c>
      <c r="E352" s="6">
        <f t="shared" si="89"/>
        <v>2130.9805999999999</v>
      </c>
      <c r="F352" s="6">
        <v>541</v>
      </c>
      <c r="G352" s="15">
        <f t="shared" si="90"/>
        <v>103053.51395466426</v>
      </c>
      <c r="H352" s="15">
        <f t="shared" si="85"/>
        <v>1589.9805999999999</v>
      </c>
      <c r="I352" s="31"/>
      <c r="J352" s="16"/>
      <c r="K352" s="15">
        <f t="shared" si="88"/>
        <v>751.4318725860935</v>
      </c>
    </row>
    <row r="353" spans="1:11" s="1" customFormat="1" ht="12.75" customHeight="1" x14ac:dyDescent="0.25">
      <c r="A353" s="2"/>
      <c r="B353" s="2" t="s">
        <v>31</v>
      </c>
      <c r="C353" s="6">
        <v>26357</v>
      </c>
      <c r="D353" s="6">
        <v>6500</v>
      </c>
      <c r="E353" s="6">
        <f t="shared" si="89"/>
        <v>2195.5380999999998</v>
      </c>
      <c r="F353" s="6">
        <v>541</v>
      </c>
      <c r="G353" s="15">
        <f t="shared" si="90"/>
        <v>104643.49455466426</v>
      </c>
      <c r="H353" s="15">
        <f t="shared" si="85"/>
        <v>1654.5380999999998</v>
      </c>
      <c r="I353" s="31"/>
      <c r="J353" s="16"/>
      <c r="K353" s="15">
        <f t="shared" si="88"/>
        <v>763.02548112776014</v>
      </c>
    </row>
    <row r="354" spans="1:11" s="1" customFormat="1" ht="12.75" customHeight="1" x14ac:dyDescent="0.25">
      <c r="A354" s="2"/>
      <c r="B354" s="2" t="s">
        <v>32</v>
      </c>
      <c r="C354" s="6">
        <v>26357</v>
      </c>
      <c r="D354" s="6">
        <v>6500</v>
      </c>
      <c r="E354" s="6">
        <f t="shared" si="89"/>
        <v>2195.5380999999998</v>
      </c>
      <c r="F354" s="6">
        <v>541</v>
      </c>
      <c r="G354" s="15">
        <f t="shared" si="90"/>
        <v>106298.03265466426</v>
      </c>
      <c r="H354" s="15">
        <f t="shared" si="85"/>
        <v>1654.5380999999998</v>
      </c>
      <c r="I354" s="31"/>
      <c r="J354" s="16"/>
      <c r="K354" s="15">
        <f t="shared" si="88"/>
        <v>775.08982144026015</v>
      </c>
    </row>
    <row r="355" spans="1:11" s="1" customFormat="1" ht="12.75" customHeight="1" x14ac:dyDescent="0.25">
      <c r="A355" s="2"/>
      <c r="B355" s="2" t="s">
        <v>119</v>
      </c>
      <c r="C355" s="6">
        <v>7106</v>
      </c>
      <c r="D355" s="6">
        <v>6500</v>
      </c>
      <c r="E355" s="6">
        <f t="shared" si="89"/>
        <v>591.9298</v>
      </c>
      <c r="F355" s="6">
        <v>0</v>
      </c>
      <c r="G355" s="15">
        <f t="shared" si="90"/>
        <v>107952.57075466427</v>
      </c>
      <c r="H355" s="15">
        <f t="shared" si="85"/>
        <v>591.9298</v>
      </c>
      <c r="I355" s="31"/>
      <c r="J355" s="16"/>
      <c r="K355" s="15">
        <f t="shared" si="88"/>
        <v>787.15416175276016</v>
      </c>
    </row>
    <row r="356" spans="1:11" s="1" customFormat="1" ht="12.75" customHeight="1" x14ac:dyDescent="0.25">
      <c r="A356" s="2"/>
      <c r="B356" s="2" t="s">
        <v>33</v>
      </c>
      <c r="C356" s="6">
        <v>27162</v>
      </c>
      <c r="D356" s="6">
        <v>6500</v>
      </c>
      <c r="E356" s="6">
        <f t="shared" si="89"/>
        <v>2262.5945999999999</v>
      </c>
      <c r="F356" s="6">
        <v>541</v>
      </c>
      <c r="G356" s="15">
        <f>$G355+$H355</f>
        <v>108544.50055466426</v>
      </c>
      <c r="H356" s="15">
        <f t="shared" si="85"/>
        <v>1721.5945999999999</v>
      </c>
      <c r="I356" s="31"/>
      <c r="J356" s="16"/>
      <c r="K356" s="15">
        <f t="shared" si="88"/>
        <v>791.47031654442685</v>
      </c>
    </row>
    <row r="357" spans="1:11" s="1" customFormat="1" ht="12.75" customHeight="1" x14ac:dyDescent="0.25">
      <c r="A357" s="2"/>
      <c r="B357" s="2" t="s">
        <v>17</v>
      </c>
      <c r="C357" s="6">
        <v>27162</v>
      </c>
      <c r="D357" s="6">
        <v>6500</v>
      </c>
      <c r="E357" s="6">
        <f t="shared" si="89"/>
        <v>2262.5945999999999</v>
      </c>
      <c r="F357" s="6">
        <v>541</v>
      </c>
      <c r="G357" s="15">
        <f t="shared" si="90"/>
        <v>110266.09515466426</v>
      </c>
      <c r="H357" s="15">
        <f t="shared" si="85"/>
        <v>1721.5945999999999</v>
      </c>
      <c r="I357" s="31"/>
      <c r="J357" s="16"/>
      <c r="K357" s="15">
        <f t="shared" si="88"/>
        <v>804.02361050276011</v>
      </c>
    </row>
    <row r="358" spans="1:11" s="1" customFormat="1" ht="12.75" customHeight="1" x14ac:dyDescent="0.25">
      <c r="A358" s="2"/>
      <c r="B358" s="2" t="s">
        <v>18</v>
      </c>
      <c r="C358" s="6">
        <v>27162</v>
      </c>
      <c r="D358" s="6">
        <v>6500</v>
      </c>
      <c r="E358" s="6">
        <f t="shared" si="89"/>
        <v>2262.5945999999999</v>
      </c>
      <c r="F358" s="6">
        <v>541</v>
      </c>
      <c r="G358" s="15">
        <f t="shared" si="90"/>
        <v>111987.68975466426</v>
      </c>
      <c r="H358" s="15">
        <f t="shared" si="85"/>
        <v>1721.5945999999999</v>
      </c>
      <c r="I358" s="31"/>
      <c r="J358" s="16"/>
      <c r="K358" s="15">
        <f t="shared" si="88"/>
        <v>816.57690446109348</v>
      </c>
    </row>
    <row r="359" spans="1:11" s="1" customFormat="1" ht="12.75" customHeight="1" x14ac:dyDescent="0.25">
      <c r="A359" s="2"/>
      <c r="B359" s="2" t="s">
        <v>19</v>
      </c>
      <c r="C359" s="6">
        <v>27162</v>
      </c>
      <c r="D359" s="6">
        <v>6500</v>
      </c>
      <c r="E359" s="6">
        <f t="shared" si="89"/>
        <v>2262.5945999999999</v>
      </c>
      <c r="F359" s="6">
        <v>541</v>
      </c>
      <c r="G359" s="15">
        <f t="shared" si="90"/>
        <v>113709.28435466425</v>
      </c>
      <c r="H359" s="15">
        <f t="shared" si="85"/>
        <v>1721.5945999999999</v>
      </c>
      <c r="I359" s="31"/>
      <c r="J359" s="16"/>
      <c r="K359" s="15">
        <f t="shared" si="88"/>
        <v>829.13019841942673</v>
      </c>
    </row>
    <row r="360" spans="1:11" s="1" customFormat="1" ht="12.75" customHeight="1" x14ac:dyDescent="0.25">
      <c r="A360" s="2"/>
      <c r="B360" s="2" t="s">
        <v>20</v>
      </c>
      <c r="C360" s="6">
        <v>28235</v>
      </c>
      <c r="D360" s="6">
        <v>6500</v>
      </c>
      <c r="E360" s="6">
        <f t="shared" si="89"/>
        <v>2351.9755</v>
      </c>
      <c r="F360" s="6">
        <v>541</v>
      </c>
      <c r="G360" s="15">
        <f t="shared" si="90"/>
        <v>115430.87895466425</v>
      </c>
      <c r="H360" s="15">
        <f t="shared" si="85"/>
        <v>1810.9755</v>
      </c>
      <c r="I360" s="31"/>
      <c r="J360" s="16"/>
      <c r="K360" s="15">
        <f t="shared" si="88"/>
        <v>841.6834923777601</v>
      </c>
    </row>
    <row r="361" spans="1:11" s="1" customFormat="1" ht="12.75" customHeight="1" x14ac:dyDescent="0.25">
      <c r="A361" s="2"/>
      <c r="B361" s="2" t="s">
        <v>21</v>
      </c>
      <c r="C361" s="6">
        <v>28235</v>
      </c>
      <c r="D361" s="6">
        <v>6500</v>
      </c>
      <c r="E361" s="6">
        <f t="shared" si="89"/>
        <v>2351.9755</v>
      </c>
      <c r="F361" s="6">
        <v>541</v>
      </c>
      <c r="G361" s="15">
        <f t="shared" si="90"/>
        <v>117241.85445466425</v>
      </c>
      <c r="H361" s="15">
        <f t="shared" si="85"/>
        <v>1810.9755</v>
      </c>
      <c r="I361" s="41"/>
      <c r="J361" s="16"/>
      <c r="K361" s="15">
        <f t="shared" si="88"/>
        <v>854.88852206526008</v>
      </c>
    </row>
    <row r="362" spans="1:11" s="1" customFormat="1" ht="12.75" customHeight="1" x14ac:dyDescent="0.25">
      <c r="A362" s="2"/>
      <c r="B362" s="7" t="s">
        <v>22</v>
      </c>
      <c r="C362" s="8">
        <f>SUM(C348:C361)</f>
        <v>329915</v>
      </c>
      <c r="D362" s="9" t="s">
        <v>23</v>
      </c>
      <c r="E362" s="8">
        <f>SUM(E348:E361)</f>
        <v>27481.9195</v>
      </c>
      <c r="F362" s="8">
        <f>SUM(F348:F361)</f>
        <v>6492</v>
      </c>
      <c r="G362" s="30">
        <f>SUM(G348:G361)</f>
        <v>1498180.8027652996</v>
      </c>
      <c r="H362" s="30">
        <f>SUM(H348:H361)</f>
        <v>20989.9195</v>
      </c>
      <c r="I362" s="38">
        <f>H346/12</f>
        <v>7.2916666666666659E-3</v>
      </c>
      <c r="J362" s="23"/>
      <c r="K362" s="30">
        <f>SUM(K348:K361)</f>
        <v>10924.235020163644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10924.235020163642</v>
      </c>
      <c r="D364" s="2"/>
      <c r="E364" s="2"/>
      <c r="F364" s="2" t="s">
        <v>25</v>
      </c>
      <c r="G364" s="73">
        <f>$C364+$H362</f>
        <v>31914.15452016364</v>
      </c>
      <c r="H364" s="15"/>
      <c r="I364" s="15">
        <f>SUM($I$14,$G$33,$G$52,$G$72,$G$92,$G$111,$G$130,$G$149,$G$168,$G$188,$G$207,$G$226,$G$245,$G$265,$G$285,$G$305,$G$324,$G$343,$G$364)</f>
        <v>129977.06497482792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39" t="s">
        <v>95</v>
      </c>
      <c r="C367" s="439"/>
      <c r="D367" s="439"/>
      <c r="E367" s="439" t="s">
        <v>96</v>
      </c>
      <c r="F367" s="439"/>
      <c r="G367" s="4" t="s">
        <v>97</v>
      </c>
      <c r="H367" s="52" t="s">
        <v>56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28235</v>
      </c>
      <c r="D369" s="6">
        <v>6500</v>
      </c>
      <c r="E369" s="6">
        <f>C369*8.33%</f>
        <v>2351.9755</v>
      </c>
      <c r="F369" s="6">
        <v>541</v>
      </c>
      <c r="G369" s="15">
        <f>$G$14+$G$33+$G$52+$G$72+$G$92+$G$111+$G$130+$G$149+$G$168+$G$188+$G$207+$G$226+$G$245+$G$265+$G$285+$G$305+$G$324+$G$343+$G$364</f>
        <v>129977.06497482792</v>
      </c>
      <c r="H369" s="15">
        <f t="shared" ref="H369:H380" si="91">E369-F369</f>
        <v>1810.9755</v>
      </c>
      <c r="I369" s="31"/>
      <c r="J369" s="16"/>
      <c r="K369" s="15">
        <f>(G369)*($H$367/12)</f>
        <v>947.74943210812023</v>
      </c>
    </row>
    <row r="370" spans="1:11" s="1" customFormat="1" ht="12.75" customHeight="1" x14ac:dyDescent="0.25">
      <c r="A370" s="2"/>
      <c r="B370" s="2" t="s">
        <v>28</v>
      </c>
      <c r="C370" s="6">
        <v>28235</v>
      </c>
      <c r="D370" s="6">
        <v>6500</v>
      </c>
      <c r="E370" s="6">
        <f t="shared" ref="E370:E380" si="92">C370*8.33%</f>
        <v>2351.9755</v>
      </c>
      <c r="F370" s="6">
        <v>541</v>
      </c>
      <c r="G370" s="15">
        <f t="shared" ref="G370:G380" si="93">$G369+$H369</f>
        <v>131788.04047482793</v>
      </c>
      <c r="H370" s="15">
        <f t="shared" si="91"/>
        <v>1810.9755</v>
      </c>
      <c r="I370" s="31"/>
      <c r="J370" s="16"/>
      <c r="K370" s="15">
        <f t="shared" ref="K370:K380" si="94">(G370)*($H$367/12)</f>
        <v>960.9544617956202</v>
      </c>
    </row>
    <row r="371" spans="1:11" s="1" customFormat="1" ht="12.75" customHeight="1" x14ac:dyDescent="0.25">
      <c r="A371" s="2"/>
      <c r="B371" s="2" t="s">
        <v>29</v>
      </c>
      <c r="C371" s="6">
        <v>28235</v>
      </c>
      <c r="D371" s="6">
        <v>6500</v>
      </c>
      <c r="E371" s="6">
        <f t="shared" si="92"/>
        <v>2351.9755</v>
      </c>
      <c r="F371" s="6">
        <v>541</v>
      </c>
      <c r="G371" s="15">
        <f t="shared" si="93"/>
        <v>133599.01597482793</v>
      </c>
      <c r="H371" s="15">
        <f t="shared" si="91"/>
        <v>1810.9755</v>
      </c>
      <c r="I371" s="31"/>
      <c r="J371" s="16"/>
      <c r="K371" s="15">
        <f t="shared" si="94"/>
        <v>974.15949148312018</v>
      </c>
    </row>
    <row r="372" spans="1:11" s="1" customFormat="1" ht="12.75" customHeight="1" x14ac:dyDescent="0.25">
      <c r="A372" s="2"/>
      <c r="B372" s="2" t="s">
        <v>30</v>
      </c>
      <c r="C372" s="6">
        <v>28235</v>
      </c>
      <c r="D372" s="6">
        <v>6500</v>
      </c>
      <c r="E372" s="6">
        <f t="shared" si="92"/>
        <v>2351.9755</v>
      </c>
      <c r="F372" s="6">
        <v>541</v>
      </c>
      <c r="G372" s="15">
        <f t="shared" si="93"/>
        <v>135409.99147482793</v>
      </c>
      <c r="H372" s="15">
        <f t="shared" si="91"/>
        <v>1810.9755</v>
      </c>
      <c r="I372" s="31"/>
      <c r="J372" s="16"/>
      <c r="K372" s="15">
        <f t="shared" si="94"/>
        <v>987.36452117062015</v>
      </c>
    </row>
    <row r="373" spans="1:11" s="1" customFormat="1" ht="12.75" customHeight="1" x14ac:dyDescent="0.25">
      <c r="A373" s="2"/>
      <c r="B373" s="2" t="s">
        <v>31</v>
      </c>
      <c r="C373" s="6">
        <v>29088</v>
      </c>
      <c r="D373" s="6">
        <v>6500</v>
      </c>
      <c r="E373" s="6">
        <f t="shared" si="92"/>
        <v>2423.0304000000001</v>
      </c>
      <c r="F373" s="6">
        <v>541</v>
      </c>
      <c r="G373" s="15">
        <f t="shared" si="93"/>
        <v>137220.96697482793</v>
      </c>
      <c r="H373" s="15">
        <f t="shared" si="91"/>
        <v>1882.0304000000001</v>
      </c>
      <c r="I373" s="31"/>
      <c r="J373" s="16"/>
      <c r="K373" s="15">
        <f t="shared" si="94"/>
        <v>1000.5695508581202</v>
      </c>
    </row>
    <row r="374" spans="1:11" s="1" customFormat="1" ht="12.75" customHeight="1" x14ac:dyDescent="0.25">
      <c r="A374" s="2"/>
      <c r="B374" s="2" t="s">
        <v>32</v>
      </c>
      <c r="C374" s="6">
        <v>29088</v>
      </c>
      <c r="D374" s="6">
        <v>6500</v>
      </c>
      <c r="E374" s="6">
        <f t="shared" si="92"/>
        <v>2423.0304000000001</v>
      </c>
      <c r="F374" s="6">
        <v>541</v>
      </c>
      <c r="G374" s="15">
        <f t="shared" si="93"/>
        <v>139102.99737482792</v>
      </c>
      <c r="H374" s="15">
        <f t="shared" si="91"/>
        <v>1882.0304000000001</v>
      </c>
      <c r="I374" s="31"/>
      <c r="J374" s="16"/>
      <c r="K374" s="15">
        <f t="shared" si="94"/>
        <v>1014.2926891914534</v>
      </c>
    </row>
    <row r="375" spans="1:11" s="1" customFormat="1" ht="12.75" customHeight="1" x14ac:dyDescent="0.25">
      <c r="A375" s="2"/>
      <c r="B375" s="2" t="s">
        <v>33</v>
      </c>
      <c r="C375" s="6">
        <v>29088</v>
      </c>
      <c r="D375" s="6">
        <v>15000</v>
      </c>
      <c r="E375" s="6">
        <f t="shared" si="92"/>
        <v>2423.0304000000001</v>
      </c>
      <c r="F375" s="6">
        <v>1250</v>
      </c>
      <c r="G375" s="15">
        <f t="shared" si="93"/>
        <v>140985.0277748279</v>
      </c>
      <c r="H375" s="15">
        <f t="shared" si="91"/>
        <v>1173.0304000000001</v>
      </c>
      <c r="I375" s="31"/>
      <c r="J375" s="16"/>
      <c r="K375" s="15">
        <f t="shared" si="94"/>
        <v>1028.0158275247868</v>
      </c>
    </row>
    <row r="376" spans="1:11" s="1" customFormat="1" ht="12.75" customHeight="1" x14ac:dyDescent="0.25">
      <c r="A376" s="2"/>
      <c r="B376" s="2" t="s">
        <v>17</v>
      </c>
      <c r="C376" s="6">
        <v>29088</v>
      </c>
      <c r="D376" s="6">
        <v>15000</v>
      </c>
      <c r="E376" s="6">
        <f t="shared" si="92"/>
        <v>2423.0304000000001</v>
      </c>
      <c r="F376" s="6">
        <v>1250</v>
      </c>
      <c r="G376" s="15">
        <f t="shared" si="93"/>
        <v>142158.05817482789</v>
      </c>
      <c r="H376" s="15">
        <f t="shared" si="91"/>
        <v>1173.0304000000001</v>
      </c>
      <c r="I376" s="31"/>
      <c r="J376" s="16"/>
      <c r="K376" s="15">
        <f t="shared" si="94"/>
        <v>1036.5691741914534</v>
      </c>
    </row>
    <row r="377" spans="1:11" s="1" customFormat="1" ht="12.75" customHeight="1" x14ac:dyDescent="0.25">
      <c r="A377" s="2"/>
      <c r="B377" s="2" t="s">
        <v>18</v>
      </c>
      <c r="C377" s="6">
        <v>29088</v>
      </c>
      <c r="D377" s="6">
        <v>15000</v>
      </c>
      <c r="E377" s="6">
        <f t="shared" si="92"/>
        <v>2423.0304000000001</v>
      </c>
      <c r="F377" s="6">
        <v>1250</v>
      </c>
      <c r="G377" s="15">
        <f t="shared" si="93"/>
        <v>143331.08857482788</v>
      </c>
      <c r="H377" s="15">
        <f t="shared" si="91"/>
        <v>1173.0304000000001</v>
      </c>
      <c r="I377" s="31"/>
      <c r="J377" s="16"/>
      <c r="K377" s="15">
        <f t="shared" si="94"/>
        <v>1045.12252085812</v>
      </c>
    </row>
    <row r="378" spans="1:11" s="1" customFormat="1" ht="12.75" customHeight="1" x14ac:dyDescent="0.25">
      <c r="A378" s="2"/>
      <c r="B378" s="2" t="s">
        <v>19</v>
      </c>
      <c r="C378" s="6">
        <v>29088</v>
      </c>
      <c r="D378" s="6">
        <v>15000</v>
      </c>
      <c r="E378" s="6">
        <f t="shared" si="92"/>
        <v>2423.0304000000001</v>
      </c>
      <c r="F378" s="6">
        <v>1250</v>
      </c>
      <c r="G378" s="15">
        <f t="shared" si="93"/>
        <v>144504.11897482787</v>
      </c>
      <c r="H378" s="15">
        <f t="shared" si="91"/>
        <v>1173.0304000000001</v>
      </c>
      <c r="I378" s="31"/>
      <c r="J378" s="16"/>
      <c r="K378" s="15">
        <f t="shared" si="94"/>
        <v>1053.6758675247866</v>
      </c>
    </row>
    <row r="379" spans="1:11" s="1" customFormat="1" ht="12.75" customHeight="1" x14ac:dyDescent="0.25">
      <c r="A379" s="2"/>
      <c r="B379" s="2" t="s">
        <v>20</v>
      </c>
      <c r="C379" s="6">
        <v>30377</v>
      </c>
      <c r="D379" s="6">
        <v>15000</v>
      </c>
      <c r="E379" s="6">
        <f t="shared" si="92"/>
        <v>2530.4040999999997</v>
      </c>
      <c r="F379" s="6">
        <v>1250</v>
      </c>
      <c r="G379" s="15">
        <f t="shared" si="93"/>
        <v>145677.14937482786</v>
      </c>
      <c r="H379" s="15">
        <f t="shared" si="91"/>
        <v>1280.4040999999997</v>
      </c>
      <c r="I379" s="31"/>
      <c r="J379" s="16"/>
      <c r="K379" s="15">
        <f t="shared" si="94"/>
        <v>1062.2292141914531</v>
      </c>
    </row>
    <row r="380" spans="1:11" s="1" customFormat="1" ht="12.75" customHeight="1" x14ac:dyDescent="0.25">
      <c r="A380" s="2"/>
      <c r="B380" s="2" t="s">
        <v>21</v>
      </c>
      <c r="C380" s="6">
        <v>30377</v>
      </c>
      <c r="D380" s="6">
        <v>15000</v>
      </c>
      <c r="E380" s="6">
        <f t="shared" si="92"/>
        <v>2530.4040999999997</v>
      </c>
      <c r="F380" s="6">
        <v>1250</v>
      </c>
      <c r="G380" s="15">
        <f t="shared" si="93"/>
        <v>146957.55347482784</v>
      </c>
      <c r="H380" s="15">
        <f t="shared" si="91"/>
        <v>1280.4040999999997</v>
      </c>
      <c r="I380" s="31"/>
      <c r="J380" s="16"/>
      <c r="K380" s="15">
        <f t="shared" si="94"/>
        <v>1071.5654940872862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348222</v>
      </c>
      <c r="D381" s="9" t="s">
        <v>23</v>
      </c>
      <c r="E381" s="8">
        <f>SUM(E369:E380)</f>
        <v>29006.892599999999</v>
      </c>
      <c r="F381" s="8">
        <f>SUM(F369:F380)</f>
        <v>10746</v>
      </c>
      <c r="G381" s="30">
        <f>SUM(G369:G380)</f>
        <v>1670711.0735979348</v>
      </c>
      <c r="H381" s="30">
        <f>SUM(H369:H380)</f>
        <v>18260.892599999999</v>
      </c>
      <c r="I381" s="38">
        <f>H367/12</f>
        <v>7.2916666666666659E-3</v>
      </c>
      <c r="J381" s="23"/>
      <c r="K381" s="30">
        <f>SUM(K369:K380)</f>
        <v>12182.268244984942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12182.26824498494</v>
      </c>
      <c r="D383" s="2"/>
      <c r="E383" s="2"/>
      <c r="F383" s="2" t="s">
        <v>25</v>
      </c>
      <c r="G383" s="73">
        <f>$C383+$H381</f>
        <v>30443.160844984937</v>
      </c>
      <c r="H383" s="15"/>
      <c r="I383" s="15">
        <f>SUM($I$14,$G$33,$G$52,$G$72,$G$92,$G$111,$G$130,$G$149,$G$168,$G$188,$G$207,$G$226,$G$245,$G$265,$G$285,$G$305,$G$324,$G$343,$G$364,$G$383)</f>
        <v>160420.22581981285</v>
      </c>
      <c r="J383" s="143" t="str">
        <f>IF($K381=$C383,"Intt OK","Intt CHECK IT")</f>
        <v>Intt OK</v>
      </c>
      <c r="K383" s="15"/>
    </row>
    <row r="384" spans="1:11" ht="12.75" customHeight="1" x14ac:dyDescent="0.25">
      <c r="I384" s="135" t="str">
        <f>IF($I383=$G388,"OK","CHECK IT")</f>
        <v>OK</v>
      </c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136" t="s">
        <v>58</v>
      </c>
      <c r="I385" s="31"/>
      <c r="J385" s="2"/>
      <c r="K385" s="28"/>
    </row>
    <row r="386" spans="1:11" s="1" customFormat="1" ht="12.75" customHeight="1" x14ac:dyDescent="0.25">
      <c r="A386" s="2"/>
      <c r="B386" s="439" t="s">
        <v>95</v>
      </c>
      <c r="C386" s="439"/>
      <c r="D386" s="439"/>
      <c r="E386" s="439" t="s">
        <v>96</v>
      </c>
      <c r="F386" s="439"/>
      <c r="G386" s="4" t="s">
        <v>97</v>
      </c>
      <c r="H386" s="56">
        <v>8.7999999999999995E-2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30377</v>
      </c>
      <c r="D388" s="6">
        <v>15000</v>
      </c>
      <c r="E388" s="6">
        <f>C388*8.33%</f>
        <v>2530.4040999999997</v>
      </c>
      <c r="F388" s="6">
        <v>1250</v>
      </c>
      <c r="G388" s="15">
        <f>$G$14+$G$33+$G$52+$G$72+$G$92+$G$111+$G$130+$G$149+$G$168+$G$188+$G$207+$G$226+$G$245+$G$265+$G$285+$G$305+$G$324+$G$343+$G$364+$G$383</f>
        <v>160420.22581981285</v>
      </c>
      <c r="H388" s="15">
        <f t="shared" ref="H388:H399" si="95">E388-F388</f>
        <v>1280.4040999999997</v>
      </c>
      <c r="I388" s="31"/>
      <c r="J388" s="16"/>
      <c r="K388" s="15">
        <f>(G388)*($H$386/12)</f>
        <v>1176.4149893452943</v>
      </c>
    </row>
    <row r="389" spans="1:11" s="1" customFormat="1" ht="12.75" customHeight="1" x14ac:dyDescent="0.25">
      <c r="A389" s="2"/>
      <c r="B389" s="2" t="s">
        <v>28</v>
      </c>
      <c r="C389" s="6">
        <v>30377</v>
      </c>
      <c r="D389" s="6">
        <v>15000</v>
      </c>
      <c r="E389" s="6">
        <f t="shared" ref="E389:E399" si="96">C389*8.33%</f>
        <v>2530.4040999999997</v>
      </c>
      <c r="F389" s="6">
        <v>1250</v>
      </c>
      <c r="G389" s="15">
        <f t="shared" ref="G389:G399" si="97">$G388+$H388</f>
        <v>161700.62991981284</v>
      </c>
      <c r="H389" s="15">
        <f t="shared" si="95"/>
        <v>1280.4040999999997</v>
      </c>
      <c r="I389" s="31"/>
      <c r="J389" s="16"/>
      <c r="K389" s="15">
        <f t="shared" ref="K389:K399" si="98">(G389)*($H$386/12)</f>
        <v>1185.8046194119609</v>
      </c>
    </row>
    <row r="390" spans="1:11" s="1" customFormat="1" ht="12.75" customHeight="1" x14ac:dyDescent="0.25">
      <c r="A390" s="2"/>
      <c r="B390" s="2" t="s">
        <v>29</v>
      </c>
      <c r="C390" s="6">
        <v>30377</v>
      </c>
      <c r="D390" s="6">
        <v>15000</v>
      </c>
      <c r="E390" s="6">
        <f t="shared" si="96"/>
        <v>2530.4040999999997</v>
      </c>
      <c r="F390" s="6">
        <v>1250</v>
      </c>
      <c r="G390" s="15">
        <f t="shared" si="97"/>
        <v>162981.03401981283</v>
      </c>
      <c r="H390" s="15">
        <f t="shared" si="95"/>
        <v>1280.4040999999997</v>
      </c>
      <c r="I390" s="31"/>
      <c r="J390" s="16"/>
      <c r="K390" s="15">
        <f t="shared" si="98"/>
        <v>1195.1942494786274</v>
      </c>
    </row>
    <row r="391" spans="1:11" s="1" customFormat="1" ht="12.75" customHeight="1" x14ac:dyDescent="0.25">
      <c r="A391" s="2"/>
      <c r="B391" s="2" t="s">
        <v>30</v>
      </c>
      <c r="C391" s="6">
        <v>30377</v>
      </c>
      <c r="D391" s="6">
        <v>15000</v>
      </c>
      <c r="E391" s="6">
        <f t="shared" si="96"/>
        <v>2530.4040999999997</v>
      </c>
      <c r="F391" s="6">
        <v>1250</v>
      </c>
      <c r="G391" s="15">
        <f t="shared" si="97"/>
        <v>164261.43811981281</v>
      </c>
      <c r="H391" s="15">
        <f t="shared" si="95"/>
        <v>1280.4040999999997</v>
      </c>
      <c r="I391" s="31" t="s">
        <v>54</v>
      </c>
      <c r="J391" s="16"/>
      <c r="K391" s="15">
        <f t="shared" si="98"/>
        <v>1204.5838795452939</v>
      </c>
    </row>
    <row r="392" spans="1:11" s="1" customFormat="1" ht="12.75" customHeight="1" x14ac:dyDescent="0.25">
      <c r="A392" s="2"/>
      <c r="B392" s="2" t="s">
        <v>31</v>
      </c>
      <c r="C392" s="6">
        <v>31301</v>
      </c>
      <c r="D392" s="6">
        <v>15000</v>
      </c>
      <c r="E392" s="6">
        <f t="shared" si="96"/>
        <v>2607.3732999999997</v>
      </c>
      <c r="F392" s="6">
        <v>1250</v>
      </c>
      <c r="G392" s="15">
        <f t="shared" si="97"/>
        <v>165541.8422198128</v>
      </c>
      <c r="H392" s="15">
        <f t="shared" si="95"/>
        <v>1357.3732999999997</v>
      </c>
      <c r="I392" s="31"/>
      <c r="J392" s="16"/>
      <c r="K392" s="15">
        <f t="shared" si="98"/>
        <v>1213.9735096119605</v>
      </c>
    </row>
    <row r="393" spans="1:11" s="1" customFormat="1" ht="12.75" customHeight="1" x14ac:dyDescent="0.25">
      <c r="A393" s="2"/>
      <c r="B393" s="2" t="s">
        <v>32</v>
      </c>
      <c r="C393" s="6">
        <v>31301</v>
      </c>
      <c r="D393" s="6">
        <v>15000</v>
      </c>
      <c r="E393" s="6">
        <f t="shared" si="96"/>
        <v>2607.3732999999997</v>
      </c>
      <c r="F393" s="6">
        <v>1250</v>
      </c>
      <c r="G393" s="15">
        <f t="shared" si="97"/>
        <v>166899.2155198128</v>
      </c>
      <c r="H393" s="15">
        <f t="shared" si="95"/>
        <v>1357.3732999999997</v>
      </c>
      <c r="I393" s="31"/>
      <c r="J393" s="16"/>
      <c r="K393" s="15">
        <f t="shared" si="98"/>
        <v>1223.9275804786273</v>
      </c>
    </row>
    <row r="394" spans="1:11" s="1" customFormat="1" ht="12.75" customHeight="1" x14ac:dyDescent="0.25">
      <c r="A394" s="2"/>
      <c r="B394" s="2" t="s">
        <v>33</v>
      </c>
      <c r="C394" s="6">
        <v>31301</v>
      </c>
      <c r="D394" s="6">
        <v>15000</v>
      </c>
      <c r="E394" s="6">
        <f t="shared" si="96"/>
        <v>2607.3732999999997</v>
      </c>
      <c r="F394" s="6">
        <v>1250</v>
      </c>
      <c r="G394" s="15">
        <f t="shared" si="97"/>
        <v>168256.58881981281</v>
      </c>
      <c r="H394" s="15">
        <f t="shared" si="95"/>
        <v>1357.3732999999997</v>
      </c>
      <c r="I394" s="31"/>
      <c r="J394" s="16"/>
      <c r="K394" s="15">
        <f t="shared" si="98"/>
        <v>1233.8816513452939</v>
      </c>
    </row>
    <row r="395" spans="1:11" s="1" customFormat="1" ht="12.75" customHeight="1" x14ac:dyDescent="0.25">
      <c r="A395" s="2"/>
      <c r="B395" s="2" t="s">
        <v>17</v>
      </c>
      <c r="C395" s="6">
        <v>31301</v>
      </c>
      <c r="D395" s="6">
        <v>15000</v>
      </c>
      <c r="E395" s="6">
        <f t="shared" si="96"/>
        <v>2607.3732999999997</v>
      </c>
      <c r="F395" s="6">
        <v>1250</v>
      </c>
      <c r="G395" s="15">
        <f t="shared" si="97"/>
        <v>169613.96211981282</v>
      </c>
      <c r="H395" s="15">
        <f t="shared" si="95"/>
        <v>1357.3732999999997</v>
      </c>
      <c r="I395" s="31"/>
      <c r="J395" s="16"/>
      <c r="K395" s="15">
        <f t="shared" si="98"/>
        <v>1243.8357222119607</v>
      </c>
    </row>
    <row r="396" spans="1:11" s="1" customFormat="1" ht="12.75" customHeight="1" x14ac:dyDescent="0.25">
      <c r="A396" s="2"/>
      <c r="B396" s="2" t="s">
        <v>18</v>
      </c>
      <c r="C396" s="6">
        <v>31301</v>
      </c>
      <c r="D396" s="6">
        <v>15000</v>
      </c>
      <c r="E396" s="6">
        <f t="shared" si="96"/>
        <v>2607.3732999999997</v>
      </c>
      <c r="F396" s="6">
        <v>1250</v>
      </c>
      <c r="G396" s="15">
        <f t="shared" si="97"/>
        <v>170971.33541981282</v>
      </c>
      <c r="H396" s="15">
        <f t="shared" si="95"/>
        <v>1357.3732999999997</v>
      </c>
      <c r="I396" s="31"/>
      <c r="J396" s="16"/>
      <c r="K396" s="15">
        <f t="shared" si="98"/>
        <v>1253.7897930786273</v>
      </c>
    </row>
    <row r="397" spans="1:11" s="1" customFormat="1" ht="12.75" customHeight="1" x14ac:dyDescent="0.25">
      <c r="A397" s="2"/>
      <c r="B397" s="2" t="s">
        <v>19</v>
      </c>
      <c r="C397" s="6">
        <v>31301</v>
      </c>
      <c r="D397" s="6">
        <v>15000</v>
      </c>
      <c r="E397" s="6">
        <f t="shared" si="96"/>
        <v>2607.3732999999997</v>
      </c>
      <c r="F397" s="6">
        <v>1250</v>
      </c>
      <c r="G397" s="15">
        <f t="shared" si="97"/>
        <v>172328.70871981283</v>
      </c>
      <c r="H397" s="15">
        <f t="shared" si="95"/>
        <v>1357.3732999999997</v>
      </c>
      <c r="I397" s="31"/>
      <c r="J397" s="16"/>
      <c r="K397" s="15">
        <f t="shared" si="98"/>
        <v>1263.7438639452942</v>
      </c>
    </row>
    <row r="398" spans="1:11" s="1" customFormat="1" ht="12.75" customHeight="1" x14ac:dyDescent="0.25">
      <c r="A398" s="2"/>
      <c r="B398" s="2" t="s">
        <v>20</v>
      </c>
      <c r="C398" s="6">
        <v>33198</v>
      </c>
      <c r="D398" s="6">
        <v>15000</v>
      </c>
      <c r="E398" s="6">
        <f t="shared" si="96"/>
        <v>2765.3933999999999</v>
      </c>
      <c r="F398" s="6">
        <v>1250</v>
      </c>
      <c r="G398" s="15">
        <f t="shared" si="97"/>
        <v>173686.08201981283</v>
      </c>
      <c r="H398" s="15">
        <f t="shared" si="95"/>
        <v>1515.3933999999999</v>
      </c>
      <c r="I398" s="31"/>
      <c r="J398" s="16"/>
      <c r="K398" s="15">
        <f t="shared" si="98"/>
        <v>1273.6979348119607</v>
      </c>
    </row>
    <row r="399" spans="1:11" s="1" customFormat="1" ht="12.75" customHeight="1" x14ac:dyDescent="0.25">
      <c r="A399" s="2"/>
      <c r="B399" s="2" t="s">
        <v>21</v>
      </c>
      <c r="C399" s="6">
        <v>33198</v>
      </c>
      <c r="D399" s="6">
        <v>15000</v>
      </c>
      <c r="E399" s="6">
        <f t="shared" si="96"/>
        <v>2765.3933999999999</v>
      </c>
      <c r="F399" s="6">
        <v>1250</v>
      </c>
      <c r="G399" s="15">
        <f t="shared" si="97"/>
        <v>175201.47541981284</v>
      </c>
      <c r="H399" s="15">
        <f t="shared" si="95"/>
        <v>1515.3933999999999</v>
      </c>
      <c r="I399" s="31"/>
      <c r="J399" s="16"/>
      <c r="K399" s="15">
        <f t="shared" si="98"/>
        <v>1284.8108197452941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375710</v>
      </c>
      <c r="D400" s="9" t="s">
        <v>23</v>
      </c>
      <c r="E400" s="8">
        <f>SUM(E388:E399)</f>
        <v>31296.642999999996</v>
      </c>
      <c r="F400" s="8">
        <f>SUM(F388:F399)</f>
        <v>15000</v>
      </c>
      <c r="G400" s="30">
        <f>SUM(G388:G399)</f>
        <v>2011862.538137754</v>
      </c>
      <c r="H400" s="30">
        <f>SUM(H388:H399)</f>
        <v>16296.642999999996</v>
      </c>
      <c r="I400" s="38">
        <f>H386/12</f>
        <v>7.3333333333333332E-3</v>
      </c>
      <c r="J400" s="23"/>
      <c r="K400" s="30">
        <f>SUM(K388:K399)</f>
        <v>14753.658613010195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10">
        <f>G400*I400</f>
        <v>14753.658613010195</v>
      </c>
      <c r="D402" s="2"/>
      <c r="E402" s="2"/>
      <c r="F402" s="2" t="s">
        <v>25</v>
      </c>
      <c r="G402" s="73">
        <f>$C402+$H400</f>
        <v>31050.30161301019</v>
      </c>
      <c r="H402" s="15"/>
      <c r="I402" s="15">
        <f>SUM($I$14,$G$33,$G$52,$G$72,$G$92,$G$111,$G$130,$G$149,$G$168,$G$188,$G$207,$G$226,$G$245,$G$265,$G$285,$G$305,$G$324,$G$343,$G$364,$G$383,$G$402)</f>
        <v>191470.52743282303</v>
      </c>
      <c r="J402" s="143" t="str">
        <f>IF($K400=$C402,"Intt OK","Intt CHECK IT")</f>
        <v>Intt OK</v>
      </c>
      <c r="K402" s="15"/>
    </row>
    <row r="403" spans="1:11" ht="12.75" customHeight="1" x14ac:dyDescent="0.25">
      <c r="I403" s="135" t="str">
        <f>IF($I402=$G407,"OK","CHECK IT")</f>
        <v>OK</v>
      </c>
    </row>
    <row r="404" spans="1:11" s="1" customFormat="1" ht="12.75" customHeight="1" x14ac:dyDescent="0.25">
      <c r="A404" s="2"/>
      <c r="B404" s="438" t="s">
        <v>2</v>
      </c>
      <c r="C404" s="438"/>
      <c r="D404" s="438"/>
      <c r="E404" s="438" t="s">
        <v>3</v>
      </c>
      <c r="F404" s="438"/>
      <c r="G404" s="3" t="s">
        <v>4</v>
      </c>
      <c r="H404" s="136" t="s">
        <v>59</v>
      </c>
      <c r="I404" s="31"/>
      <c r="J404" s="2"/>
      <c r="K404" s="28"/>
    </row>
    <row r="405" spans="1:11" s="1" customFormat="1" ht="12.75" customHeight="1" x14ac:dyDescent="0.25">
      <c r="A405" s="2"/>
      <c r="B405" s="439" t="s">
        <v>95</v>
      </c>
      <c r="C405" s="439"/>
      <c r="D405" s="439"/>
      <c r="E405" s="439" t="s">
        <v>96</v>
      </c>
      <c r="F405" s="439"/>
      <c r="G405" s="4" t="s">
        <v>97</v>
      </c>
      <c r="H405" s="56">
        <v>8.6499999999999994E-2</v>
      </c>
      <c r="I405" s="45"/>
      <c r="J405" s="2"/>
      <c r="K405" s="28"/>
    </row>
    <row r="406" spans="1:11" s="1" customFormat="1" ht="12.75" customHeight="1" x14ac:dyDescent="0.25">
      <c r="A406" s="2"/>
      <c r="B406" s="3" t="s">
        <v>9</v>
      </c>
      <c r="C406" s="5" t="s">
        <v>10</v>
      </c>
      <c r="D406" s="3" t="s">
        <v>11</v>
      </c>
      <c r="E406" s="5" t="s">
        <v>12</v>
      </c>
      <c r="F406" s="3" t="s">
        <v>13</v>
      </c>
      <c r="G406" s="5" t="s">
        <v>14</v>
      </c>
      <c r="H406" s="48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6">
        <v>33198</v>
      </c>
      <c r="D407" s="6">
        <v>15000</v>
      </c>
      <c r="E407" s="6">
        <f>C407*8.33%</f>
        <v>2765.3933999999999</v>
      </c>
      <c r="F407" s="6">
        <v>1250</v>
      </c>
      <c r="G407" s="15">
        <f>$G$14+G$33+$G$52+$G$72+$G$92+$G$111+$G$130+$G$149+$G$168+$G$188+$G$207+$G$226+$G$245+$G$265+$G$285+$G$305+$G$324+$G$343+$G$364+$G$383+$G$402</f>
        <v>191470.52743282303</v>
      </c>
      <c r="H407" s="15">
        <f t="shared" ref="H407:H418" si="99">E407-F407</f>
        <v>1515.3933999999999</v>
      </c>
      <c r="I407" s="31"/>
      <c r="J407" s="16"/>
      <c r="K407" s="15">
        <f>(G407)*($H$405/12)</f>
        <v>1380.1833852449327</v>
      </c>
    </row>
    <row r="408" spans="1:11" s="1" customFormat="1" ht="12.75" customHeight="1" x14ac:dyDescent="0.25">
      <c r="A408" s="2"/>
      <c r="B408" s="2" t="s">
        <v>28</v>
      </c>
      <c r="C408" s="6">
        <v>33198</v>
      </c>
      <c r="D408" s="6">
        <v>15000</v>
      </c>
      <c r="E408" s="6">
        <f t="shared" ref="E408:E418" si="100">C408*8.33%</f>
        <v>2765.3933999999999</v>
      </c>
      <c r="F408" s="6">
        <v>1250</v>
      </c>
      <c r="G408" s="15">
        <f t="shared" ref="G408:G418" si="101">$G407+$H407</f>
        <v>192985.92083282303</v>
      </c>
      <c r="H408" s="15">
        <f t="shared" si="99"/>
        <v>1515.3933999999999</v>
      </c>
      <c r="I408" s="31"/>
      <c r="J408" s="16"/>
      <c r="K408" s="15">
        <f t="shared" ref="K408:K418" si="102">(G408)*($H$405/12)</f>
        <v>1391.1068460032659</v>
      </c>
    </row>
    <row r="409" spans="1:11" s="1" customFormat="1" ht="12.75" customHeight="1" x14ac:dyDescent="0.25">
      <c r="A409" s="2"/>
      <c r="B409" s="2" t="s">
        <v>29</v>
      </c>
      <c r="C409" s="6">
        <v>33198</v>
      </c>
      <c r="D409" s="6">
        <v>15000</v>
      </c>
      <c r="E409" s="6">
        <f t="shared" si="100"/>
        <v>2765.3933999999999</v>
      </c>
      <c r="F409" s="6">
        <v>1250</v>
      </c>
      <c r="G409" s="15">
        <f t="shared" si="101"/>
        <v>194501.31423282303</v>
      </c>
      <c r="H409" s="15">
        <f t="shared" si="99"/>
        <v>1515.3933999999999</v>
      </c>
      <c r="I409" s="31"/>
      <c r="J409" s="16"/>
      <c r="K409" s="15">
        <f t="shared" si="102"/>
        <v>1402.0303067615994</v>
      </c>
    </row>
    <row r="410" spans="1:11" s="1" customFormat="1" ht="12.75" customHeight="1" x14ac:dyDescent="0.25">
      <c r="A410" s="2"/>
      <c r="B410" s="2" t="s">
        <v>30</v>
      </c>
      <c r="C410" s="6">
        <v>33198</v>
      </c>
      <c r="D410" s="6">
        <v>15000</v>
      </c>
      <c r="E410" s="6">
        <f t="shared" si="100"/>
        <v>2765.3933999999999</v>
      </c>
      <c r="F410" s="6">
        <v>1250</v>
      </c>
      <c r="G410" s="15">
        <f t="shared" si="101"/>
        <v>196016.70763282303</v>
      </c>
      <c r="H410" s="15">
        <f t="shared" si="99"/>
        <v>1515.3933999999999</v>
      </c>
      <c r="I410" s="31" t="s">
        <v>54</v>
      </c>
      <c r="J410" s="16"/>
      <c r="K410" s="15">
        <f t="shared" si="102"/>
        <v>1412.9537675199326</v>
      </c>
    </row>
    <row r="411" spans="1:11" s="1" customFormat="1" ht="12.75" customHeight="1" x14ac:dyDescent="0.25">
      <c r="A411" s="2"/>
      <c r="B411" s="2" t="s">
        <v>31</v>
      </c>
      <c r="C411" s="6">
        <v>34195</v>
      </c>
      <c r="D411" s="6">
        <v>15000</v>
      </c>
      <c r="E411" s="6">
        <f t="shared" si="100"/>
        <v>2848.4434999999999</v>
      </c>
      <c r="F411" s="6">
        <v>1250</v>
      </c>
      <c r="G411" s="15">
        <f t="shared" si="101"/>
        <v>197532.10103282303</v>
      </c>
      <c r="H411" s="15">
        <f t="shared" si="99"/>
        <v>1598.4434999999999</v>
      </c>
      <c r="I411" s="31"/>
      <c r="J411" s="16"/>
      <c r="K411" s="15">
        <f t="shared" si="102"/>
        <v>1423.8772282782659</v>
      </c>
    </row>
    <row r="412" spans="1:11" s="1" customFormat="1" ht="12.75" customHeight="1" x14ac:dyDescent="0.25">
      <c r="A412" s="2"/>
      <c r="B412" s="2" t="s">
        <v>32</v>
      </c>
      <c r="C412" s="6">
        <v>34195</v>
      </c>
      <c r="D412" s="6">
        <v>15000</v>
      </c>
      <c r="E412" s="6">
        <f t="shared" si="100"/>
        <v>2848.4434999999999</v>
      </c>
      <c r="F412" s="6">
        <v>1250</v>
      </c>
      <c r="G412" s="15">
        <f t="shared" si="101"/>
        <v>199130.54453282303</v>
      </c>
      <c r="H412" s="15">
        <f t="shared" si="99"/>
        <v>1598.4434999999999</v>
      </c>
      <c r="I412" s="31"/>
      <c r="J412" s="16"/>
      <c r="K412" s="15">
        <f t="shared" si="102"/>
        <v>1435.3993418407658</v>
      </c>
    </row>
    <row r="413" spans="1:11" s="1" customFormat="1" ht="12.75" customHeight="1" x14ac:dyDescent="0.25">
      <c r="A413" s="2"/>
      <c r="B413" s="2" t="s">
        <v>33</v>
      </c>
      <c r="C413" s="6">
        <v>34195</v>
      </c>
      <c r="D413" s="6">
        <v>15000</v>
      </c>
      <c r="E413" s="6">
        <f t="shared" si="100"/>
        <v>2848.4434999999999</v>
      </c>
      <c r="F413" s="6">
        <v>1250</v>
      </c>
      <c r="G413" s="15">
        <f t="shared" si="101"/>
        <v>200728.98803282302</v>
      </c>
      <c r="H413" s="15">
        <f t="shared" si="99"/>
        <v>1598.4434999999999</v>
      </c>
      <c r="I413" s="31"/>
      <c r="J413" s="16"/>
      <c r="K413" s="15">
        <f t="shared" si="102"/>
        <v>1446.9214554032658</v>
      </c>
    </row>
    <row r="414" spans="1:11" s="1" customFormat="1" ht="12.75" customHeight="1" x14ac:dyDescent="0.25">
      <c r="A414" s="2"/>
      <c r="B414" s="2" t="s">
        <v>17</v>
      </c>
      <c r="C414" s="6">
        <v>34195</v>
      </c>
      <c r="D414" s="6">
        <v>15000</v>
      </c>
      <c r="E414" s="6">
        <f t="shared" si="100"/>
        <v>2848.4434999999999</v>
      </c>
      <c r="F414" s="6">
        <v>1250</v>
      </c>
      <c r="G414" s="15">
        <f t="shared" si="101"/>
        <v>202327.43153282302</v>
      </c>
      <c r="H414" s="15">
        <f t="shared" si="99"/>
        <v>1598.4434999999999</v>
      </c>
      <c r="I414" s="31"/>
      <c r="J414" s="16"/>
      <c r="K414" s="15">
        <f t="shared" si="102"/>
        <v>1458.443568965766</v>
      </c>
    </row>
    <row r="415" spans="1:11" s="1" customFormat="1" ht="12.75" customHeight="1" x14ac:dyDescent="0.25">
      <c r="A415" s="2"/>
      <c r="B415" s="2" t="s">
        <v>18</v>
      </c>
      <c r="C415" s="6">
        <v>34195</v>
      </c>
      <c r="D415" s="6">
        <v>15000</v>
      </c>
      <c r="E415" s="6">
        <f t="shared" si="100"/>
        <v>2848.4434999999999</v>
      </c>
      <c r="F415" s="6">
        <v>1250</v>
      </c>
      <c r="G415" s="15">
        <f t="shared" si="101"/>
        <v>203925.87503282301</v>
      </c>
      <c r="H415" s="15">
        <f t="shared" si="99"/>
        <v>1598.4434999999999</v>
      </c>
      <c r="I415" s="31"/>
      <c r="J415" s="16"/>
      <c r="K415" s="15">
        <f t="shared" si="102"/>
        <v>1469.9656825282659</v>
      </c>
    </row>
    <row r="416" spans="1:11" s="1" customFormat="1" ht="12.75" customHeight="1" x14ac:dyDescent="0.25">
      <c r="A416" s="2"/>
      <c r="B416" s="2" t="s">
        <v>19</v>
      </c>
      <c r="C416" s="6">
        <v>34195</v>
      </c>
      <c r="D416" s="6">
        <v>15000</v>
      </c>
      <c r="E416" s="6">
        <f t="shared" si="100"/>
        <v>2848.4434999999999</v>
      </c>
      <c r="F416" s="6">
        <v>1250</v>
      </c>
      <c r="G416" s="15">
        <f t="shared" si="101"/>
        <v>205524.318532823</v>
      </c>
      <c r="H416" s="15">
        <f t="shared" si="99"/>
        <v>1598.4434999999999</v>
      </c>
      <c r="I416" s="31"/>
      <c r="J416" s="16"/>
      <c r="K416" s="15">
        <f t="shared" si="102"/>
        <v>1481.4877960907659</v>
      </c>
    </row>
    <row r="417" spans="1:11" s="1" customFormat="1" ht="12.75" customHeight="1" x14ac:dyDescent="0.25">
      <c r="A417" s="2"/>
      <c r="B417" s="2" t="s">
        <v>20</v>
      </c>
      <c r="C417" s="6">
        <v>36149</v>
      </c>
      <c r="D417" s="6">
        <v>15000</v>
      </c>
      <c r="E417" s="6">
        <f t="shared" si="100"/>
        <v>3011.2116999999998</v>
      </c>
      <c r="F417" s="6">
        <v>1250</v>
      </c>
      <c r="G417" s="15">
        <f t="shared" si="101"/>
        <v>207122.762032823</v>
      </c>
      <c r="H417" s="15">
        <f t="shared" si="99"/>
        <v>1761.2116999999998</v>
      </c>
      <c r="I417" s="31"/>
      <c r="J417" s="16"/>
      <c r="K417" s="15">
        <f t="shared" si="102"/>
        <v>1493.0099096532658</v>
      </c>
    </row>
    <row r="418" spans="1:11" s="1" customFormat="1" ht="12.75" customHeight="1" x14ac:dyDescent="0.25">
      <c r="A418" s="2"/>
      <c r="B418" s="2" t="s">
        <v>21</v>
      </c>
      <c r="C418" s="6">
        <v>36149</v>
      </c>
      <c r="D418" s="6">
        <v>15000</v>
      </c>
      <c r="E418" s="6">
        <f t="shared" si="100"/>
        <v>3011.2116999999998</v>
      </c>
      <c r="F418" s="6">
        <v>1250</v>
      </c>
      <c r="G418" s="15">
        <f t="shared" si="101"/>
        <v>208883.97373282298</v>
      </c>
      <c r="H418" s="15">
        <f t="shared" si="99"/>
        <v>1761.2116999999998</v>
      </c>
      <c r="I418" s="31"/>
      <c r="J418" s="16"/>
      <c r="K418" s="15">
        <f t="shared" si="102"/>
        <v>1505.7053106574322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410260</v>
      </c>
      <c r="D419" s="9" t="s">
        <v>23</v>
      </c>
      <c r="E419" s="8">
        <f>SUM(E407:E418)</f>
        <v>34174.658000000003</v>
      </c>
      <c r="F419" s="8">
        <f>SUM(F407:F418)</f>
        <v>15000</v>
      </c>
      <c r="G419" s="30">
        <f>SUM(G407:G418)</f>
        <v>2400150.4645938766</v>
      </c>
      <c r="H419" s="30">
        <f>SUM(H407:H418)</f>
        <v>19174.657999999996</v>
      </c>
      <c r="I419" s="38">
        <f>H405/12</f>
        <v>7.2083333333333331E-3</v>
      </c>
      <c r="J419" s="23"/>
      <c r="K419" s="30">
        <f>SUM(K407:K418)</f>
        <v>17301.08459894752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10">
        <f>G419*I419</f>
        <v>17301.084598947527</v>
      </c>
      <c r="D421" s="2"/>
      <c r="E421" s="2"/>
      <c r="F421" s="2" t="s">
        <v>25</v>
      </c>
      <c r="G421" s="73">
        <f>$C421+$H419</f>
        <v>36475.742598947523</v>
      </c>
      <c r="H421" s="15"/>
      <c r="I421" s="15">
        <f>SUM($I$14,$G$33,$G$52,$G$72,$G$92,$G$111,$G$130,$G$149,$G$168,$G$188,$G$207,$G$226,$G$245,$G$265,$G$285,$G$305,$G$324,$G$343,$G$364,$G$383,$G$402,$G$421)</f>
        <v>227946.27003177055</v>
      </c>
      <c r="J421" s="143" t="str">
        <f>IF($K419=$C421,"Intt OK","Intt CHECK IT")</f>
        <v>Intt OK</v>
      </c>
      <c r="K421" s="15"/>
    </row>
    <row r="422" spans="1:11" ht="12.75" customHeight="1" x14ac:dyDescent="0.25">
      <c r="I422" s="135" t="str">
        <f>IF($I421=$G426,"OK","CHECK IT")</f>
        <v>OK</v>
      </c>
    </row>
    <row r="423" spans="1:11" s="1" customFormat="1" ht="12.75" customHeight="1" x14ac:dyDescent="0.25">
      <c r="A423" s="2"/>
      <c r="B423" s="438" t="s">
        <v>2</v>
      </c>
      <c r="C423" s="438"/>
      <c r="D423" s="438"/>
      <c r="E423" s="438" t="s">
        <v>3</v>
      </c>
      <c r="F423" s="438"/>
      <c r="G423" s="3" t="s">
        <v>4</v>
      </c>
      <c r="H423" s="136" t="s">
        <v>60</v>
      </c>
      <c r="I423" s="31"/>
      <c r="J423" s="2"/>
      <c r="K423" s="28"/>
    </row>
    <row r="424" spans="1:11" s="1" customFormat="1" ht="12.75" customHeight="1" x14ac:dyDescent="0.25">
      <c r="A424" s="2"/>
      <c r="B424" s="439" t="s">
        <v>95</v>
      </c>
      <c r="C424" s="439"/>
      <c r="D424" s="439"/>
      <c r="E424" s="439" t="s">
        <v>96</v>
      </c>
      <c r="F424" s="439"/>
      <c r="G424" s="4" t="s">
        <v>97</v>
      </c>
      <c r="H424" s="56">
        <v>8.5500000000000007E-2</v>
      </c>
      <c r="I424" s="45"/>
      <c r="J424" s="2"/>
      <c r="K424" s="28"/>
    </row>
    <row r="425" spans="1:11" s="1" customFormat="1" ht="12.75" customHeight="1" x14ac:dyDescent="0.25">
      <c r="A425" s="2"/>
      <c r="B425" s="3" t="s">
        <v>9</v>
      </c>
      <c r="C425" s="5" t="s">
        <v>10</v>
      </c>
      <c r="D425" s="3" t="s">
        <v>11</v>
      </c>
      <c r="E425" s="5" t="s">
        <v>12</v>
      </c>
      <c r="F425" s="3" t="s">
        <v>13</v>
      </c>
      <c r="G425" s="5" t="s">
        <v>14</v>
      </c>
      <c r="H425" s="48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6">
        <v>36149</v>
      </c>
      <c r="D426" s="6">
        <v>15000</v>
      </c>
      <c r="E426" s="6">
        <f>C426*8.33%</f>
        <v>3011.2116999999998</v>
      </c>
      <c r="F426" s="6">
        <v>1250</v>
      </c>
      <c r="G426" s="15">
        <f>$G$14+$G$33+$G$52+$G$72+$G$92+$G$111+$G$130+$G$149+$G$168+$G$188+$G$207+$G$226+$G$245+$G$265+$G$285+$G$305+$G$324+$G$343+$G$364+$G$383+$G$402+$G$421</f>
        <v>227946.27003177055</v>
      </c>
      <c r="H426" s="15">
        <f t="shared" ref="H426:H437" si="103">E426-F426</f>
        <v>1761.2116999999998</v>
      </c>
      <c r="I426" s="31"/>
      <c r="J426" s="16"/>
      <c r="K426" s="15">
        <f>(G426)*($H$424/12)</f>
        <v>1624.1171739763652</v>
      </c>
    </row>
    <row r="427" spans="1:11" s="1" customFormat="1" ht="12.75" customHeight="1" x14ac:dyDescent="0.25">
      <c r="A427" s="2"/>
      <c r="B427" s="2" t="s">
        <v>28</v>
      </c>
      <c r="C427" s="6">
        <v>36149</v>
      </c>
      <c r="D427" s="6">
        <v>15000</v>
      </c>
      <c r="E427" s="6">
        <f t="shared" ref="E427:E437" si="104">C427*8.33%</f>
        <v>3011.2116999999998</v>
      </c>
      <c r="F427" s="6">
        <v>1250</v>
      </c>
      <c r="G427" s="15">
        <f t="shared" ref="G427:G437" si="105">$G426+$H426</f>
        <v>229707.48173177056</v>
      </c>
      <c r="H427" s="15">
        <f t="shared" si="103"/>
        <v>1761.2116999999998</v>
      </c>
      <c r="I427" s="31"/>
      <c r="J427" s="16"/>
      <c r="K427" s="15">
        <f t="shared" ref="K427:K437" si="106">(G427)*($H$424/12)</f>
        <v>1636.6658073388653</v>
      </c>
    </row>
    <row r="428" spans="1:11" s="1" customFormat="1" ht="12.75" customHeight="1" x14ac:dyDescent="0.25">
      <c r="A428" s="2"/>
      <c r="B428" s="2" t="s">
        <v>29</v>
      </c>
      <c r="C428" s="6">
        <v>36149</v>
      </c>
      <c r="D428" s="6">
        <v>15000</v>
      </c>
      <c r="E428" s="6">
        <f t="shared" si="104"/>
        <v>3011.2116999999998</v>
      </c>
      <c r="F428" s="6">
        <v>1250</v>
      </c>
      <c r="G428" s="15">
        <f t="shared" si="105"/>
        <v>231468.69343177055</v>
      </c>
      <c r="H428" s="15">
        <f t="shared" si="103"/>
        <v>1761.2116999999998</v>
      </c>
      <c r="I428" s="31"/>
      <c r="J428" s="16"/>
      <c r="K428" s="15">
        <f t="shared" si="106"/>
        <v>1649.2144407013652</v>
      </c>
    </row>
    <row r="429" spans="1:11" s="1" customFormat="1" ht="12.75" customHeight="1" x14ac:dyDescent="0.25">
      <c r="A429" s="2"/>
      <c r="B429" s="2" t="s">
        <v>30</v>
      </c>
      <c r="C429" s="6">
        <v>36149</v>
      </c>
      <c r="D429" s="6">
        <v>15000</v>
      </c>
      <c r="E429" s="6">
        <f t="shared" si="104"/>
        <v>3011.2116999999998</v>
      </c>
      <c r="F429" s="6">
        <v>1250</v>
      </c>
      <c r="G429" s="15">
        <f t="shared" si="105"/>
        <v>233229.90513177053</v>
      </c>
      <c r="H429" s="15">
        <f t="shared" si="103"/>
        <v>1761.2116999999998</v>
      </c>
      <c r="I429" s="31" t="s">
        <v>54</v>
      </c>
      <c r="J429" s="16"/>
      <c r="K429" s="15">
        <f t="shared" si="106"/>
        <v>1661.7630740638651</v>
      </c>
    </row>
    <row r="430" spans="1:11" s="1" customFormat="1" ht="12.75" customHeight="1" x14ac:dyDescent="0.25">
      <c r="A430" s="2"/>
      <c r="B430" s="2" t="s">
        <v>31</v>
      </c>
      <c r="C430" s="6">
        <v>37241</v>
      </c>
      <c r="D430" s="6">
        <v>15000</v>
      </c>
      <c r="E430" s="6">
        <f t="shared" si="104"/>
        <v>3102.1752999999999</v>
      </c>
      <c r="F430" s="6">
        <v>1250</v>
      </c>
      <c r="G430" s="15">
        <f t="shared" si="105"/>
        <v>234991.11683177052</v>
      </c>
      <c r="H430" s="15">
        <f t="shared" si="103"/>
        <v>1852.1752999999999</v>
      </c>
      <c r="I430" s="31"/>
      <c r="J430" s="16"/>
      <c r="K430" s="15">
        <f t="shared" si="106"/>
        <v>1674.311707426365</v>
      </c>
    </row>
    <row r="431" spans="1:11" s="1" customFormat="1" ht="12.75" customHeight="1" x14ac:dyDescent="0.25">
      <c r="A431" s="2"/>
      <c r="B431" s="2" t="s">
        <v>32</v>
      </c>
      <c r="C431" s="6">
        <v>37241</v>
      </c>
      <c r="D431" s="6">
        <v>15000</v>
      </c>
      <c r="E431" s="6">
        <f t="shared" si="104"/>
        <v>3102.1752999999999</v>
      </c>
      <c r="F431" s="6">
        <v>1250</v>
      </c>
      <c r="G431" s="15">
        <f t="shared" si="105"/>
        <v>236843.29213177052</v>
      </c>
      <c r="H431" s="15">
        <f t="shared" si="103"/>
        <v>1852.1752999999999</v>
      </c>
      <c r="I431" s="31"/>
      <c r="J431" s="16"/>
      <c r="K431" s="15">
        <f t="shared" si="106"/>
        <v>1687.5084564388651</v>
      </c>
    </row>
    <row r="432" spans="1:11" s="1" customFormat="1" ht="12.75" customHeight="1" x14ac:dyDescent="0.25">
      <c r="A432" s="2"/>
      <c r="B432" s="2" t="s">
        <v>33</v>
      </c>
      <c r="C432" s="6">
        <v>37241</v>
      </c>
      <c r="D432" s="6">
        <v>15000</v>
      </c>
      <c r="E432" s="6">
        <f t="shared" si="104"/>
        <v>3102.1752999999999</v>
      </c>
      <c r="F432" s="6">
        <v>1250</v>
      </c>
      <c r="G432" s="15">
        <f t="shared" si="105"/>
        <v>238695.46743177052</v>
      </c>
      <c r="H432" s="15">
        <f t="shared" si="103"/>
        <v>1852.1752999999999</v>
      </c>
      <c r="I432" s="31"/>
      <c r="J432" s="16"/>
      <c r="K432" s="15">
        <f t="shared" si="106"/>
        <v>1700.7052054513649</v>
      </c>
    </row>
    <row r="433" spans="1:11" s="1" customFormat="1" ht="12.75" customHeight="1" x14ac:dyDescent="0.25">
      <c r="A433" s="2"/>
      <c r="B433" s="2" t="s">
        <v>17</v>
      </c>
      <c r="C433" s="6">
        <v>37241</v>
      </c>
      <c r="D433" s="6">
        <v>15000</v>
      </c>
      <c r="E433" s="6">
        <f t="shared" si="104"/>
        <v>3102.1752999999999</v>
      </c>
      <c r="F433" s="6">
        <v>1250</v>
      </c>
      <c r="G433" s="15">
        <f t="shared" si="105"/>
        <v>240547.64273177052</v>
      </c>
      <c r="H433" s="15">
        <f t="shared" si="103"/>
        <v>1852.1752999999999</v>
      </c>
      <c r="I433" s="31"/>
      <c r="J433" s="16"/>
      <c r="K433" s="15">
        <f t="shared" si="106"/>
        <v>1713.901954463865</v>
      </c>
    </row>
    <row r="434" spans="1:11" s="1" customFormat="1" ht="12.75" customHeight="1" x14ac:dyDescent="0.25">
      <c r="A434" s="2"/>
      <c r="B434" s="2" t="s">
        <v>18</v>
      </c>
      <c r="C434" s="6">
        <v>37241</v>
      </c>
      <c r="D434" s="6">
        <v>15000</v>
      </c>
      <c r="E434" s="6">
        <f t="shared" si="104"/>
        <v>3102.1752999999999</v>
      </c>
      <c r="F434" s="6">
        <v>1250</v>
      </c>
      <c r="G434" s="15">
        <f t="shared" si="105"/>
        <v>242399.81803177053</v>
      </c>
      <c r="H434" s="15">
        <f t="shared" si="103"/>
        <v>1852.1752999999999</v>
      </c>
      <c r="I434" s="31"/>
      <c r="J434" s="16"/>
      <c r="K434" s="15">
        <f t="shared" si="106"/>
        <v>1727.098703476365</v>
      </c>
    </row>
    <row r="435" spans="1:11" s="1" customFormat="1" ht="12.75" customHeight="1" x14ac:dyDescent="0.25">
      <c r="A435" s="2"/>
      <c r="B435" s="2" t="s">
        <v>19</v>
      </c>
      <c r="C435" s="6">
        <v>37241</v>
      </c>
      <c r="D435" s="6">
        <v>15000</v>
      </c>
      <c r="E435" s="6">
        <f t="shared" ref="E435" si="107">C435*8.33%</f>
        <v>3102.1752999999999</v>
      </c>
      <c r="F435" s="6">
        <v>1250</v>
      </c>
      <c r="G435" s="15">
        <f t="shared" si="105"/>
        <v>244251.99333177053</v>
      </c>
      <c r="H435" s="15">
        <f t="shared" ref="H435" si="108">E435-F435</f>
        <v>1852.1752999999999</v>
      </c>
      <c r="I435" s="31"/>
      <c r="J435" s="16"/>
      <c r="K435" s="15">
        <f t="shared" ref="K435" si="109">(G435)*($H$424/12)</f>
        <v>1740.2954524888651</v>
      </c>
    </row>
    <row r="436" spans="1:11" s="1" customFormat="1" ht="12.75" customHeight="1" x14ac:dyDescent="0.25">
      <c r="A436" s="2"/>
      <c r="B436" s="2" t="s">
        <v>20</v>
      </c>
      <c r="C436" s="6">
        <v>40260</v>
      </c>
      <c r="D436" s="6">
        <v>15000</v>
      </c>
      <c r="E436" s="6">
        <f t="shared" si="104"/>
        <v>3353.6579999999999</v>
      </c>
      <c r="F436" s="6">
        <v>1250</v>
      </c>
      <c r="G436" s="15">
        <f t="shared" si="105"/>
        <v>246104.16863177053</v>
      </c>
      <c r="H436" s="15">
        <f t="shared" si="103"/>
        <v>2103.6579999999999</v>
      </c>
      <c r="I436" s="31"/>
      <c r="J436" s="16"/>
      <c r="K436" s="15">
        <f t="shared" si="106"/>
        <v>1753.4922015013651</v>
      </c>
    </row>
    <row r="437" spans="1:11" s="1" customFormat="1" ht="12.75" customHeight="1" x14ac:dyDescent="0.25">
      <c r="A437" s="2"/>
      <c r="B437" s="2" t="s">
        <v>21</v>
      </c>
      <c r="C437" s="6">
        <v>40260</v>
      </c>
      <c r="D437" s="6">
        <v>15000</v>
      </c>
      <c r="E437" s="6">
        <f t="shared" si="104"/>
        <v>3353.6579999999999</v>
      </c>
      <c r="F437" s="6">
        <v>1250</v>
      </c>
      <c r="G437" s="15">
        <f t="shared" si="105"/>
        <v>248207.82663177053</v>
      </c>
      <c r="H437" s="15">
        <f t="shared" si="103"/>
        <v>2103.6579999999999</v>
      </c>
      <c r="I437" s="31"/>
      <c r="J437" s="16"/>
      <c r="K437" s="15">
        <f t="shared" si="106"/>
        <v>1768.4807647513651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448562</v>
      </c>
      <c r="D438" s="9" t="s">
        <v>23</v>
      </c>
      <c r="E438" s="8">
        <f>SUM(E426:E437)</f>
        <v>37365.214599999999</v>
      </c>
      <c r="F438" s="8">
        <f>SUM(F426:F437)</f>
        <v>15000</v>
      </c>
      <c r="G438" s="30">
        <f>SUM(G426:G437)</f>
        <v>2854393.6760812462</v>
      </c>
      <c r="H438" s="30">
        <f>SUM(H426:H437)</f>
        <v>22365.214599999992</v>
      </c>
      <c r="I438" s="38">
        <f>H424/12</f>
        <v>7.1250000000000003E-3</v>
      </c>
      <c r="J438" s="23"/>
      <c r="K438" s="30">
        <f>SUM(K426:K437)</f>
        <v>20337.554942078881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10">
        <f>G438*I438</f>
        <v>20337.554942078881</v>
      </c>
      <c r="D440" s="2"/>
      <c r="E440" s="2"/>
      <c r="F440" s="2" t="s">
        <v>25</v>
      </c>
      <c r="G440" s="73">
        <f>$C440+$H438</f>
        <v>42702.769542078873</v>
      </c>
      <c r="H440" s="15"/>
      <c r="I440" s="15">
        <f>SUM($I$14,$G$33,$G$52,$G$72,$G$92,$G$111,$G$130,$G$149,$G$168,$G$188,$G$207,$G$226,$G$245,$G$265,$G$285,$G$305,$G$324,$G$343,$G$364,$G$383,$G$402,$G$421,$G$440)</f>
        <v>270649.03957384941</v>
      </c>
      <c r="J440" s="143" t="str">
        <f>IF($K438=$C440,"Intt OK","Intt CHECK IT")</f>
        <v>Intt OK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5" t="str">
        <f>IF($I440=$G445,"OK","CHECK IT")</f>
        <v>OK</v>
      </c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12.75" customHeight="1" x14ac:dyDescent="0.25">
      <c r="A443" s="2"/>
      <c r="B443" s="439" t="s">
        <v>95</v>
      </c>
      <c r="C443" s="439"/>
      <c r="D443" s="439"/>
      <c r="E443" s="439" t="s">
        <v>96</v>
      </c>
      <c r="F443" s="439"/>
      <c r="G443" s="4" t="s">
        <v>97</v>
      </c>
      <c r="H443" s="56">
        <v>8.5500000000000007E-2</v>
      </c>
      <c r="I443" s="45"/>
      <c r="J443" s="2"/>
      <c r="K443" s="28"/>
    </row>
    <row r="444" spans="1:11" s="1" customFormat="1" ht="12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40260</v>
      </c>
      <c r="D445" s="6">
        <v>15000</v>
      </c>
      <c r="E445" s="6">
        <f t="shared" ref="E445:E446" si="110">$C445*8.33%</f>
        <v>3353.6579999999999</v>
      </c>
      <c r="F445" s="6">
        <v>1250</v>
      </c>
      <c r="G445" s="15">
        <f>$G$14+$G$33+$G$52+$G$72+$G$92+$G$111+$G$130+$G$149+$G$168+$G$188+$G$207+$G$226+$G$245+$G$265+$G$285+$G$305+$G$324+$G$343+$G$364+$G$383+$G$402+$G$421+$G$440</f>
        <v>270649.03957384941</v>
      </c>
      <c r="H445" s="15">
        <f t="shared" ref="H445:H446" si="111">$E445-$F445</f>
        <v>2103.6579999999999</v>
      </c>
      <c r="I445" s="31"/>
      <c r="J445" s="16"/>
      <c r="K445" s="15">
        <f>(G445)*($H$443/12)</f>
        <v>1928.3744069636771</v>
      </c>
    </row>
    <row r="446" spans="1:11" s="1" customFormat="1" ht="12.75" customHeight="1" x14ac:dyDescent="0.25">
      <c r="A446" s="2"/>
      <c r="B446" s="2" t="s">
        <v>28</v>
      </c>
      <c r="C446" s="6">
        <v>40260</v>
      </c>
      <c r="D446" s="6">
        <v>15000</v>
      </c>
      <c r="E446" s="6">
        <f t="shared" si="110"/>
        <v>3353.6579999999999</v>
      </c>
      <c r="F446" s="6">
        <v>1250</v>
      </c>
      <c r="G446" s="15">
        <f t="shared" ref="G446" si="112">$G445+$H445</f>
        <v>272752.69757384941</v>
      </c>
      <c r="H446" s="15">
        <f t="shared" si="111"/>
        <v>2103.6579999999999</v>
      </c>
      <c r="I446" s="31"/>
      <c r="J446" s="16"/>
      <c r="K446" s="15">
        <f>(G446)*($H$443/12)</f>
        <v>1943.362970213677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80520</v>
      </c>
      <c r="D447" s="9" t="s">
        <v>23</v>
      </c>
      <c r="E447" s="8">
        <f t="shared" ref="E447:H447" si="113">SUM(E445:E446)</f>
        <v>6707.3159999999998</v>
      </c>
      <c r="F447" s="8">
        <f t="shared" si="113"/>
        <v>2500</v>
      </c>
      <c r="G447" s="8">
        <f t="shared" si="113"/>
        <v>543401.73714769888</v>
      </c>
      <c r="H447" s="8">
        <f t="shared" si="113"/>
        <v>4207.3159999999998</v>
      </c>
      <c r="I447" s="38">
        <f>H443/12</f>
        <v>7.1250000000000003E-3</v>
      </c>
      <c r="J447" s="23"/>
      <c r="K447" s="30">
        <f>SUM(K445:K446)</f>
        <v>3871.7373771773541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3871.7373771773546</v>
      </c>
      <c r="D449" s="2"/>
      <c r="E449" s="2"/>
      <c r="F449" s="2" t="s">
        <v>25</v>
      </c>
      <c r="G449" s="73">
        <f>$C449+$H447</f>
        <v>8079.0533771773544</v>
      </c>
      <c r="H449" s="15"/>
      <c r="I449" s="6">
        <f>SUM($I$14,$G$33,$G$52,$G$72,$G$92,$G$111,$G$130,$G$149,$G$168,$G$188,$G$207,$G$226,$G$245,$G$265,$G$285,$G$305,$G$324,$G$343,$G$364,$G$383,$G$402,$G$421,$G$440,$G$449)</f>
        <v>278728.09295102675</v>
      </c>
      <c r="J449" s="143" t="str">
        <f>IF($K447=$C449,"Intt OK","Intt CHECK IT")</f>
        <v>Intt OK</v>
      </c>
      <c r="K449" s="15"/>
    </row>
    <row r="450" spans="1:11" s="1" customFormat="1" ht="12.75" customHeight="1" x14ac:dyDescent="0.25">
      <c r="G450" s="28"/>
      <c r="H450" s="28"/>
      <c r="I450" s="135" t="str">
        <f>IF($I449=$G453,"OK","CHECK IT")</f>
        <v>OK</v>
      </c>
      <c r="J450" s="16"/>
      <c r="K450" s="28"/>
    </row>
    <row r="451" spans="1:11" ht="12.75" customHeight="1" thickBot="1" x14ac:dyDescent="0.3">
      <c r="B451" s="2" t="s">
        <v>61</v>
      </c>
      <c r="C451" s="10">
        <f>SUM(G440,G421,G402,G383,G364,G343,G324,G305,G285,G265,G245,G226,G207,G188,G168,G149,G130,G111,G92,G72,G52,G33,G14,G449)</f>
        <v>278728.09295102669</v>
      </c>
    </row>
    <row r="452" spans="1:11" s="1" customFormat="1" ht="24" thickBot="1" x14ac:dyDescent="0.3">
      <c r="C452" s="440" t="s">
        <v>191</v>
      </c>
      <c r="D452" s="441"/>
      <c r="E452" s="441"/>
      <c r="F452" s="441"/>
      <c r="G452" s="441"/>
      <c r="H452" s="441"/>
      <c r="I452" s="441"/>
      <c r="J452" s="441"/>
      <c r="K452" s="442"/>
    </row>
    <row r="453" spans="1:11" ht="31.5" thickBot="1" x14ac:dyDescent="0.3">
      <c r="A453" s="142" t="s">
        <v>126</v>
      </c>
      <c r="C453" s="200" t="s">
        <v>96</v>
      </c>
      <c r="D453" s="201" t="s">
        <v>192</v>
      </c>
      <c r="E453" s="204" t="s">
        <v>97</v>
      </c>
      <c r="F453" s="251" t="s">
        <v>120</v>
      </c>
      <c r="G453" s="202">
        <f>SUM(G440,G421,G402,G383,G364,G343,G324,G305,G285,G265,G245,G226,G207,G188,G168,G149,G130,G111,G92,G72,G52,G33,G14,G449)</f>
        <v>278728.09295102669</v>
      </c>
      <c r="H453" s="203" t="str">
        <f>IF(AND($C451=$G453),"OK",IF(AND($G453=$I451),"OK","CHECK IT"))</f>
        <v>OK</v>
      </c>
      <c r="I453" s="204"/>
      <c r="J453" s="205"/>
      <c r="K453" s="206"/>
    </row>
    <row r="454" spans="1:11" ht="15.75" x14ac:dyDescent="0.25">
      <c r="A454" s="100"/>
      <c r="C454" s="100"/>
      <c r="D454" s="207" t="s">
        <v>193</v>
      </c>
      <c r="E454" s="244" t="s">
        <v>95</v>
      </c>
      <c r="F454" s="248"/>
      <c r="G454" s="208"/>
      <c r="H454" s="209">
        <f>C451-G453</f>
        <v>0</v>
      </c>
      <c r="I454" s="210"/>
      <c r="J454" s="211"/>
      <c r="K454" s="212"/>
    </row>
    <row r="455" spans="1:11" x14ac:dyDescent="0.25">
      <c r="A455" s="109"/>
      <c r="C455" s="213"/>
      <c r="D455" s="207" t="s">
        <v>194</v>
      </c>
      <c r="E455" s="244" t="s">
        <v>23</v>
      </c>
      <c r="F455" s="252"/>
      <c r="G455" s="207"/>
      <c r="H455" s="214"/>
      <c r="I455" s="215"/>
      <c r="J455" s="211"/>
      <c r="K455" s="212"/>
    </row>
    <row r="456" spans="1:11" ht="36" x14ac:dyDescent="0.25">
      <c r="A456" s="113"/>
      <c r="B456" s="114"/>
      <c r="C456" s="216" t="s">
        <v>147</v>
      </c>
      <c r="D456" s="217"/>
      <c r="E456" s="218" t="s">
        <v>146</v>
      </c>
      <c r="F456" s="218" t="s">
        <v>145</v>
      </c>
      <c r="G456" s="219"/>
      <c r="H456" s="218" t="s">
        <v>144</v>
      </c>
      <c r="I456" s="220"/>
      <c r="J456" s="221"/>
      <c r="K456" s="222" t="s">
        <v>143</v>
      </c>
    </row>
    <row r="457" spans="1:11" ht="15" x14ac:dyDescent="0.25">
      <c r="A457" s="120"/>
      <c r="B457" s="59"/>
      <c r="C457" s="223">
        <f>SUM(C438,C419,C400,C381,C362,C341,C322,C303,C283,C263,C243,C224,C205,C186,C166,C147,C128,C109,C90,C70,C50,C31,C12,C447)</f>
        <v>4056864</v>
      </c>
      <c r="D457" s="224"/>
      <c r="E457" s="225">
        <f>SUM(E438,E419,E400,E381,E362,E341,E322,E303,E283,E263,E243,E224,E205,E186,E166,E147,E128,E109,E90,E70,E50,E31,E12,E447)</f>
        <v>337936.77120000002</v>
      </c>
      <c r="F457" s="225">
        <f>SUM(F438,F419,F400,F381,F362,F341,F322,F303,F283,F263,F243,F224,F205,F186,F166,F147,F128,F109,F90,F70,F50,F31,F12,F447)</f>
        <v>162330</v>
      </c>
      <c r="G457" s="225" t="s">
        <v>54</v>
      </c>
      <c r="H457" s="225">
        <f>SUM(H438,H419,H400,H381,H362,H341,H322,H303,H283,H263,H243,H224,H205,H186,H166,H147,H128,H109,H90,H70,H50,H31,H12,H447)</f>
        <v>175606.77119999999</v>
      </c>
      <c r="I457" s="225" t="s">
        <v>54</v>
      </c>
      <c r="J457" s="225" t="s">
        <v>54</v>
      </c>
      <c r="K457" s="227">
        <f>SUM(K438,K419,K400,K381,K362,K341,K322,K303,K283,K263,K243,K224,K205,K186,K166,K147,K128,K109,K90,K70,K50,K31,K12,K447)</f>
        <v>103121.32175102686</v>
      </c>
    </row>
    <row r="458" spans="1:11" ht="15.75" thickBot="1" x14ac:dyDescent="0.3">
      <c r="A458" s="120"/>
      <c r="B458" s="59"/>
      <c r="C458" s="228"/>
      <c r="D458" s="229"/>
      <c r="E458" s="230">
        <f>$C457*8.33%</f>
        <v>337936.77120000002</v>
      </c>
      <c r="F458" s="229"/>
      <c r="G458" s="210"/>
      <c r="H458" s="230">
        <f>$E458-$F457</f>
        <v>175606.77120000002</v>
      </c>
      <c r="I458" s="231"/>
      <c r="J458" s="211"/>
      <c r="K458" s="212"/>
    </row>
    <row r="459" spans="1:11" ht="24" thickBot="1" x14ac:dyDescent="0.3">
      <c r="A459" s="120"/>
      <c r="B459" s="59"/>
      <c r="C459" s="228"/>
      <c r="D459" s="229"/>
      <c r="E459" s="232" t="str">
        <f>IF($E457=$E458,"OK","CHECK IT")</f>
        <v>OK</v>
      </c>
      <c r="F459" s="230"/>
      <c r="G459" s="210"/>
      <c r="H459" s="232" t="str">
        <f>IF($H457=$H458,"OK","CHECK IT")</f>
        <v>OK</v>
      </c>
      <c r="I459" s="215"/>
      <c r="J459" s="211"/>
      <c r="K459" s="212"/>
    </row>
    <row r="460" spans="1:11" ht="27" thickBot="1" x14ac:dyDescent="0.3">
      <c r="A460" s="124"/>
      <c r="B460" s="59"/>
      <c r="C460" s="233"/>
      <c r="D460" s="234"/>
      <c r="E460" s="209">
        <f>$E457-$E458</f>
        <v>0</v>
      </c>
      <c r="F460" s="235"/>
      <c r="G460" s="235"/>
      <c r="H460" s="209">
        <f>$H457-$H458</f>
        <v>0</v>
      </c>
      <c r="I460" s="215"/>
      <c r="J460" s="211"/>
      <c r="K460" s="212"/>
    </row>
    <row r="461" spans="1:11" ht="24.75" thickBot="1" x14ac:dyDescent="0.3">
      <c r="A461" s="127"/>
      <c r="B461" s="104"/>
      <c r="C461" s="216" t="s">
        <v>143</v>
      </c>
      <c r="D461" s="236"/>
      <c r="E461" s="236"/>
      <c r="F461" s="236"/>
      <c r="G461" s="237"/>
      <c r="H461" s="237"/>
      <c r="I461" s="215"/>
      <c r="J461" s="253" t="str">
        <f>IF($C462=$K457,"Intt OK","Intt CHECK IT")</f>
        <v>Intt OK</v>
      </c>
      <c r="K461" s="254"/>
    </row>
    <row r="462" spans="1:11" ht="31.5" thickBot="1" x14ac:dyDescent="0.3">
      <c r="A462" s="142" t="s">
        <v>128</v>
      </c>
      <c r="B462" s="130"/>
      <c r="C462" s="238">
        <f>SUM(C440,C421,C402,C383,C364,C343,C324,C305,C285,C265,C245,C226,C207,C188,C168,C149,C130,C111,C92,C72,C52,C33,C14,C449)</f>
        <v>103121.32175102684</v>
      </c>
      <c r="D462" s="239"/>
      <c r="E462" s="240" t="s">
        <v>139</v>
      </c>
      <c r="F462" s="239" t="str">
        <f>IF(G453=(H457+K457),"OK", "False")</f>
        <v>OK</v>
      </c>
      <c r="G462" s="241"/>
      <c r="H462" s="241"/>
      <c r="I462" s="255"/>
      <c r="J462" s="243">
        <f>$C462-$K457</f>
        <v>0</v>
      </c>
      <c r="K462" s="256"/>
    </row>
    <row r="463" spans="1:11" x14ac:dyDescent="0.35">
      <c r="E463" s="168" t="s">
        <v>130</v>
      </c>
    </row>
    <row r="464" spans="1:11" x14ac:dyDescent="0.35">
      <c r="E464" s="167" t="s">
        <v>54</v>
      </c>
    </row>
    <row r="467" spans="2:10" ht="75" customHeight="1" x14ac:dyDescent="0.25">
      <c r="B467" s="353" t="s">
        <v>245</v>
      </c>
      <c r="C467" s="353" t="s">
        <v>246</v>
      </c>
      <c r="D467" s="353" t="s">
        <v>247</v>
      </c>
      <c r="E467" s="353" t="s">
        <v>248</v>
      </c>
      <c r="F467" s="353" t="s">
        <v>249</v>
      </c>
      <c r="G467" s="353" t="s">
        <v>250</v>
      </c>
      <c r="H467" s="353" t="s">
        <v>251</v>
      </c>
      <c r="I467" s="353" t="s">
        <v>252</v>
      </c>
      <c r="J467" s="353" t="s">
        <v>253</v>
      </c>
    </row>
    <row r="468" spans="2:10" ht="15" x14ac:dyDescent="0.25">
      <c r="B468" s="354" t="s">
        <v>279</v>
      </c>
      <c r="C468" s="355" t="s">
        <v>255</v>
      </c>
      <c r="D468" s="12">
        <v>0</v>
      </c>
      <c r="E468" s="356">
        <f>SUM(D468*8.33%)</f>
        <v>0</v>
      </c>
      <c r="F468" s="356">
        <f>SUM(D468-G468)*1.16%</f>
        <v>0</v>
      </c>
      <c r="G468" s="354">
        <v>0</v>
      </c>
      <c r="H468" s="356">
        <f>SUM(E468-G468)</f>
        <v>0</v>
      </c>
      <c r="I468" s="357"/>
      <c r="J468" s="354"/>
    </row>
    <row r="469" spans="2:10" ht="15" x14ac:dyDescent="0.25">
      <c r="B469" s="354" t="s">
        <v>279</v>
      </c>
      <c r="C469" s="355">
        <v>35034</v>
      </c>
      <c r="D469" s="12">
        <v>2504</v>
      </c>
      <c r="E469" s="358">
        <f>SUM(D469*8.33%)</f>
        <v>208.58320000000001</v>
      </c>
      <c r="F469" s="356">
        <v>0</v>
      </c>
      <c r="G469" s="358">
        <v>208.58320000000001</v>
      </c>
      <c r="H469" s="356">
        <f t="shared" ref="H469:H532" si="114">SUM(E469-G469)</f>
        <v>0</v>
      </c>
      <c r="I469" s="354"/>
      <c r="J469" s="359"/>
    </row>
    <row r="470" spans="2:10" ht="15" x14ac:dyDescent="0.25">
      <c r="B470" s="354" t="s">
        <v>279</v>
      </c>
      <c r="C470" s="355">
        <v>35065</v>
      </c>
      <c r="D470" s="12">
        <v>2633</v>
      </c>
      <c r="E470" s="358">
        <f t="shared" ref="E470:E530" si="115">SUM(D470*8.33%)</f>
        <v>219.3289</v>
      </c>
      <c r="F470" s="356">
        <v>0</v>
      </c>
      <c r="G470" s="358">
        <v>219.3289</v>
      </c>
      <c r="H470" s="356">
        <f t="shared" si="114"/>
        <v>0</v>
      </c>
      <c r="I470" s="354"/>
      <c r="J470" s="359"/>
    </row>
    <row r="471" spans="2:10" ht="15" x14ac:dyDescent="0.25">
      <c r="B471" s="354" t="s">
        <v>279</v>
      </c>
      <c r="C471" s="355">
        <v>35096</v>
      </c>
      <c r="D471" s="12">
        <v>2700</v>
      </c>
      <c r="E471" s="358">
        <f t="shared" si="115"/>
        <v>224.91</v>
      </c>
      <c r="F471" s="356">
        <v>0</v>
      </c>
      <c r="G471" s="358">
        <v>224.91</v>
      </c>
      <c r="H471" s="356">
        <f t="shared" si="114"/>
        <v>0</v>
      </c>
      <c r="I471" s="354"/>
      <c r="J471" s="359"/>
    </row>
    <row r="472" spans="2:10" ht="15" x14ac:dyDescent="0.25">
      <c r="B472" s="354" t="s">
        <v>279</v>
      </c>
      <c r="C472" s="355">
        <v>35125</v>
      </c>
      <c r="D472" s="12">
        <v>2700</v>
      </c>
      <c r="E472" s="358">
        <f t="shared" si="115"/>
        <v>224.91</v>
      </c>
      <c r="F472" s="356">
        <v>0</v>
      </c>
      <c r="G472" s="358">
        <v>224.91</v>
      </c>
      <c r="H472" s="356">
        <f t="shared" si="114"/>
        <v>0</v>
      </c>
      <c r="I472" s="354"/>
      <c r="J472" s="360">
        <v>12</v>
      </c>
    </row>
    <row r="473" spans="2:10" ht="15" x14ac:dyDescent="0.25">
      <c r="B473" s="354" t="s">
        <v>279</v>
      </c>
      <c r="C473" s="355">
        <v>35156</v>
      </c>
      <c r="D473" s="12">
        <v>2700</v>
      </c>
      <c r="E473" s="358">
        <f t="shared" si="115"/>
        <v>224.91</v>
      </c>
      <c r="F473" s="356">
        <v>0</v>
      </c>
      <c r="G473" s="358">
        <v>224.91</v>
      </c>
      <c r="H473" s="356">
        <f t="shared" si="114"/>
        <v>0</v>
      </c>
      <c r="I473" s="354"/>
      <c r="J473" s="359"/>
    </row>
    <row r="474" spans="2:10" ht="15" x14ac:dyDescent="0.25">
      <c r="B474" s="354" t="s">
        <v>279</v>
      </c>
      <c r="C474" s="355">
        <v>35186</v>
      </c>
      <c r="D474" s="12">
        <v>2832</v>
      </c>
      <c r="E474" s="358">
        <f t="shared" si="115"/>
        <v>235.90559999999999</v>
      </c>
      <c r="F474" s="356">
        <v>0</v>
      </c>
      <c r="G474" s="358">
        <v>235.90559999999999</v>
      </c>
      <c r="H474" s="356">
        <f t="shared" si="114"/>
        <v>0</v>
      </c>
      <c r="I474" s="354"/>
      <c r="J474" s="359"/>
    </row>
    <row r="475" spans="2:10" ht="15" x14ac:dyDescent="0.25">
      <c r="B475" s="354" t="s">
        <v>279</v>
      </c>
      <c r="C475" s="355">
        <v>35217</v>
      </c>
      <c r="D475" s="12">
        <v>2832</v>
      </c>
      <c r="E475" s="358">
        <f t="shared" si="115"/>
        <v>235.90559999999999</v>
      </c>
      <c r="F475" s="356">
        <v>0</v>
      </c>
      <c r="G475" s="358">
        <v>235.90559999999999</v>
      </c>
      <c r="H475" s="356">
        <f t="shared" si="114"/>
        <v>0</v>
      </c>
      <c r="I475" s="354"/>
      <c r="J475" s="359"/>
    </row>
    <row r="476" spans="2:10" ht="15" x14ac:dyDescent="0.25">
      <c r="B476" s="354" t="s">
        <v>279</v>
      </c>
      <c r="C476" s="355">
        <v>35247</v>
      </c>
      <c r="D476" s="12">
        <v>2832</v>
      </c>
      <c r="E476" s="358">
        <f t="shared" si="115"/>
        <v>235.90559999999999</v>
      </c>
      <c r="F476" s="356">
        <v>0</v>
      </c>
      <c r="G476" s="358">
        <v>235.90559999999999</v>
      </c>
      <c r="H476" s="356">
        <f t="shared" si="114"/>
        <v>0</v>
      </c>
      <c r="I476" s="354"/>
      <c r="J476" s="359"/>
    </row>
    <row r="477" spans="2:10" ht="15" x14ac:dyDescent="0.25">
      <c r="B477" s="354" t="s">
        <v>279</v>
      </c>
      <c r="C477" s="355">
        <v>35278</v>
      </c>
      <c r="D477" s="12">
        <v>2832</v>
      </c>
      <c r="E477" s="358">
        <f t="shared" si="115"/>
        <v>235.90559999999999</v>
      </c>
      <c r="F477" s="356">
        <v>0</v>
      </c>
      <c r="G477" s="358">
        <v>235.90559999999999</v>
      </c>
      <c r="H477" s="356">
        <f t="shared" si="114"/>
        <v>0</v>
      </c>
      <c r="I477" s="354"/>
      <c r="J477" s="359"/>
    </row>
    <row r="478" spans="2:10" ht="15" x14ac:dyDescent="0.25">
      <c r="B478" s="354" t="s">
        <v>279</v>
      </c>
      <c r="C478" s="355">
        <v>35309</v>
      </c>
      <c r="D478" s="12">
        <v>2832</v>
      </c>
      <c r="E478" s="358">
        <f t="shared" si="115"/>
        <v>235.90559999999999</v>
      </c>
      <c r="F478" s="356">
        <v>0</v>
      </c>
      <c r="G478" s="358">
        <v>235.90559999999999</v>
      </c>
      <c r="H478" s="356">
        <f t="shared" si="114"/>
        <v>0</v>
      </c>
      <c r="I478" s="354"/>
      <c r="J478" s="359"/>
    </row>
    <row r="479" spans="2:10" ht="15" x14ac:dyDescent="0.25">
      <c r="B479" s="354" t="s">
        <v>279</v>
      </c>
      <c r="C479" s="355">
        <v>35339</v>
      </c>
      <c r="D479" s="12">
        <v>2832</v>
      </c>
      <c r="E479" s="358">
        <f t="shared" si="115"/>
        <v>235.90559999999999</v>
      </c>
      <c r="F479" s="356">
        <v>0</v>
      </c>
      <c r="G479" s="358">
        <v>235.90559999999999</v>
      </c>
      <c r="H479" s="356">
        <f t="shared" si="114"/>
        <v>0</v>
      </c>
      <c r="I479" s="354"/>
      <c r="J479" s="359"/>
    </row>
    <row r="480" spans="2:10" ht="15" x14ac:dyDescent="0.25">
      <c r="B480" s="354" t="s">
        <v>279</v>
      </c>
      <c r="C480" s="355">
        <v>35370</v>
      </c>
      <c r="D480" s="12">
        <v>2976</v>
      </c>
      <c r="E480" s="358">
        <f t="shared" si="115"/>
        <v>247.9008</v>
      </c>
      <c r="F480" s="356">
        <v>0</v>
      </c>
      <c r="G480" s="358">
        <v>247.9008</v>
      </c>
      <c r="H480" s="356">
        <f t="shared" si="114"/>
        <v>0</v>
      </c>
      <c r="I480" s="354"/>
      <c r="J480" s="359"/>
    </row>
    <row r="481" spans="2:10" ht="15" x14ac:dyDescent="0.25">
      <c r="B481" s="354" t="s">
        <v>279</v>
      </c>
      <c r="C481" s="355">
        <v>35400</v>
      </c>
      <c r="D481" s="12">
        <v>2976</v>
      </c>
      <c r="E481" s="358">
        <f t="shared" si="115"/>
        <v>247.9008</v>
      </c>
      <c r="F481" s="356">
        <v>0</v>
      </c>
      <c r="G481" s="358">
        <v>247.9008</v>
      </c>
      <c r="H481" s="356">
        <f t="shared" si="114"/>
        <v>0</v>
      </c>
      <c r="I481" s="354"/>
      <c r="J481" s="359"/>
    </row>
    <row r="482" spans="2:10" ht="15" x14ac:dyDescent="0.25">
      <c r="B482" s="354" t="s">
        <v>279</v>
      </c>
      <c r="C482" s="355">
        <v>35431</v>
      </c>
      <c r="D482" s="12">
        <v>2976</v>
      </c>
      <c r="E482" s="358">
        <f t="shared" si="115"/>
        <v>247.9008</v>
      </c>
      <c r="F482" s="356">
        <v>0</v>
      </c>
      <c r="G482" s="358">
        <v>247.9008</v>
      </c>
      <c r="H482" s="356">
        <f t="shared" si="114"/>
        <v>0</v>
      </c>
      <c r="I482" s="354"/>
      <c r="J482" s="359"/>
    </row>
    <row r="483" spans="2:10" ht="15" x14ac:dyDescent="0.25">
      <c r="B483" s="354" t="s">
        <v>279</v>
      </c>
      <c r="C483" s="355">
        <v>35462</v>
      </c>
      <c r="D483" s="12">
        <v>3050</v>
      </c>
      <c r="E483" s="358">
        <f t="shared" si="115"/>
        <v>254.065</v>
      </c>
      <c r="F483" s="356">
        <v>0</v>
      </c>
      <c r="G483" s="358">
        <v>254.065</v>
      </c>
      <c r="H483" s="356">
        <f t="shared" si="114"/>
        <v>0</v>
      </c>
      <c r="I483" s="354"/>
      <c r="J483" s="359"/>
    </row>
    <row r="484" spans="2:10" ht="15" x14ac:dyDescent="0.25">
      <c r="B484" s="354" t="s">
        <v>279</v>
      </c>
      <c r="C484" s="355">
        <v>35490</v>
      </c>
      <c r="D484" s="12">
        <v>3050</v>
      </c>
      <c r="E484" s="358">
        <f t="shared" si="115"/>
        <v>254.065</v>
      </c>
      <c r="F484" s="356">
        <v>0</v>
      </c>
      <c r="G484" s="358">
        <v>254.065</v>
      </c>
      <c r="H484" s="356">
        <f t="shared" si="114"/>
        <v>0</v>
      </c>
      <c r="I484" s="354"/>
      <c r="J484" s="360">
        <v>12</v>
      </c>
    </row>
    <row r="485" spans="2:10" ht="15" x14ac:dyDescent="0.25">
      <c r="B485" s="354" t="s">
        <v>279</v>
      </c>
      <c r="C485" s="355">
        <v>35521</v>
      </c>
      <c r="D485" s="12">
        <v>3050</v>
      </c>
      <c r="E485" s="358">
        <f t="shared" si="115"/>
        <v>254.065</v>
      </c>
      <c r="F485" s="356">
        <v>0</v>
      </c>
      <c r="G485" s="358">
        <v>254.065</v>
      </c>
      <c r="H485" s="356">
        <f t="shared" si="114"/>
        <v>0</v>
      </c>
      <c r="I485" s="354"/>
      <c r="J485" s="360"/>
    </row>
    <row r="486" spans="2:10" ht="15" x14ac:dyDescent="0.25">
      <c r="B486" s="354" t="s">
        <v>279</v>
      </c>
      <c r="C486" s="355">
        <v>35551</v>
      </c>
      <c r="D486" s="12">
        <v>3050</v>
      </c>
      <c r="E486" s="358">
        <f t="shared" si="115"/>
        <v>254.065</v>
      </c>
      <c r="F486" s="356">
        <v>0</v>
      </c>
      <c r="G486" s="358">
        <v>254.065</v>
      </c>
      <c r="H486" s="356">
        <f t="shared" si="114"/>
        <v>0</v>
      </c>
      <c r="I486" s="354"/>
      <c r="J486" s="360"/>
    </row>
    <row r="487" spans="2:10" ht="15" x14ac:dyDescent="0.25">
      <c r="B487" s="354" t="s">
        <v>279</v>
      </c>
      <c r="C487" s="355">
        <v>35582</v>
      </c>
      <c r="D487" s="12">
        <v>3050</v>
      </c>
      <c r="E487" s="358">
        <f t="shared" si="115"/>
        <v>254.065</v>
      </c>
      <c r="F487" s="356">
        <v>0</v>
      </c>
      <c r="G487" s="358">
        <v>254.065</v>
      </c>
      <c r="H487" s="356">
        <f t="shared" si="114"/>
        <v>0</v>
      </c>
      <c r="I487" s="354"/>
      <c r="J487" s="360"/>
    </row>
    <row r="488" spans="2:10" ht="15" x14ac:dyDescent="0.25">
      <c r="B488" s="354" t="s">
        <v>279</v>
      </c>
      <c r="C488" s="355">
        <v>35612</v>
      </c>
      <c r="D488" s="12">
        <v>3050</v>
      </c>
      <c r="E488" s="358">
        <f t="shared" si="115"/>
        <v>254.065</v>
      </c>
      <c r="F488" s="356">
        <v>0</v>
      </c>
      <c r="G488" s="358">
        <v>254.065</v>
      </c>
      <c r="H488" s="356">
        <f t="shared" si="114"/>
        <v>0</v>
      </c>
      <c r="I488" s="354"/>
      <c r="J488" s="360"/>
    </row>
    <row r="489" spans="2:10" ht="15" x14ac:dyDescent="0.25">
      <c r="B489" s="354" t="s">
        <v>279</v>
      </c>
      <c r="C489" s="355">
        <v>35643</v>
      </c>
      <c r="D489" s="12">
        <v>3050</v>
      </c>
      <c r="E489" s="358">
        <f t="shared" si="115"/>
        <v>254.065</v>
      </c>
      <c r="F489" s="356">
        <v>0</v>
      </c>
      <c r="G489" s="358">
        <v>254.065</v>
      </c>
      <c r="H489" s="356">
        <f t="shared" si="114"/>
        <v>0</v>
      </c>
      <c r="I489" s="354"/>
      <c r="J489" s="360"/>
    </row>
    <row r="490" spans="2:10" ht="15" x14ac:dyDescent="0.25">
      <c r="B490" s="354" t="s">
        <v>279</v>
      </c>
      <c r="C490" s="355">
        <v>35674</v>
      </c>
      <c r="D490" s="12">
        <v>3186</v>
      </c>
      <c r="E490" s="358">
        <f t="shared" si="115"/>
        <v>265.3938</v>
      </c>
      <c r="F490" s="356">
        <v>0</v>
      </c>
      <c r="G490" s="358">
        <v>265.3938</v>
      </c>
      <c r="H490" s="356">
        <f t="shared" si="114"/>
        <v>0</v>
      </c>
      <c r="I490" s="354"/>
      <c r="J490" s="360"/>
    </row>
    <row r="491" spans="2:10" ht="15" x14ac:dyDescent="0.25">
      <c r="B491" s="354" t="s">
        <v>279</v>
      </c>
      <c r="C491" s="355">
        <v>35704</v>
      </c>
      <c r="D491" s="12">
        <v>3186</v>
      </c>
      <c r="E491" s="358">
        <f t="shared" si="115"/>
        <v>265.3938</v>
      </c>
      <c r="F491" s="356">
        <v>0</v>
      </c>
      <c r="G491" s="358">
        <v>265.3938</v>
      </c>
      <c r="H491" s="356">
        <f t="shared" si="114"/>
        <v>0</v>
      </c>
      <c r="I491" s="354"/>
      <c r="J491" s="360"/>
    </row>
    <row r="492" spans="2:10" ht="15" x14ac:dyDescent="0.25">
      <c r="B492" s="354" t="s">
        <v>279</v>
      </c>
      <c r="C492" s="355">
        <v>35735</v>
      </c>
      <c r="D492" s="12">
        <v>3186</v>
      </c>
      <c r="E492" s="358">
        <f t="shared" si="115"/>
        <v>265.3938</v>
      </c>
      <c r="F492" s="356">
        <v>0</v>
      </c>
      <c r="G492" s="358">
        <v>265.3938</v>
      </c>
      <c r="H492" s="356">
        <f t="shared" si="114"/>
        <v>0</v>
      </c>
      <c r="I492" s="354"/>
      <c r="J492" s="360"/>
    </row>
    <row r="493" spans="2:10" ht="15" x14ac:dyDescent="0.25">
      <c r="B493" s="354" t="s">
        <v>279</v>
      </c>
      <c r="C493" s="355">
        <v>35765</v>
      </c>
      <c r="D493" s="12">
        <v>3186</v>
      </c>
      <c r="E493" s="358">
        <f t="shared" si="115"/>
        <v>265.3938</v>
      </c>
      <c r="F493" s="356">
        <v>0</v>
      </c>
      <c r="G493" s="358">
        <v>265.3938</v>
      </c>
      <c r="H493" s="356">
        <f t="shared" si="114"/>
        <v>0</v>
      </c>
      <c r="I493" s="354"/>
      <c r="J493" s="360"/>
    </row>
    <row r="494" spans="2:10" ht="15" x14ac:dyDescent="0.25">
      <c r="B494" s="354" t="s">
        <v>279</v>
      </c>
      <c r="C494" s="355">
        <v>35796</v>
      </c>
      <c r="D494" s="12">
        <v>3321</v>
      </c>
      <c r="E494" s="358">
        <f t="shared" si="115"/>
        <v>276.63929999999999</v>
      </c>
      <c r="F494" s="356">
        <v>0</v>
      </c>
      <c r="G494" s="358">
        <v>276.63929999999999</v>
      </c>
      <c r="H494" s="356">
        <f t="shared" si="114"/>
        <v>0</v>
      </c>
      <c r="I494" s="354"/>
      <c r="J494" s="360"/>
    </row>
    <row r="495" spans="2:10" ht="15" x14ac:dyDescent="0.25">
      <c r="B495" s="354" t="s">
        <v>279</v>
      </c>
      <c r="C495" s="355">
        <v>35827</v>
      </c>
      <c r="D495" s="12">
        <v>3402</v>
      </c>
      <c r="E495" s="358">
        <f t="shared" si="115"/>
        <v>283.38659999999999</v>
      </c>
      <c r="F495" s="356">
        <v>0</v>
      </c>
      <c r="G495" s="358">
        <v>283.38659999999999</v>
      </c>
      <c r="H495" s="356">
        <f t="shared" si="114"/>
        <v>0</v>
      </c>
      <c r="I495" s="354"/>
      <c r="J495" s="360"/>
    </row>
    <row r="496" spans="2:10" ht="15" x14ac:dyDescent="0.25">
      <c r="B496" s="354" t="s">
        <v>279</v>
      </c>
      <c r="C496" s="355">
        <v>35855</v>
      </c>
      <c r="D496" s="12">
        <v>3402</v>
      </c>
      <c r="E496" s="358">
        <f t="shared" si="115"/>
        <v>283.38659999999999</v>
      </c>
      <c r="F496" s="356">
        <v>0</v>
      </c>
      <c r="G496" s="358">
        <v>283.38659999999999</v>
      </c>
      <c r="H496" s="356">
        <f t="shared" si="114"/>
        <v>0</v>
      </c>
      <c r="I496" s="354"/>
      <c r="J496" s="360">
        <v>12</v>
      </c>
    </row>
    <row r="497" spans="2:10" ht="15" x14ac:dyDescent="0.25">
      <c r="B497" s="354" t="s">
        <v>279</v>
      </c>
      <c r="C497" s="355">
        <v>35886</v>
      </c>
      <c r="D497" s="12">
        <v>3402</v>
      </c>
      <c r="E497" s="358">
        <f t="shared" si="115"/>
        <v>283.38659999999999</v>
      </c>
      <c r="F497" s="356">
        <v>0</v>
      </c>
      <c r="G497" s="358">
        <v>283.38659999999999</v>
      </c>
      <c r="H497" s="356">
        <f t="shared" si="114"/>
        <v>0</v>
      </c>
      <c r="I497" s="354"/>
      <c r="J497" s="360"/>
    </row>
    <row r="498" spans="2:10" ht="15" x14ac:dyDescent="0.25">
      <c r="B498" s="354" t="s">
        <v>279</v>
      </c>
      <c r="C498" s="355">
        <v>35916</v>
      </c>
      <c r="D498" s="12">
        <v>3558</v>
      </c>
      <c r="E498" s="358">
        <f t="shared" si="115"/>
        <v>296.38139999999999</v>
      </c>
      <c r="F498" s="356">
        <v>0</v>
      </c>
      <c r="G498" s="358">
        <v>296.38139999999999</v>
      </c>
      <c r="H498" s="356">
        <f t="shared" si="114"/>
        <v>0</v>
      </c>
      <c r="I498" s="354"/>
      <c r="J498" s="360"/>
    </row>
    <row r="499" spans="2:10" ht="15" x14ac:dyDescent="0.25">
      <c r="B499" s="354" t="s">
        <v>279</v>
      </c>
      <c r="C499" s="355">
        <v>35947</v>
      </c>
      <c r="D499" s="12">
        <v>3558</v>
      </c>
      <c r="E499" s="358">
        <f t="shared" si="115"/>
        <v>296.38139999999999</v>
      </c>
      <c r="F499" s="356">
        <v>0</v>
      </c>
      <c r="G499" s="358">
        <v>296.38139999999999</v>
      </c>
      <c r="H499" s="356">
        <f t="shared" si="114"/>
        <v>0</v>
      </c>
      <c r="I499" s="354"/>
      <c r="J499" s="360"/>
    </row>
    <row r="500" spans="2:10" ht="15" x14ac:dyDescent="0.25">
      <c r="B500" s="354" t="s">
        <v>279</v>
      </c>
      <c r="C500" s="355">
        <v>35977</v>
      </c>
      <c r="D500" s="12">
        <v>3558</v>
      </c>
      <c r="E500" s="358">
        <f t="shared" si="115"/>
        <v>296.38139999999999</v>
      </c>
      <c r="F500" s="356">
        <v>0</v>
      </c>
      <c r="G500" s="358">
        <v>296.38139999999999</v>
      </c>
      <c r="H500" s="356">
        <f t="shared" si="114"/>
        <v>0</v>
      </c>
      <c r="I500" s="354"/>
      <c r="J500" s="360"/>
    </row>
    <row r="501" spans="2:10" ht="15" x14ac:dyDescent="0.25">
      <c r="B501" s="354" t="s">
        <v>279</v>
      </c>
      <c r="C501" s="355">
        <v>36008</v>
      </c>
      <c r="D501" s="12">
        <v>3558</v>
      </c>
      <c r="E501" s="358">
        <f t="shared" si="115"/>
        <v>296.38139999999999</v>
      </c>
      <c r="F501" s="356">
        <v>0</v>
      </c>
      <c r="G501" s="358">
        <v>296.38139999999999</v>
      </c>
      <c r="H501" s="356">
        <f t="shared" si="114"/>
        <v>0</v>
      </c>
      <c r="I501" s="354"/>
      <c r="J501" s="360"/>
    </row>
    <row r="502" spans="2:10" ht="15" x14ac:dyDescent="0.25">
      <c r="B502" s="354" t="s">
        <v>279</v>
      </c>
      <c r="C502" s="355">
        <v>36039</v>
      </c>
      <c r="D502" s="12">
        <v>3558</v>
      </c>
      <c r="E502" s="358">
        <f t="shared" si="115"/>
        <v>296.38139999999999</v>
      </c>
      <c r="F502" s="356">
        <v>0</v>
      </c>
      <c r="G502" s="358">
        <v>296.38139999999999</v>
      </c>
      <c r="H502" s="356">
        <f t="shared" si="114"/>
        <v>0</v>
      </c>
      <c r="I502" s="354"/>
      <c r="J502" s="360"/>
    </row>
    <row r="503" spans="2:10" ht="15" x14ac:dyDescent="0.25">
      <c r="B503" s="354" t="s">
        <v>279</v>
      </c>
      <c r="C503" s="355">
        <v>36069</v>
      </c>
      <c r="D503" s="12">
        <v>3558</v>
      </c>
      <c r="E503" s="358">
        <f t="shared" si="115"/>
        <v>296.38139999999999</v>
      </c>
      <c r="F503" s="356">
        <v>0</v>
      </c>
      <c r="G503" s="358">
        <v>296.38139999999999</v>
      </c>
      <c r="H503" s="356">
        <f t="shared" si="114"/>
        <v>0</v>
      </c>
      <c r="I503" s="354"/>
      <c r="J503" s="360"/>
    </row>
    <row r="504" spans="2:10" ht="15" x14ac:dyDescent="0.25">
      <c r="B504" s="354" t="s">
        <v>279</v>
      </c>
      <c r="C504" s="355">
        <v>36100</v>
      </c>
      <c r="D504" s="12">
        <v>3558</v>
      </c>
      <c r="E504" s="358">
        <f t="shared" si="115"/>
        <v>296.38139999999999</v>
      </c>
      <c r="F504" s="356">
        <v>0</v>
      </c>
      <c r="G504" s="358">
        <v>296.38139999999999</v>
      </c>
      <c r="H504" s="356">
        <f t="shared" si="114"/>
        <v>0</v>
      </c>
      <c r="I504" s="354"/>
      <c r="J504" s="360"/>
    </row>
    <row r="505" spans="2:10" ht="15" x14ac:dyDescent="0.25">
      <c r="B505" s="354" t="s">
        <v>279</v>
      </c>
      <c r="C505" s="355">
        <v>36130</v>
      </c>
      <c r="D505" s="12">
        <v>3839</v>
      </c>
      <c r="E505" s="358">
        <f t="shared" si="115"/>
        <v>319.78870000000001</v>
      </c>
      <c r="F505" s="356">
        <v>0</v>
      </c>
      <c r="G505" s="358">
        <v>319.78870000000001</v>
      </c>
      <c r="H505" s="356">
        <f t="shared" si="114"/>
        <v>0</v>
      </c>
      <c r="I505" s="354"/>
      <c r="J505" s="360"/>
    </row>
    <row r="506" spans="2:10" ht="15" x14ac:dyDescent="0.25">
      <c r="B506" s="354" t="s">
        <v>279</v>
      </c>
      <c r="C506" s="355">
        <v>36161</v>
      </c>
      <c r="D506" s="12">
        <v>3839</v>
      </c>
      <c r="E506" s="358">
        <f t="shared" si="115"/>
        <v>319.78870000000001</v>
      </c>
      <c r="F506" s="356">
        <v>0</v>
      </c>
      <c r="G506" s="358">
        <v>319.78870000000001</v>
      </c>
      <c r="H506" s="356">
        <f t="shared" si="114"/>
        <v>0</v>
      </c>
      <c r="I506" s="354"/>
      <c r="J506" s="360"/>
    </row>
    <row r="507" spans="2:10" ht="15" x14ac:dyDescent="0.25">
      <c r="B507" s="354" t="s">
        <v>279</v>
      </c>
      <c r="C507" s="355">
        <v>36192</v>
      </c>
      <c r="D507" s="12">
        <v>3931</v>
      </c>
      <c r="E507" s="358">
        <f t="shared" si="115"/>
        <v>327.45229999999998</v>
      </c>
      <c r="F507" s="356">
        <v>0</v>
      </c>
      <c r="G507" s="358">
        <v>327.45229999999998</v>
      </c>
      <c r="H507" s="356">
        <f t="shared" si="114"/>
        <v>0</v>
      </c>
      <c r="I507" s="354"/>
      <c r="J507" s="360"/>
    </row>
    <row r="508" spans="2:10" ht="15" x14ac:dyDescent="0.25">
      <c r="B508" s="354" t="s">
        <v>279</v>
      </c>
      <c r="C508" s="355">
        <v>36220</v>
      </c>
      <c r="D508" s="12">
        <v>14234</v>
      </c>
      <c r="E508" s="358">
        <f t="shared" si="115"/>
        <v>1185.6922</v>
      </c>
      <c r="F508" s="356">
        <v>0</v>
      </c>
      <c r="G508" s="354">
        <v>824</v>
      </c>
      <c r="H508" s="356">
        <f t="shared" si="114"/>
        <v>361.69219999999996</v>
      </c>
      <c r="I508" s="361">
        <v>0</v>
      </c>
      <c r="J508" s="360">
        <v>12</v>
      </c>
    </row>
    <row r="509" spans="2:10" ht="15" x14ac:dyDescent="0.25">
      <c r="B509" s="354" t="s">
        <v>279</v>
      </c>
      <c r="C509" s="355">
        <v>36251</v>
      </c>
      <c r="D509" s="12">
        <v>14234</v>
      </c>
      <c r="E509" s="358">
        <f t="shared" si="115"/>
        <v>1185.6922</v>
      </c>
      <c r="F509" s="356">
        <v>0</v>
      </c>
      <c r="G509" s="354">
        <v>824</v>
      </c>
      <c r="H509" s="356">
        <f t="shared" si="114"/>
        <v>361.69219999999996</v>
      </c>
      <c r="I509" s="361">
        <v>0</v>
      </c>
      <c r="J509" s="360"/>
    </row>
    <row r="510" spans="2:10" ht="15" x14ac:dyDescent="0.25">
      <c r="B510" s="354" t="s">
        <v>279</v>
      </c>
      <c r="C510" s="355">
        <v>36281</v>
      </c>
      <c r="D510" s="12">
        <v>4880</v>
      </c>
      <c r="E510" s="358">
        <f t="shared" si="115"/>
        <v>406.50400000000002</v>
      </c>
      <c r="F510" s="356">
        <v>0</v>
      </c>
      <c r="G510" s="358">
        <v>406.50400000000002</v>
      </c>
      <c r="H510" s="356">
        <f t="shared" si="114"/>
        <v>0</v>
      </c>
      <c r="I510" s="361">
        <f t="shared" ref="I510:I513" si="116">SUM(H510*12%/12)</f>
        <v>0</v>
      </c>
      <c r="J510" s="360"/>
    </row>
    <row r="511" spans="2:10" ht="15" x14ac:dyDescent="0.25">
      <c r="B511" s="354" t="s">
        <v>279</v>
      </c>
      <c r="C511" s="355">
        <v>36312</v>
      </c>
      <c r="D511" s="12">
        <v>4880</v>
      </c>
      <c r="E511" s="358">
        <f t="shared" si="115"/>
        <v>406.50400000000002</v>
      </c>
      <c r="F511" s="356">
        <v>0</v>
      </c>
      <c r="G511" s="358">
        <v>406.50400000000002</v>
      </c>
      <c r="H511" s="356">
        <f t="shared" si="114"/>
        <v>0</v>
      </c>
      <c r="I511" s="361">
        <f t="shared" si="116"/>
        <v>0</v>
      </c>
      <c r="J511" s="360"/>
    </row>
    <row r="512" spans="2:10" ht="15" x14ac:dyDescent="0.25">
      <c r="B512" s="354" t="s">
        <v>279</v>
      </c>
      <c r="C512" s="355">
        <v>36342</v>
      </c>
      <c r="D512" s="12">
        <v>4880</v>
      </c>
      <c r="E512" s="358">
        <f t="shared" si="115"/>
        <v>406.50400000000002</v>
      </c>
      <c r="F512" s="356">
        <v>0</v>
      </c>
      <c r="G512" s="358">
        <v>406.50400000000002</v>
      </c>
      <c r="H512" s="356">
        <f t="shared" si="114"/>
        <v>0</v>
      </c>
      <c r="I512" s="361">
        <f t="shared" si="116"/>
        <v>0</v>
      </c>
      <c r="J512" s="360"/>
    </row>
    <row r="513" spans="2:10" ht="15" x14ac:dyDescent="0.25">
      <c r="B513" s="354" t="s">
        <v>279</v>
      </c>
      <c r="C513" s="355">
        <v>36373</v>
      </c>
      <c r="D513" s="12">
        <v>4880</v>
      </c>
      <c r="E513" s="358">
        <f t="shared" si="115"/>
        <v>406.50400000000002</v>
      </c>
      <c r="F513" s="356">
        <v>0</v>
      </c>
      <c r="G513" s="358">
        <v>406.50400000000002</v>
      </c>
      <c r="H513" s="356">
        <f t="shared" si="114"/>
        <v>0</v>
      </c>
      <c r="I513" s="361">
        <f t="shared" si="116"/>
        <v>0</v>
      </c>
      <c r="J513" s="360"/>
    </row>
    <row r="514" spans="2:10" ht="15" x14ac:dyDescent="0.25">
      <c r="B514" s="354" t="s">
        <v>279</v>
      </c>
      <c r="C514" s="355">
        <v>36404</v>
      </c>
      <c r="D514" s="12">
        <v>5280</v>
      </c>
      <c r="E514" s="358">
        <f t="shared" si="115"/>
        <v>439.82400000000001</v>
      </c>
      <c r="F514" s="356">
        <v>0</v>
      </c>
      <c r="G514" s="354">
        <v>417</v>
      </c>
      <c r="H514" s="356">
        <f t="shared" si="114"/>
        <v>22.824000000000012</v>
      </c>
      <c r="I514" s="361">
        <v>0</v>
      </c>
      <c r="J514" s="360"/>
    </row>
    <row r="515" spans="2:10" ht="15" x14ac:dyDescent="0.25">
      <c r="B515" s="354" t="s">
        <v>279</v>
      </c>
      <c r="C515" s="355">
        <v>36434</v>
      </c>
      <c r="D515" s="12">
        <v>5280</v>
      </c>
      <c r="E515" s="358">
        <f t="shared" si="115"/>
        <v>439.82400000000001</v>
      </c>
      <c r="F515" s="356">
        <v>0</v>
      </c>
      <c r="G515" s="354">
        <v>417</v>
      </c>
      <c r="H515" s="356">
        <f t="shared" si="114"/>
        <v>22.824000000000012</v>
      </c>
      <c r="I515" s="361">
        <v>0</v>
      </c>
      <c r="J515" s="360"/>
    </row>
    <row r="516" spans="2:10" ht="15" x14ac:dyDescent="0.25">
      <c r="B516" s="354" t="s">
        <v>279</v>
      </c>
      <c r="C516" s="355">
        <v>36465</v>
      </c>
      <c r="D516" s="12">
        <v>5280</v>
      </c>
      <c r="E516" s="358">
        <f t="shared" si="115"/>
        <v>439.82400000000001</v>
      </c>
      <c r="F516" s="356">
        <v>0</v>
      </c>
      <c r="G516" s="354">
        <v>417</v>
      </c>
      <c r="H516" s="356">
        <f t="shared" si="114"/>
        <v>22.824000000000012</v>
      </c>
      <c r="I516" s="361">
        <v>0</v>
      </c>
      <c r="J516" s="360"/>
    </row>
    <row r="517" spans="2:10" ht="15" x14ac:dyDescent="0.25">
      <c r="B517" s="354" t="s">
        <v>279</v>
      </c>
      <c r="C517" s="355">
        <v>36495</v>
      </c>
      <c r="D517" s="12">
        <v>5280</v>
      </c>
      <c r="E517" s="358">
        <f t="shared" si="115"/>
        <v>439.82400000000001</v>
      </c>
      <c r="F517" s="356">
        <v>0</v>
      </c>
      <c r="G517" s="354">
        <v>417</v>
      </c>
      <c r="H517" s="356">
        <f t="shared" si="114"/>
        <v>22.824000000000012</v>
      </c>
      <c r="I517" s="361">
        <v>0</v>
      </c>
      <c r="J517" s="360"/>
    </row>
    <row r="518" spans="2:10" ht="15" x14ac:dyDescent="0.25">
      <c r="B518" s="354" t="s">
        <v>279</v>
      </c>
      <c r="C518" s="355">
        <v>36526</v>
      </c>
      <c r="D518" s="12">
        <v>5280</v>
      </c>
      <c r="E518" s="358">
        <f t="shared" si="115"/>
        <v>439.82400000000001</v>
      </c>
      <c r="F518" s="356">
        <v>0</v>
      </c>
      <c r="G518" s="354">
        <v>417</v>
      </c>
      <c r="H518" s="356">
        <f t="shared" si="114"/>
        <v>22.824000000000012</v>
      </c>
      <c r="I518" s="361">
        <v>0</v>
      </c>
      <c r="J518" s="360"/>
    </row>
    <row r="519" spans="2:10" ht="15" x14ac:dyDescent="0.25">
      <c r="B519" s="354" t="s">
        <v>279</v>
      </c>
      <c r="C519" s="355">
        <v>36557</v>
      </c>
      <c r="D519" s="12">
        <v>5412</v>
      </c>
      <c r="E519" s="358">
        <f t="shared" si="115"/>
        <v>450.81959999999998</v>
      </c>
      <c r="F519" s="356">
        <v>0</v>
      </c>
      <c r="G519" s="354">
        <v>417</v>
      </c>
      <c r="H519" s="356">
        <f t="shared" si="114"/>
        <v>33.81959999999998</v>
      </c>
      <c r="I519" s="361">
        <v>0</v>
      </c>
      <c r="J519" s="360"/>
    </row>
    <row r="520" spans="2:10" ht="15" x14ac:dyDescent="0.25">
      <c r="B520" s="354" t="s">
        <v>279</v>
      </c>
      <c r="C520" s="355">
        <v>36586</v>
      </c>
      <c r="D520" s="12">
        <v>5412</v>
      </c>
      <c r="E520" s="358">
        <f t="shared" si="115"/>
        <v>450.81959999999998</v>
      </c>
      <c r="F520" s="356">
        <v>0</v>
      </c>
      <c r="G520" s="354">
        <v>417</v>
      </c>
      <c r="H520" s="356">
        <f t="shared" si="114"/>
        <v>33.81959999999998</v>
      </c>
      <c r="I520" s="361">
        <v>0</v>
      </c>
      <c r="J520" s="360">
        <v>12</v>
      </c>
    </row>
    <row r="521" spans="2:10" ht="15" x14ac:dyDescent="0.25">
      <c r="B521" s="354" t="s">
        <v>279</v>
      </c>
      <c r="C521" s="355">
        <v>36617</v>
      </c>
      <c r="D521" s="12">
        <v>5412</v>
      </c>
      <c r="E521" s="358">
        <f t="shared" si="115"/>
        <v>450.81959999999998</v>
      </c>
      <c r="F521" s="356">
        <v>0</v>
      </c>
      <c r="G521" s="354">
        <v>417</v>
      </c>
      <c r="H521" s="356">
        <f t="shared" si="114"/>
        <v>33.81959999999998</v>
      </c>
      <c r="I521" s="361">
        <v>0</v>
      </c>
      <c r="J521" s="360"/>
    </row>
    <row r="522" spans="2:10" ht="15" x14ac:dyDescent="0.25">
      <c r="B522" s="354" t="s">
        <v>279</v>
      </c>
      <c r="C522" s="355">
        <v>36647</v>
      </c>
      <c r="D522" s="12">
        <v>5617</v>
      </c>
      <c r="E522" s="358">
        <f t="shared" si="115"/>
        <v>467.89609999999999</v>
      </c>
      <c r="F522" s="356">
        <v>0</v>
      </c>
      <c r="G522" s="354">
        <v>417</v>
      </c>
      <c r="H522" s="356">
        <f t="shared" si="114"/>
        <v>50.89609999999999</v>
      </c>
      <c r="I522" s="361">
        <v>0</v>
      </c>
      <c r="J522" s="360"/>
    </row>
    <row r="523" spans="2:10" ht="15" x14ac:dyDescent="0.25">
      <c r="B523" s="354" t="s">
        <v>279</v>
      </c>
      <c r="C523" s="355">
        <v>36678</v>
      </c>
      <c r="D523" s="12">
        <v>5617</v>
      </c>
      <c r="E523" s="358">
        <f t="shared" si="115"/>
        <v>467.89609999999999</v>
      </c>
      <c r="F523" s="356">
        <v>0</v>
      </c>
      <c r="G523" s="354">
        <v>417</v>
      </c>
      <c r="H523" s="356">
        <f t="shared" si="114"/>
        <v>50.89609999999999</v>
      </c>
      <c r="I523" s="361">
        <v>0</v>
      </c>
      <c r="J523" s="360"/>
    </row>
    <row r="524" spans="2:10" ht="15" x14ac:dyDescent="0.25">
      <c r="B524" s="354" t="s">
        <v>279</v>
      </c>
      <c r="C524" s="355">
        <v>36708</v>
      </c>
      <c r="D524" s="12">
        <v>5617</v>
      </c>
      <c r="E524" s="358">
        <f t="shared" si="115"/>
        <v>467.89609999999999</v>
      </c>
      <c r="F524" s="356">
        <v>0</v>
      </c>
      <c r="G524" s="354">
        <v>417</v>
      </c>
      <c r="H524" s="356">
        <f t="shared" si="114"/>
        <v>50.89609999999999</v>
      </c>
      <c r="I524" s="361">
        <v>0</v>
      </c>
      <c r="J524" s="360"/>
    </row>
    <row r="525" spans="2:10" ht="15" x14ac:dyDescent="0.25">
      <c r="B525" s="354" t="s">
        <v>279</v>
      </c>
      <c r="C525" s="355">
        <v>36739</v>
      </c>
      <c r="D525" s="12">
        <v>5617</v>
      </c>
      <c r="E525" s="358">
        <f t="shared" si="115"/>
        <v>467.89609999999999</v>
      </c>
      <c r="F525" s="356">
        <v>0</v>
      </c>
      <c r="G525" s="354">
        <v>417</v>
      </c>
      <c r="H525" s="356">
        <f t="shared" si="114"/>
        <v>50.89609999999999</v>
      </c>
      <c r="I525" s="361">
        <v>0</v>
      </c>
      <c r="J525" s="360"/>
    </row>
    <row r="526" spans="2:10" ht="15" x14ac:dyDescent="0.25">
      <c r="B526" s="354" t="s">
        <v>279</v>
      </c>
      <c r="C526" s="355">
        <v>36770</v>
      </c>
      <c r="D526" s="12">
        <v>5617</v>
      </c>
      <c r="E526" s="358">
        <f t="shared" si="115"/>
        <v>467.89609999999999</v>
      </c>
      <c r="F526" s="356">
        <v>0</v>
      </c>
      <c r="G526" s="354">
        <v>417</v>
      </c>
      <c r="H526" s="356">
        <f t="shared" si="114"/>
        <v>50.89609999999999</v>
      </c>
      <c r="I526" s="361">
        <v>0</v>
      </c>
      <c r="J526" s="360"/>
    </row>
    <row r="527" spans="2:10" ht="15" x14ac:dyDescent="0.25">
      <c r="B527" s="354" t="s">
        <v>279</v>
      </c>
      <c r="C527" s="355">
        <v>36800</v>
      </c>
      <c r="D527" s="12">
        <v>5617</v>
      </c>
      <c r="E527" s="358">
        <f t="shared" si="115"/>
        <v>467.89609999999999</v>
      </c>
      <c r="F527" s="356">
        <v>0</v>
      </c>
      <c r="G527" s="354">
        <v>417</v>
      </c>
      <c r="H527" s="356">
        <f t="shared" si="114"/>
        <v>50.89609999999999</v>
      </c>
      <c r="I527" s="361">
        <v>0</v>
      </c>
      <c r="J527" s="360"/>
    </row>
    <row r="528" spans="2:10" ht="15" x14ac:dyDescent="0.25">
      <c r="B528" s="354" t="s">
        <v>279</v>
      </c>
      <c r="C528" s="355">
        <v>36831</v>
      </c>
      <c r="D528" s="12">
        <v>5658</v>
      </c>
      <c r="E528" s="358">
        <f t="shared" si="115"/>
        <v>471.31139999999999</v>
      </c>
      <c r="F528" s="356">
        <v>0</v>
      </c>
      <c r="G528" s="354">
        <v>417</v>
      </c>
      <c r="H528" s="356">
        <f t="shared" si="114"/>
        <v>54.311399999999992</v>
      </c>
      <c r="I528" s="361">
        <v>0</v>
      </c>
      <c r="J528" s="360"/>
    </row>
    <row r="529" spans="2:10" ht="15" x14ac:dyDescent="0.25">
      <c r="B529" s="354" t="s">
        <v>279</v>
      </c>
      <c r="C529" s="355">
        <v>36861</v>
      </c>
      <c r="D529" s="12">
        <v>5658</v>
      </c>
      <c r="E529" s="358">
        <f t="shared" si="115"/>
        <v>471.31139999999999</v>
      </c>
      <c r="F529" s="356">
        <v>0</v>
      </c>
      <c r="G529" s="354">
        <v>417</v>
      </c>
      <c r="H529" s="356">
        <f t="shared" si="114"/>
        <v>54.311399999999992</v>
      </c>
      <c r="I529" s="361">
        <v>0</v>
      </c>
      <c r="J529" s="360"/>
    </row>
    <row r="530" spans="2:10" ht="15" x14ac:dyDescent="0.25">
      <c r="B530" s="354" t="s">
        <v>279</v>
      </c>
      <c r="C530" s="355">
        <v>36892</v>
      </c>
      <c r="D530" s="12">
        <v>5658</v>
      </c>
      <c r="E530" s="358">
        <f t="shared" si="115"/>
        <v>471.31139999999999</v>
      </c>
      <c r="F530" s="356">
        <v>0</v>
      </c>
      <c r="G530" s="354">
        <v>417</v>
      </c>
      <c r="H530" s="356">
        <f t="shared" si="114"/>
        <v>54.311399999999992</v>
      </c>
      <c r="I530" s="361">
        <v>0</v>
      </c>
      <c r="J530" s="360"/>
    </row>
    <row r="531" spans="2:10" ht="15" x14ac:dyDescent="0.25">
      <c r="B531" s="354" t="s">
        <v>279</v>
      </c>
      <c r="C531" s="355">
        <v>36923</v>
      </c>
      <c r="D531" s="12">
        <v>5796</v>
      </c>
      <c r="E531" s="358">
        <f t="shared" ref="E531:E593" si="117">SUM(D531*8.33%)</f>
        <v>482.80680000000001</v>
      </c>
      <c r="F531" s="356">
        <v>0</v>
      </c>
      <c r="G531" s="354">
        <v>417</v>
      </c>
      <c r="H531" s="356">
        <f t="shared" si="114"/>
        <v>65.80680000000001</v>
      </c>
      <c r="I531" s="361">
        <v>0</v>
      </c>
      <c r="J531" s="360"/>
    </row>
    <row r="532" spans="2:10" ht="15" x14ac:dyDescent="0.25">
      <c r="B532" s="354" t="s">
        <v>279</v>
      </c>
      <c r="C532" s="355">
        <v>36951</v>
      </c>
      <c r="D532" s="12">
        <v>5796</v>
      </c>
      <c r="E532" s="358">
        <f t="shared" si="117"/>
        <v>482.80680000000001</v>
      </c>
      <c r="F532" s="356">
        <v>0</v>
      </c>
      <c r="G532" s="354">
        <v>417</v>
      </c>
      <c r="H532" s="356">
        <f t="shared" si="114"/>
        <v>65.80680000000001</v>
      </c>
      <c r="I532" s="361">
        <v>0</v>
      </c>
      <c r="J532" s="362" t="s">
        <v>256</v>
      </c>
    </row>
    <row r="533" spans="2:10" ht="15" x14ac:dyDescent="0.25">
      <c r="B533" s="354" t="s">
        <v>279</v>
      </c>
      <c r="C533" s="355">
        <v>36982</v>
      </c>
      <c r="D533" s="12">
        <v>5796</v>
      </c>
      <c r="E533" s="358">
        <f t="shared" si="117"/>
        <v>482.80680000000001</v>
      </c>
      <c r="F533" s="356">
        <v>0</v>
      </c>
      <c r="G533" s="354">
        <v>417</v>
      </c>
      <c r="H533" s="356">
        <f t="shared" ref="H533:H596" si="118">SUM(E533-G533)</f>
        <v>65.80680000000001</v>
      </c>
      <c r="I533" s="361">
        <v>0</v>
      </c>
      <c r="J533" s="360"/>
    </row>
    <row r="534" spans="2:10" ht="15" x14ac:dyDescent="0.25">
      <c r="B534" s="354" t="s">
        <v>279</v>
      </c>
      <c r="C534" s="355">
        <v>37012</v>
      </c>
      <c r="D534" s="12">
        <v>5796</v>
      </c>
      <c r="E534" s="358">
        <f t="shared" si="117"/>
        <v>482.80680000000001</v>
      </c>
      <c r="F534" s="356">
        <v>0</v>
      </c>
      <c r="G534" s="354">
        <v>417</v>
      </c>
      <c r="H534" s="356">
        <f t="shared" si="118"/>
        <v>65.80680000000001</v>
      </c>
      <c r="I534" s="361">
        <v>0</v>
      </c>
      <c r="J534" s="360"/>
    </row>
    <row r="535" spans="2:10" ht="15" x14ac:dyDescent="0.25">
      <c r="B535" s="354" t="s">
        <v>279</v>
      </c>
      <c r="C535" s="355">
        <v>37043</v>
      </c>
      <c r="D535" s="12">
        <v>5796</v>
      </c>
      <c r="E535" s="358">
        <f t="shared" si="117"/>
        <v>482.80680000000001</v>
      </c>
      <c r="F535" s="356">
        <v>0</v>
      </c>
      <c r="G535" s="363">
        <v>482.80680000000001</v>
      </c>
      <c r="H535" s="356">
        <f t="shared" si="118"/>
        <v>0</v>
      </c>
      <c r="I535" s="361">
        <f t="shared" ref="I535:I543" si="119">SUM(H535*12%/12)</f>
        <v>0</v>
      </c>
      <c r="J535" s="360"/>
    </row>
    <row r="536" spans="2:10" ht="15" x14ac:dyDescent="0.25">
      <c r="B536" s="354" t="s">
        <v>279</v>
      </c>
      <c r="C536" s="355">
        <v>37073</v>
      </c>
      <c r="D536" s="12">
        <v>5796</v>
      </c>
      <c r="E536" s="358">
        <f t="shared" si="117"/>
        <v>482.80680000000001</v>
      </c>
      <c r="F536" s="356">
        <v>0</v>
      </c>
      <c r="G536" s="363">
        <v>482.80680000000001</v>
      </c>
      <c r="H536" s="356">
        <f t="shared" si="118"/>
        <v>0</v>
      </c>
      <c r="I536" s="361">
        <f t="shared" si="119"/>
        <v>0</v>
      </c>
      <c r="J536" s="360"/>
    </row>
    <row r="537" spans="2:10" ht="15" x14ac:dyDescent="0.25">
      <c r="B537" s="354" t="s">
        <v>279</v>
      </c>
      <c r="C537" s="355">
        <v>37104</v>
      </c>
      <c r="D537" s="12">
        <v>5922</v>
      </c>
      <c r="E537" s="358">
        <f t="shared" si="117"/>
        <v>493.30259999999998</v>
      </c>
      <c r="F537" s="356">
        <v>0</v>
      </c>
      <c r="G537" s="363">
        <v>493.30259999999998</v>
      </c>
      <c r="H537" s="356">
        <f t="shared" si="118"/>
        <v>0</v>
      </c>
      <c r="I537" s="361">
        <f t="shared" si="119"/>
        <v>0</v>
      </c>
      <c r="J537" s="360"/>
    </row>
    <row r="538" spans="2:10" ht="15" x14ac:dyDescent="0.25">
      <c r="B538" s="354" t="s">
        <v>279</v>
      </c>
      <c r="C538" s="355">
        <v>37135</v>
      </c>
      <c r="D538" s="12">
        <v>5922</v>
      </c>
      <c r="E538" s="358">
        <f t="shared" si="117"/>
        <v>493.30259999999998</v>
      </c>
      <c r="F538" s="356">
        <v>0</v>
      </c>
      <c r="G538" s="363">
        <v>493.30259999999998</v>
      </c>
      <c r="H538" s="356">
        <f t="shared" si="118"/>
        <v>0</v>
      </c>
      <c r="I538" s="361">
        <f t="shared" si="119"/>
        <v>0</v>
      </c>
      <c r="J538" s="360"/>
    </row>
    <row r="539" spans="2:10" ht="15" x14ac:dyDescent="0.25">
      <c r="B539" s="354" t="s">
        <v>279</v>
      </c>
      <c r="C539" s="355">
        <v>37165</v>
      </c>
      <c r="D539" s="12">
        <v>5922</v>
      </c>
      <c r="E539" s="358">
        <f t="shared" si="117"/>
        <v>493.30259999999998</v>
      </c>
      <c r="F539" s="356">
        <v>0</v>
      </c>
      <c r="G539" s="363">
        <v>493.30259999999998</v>
      </c>
      <c r="H539" s="356">
        <f t="shared" si="118"/>
        <v>0</v>
      </c>
      <c r="I539" s="361">
        <f t="shared" si="119"/>
        <v>0</v>
      </c>
      <c r="J539" s="360"/>
    </row>
    <row r="540" spans="2:10" ht="15" x14ac:dyDescent="0.25">
      <c r="B540" s="354" t="s">
        <v>279</v>
      </c>
      <c r="C540" s="355">
        <v>37196</v>
      </c>
      <c r="D540" s="12">
        <v>5922</v>
      </c>
      <c r="E540" s="358">
        <f t="shared" si="117"/>
        <v>493.30259999999998</v>
      </c>
      <c r="F540" s="356">
        <v>0</v>
      </c>
      <c r="G540" s="363">
        <v>493.30259999999998</v>
      </c>
      <c r="H540" s="356">
        <f t="shared" si="118"/>
        <v>0</v>
      </c>
      <c r="I540" s="361">
        <f t="shared" si="119"/>
        <v>0</v>
      </c>
      <c r="J540" s="360"/>
    </row>
    <row r="541" spans="2:10" ht="15" x14ac:dyDescent="0.25">
      <c r="B541" s="354" t="s">
        <v>279</v>
      </c>
      <c r="C541" s="355">
        <v>37226</v>
      </c>
      <c r="D541" s="12">
        <v>5922</v>
      </c>
      <c r="E541" s="358">
        <f t="shared" si="117"/>
        <v>493.30259999999998</v>
      </c>
      <c r="F541" s="356">
        <v>0</v>
      </c>
      <c r="G541" s="363">
        <v>493.30259999999998</v>
      </c>
      <c r="H541" s="356">
        <f t="shared" si="118"/>
        <v>0</v>
      </c>
      <c r="I541" s="361">
        <f t="shared" si="119"/>
        <v>0</v>
      </c>
      <c r="J541" s="360"/>
    </row>
    <row r="542" spans="2:10" ht="15" x14ac:dyDescent="0.25">
      <c r="B542" s="354" t="s">
        <v>279</v>
      </c>
      <c r="C542" s="355">
        <v>37257</v>
      </c>
      <c r="D542" s="12">
        <v>5922</v>
      </c>
      <c r="E542" s="358">
        <f t="shared" si="117"/>
        <v>493.30259999999998</v>
      </c>
      <c r="F542" s="356">
        <v>0</v>
      </c>
      <c r="G542" s="363">
        <v>493.30259999999998</v>
      </c>
      <c r="H542" s="356">
        <f t="shared" si="118"/>
        <v>0</v>
      </c>
      <c r="I542" s="361">
        <f t="shared" si="119"/>
        <v>0</v>
      </c>
      <c r="J542" s="360"/>
    </row>
    <row r="543" spans="2:10" ht="15" x14ac:dyDescent="0.25">
      <c r="B543" s="354" t="s">
        <v>279</v>
      </c>
      <c r="C543" s="355">
        <v>37288</v>
      </c>
      <c r="D543" s="12">
        <v>6098</v>
      </c>
      <c r="E543" s="358">
        <f t="shared" si="117"/>
        <v>507.96339999999998</v>
      </c>
      <c r="F543" s="356">
        <v>0</v>
      </c>
      <c r="G543" s="363">
        <v>507.96339999999998</v>
      </c>
      <c r="H543" s="356">
        <f t="shared" si="118"/>
        <v>0</v>
      </c>
      <c r="I543" s="361">
        <f t="shared" si="119"/>
        <v>0</v>
      </c>
      <c r="J543" s="360"/>
    </row>
    <row r="544" spans="2:10" ht="15" x14ac:dyDescent="0.25">
      <c r="B544" s="354" t="s">
        <v>279</v>
      </c>
      <c r="C544" s="355">
        <v>37316</v>
      </c>
      <c r="D544" s="12">
        <v>6098</v>
      </c>
      <c r="E544" s="358">
        <f t="shared" si="117"/>
        <v>507.96339999999998</v>
      </c>
      <c r="F544" s="356">
        <v>0</v>
      </c>
      <c r="G544" s="363">
        <v>507.96339999999998</v>
      </c>
      <c r="H544" s="356">
        <f t="shared" si="118"/>
        <v>0</v>
      </c>
      <c r="I544" s="361">
        <f>SUM(H544*9.5%/12)</f>
        <v>0</v>
      </c>
      <c r="J544" s="360">
        <v>9.5</v>
      </c>
    </row>
    <row r="545" spans="2:10" ht="15" x14ac:dyDescent="0.25">
      <c r="B545" s="354" t="s">
        <v>279</v>
      </c>
      <c r="C545" s="355">
        <v>37347</v>
      </c>
      <c r="D545" s="12">
        <v>6098</v>
      </c>
      <c r="E545" s="358">
        <f t="shared" si="117"/>
        <v>507.96339999999998</v>
      </c>
      <c r="F545" s="356">
        <v>0</v>
      </c>
      <c r="G545" s="363">
        <v>507.96339999999998</v>
      </c>
      <c r="H545" s="356">
        <f t="shared" si="118"/>
        <v>0</v>
      </c>
      <c r="I545" s="361">
        <f t="shared" ref="I545:J560" si="120">SUM(H545*9.5%/12)</f>
        <v>0</v>
      </c>
      <c r="J545" s="361">
        <f t="shared" si="120"/>
        <v>0</v>
      </c>
    </row>
    <row r="546" spans="2:10" ht="15" x14ac:dyDescent="0.25">
      <c r="B546" s="354" t="s">
        <v>279</v>
      </c>
      <c r="C546" s="355">
        <v>37377</v>
      </c>
      <c r="D546" s="12">
        <v>6098</v>
      </c>
      <c r="E546" s="358">
        <f t="shared" si="117"/>
        <v>507.96339999999998</v>
      </c>
      <c r="F546" s="356">
        <v>0</v>
      </c>
      <c r="G546" s="363">
        <v>507.96339999999998</v>
      </c>
      <c r="H546" s="356">
        <f t="shared" si="118"/>
        <v>0</v>
      </c>
      <c r="I546" s="361">
        <f t="shared" si="120"/>
        <v>0</v>
      </c>
      <c r="J546" s="361">
        <f t="shared" si="120"/>
        <v>0</v>
      </c>
    </row>
    <row r="547" spans="2:10" ht="15" x14ac:dyDescent="0.25">
      <c r="B547" s="354" t="s">
        <v>279</v>
      </c>
      <c r="C547" s="355">
        <v>37408</v>
      </c>
      <c r="D547" s="12">
        <v>6098</v>
      </c>
      <c r="E547" s="358">
        <f t="shared" si="117"/>
        <v>507.96339999999998</v>
      </c>
      <c r="F547" s="356">
        <v>0</v>
      </c>
      <c r="G547" s="363">
        <v>507.96339999999998</v>
      </c>
      <c r="H547" s="356">
        <f t="shared" si="118"/>
        <v>0</v>
      </c>
      <c r="I547" s="361">
        <f t="shared" si="120"/>
        <v>0</v>
      </c>
      <c r="J547" s="361">
        <f t="shared" si="120"/>
        <v>0</v>
      </c>
    </row>
    <row r="548" spans="2:10" ht="15" x14ac:dyDescent="0.25">
      <c r="B548" s="354" t="s">
        <v>279</v>
      </c>
      <c r="C548" s="355">
        <v>37438</v>
      </c>
      <c r="D548" s="12">
        <v>6098</v>
      </c>
      <c r="E548" s="358">
        <f t="shared" si="117"/>
        <v>507.96339999999998</v>
      </c>
      <c r="F548" s="356">
        <v>0</v>
      </c>
      <c r="G548" s="363">
        <v>507.96339999999998</v>
      </c>
      <c r="H548" s="356">
        <f t="shared" si="118"/>
        <v>0</v>
      </c>
      <c r="I548" s="361">
        <f t="shared" si="120"/>
        <v>0</v>
      </c>
      <c r="J548" s="361">
        <f t="shared" si="120"/>
        <v>0</v>
      </c>
    </row>
    <row r="549" spans="2:10" ht="15" x14ac:dyDescent="0.25">
      <c r="B549" s="354" t="s">
        <v>279</v>
      </c>
      <c r="C549" s="355">
        <v>37469</v>
      </c>
      <c r="D549" s="12">
        <v>6098</v>
      </c>
      <c r="E549" s="358">
        <f t="shared" si="117"/>
        <v>507.96339999999998</v>
      </c>
      <c r="F549" s="356">
        <v>0</v>
      </c>
      <c r="G549" s="363">
        <v>507.96339999999998</v>
      </c>
      <c r="H549" s="356">
        <f t="shared" si="118"/>
        <v>0</v>
      </c>
      <c r="I549" s="361">
        <f t="shared" si="120"/>
        <v>0</v>
      </c>
      <c r="J549" s="361">
        <f t="shared" si="120"/>
        <v>0</v>
      </c>
    </row>
    <row r="550" spans="2:10" ht="15" x14ac:dyDescent="0.25">
      <c r="B550" s="354" t="s">
        <v>279</v>
      </c>
      <c r="C550" s="355">
        <v>37500</v>
      </c>
      <c r="D550" s="12">
        <v>6098</v>
      </c>
      <c r="E550" s="358">
        <f t="shared" si="117"/>
        <v>507.96339999999998</v>
      </c>
      <c r="F550" s="356">
        <v>0</v>
      </c>
      <c r="G550" s="363">
        <v>507.96339999999998</v>
      </c>
      <c r="H550" s="356">
        <f t="shared" si="118"/>
        <v>0</v>
      </c>
      <c r="I550" s="361">
        <f t="shared" si="120"/>
        <v>0</v>
      </c>
      <c r="J550" s="361">
        <f t="shared" si="120"/>
        <v>0</v>
      </c>
    </row>
    <row r="551" spans="2:10" ht="15" x14ac:dyDescent="0.25">
      <c r="B551" s="354" t="s">
        <v>279</v>
      </c>
      <c r="C551" s="355">
        <v>37530</v>
      </c>
      <c r="D551" s="12">
        <v>6098</v>
      </c>
      <c r="E551" s="358">
        <f t="shared" si="117"/>
        <v>507.96339999999998</v>
      </c>
      <c r="F551" s="356">
        <v>0</v>
      </c>
      <c r="G551" s="363">
        <v>507.96339999999998</v>
      </c>
      <c r="H551" s="356">
        <f t="shared" si="118"/>
        <v>0</v>
      </c>
      <c r="I551" s="361">
        <f t="shared" si="120"/>
        <v>0</v>
      </c>
      <c r="J551" s="361">
        <f t="shared" si="120"/>
        <v>0</v>
      </c>
    </row>
    <row r="552" spans="2:10" ht="15" x14ac:dyDescent="0.25">
      <c r="B552" s="354" t="s">
        <v>279</v>
      </c>
      <c r="C552" s="355">
        <v>37561</v>
      </c>
      <c r="D552" s="12">
        <v>6098</v>
      </c>
      <c r="E552" s="358">
        <f t="shared" si="117"/>
        <v>507.96339999999998</v>
      </c>
      <c r="F552" s="356">
        <v>0</v>
      </c>
      <c r="G552" s="363">
        <v>507.96339999999998</v>
      </c>
      <c r="H552" s="356">
        <f t="shared" si="118"/>
        <v>0</v>
      </c>
      <c r="I552" s="361">
        <f t="shared" si="120"/>
        <v>0</v>
      </c>
      <c r="J552" s="361">
        <f t="shared" si="120"/>
        <v>0</v>
      </c>
    </row>
    <row r="553" spans="2:10" ht="15" x14ac:dyDescent="0.25">
      <c r="B553" s="354" t="s">
        <v>279</v>
      </c>
      <c r="C553" s="355">
        <v>37591</v>
      </c>
      <c r="D553" s="12">
        <v>6098</v>
      </c>
      <c r="E553" s="358">
        <f t="shared" si="117"/>
        <v>507.96339999999998</v>
      </c>
      <c r="F553" s="356">
        <v>0</v>
      </c>
      <c r="G553" s="363">
        <v>507.96339999999998</v>
      </c>
      <c r="H553" s="356">
        <f t="shared" si="118"/>
        <v>0</v>
      </c>
      <c r="I553" s="361">
        <f t="shared" si="120"/>
        <v>0</v>
      </c>
      <c r="J553" s="361">
        <f t="shared" si="120"/>
        <v>0</v>
      </c>
    </row>
    <row r="554" spans="2:10" ht="15" x14ac:dyDescent="0.25">
      <c r="B554" s="354" t="s">
        <v>279</v>
      </c>
      <c r="C554" s="355">
        <v>37622</v>
      </c>
      <c r="D554" s="12">
        <v>6098</v>
      </c>
      <c r="E554" s="358">
        <f t="shared" si="117"/>
        <v>507.96339999999998</v>
      </c>
      <c r="F554" s="356">
        <v>0</v>
      </c>
      <c r="G554" s="363">
        <v>507.96339999999998</v>
      </c>
      <c r="H554" s="356">
        <f t="shared" si="118"/>
        <v>0</v>
      </c>
      <c r="I554" s="361">
        <f t="shared" si="120"/>
        <v>0</v>
      </c>
      <c r="J554" s="361">
        <f t="shared" si="120"/>
        <v>0</v>
      </c>
    </row>
    <row r="555" spans="2:10" ht="15" x14ac:dyDescent="0.25">
      <c r="B555" s="354" t="s">
        <v>279</v>
      </c>
      <c r="C555" s="355">
        <v>37653</v>
      </c>
      <c r="D555" s="12">
        <v>6275</v>
      </c>
      <c r="E555" s="358">
        <f t="shared" si="117"/>
        <v>522.70749999999998</v>
      </c>
      <c r="F555" s="356">
        <v>0</v>
      </c>
      <c r="G555" s="363">
        <v>522.70749999999998</v>
      </c>
      <c r="H555" s="356">
        <f t="shared" si="118"/>
        <v>0</v>
      </c>
      <c r="I555" s="361">
        <f t="shared" si="120"/>
        <v>0</v>
      </c>
      <c r="J555" s="361">
        <f t="shared" si="120"/>
        <v>0</v>
      </c>
    </row>
    <row r="556" spans="2:10" ht="15" x14ac:dyDescent="0.25">
      <c r="B556" s="354" t="s">
        <v>279</v>
      </c>
      <c r="C556" s="355">
        <v>37681</v>
      </c>
      <c r="D556" s="12">
        <v>6275</v>
      </c>
      <c r="E556" s="358">
        <f t="shared" si="117"/>
        <v>522.70749999999998</v>
      </c>
      <c r="F556" s="356">
        <v>0</v>
      </c>
      <c r="G556" s="363">
        <v>522.70749999999998</v>
      </c>
      <c r="H556" s="356">
        <f t="shared" si="118"/>
        <v>0</v>
      </c>
      <c r="I556" s="361">
        <f t="shared" si="120"/>
        <v>0</v>
      </c>
      <c r="J556" s="361">
        <f t="shared" si="120"/>
        <v>0</v>
      </c>
    </row>
    <row r="557" spans="2:10" ht="15" x14ac:dyDescent="0.25">
      <c r="B557" s="354" t="s">
        <v>279</v>
      </c>
      <c r="C557" s="355">
        <v>37712</v>
      </c>
      <c r="D557" s="12">
        <v>6275</v>
      </c>
      <c r="E557" s="358">
        <f t="shared" si="117"/>
        <v>522.70749999999998</v>
      </c>
      <c r="F557" s="356">
        <v>0</v>
      </c>
      <c r="G557" s="363">
        <v>522.70749999999998</v>
      </c>
      <c r="H557" s="356">
        <f t="shared" si="118"/>
        <v>0</v>
      </c>
      <c r="I557" s="361">
        <f t="shared" si="120"/>
        <v>0</v>
      </c>
      <c r="J557" s="361">
        <f t="shared" si="120"/>
        <v>0</v>
      </c>
    </row>
    <row r="558" spans="2:10" ht="15" x14ac:dyDescent="0.25">
      <c r="B558" s="354" t="s">
        <v>279</v>
      </c>
      <c r="C558" s="355">
        <v>37742</v>
      </c>
      <c r="D558" s="12">
        <v>6275</v>
      </c>
      <c r="E558" s="358">
        <f t="shared" si="117"/>
        <v>522.70749999999998</v>
      </c>
      <c r="F558" s="356">
        <v>0</v>
      </c>
      <c r="G558" s="363">
        <v>522.70749999999998</v>
      </c>
      <c r="H558" s="356">
        <f t="shared" si="118"/>
        <v>0</v>
      </c>
      <c r="I558" s="361">
        <f t="shared" si="120"/>
        <v>0</v>
      </c>
      <c r="J558" s="361">
        <f t="shared" si="120"/>
        <v>0</v>
      </c>
    </row>
    <row r="559" spans="2:10" ht="15" x14ac:dyDescent="0.25">
      <c r="B559" s="354" t="s">
        <v>279</v>
      </c>
      <c r="C559" s="355">
        <v>37773</v>
      </c>
      <c r="D559" s="12">
        <v>6275</v>
      </c>
      <c r="E559" s="358">
        <f t="shared" si="117"/>
        <v>522.70749999999998</v>
      </c>
      <c r="F559" s="356">
        <v>0</v>
      </c>
      <c r="G559" s="363">
        <v>522.70749999999998</v>
      </c>
      <c r="H559" s="356">
        <f t="shared" si="118"/>
        <v>0</v>
      </c>
      <c r="I559" s="361">
        <f t="shared" si="120"/>
        <v>0</v>
      </c>
      <c r="J559" s="361">
        <f t="shared" si="120"/>
        <v>0</v>
      </c>
    </row>
    <row r="560" spans="2:10" ht="15" x14ac:dyDescent="0.25">
      <c r="B560" s="354" t="s">
        <v>279</v>
      </c>
      <c r="C560" s="355">
        <v>37803</v>
      </c>
      <c r="D560" s="12">
        <v>6275</v>
      </c>
      <c r="E560" s="358">
        <f t="shared" si="117"/>
        <v>522.70749999999998</v>
      </c>
      <c r="F560" s="356">
        <v>0</v>
      </c>
      <c r="G560" s="363">
        <v>522.70749999999998</v>
      </c>
      <c r="H560" s="356">
        <f t="shared" si="118"/>
        <v>0</v>
      </c>
      <c r="I560" s="361">
        <f t="shared" si="120"/>
        <v>0</v>
      </c>
      <c r="J560" s="361">
        <f t="shared" si="120"/>
        <v>0</v>
      </c>
    </row>
    <row r="561" spans="2:10" ht="15" x14ac:dyDescent="0.25">
      <c r="B561" s="354" t="s">
        <v>279</v>
      </c>
      <c r="C561" s="355">
        <v>37834</v>
      </c>
      <c r="D561" s="12">
        <v>6275</v>
      </c>
      <c r="E561" s="358">
        <f t="shared" si="117"/>
        <v>522.70749999999998</v>
      </c>
      <c r="F561" s="356">
        <v>0</v>
      </c>
      <c r="G561" s="363">
        <v>522.70749999999998</v>
      </c>
      <c r="H561" s="356">
        <f t="shared" si="118"/>
        <v>0</v>
      </c>
      <c r="I561" s="361">
        <f t="shared" ref="I561:J576" si="121">SUM(H561*9.5%/12)</f>
        <v>0</v>
      </c>
      <c r="J561" s="361">
        <f t="shared" si="121"/>
        <v>0</v>
      </c>
    </row>
    <row r="562" spans="2:10" ht="15" x14ac:dyDescent="0.25">
      <c r="B562" s="354" t="s">
        <v>279</v>
      </c>
      <c r="C562" s="355">
        <v>37865</v>
      </c>
      <c r="D562" s="12">
        <v>6275</v>
      </c>
      <c r="E562" s="358">
        <f t="shared" si="117"/>
        <v>522.70749999999998</v>
      </c>
      <c r="F562" s="356">
        <v>0</v>
      </c>
      <c r="G562" s="363">
        <v>522.70749999999998</v>
      </c>
      <c r="H562" s="356">
        <f t="shared" si="118"/>
        <v>0</v>
      </c>
      <c r="I562" s="361">
        <f t="shared" si="121"/>
        <v>0</v>
      </c>
      <c r="J562" s="361">
        <f t="shared" si="121"/>
        <v>0</v>
      </c>
    </row>
    <row r="563" spans="2:10" ht="15" x14ac:dyDescent="0.25">
      <c r="B563" s="354" t="s">
        <v>279</v>
      </c>
      <c r="C563" s="355">
        <v>37895</v>
      </c>
      <c r="D563" s="12">
        <v>6275</v>
      </c>
      <c r="E563" s="358">
        <f t="shared" si="117"/>
        <v>522.70749999999998</v>
      </c>
      <c r="F563" s="356">
        <v>0</v>
      </c>
      <c r="G563" s="363">
        <v>522.70749999999998</v>
      </c>
      <c r="H563" s="356">
        <f t="shared" si="118"/>
        <v>0</v>
      </c>
      <c r="I563" s="361">
        <f t="shared" si="121"/>
        <v>0</v>
      </c>
      <c r="J563" s="361">
        <f t="shared" si="121"/>
        <v>0</v>
      </c>
    </row>
    <row r="564" spans="2:10" ht="15" x14ac:dyDescent="0.25">
      <c r="B564" s="354" t="s">
        <v>279</v>
      </c>
      <c r="C564" s="355">
        <v>37926</v>
      </c>
      <c r="D564" s="12">
        <v>6275</v>
      </c>
      <c r="E564" s="358">
        <f t="shared" si="117"/>
        <v>522.70749999999998</v>
      </c>
      <c r="F564" s="356">
        <v>0</v>
      </c>
      <c r="G564" s="363">
        <v>522.70749999999998</v>
      </c>
      <c r="H564" s="356">
        <f t="shared" si="118"/>
        <v>0</v>
      </c>
      <c r="I564" s="361">
        <f t="shared" si="121"/>
        <v>0</v>
      </c>
      <c r="J564" s="361">
        <f t="shared" si="121"/>
        <v>0</v>
      </c>
    </row>
    <row r="565" spans="2:10" ht="15" x14ac:dyDescent="0.25">
      <c r="B565" s="354" t="s">
        <v>279</v>
      </c>
      <c r="C565" s="355">
        <v>37956</v>
      </c>
      <c r="D565" s="12">
        <v>6275</v>
      </c>
      <c r="E565" s="358">
        <f t="shared" si="117"/>
        <v>522.70749999999998</v>
      </c>
      <c r="F565" s="356">
        <v>0</v>
      </c>
      <c r="G565" s="363">
        <v>522.70749999999998</v>
      </c>
      <c r="H565" s="356">
        <f t="shared" si="118"/>
        <v>0</v>
      </c>
      <c r="I565" s="361">
        <f t="shared" si="121"/>
        <v>0</v>
      </c>
      <c r="J565" s="361">
        <f t="shared" si="121"/>
        <v>0</v>
      </c>
    </row>
    <row r="566" spans="2:10" ht="15" x14ac:dyDescent="0.25">
      <c r="B566" s="354" t="s">
        <v>279</v>
      </c>
      <c r="C566" s="355">
        <v>37987</v>
      </c>
      <c r="D566" s="12">
        <v>6275</v>
      </c>
      <c r="E566" s="358">
        <f t="shared" si="117"/>
        <v>522.70749999999998</v>
      </c>
      <c r="F566" s="356">
        <v>0</v>
      </c>
      <c r="G566" s="363">
        <v>522.70749999999998</v>
      </c>
      <c r="H566" s="356">
        <f t="shared" si="118"/>
        <v>0</v>
      </c>
      <c r="I566" s="361">
        <f t="shared" si="121"/>
        <v>0</v>
      </c>
      <c r="J566" s="361">
        <f t="shared" si="121"/>
        <v>0</v>
      </c>
    </row>
    <row r="567" spans="2:10" ht="15" x14ac:dyDescent="0.25">
      <c r="B567" s="354" t="s">
        <v>279</v>
      </c>
      <c r="C567" s="355">
        <v>38018</v>
      </c>
      <c r="D567" s="12">
        <v>6634</v>
      </c>
      <c r="E567" s="358">
        <f t="shared" si="117"/>
        <v>552.61220000000003</v>
      </c>
      <c r="F567" s="356">
        <v>0</v>
      </c>
      <c r="G567" s="354">
        <v>541</v>
      </c>
      <c r="H567" s="356">
        <f t="shared" si="118"/>
        <v>11.61220000000003</v>
      </c>
      <c r="I567" s="361">
        <v>0</v>
      </c>
      <c r="J567" s="361">
        <f t="shared" si="121"/>
        <v>0</v>
      </c>
    </row>
    <row r="568" spans="2:10" ht="15" x14ac:dyDescent="0.25">
      <c r="B568" s="354" t="s">
        <v>279</v>
      </c>
      <c r="C568" s="355">
        <v>38047</v>
      </c>
      <c r="D568" s="12">
        <v>6634</v>
      </c>
      <c r="E568" s="358">
        <f t="shared" si="117"/>
        <v>552.61220000000003</v>
      </c>
      <c r="F568" s="356">
        <v>0</v>
      </c>
      <c r="G568" s="354">
        <v>541</v>
      </c>
      <c r="H568" s="356">
        <f t="shared" si="118"/>
        <v>11.61220000000003</v>
      </c>
      <c r="I568" s="361">
        <v>0</v>
      </c>
      <c r="J568" s="361">
        <f t="shared" si="121"/>
        <v>0</v>
      </c>
    </row>
    <row r="569" spans="2:10" ht="15" x14ac:dyDescent="0.25">
      <c r="B569" s="354" t="s">
        <v>279</v>
      </c>
      <c r="C569" s="355">
        <v>38078</v>
      </c>
      <c r="D569" s="12">
        <v>6634</v>
      </c>
      <c r="E569" s="358">
        <f t="shared" si="117"/>
        <v>552.61220000000003</v>
      </c>
      <c r="F569" s="356">
        <v>0</v>
      </c>
      <c r="G569" s="354">
        <v>541</v>
      </c>
      <c r="H569" s="356">
        <f t="shared" si="118"/>
        <v>11.61220000000003</v>
      </c>
      <c r="I569" s="361">
        <v>0</v>
      </c>
      <c r="J569" s="361">
        <f t="shared" si="121"/>
        <v>0</v>
      </c>
    </row>
    <row r="570" spans="2:10" ht="15" x14ac:dyDescent="0.25">
      <c r="B570" s="354" t="s">
        <v>279</v>
      </c>
      <c r="C570" s="355">
        <v>38108</v>
      </c>
      <c r="D570" s="12">
        <v>16266</v>
      </c>
      <c r="E570" s="358">
        <f t="shared" si="117"/>
        <v>1354.9577999999999</v>
      </c>
      <c r="F570" s="356">
        <v>0</v>
      </c>
      <c r="G570" s="354">
        <v>541</v>
      </c>
      <c r="H570" s="356">
        <f t="shared" si="118"/>
        <v>813.95779999999991</v>
      </c>
      <c r="I570" s="361">
        <v>0</v>
      </c>
      <c r="J570" s="361">
        <f t="shared" si="121"/>
        <v>0</v>
      </c>
    </row>
    <row r="571" spans="2:10" ht="15" x14ac:dyDescent="0.25">
      <c r="B571" s="354" t="s">
        <v>279</v>
      </c>
      <c r="C571" s="355">
        <v>38139</v>
      </c>
      <c r="D571" s="12">
        <v>7033</v>
      </c>
      <c r="E571" s="358">
        <f t="shared" si="117"/>
        <v>585.84889999999996</v>
      </c>
      <c r="F571" s="356">
        <v>0</v>
      </c>
      <c r="G571" s="354">
        <v>541</v>
      </c>
      <c r="H571" s="356">
        <f t="shared" si="118"/>
        <v>44.848899999999958</v>
      </c>
      <c r="I571" s="361">
        <v>0</v>
      </c>
      <c r="J571" s="361">
        <f t="shared" si="121"/>
        <v>0</v>
      </c>
    </row>
    <row r="572" spans="2:10" ht="15" x14ac:dyDescent="0.25">
      <c r="B572" s="354" t="s">
        <v>279</v>
      </c>
      <c r="C572" s="355">
        <v>38169</v>
      </c>
      <c r="D572" s="12">
        <v>7033</v>
      </c>
      <c r="E572" s="358">
        <f t="shared" si="117"/>
        <v>585.84889999999996</v>
      </c>
      <c r="F572" s="356">
        <v>0</v>
      </c>
      <c r="G572" s="354">
        <v>541</v>
      </c>
      <c r="H572" s="356">
        <f t="shared" si="118"/>
        <v>44.848899999999958</v>
      </c>
      <c r="I572" s="361">
        <v>0</v>
      </c>
      <c r="J572" s="361">
        <f t="shared" si="121"/>
        <v>0</v>
      </c>
    </row>
    <row r="573" spans="2:10" ht="15" x14ac:dyDescent="0.25">
      <c r="B573" s="354" t="s">
        <v>279</v>
      </c>
      <c r="C573" s="355">
        <v>38200</v>
      </c>
      <c r="D573" s="12">
        <v>7033</v>
      </c>
      <c r="E573" s="358">
        <f t="shared" si="117"/>
        <v>585.84889999999996</v>
      </c>
      <c r="F573" s="356">
        <v>0</v>
      </c>
      <c r="G573" s="354">
        <v>541</v>
      </c>
      <c r="H573" s="356">
        <f t="shared" si="118"/>
        <v>44.848899999999958</v>
      </c>
      <c r="I573" s="361">
        <v>0</v>
      </c>
      <c r="J573" s="361">
        <f t="shared" si="121"/>
        <v>0</v>
      </c>
    </row>
    <row r="574" spans="2:10" ht="15" x14ac:dyDescent="0.25">
      <c r="B574" s="354" t="s">
        <v>279</v>
      </c>
      <c r="C574" s="355">
        <v>38231</v>
      </c>
      <c r="D574" s="12">
        <v>7033</v>
      </c>
      <c r="E574" s="358">
        <f t="shared" si="117"/>
        <v>585.84889999999996</v>
      </c>
      <c r="F574" s="356">
        <v>0</v>
      </c>
      <c r="G574" s="354">
        <v>541</v>
      </c>
      <c r="H574" s="356">
        <f t="shared" si="118"/>
        <v>44.848899999999958</v>
      </c>
      <c r="I574" s="361">
        <v>0</v>
      </c>
      <c r="J574" s="361">
        <f t="shared" si="121"/>
        <v>0</v>
      </c>
    </row>
    <row r="575" spans="2:10" ht="15" x14ac:dyDescent="0.25">
      <c r="B575" s="354" t="s">
        <v>279</v>
      </c>
      <c r="C575" s="355">
        <v>38261</v>
      </c>
      <c r="D575" s="12">
        <v>7227</v>
      </c>
      <c r="E575" s="358">
        <f t="shared" si="117"/>
        <v>602.00909999999999</v>
      </c>
      <c r="F575" s="356">
        <v>0</v>
      </c>
      <c r="G575" s="354">
        <v>541</v>
      </c>
      <c r="H575" s="356">
        <f t="shared" si="118"/>
        <v>61.009099999999989</v>
      </c>
      <c r="I575" s="361">
        <v>0</v>
      </c>
      <c r="J575" s="361">
        <f t="shared" si="121"/>
        <v>0</v>
      </c>
    </row>
    <row r="576" spans="2:10" ht="15" x14ac:dyDescent="0.25">
      <c r="B576" s="354" t="s">
        <v>279</v>
      </c>
      <c r="C576" s="355">
        <v>38292</v>
      </c>
      <c r="D576" s="12">
        <v>7227</v>
      </c>
      <c r="E576" s="358">
        <f t="shared" si="117"/>
        <v>602.00909999999999</v>
      </c>
      <c r="F576" s="356">
        <v>0</v>
      </c>
      <c r="G576" s="354">
        <v>541</v>
      </c>
      <c r="H576" s="356">
        <f t="shared" si="118"/>
        <v>61.009099999999989</v>
      </c>
      <c r="I576" s="361">
        <v>0</v>
      </c>
      <c r="J576" s="361">
        <f t="shared" si="121"/>
        <v>0</v>
      </c>
    </row>
    <row r="577" spans="2:10" ht="15" x14ac:dyDescent="0.25">
      <c r="B577" s="354" t="s">
        <v>279</v>
      </c>
      <c r="C577" s="355">
        <v>38322</v>
      </c>
      <c r="D577" s="12">
        <v>7227</v>
      </c>
      <c r="E577" s="358">
        <f t="shared" si="117"/>
        <v>602.00909999999999</v>
      </c>
      <c r="F577" s="356">
        <v>0</v>
      </c>
      <c r="G577" s="354">
        <v>541</v>
      </c>
      <c r="H577" s="356">
        <f t="shared" si="118"/>
        <v>61.009099999999989</v>
      </c>
      <c r="I577" s="361">
        <v>0</v>
      </c>
      <c r="J577" s="361">
        <f t="shared" ref="J577:J591" si="122">SUM(I577*9.5%/12)</f>
        <v>0</v>
      </c>
    </row>
    <row r="578" spans="2:10" ht="15" x14ac:dyDescent="0.25">
      <c r="B578" s="354" t="s">
        <v>279</v>
      </c>
      <c r="C578" s="355">
        <v>38353</v>
      </c>
      <c r="D578" s="12">
        <v>7227</v>
      </c>
      <c r="E578" s="358">
        <f t="shared" si="117"/>
        <v>602.00909999999999</v>
      </c>
      <c r="F578" s="356">
        <v>0</v>
      </c>
      <c r="G578" s="354">
        <v>541</v>
      </c>
      <c r="H578" s="356">
        <f t="shared" si="118"/>
        <v>61.009099999999989</v>
      </c>
      <c r="I578" s="361">
        <v>0</v>
      </c>
      <c r="J578" s="361">
        <f t="shared" si="122"/>
        <v>0</v>
      </c>
    </row>
    <row r="579" spans="2:10" ht="15" x14ac:dyDescent="0.25">
      <c r="B579" s="354" t="s">
        <v>279</v>
      </c>
      <c r="C579" s="355">
        <v>38384</v>
      </c>
      <c r="D579" s="12">
        <v>7450</v>
      </c>
      <c r="E579" s="358">
        <f t="shared" si="117"/>
        <v>620.58500000000004</v>
      </c>
      <c r="F579" s="356">
        <v>0</v>
      </c>
      <c r="G579" s="354">
        <v>541</v>
      </c>
      <c r="H579" s="356">
        <f t="shared" si="118"/>
        <v>79.585000000000036</v>
      </c>
      <c r="I579" s="361">
        <v>0</v>
      </c>
      <c r="J579" s="361">
        <f t="shared" si="122"/>
        <v>0</v>
      </c>
    </row>
    <row r="580" spans="2:10" ht="15" x14ac:dyDescent="0.25">
      <c r="B580" s="354" t="s">
        <v>279</v>
      </c>
      <c r="C580" s="355">
        <v>38412</v>
      </c>
      <c r="D580" s="12">
        <v>7450</v>
      </c>
      <c r="E580" s="358">
        <f t="shared" si="117"/>
        <v>620.58500000000004</v>
      </c>
      <c r="F580" s="356">
        <v>0</v>
      </c>
      <c r="G580" s="354">
        <v>541</v>
      </c>
      <c r="H580" s="356">
        <f t="shared" si="118"/>
        <v>79.585000000000036</v>
      </c>
      <c r="I580" s="361">
        <v>0</v>
      </c>
      <c r="J580" s="361">
        <f t="shared" si="122"/>
        <v>0</v>
      </c>
    </row>
    <row r="581" spans="2:10" ht="15" x14ac:dyDescent="0.25">
      <c r="B581" s="354" t="s">
        <v>279</v>
      </c>
      <c r="C581" s="355">
        <v>38443</v>
      </c>
      <c r="D581" s="12">
        <v>7450</v>
      </c>
      <c r="E581" s="358">
        <f t="shared" si="117"/>
        <v>620.58500000000004</v>
      </c>
      <c r="F581" s="356">
        <v>0</v>
      </c>
      <c r="G581" s="354">
        <v>541</v>
      </c>
      <c r="H581" s="356">
        <f t="shared" si="118"/>
        <v>79.585000000000036</v>
      </c>
      <c r="I581" s="361">
        <v>0</v>
      </c>
      <c r="J581" s="361">
        <f t="shared" si="122"/>
        <v>0</v>
      </c>
    </row>
    <row r="582" spans="2:10" ht="15" x14ac:dyDescent="0.25">
      <c r="B582" s="354" t="s">
        <v>279</v>
      </c>
      <c r="C582" s="355">
        <v>38473</v>
      </c>
      <c r="D582" s="12">
        <v>7600</v>
      </c>
      <c r="E582" s="358">
        <f t="shared" si="117"/>
        <v>633.08000000000004</v>
      </c>
      <c r="F582" s="356">
        <v>0</v>
      </c>
      <c r="G582" s="354">
        <v>541</v>
      </c>
      <c r="H582" s="356">
        <f t="shared" si="118"/>
        <v>92.080000000000041</v>
      </c>
      <c r="I582" s="361">
        <v>0</v>
      </c>
      <c r="J582" s="361">
        <f t="shared" si="122"/>
        <v>0</v>
      </c>
    </row>
    <row r="583" spans="2:10" ht="15" x14ac:dyDescent="0.25">
      <c r="B583" s="354" t="s">
        <v>279</v>
      </c>
      <c r="C583" s="355">
        <v>38504</v>
      </c>
      <c r="D583" s="12">
        <v>7600</v>
      </c>
      <c r="E583" s="358">
        <f t="shared" si="117"/>
        <v>633.08000000000004</v>
      </c>
      <c r="F583" s="356">
        <v>0</v>
      </c>
      <c r="G583" s="354">
        <v>541</v>
      </c>
      <c r="H583" s="356">
        <f t="shared" si="118"/>
        <v>92.080000000000041</v>
      </c>
      <c r="I583" s="361">
        <v>0</v>
      </c>
      <c r="J583" s="361">
        <f t="shared" si="122"/>
        <v>0</v>
      </c>
    </row>
    <row r="584" spans="2:10" ht="15" x14ac:dyDescent="0.25">
      <c r="B584" s="354" t="s">
        <v>279</v>
      </c>
      <c r="C584" s="355">
        <v>38534</v>
      </c>
      <c r="D584" s="12">
        <v>7600</v>
      </c>
      <c r="E584" s="358">
        <f t="shared" si="117"/>
        <v>633.08000000000004</v>
      </c>
      <c r="F584" s="356">
        <v>0</v>
      </c>
      <c r="G584" s="354">
        <v>541</v>
      </c>
      <c r="H584" s="356">
        <f t="shared" si="118"/>
        <v>92.080000000000041</v>
      </c>
      <c r="I584" s="361">
        <v>0</v>
      </c>
      <c r="J584" s="361">
        <f t="shared" si="122"/>
        <v>0</v>
      </c>
    </row>
    <row r="585" spans="2:10" ht="15" x14ac:dyDescent="0.25">
      <c r="B585" s="354" t="s">
        <v>279</v>
      </c>
      <c r="C585" s="355">
        <v>38565</v>
      </c>
      <c r="D585" s="12">
        <v>7600</v>
      </c>
      <c r="E585" s="358">
        <f t="shared" si="117"/>
        <v>633.08000000000004</v>
      </c>
      <c r="F585" s="356">
        <v>0</v>
      </c>
      <c r="G585" s="354">
        <v>541</v>
      </c>
      <c r="H585" s="356">
        <f t="shared" si="118"/>
        <v>92.080000000000041</v>
      </c>
      <c r="I585" s="361">
        <v>0</v>
      </c>
      <c r="J585" s="361">
        <f t="shared" si="122"/>
        <v>0</v>
      </c>
    </row>
    <row r="586" spans="2:10" ht="15" x14ac:dyDescent="0.25">
      <c r="B586" s="354" t="s">
        <v>279</v>
      </c>
      <c r="C586" s="355">
        <v>38596</v>
      </c>
      <c r="D586" s="12">
        <v>7600</v>
      </c>
      <c r="E586" s="358">
        <f t="shared" si="117"/>
        <v>633.08000000000004</v>
      </c>
      <c r="F586" s="356">
        <v>0</v>
      </c>
      <c r="G586" s="354">
        <v>541</v>
      </c>
      <c r="H586" s="356">
        <f t="shared" si="118"/>
        <v>92.080000000000041</v>
      </c>
      <c r="I586" s="361">
        <v>0</v>
      </c>
      <c r="J586" s="361">
        <f t="shared" si="122"/>
        <v>0</v>
      </c>
    </row>
    <row r="587" spans="2:10" ht="15" x14ac:dyDescent="0.25">
      <c r="B587" s="354" t="s">
        <v>279</v>
      </c>
      <c r="C587" s="355">
        <v>38626</v>
      </c>
      <c r="D587" s="12">
        <v>7750</v>
      </c>
      <c r="E587" s="358">
        <f t="shared" si="117"/>
        <v>645.57500000000005</v>
      </c>
      <c r="F587" s="356">
        <v>0</v>
      </c>
      <c r="G587" s="354">
        <v>541</v>
      </c>
      <c r="H587" s="356">
        <f t="shared" si="118"/>
        <v>104.57500000000005</v>
      </c>
      <c r="I587" s="361">
        <v>0</v>
      </c>
      <c r="J587" s="361">
        <f t="shared" si="122"/>
        <v>0</v>
      </c>
    </row>
    <row r="588" spans="2:10" ht="15" x14ac:dyDescent="0.25">
      <c r="B588" s="354" t="s">
        <v>279</v>
      </c>
      <c r="C588" s="355">
        <v>38657</v>
      </c>
      <c r="D588" s="12">
        <v>7750</v>
      </c>
      <c r="E588" s="358">
        <f t="shared" si="117"/>
        <v>645.57500000000005</v>
      </c>
      <c r="F588" s="356">
        <v>0</v>
      </c>
      <c r="G588" s="354">
        <v>541</v>
      </c>
      <c r="H588" s="356">
        <f t="shared" si="118"/>
        <v>104.57500000000005</v>
      </c>
      <c r="I588" s="361">
        <v>0</v>
      </c>
      <c r="J588" s="361">
        <f t="shared" si="122"/>
        <v>0</v>
      </c>
    </row>
    <row r="589" spans="2:10" ht="15" x14ac:dyDescent="0.25">
      <c r="B589" s="354" t="s">
        <v>279</v>
      </c>
      <c r="C589" s="355">
        <v>38687</v>
      </c>
      <c r="D589" s="12">
        <v>7750</v>
      </c>
      <c r="E589" s="358">
        <f t="shared" si="117"/>
        <v>645.57500000000005</v>
      </c>
      <c r="F589" s="356">
        <v>0</v>
      </c>
      <c r="G589" s="354">
        <v>541</v>
      </c>
      <c r="H589" s="356">
        <f t="shared" si="118"/>
        <v>104.57500000000005</v>
      </c>
      <c r="I589" s="361">
        <v>0</v>
      </c>
      <c r="J589" s="361">
        <f t="shared" si="122"/>
        <v>0</v>
      </c>
    </row>
    <row r="590" spans="2:10" ht="15" x14ac:dyDescent="0.25">
      <c r="B590" s="354" t="s">
        <v>279</v>
      </c>
      <c r="C590" s="355">
        <v>38718</v>
      </c>
      <c r="D590" s="12">
        <v>7950</v>
      </c>
      <c r="E590" s="358">
        <f t="shared" si="117"/>
        <v>662.23500000000001</v>
      </c>
      <c r="F590" s="356">
        <v>0</v>
      </c>
      <c r="G590" s="354">
        <v>541</v>
      </c>
      <c r="H590" s="356">
        <f t="shared" si="118"/>
        <v>121.23500000000001</v>
      </c>
      <c r="I590" s="361">
        <v>0</v>
      </c>
      <c r="J590" s="361">
        <f t="shared" si="122"/>
        <v>0</v>
      </c>
    </row>
    <row r="591" spans="2:10" ht="15" x14ac:dyDescent="0.25">
      <c r="B591" s="354" t="s">
        <v>279</v>
      </c>
      <c r="C591" s="355">
        <v>38749</v>
      </c>
      <c r="D591" s="12">
        <v>8189</v>
      </c>
      <c r="E591" s="358">
        <f t="shared" si="117"/>
        <v>682.14369999999997</v>
      </c>
      <c r="F591" s="356">
        <v>0</v>
      </c>
      <c r="G591" s="354">
        <v>541</v>
      </c>
      <c r="H591" s="356">
        <f t="shared" si="118"/>
        <v>141.14369999999997</v>
      </c>
      <c r="I591" s="361">
        <v>0</v>
      </c>
      <c r="J591" s="361">
        <f t="shared" si="122"/>
        <v>0</v>
      </c>
    </row>
    <row r="592" spans="2:10" ht="15" x14ac:dyDescent="0.25">
      <c r="B592" s="354" t="s">
        <v>279</v>
      </c>
      <c r="C592" s="355">
        <v>38777</v>
      </c>
      <c r="D592" s="12">
        <v>8189</v>
      </c>
      <c r="E592" s="358">
        <f t="shared" si="117"/>
        <v>682.14369999999997</v>
      </c>
      <c r="F592" s="356">
        <v>0</v>
      </c>
      <c r="G592" s="354">
        <v>541</v>
      </c>
      <c r="H592" s="356">
        <f t="shared" si="118"/>
        <v>141.14369999999997</v>
      </c>
      <c r="I592" s="361">
        <v>0</v>
      </c>
      <c r="J592" s="360">
        <v>8.5</v>
      </c>
    </row>
    <row r="593" spans="2:10" ht="15" x14ac:dyDescent="0.25">
      <c r="B593" s="354" t="s">
        <v>279</v>
      </c>
      <c r="C593" s="355">
        <v>38808</v>
      </c>
      <c r="D593" s="12">
        <v>8292</v>
      </c>
      <c r="E593" s="358">
        <f t="shared" si="117"/>
        <v>690.72360000000003</v>
      </c>
      <c r="F593" s="356">
        <v>0</v>
      </c>
      <c r="G593" s="354">
        <v>541</v>
      </c>
      <c r="H593" s="356">
        <f t="shared" si="118"/>
        <v>149.72360000000003</v>
      </c>
      <c r="I593" s="361">
        <v>0</v>
      </c>
      <c r="J593" s="360"/>
    </row>
    <row r="594" spans="2:10" ht="15" x14ac:dyDescent="0.25">
      <c r="B594" s="354" t="s">
        <v>279</v>
      </c>
      <c r="C594" s="355">
        <v>38838</v>
      </c>
      <c r="D594" s="12">
        <v>8292</v>
      </c>
      <c r="E594" s="358">
        <f t="shared" ref="E594:E657" si="123">SUM(D594*8.33%)</f>
        <v>690.72360000000003</v>
      </c>
      <c r="F594" s="356">
        <v>0</v>
      </c>
      <c r="G594" s="354">
        <v>541</v>
      </c>
      <c r="H594" s="356">
        <f t="shared" si="118"/>
        <v>149.72360000000003</v>
      </c>
      <c r="I594" s="361">
        <v>0</v>
      </c>
      <c r="J594" s="360"/>
    </row>
    <row r="595" spans="2:10" ht="15" x14ac:dyDescent="0.25">
      <c r="B595" s="354" t="s">
        <v>279</v>
      </c>
      <c r="C595" s="355">
        <v>38869</v>
      </c>
      <c r="D595" s="12">
        <v>8292</v>
      </c>
      <c r="E595" s="358">
        <f t="shared" si="123"/>
        <v>690.72360000000003</v>
      </c>
      <c r="F595" s="356">
        <v>0</v>
      </c>
      <c r="G595" s="354">
        <v>541</v>
      </c>
      <c r="H595" s="356">
        <f t="shared" si="118"/>
        <v>149.72360000000003</v>
      </c>
      <c r="I595" s="361">
        <v>0</v>
      </c>
      <c r="J595" s="360"/>
    </row>
    <row r="596" spans="2:10" ht="15" x14ac:dyDescent="0.25">
      <c r="B596" s="354" t="s">
        <v>279</v>
      </c>
      <c r="C596" s="355">
        <v>38899</v>
      </c>
      <c r="D596" s="12">
        <v>8292</v>
      </c>
      <c r="E596" s="358">
        <f t="shared" si="123"/>
        <v>690.72360000000003</v>
      </c>
      <c r="F596" s="356">
        <v>0</v>
      </c>
      <c r="G596" s="354">
        <v>541</v>
      </c>
      <c r="H596" s="356">
        <f t="shared" si="118"/>
        <v>149.72360000000003</v>
      </c>
      <c r="I596" s="361">
        <v>0</v>
      </c>
      <c r="J596" s="360"/>
    </row>
    <row r="597" spans="2:10" ht="15" x14ac:dyDescent="0.25">
      <c r="B597" s="354" t="s">
        <v>279</v>
      </c>
      <c r="C597" s="355">
        <v>38930</v>
      </c>
      <c r="D597" s="12">
        <v>8446</v>
      </c>
      <c r="E597" s="358">
        <f t="shared" si="123"/>
        <v>703.55179999999996</v>
      </c>
      <c r="F597" s="356">
        <v>0</v>
      </c>
      <c r="G597" s="354">
        <v>541</v>
      </c>
      <c r="H597" s="356">
        <f t="shared" ref="H597:H660" si="124">SUM(E597-G597)</f>
        <v>162.55179999999996</v>
      </c>
      <c r="I597" s="361">
        <v>0</v>
      </c>
      <c r="J597" s="360"/>
    </row>
    <row r="598" spans="2:10" ht="15" x14ac:dyDescent="0.25">
      <c r="B598" s="354" t="s">
        <v>279</v>
      </c>
      <c r="C598" s="355">
        <v>38961</v>
      </c>
      <c r="D598" s="12">
        <v>8446</v>
      </c>
      <c r="E598" s="358">
        <f t="shared" si="123"/>
        <v>703.55179999999996</v>
      </c>
      <c r="F598" s="356">
        <v>0</v>
      </c>
      <c r="G598" s="354">
        <v>541</v>
      </c>
      <c r="H598" s="356">
        <f t="shared" si="124"/>
        <v>162.55179999999996</v>
      </c>
      <c r="I598" s="361">
        <v>0</v>
      </c>
      <c r="J598" s="360"/>
    </row>
    <row r="599" spans="2:10" ht="15" x14ac:dyDescent="0.25">
      <c r="B599" s="354" t="s">
        <v>279</v>
      </c>
      <c r="C599" s="355">
        <v>38991</v>
      </c>
      <c r="D599" s="12">
        <v>8601</v>
      </c>
      <c r="E599" s="358">
        <f t="shared" si="123"/>
        <v>716.4633</v>
      </c>
      <c r="F599" s="356">
        <v>0</v>
      </c>
      <c r="G599" s="354">
        <v>541</v>
      </c>
      <c r="H599" s="356">
        <f t="shared" si="124"/>
        <v>175.4633</v>
      </c>
      <c r="I599" s="361">
        <v>0</v>
      </c>
      <c r="J599" s="360"/>
    </row>
    <row r="600" spans="2:10" ht="15" x14ac:dyDescent="0.25">
      <c r="B600" s="354" t="s">
        <v>279</v>
      </c>
      <c r="C600" s="355">
        <v>39022</v>
      </c>
      <c r="D600" s="12">
        <v>8601</v>
      </c>
      <c r="E600" s="358">
        <f t="shared" si="123"/>
        <v>716.4633</v>
      </c>
      <c r="F600" s="356">
        <v>0</v>
      </c>
      <c r="G600" s="354">
        <v>541</v>
      </c>
      <c r="H600" s="356">
        <f t="shared" si="124"/>
        <v>175.4633</v>
      </c>
      <c r="I600" s="361">
        <v>0</v>
      </c>
      <c r="J600" s="360"/>
    </row>
    <row r="601" spans="2:10" ht="15" x14ac:dyDescent="0.25">
      <c r="B601" s="354" t="s">
        <v>279</v>
      </c>
      <c r="C601" s="355">
        <v>39052</v>
      </c>
      <c r="D601" s="12">
        <v>8601</v>
      </c>
      <c r="E601" s="358">
        <f t="shared" si="123"/>
        <v>716.4633</v>
      </c>
      <c r="F601" s="356">
        <v>0</v>
      </c>
      <c r="G601" s="354">
        <v>541</v>
      </c>
      <c r="H601" s="356">
        <f t="shared" si="124"/>
        <v>175.4633</v>
      </c>
      <c r="I601" s="361">
        <v>0</v>
      </c>
      <c r="J601" s="360"/>
    </row>
    <row r="602" spans="2:10" ht="15" x14ac:dyDescent="0.25">
      <c r="B602" s="354" t="s">
        <v>279</v>
      </c>
      <c r="C602" s="355">
        <v>39083</v>
      </c>
      <c r="D602" s="12">
        <v>8601</v>
      </c>
      <c r="E602" s="358">
        <f t="shared" si="123"/>
        <v>716.4633</v>
      </c>
      <c r="F602" s="356">
        <v>0</v>
      </c>
      <c r="G602" s="354">
        <v>541</v>
      </c>
      <c r="H602" s="356">
        <f t="shared" si="124"/>
        <v>175.4633</v>
      </c>
      <c r="I602" s="361">
        <v>0</v>
      </c>
      <c r="J602" s="360"/>
    </row>
    <row r="603" spans="2:10" ht="15" x14ac:dyDescent="0.25">
      <c r="B603" s="354" t="s">
        <v>279</v>
      </c>
      <c r="C603" s="355">
        <v>39114</v>
      </c>
      <c r="D603" s="12">
        <v>9063</v>
      </c>
      <c r="E603" s="358">
        <f t="shared" si="123"/>
        <v>754.9479</v>
      </c>
      <c r="F603" s="356">
        <v>0</v>
      </c>
      <c r="G603" s="354">
        <v>541</v>
      </c>
      <c r="H603" s="356">
        <f t="shared" si="124"/>
        <v>213.9479</v>
      </c>
      <c r="I603" s="361">
        <v>0</v>
      </c>
      <c r="J603" s="360"/>
    </row>
    <row r="604" spans="2:10" ht="15" x14ac:dyDescent="0.25">
      <c r="B604" s="354" t="s">
        <v>279</v>
      </c>
      <c r="C604" s="355">
        <v>39142</v>
      </c>
      <c r="D604" s="12">
        <v>9063</v>
      </c>
      <c r="E604" s="358">
        <f t="shared" si="123"/>
        <v>754.9479</v>
      </c>
      <c r="F604" s="356">
        <v>0</v>
      </c>
      <c r="G604" s="354">
        <v>541</v>
      </c>
      <c r="H604" s="356">
        <f t="shared" si="124"/>
        <v>213.9479</v>
      </c>
      <c r="I604" s="361">
        <v>0</v>
      </c>
      <c r="J604" s="360">
        <v>8.5</v>
      </c>
    </row>
    <row r="605" spans="2:10" ht="15" x14ac:dyDescent="0.25">
      <c r="B605" s="354" t="s">
        <v>279</v>
      </c>
      <c r="C605" s="355">
        <v>39173</v>
      </c>
      <c r="D605" s="12">
        <v>9063</v>
      </c>
      <c r="E605" s="358">
        <f t="shared" si="123"/>
        <v>754.9479</v>
      </c>
      <c r="F605" s="356">
        <v>0</v>
      </c>
      <c r="G605" s="354">
        <v>541</v>
      </c>
      <c r="H605" s="356">
        <f t="shared" si="124"/>
        <v>213.9479</v>
      </c>
      <c r="I605" s="361">
        <v>0</v>
      </c>
      <c r="J605" s="360"/>
    </row>
    <row r="606" spans="2:10" ht="15" x14ac:dyDescent="0.25">
      <c r="B606" s="354" t="s">
        <v>279</v>
      </c>
      <c r="C606" s="355">
        <v>39203</v>
      </c>
      <c r="D606" s="12">
        <v>9858</v>
      </c>
      <c r="E606" s="358">
        <f t="shared" si="123"/>
        <v>821.17139999999995</v>
      </c>
      <c r="F606" s="356">
        <v>0</v>
      </c>
      <c r="G606" s="354">
        <v>541</v>
      </c>
      <c r="H606" s="356">
        <f t="shared" si="124"/>
        <v>280.17139999999995</v>
      </c>
      <c r="I606" s="361">
        <v>0</v>
      </c>
      <c r="J606" s="360"/>
    </row>
    <row r="607" spans="2:10" ht="15" x14ac:dyDescent="0.25">
      <c r="B607" s="354" t="s">
        <v>279</v>
      </c>
      <c r="C607" s="355">
        <v>39234</v>
      </c>
      <c r="D607" s="12">
        <v>9858</v>
      </c>
      <c r="E607" s="358">
        <f t="shared" si="123"/>
        <v>821.17139999999995</v>
      </c>
      <c r="F607" s="356">
        <v>0</v>
      </c>
      <c r="G607" s="354">
        <v>541</v>
      </c>
      <c r="H607" s="356">
        <f t="shared" si="124"/>
        <v>280.17139999999995</v>
      </c>
      <c r="I607" s="361">
        <v>0</v>
      </c>
      <c r="J607" s="360"/>
    </row>
    <row r="608" spans="2:10" ht="15" x14ac:dyDescent="0.25">
      <c r="B608" s="354" t="s">
        <v>279</v>
      </c>
      <c r="C608" s="355">
        <v>39264</v>
      </c>
      <c r="D608" s="12">
        <v>9858</v>
      </c>
      <c r="E608" s="358">
        <f t="shared" si="123"/>
        <v>821.17139999999995</v>
      </c>
      <c r="F608" s="356">
        <v>0</v>
      </c>
      <c r="G608" s="354">
        <v>541</v>
      </c>
      <c r="H608" s="356">
        <f t="shared" si="124"/>
        <v>280.17139999999995</v>
      </c>
      <c r="I608" s="361">
        <v>0</v>
      </c>
      <c r="J608" s="360"/>
    </row>
    <row r="609" spans="2:10" ht="15" x14ac:dyDescent="0.25">
      <c r="B609" s="354" t="s">
        <v>279</v>
      </c>
      <c r="C609" s="355">
        <v>39295</v>
      </c>
      <c r="D609" s="12">
        <v>9858</v>
      </c>
      <c r="E609" s="358">
        <f t="shared" si="123"/>
        <v>821.17139999999995</v>
      </c>
      <c r="F609" s="356">
        <v>0</v>
      </c>
      <c r="G609" s="354">
        <v>541</v>
      </c>
      <c r="H609" s="356">
        <f t="shared" si="124"/>
        <v>280.17139999999995</v>
      </c>
      <c r="I609" s="361">
        <v>0</v>
      </c>
      <c r="J609" s="360"/>
    </row>
    <row r="610" spans="2:10" ht="15" x14ac:dyDescent="0.25">
      <c r="B610" s="354" t="s">
        <v>279</v>
      </c>
      <c r="C610" s="355">
        <v>39326</v>
      </c>
      <c r="D610" s="12">
        <v>9858</v>
      </c>
      <c r="E610" s="358">
        <f t="shared" si="123"/>
        <v>821.17139999999995</v>
      </c>
      <c r="F610" s="356">
        <v>0</v>
      </c>
      <c r="G610" s="354">
        <v>541</v>
      </c>
      <c r="H610" s="356">
        <f t="shared" si="124"/>
        <v>280.17139999999995</v>
      </c>
      <c r="I610" s="361">
        <v>0</v>
      </c>
      <c r="J610" s="360"/>
    </row>
    <row r="611" spans="2:10" ht="15" x14ac:dyDescent="0.25">
      <c r="B611" s="354" t="s">
        <v>279</v>
      </c>
      <c r="C611" s="355">
        <v>39356</v>
      </c>
      <c r="D611" s="12">
        <v>9858</v>
      </c>
      <c r="E611" s="358">
        <f t="shared" si="123"/>
        <v>821.17139999999995</v>
      </c>
      <c r="F611" s="356">
        <v>0</v>
      </c>
      <c r="G611" s="354">
        <v>541</v>
      </c>
      <c r="H611" s="356">
        <f t="shared" si="124"/>
        <v>280.17139999999995</v>
      </c>
      <c r="I611" s="361">
        <v>0</v>
      </c>
      <c r="J611" s="360"/>
    </row>
    <row r="612" spans="2:10" ht="15" x14ac:dyDescent="0.25">
      <c r="B612" s="354" t="s">
        <v>279</v>
      </c>
      <c r="C612" s="355">
        <v>39387</v>
      </c>
      <c r="D612" s="12">
        <v>9858</v>
      </c>
      <c r="E612" s="358">
        <f t="shared" si="123"/>
        <v>821.17139999999995</v>
      </c>
      <c r="F612" s="356">
        <v>0</v>
      </c>
      <c r="G612" s="354">
        <v>541</v>
      </c>
      <c r="H612" s="356">
        <f t="shared" si="124"/>
        <v>280.17139999999995</v>
      </c>
      <c r="I612" s="361">
        <v>0</v>
      </c>
      <c r="J612" s="360"/>
    </row>
    <row r="613" spans="2:10" ht="15" x14ac:dyDescent="0.25">
      <c r="B613" s="354" t="s">
        <v>279</v>
      </c>
      <c r="C613" s="355">
        <v>39417</v>
      </c>
      <c r="D613" s="12">
        <v>9858</v>
      </c>
      <c r="E613" s="358">
        <f t="shared" si="123"/>
        <v>821.17139999999995</v>
      </c>
      <c r="F613" s="356">
        <v>0</v>
      </c>
      <c r="G613" s="354">
        <v>541</v>
      </c>
      <c r="H613" s="356">
        <f t="shared" si="124"/>
        <v>280.17139999999995</v>
      </c>
      <c r="I613" s="361">
        <v>0</v>
      </c>
      <c r="J613" s="360"/>
    </row>
    <row r="614" spans="2:10" ht="15" x14ac:dyDescent="0.25">
      <c r="B614" s="354" t="s">
        <v>279</v>
      </c>
      <c r="C614" s="355">
        <v>39448</v>
      </c>
      <c r="D614" s="12">
        <v>9858</v>
      </c>
      <c r="E614" s="358">
        <f t="shared" si="123"/>
        <v>821.17139999999995</v>
      </c>
      <c r="F614" s="356">
        <v>0</v>
      </c>
      <c r="G614" s="354">
        <v>541</v>
      </c>
      <c r="H614" s="356">
        <f t="shared" si="124"/>
        <v>280.17139999999995</v>
      </c>
      <c r="I614" s="361">
        <v>0</v>
      </c>
      <c r="J614" s="360"/>
    </row>
    <row r="615" spans="2:10" ht="15" x14ac:dyDescent="0.25">
      <c r="B615" s="354" t="s">
        <v>279</v>
      </c>
      <c r="C615" s="355">
        <v>39479</v>
      </c>
      <c r="D615" s="12">
        <v>10595</v>
      </c>
      <c r="E615" s="358">
        <f t="shared" si="123"/>
        <v>882.56349999999998</v>
      </c>
      <c r="F615" s="356">
        <v>0</v>
      </c>
      <c r="G615" s="354">
        <v>541</v>
      </c>
      <c r="H615" s="356">
        <f t="shared" si="124"/>
        <v>341.56349999999998</v>
      </c>
      <c r="I615" s="361">
        <v>0</v>
      </c>
      <c r="J615" s="360"/>
    </row>
    <row r="616" spans="2:10" ht="15" x14ac:dyDescent="0.25">
      <c r="B616" s="354" t="s">
        <v>279</v>
      </c>
      <c r="C616" s="355">
        <v>39508</v>
      </c>
      <c r="D616" s="12">
        <v>10595</v>
      </c>
      <c r="E616" s="358">
        <f t="shared" si="123"/>
        <v>882.56349999999998</v>
      </c>
      <c r="F616" s="356">
        <v>0</v>
      </c>
      <c r="G616" s="354">
        <v>541</v>
      </c>
      <c r="H616" s="356">
        <f t="shared" si="124"/>
        <v>341.56349999999998</v>
      </c>
      <c r="I616" s="361">
        <v>0</v>
      </c>
      <c r="J616" s="360">
        <v>8.5</v>
      </c>
    </row>
    <row r="617" spans="2:10" ht="15" x14ac:dyDescent="0.25">
      <c r="B617" s="354" t="s">
        <v>279</v>
      </c>
      <c r="C617" s="355">
        <v>39539</v>
      </c>
      <c r="D617" s="12">
        <v>10595</v>
      </c>
      <c r="E617" s="358">
        <f t="shared" si="123"/>
        <v>882.56349999999998</v>
      </c>
      <c r="F617" s="356">
        <v>0</v>
      </c>
      <c r="G617" s="354">
        <v>541</v>
      </c>
      <c r="H617" s="356">
        <f t="shared" si="124"/>
        <v>341.56349999999998</v>
      </c>
      <c r="I617" s="361">
        <v>0</v>
      </c>
      <c r="J617" s="360"/>
    </row>
    <row r="618" spans="2:10" ht="15" x14ac:dyDescent="0.25">
      <c r="B618" s="354" t="s">
        <v>279</v>
      </c>
      <c r="C618" s="355">
        <v>39569</v>
      </c>
      <c r="D618" s="12">
        <v>10595</v>
      </c>
      <c r="E618" s="358">
        <f t="shared" si="123"/>
        <v>882.56349999999998</v>
      </c>
      <c r="F618" s="356">
        <v>0</v>
      </c>
      <c r="G618" s="354">
        <v>541</v>
      </c>
      <c r="H618" s="356">
        <f t="shared" si="124"/>
        <v>341.56349999999998</v>
      </c>
      <c r="I618" s="361">
        <v>0</v>
      </c>
      <c r="J618" s="360"/>
    </row>
    <row r="619" spans="2:10" ht="15" x14ac:dyDescent="0.25">
      <c r="B619" s="354" t="s">
        <v>279</v>
      </c>
      <c r="C619" s="355">
        <v>39600</v>
      </c>
      <c r="D619" s="12">
        <v>11663</v>
      </c>
      <c r="E619" s="358">
        <f t="shared" si="123"/>
        <v>971.52790000000005</v>
      </c>
      <c r="F619" s="356">
        <v>0</v>
      </c>
      <c r="G619" s="354">
        <v>541</v>
      </c>
      <c r="H619" s="356">
        <f t="shared" si="124"/>
        <v>430.52790000000005</v>
      </c>
      <c r="I619" s="361">
        <v>0</v>
      </c>
      <c r="J619" s="360"/>
    </row>
    <row r="620" spans="2:10" ht="15" x14ac:dyDescent="0.25">
      <c r="B620" s="354" t="s">
        <v>279</v>
      </c>
      <c r="C620" s="355">
        <v>39630</v>
      </c>
      <c r="D620" s="12">
        <v>11088</v>
      </c>
      <c r="E620" s="358">
        <f t="shared" si="123"/>
        <v>923.63040000000001</v>
      </c>
      <c r="F620" s="356">
        <v>0</v>
      </c>
      <c r="G620" s="354">
        <v>541</v>
      </c>
      <c r="H620" s="356">
        <f t="shared" si="124"/>
        <v>382.63040000000001</v>
      </c>
      <c r="I620" s="361">
        <v>0</v>
      </c>
      <c r="J620" s="360"/>
    </row>
    <row r="621" spans="2:10" ht="15" x14ac:dyDescent="0.25">
      <c r="B621" s="354" t="s">
        <v>279</v>
      </c>
      <c r="C621" s="355">
        <v>39661</v>
      </c>
      <c r="D621" s="12">
        <v>11088</v>
      </c>
      <c r="E621" s="358">
        <f t="shared" si="123"/>
        <v>923.63040000000001</v>
      </c>
      <c r="F621" s="356">
        <v>0</v>
      </c>
      <c r="G621" s="354">
        <v>541</v>
      </c>
      <c r="H621" s="356">
        <f t="shared" si="124"/>
        <v>382.63040000000001</v>
      </c>
      <c r="I621" s="361">
        <v>0</v>
      </c>
      <c r="J621" s="360"/>
    </row>
    <row r="622" spans="2:10" ht="15" x14ac:dyDescent="0.25">
      <c r="B622" s="354" t="s">
        <v>279</v>
      </c>
      <c r="C622" s="355">
        <v>39692</v>
      </c>
      <c r="D622" s="12">
        <v>11088</v>
      </c>
      <c r="E622" s="358">
        <f t="shared" si="123"/>
        <v>923.63040000000001</v>
      </c>
      <c r="F622" s="356">
        <v>0</v>
      </c>
      <c r="G622" s="354">
        <v>541</v>
      </c>
      <c r="H622" s="356">
        <f t="shared" si="124"/>
        <v>382.63040000000001</v>
      </c>
      <c r="I622" s="361">
        <v>0</v>
      </c>
      <c r="J622" s="360"/>
    </row>
    <row r="623" spans="2:10" ht="15" x14ac:dyDescent="0.25">
      <c r="B623" s="354" t="s">
        <v>279</v>
      </c>
      <c r="C623" s="355">
        <v>39722</v>
      </c>
      <c r="D623" s="12">
        <v>11088</v>
      </c>
      <c r="E623" s="358">
        <f t="shared" si="123"/>
        <v>923.63040000000001</v>
      </c>
      <c r="F623" s="356">
        <v>0</v>
      </c>
      <c r="G623" s="354">
        <v>541</v>
      </c>
      <c r="H623" s="356">
        <f t="shared" si="124"/>
        <v>382.63040000000001</v>
      </c>
      <c r="I623" s="361">
        <v>0</v>
      </c>
      <c r="J623" s="360"/>
    </row>
    <row r="624" spans="2:10" ht="15" x14ac:dyDescent="0.25">
      <c r="B624" s="354" t="s">
        <v>279</v>
      </c>
      <c r="C624" s="355">
        <v>39753</v>
      </c>
      <c r="D624" s="12">
        <v>11088</v>
      </c>
      <c r="E624" s="358">
        <f t="shared" si="123"/>
        <v>923.63040000000001</v>
      </c>
      <c r="F624" s="356">
        <v>0</v>
      </c>
      <c r="G624" s="354">
        <v>541</v>
      </c>
      <c r="H624" s="356">
        <f t="shared" si="124"/>
        <v>382.63040000000001</v>
      </c>
      <c r="I624" s="361">
        <v>0</v>
      </c>
      <c r="J624" s="360"/>
    </row>
    <row r="625" spans="2:10" ht="15" x14ac:dyDescent="0.25">
      <c r="B625" s="354" t="s">
        <v>279</v>
      </c>
      <c r="C625" s="355">
        <v>39783</v>
      </c>
      <c r="D625" s="12">
        <v>11580</v>
      </c>
      <c r="E625" s="358">
        <f t="shared" si="123"/>
        <v>964.61400000000003</v>
      </c>
      <c r="F625" s="356">
        <v>0</v>
      </c>
      <c r="G625" s="354">
        <v>541</v>
      </c>
      <c r="H625" s="356">
        <f t="shared" si="124"/>
        <v>423.61400000000003</v>
      </c>
      <c r="I625" s="361">
        <v>0</v>
      </c>
      <c r="J625" s="360"/>
    </row>
    <row r="626" spans="2:10" ht="15" x14ac:dyDescent="0.25">
      <c r="B626" s="354" t="s">
        <v>279</v>
      </c>
      <c r="C626" s="355">
        <v>39814</v>
      </c>
      <c r="D626" s="12">
        <v>11580</v>
      </c>
      <c r="E626" s="358">
        <f t="shared" si="123"/>
        <v>964.61400000000003</v>
      </c>
      <c r="F626" s="356">
        <v>0</v>
      </c>
      <c r="G626" s="354">
        <v>541</v>
      </c>
      <c r="H626" s="356">
        <f t="shared" si="124"/>
        <v>423.61400000000003</v>
      </c>
      <c r="I626" s="361">
        <v>0</v>
      </c>
      <c r="J626" s="360"/>
    </row>
    <row r="627" spans="2:10" ht="15" x14ac:dyDescent="0.25">
      <c r="B627" s="354" t="s">
        <v>279</v>
      </c>
      <c r="C627" s="355">
        <v>39845</v>
      </c>
      <c r="D627" s="12">
        <v>11950</v>
      </c>
      <c r="E627" s="358">
        <f t="shared" si="123"/>
        <v>995.43499999999995</v>
      </c>
      <c r="F627" s="356">
        <v>0</v>
      </c>
      <c r="G627" s="354">
        <v>541</v>
      </c>
      <c r="H627" s="356">
        <f t="shared" si="124"/>
        <v>454.43499999999995</v>
      </c>
      <c r="I627" s="361">
        <v>0</v>
      </c>
      <c r="J627" s="360"/>
    </row>
    <row r="628" spans="2:10" ht="15" x14ac:dyDescent="0.25">
      <c r="B628" s="354" t="s">
        <v>279</v>
      </c>
      <c r="C628" s="355">
        <v>39873</v>
      </c>
      <c r="D628" s="12">
        <v>11950</v>
      </c>
      <c r="E628" s="358">
        <f t="shared" si="123"/>
        <v>995.43499999999995</v>
      </c>
      <c r="F628" s="356">
        <v>0</v>
      </c>
      <c r="G628" s="354">
        <v>541</v>
      </c>
      <c r="H628" s="356">
        <f t="shared" si="124"/>
        <v>454.43499999999995</v>
      </c>
      <c r="I628" s="361">
        <v>0</v>
      </c>
      <c r="J628" s="360">
        <v>8.5</v>
      </c>
    </row>
    <row r="629" spans="2:10" ht="15" x14ac:dyDescent="0.25">
      <c r="B629" s="354" t="s">
        <v>279</v>
      </c>
      <c r="C629" s="355">
        <v>39904</v>
      </c>
      <c r="D629" s="12">
        <v>12458</v>
      </c>
      <c r="E629" s="358">
        <f t="shared" si="123"/>
        <v>1037.7513999999999</v>
      </c>
      <c r="F629" s="356">
        <v>0</v>
      </c>
      <c r="G629" s="354">
        <v>541</v>
      </c>
      <c r="H629" s="356">
        <f t="shared" si="124"/>
        <v>496.75139999999988</v>
      </c>
      <c r="I629" s="361">
        <v>0</v>
      </c>
      <c r="J629" s="360"/>
    </row>
    <row r="630" spans="2:10" ht="15" x14ac:dyDescent="0.25">
      <c r="B630" s="354" t="s">
        <v>279</v>
      </c>
      <c r="C630" s="355">
        <v>39934</v>
      </c>
      <c r="D630" s="12">
        <v>32481</v>
      </c>
      <c r="E630" s="358">
        <f t="shared" si="123"/>
        <v>2705.6673000000001</v>
      </c>
      <c r="F630" s="356">
        <v>0</v>
      </c>
      <c r="G630" s="354">
        <v>541</v>
      </c>
      <c r="H630" s="356">
        <f t="shared" si="124"/>
        <v>2164.6673000000001</v>
      </c>
      <c r="I630" s="361">
        <v>0</v>
      </c>
      <c r="J630" s="360"/>
    </row>
    <row r="631" spans="2:10" ht="15" x14ac:dyDescent="0.25">
      <c r="B631" s="354" t="s">
        <v>279</v>
      </c>
      <c r="C631" s="355">
        <v>39965</v>
      </c>
      <c r="D631" s="12">
        <v>16716</v>
      </c>
      <c r="E631" s="358">
        <f t="shared" si="123"/>
        <v>1392.4428</v>
      </c>
      <c r="F631" s="356">
        <v>0</v>
      </c>
      <c r="G631" s="354">
        <v>541</v>
      </c>
      <c r="H631" s="356">
        <f t="shared" si="124"/>
        <v>851.44280000000003</v>
      </c>
      <c r="I631" s="361">
        <v>0</v>
      </c>
      <c r="J631" s="360"/>
    </row>
    <row r="632" spans="2:10" ht="15" x14ac:dyDescent="0.25">
      <c r="B632" s="354" t="s">
        <v>279</v>
      </c>
      <c r="C632" s="355">
        <v>39995</v>
      </c>
      <c r="D632" s="12">
        <v>16716</v>
      </c>
      <c r="E632" s="358">
        <f t="shared" si="123"/>
        <v>1392.4428</v>
      </c>
      <c r="F632" s="356">
        <v>0</v>
      </c>
      <c r="G632" s="354">
        <v>541</v>
      </c>
      <c r="H632" s="356">
        <f t="shared" si="124"/>
        <v>851.44280000000003</v>
      </c>
      <c r="I632" s="361">
        <v>0</v>
      </c>
      <c r="J632" s="360"/>
    </row>
    <row r="633" spans="2:10" ht="15" x14ac:dyDescent="0.25">
      <c r="B633" s="354" t="s">
        <v>279</v>
      </c>
      <c r="C633" s="355">
        <v>40026</v>
      </c>
      <c r="D633" s="12">
        <v>17226</v>
      </c>
      <c r="E633" s="358">
        <f t="shared" si="123"/>
        <v>1434.9258</v>
      </c>
      <c r="F633" s="356">
        <v>0</v>
      </c>
      <c r="G633" s="354">
        <v>541</v>
      </c>
      <c r="H633" s="356">
        <f t="shared" si="124"/>
        <v>893.92579999999998</v>
      </c>
      <c r="I633" s="361">
        <v>0</v>
      </c>
      <c r="J633" s="360"/>
    </row>
    <row r="634" spans="2:10" ht="15" x14ac:dyDescent="0.25">
      <c r="B634" s="354" t="s">
        <v>279</v>
      </c>
      <c r="C634" s="355">
        <v>40057</v>
      </c>
      <c r="D634" s="12">
        <v>17226</v>
      </c>
      <c r="E634" s="358">
        <f t="shared" si="123"/>
        <v>1434.9258</v>
      </c>
      <c r="F634" s="356">
        <v>0</v>
      </c>
      <c r="G634" s="354">
        <v>541</v>
      </c>
      <c r="H634" s="356">
        <f t="shared" si="124"/>
        <v>893.92579999999998</v>
      </c>
      <c r="I634" s="361">
        <v>0</v>
      </c>
      <c r="J634" s="360"/>
    </row>
    <row r="635" spans="2:10" ht="15" x14ac:dyDescent="0.25">
      <c r="B635" s="354" t="s">
        <v>279</v>
      </c>
      <c r="C635" s="355">
        <v>40087</v>
      </c>
      <c r="D635" s="12">
        <v>17226</v>
      </c>
      <c r="E635" s="358">
        <f t="shared" si="123"/>
        <v>1434.9258</v>
      </c>
      <c r="F635" s="356">
        <v>0</v>
      </c>
      <c r="G635" s="354">
        <v>541</v>
      </c>
      <c r="H635" s="356">
        <f t="shared" si="124"/>
        <v>893.92579999999998</v>
      </c>
      <c r="I635" s="361">
        <v>0</v>
      </c>
      <c r="J635" s="360"/>
    </row>
    <row r="636" spans="2:10" ht="15" x14ac:dyDescent="0.25">
      <c r="B636" s="354" t="s">
        <v>279</v>
      </c>
      <c r="C636" s="355">
        <v>40118</v>
      </c>
      <c r="D636" s="12">
        <v>17226</v>
      </c>
      <c r="E636" s="358">
        <f t="shared" si="123"/>
        <v>1434.9258</v>
      </c>
      <c r="F636" s="356">
        <v>0</v>
      </c>
      <c r="G636" s="354">
        <v>541</v>
      </c>
      <c r="H636" s="356">
        <f t="shared" si="124"/>
        <v>893.92579999999998</v>
      </c>
      <c r="I636" s="361">
        <v>0</v>
      </c>
      <c r="J636" s="360"/>
    </row>
    <row r="637" spans="2:10" ht="15" x14ac:dyDescent="0.25">
      <c r="B637" s="354" t="s">
        <v>279</v>
      </c>
      <c r="C637" s="355">
        <v>40148</v>
      </c>
      <c r="D637" s="12">
        <v>17226</v>
      </c>
      <c r="E637" s="358">
        <f t="shared" si="123"/>
        <v>1434.9258</v>
      </c>
      <c r="F637" s="356">
        <v>0</v>
      </c>
      <c r="G637" s="354">
        <v>541</v>
      </c>
      <c r="H637" s="356">
        <f t="shared" si="124"/>
        <v>893.92579999999998</v>
      </c>
      <c r="I637" s="361">
        <v>0</v>
      </c>
      <c r="J637" s="360"/>
    </row>
    <row r="638" spans="2:10" ht="15" x14ac:dyDescent="0.25">
      <c r="B638" s="354" t="s">
        <v>279</v>
      </c>
      <c r="C638" s="355">
        <v>40179</v>
      </c>
      <c r="D638" s="12">
        <v>18117</v>
      </c>
      <c r="E638" s="358">
        <f t="shared" si="123"/>
        <v>1509.1460999999999</v>
      </c>
      <c r="F638" s="356">
        <v>0</v>
      </c>
      <c r="G638" s="354">
        <v>541</v>
      </c>
      <c r="H638" s="356">
        <f t="shared" si="124"/>
        <v>968.14609999999993</v>
      </c>
      <c r="I638" s="361">
        <v>0</v>
      </c>
      <c r="J638" s="360"/>
    </row>
    <row r="639" spans="2:10" ht="15" x14ac:dyDescent="0.25">
      <c r="B639" s="354" t="s">
        <v>279</v>
      </c>
      <c r="C639" s="355">
        <v>40210</v>
      </c>
      <c r="D639" s="12">
        <v>18117</v>
      </c>
      <c r="E639" s="358">
        <f t="shared" si="123"/>
        <v>1509.1460999999999</v>
      </c>
      <c r="F639" s="356">
        <v>0</v>
      </c>
      <c r="G639" s="354">
        <v>541</v>
      </c>
      <c r="H639" s="356">
        <f t="shared" si="124"/>
        <v>968.14609999999993</v>
      </c>
      <c r="I639" s="361">
        <v>0</v>
      </c>
      <c r="J639" s="360"/>
    </row>
    <row r="640" spans="2:10" ht="15" x14ac:dyDescent="0.25">
      <c r="B640" s="354" t="s">
        <v>279</v>
      </c>
      <c r="C640" s="355">
        <v>40238</v>
      </c>
      <c r="D640" s="12">
        <v>18117</v>
      </c>
      <c r="E640" s="358">
        <f t="shared" si="123"/>
        <v>1509.1460999999999</v>
      </c>
      <c r="F640" s="356">
        <v>0</v>
      </c>
      <c r="G640" s="354">
        <v>541</v>
      </c>
      <c r="H640" s="356">
        <f t="shared" si="124"/>
        <v>968.14609999999993</v>
      </c>
      <c r="I640" s="361">
        <v>0</v>
      </c>
      <c r="J640" s="360">
        <v>8.5</v>
      </c>
    </row>
    <row r="641" spans="2:10" ht="15" x14ac:dyDescent="0.25">
      <c r="B641" s="354" t="s">
        <v>279</v>
      </c>
      <c r="C641" s="355">
        <v>40269</v>
      </c>
      <c r="D641" s="12">
        <v>33882</v>
      </c>
      <c r="E641" s="358">
        <f t="shared" si="123"/>
        <v>2822.3706000000002</v>
      </c>
      <c r="F641" s="356">
        <v>0</v>
      </c>
      <c r="G641" s="354">
        <v>541</v>
      </c>
      <c r="H641" s="356">
        <f t="shared" si="124"/>
        <v>2281.3706000000002</v>
      </c>
      <c r="I641" s="361">
        <v>0</v>
      </c>
      <c r="J641" s="360"/>
    </row>
    <row r="642" spans="2:10" ht="15" x14ac:dyDescent="0.25">
      <c r="B642" s="354" t="s">
        <v>279</v>
      </c>
      <c r="C642" s="355">
        <v>40299</v>
      </c>
      <c r="D642" s="12">
        <v>18860</v>
      </c>
      <c r="E642" s="358">
        <f t="shared" si="123"/>
        <v>1571.038</v>
      </c>
      <c r="F642" s="356">
        <v>0</v>
      </c>
      <c r="G642" s="354">
        <v>541</v>
      </c>
      <c r="H642" s="356">
        <f t="shared" si="124"/>
        <v>1030.038</v>
      </c>
      <c r="I642" s="361">
        <v>0</v>
      </c>
      <c r="J642" s="360"/>
    </row>
    <row r="643" spans="2:10" ht="15" x14ac:dyDescent="0.25">
      <c r="B643" s="354" t="s">
        <v>279</v>
      </c>
      <c r="C643" s="355">
        <v>40330</v>
      </c>
      <c r="D643" s="12">
        <v>18860</v>
      </c>
      <c r="E643" s="358">
        <f t="shared" si="123"/>
        <v>1571.038</v>
      </c>
      <c r="F643" s="356">
        <v>0</v>
      </c>
      <c r="G643" s="354">
        <v>541</v>
      </c>
      <c r="H643" s="356">
        <f t="shared" si="124"/>
        <v>1030.038</v>
      </c>
      <c r="I643" s="361">
        <v>0</v>
      </c>
      <c r="J643" s="360"/>
    </row>
    <row r="644" spans="2:10" ht="15" x14ac:dyDescent="0.25">
      <c r="B644" s="354" t="s">
        <v>279</v>
      </c>
      <c r="C644" s="355">
        <v>40360</v>
      </c>
      <c r="D644" s="12">
        <v>18860</v>
      </c>
      <c r="E644" s="358">
        <f t="shared" si="123"/>
        <v>1571.038</v>
      </c>
      <c r="F644" s="356">
        <v>0</v>
      </c>
      <c r="G644" s="354">
        <v>541</v>
      </c>
      <c r="H644" s="356">
        <f t="shared" si="124"/>
        <v>1030.038</v>
      </c>
      <c r="I644" s="361">
        <v>0</v>
      </c>
      <c r="J644" s="360"/>
    </row>
    <row r="645" spans="2:10" ht="15" x14ac:dyDescent="0.25">
      <c r="B645" s="354" t="s">
        <v>279</v>
      </c>
      <c r="C645" s="355">
        <v>40391</v>
      </c>
      <c r="D645" s="12">
        <v>19431</v>
      </c>
      <c r="E645" s="358">
        <f t="shared" si="123"/>
        <v>1618.6023</v>
      </c>
      <c r="F645" s="356">
        <v>0</v>
      </c>
      <c r="G645" s="354">
        <v>541</v>
      </c>
      <c r="H645" s="356">
        <f t="shared" si="124"/>
        <v>1077.6023</v>
      </c>
      <c r="I645" s="361">
        <v>0</v>
      </c>
      <c r="J645" s="360"/>
    </row>
    <row r="646" spans="2:10" ht="15" x14ac:dyDescent="0.25">
      <c r="B646" s="354" t="s">
        <v>279</v>
      </c>
      <c r="C646" s="355">
        <v>40422</v>
      </c>
      <c r="D646" s="12">
        <v>19431</v>
      </c>
      <c r="E646" s="358">
        <f t="shared" si="123"/>
        <v>1618.6023</v>
      </c>
      <c r="F646" s="356">
        <v>0</v>
      </c>
      <c r="G646" s="354">
        <v>541</v>
      </c>
      <c r="H646" s="356">
        <f t="shared" si="124"/>
        <v>1077.6023</v>
      </c>
      <c r="I646" s="361">
        <v>0</v>
      </c>
      <c r="J646" s="360"/>
    </row>
    <row r="647" spans="2:10" ht="15" x14ac:dyDescent="0.25">
      <c r="B647" s="354" t="s">
        <v>279</v>
      </c>
      <c r="C647" s="355">
        <v>40452</v>
      </c>
      <c r="D647" s="12">
        <v>19431</v>
      </c>
      <c r="E647" s="358">
        <f t="shared" si="123"/>
        <v>1618.6023</v>
      </c>
      <c r="F647" s="356">
        <v>0</v>
      </c>
      <c r="G647" s="354">
        <v>541</v>
      </c>
      <c r="H647" s="356">
        <f t="shared" si="124"/>
        <v>1077.6023</v>
      </c>
      <c r="I647" s="361">
        <v>0</v>
      </c>
      <c r="J647" s="360"/>
    </row>
    <row r="648" spans="2:10" ht="15" x14ac:dyDescent="0.25">
      <c r="B648" s="354" t="s">
        <v>279</v>
      </c>
      <c r="C648" s="355">
        <v>40483</v>
      </c>
      <c r="D648" s="12">
        <v>19431</v>
      </c>
      <c r="E648" s="358">
        <f t="shared" si="123"/>
        <v>1618.6023</v>
      </c>
      <c r="F648" s="356">
        <v>0</v>
      </c>
      <c r="G648" s="354">
        <v>541</v>
      </c>
      <c r="H648" s="356">
        <f t="shared" si="124"/>
        <v>1077.6023</v>
      </c>
      <c r="I648" s="361">
        <v>0</v>
      </c>
      <c r="J648" s="360"/>
    </row>
    <row r="649" spans="2:10" ht="15" x14ac:dyDescent="0.25">
      <c r="B649" s="354" t="s">
        <v>279</v>
      </c>
      <c r="C649" s="355">
        <v>40513</v>
      </c>
      <c r="D649" s="12">
        <v>19431</v>
      </c>
      <c r="E649" s="358">
        <f t="shared" si="123"/>
        <v>1618.6023</v>
      </c>
      <c r="F649" s="356">
        <v>0</v>
      </c>
      <c r="G649" s="354">
        <v>541</v>
      </c>
      <c r="H649" s="356">
        <f t="shared" si="124"/>
        <v>1077.6023</v>
      </c>
      <c r="I649" s="361">
        <v>0</v>
      </c>
      <c r="J649" s="360"/>
    </row>
    <row r="650" spans="2:10" ht="15" x14ac:dyDescent="0.25">
      <c r="B650" s="354" t="s">
        <v>279</v>
      </c>
      <c r="C650" s="355">
        <v>40544</v>
      </c>
      <c r="D650" s="12">
        <v>20655</v>
      </c>
      <c r="E650" s="358">
        <f t="shared" si="123"/>
        <v>1720.5615</v>
      </c>
      <c r="F650" s="356">
        <v>0</v>
      </c>
      <c r="G650" s="354">
        <v>541</v>
      </c>
      <c r="H650" s="356">
        <f t="shared" si="124"/>
        <v>1179.5615</v>
      </c>
      <c r="I650" s="361">
        <v>0</v>
      </c>
      <c r="J650" s="360"/>
    </row>
    <row r="651" spans="2:10" ht="15" x14ac:dyDescent="0.25">
      <c r="B651" s="354" t="s">
        <v>279</v>
      </c>
      <c r="C651" s="355">
        <v>40575</v>
      </c>
      <c r="D651" s="12">
        <v>20655</v>
      </c>
      <c r="E651" s="358">
        <f t="shared" si="123"/>
        <v>1720.5615</v>
      </c>
      <c r="F651" s="356">
        <v>0</v>
      </c>
      <c r="G651" s="354">
        <v>541</v>
      </c>
      <c r="H651" s="356">
        <f t="shared" si="124"/>
        <v>1179.5615</v>
      </c>
      <c r="I651" s="361">
        <v>0</v>
      </c>
      <c r="J651" s="360"/>
    </row>
    <row r="652" spans="2:10" ht="15" x14ac:dyDescent="0.25">
      <c r="B652" s="354" t="s">
        <v>279</v>
      </c>
      <c r="C652" s="355">
        <v>40603</v>
      </c>
      <c r="D652" s="12">
        <v>20655</v>
      </c>
      <c r="E652" s="358">
        <f t="shared" si="123"/>
        <v>1720.5615</v>
      </c>
      <c r="F652" s="356">
        <v>0</v>
      </c>
      <c r="G652" s="354">
        <v>541</v>
      </c>
      <c r="H652" s="356">
        <f t="shared" si="124"/>
        <v>1179.5615</v>
      </c>
      <c r="I652" s="361">
        <v>0</v>
      </c>
      <c r="J652" s="360">
        <v>9.5</v>
      </c>
    </row>
    <row r="653" spans="2:10" ht="15" x14ac:dyDescent="0.25">
      <c r="B653" s="354" t="s">
        <v>279</v>
      </c>
      <c r="C653" s="355">
        <v>40634</v>
      </c>
      <c r="D653" s="12">
        <v>20655</v>
      </c>
      <c r="E653" s="358">
        <f t="shared" si="123"/>
        <v>1720.5615</v>
      </c>
      <c r="F653" s="356">
        <v>0</v>
      </c>
      <c r="G653" s="354">
        <v>541</v>
      </c>
      <c r="H653" s="356">
        <f t="shared" si="124"/>
        <v>1179.5615</v>
      </c>
      <c r="I653" s="361">
        <v>0</v>
      </c>
      <c r="J653" s="360"/>
    </row>
    <row r="654" spans="2:10" ht="15" x14ac:dyDescent="0.25">
      <c r="B654" s="354" t="s">
        <v>279</v>
      </c>
      <c r="C654" s="355">
        <v>40664</v>
      </c>
      <c r="D654" s="12">
        <v>36420</v>
      </c>
      <c r="E654" s="358">
        <f t="shared" si="123"/>
        <v>3033.7860000000001</v>
      </c>
      <c r="F654" s="356">
        <v>0</v>
      </c>
      <c r="G654" s="354">
        <v>541</v>
      </c>
      <c r="H654" s="356">
        <f t="shared" si="124"/>
        <v>2492.7860000000001</v>
      </c>
      <c r="I654" s="361">
        <v>0</v>
      </c>
      <c r="J654" s="360"/>
    </row>
    <row r="655" spans="2:10" ht="15" x14ac:dyDescent="0.25">
      <c r="B655" s="354" t="s">
        <v>279</v>
      </c>
      <c r="C655" s="355">
        <v>40695</v>
      </c>
      <c r="D655" s="12">
        <v>20655</v>
      </c>
      <c r="E655" s="358">
        <f t="shared" si="123"/>
        <v>1720.5615</v>
      </c>
      <c r="F655" s="356">
        <v>0</v>
      </c>
      <c r="G655" s="354">
        <v>541</v>
      </c>
      <c r="H655" s="356">
        <f t="shared" si="124"/>
        <v>1179.5615</v>
      </c>
      <c r="I655" s="361">
        <v>0</v>
      </c>
      <c r="J655" s="360"/>
    </row>
    <row r="656" spans="2:10" ht="15" x14ac:dyDescent="0.25">
      <c r="B656" s="354" t="s">
        <v>279</v>
      </c>
      <c r="C656" s="355">
        <v>40725</v>
      </c>
      <c r="D656" s="12">
        <v>20655</v>
      </c>
      <c r="E656" s="358">
        <f t="shared" si="123"/>
        <v>1720.5615</v>
      </c>
      <c r="F656" s="356">
        <v>0</v>
      </c>
      <c r="G656" s="354">
        <v>541</v>
      </c>
      <c r="H656" s="356">
        <f t="shared" si="124"/>
        <v>1179.5615</v>
      </c>
      <c r="I656" s="361">
        <v>0</v>
      </c>
      <c r="J656" s="360"/>
    </row>
    <row r="657" spans="2:10" ht="15" x14ac:dyDescent="0.25">
      <c r="B657" s="354" t="s">
        <v>279</v>
      </c>
      <c r="C657" s="355">
        <v>40756</v>
      </c>
      <c r="D657" s="12">
        <v>21276</v>
      </c>
      <c r="E657" s="358">
        <f t="shared" si="123"/>
        <v>1772.2908</v>
      </c>
      <c r="F657" s="356">
        <v>0</v>
      </c>
      <c r="G657" s="354">
        <v>541</v>
      </c>
      <c r="H657" s="356">
        <f t="shared" si="124"/>
        <v>1231.2908</v>
      </c>
      <c r="I657" s="361">
        <v>0</v>
      </c>
      <c r="J657" s="360"/>
    </row>
    <row r="658" spans="2:10" ht="15" x14ac:dyDescent="0.25">
      <c r="B658" s="354" t="s">
        <v>279</v>
      </c>
      <c r="C658" s="355">
        <v>40787</v>
      </c>
      <c r="D658" s="12">
        <v>21276</v>
      </c>
      <c r="E658" s="358">
        <f t="shared" ref="E658:E721" si="125">SUM(D658*8.33%)</f>
        <v>1772.2908</v>
      </c>
      <c r="F658" s="356">
        <v>0</v>
      </c>
      <c r="G658" s="354">
        <v>541</v>
      </c>
      <c r="H658" s="356">
        <f t="shared" si="124"/>
        <v>1231.2908</v>
      </c>
      <c r="I658" s="361">
        <v>0</v>
      </c>
      <c r="J658" s="360"/>
    </row>
    <row r="659" spans="2:10" ht="15" x14ac:dyDescent="0.25">
      <c r="B659" s="354" t="s">
        <v>279</v>
      </c>
      <c r="C659" s="355">
        <v>40817</v>
      </c>
      <c r="D659" s="12">
        <v>21276</v>
      </c>
      <c r="E659" s="358">
        <f t="shared" si="125"/>
        <v>1772.2908</v>
      </c>
      <c r="F659" s="356">
        <v>0</v>
      </c>
      <c r="G659" s="354">
        <v>541</v>
      </c>
      <c r="H659" s="356">
        <f t="shared" si="124"/>
        <v>1231.2908</v>
      </c>
      <c r="I659" s="361">
        <v>0</v>
      </c>
      <c r="J659" s="360"/>
    </row>
    <row r="660" spans="2:10" ht="15" x14ac:dyDescent="0.25">
      <c r="B660" s="354" t="s">
        <v>279</v>
      </c>
      <c r="C660" s="355">
        <v>40848</v>
      </c>
      <c r="D660" s="12">
        <v>21276</v>
      </c>
      <c r="E660" s="358">
        <f t="shared" si="125"/>
        <v>1772.2908</v>
      </c>
      <c r="F660" s="356">
        <v>0</v>
      </c>
      <c r="G660" s="354">
        <v>541</v>
      </c>
      <c r="H660" s="356">
        <f t="shared" si="124"/>
        <v>1231.2908</v>
      </c>
      <c r="I660" s="361">
        <v>0</v>
      </c>
      <c r="J660" s="360"/>
    </row>
    <row r="661" spans="2:10" ht="15" x14ac:dyDescent="0.25">
      <c r="B661" s="354" t="s">
        <v>279</v>
      </c>
      <c r="C661" s="355">
        <v>40878</v>
      </c>
      <c r="D661" s="12">
        <v>21276</v>
      </c>
      <c r="E661" s="358">
        <f t="shared" si="125"/>
        <v>1772.2908</v>
      </c>
      <c r="F661" s="356">
        <v>0</v>
      </c>
      <c r="G661" s="354">
        <v>541</v>
      </c>
      <c r="H661" s="356">
        <f t="shared" ref="H661:H724" si="126">SUM(E661-G661)</f>
        <v>1231.2908</v>
      </c>
      <c r="I661" s="361">
        <v>0</v>
      </c>
      <c r="J661" s="360"/>
    </row>
    <row r="662" spans="2:10" ht="15" x14ac:dyDescent="0.25">
      <c r="B662" s="354" t="s">
        <v>279</v>
      </c>
      <c r="C662" s="355">
        <v>40909</v>
      </c>
      <c r="D662" s="12">
        <v>21276</v>
      </c>
      <c r="E662" s="358">
        <f t="shared" si="125"/>
        <v>1772.2908</v>
      </c>
      <c r="F662" s="356">
        <v>0</v>
      </c>
      <c r="G662" s="354">
        <v>541</v>
      </c>
      <c r="H662" s="356">
        <f t="shared" si="126"/>
        <v>1231.2908</v>
      </c>
      <c r="I662" s="361">
        <v>0</v>
      </c>
      <c r="J662" s="360"/>
    </row>
    <row r="663" spans="2:10" ht="15" x14ac:dyDescent="0.25">
      <c r="B663" s="354" t="s">
        <v>279</v>
      </c>
      <c r="C663" s="355">
        <v>40940</v>
      </c>
      <c r="D663" s="12">
        <v>22852</v>
      </c>
      <c r="E663" s="358">
        <f t="shared" si="125"/>
        <v>1903.5716</v>
      </c>
      <c r="F663" s="356">
        <v>0</v>
      </c>
      <c r="G663" s="354">
        <v>541</v>
      </c>
      <c r="H663" s="356">
        <f t="shared" si="126"/>
        <v>1362.5716</v>
      </c>
      <c r="I663" s="361">
        <v>0</v>
      </c>
      <c r="J663" s="360"/>
    </row>
    <row r="664" spans="2:10" ht="15" x14ac:dyDescent="0.25">
      <c r="B664" s="354" t="s">
        <v>279</v>
      </c>
      <c r="C664" s="355">
        <v>40969</v>
      </c>
      <c r="D664" s="12">
        <v>22852</v>
      </c>
      <c r="E664" s="358">
        <f t="shared" si="125"/>
        <v>1903.5716</v>
      </c>
      <c r="F664" s="356">
        <v>0</v>
      </c>
      <c r="G664" s="354">
        <v>541</v>
      </c>
      <c r="H664" s="356">
        <f t="shared" si="126"/>
        <v>1362.5716</v>
      </c>
      <c r="I664" s="361">
        <v>0</v>
      </c>
      <c r="J664" s="360">
        <v>8.25</v>
      </c>
    </row>
    <row r="665" spans="2:10" ht="15" x14ac:dyDescent="0.25">
      <c r="B665" s="354" t="s">
        <v>279</v>
      </c>
      <c r="C665" s="355">
        <v>41000</v>
      </c>
      <c r="D665" s="12">
        <v>22852</v>
      </c>
      <c r="E665" s="358">
        <f t="shared" si="125"/>
        <v>1903.5716</v>
      </c>
      <c r="F665" s="356">
        <v>0</v>
      </c>
      <c r="G665" s="354">
        <v>541</v>
      </c>
      <c r="H665" s="356">
        <f t="shared" si="126"/>
        <v>1362.5716</v>
      </c>
      <c r="I665" s="361">
        <v>0</v>
      </c>
      <c r="J665" s="360"/>
    </row>
    <row r="666" spans="2:10" ht="15" x14ac:dyDescent="0.25">
      <c r="B666" s="354" t="s">
        <v>279</v>
      </c>
      <c r="C666" s="355">
        <v>41030</v>
      </c>
      <c r="D666" s="12">
        <v>22852</v>
      </c>
      <c r="E666" s="358">
        <f t="shared" si="125"/>
        <v>1903.5716</v>
      </c>
      <c r="F666" s="356">
        <v>0</v>
      </c>
      <c r="G666" s="354">
        <v>541</v>
      </c>
      <c r="H666" s="356">
        <f t="shared" si="126"/>
        <v>1362.5716</v>
      </c>
      <c r="I666" s="361">
        <v>0</v>
      </c>
      <c r="J666" s="360"/>
    </row>
    <row r="667" spans="2:10" ht="15" x14ac:dyDescent="0.25">
      <c r="B667" s="354" t="s">
        <v>279</v>
      </c>
      <c r="C667" s="355">
        <v>41061</v>
      </c>
      <c r="D667" s="12">
        <v>22852</v>
      </c>
      <c r="E667" s="358">
        <f t="shared" si="125"/>
        <v>1903.5716</v>
      </c>
      <c r="F667" s="356">
        <v>0</v>
      </c>
      <c r="G667" s="354">
        <v>541</v>
      </c>
      <c r="H667" s="356">
        <f t="shared" si="126"/>
        <v>1362.5716</v>
      </c>
      <c r="I667" s="361">
        <v>0</v>
      </c>
      <c r="J667" s="360"/>
    </row>
    <row r="668" spans="2:10" ht="15" x14ac:dyDescent="0.25">
      <c r="B668" s="354" t="s">
        <v>279</v>
      </c>
      <c r="C668" s="355">
        <v>41091</v>
      </c>
      <c r="D668" s="12">
        <v>22852</v>
      </c>
      <c r="E668" s="358">
        <f t="shared" si="125"/>
        <v>1903.5716</v>
      </c>
      <c r="F668" s="356">
        <v>0</v>
      </c>
      <c r="G668" s="354">
        <v>541</v>
      </c>
      <c r="H668" s="356">
        <f t="shared" si="126"/>
        <v>1362.5716</v>
      </c>
      <c r="I668" s="361">
        <v>0</v>
      </c>
      <c r="J668" s="360"/>
    </row>
    <row r="669" spans="2:10" ht="15" x14ac:dyDescent="0.25">
      <c r="B669" s="354" t="s">
        <v>279</v>
      </c>
      <c r="C669" s="355">
        <v>41122</v>
      </c>
      <c r="D669" s="12">
        <v>23548</v>
      </c>
      <c r="E669" s="358">
        <f t="shared" si="125"/>
        <v>1961.5483999999999</v>
      </c>
      <c r="F669" s="356">
        <v>0</v>
      </c>
      <c r="G669" s="354">
        <v>541</v>
      </c>
      <c r="H669" s="356">
        <f t="shared" si="126"/>
        <v>1420.5483999999999</v>
      </c>
      <c r="I669" s="361">
        <v>0</v>
      </c>
      <c r="J669" s="360"/>
    </row>
    <row r="670" spans="2:10" ht="15" x14ac:dyDescent="0.25">
      <c r="B670" s="354" t="s">
        <v>279</v>
      </c>
      <c r="C670" s="355">
        <v>41153</v>
      </c>
      <c r="D670" s="12">
        <v>23548</v>
      </c>
      <c r="E670" s="358">
        <f t="shared" si="125"/>
        <v>1961.5483999999999</v>
      </c>
      <c r="F670" s="356">
        <v>0</v>
      </c>
      <c r="G670" s="354">
        <v>541</v>
      </c>
      <c r="H670" s="356">
        <f t="shared" si="126"/>
        <v>1420.5483999999999</v>
      </c>
      <c r="I670" s="361">
        <v>0</v>
      </c>
      <c r="J670" s="360"/>
    </row>
    <row r="671" spans="2:10" ht="15" x14ac:dyDescent="0.25">
      <c r="B671" s="354" t="s">
        <v>279</v>
      </c>
      <c r="C671" s="355">
        <v>41183</v>
      </c>
      <c r="D671" s="12">
        <v>23548</v>
      </c>
      <c r="E671" s="358">
        <f t="shared" si="125"/>
        <v>1961.5483999999999</v>
      </c>
      <c r="F671" s="356">
        <v>0</v>
      </c>
      <c r="G671" s="354">
        <v>541</v>
      </c>
      <c r="H671" s="356">
        <f t="shared" si="126"/>
        <v>1420.5483999999999</v>
      </c>
      <c r="I671" s="361">
        <v>0</v>
      </c>
      <c r="J671" s="360"/>
    </row>
    <row r="672" spans="2:10" ht="15" x14ac:dyDescent="0.25">
      <c r="B672" s="354" t="s">
        <v>279</v>
      </c>
      <c r="C672" s="355">
        <v>41214</v>
      </c>
      <c r="D672" s="12">
        <v>23548</v>
      </c>
      <c r="E672" s="358">
        <f t="shared" si="125"/>
        <v>1961.5483999999999</v>
      </c>
      <c r="F672" s="356">
        <v>0</v>
      </c>
      <c r="G672" s="354">
        <v>541</v>
      </c>
      <c r="H672" s="356">
        <f t="shared" si="126"/>
        <v>1420.5483999999999</v>
      </c>
      <c r="I672" s="361">
        <v>0</v>
      </c>
      <c r="J672" s="360"/>
    </row>
    <row r="673" spans="2:10" ht="15" x14ac:dyDescent="0.25">
      <c r="B673" s="354" t="s">
        <v>279</v>
      </c>
      <c r="C673" s="355">
        <v>41244</v>
      </c>
      <c r="D673" s="12">
        <v>23548</v>
      </c>
      <c r="E673" s="358">
        <f t="shared" si="125"/>
        <v>1961.5483999999999</v>
      </c>
      <c r="F673" s="356">
        <v>0</v>
      </c>
      <c r="G673" s="354">
        <v>541</v>
      </c>
      <c r="H673" s="356">
        <f t="shared" si="126"/>
        <v>1420.5483999999999</v>
      </c>
      <c r="I673" s="361">
        <v>0</v>
      </c>
      <c r="J673" s="360"/>
    </row>
    <row r="674" spans="2:10" ht="15" x14ac:dyDescent="0.25">
      <c r="B674" s="354" t="s">
        <v>279</v>
      </c>
      <c r="C674" s="355">
        <v>41275</v>
      </c>
      <c r="D674" s="12">
        <v>23548</v>
      </c>
      <c r="E674" s="358">
        <f t="shared" si="125"/>
        <v>1961.5483999999999</v>
      </c>
      <c r="F674" s="356">
        <v>0</v>
      </c>
      <c r="G674" s="354">
        <v>541</v>
      </c>
      <c r="H674" s="356">
        <f t="shared" si="126"/>
        <v>1420.5483999999999</v>
      </c>
      <c r="I674" s="361">
        <v>0</v>
      </c>
      <c r="J674" s="360"/>
    </row>
    <row r="675" spans="2:10" ht="15" x14ac:dyDescent="0.25">
      <c r="B675" s="354" t="s">
        <v>279</v>
      </c>
      <c r="C675" s="355">
        <v>41306</v>
      </c>
      <c r="D675" s="12">
        <v>24685</v>
      </c>
      <c r="E675" s="358">
        <f t="shared" si="125"/>
        <v>2056.2604999999999</v>
      </c>
      <c r="F675" s="356">
        <v>0</v>
      </c>
      <c r="G675" s="354">
        <v>541</v>
      </c>
      <c r="H675" s="356">
        <f t="shared" si="126"/>
        <v>1515.2604999999999</v>
      </c>
      <c r="I675" s="361">
        <v>0</v>
      </c>
      <c r="J675" s="360"/>
    </row>
    <row r="676" spans="2:10" ht="15" x14ac:dyDescent="0.25">
      <c r="B676" s="354" t="s">
        <v>279</v>
      </c>
      <c r="C676" s="355">
        <v>41334</v>
      </c>
      <c r="D676" s="12">
        <v>24685</v>
      </c>
      <c r="E676" s="358">
        <f t="shared" si="125"/>
        <v>2056.2604999999999</v>
      </c>
      <c r="F676" s="356">
        <v>0</v>
      </c>
      <c r="G676" s="354">
        <v>541</v>
      </c>
      <c r="H676" s="356">
        <f t="shared" si="126"/>
        <v>1515.2604999999999</v>
      </c>
      <c r="I676" s="361">
        <v>0</v>
      </c>
      <c r="J676" s="360">
        <v>8.5</v>
      </c>
    </row>
    <row r="677" spans="2:10" ht="15" x14ac:dyDescent="0.25">
      <c r="B677" s="354" t="s">
        <v>279</v>
      </c>
      <c r="C677" s="355">
        <v>41365</v>
      </c>
      <c r="D677" s="12">
        <v>28231</v>
      </c>
      <c r="E677" s="358">
        <f t="shared" si="125"/>
        <v>2351.6423</v>
      </c>
      <c r="F677" s="356">
        <v>0</v>
      </c>
      <c r="G677" s="354">
        <v>541</v>
      </c>
      <c r="H677" s="356">
        <f t="shared" si="126"/>
        <v>1810.6423</v>
      </c>
      <c r="I677" s="361">
        <v>0</v>
      </c>
      <c r="J677" s="360"/>
    </row>
    <row r="678" spans="2:10" ht="15" x14ac:dyDescent="0.25">
      <c r="B678" s="354" t="s">
        <v>279</v>
      </c>
      <c r="C678" s="355">
        <v>41395</v>
      </c>
      <c r="D678" s="12">
        <v>25582</v>
      </c>
      <c r="E678" s="358">
        <f t="shared" si="125"/>
        <v>2130.9805999999999</v>
      </c>
      <c r="F678" s="356">
        <v>0</v>
      </c>
      <c r="G678" s="354">
        <v>541</v>
      </c>
      <c r="H678" s="356">
        <f t="shared" si="126"/>
        <v>1589.9805999999999</v>
      </c>
      <c r="I678" s="361">
        <v>0</v>
      </c>
      <c r="J678" s="360"/>
    </row>
    <row r="679" spans="2:10" ht="15" x14ac:dyDescent="0.25">
      <c r="B679" s="354" t="s">
        <v>279</v>
      </c>
      <c r="C679" s="355">
        <v>41426</v>
      </c>
      <c r="D679" s="12">
        <v>25582</v>
      </c>
      <c r="E679" s="358">
        <f t="shared" si="125"/>
        <v>2130.9805999999999</v>
      </c>
      <c r="F679" s="356">
        <v>0</v>
      </c>
      <c r="G679" s="354">
        <v>541</v>
      </c>
      <c r="H679" s="356">
        <f t="shared" si="126"/>
        <v>1589.9805999999999</v>
      </c>
      <c r="I679" s="361">
        <v>0</v>
      </c>
      <c r="J679" s="360"/>
    </row>
    <row r="680" spans="2:10" ht="15" x14ac:dyDescent="0.25">
      <c r="B680" s="354" t="s">
        <v>279</v>
      </c>
      <c r="C680" s="355">
        <v>41456</v>
      </c>
      <c r="D680" s="12">
        <v>25582</v>
      </c>
      <c r="E680" s="358">
        <f t="shared" si="125"/>
        <v>2130.9805999999999</v>
      </c>
      <c r="F680" s="356">
        <v>0</v>
      </c>
      <c r="G680" s="354">
        <v>541</v>
      </c>
      <c r="H680" s="356">
        <f t="shared" si="126"/>
        <v>1589.9805999999999</v>
      </c>
      <c r="I680" s="361">
        <v>0</v>
      </c>
      <c r="J680" s="360"/>
    </row>
    <row r="681" spans="2:10" ht="15" x14ac:dyDescent="0.25">
      <c r="B681" s="354" t="s">
        <v>279</v>
      </c>
      <c r="C681" s="355">
        <v>41487</v>
      </c>
      <c r="D681" s="12">
        <v>26357</v>
      </c>
      <c r="E681" s="358">
        <f t="shared" si="125"/>
        <v>2195.5380999999998</v>
      </c>
      <c r="F681" s="356">
        <v>0</v>
      </c>
      <c r="G681" s="354">
        <v>541</v>
      </c>
      <c r="H681" s="356">
        <f t="shared" si="126"/>
        <v>1654.5380999999998</v>
      </c>
      <c r="I681" s="361">
        <v>0</v>
      </c>
      <c r="J681" s="360"/>
    </row>
    <row r="682" spans="2:10" ht="15" x14ac:dyDescent="0.25">
      <c r="B682" s="354" t="s">
        <v>279</v>
      </c>
      <c r="C682" s="355">
        <v>41518</v>
      </c>
      <c r="D682" s="12">
        <v>33463</v>
      </c>
      <c r="E682" s="358">
        <f t="shared" si="125"/>
        <v>2787.4679000000001</v>
      </c>
      <c r="F682" s="356">
        <v>0</v>
      </c>
      <c r="G682" s="354">
        <v>541</v>
      </c>
      <c r="H682" s="356">
        <f t="shared" si="126"/>
        <v>2246.4679000000001</v>
      </c>
      <c r="I682" s="361">
        <v>0</v>
      </c>
      <c r="J682" s="360"/>
    </row>
    <row r="683" spans="2:10" ht="15" x14ac:dyDescent="0.25">
      <c r="B683" s="354" t="s">
        <v>279</v>
      </c>
      <c r="C683" s="355">
        <v>41548</v>
      </c>
      <c r="D683" s="12">
        <v>27162</v>
      </c>
      <c r="E683" s="358">
        <f t="shared" si="125"/>
        <v>2262.5945999999999</v>
      </c>
      <c r="F683" s="356">
        <v>0</v>
      </c>
      <c r="G683" s="354">
        <v>541</v>
      </c>
      <c r="H683" s="356">
        <f t="shared" si="126"/>
        <v>1721.5945999999999</v>
      </c>
      <c r="I683" s="361">
        <v>0</v>
      </c>
      <c r="J683" s="360"/>
    </row>
    <row r="684" spans="2:10" ht="15" x14ac:dyDescent="0.25">
      <c r="B684" s="354" t="s">
        <v>279</v>
      </c>
      <c r="C684" s="355">
        <v>41579</v>
      </c>
      <c r="D684" s="12">
        <v>27162</v>
      </c>
      <c r="E684" s="358">
        <f t="shared" si="125"/>
        <v>2262.5945999999999</v>
      </c>
      <c r="F684" s="356">
        <v>0</v>
      </c>
      <c r="G684" s="354">
        <v>541</v>
      </c>
      <c r="H684" s="356">
        <f t="shared" si="126"/>
        <v>1721.5945999999999</v>
      </c>
      <c r="I684" s="361">
        <v>0</v>
      </c>
      <c r="J684" s="360"/>
    </row>
    <row r="685" spans="2:10" ht="15" x14ac:dyDescent="0.25">
      <c r="B685" s="354" t="s">
        <v>279</v>
      </c>
      <c r="C685" s="355">
        <v>41609</v>
      </c>
      <c r="D685" s="12">
        <v>27162</v>
      </c>
      <c r="E685" s="358">
        <f t="shared" si="125"/>
        <v>2262.5945999999999</v>
      </c>
      <c r="F685" s="356">
        <v>0</v>
      </c>
      <c r="G685" s="354">
        <v>541</v>
      </c>
      <c r="H685" s="356">
        <f t="shared" si="126"/>
        <v>1721.5945999999999</v>
      </c>
      <c r="I685" s="361">
        <v>0</v>
      </c>
      <c r="J685" s="360"/>
    </row>
    <row r="686" spans="2:10" ht="15" x14ac:dyDescent="0.25">
      <c r="B686" s="354" t="s">
        <v>279</v>
      </c>
      <c r="C686" s="355">
        <v>41640</v>
      </c>
      <c r="D686" s="12">
        <v>27162</v>
      </c>
      <c r="E686" s="358">
        <f t="shared" si="125"/>
        <v>2262.5945999999999</v>
      </c>
      <c r="F686" s="356">
        <v>0</v>
      </c>
      <c r="G686" s="354">
        <v>541</v>
      </c>
      <c r="H686" s="356">
        <f t="shared" si="126"/>
        <v>1721.5945999999999</v>
      </c>
      <c r="I686" s="361">
        <v>0</v>
      </c>
      <c r="J686" s="360"/>
    </row>
    <row r="687" spans="2:10" ht="15" x14ac:dyDescent="0.25">
      <c r="B687" s="354" t="s">
        <v>279</v>
      </c>
      <c r="C687" s="355">
        <v>41671</v>
      </c>
      <c r="D687" s="12">
        <v>28235</v>
      </c>
      <c r="E687" s="358">
        <f t="shared" si="125"/>
        <v>2351.9755</v>
      </c>
      <c r="F687" s="356">
        <v>0</v>
      </c>
      <c r="G687" s="354">
        <v>541</v>
      </c>
      <c r="H687" s="356">
        <f t="shared" si="126"/>
        <v>1810.9755</v>
      </c>
      <c r="I687" s="361">
        <v>0</v>
      </c>
      <c r="J687" s="360"/>
    </row>
    <row r="688" spans="2:10" ht="15" x14ac:dyDescent="0.25">
      <c r="B688" s="354" t="s">
        <v>279</v>
      </c>
      <c r="C688" s="355">
        <v>41699</v>
      </c>
      <c r="D688" s="12">
        <v>28235</v>
      </c>
      <c r="E688" s="358">
        <f t="shared" si="125"/>
        <v>2351.9755</v>
      </c>
      <c r="F688" s="356">
        <v>0</v>
      </c>
      <c r="G688" s="354">
        <v>541</v>
      </c>
      <c r="H688" s="356">
        <f t="shared" si="126"/>
        <v>1810.9755</v>
      </c>
      <c r="I688" s="361">
        <v>0</v>
      </c>
      <c r="J688" s="360">
        <v>8.75</v>
      </c>
    </row>
    <row r="689" spans="2:10" ht="15" x14ac:dyDescent="0.25">
      <c r="B689" s="354" t="s">
        <v>279</v>
      </c>
      <c r="C689" s="355">
        <v>41730</v>
      </c>
      <c r="D689" s="12">
        <v>28235</v>
      </c>
      <c r="E689" s="358">
        <f t="shared" si="125"/>
        <v>2351.9755</v>
      </c>
      <c r="F689" s="356">
        <v>0</v>
      </c>
      <c r="G689" s="354">
        <v>541</v>
      </c>
      <c r="H689" s="356">
        <f t="shared" si="126"/>
        <v>1810.9755</v>
      </c>
      <c r="I689" s="361">
        <v>0</v>
      </c>
      <c r="J689" s="360"/>
    </row>
    <row r="690" spans="2:10" ht="15" x14ac:dyDescent="0.25">
      <c r="B690" s="354" t="s">
        <v>279</v>
      </c>
      <c r="C690" s="355">
        <v>41760</v>
      </c>
      <c r="D690" s="12">
        <v>28235</v>
      </c>
      <c r="E690" s="358">
        <f t="shared" si="125"/>
        <v>2351.9755</v>
      </c>
      <c r="F690" s="356">
        <v>0</v>
      </c>
      <c r="G690" s="354">
        <v>541</v>
      </c>
      <c r="H690" s="356">
        <f t="shared" si="126"/>
        <v>1810.9755</v>
      </c>
      <c r="I690" s="361">
        <v>0</v>
      </c>
      <c r="J690" s="360"/>
    </row>
    <row r="691" spans="2:10" ht="15" x14ac:dyDescent="0.25">
      <c r="B691" s="354" t="s">
        <v>279</v>
      </c>
      <c r="C691" s="355">
        <v>41791</v>
      </c>
      <c r="D691" s="12">
        <v>28235</v>
      </c>
      <c r="E691" s="358">
        <f t="shared" si="125"/>
        <v>2351.9755</v>
      </c>
      <c r="F691" s="356">
        <v>0</v>
      </c>
      <c r="G691" s="354">
        <v>541</v>
      </c>
      <c r="H691" s="356">
        <f t="shared" si="126"/>
        <v>1810.9755</v>
      </c>
      <c r="I691" s="361">
        <v>0</v>
      </c>
      <c r="J691" s="360"/>
    </row>
    <row r="692" spans="2:10" ht="15" x14ac:dyDescent="0.25">
      <c r="B692" s="354" t="s">
        <v>279</v>
      </c>
      <c r="C692" s="355">
        <v>41821</v>
      </c>
      <c r="D692" s="12">
        <v>28235</v>
      </c>
      <c r="E692" s="358">
        <f t="shared" si="125"/>
        <v>2351.9755</v>
      </c>
      <c r="F692" s="356">
        <v>0</v>
      </c>
      <c r="G692" s="354">
        <v>541</v>
      </c>
      <c r="H692" s="356">
        <f t="shared" si="126"/>
        <v>1810.9755</v>
      </c>
      <c r="I692" s="361">
        <v>0</v>
      </c>
      <c r="J692" s="360"/>
    </row>
    <row r="693" spans="2:10" ht="15" x14ac:dyDescent="0.25">
      <c r="B693" s="354" t="s">
        <v>279</v>
      </c>
      <c r="C693" s="355">
        <v>41852</v>
      </c>
      <c r="D693" s="12">
        <v>29088</v>
      </c>
      <c r="E693" s="358">
        <f t="shared" si="125"/>
        <v>2423.0304000000001</v>
      </c>
      <c r="F693" s="356">
        <v>0</v>
      </c>
      <c r="G693" s="354">
        <v>541</v>
      </c>
      <c r="H693" s="356">
        <f t="shared" si="126"/>
        <v>1882.0304000000001</v>
      </c>
      <c r="I693" s="361">
        <v>0</v>
      </c>
      <c r="J693" s="360"/>
    </row>
    <row r="694" spans="2:10" ht="15" x14ac:dyDescent="0.25">
      <c r="B694" s="354" t="s">
        <v>279</v>
      </c>
      <c r="C694" s="355">
        <v>41883</v>
      </c>
      <c r="D694" s="12">
        <v>29088</v>
      </c>
      <c r="E694" s="358">
        <f t="shared" si="125"/>
        <v>2423.0304000000001</v>
      </c>
      <c r="F694" s="356">
        <f t="shared" ref="F694:F757" si="127">SUM(D694-G694)*1.16%</f>
        <v>322.92079999999999</v>
      </c>
      <c r="G694" s="354">
        <v>1250</v>
      </c>
      <c r="H694" s="356">
        <f t="shared" si="126"/>
        <v>1173.0304000000001</v>
      </c>
      <c r="I694" s="361">
        <v>0</v>
      </c>
      <c r="J694" s="360"/>
    </row>
    <row r="695" spans="2:10" ht="15" x14ac:dyDescent="0.25">
      <c r="B695" s="354" t="s">
        <v>279</v>
      </c>
      <c r="C695" s="355">
        <v>41913</v>
      </c>
      <c r="D695" s="12">
        <v>29088</v>
      </c>
      <c r="E695" s="358">
        <f t="shared" si="125"/>
        <v>2423.0304000000001</v>
      </c>
      <c r="F695" s="356">
        <f t="shared" si="127"/>
        <v>322.92079999999999</v>
      </c>
      <c r="G695" s="354">
        <v>1250</v>
      </c>
      <c r="H695" s="356">
        <f t="shared" si="126"/>
        <v>1173.0304000000001</v>
      </c>
      <c r="I695" s="361">
        <v>0</v>
      </c>
      <c r="J695" s="360"/>
    </row>
    <row r="696" spans="2:10" ht="15" x14ac:dyDescent="0.25">
      <c r="B696" s="354" t="s">
        <v>279</v>
      </c>
      <c r="C696" s="355">
        <v>41944</v>
      </c>
      <c r="D696" s="12">
        <v>29088</v>
      </c>
      <c r="E696" s="358">
        <f t="shared" si="125"/>
        <v>2423.0304000000001</v>
      </c>
      <c r="F696" s="356">
        <f t="shared" si="127"/>
        <v>322.92079999999999</v>
      </c>
      <c r="G696" s="354">
        <v>1250</v>
      </c>
      <c r="H696" s="356">
        <f t="shared" si="126"/>
        <v>1173.0304000000001</v>
      </c>
      <c r="I696" s="361">
        <v>0</v>
      </c>
      <c r="J696" s="360"/>
    </row>
    <row r="697" spans="2:10" ht="15" x14ac:dyDescent="0.25">
      <c r="B697" s="354" t="s">
        <v>279</v>
      </c>
      <c r="C697" s="355">
        <v>41974</v>
      </c>
      <c r="D697" s="12">
        <v>29088</v>
      </c>
      <c r="E697" s="358">
        <f t="shared" si="125"/>
        <v>2423.0304000000001</v>
      </c>
      <c r="F697" s="356">
        <f t="shared" si="127"/>
        <v>322.92079999999999</v>
      </c>
      <c r="G697" s="354">
        <v>1250</v>
      </c>
      <c r="H697" s="356">
        <f t="shared" si="126"/>
        <v>1173.0304000000001</v>
      </c>
      <c r="I697" s="361">
        <v>0</v>
      </c>
      <c r="J697" s="360"/>
    </row>
    <row r="698" spans="2:10" ht="15" x14ac:dyDescent="0.25">
      <c r="B698" s="354" t="s">
        <v>279</v>
      </c>
      <c r="C698" s="355">
        <v>42005</v>
      </c>
      <c r="D698" s="12">
        <v>29088</v>
      </c>
      <c r="E698" s="358">
        <f t="shared" si="125"/>
        <v>2423.0304000000001</v>
      </c>
      <c r="F698" s="356">
        <f t="shared" si="127"/>
        <v>322.92079999999999</v>
      </c>
      <c r="G698" s="354">
        <v>1250</v>
      </c>
      <c r="H698" s="356">
        <f t="shared" si="126"/>
        <v>1173.0304000000001</v>
      </c>
      <c r="I698" s="361">
        <v>0</v>
      </c>
      <c r="J698" s="360"/>
    </row>
    <row r="699" spans="2:10" ht="15" x14ac:dyDescent="0.25">
      <c r="B699" s="354" t="s">
        <v>279</v>
      </c>
      <c r="C699" s="355">
        <v>42036</v>
      </c>
      <c r="D699" s="12">
        <v>30377</v>
      </c>
      <c r="E699" s="358">
        <f t="shared" si="125"/>
        <v>2530.4040999999997</v>
      </c>
      <c r="F699" s="356">
        <f t="shared" si="127"/>
        <v>337.8732</v>
      </c>
      <c r="G699" s="354">
        <v>1250</v>
      </c>
      <c r="H699" s="356">
        <f t="shared" si="126"/>
        <v>1280.4040999999997</v>
      </c>
      <c r="I699" s="361">
        <v>0</v>
      </c>
      <c r="J699" s="360"/>
    </row>
    <row r="700" spans="2:10" ht="15" x14ac:dyDescent="0.25">
      <c r="B700" s="354" t="s">
        <v>279</v>
      </c>
      <c r="C700" s="355">
        <v>42064</v>
      </c>
      <c r="D700" s="12">
        <v>30377</v>
      </c>
      <c r="E700" s="358">
        <f t="shared" si="125"/>
        <v>2530.4040999999997</v>
      </c>
      <c r="F700" s="356">
        <f t="shared" si="127"/>
        <v>337.8732</v>
      </c>
      <c r="G700" s="354">
        <v>1250</v>
      </c>
      <c r="H700" s="356">
        <f t="shared" si="126"/>
        <v>1280.4040999999997</v>
      </c>
      <c r="I700" s="361">
        <v>0</v>
      </c>
      <c r="J700" s="360">
        <v>8.75</v>
      </c>
    </row>
    <row r="701" spans="2:10" ht="15" x14ac:dyDescent="0.25">
      <c r="B701" s="354" t="s">
        <v>279</v>
      </c>
      <c r="C701" s="355">
        <v>42095</v>
      </c>
      <c r="D701" s="12">
        <v>30377</v>
      </c>
      <c r="E701" s="358">
        <f t="shared" si="125"/>
        <v>2530.4040999999997</v>
      </c>
      <c r="F701" s="356">
        <f t="shared" si="127"/>
        <v>337.8732</v>
      </c>
      <c r="G701" s="354">
        <v>1250</v>
      </c>
      <c r="H701" s="356">
        <f t="shared" si="126"/>
        <v>1280.4040999999997</v>
      </c>
      <c r="I701" s="361">
        <v>0</v>
      </c>
      <c r="J701" s="360"/>
    </row>
    <row r="702" spans="2:10" ht="15" x14ac:dyDescent="0.25">
      <c r="B702" s="354" t="s">
        <v>279</v>
      </c>
      <c r="C702" s="355">
        <v>42125</v>
      </c>
      <c r="D702" s="12">
        <v>30377</v>
      </c>
      <c r="E702" s="358">
        <f t="shared" si="125"/>
        <v>2530.4040999999997</v>
      </c>
      <c r="F702" s="356">
        <f t="shared" si="127"/>
        <v>337.8732</v>
      </c>
      <c r="G702" s="354">
        <v>1250</v>
      </c>
      <c r="H702" s="356">
        <f t="shared" si="126"/>
        <v>1280.4040999999997</v>
      </c>
      <c r="I702" s="361">
        <v>0</v>
      </c>
      <c r="J702" s="360"/>
    </row>
    <row r="703" spans="2:10" ht="15" x14ac:dyDescent="0.25">
      <c r="B703" s="354" t="s">
        <v>279</v>
      </c>
      <c r="C703" s="355">
        <v>42156</v>
      </c>
      <c r="D703" s="12">
        <v>30377</v>
      </c>
      <c r="E703" s="358">
        <f t="shared" si="125"/>
        <v>2530.4040999999997</v>
      </c>
      <c r="F703" s="356">
        <f t="shared" si="127"/>
        <v>337.8732</v>
      </c>
      <c r="G703" s="354">
        <v>1250</v>
      </c>
      <c r="H703" s="356">
        <f t="shared" si="126"/>
        <v>1280.4040999999997</v>
      </c>
      <c r="I703" s="361">
        <v>0</v>
      </c>
      <c r="J703" s="360"/>
    </row>
    <row r="704" spans="2:10" ht="15" x14ac:dyDescent="0.25">
      <c r="B704" s="354" t="s">
        <v>279</v>
      </c>
      <c r="C704" s="355">
        <v>42186</v>
      </c>
      <c r="D704" s="12">
        <v>30377</v>
      </c>
      <c r="E704" s="358">
        <f t="shared" si="125"/>
        <v>2530.4040999999997</v>
      </c>
      <c r="F704" s="356">
        <f t="shared" si="127"/>
        <v>337.8732</v>
      </c>
      <c r="G704" s="354">
        <v>1250</v>
      </c>
      <c r="H704" s="356">
        <f t="shared" si="126"/>
        <v>1280.4040999999997</v>
      </c>
      <c r="I704" s="361">
        <v>0</v>
      </c>
      <c r="J704" s="360"/>
    </row>
    <row r="705" spans="2:10" ht="15" x14ac:dyDescent="0.25">
      <c r="B705" s="354" t="s">
        <v>279</v>
      </c>
      <c r="C705" s="355">
        <v>42217</v>
      </c>
      <c r="D705" s="12">
        <v>31301</v>
      </c>
      <c r="E705" s="358">
        <f t="shared" si="125"/>
        <v>2607.3732999999997</v>
      </c>
      <c r="F705" s="356">
        <f t="shared" si="127"/>
        <v>348.59159999999997</v>
      </c>
      <c r="G705" s="354">
        <v>1250</v>
      </c>
      <c r="H705" s="356">
        <f t="shared" si="126"/>
        <v>1357.3732999999997</v>
      </c>
      <c r="I705" s="361">
        <v>0</v>
      </c>
      <c r="J705" s="360"/>
    </row>
    <row r="706" spans="2:10" ht="15" x14ac:dyDescent="0.25">
      <c r="B706" s="354" t="s">
        <v>279</v>
      </c>
      <c r="C706" s="355">
        <v>42248</v>
      </c>
      <c r="D706" s="12">
        <v>31301</v>
      </c>
      <c r="E706" s="358">
        <f t="shared" si="125"/>
        <v>2607.3732999999997</v>
      </c>
      <c r="F706" s="356">
        <f t="shared" si="127"/>
        <v>348.59159999999997</v>
      </c>
      <c r="G706" s="354">
        <v>1250</v>
      </c>
      <c r="H706" s="356">
        <f t="shared" si="126"/>
        <v>1357.3732999999997</v>
      </c>
      <c r="I706" s="361">
        <v>0</v>
      </c>
      <c r="J706" s="360"/>
    </row>
    <row r="707" spans="2:10" ht="15" x14ac:dyDescent="0.25">
      <c r="B707" s="354" t="s">
        <v>279</v>
      </c>
      <c r="C707" s="355">
        <v>42278</v>
      </c>
      <c r="D707" s="12">
        <v>31301</v>
      </c>
      <c r="E707" s="358">
        <f t="shared" si="125"/>
        <v>2607.3732999999997</v>
      </c>
      <c r="F707" s="356">
        <f t="shared" si="127"/>
        <v>348.59159999999997</v>
      </c>
      <c r="G707" s="354">
        <v>1250</v>
      </c>
      <c r="H707" s="356">
        <f t="shared" si="126"/>
        <v>1357.3732999999997</v>
      </c>
      <c r="I707" s="361">
        <v>0</v>
      </c>
      <c r="J707" s="360"/>
    </row>
    <row r="708" spans="2:10" ht="15" x14ac:dyDescent="0.25">
      <c r="B708" s="354" t="s">
        <v>279</v>
      </c>
      <c r="C708" s="355">
        <v>42309</v>
      </c>
      <c r="D708" s="12">
        <v>31301</v>
      </c>
      <c r="E708" s="358">
        <f t="shared" si="125"/>
        <v>2607.3732999999997</v>
      </c>
      <c r="F708" s="356">
        <f t="shared" si="127"/>
        <v>348.59159999999997</v>
      </c>
      <c r="G708" s="354">
        <v>1250</v>
      </c>
      <c r="H708" s="356">
        <f t="shared" si="126"/>
        <v>1357.3732999999997</v>
      </c>
      <c r="I708" s="361">
        <v>0</v>
      </c>
      <c r="J708" s="360"/>
    </row>
    <row r="709" spans="2:10" ht="15" x14ac:dyDescent="0.25">
      <c r="B709" s="354" t="s">
        <v>279</v>
      </c>
      <c r="C709" s="355">
        <v>42339</v>
      </c>
      <c r="D709" s="12">
        <v>31301</v>
      </c>
      <c r="E709" s="358">
        <f t="shared" si="125"/>
        <v>2607.3732999999997</v>
      </c>
      <c r="F709" s="356">
        <f t="shared" si="127"/>
        <v>348.59159999999997</v>
      </c>
      <c r="G709" s="354">
        <v>1250</v>
      </c>
      <c r="H709" s="356">
        <f t="shared" si="126"/>
        <v>1357.3732999999997</v>
      </c>
      <c r="I709" s="361">
        <v>0</v>
      </c>
      <c r="J709" s="360"/>
    </row>
    <row r="710" spans="2:10" ht="15" x14ac:dyDescent="0.25">
      <c r="B710" s="354" t="s">
        <v>279</v>
      </c>
      <c r="C710" s="355">
        <v>42370</v>
      </c>
      <c r="D710" s="12">
        <v>31301</v>
      </c>
      <c r="E710" s="358">
        <f t="shared" si="125"/>
        <v>2607.3732999999997</v>
      </c>
      <c r="F710" s="356">
        <f t="shared" si="127"/>
        <v>348.59159999999997</v>
      </c>
      <c r="G710" s="354">
        <v>1250</v>
      </c>
      <c r="H710" s="356">
        <f t="shared" si="126"/>
        <v>1357.3732999999997</v>
      </c>
      <c r="I710" s="361">
        <v>0</v>
      </c>
      <c r="J710" s="360"/>
    </row>
    <row r="711" spans="2:10" ht="15" x14ac:dyDescent="0.25">
      <c r="B711" s="354" t="s">
        <v>279</v>
      </c>
      <c r="C711" s="355">
        <v>42401</v>
      </c>
      <c r="D711" s="12">
        <v>33198</v>
      </c>
      <c r="E711" s="358">
        <f t="shared" si="125"/>
        <v>2765.3933999999999</v>
      </c>
      <c r="F711" s="356">
        <f t="shared" si="127"/>
        <v>370.59679999999997</v>
      </c>
      <c r="G711" s="354">
        <v>1250</v>
      </c>
      <c r="H711" s="356">
        <f t="shared" si="126"/>
        <v>1515.3933999999999</v>
      </c>
      <c r="I711" s="361">
        <v>0</v>
      </c>
      <c r="J711" s="360"/>
    </row>
    <row r="712" spans="2:10" ht="15" x14ac:dyDescent="0.25">
      <c r="B712" s="354" t="s">
        <v>279</v>
      </c>
      <c r="C712" s="355">
        <v>42430</v>
      </c>
      <c r="D712" s="12">
        <v>33198</v>
      </c>
      <c r="E712" s="358">
        <f t="shared" si="125"/>
        <v>2765.3933999999999</v>
      </c>
      <c r="F712" s="356">
        <f t="shared" si="127"/>
        <v>370.59679999999997</v>
      </c>
      <c r="G712" s="354">
        <v>1250</v>
      </c>
      <c r="H712" s="356">
        <f t="shared" si="126"/>
        <v>1515.3933999999999</v>
      </c>
      <c r="I712" s="361">
        <v>0</v>
      </c>
      <c r="J712" s="360">
        <v>8.8000000000000007</v>
      </c>
    </row>
    <row r="713" spans="2:10" ht="15" x14ac:dyDescent="0.25">
      <c r="B713" s="354" t="s">
        <v>279</v>
      </c>
      <c r="C713" s="355">
        <v>42461</v>
      </c>
      <c r="D713" s="12">
        <v>33198</v>
      </c>
      <c r="E713" s="358">
        <f t="shared" si="125"/>
        <v>2765.3933999999999</v>
      </c>
      <c r="F713" s="356">
        <f t="shared" si="127"/>
        <v>370.59679999999997</v>
      </c>
      <c r="G713" s="354">
        <v>1250</v>
      </c>
      <c r="H713" s="356">
        <f t="shared" si="126"/>
        <v>1515.3933999999999</v>
      </c>
      <c r="I713" s="361">
        <v>0</v>
      </c>
      <c r="J713" s="360"/>
    </row>
    <row r="714" spans="2:10" ht="15" x14ac:dyDescent="0.25">
      <c r="B714" s="354" t="s">
        <v>279</v>
      </c>
      <c r="C714" s="355">
        <v>42491</v>
      </c>
      <c r="D714" s="12">
        <v>33198</v>
      </c>
      <c r="E714" s="358">
        <f t="shared" si="125"/>
        <v>2765.3933999999999</v>
      </c>
      <c r="F714" s="356">
        <f t="shared" si="127"/>
        <v>370.59679999999997</v>
      </c>
      <c r="G714" s="354">
        <v>1250</v>
      </c>
      <c r="H714" s="356">
        <f t="shared" si="126"/>
        <v>1515.3933999999999</v>
      </c>
      <c r="I714" s="361">
        <v>0</v>
      </c>
      <c r="J714" s="360"/>
    </row>
    <row r="715" spans="2:10" ht="15" x14ac:dyDescent="0.25">
      <c r="B715" s="354" t="s">
        <v>279</v>
      </c>
      <c r="C715" s="355">
        <v>42522</v>
      </c>
      <c r="D715" s="12">
        <v>33198</v>
      </c>
      <c r="E715" s="358">
        <f t="shared" si="125"/>
        <v>2765.3933999999999</v>
      </c>
      <c r="F715" s="356">
        <f t="shared" si="127"/>
        <v>370.59679999999997</v>
      </c>
      <c r="G715" s="354">
        <v>1250</v>
      </c>
      <c r="H715" s="356">
        <f t="shared" si="126"/>
        <v>1515.3933999999999</v>
      </c>
      <c r="I715" s="361">
        <v>0</v>
      </c>
      <c r="J715" s="360"/>
    </row>
    <row r="716" spans="2:10" ht="15" x14ac:dyDescent="0.25">
      <c r="B716" s="354" t="s">
        <v>279</v>
      </c>
      <c r="C716" s="355">
        <v>42552</v>
      </c>
      <c r="D716" s="12">
        <v>33198</v>
      </c>
      <c r="E716" s="358">
        <f t="shared" si="125"/>
        <v>2765.3933999999999</v>
      </c>
      <c r="F716" s="356">
        <f t="shared" si="127"/>
        <v>370.59679999999997</v>
      </c>
      <c r="G716" s="354">
        <v>1250</v>
      </c>
      <c r="H716" s="356">
        <f t="shared" si="126"/>
        <v>1515.3933999999999</v>
      </c>
      <c r="I716" s="361">
        <v>0</v>
      </c>
      <c r="J716" s="360"/>
    </row>
    <row r="717" spans="2:10" ht="15" x14ac:dyDescent="0.25">
      <c r="B717" s="354" t="s">
        <v>279</v>
      </c>
      <c r="C717" s="355">
        <v>42583</v>
      </c>
      <c r="D717" s="12">
        <v>34195</v>
      </c>
      <c r="E717" s="358">
        <f t="shared" si="125"/>
        <v>2848.4434999999999</v>
      </c>
      <c r="F717" s="356">
        <f t="shared" si="127"/>
        <v>382.16199999999998</v>
      </c>
      <c r="G717" s="354">
        <v>1250</v>
      </c>
      <c r="H717" s="356">
        <f t="shared" si="126"/>
        <v>1598.4434999999999</v>
      </c>
      <c r="I717" s="361">
        <v>0</v>
      </c>
      <c r="J717" s="360"/>
    </row>
    <row r="718" spans="2:10" ht="15" x14ac:dyDescent="0.25">
      <c r="B718" s="354" t="s">
        <v>279</v>
      </c>
      <c r="C718" s="355">
        <v>42614</v>
      </c>
      <c r="D718" s="12">
        <v>34195</v>
      </c>
      <c r="E718" s="358">
        <f t="shared" si="125"/>
        <v>2848.4434999999999</v>
      </c>
      <c r="F718" s="356">
        <f t="shared" si="127"/>
        <v>382.16199999999998</v>
      </c>
      <c r="G718" s="354">
        <v>1250</v>
      </c>
      <c r="H718" s="356">
        <f t="shared" si="126"/>
        <v>1598.4434999999999</v>
      </c>
      <c r="I718" s="361">
        <v>0</v>
      </c>
      <c r="J718" s="360"/>
    </row>
    <row r="719" spans="2:10" ht="15" x14ac:dyDescent="0.25">
      <c r="B719" s="354" t="s">
        <v>279</v>
      </c>
      <c r="C719" s="355">
        <v>42644</v>
      </c>
      <c r="D719" s="12">
        <v>34195</v>
      </c>
      <c r="E719" s="358">
        <f t="shared" si="125"/>
        <v>2848.4434999999999</v>
      </c>
      <c r="F719" s="356">
        <f t="shared" si="127"/>
        <v>382.16199999999998</v>
      </c>
      <c r="G719" s="354">
        <v>1250</v>
      </c>
      <c r="H719" s="356">
        <f t="shared" si="126"/>
        <v>1598.4434999999999</v>
      </c>
      <c r="I719" s="361">
        <v>0</v>
      </c>
      <c r="J719" s="360"/>
    </row>
    <row r="720" spans="2:10" ht="15" x14ac:dyDescent="0.25">
      <c r="B720" s="354" t="s">
        <v>279</v>
      </c>
      <c r="C720" s="355">
        <v>42675</v>
      </c>
      <c r="D720" s="12">
        <v>34195</v>
      </c>
      <c r="E720" s="358">
        <f t="shared" si="125"/>
        <v>2848.4434999999999</v>
      </c>
      <c r="F720" s="356">
        <f t="shared" si="127"/>
        <v>382.16199999999998</v>
      </c>
      <c r="G720" s="354">
        <v>1250</v>
      </c>
      <c r="H720" s="356">
        <f t="shared" si="126"/>
        <v>1598.4434999999999</v>
      </c>
      <c r="I720" s="361">
        <v>0</v>
      </c>
      <c r="J720" s="360"/>
    </row>
    <row r="721" spans="2:10" ht="15" x14ac:dyDescent="0.25">
      <c r="B721" s="354" t="s">
        <v>279</v>
      </c>
      <c r="C721" s="355">
        <v>42705</v>
      </c>
      <c r="D721" s="12">
        <v>34195</v>
      </c>
      <c r="E721" s="358">
        <f t="shared" si="125"/>
        <v>2848.4434999999999</v>
      </c>
      <c r="F721" s="356">
        <f t="shared" si="127"/>
        <v>382.16199999999998</v>
      </c>
      <c r="G721" s="354">
        <v>1250</v>
      </c>
      <c r="H721" s="356">
        <f t="shared" si="126"/>
        <v>1598.4434999999999</v>
      </c>
      <c r="I721" s="361">
        <v>0</v>
      </c>
      <c r="J721" s="360"/>
    </row>
    <row r="722" spans="2:10" ht="15" x14ac:dyDescent="0.25">
      <c r="B722" s="354" t="s">
        <v>279</v>
      </c>
      <c r="C722" s="355">
        <v>42736</v>
      </c>
      <c r="D722" s="12">
        <v>34195</v>
      </c>
      <c r="E722" s="358">
        <f t="shared" ref="E722:E764" si="128">SUM(D722*8.33%)</f>
        <v>2848.4434999999999</v>
      </c>
      <c r="F722" s="356">
        <f t="shared" si="127"/>
        <v>382.16199999999998</v>
      </c>
      <c r="G722" s="354">
        <v>1250</v>
      </c>
      <c r="H722" s="356">
        <f t="shared" si="126"/>
        <v>1598.4434999999999</v>
      </c>
      <c r="I722" s="361">
        <v>0</v>
      </c>
      <c r="J722" s="360"/>
    </row>
    <row r="723" spans="2:10" ht="15" x14ac:dyDescent="0.25">
      <c r="B723" s="354" t="s">
        <v>279</v>
      </c>
      <c r="C723" s="355">
        <v>42767</v>
      </c>
      <c r="D723" s="12">
        <v>36149</v>
      </c>
      <c r="E723" s="358">
        <f t="shared" si="128"/>
        <v>3011.2116999999998</v>
      </c>
      <c r="F723" s="356">
        <f t="shared" si="127"/>
        <v>404.82839999999999</v>
      </c>
      <c r="G723" s="354">
        <v>1250</v>
      </c>
      <c r="H723" s="356">
        <f t="shared" si="126"/>
        <v>1761.2116999999998</v>
      </c>
      <c r="I723" s="361">
        <v>0</v>
      </c>
      <c r="J723" s="360"/>
    </row>
    <row r="724" spans="2:10" ht="15" x14ac:dyDescent="0.25">
      <c r="B724" s="354" t="s">
        <v>279</v>
      </c>
      <c r="C724" s="355">
        <v>42795</v>
      </c>
      <c r="D724" s="12">
        <v>36149</v>
      </c>
      <c r="E724" s="358">
        <f t="shared" si="128"/>
        <v>3011.2116999999998</v>
      </c>
      <c r="F724" s="356">
        <f t="shared" si="127"/>
        <v>404.82839999999999</v>
      </c>
      <c r="G724" s="354">
        <v>1250</v>
      </c>
      <c r="H724" s="356">
        <f t="shared" si="126"/>
        <v>1761.2116999999998</v>
      </c>
      <c r="I724" s="361">
        <v>0</v>
      </c>
      <c r="J724" s="360">
        <v>8.65</v>
      </c>
    </row>
    <row r="725" spans="2:10" ht="15" x14ac:dyDescent="0.25">
      <c r="B725" s="354" t="s">
        <v>279</v>
      </c>
      <c r="C725" s="355">
        <v>42826</v>
      </c>
      <c r="D725" s="12">
        <v>36149</v>
      </c>
      <c r="E725" s="358">
        <f t="shared" si="128"/>
        <v>3011.2116999999998</v>
      </c>
      <c r="F725" s="356">
        <f t="shared" si="127"/>
        <v>404.82839999999999</v>
      </c>
      <c r="G725" s="354">
        <v>1250</v>
      </c>
      <c r="H725" s="356">
        <f t="shared" ref="H725:H764" si="129">SUM(E725-G725)</f>
        <v>1761.2116999999998</v>
      </c>
      <c r="I725" s="361">
        <v>0</v>
      </c>
      <c r="J725" s="359"/>
    </row>
    <row r="726" spans="2:10" ht="15" x14ac:dyDescent="0.25">
      <c r="B726" s="354" t="s">
        <v>279</v>
      </c>
      <c r="C726" s="355">
        <v>42856</v>
      </c>
      <c r="D726" s="12">
        <v>36149</v>
      </c>
      <c r="E726" s="358">
        <f t="shared" si="128"/>
        <v>3011.2116999999998</v>
      </c>
      <c r="F726" s="356">
        <f t="shared" si="127"/>
        <v>404.82839999999999</v>
      </c>
      <c r="G726" s="354">
        <v>1250</v>
      </c>
      <c r="H726" s="356">
        <f t="shared" si="129"/>
        <v>1761.2116999999998</v>
      </c>
      <c r="I726" s="361">
        <v>0</v>
      </c>
      <c r="J726" s="359"/>
    </row>
    <row r="727" spans="2:10" ht="15" x14ac:dyDescent="0.25">
      <c r="B727" s="354" t="s">
        <v>279</v>
      </c>
      <c r="C727" s="355">
        <v>42887</v>
      </c>
      <c r="D727" s="12">
        <v>36149</v>
      </c>
      <c r="E727" s="358">
        <f t="shared" si="128"/>
        <v>3011.2116999999998</v>
      </c>
      <c r="F727" s="356">
        <f t="shared" si="127"/>
        <v>404.82839999999999</v>
      </c>
      <c r="G727" s="354">
        <v>1250</v>
      </c>
      <c r="H727" s="356">
        <f t="shared" si="129"/>
        <v>1761.2116999999998</v>
      </c>
      <c r="I727" s="361">
        <v>0</v>
      </c>
      <c r="J727" s="359"/>
    </row>
    <row r="728" spans="2:10" ht="15" x14ac:dyDescent="0.25">
      <c r="B728" s="354" t="s">
        <v>279</v>
      </c>
      <c r="C728" s="355">
        <v>42917</v>
      </c>
      <c r="D728" s="12">
        <v>36149</v>
      </c>
      <c r="E728" s="358">
        <f t="shared" si="128"/>
        <v>3011.2116999999998</v>
      </c>
      <c r="F728" s="356">
        <f t="shared" si="127"/>
        <v>404.82839999999999</v>
      </c>
      <c r="G728" s="354">
        <v>1250</v>
      </c>
      <c r="H728" s="356">
        <f t="shared" si="129"/>
        <v>1761.2116999999998</v>
      </c>
      <c r="I728" s="361">
        <v>0</v>
      </c>
      <c r="J728" s="359"/>
    </row>
    <row r="729" spans="2:10" ht="15" x14ac:dyDescent="0.25">
      <c r="B729" s="354" t="s">
        <v>279</v>
      </c>
      <c r="C729" s="355">
        <v>42948</v>
      </c>
      <c r="D729" s="12">
        <v>37241</v>
      </c>
      <c r="E729" s="358">
        <f t="shared" si="128"/>
        <v>3102.1752999999999</v>
      </c>
      <c r="F729" s="356">
        <f t="shared" si="127"/>
        <v>417.49559999999997</v>
      </c>
      <c r="G729" s="354">
        <v>1250</v>
      </c>
      <c r="H729" s="356">
        <f t="shared" si="129"/>
        <v>1852.1752999999999</v>
      </c>
      <c r="I729" s="361">
        <v>0</v>
      </c>
      <c r="J729" s="359"/>
    </row>
    <row r="730" spans="2:10" ht="15" x14ac:dyDescent="0.25">
      <c r="B730" s="354" t="s">
        <v>279</v>
      </c>
      <c r="C730" s="355">
        <v>42979</v>
      </c>
      <c r="D730" s="12">
        <v>37241</v>
      </c>
      <c r="E730" s="358">
        <f t="shared" si="128"/>
        <v>3102.1752999999999</v>
      </c>
      <c r="F730" s="356">
        <f t="shared" si="127"/>
        <v>417.49559999999997</v>
      </c>
      <c r="G730" s="354">
        <v>1250</v>
      </c>
      <c r="H730" s="356">
        <f t="shared" si="129"/>
        <v>1852.1752999999999</v>
      </c>
      <c r="I730" s="361">
        <v>0</v>
      </c>
      <c r="J730" s="359"/>
    </row>
    <row r="731" spans="2:10" ht="15" x14ac:dyDescent="0.25">
      <c r="B731" s="354" t="s">
        <v>279</v>
      </c>
      <c r="C731" s="355">
        <v>43009</v>
      </c>
      <c r="D731" s="12">
        <v>37241</v>
      </c>
      <c r="E731" s="358">
        <f t="shared" si="128"/>
        <v>3102.1752999999999</v>
      </c>
      <c r="F731" s="356">
        <f t="shared" si="127"/>
        <v>417.49559999999997</v>
      </c>
      <c r="G731" s="354">
        <v>1250</v>
      </c>
      <c r="H731" s="356">
        <f t="shared" si="129"/>
        <v>1852.1752999999999</v>
      </c>
      <c r="I731" s="361">
        <v>0</v>
      </c>
      <c r="J731" s="359"/>
    </row>
    <row r="732" spans="2:10" ht="15" x14ac:dyDescent="0.25">
      <c r="B732" s="354" t="s">
        <v>279</v>
      </c>
      <c r="C732" s="355">
        <v>43040</v>
      </c>
      <c r="D732" s="12">
        <v>37241</v>
      </c>
      <c r="E732" s="358">
        <f t="shared" si="128"/>
        <v>3102.1752999999999</v>
      </c>
      <c r="F732" s="356">
        <f t="shared" si="127"/>
        <v>417.49559999999997</v>
      </c>
      <c r="G732" s="354">
        <v>1250</v>
      </c>
      <c r="H732" s="356">
        <f t="shared" si="129"/>
        <v>1852.1752999999999</v>
      </c>
      <c r="I732" s="361">
        <v>0</v>
      </c>
      <c r="J732" s="359"/>
    </row>
    <row r="733" spans="2:10" ht="15" x14ac:dyDescent="0.25">
      <c r="B733" s="354" t="s">
        <v>279</v>
      </c>
      <c r="C733" s="355">
        <v>43070</v>
      </c>
      <c r="D733" s="12">
        <v>37241</v>
      </c>
      <c r="E733" s="358">
        <f t="shared" si="128"/>
        <v>3102.1752999999999</v>
      </c>
      <c r="F733" s="356">
        <f t="shared" si="127"/>
        <v>417.49559999999997</v>
      </c>
      <c r="G733" s="354">
        <v>1250</v>
      </c>
      <c r="H733" s="356">
        <f t="shared" si="129"/>
        <v>1852.1752999999999</v>
      </c>
      <c r="I733" s="361">
        <v>0</v>
      </c>
      <c r="J733" s="359"/>
    </row>
    <row r="734" spans="2:10" ht="15" x14ac:dyDescent="0.25">
      <c r="B734" s="354" t="s">
        <v>279</v>
      </c>
      <c r="C734" s="355">
        <v>43101</v>
      </c>
      <c r="D734" s="12">
        <v>37241</v>
      </c>
      <c r="E734" s="358">
        <f t="shared" si="128"/>
        <v>3102.1752999999999</v>
      </c>
      <c r="F734" s="356">
        <f t="shared" si="127"/>
        <v>417.49559999999997</v>
      </c>
      <c r="G734" s="354">
        <v>1250</v>
      </c>
      <c r="H734" s="356">
        <f t="shared" si="129"/>
        <v>1852.1752999999999</v>
      </c>
      <c r="I734" s="361">
        <v>0</v>
      </c>
      <c r="J734" s="359"/>
    </row>
    <row r="735" spans="2:10" ht="15" x14ac:dyDescent="0.25">
      <c r="B735" s="354" t="s">
        <v>279</v>
      </c>
      <c r="C735" s="355">
        <v>43132</v>
      </c>
      <c r="D735" s="12">
        <v>40260</v>
      </c>
      <c r="E735" s="358">
        <f t="shared" si="128"/>
        <v>3353.6579999999999</v>
      </c>
      <c r="F735" s="356">
        <f t="shared" si="127"/>
        <v>452.51599999999996</v>
      </c>
      <c r="G735" s="354">
        <v>1250</v>
      </c>
      <c r="H735" s="356">
        <f t="shared" si="129"/>
        <v>2103.6579999999999</v>
      </c>
      <c r="I735" s="361">
        <v>0</v>
      </c>
      <c r="J735" s="359"/>
    </row>
    <row r="736" spans="2:10" ht="15" x14ac:dyDescent="0.25">
      <c r="B736" s="354" t="s">
        <v>279</v>
      </c>
      <c r="C736" s="355">
        <v>43160</v>
      </c>
      <c r="D736" s="12">
        <v>40260</v>
      </c>
      <c r="E736" s="358">
        <f t="shared" si="128"/>
        <v>3353.6579999999999</v>
      </c>
      <c r="F736" s="356">
        <f t="shared" si="127"/>
        <v>452.51599999999996</v>
      </c>
      <c r="G736" s="354">
        <v>1250</v>
      </c>
      <c r="H736" s="356">
        <f t="shared" si="129"/>
        <v>2103.6579999999999</v>
      </c>
      <c r="I736" s="361">
        <v>0</v>
      </c>
      <c r="J736" s="360">
        <v>8.5500000000000007</v>
      </c>
    </row>
    <row r="737" spans="2:10" ht="15" x14ac:dyDescent="0.25">
      <c r="B737" s="354" t="s">
        <v>279</v>
      </c>
      <c r="C737" s="355">
        <v>43191</v>
      </c>
      <c r="D737" s="12">
        <v>40260</v>
      </c>
      <c r="E737" s="358">
        <f t="shared" si="128"/>
        <v>3353.6579999999999</v>
      </c>
      <c r="F737" s="356">
        <f t="shared" si="127"/>
        <v>452.51599999999996</v>
      </c>
      <c r="G737" s="354">
        <v>1250</v>
      </c>
      <c r="H737" s="356">
        <f t="shared" si="129"/>
        <v>2103.6579999999999</v>
      </c>
      <c r="I737" s="361">
        <v>0</v>
      </c>
      <c r="J737" s="359"/>
    </row>
    <row r="738" spans="2:10" ht="15" x14ac:dyDescent="0.25">
      <c r="B738" s="354" t="s">
        <v>279</v>
      </c>
      <c r="C738" s="355">
        <v>43221</v>
      </c>
      <c r="D738" s="12">
        <v>40260</v>
      </c>
      <c r="E738" s="358">
        <f t="shared" si="128"/>
        <v>3353.6579999999999</v>
      </c>
      <c r="F738" s="356">
        <f t="shared" si="127"/>
        <v>452.51599999999996</v>
      </c>
      <c r="G738" s="354">
        <v>1250</v>
      </c>
      <c r="H738" s="356">
        <f t="shared" si="129"/>
        <v>2103.6579999999999</v>
      </c>
      <c r="I738" s="361">
        <v>0</v>
      </c>
      <c r="J738" s="359"/>
    </row>
    <row r="739" spans="2:10" ht="15" x14ac:dyDescent="0.25">
      <c r="B739" s="354" t="s">
        <v>279</v>
      </c>
      <c r="C739" s="355">
        <v>43252</v>
      </c>
      <c r="D739" s="12">
        <v>40260</v>
      </c>
      <c r="E739" s="358">
        <f t="shared" si="128"/>
        <v>3353.6579999999999</v>
      </c>
      <c r="F739" s="356">
        <f t="shared" si="127"/>
        <v>452.51599999999996</v>
      </c>
      <c r="G739" s="354">
        <v>1250</v>
      </c>
      <c r="H739" s="356">
        <f t="shared" si="129"/>
        <v>2103.6579999999999</v>
      </c>
      <c r="I739" s="361">
        <v>0</v>
      </c>
      <c r="J739" s="359"/>
    </row>
    <row r="740" spans="2:10" ht="15" x14ac:dyDescent="0.25">
      <c r="B740" s="354" t="s">
        <v>279</v>
      </c>
      <c r="C740" s="355">
        <v>43282</v>
      </c>
      <c r="D740" s="12">
        <v>46665</v>
      </c>
      <c r="E740" s="358">
        <f t="shared" si="128"/>
        <v>3887.1945000000001</v>
      </c>
      <c r="F740" s="356">
        <f t="shared" si="127"/>
        <v>526.81399999999996</v>
      </c>
      <c r="G740" s="354">
        <v>1250</v>
      </c>
      <c r="H740" s="356">
        <f t="shared" si="129"/>
        <v>2637.1945000000001</v>
      </c>
      <c r="I740" s="361">
        <v>0</v>
      </c>
      <c r="J740" s="359"/>
    </row>
    <row r="741" spans="2:10" ht="15" x14ac:dyDescent="0.25">
      <c r="B741" s="354" t="s">
        <v>279</v>
      </c>
      <c r="C741" s="355">
        <v>43313</v>
      </c>
      <c r="D741" s="364">
        <v>46665</v>
      </c>
      <c r="E741" s="365">
        <f t="shared" si="128"/>
        <v>3887.1945000000001</v>
      </c>
      <c r="F741" s="356">
        <f t="shared" si="127"/>
        <v>526.81399999999996</v>
      </c>
      <c r="G741" s="354">
        <v>1250</v>
      </c>
      <c r="H741" s="356">
        <f t="shared" si="129"/>
        <v>2637.1945000000001</v>
      </c>
      <c r="I741" s="361">
        <v>0</v>
      </c>
      <c r="J741" s="359"/>
    </row>
    <row r="742" spans="2:10" ht="15" x14ac:dyDescent="0.25">
      <c r="B742" s="354" t="s">
        <v>279</v>
      </c>
      <c r="C742" s="355">
        <v>43344</v>
      </c>
      <c r="D742" s="12">
        <v>46665</v>
      </c>
      <c r="E742" s="358">
        <f t="shared" si="128"/>
        <v>3887.1945000000001</v>
      </c>
      <c r="F742" s="356">
        <f t="shared" si="127"/>
        <v>526.81399999999996</v>
      </c>
      <c r="G742" s="354">
        <v>1250</v>
      </c>
      <c r="H742" s="356">
        <f t="shared" si="129"/>
        <v>2637.1945000000001</v>
      </c>
      <c r="I742" s="361">
        <v>0</v>
      </c>
      <c r="J742" s="359"/>
    </row>
    <row r="743" spans="2:10" ht="15" x14ac:dyDescent="0.25">
      <c r="B743" s="354" t="s">
        <v>279</v>
      </c>
      <c r="C743" s="355">
        <v>43374</v>
      </c>
      <c r="D743" s="12">
        <v>46665</v>
      </c>
      <c r="E743" s="358">
        <f t="shared" si="128"/>
        <v>3887.1945000000001</v>
      </c>
      <c r="F743" s="356">
        <f t="shared" si="127"/>
        <v>526.81399999999996</v>
      </c>
      <c r="G743" s="354">
        <v>1250</v>
      </c>
      <c r="H743" s="356">
        <f t="shared" si="129"/>
        <v>2637.1945000000001</v>
      </c>
      <c r="I743" s="361">
        <v>0</v>
      </c>
      <c r="J743" s="359"/>
    </row>
    <row r="744" spans="2:10" ht="15" x14ac:dyDescent="0.25">
      <c r="B744" s="354" t="s">
        <v>279</v>
      </c>
      <c r="C744" s="355">
        <v>43405</v>
      </c>
      <c r="D744" s="12">
        <v>46665</v>
      </c>
      <c r="E744" s="358">
        <f t="shared" si="128"/>
        <v>3887.1945000000001</v>
      </c>
      <c r="F744" s="356">
        <f t="shared" si="127"/>
        <v>526.81399999999996</v>
      </c>
      <c r="G744" s="354">
        <v>1250</v>
      </c>
      <c r="H744" s="356">
        <f t="shared" si="129"/>
        <v>2637.1945000000001</v>
      </c>
      <c r="I744" s="361">
        <v>0</v>
      </c>
      <c r="J744" s="359"/>
    </row>
    <row r="745" spans="2:10" ht="15" x14ac:dyDescent="0.25">
      <c r="B745" s="354" t="s">
        <v>279</v>
      </c>
      <c r="C745" s="355">
        <v>43435</v>
      </c>
      <c r="D745" s="12">
        <v>46665</v>
      </c>
      <c r="E745" s="358">
        <f t="shared" si="128"/>
        <v>3887.1945000000001</v>
      </c>
      <c r="F745" s="356">
        <f t="shared" si="127"/>
        <v>526.81399999999996</v>
      </c>
      <c r="G745" s="354">
        <v>1250</v>
      </c>
      <c r="H745" s="356">
        <f t="shared" si="129"/>
        <v>2637.1945000000001</v>
      </c>
      <c r="I745" s="361">
        <v>0</v>
      </c>
      <c r="J745" s="359"/>
    </row>
    <row r="746" spans="2:10" ht="15" x14ac:dyDescent="0.25">
      <c r="B746" s="354" t="s">
        <v>279</v>
      </c>
      <c r="C746" s="355">
        <v>43466</v>
      </c>
      <c r="D746" s="12">
        <v>46665</v>
      </c>
      <c r="E746" s="358">
        <f t="shared" si="128"/>
        <v>3887.1945000000001</v>
      </c>
      <c r="F746" s="356">
        <f t="shared" si="127"/>
        <v>526.81399999999996</v>
      </c>
      <c r="G746" s="354">
        <v>1250</v>
      </c>
      <c r="H746" s="356">
        <f t="shared" si="129"/>
        <v>2637.1945000000001</v>
      </c>
      <c r="I746" s="361">
        <v>0</v>
      </c>
      <c r="J746" s="359"/>
    </row>
    <row r="747" spans="2:10" ht="15" x14ac:dyDescent="0.25">
      <c r="B747" s="354" t="s">
        <v>279</v>
      </c>
      <c r="C747" s="355">
        <v>43497</v>
      </c>
      <c r="D747" s="12">
        <v>46665</v>
      </c>
      <c r="E747" s="358">
        <f t="shared" si="128"/>
        <v>3887.1945000000001</v>
      </c>
      <c r="F747" s="356">
        <f t="shared" si="127"/>
        <v>526.81399999999996</v>
      </c>
      <c r="G747" s="354">
        <v>1250</v>
      </c>
      <c r="H747" s="356">
        <f t="shared" si="129"/>
        <v>2637.1945000000001</v>
      </c>
      <c r="I747" s="361">
        <v>0</v>
      </c>
      <c r="J747" s="359"/>
    </row>
    <row r="748" spans="2:10" ht="15" x14ac:dyDescent="0.25">
      <c r="B748" s="354" t="s">
        <v>279</v>
      </c>
      <c r="C748" s="355">
        <v>43525</v>
      </c>
      <c r="D748" s="12">
        <v>46665</v>
      </c>
      <c r="E748" s="358">
        <f t="shared" si="128"/>
        <v>3887.1945000000001</v>
      </c>
      <c r="F748" s="356">
        <f t="shared" si="127"/>
        <v>526.81399999999996</v>
      </c>
      <c r="G748" s="354">
        <v>1250</v>
      </c>
      <c r="H748" s="356">
        <f t="shared" si="129"/>
        <v>2637.1945000000001</v>
      </c>
      <c r="I748" s="361">
        <v>0</v>
      </c>
      <c r="J748" s="360">
        <v>8.65</v>
      </c>
    </row>
    <row r="749" spans="2:10" ht="15" x14ac:dyDescent="0.25">
      <c r="B749" s="354" t="s">
        <v>279</v>
      </c>
      <c r="C749" s="355">
        <v>43556</v>
      </c>
      <c r="D749" s="12">
        <v>46665</v>
      </c>
      <c r="E749" s="358">
        <f t="shared" si="128"/>
        <v>3887.1945000000001</v>
      </c>
      <c r="F749" s="356">
        <f t="shared" si="127"/>
        <v>526.81399999999996</v>
      </c>
      <c r="G749" s="354">
        <v>1250</v>
      </c>
      <c r="H749" s="356">
        <f t="shared" si="129"/>
        <v>2637.1945000000001</v>
      </c>
      <c r="I749" s="361">
        <v>0</v>
      </c>
      <c r="J749" s="359"/>
    </row>
    <row r="750" spans="2:10" ht="15" x14ac:dyDescent="0.25">
      <c r="B750" s="354" t="s">
        <v>279</v>
      </c>
      <c r="C750" s="355">
        <v>43586</v>
      </c>
      <c r="D750" s="12">
        <v>46665</v>
      </c>
      <c r="E750" s="358">
        <f t="shared" si="128"/>
        <v>3887.1945000000001</v>
      </c>
      <c r="F750" s="356">
        <f t="shared" si="127"/>
        <v>526.81399999999996</v>
      </c>
      <c r="G750" s="354">
        <v>1250</v>
      </c>
      <c r="H750" s="356">
        <f t="shared" si="129"/>
        <v>2637.1945000000001</v>
      </c>
      <c r="I750" s="361">
        <v>0</v>
      </c>
      <c r="J750" s="359"/>
    </row>
    <row r="751" spans="2:10" ht="15" x14ac:dyDescent="0.25">
      <c r="B751" s="354" t="s">
        <v>279</v>
      </c>
      <c r="C751" s="355">
        <v>43617</v>
      </c>
      <c r="D751" s="12">
        <v>46665</v>
      </c>
      <c r="E751" s="358">
        <f t="shared" si="128"/>
        <v>3887.1945000000001</v>
      </c>
      <c r="F751" s="356">
        <f t="shared" si="127"/>
        <v>526.81399999999996</v>
      </c>
      <c r="G751" s="354">
        <v>1250</v>
      </c>
      <c r="H751" s="356">
        <f t="shared" si="129"/>
        <v>2637.1945000000001</v>
      </c>
      <c r="I751" s="361">
        <v>0</v>
      </c>
      <c r="J751" s="359"/>
    </row>
    <row r="752" spans="2:10" ht="15" x14ac:dyDescent="0.25">
      <c r="B752" s="354" t="s">
        <v>279</v>
      </c>
      <c r="C752" s="355">
        <v>43647</v>
      </c>
      <c r="D752" s="366">
        <v>48083</v>
      </c>
      <c r="E752" s="358">
        <f t="shared" si="128"/>
        <v>4005.3139000000001</v>
      </c>
      <c r="F752" s="356">
        <f t="shared" si="127"/>
        <v>543.26279999999997</v>
      </c>
      <c r="G752" s="354">
        <v>1250</v>
      </c>
      <c r="H752" s="356">
        <f t="shared" si="129"/>
        <v>2755.3139000000001</v>
      </c>
      <c r="I752" s="361">
        <v>0</v>
      </c>
      <c r="J752" s="359"/>
    </row>
    <row r="753" spans="2:10" ht="15" x14ac:dyDescent="0.25">
      <c r="B753" s="354" t="s">
        <v>279</v>
      </c>
      <c r="C753" s="355">
        <v>43678</v>
      </c>
      <c r="D753" s="366">
        <v>48083</v>
      </c>
      <c r="E753" s="358">
        <f t="shared" si="128"/>
        <v>4005.3139000000001</v>
      </c>
      <c r="F753" s="356">
        <f t="shared" si="127"/>
        <v>543.26279999999997</v>
      </c>
      <c r="G753" s="354">
        <v>1250</v>
      </c>
      <c r="H753" s="356">
        <f t="shared" si="129"/>
        <v>2755.3139000000001</v>
      </c>
      <c r="I753" s="361">
        <v>0</v>
      </c>
      <c r="J753" s="359"/>
    </row>
    <row r="754" spans="2:10" ht="15" x14ac:dyDescent="0.25">
      <c r="B754" s="354" t="s">
        <v>279</v>
      </c>
      <c r="C754" s="355">
        <v>43709</v>
      </c>
      <c r="D754" s="366">
        <v>48083</v>
      </c>
      <c r="E754" s="358">
        <f t="shared" si="128"/>
        <v>4005.3139000000001</v>
      </c>
      <c r="F754" s="356">
        <f t="shared" si="127"/>
        <v>543.26279999999997</v>
      </c>
      <c r="G754" s="354">
        <v>1250</v>
      </c>
      <c r="H754" s="356">
        <f t="shared" si="129"/>
        <v>2755.3139000000001</v>
      </c>
      <c r="I754" s="361">
        <v>0</v>
      </c>
      <c r="J754" s="359"/>
    </row>
    <row r="755" spans="2:10" ht="15" x14ac:dyDescent="0.25">
      <c r="B755" s="354" t="s">
        <v>279</v>
      </c>
      <c r="C755" s="355">
        <v>43739</v>
      </c>
      <c r="D755" s="366">
        <v>48083</v>
      </c>
      <c r="E755" s="358">
        <f t="shared" si="128"/>
        <v>4005.3139000000001</v>
      </c>
      <c r="F755" s="356">
        <f t="shared" si="127"/>
        <v>543.26279999999997</v>
      </c>
      <c r="G755" s="354">
        <v>1250</v>
      </c>
      <c r="H755" s="356">
        <f t="shared" si="129"/>
        <v>2755.3139000000001</v>
      </c>
      <c r="I755" s="361">
        <v>0</v>
      </c>
      <c r="J755" s="359"/>
    </row>
    <row r="756" spans="2:10" ht="15" x14ac:dyDescent="0.25">
      <c r="B756" s="354" t="s">
        <v>279</v>
      </c>
      <c r="C756" s="355">
        <v>43770</v>
      </c>
      <c r="D756" s="366">
        <v>48083</v>
      </c>
      <c r="E756" s="358">
        <f t="shared" si="128"/>
        <v>4005.3139000000001</v>
      </c>
      <c r="F756" s="356">
        <f t="shared" si="127"/>
        <v>543.26279999999997</v>
      </c>
      <c r="G756" s="354">
        <v>1250</v>
      </c>
      <c r="H756" s="356">
        <f t="shared" si="129"/>
        <v>2755.3139000000001</v>
      </c>
      <c r="I756" s="361">
        <v>0</v>
      </c>
      <c r="J756" s="359"/>
    </row>
    <row r="757" spans="2:10" ht="15" x14ac:dyDescent="0.25">
      <c r="B757" s="354" t="s">
        <v>279</v>
      </c>
      <c r="C757" s="355">
        <v>43800</v>
      </c>
      <c r="D757" s="366">
        <v>48083</v>
      </c>
      <c r="E757" s="358">
        <f t="shared" si="128"/>
        <v>4005.3139000000001</v>
      </c>
      <c r="F757" s="356">
        <f t="shared" si="127"/>
        <v>543.26279999999997</v>
      </c>
      <c r="G757" s="354">
        <v>1250</v>
      </c>
      <c r="H757" s="356">
        <f t="shared" si="129"/>
        <v>2755.3139000000001</v>
      </c>
      <c r="I757" s="361">
        <v>0</v>
      </c>
      <c r="J757" s="359"/>
    </row>
    <row r="758" spans="2:10" ht="15" x14ac:dyDescent="0.25">
      <c r="B758" s="354" t="s">
        <v>279</v>
      </c>
      <c r="C758" s="355">
        <v>43831</v>
      </c>
      <c r="D758" s="366">
        <v>48083</v>
      </c>
      <c r="E758" s="358">
        <f t="shared" si="128"/>
        <v>4005.3139000000001</v>
      </c>
      <c r="F758" s="356">
        <f t="shared" ref="F758:F764" si="130">SUM(D758-G758)*1.16%</f>
        <v>543.26279999999997</v>
      </c>
      <c r="G758" s="354">
        <v>1250</v>
      </c>
      <c r="H758" s="356">
        <f t="shared" si="129"/>
        <v>2755.3139000000001</v>
      </c>
      <c r="I758" s="361">
        <v>0</v>
      </c>
      <c r="J758" s="359"/>
    </row>
    <row r="759" spans="2:10" ht="15" x14ac:dyDescent="0.25">
      <c r="B759" s="354" t="s">
        <v>279</v>
      </c>
      <c r="C759" s="355">
        <v>43862</v>
      </c>
      <c r="D759" s="366">
        <v>48083</v>
      </c>
      <c r="E759" s="358">
        <f t="shared" si="128"/>
        <v>4005.3139000000001</v>
      </c>
      <c r="F759" s="356">
        <f t="shared" si="130"/>
        <v>543.26279999999997</v>
      </c>
      <c r="G759" s="354">
        <v>1250</v>
      </c>
      <c r="H759" s="356">
        <f t="shared" si="129"/>
        <v>2755.3139000000001</v>
      </c>
      <c r="I759" s="361">
        <v>0</v>
      </c>
      <c r="J759" s="359"/>
    </row>
    <row r="760" spans="2:10" ht="15" x14ac:dyDescent="0.25">
      <c r="B760" s="354" t="s">
        <v>279</v>
      </c>
      <c r="C760" s="355">
        <v>43891</v>
      </c>
      <c r="D760" s="366">
        <v>48083</v>
      </c>
      <c r="E760" s="358">
        <f t="shared" si="128"/>
        <v>4005.3139000000001</v>
      </c>
      <c r="F760" s="356">
        <f t="shared" si="130"/>
        <v>543.26279999999997</v>
      </c>
      <c r="G760" s="354">
        <v>1250</v>
      </c>
      <c r="H760" s="356">
        <f t="shared" si="129"/>
        <v>2755.3139000000001</v>
      </c>
      <c r="I760" s="361">
        <v>0</v>
      </c>
      <c r="J760" s="360">
        <v>8.5</v>
      </c>
    </row>
    <row r="761" spans="2:10" ht="15" x14ac:dyDescent="0.25">
      <c r="B761" s="354" t="s">
        <v>279</v>
      </c>
      <c r="C761" s="355">
        <v>43922</v>
      </c>
      <c r="D761" s="366">
        <v>48083</v>
      </c>
      <c r="E761" s="358">
        <f t="shared" si="128"/>
        <v>4005.3139000000001</v>
      </c>
      <c r="F761" s="356">
        <f t="shared" si="130"/>
        <v>543.26279999999997</v>
      </c>
      <c r="G761" s="354">
        <v>1250</v>
      </c>
      <c r="H761" s="356">
        <f t="shared" si="129"/>
        <v>2755.3139000000001</v>
      </c>
      <c r="I761" s="361">
        <v>0</v>
      </c>
      <c r="J761" s="359"/>
    </row>
    <row r="762" spans="2:10" ht="15" x14ac:dyDescent="0.25">
      <c r="B762" s="354" t="s">
        <v>279</v>
      </c>
      <c r="C762" s="355">
        <v>43952</v>
      </c>
      <c r="D762" s="366">
        <v>48083</v>
      </c>
      <c r="E762" s="358">
        <f t="shared" si="128"/>
        <v>4005.3139000000001</v>
      </c>
      <c r="F762" s="356">
        <f t="shared" si="130"/>
        <v>543.26279999999997</v>
      </c>
      <c r="G762" s="354">
        <v>1250</v>
      </c>
      <c r="H762" s="356">
        <f t="shared" si="129"/>
        <v>2755.3139000000001</v>
      </c>
      <c r="I762" s="361">
        <v>0</v>
      </c>
      <c r="J762" s="359"/>
    </row>
    <row r="763" spans="2:10" ht="15" x14ac:dyDescent="0.25">
      <c r="B763" s="354" t="s">
        <v>279</v>
      </c>
      <c r="C763" s="355">
        <v>43983</v>
      </c>
      <c r="D763" s="366">
        <v>48083</v>
      </c>
      <c r="E763" s="358">
        <f t="shared" si="128"/>
        <v>4005.3139000000001</v>
      </c>
      <c r="F763" s="356">
        <f t="shared" si="130"/>
        <v>543.26279999999997</v>
      </c>
      <c r="G763" s="354">
        <v>1250</v>
      </c>
      <c r="H763" s="356">
        <f t="shared" si="129"/>
        <v>2755.3139000000001</v>
      </c>
      <c r="I763" s="361">
        <v>0</v>
      </c>
      <c r="J763" s="359"/>
    </row>
    <row r="764" spans="2:10" ht="15" x14ac:dyDescent="0.25">
      <c r="B764" s="354" t="s">
        <v>279</v>
      </c>
      <c r="C764" s="355">
        <v>44013</v>
      </c>
      <c r="D764" s="366">
        <v>48083</v>
      </c>
      <c r="E764" s="358">
        <f t="shared" si="128"/>
        <v>4005.3139000000001</v>
      </c>
      <c r="F764" s="356">
        <f t="shared" si="130"/>
        <v>543.26279999999997</v>
      </c>
      <c r="G764" s="354">
        <v>1250</v>
      </c>
      <c r="H764" s="356">
        <f t="shared" si="129"/>
        <v>2755.3139000000001</v>
      </c>
      <c r="I764" s="361">
        <v>0</v>
      </c>
      <c r="J764" s="359"/>
    </row>
  </sheetData>
  <mergeCells count="99">
    <mergeCell ref="B2:K2"/>
    <mergeCell ref="B443:D443"/>
    <mergeCell ref="E443:F443"/>
    <mergeCell ref="B423:D423"/>
    <mergeCell ref="E423:F423"/>
    <mergeCell ref="B424:D424"/>
    <mergeCell ref="E424:F424"/>
    <mergeCell ref="B404:D404"/>
    <mergeCell ref="E404:F404"/>
    <mergeCell ref="B405:D405"/>
    <mergeCell ref="E405:F405"/>
    <mergeCell ref="B442:D442"/>
    <mergeCell ref="E442:F442"/>
    <mergeCell ref="B367:D367"/>
    <mergeCell ref="E367:F367"/>
    <mergeCell ref="B385:D385"/>
    <mergeCell ref="B386:D386"/>
    <mergeCell ref="E386:F386"/>
    <mergeCell ref="B345:D345"/>
    <mergeCell ref="E345:F345"/>
    <mergeCell ref="B346:D346"/>
    <mergeCell ref="E346:F346"/>
    <mergeCell ref="B366:D366"/>
    <mergeCell ref="E366:F366"/>
    <mergeCell ref="B326:D326"/>
    <mergeCell ref="E326:F326"/>
    <mergeCell ref="B327:D327"/>
    <mergeCell ref="E327:F327"/>
    <mergeCell ref="E385:F385"/>
    <mergeCell ref="B288:D288"/>
    <mergeCell ref="E288:F288"/>
    <mergeCell ref="B307:D307"/>
    <mergeCell ref="E307:F307"/>
    <mergeCell ref="B308:D308"/>
    <mergeCell ref="E308:F308"/>
    <mergeCell ref="B267:D267"/>
    <mergeCell ref="E267:F267"/>
    <mergeCell ref="B268:D268"/>
    <mergeCell ref="E268:F268"/>
    <mergeCell ref="B287:D287"/>
    <mergeCell ref="E287:F287"/>
    <mergeCell ref="B229:D229"/>
    <mergeCell ref="E229:F229"/>
    <mergeCell ref="B247:D247"/>
    <mergeCell ref="E247:F247"/>
    <mergeCell ref="B248:D248"/>
    <mergeCell ref="E248:F248"/>
    <mergeCell ref="B209:D209"/>
    <mergeCell ref="E209:F209"/>
    <mergeCell ref="B210:D210"/>
    <mergeCell ref="E210:F210"/>
    <mergeCell ref="B228:D228"/>
    <mergeCell ref="E228:F228"/>
    <mergeCell ref="B171:D171"/>
    <mergeCell ref="E171:F171"/>
    <mergeCell ref="B190:D190"/>
    <mergeCell ref="E190:F190"/>
    <mergeCell ref="B191:D191"/>
    <mergeCell ref="E191:F191"/>
    <mergeCell ref="B151:D151"/>
    <mergeCell ref="E151:F151"/>
    <mergeCell ref="B152:D152"/>
    <mergeCell ref="E152:F152"/>
    <mergeCell ref="B170:D170"/>
    <mergeCell ref="E170:F170"/>
    <mergeCell ref="B114:D114"/>
    <mergeCell ref="E114:F114"/>
    <mergeCell ref="B132:D132"/>
    <mergeCell ref="E132:F132"/>
    <mergeCell ref="B133:D133"/>
    <mergeCell ref="E133:F133"/>
    <mergeCell ref="B94:D94"/>
    <mergeCell ref="E94:F94"/>
    <mergeCell ref="B95:D95"/>
    <mergeCell ref="E95:F95"/>
    <mergeCell ref="B113:D113"/>
    <mergeCell ref="E113:F113"/>
    <mergeCell ref="B55:D55"/>
    <mergeCell ref="E55:F55"/>
    <mergeCell ref="B74:D74"/>
    <mergeCell ref="E74:F74"/>
    <mergeCell ref="B75:D75"/>
    <mergeCell ref="E75:F75"/>
    <mergeCell ref="C452:K452"/>
    <mergeCell ref="H3:I3"/>
    <mergeCell ref="B4:D4"/>
    <mergeCell ref="E4:F4"/>
    <mergeCell ref="B5:D5"/>
    <mergeCell ref="E5:F5"/>
    <mergeCell ref="B16:D16"/>
    <mergeCell ref="E16:F16"/>
    <mergeCell ref="B17:D17"/>
    <mergeCell ref="E17:F17"/>
    <mergeCell ref="B35:D35"/>
    <mergeCell ref="E35:F35"/>
    <mergeCell ref="B36:D36"/>
    <mergeCell ref="E36:F36"/>
    <mergeCell ref="B54:D54"/>
    <mergeCell ref="E54:F54"/>
  </mergeCells>
  <printOptions horizontalCentered="1" verticalCentered="1"/>
  <pageMargins left="0" right="0" top="0" bottom="0" header="0" footer="0"/>
  <pageSetup paperSize="9" scale="79" orientation="landscape" verticalDpi="300" r:id="rId1"/>
  <rowBreaks count="5" manualBreakCount="5">
    <brk id="53" min="1" max="10" man="1"/>
    <brk id="112" min="1" max="10" man="1"/>
    <brk id="169" min="1" max="10" man="1"/>
    <brk id="227" min="1" max="10" man="1"/>
    <brk id="344" min="1" max="10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34"/>
  <sheetViews>
    <sheetView view="pageBreakPreview" zoomScale="60" workbookViewId="0">
      <selection activeCell="E29" sqref="E29"/>
    </sheetView>
  </sheetViews>
  <sheetFormatPr defaultRowHeight="15" x14ac:dyDescent="0.25"/>
  <cols>
    <col min="2" max="2" width="8.85546875" style="267" customWidth="1"/>
    <col min="3" max="3" width="32.140625" customWidth="1"/>
    <col min="4" max="4" width="22.42578125" customWidth="1"/>
    <col min="5" max="5" width="33.7109375" customWidth="1"/>
    <col min="6" max="6" width="20.7109375" customWidth="1"/>
    <col min="7" max="7" width="23.28515625" customWidth="1"/>
    <col min="8" max="8" width="23.85546875" customWidth="1"/>
  </cols>
  <sheetData>
    <row r="1" spans="2:8" ht="15.75" thickBot="1" x14ac:dyDescent="0.3"/>
    <row r="2" spans="2:8" ht="22.5" customHeight="1" x14ac:dyDescent="0.35">
      <c r="B2" s="417" t="s">
        <v>209</v>
      </c>
      <c r="C2" s="418"/>
      <c r="D2" s="418"/>
      <c r="E2" s="418"/>
      <c r="F2" s="418"/>
      <c r="G2" s="418"/>
      <c r="H2" s="419"/>
    </row>
    <row r="3" spans="2:8" ht="22.5" customHeight="1" thickBot="1" x14ac:dyDescent="0.3">
      <c r="B3" s="420" t="s">
        <v>235</v>
      </c>
      <c r="C3" s="421"/>
      <c r="D3" s="421"/>
      <c r="E3" s="421"/>
      <c r="F3" s="421"/>
      <c r="G3" s="421"/>
      <c r="H3" s="422"/>
    </row>
    <row r="4" spans="2:8" ht="13.5" customHeight="1" x14ac:dyDescent="0.25">
      <c r="B4" s="423" t="s">
        <v>286</v>
      </c>
      <c r="C4" s="424"/>
      <c r="D4" s="424"/>
      <c r="E4" s="424"/>
      <c r="F4" s="424"/>
      <c r="G4" s="424"/>
      <c r="H4" s="425"/>
    </row>
    <row r="5" spans="2:8" ht="18" customHeight="1" thickBot="1" x14ac:dyDescent="0.3">
      <c r="B5" s="426"/>
      <c r="C5" s="427"/>
      <c r="D5" s="427"/>
      <c r="E5" s="427"/>
      <c r="F5" s="427"/>
      <c r="G5" s="427"/>
      <c r="H5" s="428"/>
    </row>
    <row r="6" spans="2:8" ht="41.25" customHeight="1" thickBot="1" x14ac:dyDescent="0.3">
      <c r="B6" s="283" t="s">
        <v>210</v>
      </c>
      <c r="C6" s="284" t="s">
        <v>211</v>
      </c>
      <c r="D6" s="285" t="s">
        <v>212</v>
      </c>
      <c r="E6" s="285" t="s">
        <v>213</v>
      </c>
      <c r="F6" s="286" t="s">
        <v>238</v>
      </c>
      <c r="G6" s="286" t="s">
        <v>236</v>
      </c>
      <c r="H6" s="287" t="s">
        <v>237</v>
      </c>
    </row>
    <row r="7" spans="2:8" ht="22.5" customHeight="1" x14ac:dyDescent="0.25">
      <c r="B7" s="288">
        <v>1</v>
      </c>
      <c r="C7" s="289" t="s">
        <v>190</v>
      </c>
      <c r="D7" s="290" t="s">
        <v>8</v>
      </c>
      <c r="E7" s="290" t="s">
        <v>215</v>
      </c>
      <c r="F7" s="291">
        <v>783803</v>
      </c>
      <c r="G7" s="291">
        <v>757518</v>
      </c>
      <c r="H7" s="292">
        <v>1541321</v>
      </c>
    </row>
    <row r="8" spans="2:8" ht="22.5" customHeight="1" x14ac:dyDescent="0.25">
      <c r="B8" s="293">
        <v>2</v>
      </c>
      <c r="C8" s="294" t="s">
        <v>243</v>
      </c>
      <c r="D8" s="295" t="s">
        <v>68</v>
      </c>
      <c r="E8" s="295" t="s">
        <v>216</v>
      </c>
      <c r="F8" s="296">
        <v>526784</v>
      </c>
      <c r="G8" s="296">
        <v>459229</v>
      </c>
      <c r="H8" s="297">
        <v>986013</v>
      </c>
    </row>
    <row r="9" spans="2:8" ht="22.5" customHeight="1" x14ac:dyDescent="0.25">
      <c r="B9" s="293">
        <v>3</v>
      </c>
      <c r="C9" s="294" t="s">
        <v>70</v>
      </c>
      <c r="D9" s="295" t="s">
        <v>71</v>
      </c>
      <c r="E9" s="295" t="s">
        <v>217</v>
      </c>
      <c r="F9" s="296">
        <v>515780</v>
      </c>
      <c r="G9" s="296">
        <v>446419</v>
      </c>
      <c r="H9" s="297">
        <v>962200</v>
      </c>
    </row>
    <row r="10" spans="2:8" ht="22.5" customHeight="1" x14ac:dyDescent="0.25">
      <c r="B10" s="293">
        <v>4</v>
      </c>
      <c r="C10" s="294" t="s">
        <v>240</v>
      </c>
      <c r="D10" s="295" t="s">
        <v>74</v>
      </c>
      <c r="E10" s="295" t="s">
        <v>218</v>
      </c>
      <c r="F10" s="296">
        <v>419353</v>
      </c>
      <c r="G10" s="296">
        <v>384975</v>
      </c>
      <c r="H10" s="297">
        <v>804327</v>
      </c>
    </row>
    <row r="11" spans="2:8" ht="22.5" customHeight="1" x14ac:dyDescent="0.25">
      <c r="B11" s="293">
        <v>5</v>
      </c>
      <c r="C11" s="294" t="s">
        <v>186</v>
      </c>
      <c r="D11" s="295" t="s">
        <v>77</v>
      </c>
      <c r="E11" s="295" t="s">
        <v>219</v>
      </c>
      <c r="F11" s="296">
        <v>466114</v>
      </c>
      <c r="G11" s="296">
        <v>407495</v>
      </c>
      <c r="H11" s="297">
        <v>873609</v>
      </c>
    </row>
    <row r="12" spans="2:8" ht="22.5" customHeight="1" x14ac:dyDescent="0.25">
      <c r="B12" s="293">
        <v>6</v>
      </c>
      <c r="C12" s="294" t="s">
        <v>87</v>
      </c>
      <c r="D12" s="295" t="s">
        <v>88</v>
      </c>
      <c r="E12" s="295" t="s">
        <v>220</v>
      </c>
      <c r="F12" s="296">
        <v>366091</v>
      </c>
      <c r="G12" s="296">
        <v>272596</v>
      </c>
      <c r="H12" s="297">
        <v>638687</v>
      </c>
    </row>
    <row r="13" spans="2:8" ht="22.5" customHeight="1" x14ac:dyDescent="0.25">
      <c r="B13" s="293">
        <v>7</v>
      </c>
      <c r="C13" s="294" t="s">
        <v>90</v>
      </c>
      <c r="D13" s="295" t="s">
        <v>91</v>
      </c>
      <c r="E13" s="295" t="s">
        <v>221</v>
      </c>
      <c r="F13" s="296">
        <v>366091</v>
      </c>
      <c r="G13" s="296">
        <v>272596</v>
      </c>
      <c r="H13" s="297">
        <v>638687</v>
      </c>
    </row>
    <row r="14" spans="2:8" ht="22.5" customHeight="1" x14ac:dyDescent="0.25">
      <c r="B14" s="293">
        <v>8</v>
      </c>
      <c r="C14" s="294" t="s">
        <v>96</v>
      </c>
      <c r="D14" s="295" t="s">
        <v>97</v>
      </c>
      <c r="E14" s="295" t="s">
        <v>222</v>
      </c>
      <c r="F14" s="296">
        <v>175607</v>
      </c>
      <c r="G14" s="296">
        <v>103121</v>
      </c>
      <c r="H14" s="297">
        <v>278728</v>
      </c>
    </row>
    <row r="15" spans="2:8" ht="22.5" customHeight="1" x14ac:dyDescent="0.25">
      <c r="B15" s="293">
        <v>9</v>
      </c>
      <c r="C15" s="294" t="s">
        <v>99</v>
      </c>
      <c r="D15" s="295" t="s">
        <v>100</v>
      </c>
      <c r="E15" s="295" t="s">
        <v>223</v>
      </c>
      <c r="F15" s="296">
        <v>175607</v>
      </c>
      <c r="G15" s="296">
        <v>103121</v>
      </c>
      <c r="H15" s="297">
        <v>278728</v>
      </c>
    </row>
    <row r="16" spans="2:8" ht="22.5" customHeight="1" x14ac:dyDescent="0.25">
      <c r="B16" s="293">
        <v>10</v>
      </c>
      <c r="C16" s="294" t="s">
        <v>187</v>
      </c>
      <c r="D16" s="295" t="s">
        <v>103</v>
      </c>
      <c r="E16" s="295" t="s">
        <v>224</v>
      </c>
      <c r="F16" s="296">
        <v>173103</v>
      </c>
      <c r="G16" s="296">
        <v>107710</v>
      </c>
      <c r="H16" s="297">
        <v>280813</v>
      </c>
    </row>
    <row r="17" spans="2:13" ht="22.5" customHeight="1" x14ac:dyDescent="0.25">
      <c r="B17" s="293">
        <v>11</v>
      </c>
      <c r="C17" s="294" t="s">
        <v>188</v>
      </c>
      <c r="D17" s="295" t="s">
        <v>241</v>
      </c>
      <c r="E17" s="295" t="s">
        <v>225</v>
      </c>
      <c r="F17" s="296">
        <v>221376</v>
      </c>
      <c r="G17" s="296">
        <v>149020</v>
      </c>
      <c r="H17" s="297">
        <v>370396</v>
      </c>
      <c r="M17" s="267"/>
    </row>
    <row r="18" spans="2:13" ht="22.5" customHeight="1" x14ac:dyDescent="0.25">
      <c r="B18" s="293">
        <v>12</v>
      </c>
      <c r="C18" s="294" t="s">
        <v>108</v>
      </c>
      <c r="D18" s="295" t="s">
        <v>109</v>
      </c>
      <c r="E18" s="295" t="s">
        <v>226</v>
      </c>
      <c r="F18" s="296">
        <v>221376</v>
      </c>
      <c r="G18" s="296">
        <v>149020</v>
      </c>
      <c r="H18" s="297">
        <v>370397</v>
      </c>
    </row>
    <row r="19" spans="2:13" ht="22.5" customHeight="1" x14ac:dyDescent="0.25">
      <c r="B19" s="293">
        <v>13</v>
      </c>
      <c r="C19" s="294" t="s">
        <v>111</v>
      </c>
      <c r="D19" s="295" t="s">
        <v>112</v>
      </c>
      <c r="E19" s="295" t="s">
        <v>227</v>
      </c>
      <c r="F19" s="296">
        <v>86627</v>
      </c>
      <c r="G19" s="296">
        <v>44518</v>
      </c>
      <c r="H19" s="297">
        <v>131146</v>
      </c>
    </row>
    <row r="20" spans="2:13" ht="22.5" customHeight="1" x14ac:dyDescent="0.25">
      <c r="B20" s="293">
        <v>14</v>
      </c>
      <c r="C20" s="294" t="s">
        <v>114</v>
      </c>
      <c r="D20" s="295" t="s">
        <v>115</v>
      </c>
      <c r="E20" s="295" t="s">
        <v>228</v>
      </c>
      <c r="F20" s="296">
        <v>91586</v>
      </c>
      <c r="G20" s="296">
        <v>47826</v>
      </c>
      <c r="H20" s="297">
        <v>139412</v>
      </c>
    </row>
    <row r="21" spans="2:13" ht="22.5" customHeight="1" x14ac:dyDescent="0.25">
      <c r="B21" s="293">
        <v>15</v>
      </c>
      <c r="C21" s="294" t="s">
        <v>189</v>
      </c>
      <c r="D21" s="295" t="s">
        <v>135</v>
      </c>
      <c r="E21" s="295" t="s">
        <v>229</v>
      </c>
      <c r="F21" s="296">
        <v>371849</v>
      </c>
      <c r="G21" s="296">
        <v>283573</v>
      </c>
      <c r="H21" s="297">
        <v>655422</v>
      </c>
    </row>
    <row r="22" spans="2:13" ht="22.5" customHeight="1" thickBot="1" x14ac:dyDescent="0.3">
      <c r="B22" s="298">
        <v>16</v>
      </c>
      <c r="C22" s="299" t="s">
        <v>137</v>
      </c>
      <c r="D22" s="300" t="s">
        <v>242</v>
      </c>
      <c r="E22" s="300" t="s">
        <v>230</v>
      </c>
      <c r="F22" s="301">
        <v>370744</v>
      </c>
      <c r="G22" s="301">
        <v>282986</v>
      </c>
      <c r="H22" s="302">
        <v>653731</v>
      </c>
    </row>
    <row r="23" spans="2:13" ht="12.75" customHeight="1" x14ac:dyDescent="0.25"/>
    <row r="24" spans="2:13" ht="12.75" customHeight="1" x14ac:dyDescent="0.25"/>
    <row r="25" spans="2:13" ht="12.75" customHeight="1" x14ac:dyDescent="0.25"/>
    <row r="26" spans="2:13" ht="12.75" customHeight="1" x14ac:dyDescent="0.25"/>
    <row r="27" spans="2:13" ht="30" customHeight="1" x14ac:dyDescent="0.25"/>
    <row r="28" spans="2:13" ht="12.75" customHeight="1" x14ac:dyDescent="0.25"/>
    <row r="29" spans="2:13" ht="12.75" customHeight="1" x14ac:dyDescent="0.25"/>
    <row r="30" spans="2:13" ht="12.75" customHeight="1" x14ac:dyDescent="0.25"/>
    <row r="31" spans="2:13" ht="12.75" customHeight="1" x14ac:dyDescent="0.25"/>
    <row r="32" spans="2:13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</sheetData>
  <mergeCells count="3">
    <mergeCell ref="B2:H2"/>
    <mergeCell ref="B3:H3"/>
    <mergeCell ref="B4:H5"/>
  </mergeCells>
  <printOptions horizontalCentered="1" verticalCentered="1"/>
  <pageMargins left="0" right="0" top="0" bottom="0" header="0" footer="0"/>
  <pageSetup paperSize="9" scale="76" orientation="landscape" r:id="rId1"/>
  <rowBreaks count="7" manualBreakCount="7">
    <brk id="40" min="2" max="11" man="1"/>
    <brk id="99" min="2" max="11" man="1"/>
    <brk id="157" min="2" max="11" man="1"/>
    <brk id="214" min="2" max="11" man="1"/>
    <brk id="272" min="2" max="11" man="1"/>
    <brk id="330" min="2" max="11" man="1"/>
    <brk id="388" min="2" max="1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43"/>
  <sheetViews>
    <sheetView topLeftCell="A730" workbookViewId="0">
      <selection activeCell="D746" sqref="D746"/>
    </sheetView>
  </sheetViews>
  <sheetFormatPr defaultColWidth="21.85546875" defaultRowHeight="23.25" x14ac:dyDescent="0.25"/>
  <cols>
    <col min="1" max="1" width="2.7109375" customWidth="1"/>
    <col min="2" max="2" width="27.285156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9" style="41" customWidth="1"/>
    <col min="10" max="10" width="13.7109375" style="16" customWidth="1"/>
    <col min="11" max="11" width="16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80"/>
      <c r="H3" s="443" t="s">
        <v>1</v>
      </c>
      <c r="I3" s="443"/>
      <c r="J3" s="153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98</v>
      </c>
      <c r="C5" s="439"/>
      <c r="D5" s="439"/>
      <c r="E5" s="439" t="s">
        <v>99</v>
      </c>
      <c r="F5" s="439"/>
      <c r="G5" s="4" t="s">
        <v>100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372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12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12">
        <v>2504</v>
      </c>
      <c r="D8" s="6">
        <v>5000</v>
      </c>
      <c r="E8" s="6">
        <f t="shared" ref="E8:E11" si="0">$C8*8.33%</f>
        <v>208.58320000000001</v>
      </c>
      <c r="F8" s="6">
        <v>118</v>
      </c>
      <c r="G8" s="15">
        <f>G7+H7</f>
        <v>0</v>
      </c>
      <c r="H8" s="15">
        <f t="shared" ref="H8:H11" si="1">E8-F8</f>
        <v>90.583200000000005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12">
        <v>2633</v>
      </c>
      <c r="D9" s="6">
        <v>5000</v>
      </c>
      <c r="E9" s="6">
        <f t="shared" si="0"/>
        <v>219.3289</v>
      </c>
      <c r="F9" s="6">
        <v>219</v>
      </c>
      <c r="G9" s="15">
        <f t="shared" ref="G9:G11" si="2">G8+H8</f>
        <v>90.583200000000005</v>
      </c>
      <c r="H9" s="15">
        <f t="shared" si="1"/>
        <v>0.32890000000000441</v>
      </c>
      <c r="I9" s="31"/>
      <c r="J9" s="16"/>
      <c r="K9" s="15">
        <f>(G9)*(H5/12)</f>
        <v>0.90583200000000008</v>
      </c>
    </row>
    <row r="10" spans="2:11" s="2" customFormat="1" ht="12.75" customHeight="1" x14ac:dyDescent="0.25">
      <c r="B10" s="2" t="s">
        <v>20</v>
      </c>
      <c r="C10" s="12">
        <v>2700</v>
      </c>
      <c r="D10" s="6">
        <v>5000</v>
      </c>
      <c r="E10" s="6">
        <f t="shared" si="0"/>
        <v>224.91</v>
      </c>
      <c r="F10" s="6">
        <v>225</v>
      </c>
      <c r="G10" s="15">
        <f t="shared" si="2"/>
        <v>90.912100000000009</v>
      </c>
      <c r="H10" s="15">
        <f t="shared" si="1"/>
        <v>-9.0000000000003411E-2</v>
      </c>
      <c r="I10" s="31"/>
      <c r="J10" s="16"/>
      <c r="K10" s="15">
        <f>(G10)*(H5/12)</f>
        <v>0.90912100000000007</v>
      </c>
    </row>
    <row r="11" spans="2:11" s="2" customFormat="1" ht="12.75" customHeight="1" x14ac:dyDescent="0.25">
      <c r="B11" s="2" t="s">
        <v>21</v>
      </c>
      <c r="C11" s="12">
        <v>2700</v>
      </c>
      <c r="D11" s="6">
        <v>5000</v>
      </c>
      <c r="E11" s="6">
        <f t="shared" si="0"/>
        <v>224.91</v>
      </c>
      <c r="F11" s="6">
        <v>225</v>
      </c>
      <c r="G11" s="15">
        <f t="shared" si="2"/>
        <v>90.822100000000006</v>
      </c>
      <c r="H11" s="15">
        <f t="shared" si="1"/>
        <v>-9.0000000000003411E-2</v>
      </c>
      <c r="I11" s="31"/>
      <c r="J11" s="16"/>
      <c r="K11" s="15">
        <f>(G11)*(H5/12)</f>
        <v>0.90822100000000006</v>
      </c>
    </row>
    <row r="12" spans="2:11" s="2" customFormat="1" ht="12.75" customHeight="1" x14ac:dyDescent="0.25">
      <c r="B12" s="7" t="s">
        <v>22</v>
      </c>
      <c r="C12" s="8">
        <f>SUM(C7:C11)</f>
        <v>10537</v>
      </c>
      <c r="D12" s="9" t="s">
        <v>23</v>
      </c>
      <c r="E12" s="8">
        <f>SUM(E7:E11)</f>
        <v>877.73209999999995</v>
      </c>
      <c r="F12" s="8">
        <f>SUM(F7:F11)</f>
        <v>787</v>
      </c>
      <c r="G12" s="30">
        <f>SUM(G7:G11)</f>
        <v>272.31740000000002</v>
      </c>
      <c r="H12" s="30">
        <f>SUM(H7:H11)</f>
        <v>90.732100000000003</v>
      </c>
      <c r="I12" s="34">
        <f>H5/12</f>
        <v>0.01</v>
      </c>
      <c r="J12" s="19"/>
      <c r="K12" s="30">
        <f>SUM(K7:K11)</f>
        <v>2.7231740000000002</v>
      </c>
    </row>
    <row r="13" spans="2:11" s="2" customFormat="1" ht="12.75" customHeight="1" x14ac:dyDescent="0.25"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2.7231740000000002</v>
      </c>
      <c r="F14" s="2" t="s">
        <v>25</v>
      </c>
      <c r="G14" s="15">
        <f>C14+H12</f>
        <v>93.455274000000003</v>
      </c>
      <c r="H14" s="15"/>
      <c r="I14" s="73">
        <f>$G$14</f>
        <v>93.455274000000003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98</v>
      </c>
      <c r="C17" s="439"/>
      <c r="D17" s="439"/>
      <c r="E17" s="439" t="s">
        <v>99</v>
      </c>
      <c r="F17" s="439"/>
      <c r="G17" s="4" t="s">
        <v>100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372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s">
        <v>54</v>
      </c>
    </row>
    <row r="19" spans="2:15" s="2" customFormat="1" ht="12.75" customHeight="1" x14ac:dyDescent="0.25">
      <c r="B19" s="2" t="s">
        <v>27</v>
      </c>
      <c r="C19" s="12">
        <v>2700</v>
      </c>
      <c r="D19" s="6">
        <v>5000</v>
      </c>
      <c r="E19" s="6">
        <f>C19*8.33%</f>
        <v>224.91</v>
      </c>
      <c r="F19" s="6">
        <v>225</v>
      </c>
      <c r="G19" s="69">
        <f>$G$14</f>
        <v>93.455274000000003</v>
      </c>
      <c r="H19" s="15">
        <f t="shared" ref="H19:H30" si="3">E19-F19</f>
        <v>-9.0000000000003411E-2</v>
      </c>
      <c r="I19" s="31"/>
      <c r="J19" s="16"/>
      <c r="K19" s="15">
        <f>($G19)*($H$17/12)</f>
        <v>0.93455273999999999</v>
      </c>
    </row>
    <row r="20" spans="2:15" s="2" customFormat="1" ht="12.75" customHeight="1" x14ac:dyDescent="0.25">
      <c r="B20" s="2" t="s">
        <v>28</v>
      </c>
      <c r="C20" s="12">
        <v>2832</v>
      </c>
      <c r="D20" s="6">
        <v>5000</v>
      </c>
      <c r="E20" s="6">
        <f t="shared" ref="E20:E30" si="4">C20*8.33%</f>
        <v>235.90559999999999</v>
      </c>
      <c r="F20" s="6">
        <v>236</v>
      </c>
      <c r="G20" s="15">
        <f>$G19+$H19</f>
        <v>93.365273999999999</v>
      </c>
      <c r="H20" s="15">
        <f t="shared" si="3"/>
        <v>-9.4400000000007367E-2</v>
      </c>
      <c r="I20" s="31"/>
      <c r="J20" s="16"/>
      <c r="K20" s="15">
        <f t="shared" ref="K20:K30" si="5">($G20)*($H$17/12)</f>
        <v>0.93365273999999998</v>
      </c>
    </row>
    <row r="21" spans="2:15" s="2" customFormat="1" ht="12.75" customHeight="1" x14ac:dyDescent="0.25">
      <c r="B21" s="2" t="s">
        <v>29</v>
      </c>
      <c r="C21" s="12">
        <v>2832</v>
      </c>
      <c r="D21" s="6">
        <v>5000</v>
      </c>
      <c r="E21" s="6">
        <f t="shared" si="4"/>
        <v>235.90559999999999</v>
      </c>
      <c r="F21" s="6">
        <v>236</v>
      </c>
      <c r="G21" s="15">
        <f t="shared" ref="G21:G30" si="6">$G20+$H20</f>
        <v>93.270873999999992</v>
      </c>
      <c r="H21" s="15">
        <f t="shared" si="3"/>
        <v>-9.4400000000007367E-2</v>
      </c>
      <c r="I21" s="31"/>
      <c r="J21" s="16"/>
      <c r="K21" s="15">
        <f t="shared" si="5"/>
        <v>0.93270873999999993</v>
      </c>
    </row>
    <row r="22" spans="2:15" s="2" customFormat="1" ht="12.75" customHeight="1" x14ac:dyDescent="0.25">
      <c r="B22" s="2" t="s">
        <v>30</v>
      </c>
      <c r="C22" s="12">
        <v>2832</v>
      </c>
      <c r="D22" s="6">
        <v>5000</v>
      </c>
      <c r="E22" s="6">
        <f t="shared" si="4"/>
        <v>235.90559999999999</v>
      </c>
      <c r="F22" s="6">
        <v>236</v>
      </c>
      <c r="G22" s="15">
        <f t="shared" si="6"/>
        <v>93.176473999999985</v>
      </c>
      <c r="H22" s="15">
        <f t="shared" si="3"/>
        <v>-9.4400000000007367E-2</v>
      </c>
      <c r="I22" s="31"/>
      <c r="J22" s="16"/>
      <c r="K22" s="15">
        <f t="shared" si="5"/>
        <v>0.93176473999999987</v>
      </c>
    </row>
    <row r="23" spans="2:15" s="2" customFormat="1" ht="12.75" customHeight="1" x14ac:dyDescent="0.25">
      <c r="B23" s="2" t="s">
        <v>31</v>
      </c>
      <c r="C23" s="12">
        <v>2832</v>
      </c>
      <c r="D23" s="6">
        <v>5000</v>
      </c>
      <c r="E23" s="6">
        <f t="shared" si="4"/>
        <v>235.90559999999999</v>
      </c>
      <c r="F23" s="6">
        <v>236</v>
      </c>
      <c r="G23" s="15">
        <f t="shared" si="6"/>
        <v>93.082073999999977</v>
      </c>
      <c r="H23" s="15">
        <f t="shared" si="3"/>
        <v>-9.4400000000007367E-2</v>
      </c>
      <c r="I23" s="31"/>
      <c r="J23" s="16"/>
      <c r="K23" s="15">
        <f t="shared" si="5"/>
        <v>0.93082073999999981</v>
      </c>
    </row>
    <row r="24" spans="2:15" s="2" customFormat="1" ht="12.75" customHeight="1" x14ac:dyDescent="0.25">
      <c r="B24" s="2" t="s">
        <v>32</v>
      </c>
      <c r="C24" s="12">
        <v>2832</v>
      </c>
      <c r="D24" s="6">
        <v>5000</v>
      </c>
      <c r="E24" s="6">
        <f t="shared" si="4"/>
        <v>235.90559999999999</v>
      </c>
      <c r="F24" s="6">
        <v>236</v>
      </c>
      <c r="G24" s="15">
        <f t="shared" si="6"/>
        <v>92.98767399999997</v>
      </c>
      <c r="H24" s="15">
        <f t="shared" si="3"/>
        <v>-9.4400000000007367E-2</v>
      </c>
      <c r="I24" s="31"/>
      <c r="J24" s="16"/>
      <c r="K24" s="15">
        <f t="shared" si="5"/>
        <v>0.92987673999999976</v>
      </c>
    </row>
    <row r="25" spans="2:15" s="2" customFormat="1" ht="12.75" customHeight="1" x14ac:dyDescent="0.25">
      <c r="B25" s="2" t="s">
        <v>33</v>
      </c>
      <c r="C25" s="12">
        <v>2832</v>
      </c>
      <c r="D25" s="6">
        <v>5000</v>
      </c>
      <c r="E25" s="6">
        <f t="shared" si="4"/>
        <v>235.90559999999999</v>
      </c>
      <c r="F25" s="6">
        <v>236</v>
      </c>
      <c r="G25" s="15">
        <f t="shared" si="6"/>
        <v>92.893273999999963</v>
      </c>
      <c r="H25" s="15">
        <f t="shared" si="3"/>
        <v>-9.4400000000007367E-2</v>
      </c>
      <c r="I25" s="31"/>
      <c r="J25" s="16"/>
      <c r="K25" s="15">
        <f t="shared" si="5"/>
        <v>0.92893273999999959</v>
      </c>
    </row>
    <row r="26" spans="2:15" s="2" customFormat="1" ht="12.75" customHeight="1" x14ac:dyDescent="0.25">
      <c r="B26" s="2" t="s">
        <v>17</v>
      </c>
      <c r="C26" s="12">
        <v>2976</v>
      </c>
      <c r="D26" s="6">
        <v>5000</v>
      </c>
      <c r="E26" s="6">
        <f t="shared" si="4"/>
        <v>247.9008</v>
      </c>
      <c r="F26" s="6">
        <v>248</v>
      </c>
      <c r="G26" s="15">
        <f t="shared" si="6"/>
        <v>92.798873999999955</v>
      </c>
      <c r="H26" s="15">
        <f t="shared" si="3"/>
        <v>-9.919999999999618E-2</v>
      </c>
      <c r="I26" s="31"/>
      <c r="J26" s="16"/>
      <c r="K26" s="15">
        <f t="shared" si="5"/>
        <v>0.92798873999999953</v>
      </c>
    </row>
    <row r="27" spans="2:15" s="2" customFormat="1" ht="12.75" customHeight="1" x14ac:dyDescent="0.25">
      <c r="B27" s="2" t="s">
        <v>18</v>
      </c>
      <c r="C27" s="12">
        <v>2976</v>
      </c>
      <c r="D27" s="6">
        <v>5000</v>
      </c>
      <c r="E27" s="6">
        <f t="shared" si="4"/>
        <v>247.9008</v>
      </c>
      <c r="F27" s="6">
        <v>248</v>
      </c>
      <c r="G27" s="15">
        <f t="shared" si="6"/>
        <v>92.699673999999959</v>
      </c>
      <c r="H27" s="15">
        <f t="shared" si="3"/>
        <v>-9.919999999999618E-2</v>
      </c>
      <c r="I27" s="31"/>
      <c r="J27" s="16"/>
      <c r="K27" s="15">
        <f t="shared" si="5"/>
        <v>0.92699673999999965</v>
      </c>
    </row>
    <row r="28" spans="2:15" s="2" customFormat="1" ht="12.75" customHeight="1" x14ac:dyDescent="0.25">
      <c r="B28" s="2" t="s">
        <v>19</v>
      </c>
      <c r="C28" s="12">
        <v>2976</v>
      </c>
      <c r="D28" s="6">
        <v>5000</v>
      </c>
      <c r="E28" s="6">
        <f t="shared" si="4"/>
        <v>247.9008</v>
      </c>
      <c r="F28" s="6">
        <v>248</v>
      </c>
      <c r="G28" s="15">
        <f t="shared" si="6"/>
        <v>92.600473999999963</v>
      </c>
      <c r="H28" s="15">
        <f t="shared" si="3"/>
        <v>-9.919999999999618E-2</v>
      </c>
      <c r="I28" s="31"/>
      <c r="J28" s="16"/>
      <c r="K28" s="15">
        <f t="shared" si="5"/>
        <v>0.92600473999999966</v>
      </c>
    </row>
    <row r="29" spans="2:15" s="2" customFormat="1" ht="12.75" customHeight="1" x14ac:dyDescent="0.25">
      <c r="B29" s="2" t="s">
        <v>20</v>
      </c>
      <c r="C29" s="12">
        <v>3050</v>
      </c>
      <c r="D29" s="6">
        <v>5000</v>
      </c>
      <c r="E29" s="6">
        <f t="shared" si="4"/>
        <v>254.065</v>
      </c>
      <c r="F29" s="6">
        <v>254</v>
      </c>
      <c r="G29" s="15">
        <f t="shared" si="6"/>
        <v>92.501273999999967</v>
      </c>
      <c r="H29" s="15">
        <f t="shared" si="3"/>
        <v>6.4999999999997726E-2</v>
      </c>
      <c r="I29" s="31"/>
      <c r="J29" s="16"/>
      <c r="K29" s="15">
        <f t="shared" si="5"/>
        <v>0.92501273999999967</v>
      </c>
    </row>
    <row r="30" spans="2:15" s="2" customFormat="1" ht="12.75" customHeight="1" thickBot="1" x14ac:dyDescent="0.3">
      <c r="B30" s="2" t="s">
        <v>21</v>
      </c>
      <c r="C30" s="12">
        <v>3050</v>
      </c>
      <c r="D30" s="6">
        <v>5000</v>
      </c>
      <c r="E30" s="6">
        <f t="shared" si="4"/>
        <v>254.065</v>
      </c>
      <c r="F30" s="6">
        <v>254</v>
      </c>
      <c r="G30" s="15">
        <f t="shared" si="6"/>
        <v>92.566273999999964</v>
      </c>
      <c r="H30" s="15">
        <f t="shared" si="3"/>
        <v>6.4999999999997726E-2</v>
      </c>
      <c r="I30" s="31"/>
      <c r="J30" s="16"/>
      <c r="K30" s="15">
        <f t="shared" si="5"/>
        <v>0.92566273999999971</v>
      </c>
    </row>
    <row r="31" spans="2:15" s="2" customFormat="1" ht="12.75" customHeight="1" thickBot="1" x14ac:dyDescent="0.3">
      <c r="B31" s="7" t="s">
        <v>22</v>
      </c>
      <c r="C31" s="8">
        <f>SUM(C19:C30)</f>
        <v>34720</v>
      </c>
      <c r="D31" s="9" t="s">
        <v>23</v>
      </c>
      <c r="E31" s="8">
        <f t="shared" ref="E31:F31" si="7">SUM(E19:E30)</f>
        <v>2892.1759999999999</v>
      </c>
      <c r="F31" s="8">
        <f t="shared" si="7"/>
        <v>2893</v>
      </c>
      <c r="G31" s="30">
        <f>SUM(G19:G30)</f>
        <v>1115.3974879999998</v>
      </c>
      <c r="H31" s="30">
        <f t="shared" ref="H31" si="8">SUM(H19:H30)</f>
        <v>-0.8240000000000407</v>
      </c>
      <c r="I31" s="34">
        <f>H17/12</f>
        <v>0.01</v>
      </c>
      <c r="J31" s="19"/>
      <c r="K31" s="29">
        <f>SUM(K19:K30)</f>
        <v>11.153974879999998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11.153974879999998</v>
      </c>
      <c r="F33" s="2" t="s">
        <v>25</v>
      </c>
      <c r="G33" s="73">
        <f>$C33+$H31</f>
        <v>10.329974879999957</v>
      </c>
      <c r="H33" s="15"/>
      <c r="I33" s="15">
        <f>SUM(I$14,G$33)</f>
        <v>103.78524887999995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98</v>
      </c>
      <c r="C36" s="439"/>
      <c r="D36" s="439"/>
      <c r="E36" s="439" t="s">
        <v>99</v>
      </c>
      <c r="F36" s="439"/>
      <c r="G36" s="4" t="s">
        <v>100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372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12">
        <v>3050</v>
      </c>
      <c r="D38" s="6">
        <v>5000</v>
      </c>
      <c r="E38" s="6">
        <f>C38*8.33%</f>
        <v>254.065</v>
      </c>
      <c r="F38" s="6">
        <v>254</v>
      </c>
      <c r="G38" s="15">
        <f>$G$14+$G$33</f>
        <v>103.78524887999995</v>
      </c>
      <c r="H38" s="15">
        <f t="shared" ref="H38:H49" si="9">E38-F38</f>
        <v>6.4999999999997726E-2</v>
      </c>
      <c r="I38" s="31"/>
      <c r="J38" s="16"/>
      <c r="K38" s="15">
        <f>($G38)*($H$36/12)</f>
        <v>1.0378524887999996</v>
      </c>
    </row>
    <row r="39" spans="2:11" s="2" customFormat="1" ht="12.75" customHeight="1" x14ac:dyDescent="0.25">
      <c r="B39" s="2" t="s">
        <v>28</v>
      </c>
      <c r="C39" s="12">
        <v>3050</v>
      </c>
      <c r="D39" s="6">
        <v>5000</v>
      </c>
      <c r="E39" s="6">
        <f t="shared" ref="E39:E49" si="10">C39*8.33%</f>
        <v>254.065</v>
      </c>
      <c r="F39" s="6">
        <v>254</v>
      </c>
      <c r="G39" s="15">
        <f t="shared" ref="G39:G49" si="11">$G38+$H38</f>
        <v>103.85024887999995</v>
      </c>
      <c r="H39" s="15">
        <f t="shared" si="9"/>
        <v>6.4999999999997726E-2</v>
      </c>
      <c r="I39" s="31"/>
      <c r="J39" s="16"/>
      <c r="K39" s="15">
        <f t="shared" ref="K39:K49" si="12">($G39)*($H$36/12)</f>
        <v>1.0385024887999996</v>
      </c>
    </row>
    <row r="40" spans="2:11" s="2" customFormat="1" ht="12.75" customHeight="1" x14ac:dyDescent="0.25">
      <c r="B40" s="2" t="s">
        <v>29</v>
      </c>
      <c r="C40" s="12">
        <v>3050</v>
      </c>
      <c r="D40" s="6">
        <v>5000</v>
      </c>
      <c r="E40" s="6">
        <f t="shared" si="10"/>
        <v>254.065</v>
      </c>
      <c r="F40" s="6">
        <v>254</v>
      </c>
      <c r="G40" s="15">
        <f t="shared" si="11"/>
        <v>103.91524887999995</v>
      </c>
      <c r="H40" s="15">
        <f t="shared" si="9"/>
        <v>6.4999999999997726E-2</v>
      </c>
      <c r="I40" s="31"/>
      <c r="J40" s="16"/>
      <c r="K40" s="15">
        <f t="shared" si="12"/>
        <v>1.0391524887999994</v>
      </c>
    </row>
    <row r="41" spans="2:11" s="2" customFormat="1" ht="12.75" customHeight="1" x14ac:dyDescent="0.25">
      <c r="B41" s="2" t="s">
        <v>30</v>
      </c>
      <c r="C41" s="12">
        <v>3050</v>
      </c>
      <c r="D41" s="6">
        <v>5000</v>
      </c>
      <c r="E41" s="6">
        <f t="shared" si="10"/>
        <v>254.065</v>
      </c>
      <c r="F41" s="6">
        <v>254</v>
      </c>
      <c r="G41" s="15">
        <f t="shared" si="11"/>
        <v>103.98024887999995</v>
      </c>
      <c r="H41" s="15">
        <f t="shared" si="9"/>
        <v>6.4999999999997726E-2</v>
      </c>
      <c r="I41" s="31"/>
      <c r="J41" s="16"/>
      <c r="K41" s="15">
        <f t="shared" si="12"/>
        <v>1.0398024887999995</v>
      </c>
    </row>
    <row r="42" spans="2:11" s="2" customFormat="1" ht="12.75" customHeight="1" x14ac:dyDescent="0.25">
      <c r="B42" s="2" t="s">
        <v>31</v>
      </c>
      <c r="C42" s="12">
        <v>3050</v>
      </c>
      <c r="D42" s="6">
        <v>5000</v>
      </c>
      <c r="E42" s="6">
        <f t="shared" si="10"/>
        <v>254.065</v>
      </c>
      <c r="F42" s="6">
        <v>254</v>
      </c>
      <c r="G42" s="15">
        <f t="shared" si="11"/>
        <v>104.04524887999995</v>
      </c>
      <c r="H42" s="15">
        <f t="shared" si="9"/>
        <v>6.4999999999997726E-2</v>
      </c>
      <c r="I42" s="31"/>
      <c r="J42" s="16"/>
      <c r="K42" s="15">
        <f t="shared" si="12"/>
        <v>1.0404524887999995</v>
      </c>
    </row>
    <row r="43" spans="2:11" s="2" customFormat="1" ht="12.75" customHeight="1" x14ac:dyDescent="0.25">
      <c r="B43" s="2" t="s">
        <v>32</v>
      </c>
      <c r="C43" s="12">
        <v>3186</v>
      </c>
      <c r="D43" s="6">
        <v>5000</v>
      </c>
      <c r="E43" s="6">
        <f t="shared" si="10"/>
        <v>265.3938</v>
      </c>
      <c r="F43" s="6">
        <v>266</v>
      </c>
      <c r="G43" s="15">
        <f t="shared" si="11"/>
        <v>104.11024887999994</v>
      </c>
      <c r="H43" s="15">
        <f t="shared" si="9"/>
        <v>-0.60620000000000118</v>
      </c>
      <c r="I43" s="31"/>
      <c r="J43" s="16"/>
      <c r="K43" s="15">
        <f t="shared" si="12"/>
        <v>1.0411024887999996</v>
      </c>
    </row>
    <row r="44" spans="2:11" s="2" customFormat="1" ht="12.75" customHeight="1" x14ac:dyDescent="0.25">
      <c r="B44" s="2" t="s">
        <v>33</v>
      </c>
      <c r="C44" s="12">
        <v>3186</v>
      </c>
      <c r="D44" s="6">
        <v>5000</v>
      </c>
      <c r="E44" s="6">
        <f t="shared" si="10"/>
        <v>265.3938</v>
      </c>
      <c r="F44" s="6">
        <v>266</v>
      </c>
      <c r="G44" s="15">
        <f t="shared" si="11"/>
        <v>103.50404887999994</v>
      </c>
      <c r="H44" s="15">
        <f t="shared" si="9"/>
        <v>-0.60620000000000118</v>
      </c>
      <c r="I44" s="31"/>
      <c r="J44" s="16"/>
      <c r="K44" s="15">
        <f t="shared" si="12"/>
        <v>1.0350404887999995</v>
      </c>
    </row>
    <row r="45" spans="2:11" s="2" customFormat="1" ht="12.75" customHeight="1" x14ac:dyDescent="0.25">
      <c r="B45" s="2" t="s">
        <v>17</v>
      </c>
      <c r="C45" s="12">
        <v>3186</v>
      </c>
      <c r="D45" s="6">
        <v>5000</v>
      </c>
      <c r="E45" s="6">
        <f t="shared" si="10"/>
        <v>265.3938</v>
      </c>
      <c r="F45" s="6">
        <v>266</v>
      </c>
      <c r="G45" s="15">
        <f t="shared" si="11"/>
        <v>102.89784887999994</v>
      </c>
      <c r="H45" s="15">
        <f t="shared" si="9"/>
        <v>-0.60620000000000118</v>
      </c>
      <c r="I45" s="31"/>
      <c r="J45" s="16"/>
      <c r="K45" s="15">
        <f t="shared" si="12"/>
        <v>1.0289784887999995</v>
      </c>
    </row>
    <row r="46" spans="2:11" s="2" customFormat="1" ht="12.75" customHeight="1" x14ac:dyDescent="0.25">
      <c r="B46" s="2" t="s">
        <v>18</v>
      </c>
      <c r="C46" s="12">
        <v>3186</v>
      </c>
      <c r="D46" s="6">
        <v>5000</v>
      </c>
      <c r="E46" s="6">
        <f t="shared" si="10"/>
        <v>265.3938</v>
      </c>
      <c r="F46" s="6">
        <v>266</v>
      </c>
      <c r="G46" s="15">
        <f t="shared" si="11"/>
        <v>102.29164887999994</v>
      </c>
      <c r="H46" s="15">
        <f t="shared" si="9"/>
        <v>-0.60620000000000118</v>
      </c>
      <c r="I46" s="31"/>
      <c r="J46" s="16"/>
      <c r="K46" s="15">
        <f t="shared" si="12"/>
        <v>1.0229164887999995</v>
      </c>
    </row>
    <row r="47" spans="2:11" s="2" customFormat="1" ht="12.75" customHeight="1" x14ac:dyDescent="0.25">
      <c r="B47" s="2" t="s">
        <v>19</v>
      </c>
      <c r="C47" s="12">
        <v>3321</v>
      </c>
      <c r="D47" s="6">
        <v>5000</v>
      </c>
      <c r="E47" s="6">
        <f t="shared" si="10"/>
        <v>276.63929999999999</v>
      </c>
      <c r="F47" s="6">
        <v>277</v>
      </c>
      <c r="G47" s="15">
        <f t="shared" si="11"/>
        <v>101.68544887999994</v>
      </c>
      <c r="H47" s="15">
        <f t="shared" si="9"/>
        <v>-0.36070000000000846</v>
      </c>
      <c r="I47" s="31"/>
      <c r="J47" s="16"/>
      <c r="K47" s="15">
        <f t="shared" si="12"/>
        <v>1.0168544887999995</v>
      </c>
    </row>
    <row r="48" spans="2:11" s="2" customFormat="1" ht="12.75" customHeight="1" x14ac:dyDescent="0.25">
      <c r="B48" s="2" t="s">
        <v>20</v>
      </c>
      <c r="C48" s="12">
        <v>3402</v>
      </c>
      <c r="D48" s="6">
        <v>5000</v>
      </c>
      <c r="E48" s="6">
        <f t="shared" si="10"/>
        <v>283.38659999999999</v>
      </c>
      <c r="F48" s="6">
        <v>283</v>
      </c>
      <c r="G48" s="15">
        <f t="shared" si="11"/>
        <v>101.32474887999993</v>
      </c>
      <c r="H48" s="15">
        <f t="shared" si="9"/>
        <v>0.38659999999998718</v>
      </c>
      <c r="I48" s="31"/>
      <c r="J48" s="16"/>
      <c r="K48" s="15">
        <f t="shared" si="12"/>
        <v>1.0132474887999994</v>
      </c>
    </row>
    <row r="49" spans="2:11" s="2" customFormat="1" ht="12.75" customHeight="1" thickBot="1" x14ac:dyDescent="0.3">
      <c r="B49" s="2" t="s">
        <v>21</v>
      </c>
      <c r="C49" s="12">
        <v>3402</v>
      </c>
      <c r="D49" s="6">
        <v>5000</v>
      </c>
      <c r="E49" s="6">
        <f t="shared" si="10"/>
        <v>283.38659999999999</v>
      </c>
      <c r="F49" s="6">
        <v>283</v>
      </c>
      <c r="G49" s="15">
        <f t="shared" si="11"/>
        <v>101.71134887999992</v>
      </c>
      <c r="H49" s="15">
        <f t="shared" si="9"/>
        <v>0.38659999999998718</v>
      </c>
      <c r="I49" s="31"/>
      <c r="J49" s="16"/>
      <c r="K49" s="15">
        <f t="shared" si="12"/>
        <v>1.0171134887999993</v>
      </c>
    </row>
    <row r="50" spans="2:11" s="2" customFormat="1" ht="12.75" customHeight="1" thickBot="1" x14ac:dyDescent="0.3">
      <c r="B50" s="7" t="s">
        <v>22</v>
      </c>
      <c r="C50" s="8">
        <f>SUM(C38:C49)</f>
        <v>38119</v>
      </c>
      <c r="D50" s="9" t="s">
        <v>23</v>
      </c>
      <c r="E50" s="8">
        <f>SUM(E38:E49)</f>
        <v>3175.3126999999995</v>
      </c>
      <c r="F50" s="8">
        <f t="shared" ref="F50" si="13">SUM(F38:F49)</f>
        <v>3177</v>
      </c>
      <c r="G50" s="30">
        <f>SUM(G38:G49)</f>
        <v>1237.1015865599993</v>
      </c>
      <c r="H50" s="30">
        <f>SUM(H38:H49)</f>
        <v>-1.6873000000000502</v>
      </c>
      <c r="I50" s="34">
        <f>H36/12</f>
        <v>0.01</v>
      </c>
      <c r="J50" s="19"/>
      <c r="K50" s="29">
        <f>SUM(K38:K49)</f>
        <v>12.371015865599997</v>
      </c>
    </row>
    <row r="51" spans="2:11" s="2" customFormat="1" ht="12.75" customHeight="1" x14ac:dyDescent="0.25">
      <c r="G51" s="15"/>
      <c r="H51" s="15"/>
      <c r="I51" s="31"/>
      <c r="J51" s="16"/>
      <c r="K51" s="15"/>
    </row>
    <row r="52" spans="2:11" s="2" customFormat="1" ht="12.75" customHeight="1" x14ac:dyDescent="0.25">
      <c r="B52" s="2" t="s">
        <v>24</v>
      </c>
      <c r="C52" s="10">
        <f>G50*I50</f>
        <v>12.371015865599993</v>
      </c>
      <c r="F52" s="2" t="s">
        <v>25</v>
      </c>
      <c r="G52" s="73">
        <f>$C52+$H50</f>
        <v>10.683715865599943</v>
      </c>
      <c r="H52" s="15"/>
      <c r="I52" s="15">
        <f>SUM($I$14,$G$33,$G$52)</f>
        <v>114.46896474559989</v>
      </c>
      <c r="J52" s="143" t="str">
        <f>IF($K50=$C52,"Intt OK","Intt CHECK IT")</f>
        <v>Intt OK</v>
      </c>
      <c r="K52" s="15"/>
    </row>
    <row r="53" spans="2:11" s="1" customFormat="1" ht="12.75" customHeight="1" x14ac:dyDescent="0.25">
      <c r="H53" s="53"/>
      <c r="I53" s="135" t="str">
        <f>IF($I52=$G57,"OK","CHECK IT")</f>
        <v>OK</v>
      </c>
      <c r="J53" s="20"/>
      <c r="K53" s="28"/>
    </row>
    <row r="54" spans="2:11" s="2" customFormat="1" ht="12.75" customHeight="1" x14ac:dyDescent="0.25">
      <c r="B54" s="438" t="s">
        <v>2</v>
      </c>
      <c r="C54" s="438"/>
      <c r="D54" s="438"/>
      <c r="E54" s="438" t="s">
        <v>3</v>
      </c>
      <c r="F54" s="438"/>
      <c r="G54" s="3" t="s">
        <v>4</v>
      </c>
      <c r="H54" s="136" t="s">
        <v>36</v>
      </c>
      <c r="J54" s="18"/>
      <c r="K54" s="15"/>
    </row>
    <row r="55" spans="2:11" s="2" customFormat="1" ht="12.75" customHeight="1" x14ac:dyDescent="0.25">
      <c r="B55" s="439" t="s">
        <v>98</v>
      </c>
      <c r="C55" s="439"/>
      <c r="D55" s="439"/>
      <c r="E55" s="439" t="s">
        <v>99</v>
      </c>
      <c r="F55" s="439"/>
      <c r="G55" s="4" t="s">
        <v>100</v>
      </c>
      <c r="H55" s="54">
        <v>0.12</v>
      </c>
      <c r="I55" s="44"/>
      <c r="J55" s="17"/>
      <c r="K55" s="15"/>
    </row>
    <row r="56" spans="2:11" s="2" customFormat="1" ht="12.75" customHeight="1" x14ac:dyDescent="0.25">
      <c r="B56" s="3" t="s">
        <v>9</v>
      </c>
      <c r="C56" s="372" t="s">
        <v>10</v>
      </c>
      <c r="D56" s="3" t="s">
        <v>11</v>
      </c>
      <c r="E56" s="5" t="s">
        <v>12</v>
      </c>
      <c r="F56" s="3" t="s">
        <v>13</v>
      </c>
      <c r="G56" s="5" t="s">
        <v>14</v>
      </c>
      <c r="H56" s="48" t="s">
        <v>15</v>
      </c>
      <c r="I56" s="33" t="s">
        <v>16</v>
      </c>
      <c r="J56" s="16"/>
      <c r="K56" s="15"/>
    </row>
    <row r="57" spans="2:11" s="2" customFormat="1" ht="12.75" customHeight="1" x14ac:dyDescent="0.25">
      <c r="B57" s="2" t="s">
        <v>27</v>
      </c>
      <c r="C57" s="12">
        <v>3402</v>
      </c>
      <c r="D57" s="6">
        <v>5000</v>
      </c>
      <c r="E57" s="6">
        <f>C57*8.33%</f>
        <v>283.38659999999999</v>
      </c>
      <c r="F57" s="6">
        <v>283</v>
      </c>
      <c r="G57" s="15">
        <f>$G$14+$G$33+$G$52</f>
        <v>114.46896474559989</v>
      </c>
      <c r="H57" s="15">
        <f t="shared" ref="H57:H69" si="14">E57-F57</f>
        <v>0.38659999999998718</v>
      </c>
      <c r="I57" s="31"/>
      <c r="J57" s="16"/>
      <c r="K57" s="15">
        <f>($G57)*($H$55/12)</f>
        <v>1.1446896474559989</v>
      </c>
    </row>
    <row r="58" spans="2:11" s="2" customFormat="1" ht="12.75" customHeight="1" x14ac:dyDescent="0.25">
      <c r="B58" s="2" t="s">
        <v>28</v>
      </c>
      <c r="C58" s="12">
        <v>3558</v>
      </c>
      <c r="D58" s="6">
        <v>5000</v>
      </c>
      <c r="E58" s="6">
        <f t="shared" ref="E58:E68" si="15">C58*8.33%</f>
        <v>296.38139999999999</v>
      </c>
      <c r="F58" s="6">
        <v>296</v>
      </c>
      <c r="G58" s="15">
        <f t="shared" ref="G58:G69" si="16">$G57+$H57</f>
        <v>114.85556474559988</v>
      </c>
      <c r="H58" s="15">
        <f t="shared" si="14"/>
        <v>0.38139999999998508</v>
      </c>
      <c r="I58" s="31"/>
      <c r="J58" s="16"/>
      <c r="K58" s="15">
        <f t="shared" ref="K58:K69" si="17">($G58)*($H$55/12)</f>
        <v>1.1485556474559988</v>
      </c>
    </row>
    <row r="59" spans="2:11" s="2" customFormat="1" ht="12.75" customHeight="1" x14ac:dyDescent="0.25">
      <c r="B59" s="2" t="s">
        <v>29</v>
      </c>
      <c r="C59" s="12">
        <v>3558</v>
      </c>
      <c r="D59" s="6">
        <v>5000</v>
      </c>
      <c r="E59" s="6">
        <f t="shared" si="15"/>
        <v>296.38139999999999</v>
      </c>
      <c r="F59" s="6">
        <v>296</v>
      </c>
      <c r="G59" s="15">
        <f t="shared" si="16"/>
        <v>115.23696474559986</v>
      </c>
      <c r="H59" s="15">
        <f t="shared" si="14"/>
        <v>0.38139999999998508</v>
      </c>
      <c r="I59" s="31"/>
      <c r="J59" s="16"/>
      <c r="K59" s="15">
        <f t="shared" si="17"/>
        <v>1.1523696474559986</v>
      </c>
    </row>
    <row r="60" spans="2:11" s="2" customFormat="1" ht="12.75" customHeight="1" x14ac:dyDescent="0.25">
      <c r="B60" s="2" t="s">
        <v>30</v>
      </c>
      <c r="C60" s="12">
        <v>3558</v>
      </c>
      <c r="D60" s="6">
        <v>5000</v>
      </c>
      <c r="E60" s="6">
        <f t="shared" si="15"/>
        <v>296.38139999999999</v>
      </c>
      <c r="F60" s="6">
        <v>296</v>
      </c>
      <c r="G60" s="15">
        <f t="shared" si="16"/>
        <v>115.61836474559985</v>
      </c>
      <c r="H60" s="15">
        <f t="shared" si="14"/>
        <v>0.38139999999998508</v>
      </c>
      <c r="I60" s="31"/>
      <c r="J60" s="16"/>
      <c r="K60" s="15">
        <f t="shared" si="17"/>
        <v>1.1561836474559986</v>
      </c>
    </row>
    <row r="61" spans="2:11" s="2" customFormat="1" ht="12.75" customHeight="1" x14ac:dyDescent="0.25">
      <c r="B61" s="2" t="s">
        <v>31</v>
      </c>
      <c r="C61" s="12">
        <v>3558</v>
      </c>
      <c r="D61" s="6">
        <v>5000</v>
      </c>
      <c r="E61" s="6">
        <f t="shared" si="15"/>
        <v>296.38139999999999</v>
      </c>
      <c r="F61" s="6">
        <v>296</v>
      </c>
      <c r="G61" s="15">
        <f t="shared" si="16"/>
        <v>115.99976474559983</v>
      </c>
      <c r="H61" s="15">
        <f t="shared" si="14"/>
        <v>0.38139999999998508</v>
      </c>
      <c r="I61" s="31"/>
      <c r="J61" s="16"/>
      <c r="K61" s="15">
        <f t="shared" si="17"/>
        <v>1.1599976474559983</v>
      </c>
    </row>
    <row r="62" spans="2:11" s="2" customFormat="1" ht="12.75" customHeight="1" x14ac:dyDescent="0.25">
      <c r="B62" s="2" t="s">
        <v>32</v>
      </c>
      <c r="C62" s="12">
        <v>3558</v>
      </c>
      <c r="D62" s="6">
        <v>5000</v>
      </c>
      <c r="E62" s="6">
        <f t="shared" si="15"/>
        <v>296.38139999999999</v>
      </c>
      <c r="F62" s="6">
        <v>296</v>
      </c>
      <c r="G62" s="15">
        <f t="shared" si="16"/>
        <v>116.38116474559982</v>
      </c>
      <c r="H62" s="15">
        <f t="shared" si="14"/>
        <v>0.38139999999998508</v>
      </c>
      <c r="I62" s="31"/>
      <c r="J62" s="16"/>
      <c r="K62" s="15">
        <f t="shared" si="17"/>
        <v>1.1638116474559983</v>
      </c>
    </row>
    <row r="63" spans="2:11" s="2" customFormat="1" ht="12.75" customHeight="1" x14ac:dyDescent="0.25">
      <c r="B63" s="2" t="s">
        <v>33</v>
      </c>
      <c r="C63" s="12">
        <v>3558</v>
      </c>
      <c r="D63" s="6">
        <v>5000</v>
      </c>
      <c r="E63" s="6">
        <f t="shared" si="15"/>
        <v>296.38139999999999</v>
      </c>
      <c r="F63" s="6">
        <v>296</v>
      </c>
      <c r="G63" s="15">
        <f t="shared" si="16"/>
        <v>116.7625647455998</v>
      </c>
      <c r="H63" s="15">
        <f t="shared" si="14"/>
        <v>0.38139999999998508</v>
      </c>
      <c r="I63" s="31"/>
      <c r="J63" s="16"/>
      <c r="K63" s="15">
        <f t="shared" si="17"/>
        <v>1.1676256474559981</v>
      </c>
    </row>
    <row r="64" spans="2:11" s="2" customFormat="1" ht="12.75" customHeight="1" x14ac:dyDescent="0.25">
      <c r="B64" s="2" t="s">
        <v>17</v>
      </c>
      <c r="C64" s="12">
        <v>3558</v>
      </c>
      <c r="D64" s="6">
        <v>5000</v>
      </c>
      <c r="E64" s="6">
        <f t="shared" si="15"/>
        <v>296.38139999999999</v>
      </c>
      <c r="F64" s="6">
        <v>296</v>
      </c>
      <c r="G64" s="15">
        <f t="shared" si="16"/>
        <v>117.14396474559979</v>
      </c>
      <c r="H64" s="15">
        <f t="shared" si="14"/>
        <v>0.38139999999998508</v>
      </c>
      <c r="I64" s="31"/>
      <c r="J64" s="16"/>
      <c r="K64" s="15">
        <f t="shared" si="17"/>
        <v>1.1714396474559978</v>
      </c>
    </row>
    <row r="65" spans="1:11" s="2" customFormat="1" ht="12.75" customHeight="1" x14ac:dyDescent="0.25">
      <c r="B65" s="2" t="s">
        <v>18</v>
      </c>
      <c r="C65" s="12">
        <v>3839</v>
      </c>
      <c r="D65" s="6">
        <v>5000</v>
      </c>
      <c r="E65" s="6">
        <f t="shared" si="15"/>
        <v>319.78870000000001</v>
      </c>
      <c r="F65" s="6">
        <v>320</v>
      </c>
      <c r="G65" s="15">
        <f t="shared" si="16"/>
        <v>117.52536474559977</v>
      </c>
      <c r="H65" s="15">
        <f t="shared" si="14"/>
        <v>-0.21129999999999427</v>
      </c>
      <c r="I65" s="31"/>
      <c r="J65" s="16"/>
      <c r="K65" s="15">
        <f t="shared" si="17"/>
        <v>1.1752536474559978</v>
      </c>
    </row>
    <row r="66" spans="1:11" s="2" customFormat="1" ht="12.75" customHeight="1" x14ac:dyDescent="0.25">
      <c r="B66" s="2" t="s">
        <v>19</v>
      </c>
      <c r="C66" s="12">
        <v>3839</v>
      </c>
      <c r="D66" s="6">
        <v>5000</v>
      </c>
      <c r="E66" s="6">
        <f t="shared" si="15"/>
        <v>319.78870000000001</v>
      </c>
      <c r="F66" s="6">
        <v>320</v>
      </c>
      <c r="G66" s="15">
        <f t="shared" si="16"/>
        <v>117.31406474559978</v>
      </c>
      <c r="H66" s="15">
        <f t="shared" si="14"/>
        <v>-0.21129999999999427</v>
      </c>
      <c r="I66" s="31"/>
      <c r="J66" s="16"/>
      <c r="K66" s="15">
        <f t="shared" si="17"/>
        <v>1.1731406474559978</v>
      </c>
    </row>
    <row r="67" spans="1:11" s="2" customFormat="1" ht="12.75" customHeight="1" x14ac:dyDescent="0.25">
      <c r="B67" s="2" t="s">
        <v>20</v>
      </c>
      <c r="C67" s="12">
        <v>3931</v>
      </c>
      <c r="D67" s="6">
        <v>5000</v>
      </c>
      <c r="E67" s="6">
        <f t="shared" si="15"/>
        <v>327.45229999999998</v>
      </c>
      <c r="F67" s="6">
        <v>328</v>
      </c>
      <c r="G67" s="15">
        <f t="shared" si="16"/>
        <v>117.10276474559979</v>
      </c>
      <c r="H67" s="15">
        <f t="shared" si="14"/>
        <v>-0.54770000000002028</v>
      </c>
      <c r="I67" s="31"/>
      <c r="J67" s="16"/>
      <c r="K67" s="15">
        <f t="shared" si="17"/>
        <v>1.171027647455998</v>
      </c>
    </row>
    <row r="68" spans="1:11" s="2" customFormat="1" ht="12.75" customHeight="1" x14ac:dyDescent="0.25">
      <c r="B68" s="2" t="s">
        <v>21</v>
      </c>
      <c r="C68" s="12">
        <v>4880</v>
      </c>
      <c r="D68" s="6">
        <v>5000</v>
      </c>
      <c r="E68" s="6">
        <f t="shared" si="15"/>
        <v>406.50400000000002</v>
      </c>
      <c r="F68" s="6">
        <v>407</v>
      </c>
      <c r="G68" s="15">
        <f t="shared" si="16"/>
        <v>116.55506474559976</v>
      </c>
      <c r="H68" s="15">
        <f t="shared" si="14"/>
        <v>-0.4959999999999809</v>
      </c>
      <c r="K68" s="15">
        <f t="shared" si="17"/>
        <v>1.1655506474559976</v>
      </c>
    </row>
    <row r="69" spans="1:11" s="2" customFormat="1" ht="12.75" customHeight="1" x14ac:dyDescent="0.25">
      <c r="A69" s="2" t="s">
        <v>54</v>
      </c>
      <c r="B69" s="2" t="s">
        <v>119</v>
      </c>
      <c r="C69" s="12">
        <v>9354</v>
      </c>
      <c r="D69" s="6">
        <v>5000</v>
      </c>
      <c r="E69" s="6">
        <f t="shared" ref="E69" si="18">$C69*8.33%</f>
        <v>779.18819999999994</v>
      </c>
      <c r="F69" s="6">
        <v>417</v>
      </c>
      <c r="G69" s="15">
        <f t="shared" si="16"/>
        <v>116.05906474559978</v>
      </c>
      <c r="H69" s="15">
        <f t="shared" si="14"/>
        <v>362.18819999999994</v>
      </c>
      <c r="K69" s="15">
        <f t="shared" si="17"/>
        <v>1.1605906474559979</v>
      </c>
    </row>
    <row r="70" spans="1:11" s="2" customFormat="1" ht="12.75" customHeight="1" x14ac:dyDescent="0.25">
      <c r="B70" s="7" t="s">
        <v>22</v>
      </c>
      <c r="C70" s="8">
        <f>SUM(C57:C69)</f>
        <v>54151</v>
      </c>
      <c r="D70" s="9" t="s">
        <v>23</v>
      </c>
      <c r="E70" s="8">
        <f t="shared" ref="E70:H70" si="19">SUM(E57:E69)</f>
        <v>4510.7782999999999</v>
      </c>
      <c r="F70" s="8">
        <f t="shared" si="19"/>
        <v>4147</v>
      </c>
      <c r="G70" s="8">
        <f t="shared" si="19"/>
        <v>1511.0236416927976</v>
      </c>
      <c r="H70" s="8">
        <f t="shared" si="19"/>
        <v>363.77829999999983</v>
      </c>
      <c r="I70" s="88">
        <f>H55/12</f>
        <v>0.01</v>
      </c>
      <c r="J70" s="19"/>
      <c r="K70" s="8">
        <f t="shared" ref="K70" si="20">SUM(K57:K69)</f>
        <v>15.110236416927977</v>
      </c>
    </row>
    <row r="71" spans="1:11" s="2" customFormat="1" ht="12.75" customHeight="1" x14ac:dyDescent="0.25">
      <c r="G71" s="15"/>
      <c r="H71" s="15"/>
      <c r="I71" s="31"/>
      <c r="J71" s="16"/>
      <c r="K71" s="15"/>
    </row>
    <row r="72" spans="1:11" s="2" customFormat="1" ht="12.75" customHeight="1" x14ac:dyDescent="0.25">
      <c r="B72" s="2" t="s">
        <v>24</v>
      </c>
      <c r="C72" s="10">
        <f>G70*I70</f>
        <v>15.110236416927975</v>
      </c>
      <c r="F72" s="2" t="s">
        <v>25</v>
      </c>
      <c r="G72" s="73">
        <f>$C72+$H70</f>
        <v>378.88853641692782</v>
      </c>
      <c r="H72" s="15"/>
      <c r="I72" s="15">
        <f>SUM($I$14,$G$33,$G$52,$G$72)</f>
        <v>493.35750116252768</v>
      </c>
      <c r="J72" s="143" t="str">
        <f>IF($K70=$C72,"Intt OK","Intt CHECK IT")</f>
        <v>Intt OK</v>
      </c>
      <c r="K72" s="15"/>
    </row>
    <row r="73" spans="1:11" s="1" customFormat="1" ht="12.75" customHeight="1" x14ac:dyDescent="0.25">
      <c r="H73" s="53"/>
      <c r="I73" s="135" t="str">
        <f>IF($I72=$G77,"OK","CHECK IT")</f>
        <v>OK</v>
      </c>
      <c r="J73" s="18"/>
      <c r="K73" s="28"/>
    </row>
    <row r="74" spans="1:11" s="2" customFormat="1" ht="12.75" customHeight="1" x14ac:dyDescent="0.25">
      <c r="B74" s="438" t="s">
        <v>2</v>
      </c>
      <c r="C74" s="438"/>
      <c r="D74" s="438"/>
      <c r="E74" s="438" t="s">
        <v>3</v>
      </c>
      <c r="F74" s="438"/>
      <c r="G74" s="3" t="s">
        <v>4</v>
      </c>
      <c r="H74" s="136" t="s">
        <v>37</v>
      </c>
      <c r="J74" s="17"/>
      <c r="K74" s="15"/>
    </row>
    <row r="75" spans="1:11" s="2" customFormat="1" ht="12.75" customHeight="1" x14ac:dyDescent="0.25">
      <c r="B75" s="439" t="s">
        <v>98</v>
      </c>
      <c r="C75" s="439"/>
      <c r="D75" s="439"/>
      <c r="E75" s="439" t="s">
        <v>99</v>
      </c>
      <c r="F75" s="439"/>
      <c r="G75" s="4" t="s">
        <v>100</v>
      </c>
      <c r="H75" s="55">
        <v>0.12</v>
      </c>
      <c r="I75" s="31"/>
      <c r="J75" s="16"/>
      <c r="K75" s="15"/>
    </row>
    <row r="76" spans="1:11" s="2" customFormat="1" ht="12.75" customHeight="1" x14ac:dyDescent="0.25">
      <c r="B76" s="3" t="s">
        <v>9</v>
      </c>
      <c r="C76" s="372" t="s">
        <v>10</v>
      </c>
      <c r="D76" s="3" t="s">
        <v>11</v>
      </c>
      <c r="E76" s="5" t="s">
        <v>12</v>
      </c>
      <c r="F76" s="3" t="s">
        <v>13</v>
      </c>
      <c r="G76" s="5" t="s">
        <v>14</v>
      </c>
      <c r="H76" s="48" t="s">
        <v>15</v>
      </c>
      <c r="I76" s="33" t="s">
        <v>16</v>
      </c>
      <c r="J76" s="16"/>
      <c r="K76" s="15"/>
    </row>
    <row r="77" spans="1:11" s="2" customFormat="1" ht="12.75" customHeight="1" x14ac:dyDescent="0.25">
      <c r="B77" s="2" t="s">
        <v>27</v>
      </c>
      <c r="C77" s="12">
        <v>4880</v>
      </c>
      <c r="D77" s="6">
        <v>5000</v>
      </c>
      <c r="E77" s="6">
        <f>C77*8.33%</f>
        <v>406.50400000000002</v>
      </c>
      <c r="F77" s="6">
        <v>407</v>
      </c>
      <c r="G77" s="15">
        <f>$G$14+$G$33+$G$52+$G$72</f>
        <v>493.35750116252768</v>
      </c>
      <c r="H77" s="15">
        <f t="shared" ref="H77:H89" si="21">E77-F77</f>
        <v>-0.4959999999999809</v>
      </c>
      <c r="I77" s="31"/>
      <c r="J77" s="16"/>
      <c r="K77" s="15">
        <f>($G77)*($H$75/12)</f>
        <v>4.933575011625277</v>
      </c>
    </row>
    <row r="78" spans="1:11" s="2" customFormat="1" ht="12.75" customHeight="1" x14ac:dyDescent="0.25">
      <c r="B78" s="2" t="s">
        <v>119</v>
      </c>
      <c r="C78" s="12">
        <v>9353</v>
      </c>
      <c r="D78" s="6">
        <v>5000</v>
      </c>
      <c r="E78" s="6">
        <f t="shared" ref="E78" si="22">C78*8.33%</f>
        <v>779.10490000000004</v>
      </c>
      <c r="F78" s="6">
        <v>50</v>
      </c>
      <c r="G78" s="15">
        <f>$G77+$H77</f>
        <v>492.8615011625277</v>
      </c>
      <c r="H78" s="15">
        <f t="shared" si="21"/>
        <v>729.10490000000004</v>
      </c>
      <c r="I78" s="31"/>
      <c r="J78" s="16"/>
      <c r="K78" s="15">
        <f t="shared" ref="K78" si="23">($G78)*($H$75/12)</f>
        <v>4.9286150116252774</v>
      </c>
    </row>
    <row r="79" spans="1:11" s="2" customFormat="1" ht="12.75" customHeight="1" x14ac:dyDescent="0.25">
      <c r="B79" s="2" t="s">
        <v>28</v>
      </c>
      <c r="C79" s="12">
        <v>4880</v>
      </c>
      <c r="D79" s="6">
        <v>5000</v>
      </c>
      <c r="E79" s="6">
        <f t="shared" ref="E79:E89" si="24">C79*8.33%</f>
        <v>406.50400000000002</v>
      </c>
      <c r="F79" s="6">
        <v>407</v>
      </c>
      <c r="G79" s="15">
        <f t="shared" ref="G79" si="25">$G78+$H78</f>
        <v>1221.9664011625277</v>
      </c>
      <c r="H79" s="15">
        <f t="shared" si="21"/>
        <v>-0.4959999999999809</v>
      </c>
      <c r="I79" s="31"/>
      <c r="J79" s="16"/>
      <c r="K79" s="15">
        <f t="shared" ref="K79:K89" si="26">($G79)*($H$75/12)</f>
        <v>12.219664011625278</v>
      </c>
    </row>
    <row r="80" spans="1:11" s="2" customFormat="1" ht="12.75" customHeight="1" x14ac:dyDescent="0.25">
      <c r="B80" s="2" t="s">
        <v>29</v>
      </c>
      <c r="C80" s="12">
        <v>4880</v>
      </c>
      <c r="D80" s="6">
        <v>5000</v>
      </c>
      <c r="E80" s="6">
        <f t="shared" si="24"/>
        <v>406.50400000000002</v>
      </c>
      <c r="F80" s="6">
        <v>407</v>
      </c>
      <c r="G80" s="15">
        <f t="shared" ref="G80:G89" si="27">$G79+$H79</f>
        <v>1221.4704011625277</v>
      </c>
      <c r="H80" s="15">
        <f t="shared" si="21"/>
        <v>-0.4959999999999809</v>
      </c>
      <c r="I80" s="31"/>
      <c r="J80" s="16"/>
      <c r="K80" s="15">
        <f t="shared" si="26"/>
        <v>12.214704011625276</v>
      </c>
    </row>
    <row r="81" spans="2:11" s="2" customFormat="1" ht="12.75" customHeight="1" x14ac:dyDescent="0.25">
      <c r="B81" s="2" t="s">
        <v>30</v>
      </c>
      <c r="C81" s="12">
        <v>4880</v>
      </c>
      <c r="D81" s="6">
        <v>5000</v>
      </c>
      <c r="E81" s="6">
        <f t="shared" si="24"/>
        <v>406.50400000000002</v>
      </c>
      <c r="F81" s="6">
        <v>407</v>
      </c>
      <c r="G81" s="15">
        <f t="shared" si="27"/>
        <v>1220.9744011625276</v>
      </c>
      <c r="H81" s="15">
        <f t="shared" si="21"/>
        <v>-0.4959999999999809</v>
      </c>
      <c r="I81" s="31"/>
      <c r="J81" s="16"/>
      <c r="K81" s="15">
        <f t="shared" si="26"/>
        <v>12.209744011625276</v>
      </c>
    </row>
    <row r="82" spans="2:11" s="2" customFormat="1" ht="12.75" customHeight="1" x14ac:dyDescent="0.25">
      <c r="B82" s="2" t="s">
        <v>31</v>
      </c>
      <c r="C82" s="12">
        <v>4880</v>
      </c>
      <c r="D82" s="6">
        <v>5000</v>
      </c>
      <c r="E82" s="6">
        <f t="shared" si="24"/>
        <v>406.50400000000002</v>
      </c>
      <c r="F82" s="6">
        <v>407</v>
      </c>
      <c r="G82" s="15">
        <f t="shared" si="27"/>
        <v>1220.4784011625275</v>
      </c>
      <c r="H82" s="15">
        <f t="shared" si="21"/>
        <v>-0.4959999999999809</v>
      </c>
      <c r="I82" s="31"/>
      <c r="J82" s="16"/>
      <c r="K82" s="15">
        <f>($G82)*($H$75/12)</f>
        <v>12.204784011625275</v>
      </c>
    </row>
    <row r="83" spans="2:11" s="2" customFormat="1" ht="12.75" customHeight="1" x14ac:dyDescent="0.25">
      <c r="B83" s="2" t="s">
        <v>32</v>
      </c>
      <c r="C83" s="12">
        <v>5280</v>
      </c>
      <c r="D83" s="6">
        <v>5000</v>
      </c>
      <c r="E83" s="6">
        <f t="shared" si="24"/>
        <v>439.82400000000001</v>
      </c>
      <c r="F83" s="6">
        <v>417</v>
      </c>
      <c r="G83" s="15">
        <f t="shared" si="27"/>
        <v>1219.9824011625274</v>
      </c>
      <c r="H83" s="15">
        <f t="shared" si="21"/>
        <v>22.824000000000012</v>
      </c>
      <c r="I83" s="31"/>
      <c r="J83" s="16"/>
      <c r="K83" s="15">
        <f t="shared" si="26"/>
        <v>12.199824011625275</v>
      </c>
    </row>
    <row r="84" spans="2:11" s="2" customFormat="1" ht="12.75" customHeight="1" x14ac:dyDescent="0.25">
      <c r="B84" s="2" t="s">
        <v>33</v>
      </c>
      <c r="C84" s="12">
        <v>5280</v>
      </c>
      <c r="D84" s="6">
        <v>5000</v>
      </c>
      <c r="E84" s="6">
        <f t="shared" si="24"/>
        <v>439.82400000000001</v>
      </c>
      <c r="F84" s="6">
        <v>417</v>
      </c>
      <c r="G84" s="15">
        <f t="shared" si="27"/>
        <v>1242.8064011625274</v>
      </c>
      <c r="H84" s="15">
        <f t="shared" si="21"/>
        <v>22.824000000000012</v>
      </c>
      <c r="I84" s="31"/>
      <c r="J84" s="16"/>
      <c r="K84" s="15">
        <f t="shared" si="26"/>
        <v>12.428064011625274</v>
      </c>
    </row>
    <row r="85" spans="2:11" s="2" customFormat="1" ht="12.75" customHeight="1" x14ac:dyDescent="0.25">
      <c r="B85" s="2" t="s">
        <v>17</v>
      </c>
      <c r="C85" s="12">
        <v>5280</v>
      </c>
      <c r="D85" s="6">
        <v>5000</v>
      </c>
      <c r="E85" s="6">
        <f t="shared" si="24"/>
        <v>439.82400000000001</v>
      </c>
      <c r="F85" s="6">
        <v>417</v>
      </c>
      <c r="G85" s="15">
        <f t="shared" si="27"/>
        <v>1265.6304011625275</v>
      </c>
      <c r="H85" s="15">
        <f t="shared" si="21"/>
        <v>22.824000000000012</v>
      </c>
      <c r="I85" s="31"/>
      <c r="J85" s="16"/>
      <c r="K85" s="15">
        <f t="shared" si="26"/>
        <v>12.656304011625275</v>
      </c>
    </row>
    <row r="86" spans="2:11" s="2" customFormat="1" ht="12.75" customHeight="1" x14ac:dyDescent="0.25">
      <c r="B86" s="2" t="s">
        <v>18</v>
      </c>
      <c r="C86" s="12">
        <v>5280</v>
      </c>
      <c r="D86" s="6">
        <v>5000</v>
      </c>
      <c r="E86" s="6">
        <f t="shared" si="24"/>
        <v>439.82400000000001</v>
      </c>
      <c r="F86" s="6">
        <v>417</v>
      </c>
      <c r="G86" s="15">
        <f t="shared" si="27"/>
        <v>1288.4544011625276</v>
      </c>
      <c r="H86" s="15">
        <f t="shared" si="21"/>
        <v>22.824000000000012</v>
      </c>
      <c r="I86" s="31"/>
      <c r="J86" s="16"/>
      <c r="K86" s="15">
        <f t="shared" si="26"/>
        <v>12.884544011625277</v>
      </c>
    </row>
    <row r="87" spans="2:11" s="2" customFormat="1" ht="12.75" customHeight="1" x14ac:dyDescent="0.25">
      <c r="B87" s="2" t="s">
        <v>19</v>
      </c>
      <c r="C87" s="12">
        <v>5280</v>
      </c>
      <c r="D87" s="6">
        <v>5000</v>
      </c>
      <c r="E87" s="6">
        <f t="shared" si="24"/>
        <v>439.82400000000001</v>
      </c>
      <c r="F87" s="6">
        <v>417</v>
      </c>
      <c r="G87" s="15">
        <f t="shared" si="27"/>
        <v>1311.2784011625276</v>
      </c>
      <c r="H87" s="15">
        <f t="shared" si="21"/>
        <v>22.824000000000012</v>
      </c>
      <c r="K87" s="15">
        <f t="shared" si="26"/>
        <v>13.112784011625276</v>
      </c>
    </row>
    <row r="88" spans="2:11" s="2" customFormat="1" ht="12.75" customHeight="1" x14ac:dyDescent="0.25">
      <c r="B88" s="2" t="s">
        <v>20</v>
      </c>
      <c r="C88" s="12">
        <v>5412</v>
      </c>
      <c r="D88" s="6">
        <v>5000</v>
      </c>
      <c r="E88" s="6">
        <f t="shared" si="24"/>
        <v>450.81959999999998</v>
      </c>
      <c r="F88" s="6">
        <v>417</v>
      </c>
      <c r="G88" s="15">
        <f t="shared" si="27"/>
        <v>1334.1024011625277</v>
      </c>
      <c r="H88" s="15">
        <f t="shared" si="21"/>
        <v>33.81959999999998</v>
      </c>
      <c r="K88" s="15">
        <f t="shared" si="26"/>
        <v>13.341024011625278</v>
      </c>
    </row>
    <row r="89" spans="2:11" s="2" customFormat="1" ht="12.75" customHeight="1" thickBot="1" x14ac:dyDescent="0.3">
      <c r="B89" s="2" t="s">
        <v>21</v>
      </c>
      <c r="C89" s="12">
        <v>5412</v>
      </c>
      <c r="D89" s="6">
        <v>5000</v>
      </c>
      <c r="E89" s="6">
        <f t="shared" si="24"/>
        <v>450.81959999999998</v>
      </c>
      <c r="F89" s="6">
        <v>417</v>
      </c>
      <c r="G89" s="15">
        <f t="shared" si="27"/>
        <v>1367.9220011625277</v>
      </c>
      <c r="H89" s="15">
        <f t="shared" si="21"/>
        <v>33.81959999999998</v>
      </c>
      <c r="K89" s="15">
        <f t="shared" si="26"/>
        <v>13.679220011625278</v>
      </c>
    </row>
    <row r="90" spans="2:11" s="2" customFormat="1" ht="12.75" customHeight="1" thickBot="1" x14ac:dyDescent="0.3">
      <c r="B90" s="7" t="s">
        <v>22</v>
      </c>
      <c r="C90" s="8">
        <f>SUM(C77:C89)</f>
        <v>70977</v>
      </c>
      <c r="D90" s="9" t="s">
        <v>23</v>
      </c>
      <c r="E90" s="8">
        <f>SUM(E77:E89)</f>
        <v>5912.3840999999984</v>
      </c>
      <c r="F90" s="8">
        <f>SUM(F77:F89)</f>
        <v>5004</v>
      </c>
      <c r="G90" s="30">
        <f>SUM(G77:G89)</f>
        <v>14901.28501511286</v>
      </c>
      <c r="H90" s="30">
        <f>SUM(H77:H89)</f>
        <v>908.38410000000044</v>
      </c>
      <c r="I90" s="88">
        <f>H75/12</f>
        <v>0.01</v>
      </c>
      <c r="J90" s="19"/>
      <c r="K90" s="29">
        <f>SUM(K77:K89)</f>
        <v>149.01285015112862</v>
      </c>
    </row>
    <row r="91" spans="2:11" s="2" customFormat="1" ht="12.75" customHeight="1" x14ac:dyDescent="0.25">
      <c r="G91" s="15"/>
      <c r="H91" s="15"/>
      <c r="I91" s="31"/>
      <c r="J91" s="16"/>
      <c r="K91" s="15"/>
    </row>
    <row r="92" spans="2:11" s="2" customFormat="1" ht="12.75" customHeight="1" x14ac:dyDescent="0.25">
      <c r="B92" s="2" t="s">
        <v>24</v>
      </c>
      <c r="C92" s="10">
        <f>G90*I90</f>
        <v>149.01285015112862</v>
      </c>
      <c r="F92" s="2" t="s">
        <v>25</v>
      </c>
      <c r="G92" s="73">
        <f>$C92+$H90</f>
        <v>1057.396950151129</v>
      </c>
      <c r="H92" s="15"/>
      <c r="I92" s="15">
        <f>SUM($I$14,$G$33,$G$52,$G$72,$G$92)</f>
        <v>1550.7544513136568</v>
      </c>
      <c r="J92" s="143" t="str">
        <f>IF($K90=$C92,"Intt OK","Intt CHECK IT")</f>
        <v>Intt OK</v>
      </c>
      <c r="K92" s="15"/>
    </row>
    <row r="93" spans="2:11" s="1" customFormat="1" ht="12.75" customHeight="1" x14ac:dyDescent="0.25">
      <c r="H93" s="53"/>
      <c r="I93" s="135" t="str">
        <f>IF($I92=$G97,"OK","CHECK IT")</f>
        <v>OK</v>
      </c>
      <c r="J93" s="16"/>
      <c r="K93" s="28"/>
    </row>
    <row r="94" spans="2:11" s="2" customFormat="1" ht="12.75" customHeight="1" x14ac:dyDescent="0.25">
      <c r="B94" s="438" t="s">
        <v>2</v>
      </c>
      <c r="C94" s="438"/>
      <c r="D94" s="438"/>
      <c r="E94" s="438" t="s">
        <v>3</v>
      </c>
      <c r="F94" s="438"/>
      <c r="G94" s="3" t="s">
        <v>4</v>
      </c>
      <c r="H94" s="137" t="s">
        <v>38</v>
      </c>
      <c r="J94" s="20"/>
      <c r="K94" s="15"/>
    </row>
    <row r="95" spans="2:11" s="2" customFormat="1" ht="12.75" customHeight="1" x14ac:dyDescent="0.25">
      <c r="B95" s="439" t="s">
        <v>98</v>
      </c>
      <c r="C95" s="439"/>
      <c r="D95" s="439"/>
      <c r="E95" s="439" t="s">
        <v>99</v>
      </c>
      <c r="F95" s="439"/>
      <c r="G95" s="4" t="s">
        <v>100</v>
      </c>
      <c r="H95" s="72">
        <v>0.12</v>
      </c>
      <c r="I95" s="77">
        <v>0.11</v>
      </c>
      <c r="J95" s="21"/>
      <c r="K95" s="15"/>
    </row>
    <row r="96" spans="2:11" s="2" customFormat="1" ht="12.75" customHeight="1" x14ac:dyDescent="0.25">
      <c r="B96" s="3" t="s">
        <v>9</v>
      </c>
      <c r="C96" s="372" t="s">
        <v>10</v>
      </c>
      <c r="D96" s="3" t="s">
        <v>11</v>
      </c>
      <c r="E96" s="5" t="s">
        <v>12</v>
      </c>
      <c r="F96" s="3" t="s">
        <v>13</v>
      </c>
      <c r="G96" s="5" t="s">
        <v>14</v>
      </c>
      <c r="H96" s="48" t="s">
        <v>15</v>
      </c>
      <c r="I96" s="33" t="s">
        <v>16</v>
      </c>
      <c r="J96" s="17"/>
      <c r="K96" s="15"/>
    </row>
    <row r="97" spans="2:15" s="2" customFormat="1" ht="12.75" customHeight="1" x14ac:dyDescent="0.25">
      <c r="B97" s="2" t="s">
        <v>27</v>
      </c>
      <c r="C97" s="12">
        <v>5412</v>
      </c>
      <c r="D97" s="6">
        <v>5000</v>
      </c>
      <c r="E97" s="6">
        <f>C97*8.33%</f>
        <v>450.81959999999998</v>
      </c>
      <c r="F97" s="6">
        <v>417</v>
      </c>
      <c r="G97" s="15">
        <f>$G$14+$G$33+$G$52+$G$72+$G$92</f>
        <v>1550.7544513136568</v>
      </c>
      <c r="H97" s="15">
        <f t="shared" ref="H97:H108" si="28">E97-F97</f>
        <v>33.81959999999998</v>
      </c>
      <c r="I97" s="36">
        <v>0.12</v>
      </c>
      <c r="J97" s="22"/>
      <c r="K97" s="15">
        <f>($G97)*($H$95/12)</f>
        <v>15.507544513136567</v>
      </c>
    </row>
    <row r="98" spans="2:15" s="2" customFormat="1" ht="12.75" customHeight="1" x14ac:dyDescent="0.25">
      <c r="B98" s="2" t="s">
        <v>28</v>
      </c>
      <c r="C98" s="12">
        <v>5617</v>
      </c>
      <c r="D98" s="6">
        <v>5000</v>
      </c>
      <c r="E98" s="6">
        <f t="shared" ref="E98:E108" si="29">C98*8.33%</f>
        <v>467.89609999999999</v>
      </c>
      <c r="F98" s="6">
        <v>417</v>
      </c>
      <c r="G98" s="15">
        <f t="shared" ref="G98:G108" si="30">$G97+$H97</f>
        <v>1584.5740513136568</v>
      </c>
      <c r="H98" s="15">
        <f t="shared" si="28"/>
        <v>50.89609999999999</v>
      </c>
      <c r="I98" s="31"/>
      <c r="J98" s="16"/>
      <c r="K98" s="15">
        <f t="shared" ref="K98:K99" si="31">($G98)*($H$95/12)</f>
        <v>15.845740513136569</v>
      </c>
    </row>
    <row r="99" spans="2:15" s="2" customFormat="1" ht="12.75" customHeight="1" x14ac:dyDescent="0.25">
      <c r="B99" s="2" t="s">
        <v>29</v>
      </c>
      <c r="C99" s="12">
        <v>5617</v>
      </c>
      <c r="D99" s="6">
        <v>5000</v>
      </c>
      <c r="E99" s="6">
        <f t="shared" si="29"/>
        <v>467.89609999999999</v>
      </c>
      <c r="F99" s="6">
        <v>417</v>
      </c>
      <c r="G99" s="15">
        <f t="shared" si="30"/>
        <v>1635.4701513136567</v>
      </c>
      <c r="H99" s="15">
        <f t="shared" si="28"/>
        <v>50.89609999999999</v>
      </c>
      <c r="I99" s="31"/>
      <c r="J99" s="16"/>
      <c r="K99" s="15">
        <f t="shared" si="31"/>
        <v>16.354701513136568</v>
      </c>
    </row>
    <row r="100" spans="2:15" s="2" customFormat="1" ht="12.75" customHeight="1" x14ac:dyDescent="0.25">
      <c r="B100" s="2" t="s">
        <v>30</v>
      </c>
      <c r="C100" s="12">
        <v>5617</v>
      </c>
      <c r="D100" s="6">
        <v>5000</v>
      </c>
      <c r="E100" s="6">
        <f t="shared" si="29"/>
        <v>467.89609999999999</v>
      </c>
      <c r="F100" s="6">
        <v>417</v>
      </c>
      <c r="G100" s="15">
        <f t="shared" si="30"/>
        <v>1686.3662513136567</v>
      </c>
      <c r="H100" s="15">
        <f t="shared" si="28"/>
        <v>50.89609999999999</v>
      </c>
      <c r="I100" s="36">
        <v>0.11</v>
      </c>
      <c r="J100" s="16"/>
      <c r="K100" s="15">
        <f>($G100)*($I$95/12)</f>
        <v>15.458357303708519</v>
      </c>
    </row>
    <row r="101" spans="2:15" s="2" customFormat="1" ht="12.75" customHeight="1" x14ac:dyDescent="0.25">
      <c r="B101" s="2" t="s">
        <v>31</v>
      </c>
      <c r="C101" s="12">
        <v>5617</v>
      </c>
      <c r="D101" s="6">
        <v>5000</v>
      </c>
      <c r="E101" s="6">
        <f t="shared" si="29"/>
        <v>467.89609999999999</v>
      </c>
      <c r="F101" s="6">
        <v>417</v>
      </c>
      <c r="G101" s="15">
        <f t="shared" si="30"/>
        <v>1737.2623513136566</v>
      </c>
      <c r="H101" s="15">
        <f t="shared" si="28"/>
        <v>50.89609999999999</v>
      </c>
      <c r="I101" s="31"/>
      <c r="J101" s="16"/>
      <c r="K101" s="15">
        <f t="shared" ref="K101:K108" si="32">($G101)*($I$95/12)</f>
        <v>15.924904887041853</v>
      </c>
    </row>
    <row r="102" spans="2:15" s="2" customFormat="1" ht="12.75" customHeight="1" x14ac:dyDescent="0.25">
      <c r="B102" s="2" t="s">
        <v>32</v>
      </c>
      <c r="C102" s="12">
        <v>5617</v>
      </c>
      <c r="D102" s="6">
        <v>5000</v>
      </c>
      <c r="E102" s="6">
        <f t="shared" si="29"/>
        <v>467.89609999999999</v>
      </c>
      <c r="F102" s="6">
        <v>417</v>
      </c>
      <c r="G102" s="15">
        <f t="shared" si="30"/>
        <v>1788.1584513136565</v>
      </c>
      <c r="H102" s="15">
        <f t="shared" si="28"/>
        <v>50.89609999999999</v>
      </c>
      <c r="I102" s="31"/>
      <c r="J102" s="16"/>
      <c r="K102" s="15">
        <f t="shared" si="32"/>
        <v>16.391452470375185</v>
      </c>
    </row>
    <row r="103" spans="2:15" s="2" customFormat="1" ht="12.75" customHeight="1" x14ac:dyDescent="0.25">
      <c r="B103" s="2" t="s">
        <v>33</v>
      </c>
      <c r="C103" s="12">
        <v>5617</v>
      </c>
      <c r="D103" s="6">
        <v>5000</v>
      </c>
      <c r="E103" s="6">
        <f t="shared" si="29"/>
        <v>467.89609999999999</v>
      </c>
      <c r="F103" s="6">
        <v>417</v>
      </c>
      <c r="G103" s="15">
        <f t="shared" si="30"/>
        <v>1839.0545513136565</v>
      </c>
      <c r="H103" s="15">
        <f t="shared" si="28"/>
        <v>50.89609999999999</v>
      </c>
      <c r="I103" s="31"/>
      <c r="J103" s="16"/>
      <c r="K103" s="15">
        <f t="shared" si="32"/>
        <v>16.858000053708519</v>
      </c>
    </row>
    <row r="104" spans="2:15" s="2" customFormat="1" ht="12.75" customHeight="1" x14ac:dyDescent="0.25">
      <c r="B104" s="2" t="s">
        <v>17</v>
      </c>
      <c r="C104" s="12">
        <v>5658</v>
      </c>
      <c r="D104" s="6">
        <v>5000</v>
      </c>
      <c r="E104" s="6">
        <f t="shared" si="29"/>
        <v>471.31139999999999</v>
      </c>
      <c r="F104" s="6">
        <v>417</v>
      </c>
      <c r="G104" s="15">
        <f t="shared" si="30"/>
        <v>1889.9506513136564</v>
      </c>
      <c r="H104" s="15">
        <f t="shared" si="28"/>
        <v>54.311399999999992</v>
      </c>
      <c r="I104" s="31"/>
      <c r="J104" s="16"/>
      <c r="K104" s="15">
        <f t="shared" si="32"/>
        <v>17.324547637041849</v>
      </c>
    </row>
    <row r="105" spans="2:15" s="2" customFormat="1" ht="12.75" customHeight="1" x14ac:dyDescent="0.25">
      <c r="B105" s="2" t="s">
        <v>18</v>
      </c>
      <c r="C105" s="12">
        <v>5658</v>
      </c>
      <c r="D105" s="6">
        <v>5000</v>
      </c>
      <c r="E105" s="6">
        <f t="shared" si="29"/>
        <v>471.31139999999999</v>
      </c>
      <c r="F105" s="6">
        <v>417</v>
      </c>
      <c r="G105" s="15">
        <f t="shared" si="30"/>
        <v>1944.2620513136565</v>
      </c>
      <c r="H105" s="15">
        <f t="shared" si="28"/>
        <v>54.311399999999992</v>
      </c>
      <c r="I105" s="31"/>
      <c r="J105" s="16"/>
      <c r="K105" s="15">
        <f t="shared" si="32"/>
        <v>17.822402137041852</v>
      </c>
    </row>
    <row r="106" spans="2:15" s="2" customFormat="1" ht="12.75" customHeight="1" x14ac:dyDescent="0.25">
      <c r="B106" s="2" t="s">
        <v>19</v>
      </c>
      <c r="C106" s="12">
        <v>5658</v>
      </c>
      <c r="D106" s="6">
        <v>5000</v>
      </c>
      <c r="E106" s="6">
        <f t="shared" si="29"/>
        <v>471.31139999999999</v>
      </c>
      <c r="F106" s="6">
        <v>417</v>
      </c>
      <c r="G106" s="15">
        <f t="shared" si="30"/>
        <v>1998.5734513136565</v>
      </c>
      <c r="H106" s="15">
        <f t="shared" si="28"/>
        <v>54.311399999999992</v>
      </c>
      <c r="K106" s="15">
        <f t="shared" si="32"/>
        <v>18.320256637041851</v>
      </c>
    </row>
    <row r="107" spans="2:15" s="2" customFormat="1" ht="12.75" customHeight="1" x14ac:dyDescent="0.25">
      <c r="B107" s="2" t="s">
        <v>20</v>
      </c>
      <c r="C107" s="12">
        <v>5796</v>
      </c>
      <c r="D107" s="6">
        <v>5000</v>
      </c>
      <c r="E107" s="6">
        <f t="shared" si="29"/>
        <v>482.80680000000001</v>
      </c>
      <c r="F107" s="6">
        <v>417</v>
      </c>
      <c r="G107" s="15">
        <f t="shared" si="30"/>
        <v>2052.8848513136563</v>
      </c>
      <c r="H107" s="15">
        <f t="shared" si="28"/>
        <v>65.80680000000001</v>
      </c>
      <c r="K107" s="15">
        <f t="shared" si="32"/>
        <v>18.81811113704185</v>
      </c>
    </row>
    <row r="108" spans="2:15" s="2" customFormat="1" ht="12.75" customHeight="1" x14ac:dyDescent="0.25">
      <c r="B108" s="2" t="s">
        <v>21</v>
      </c>
      <c r="C108" s="12">
        <v>5796</v>
      </c>
      <c r="D108" s="6">
        <v>5000</v>
      </c>
      <c r="E108" s="6">
        <f t="shared" si="29"/>
        <v>482.80680000000001</v>
      </c>
      <c r="F108" s="6">
        <v>417</v>
      </c>
      <c r="G108" s="15">
        <f t="shared" si="30"/>
        <v>2118.6916513136562</v>
      </c>
      <c r="H108" s="15">
        <f t="shared" si="28"/>
        <v>65.80680000000001</v>
      </c>
      <c r="K108" s="15">
        <f t="shared" si="32"/>
        <v>19.421340137041849</v>
      </c>
    </row>
    <row r="109" spans="2:15" s="2" customFormat="1" ht="12.75" customHeight="1" x14ac:dyDescent="0.25">
      <c r="B109" s="7" t="s">
        <v>22</v>
      </c>
      <c r="C109" s="8">
        <f>SUM(C97:C108)</f>
        <v>67680</v>
      </c>
      <c r="D109" s="9" t="s">
        <v>23</v>
      </c>
      <c r="E109" s="8">
        <f t="shared" ref="E109:F109" si="33">SUM(E97:E108)</f>
        <v>5637.7439999999997</v>
      </c>
      <c r="F109" s="8">
        <f t="shared" si="33"/>
        <v>5004</v>
      </c>
      <c r="G109" s="30">
        <f>SUM(G97:G108)</f>
        <v>21826.002915763882</v>
      </c>
      <c r="H109" s="30">
        <f>SUM(H97:H108)</f>
        <v>633.74399999999991</v>
      </c>
      <c r="I109" s="37"/>
      <c r="J109" s="23"/>
      <c r="K109" s="30">
        <f>SUM(K97:K108)</f>
        <v>204.04735893945303</v>
      </c>
    </row>
    <row r="110" spans="2:15" s="2" customFormat="1" ht="12.75" customHeight="1" x14ac:dyDescent="0.25">
      <c r="G110" s="15"/>
      <c r="H110" s="15"/>
      <c r="I110" s="31"/>
      <c r="J110" s="16"/>
      <c r="K110" s="42"/>
    </row>
    <row r="111" spans="2:15" s="2" customFormat="1" ht="12.75" customHeight="1" x14ac:dyDescent="0.25">
      <c r="B111" s="2" t="s">
        <v>24</v>
      </c>
      <c r="C111" s="10">
        <f>((G97+G98+G99)*$H$95+(G100+G101+G102+G103+G104+G105+G106+G107+G108)*I95)/12</f>
        <v>204.04735893945301</v>
      </c>
      <c r="D111" s="14"/>
      <c r="E111" s="10"/>
      <c r="F111" s="2" t="s">
        <v>25</v>
      </c>
      <c r="G111" s="73">
        <f>$C111+$H109</f>
        <v>837.79135893945295</v>
      </c>
      <c r="H111" s="15"/>
      <c r="I111" s="15">
        <f>SUM($I$14,$G$33,$G$52,$G$72,$G$92,$G$111)</f>
        <v>2388.5458102531097</v>
      </c>
      <c r="J111" s="143" t="str">
        <f>IF($K109=$C111,"Intt OK","Intt CHECK IT")</f>
        <v>Intt OK</v>
      </c>
      <c r="K111" s="15"/>
      <c r="N111" s="10">
        <f>(R97+R98+R99)*1%</f>
        <v>0</v>
      </c>
      <c r="O111" s="14">
        <f>((R100+R101+R102+R103+R104+R105+R106+R107+R108)*11%)/12</f>
        <v>0</v>
      </c>
    </row>
    <row r="112" spans="2:15" s="2" customFormat="1" ht="12.75" customHeight="1" x14ac:dyDescent="0.25">
      <c r="D112" s="14"/>
      <c r="G112" s="10"/>
      <c r="H112" s="46"/>
      <c r="I112" s="135" t="str">
        <f>IF($I111=$G116,"OK","CHECK IT")</f>
        <v>OK</v>
      </c>
      <c r="J112" s="16"/>
      <c r="K112" s="15"/>
    </row>
    <row r="113" spans="2:11" s="2" customFormat="1" ht="12.75" customHeight="1" x14ac:dyDescent="0.25">
      <c r="B113" s="438" t="s">
        <v>2</v>
      </c>
      <c r="C113" s="438"/>
      <c r="D113" s="438"/>
      <c r="E113" s="438" t="s">
        <v>3</v>
      </c>
      <c r="F113" s="438"/>
      <c r="G113" s="3" t="s">
        <v>4</v>
      </c>
      <c r="H113" s="136" t="s">
        <v>39</v>
      </c>
      <c r="J113" s="20"/>
      <c r="K113" s="15"/>
    </row>
    <row r="114" spans="2:11" s="2" customFormat="1" ht="12.75" customHeight="1" x14ac:dyDescent="0.25">
      <c r="B114" s="439" t="s">
        <v>98</v>
      </c>
      <c r="C114" s="439"/>
      <c r="D114" s="439"/>
      <c r="E114" s="439" t="s">
        <v>99</v>
      </c>
      <c r="F114" s="439"/>
      <c r="G114" s="4" t="s">
        <v>100</v>
      </c>
      <c r="H114" s="52" t="s">
        <v>40</v>
      </c>
      <c r="I114" s="35"/>
      <c r="J114" s="21"/>
      <c r="K114" s="15"/>
    </row>
    <row r="115" spans="2:11" s="2" customFormat="1" ht="12.75" customHeight="1" x14ac:dyDescent="0.25">
      <c r="B115" s="3" t="s">
        <v>9</v>
      </c>
      <c r="C115" s="372" t="s">
        <v>10</v>
      </c>
      <c r="D115" s="3" t="s">
        <v>11</v>
      </c>
      <c r="E115" s="5" t="s">
        <v>12</v>
      </c>
      <c r="F115" s="3" t="s">
        <v>13</v>
      </c>
      <c r="G115" s="5" t="s">
        <v>14</v>
      </c>
      <c r="H115" s="48" t="s">
        <v>15</v>
      </c>
      <c r="I115" s="33" t="s">
        <v>16</v>
      </c>
      <c r="J115" s="17"/>
      <c r="K115" s="15"/>
    </row>
    <row r="116" spans="2:11" s="2" customFormat="1" ht="12.75" customHeight="1" x14ac:dyDescent="0.25">
      <c r="B116" s="2" t="s">
        <v>27</v>
      </c>
      <c r="C116" s="12">
        <v>5796</v>
      </c>
      <c r="D116" s="6">
        <v>5000</v>
      </c>
      <c r="E116" s="6">
        <f>C116*8.33%</f>
        <v>482.80680000000001</v>
      </c>
      <c r="F116" s="6">
        <v>417</v>
      </c>
      <c r="G116" s="15">
        <f>$G$14+$G$33+$G$52+$G$72+$G$92+$G$111</f>
        <v>2388.5458102531097</v>
      </c>
      <c r="H116" s="15">
        <f t="shared" ref="H116:H127" si="34">E116-F116</f>
        <v>65.80680000000001</v>
      </c>
      <c r="I116" s="31"/>
      <c r="J116" s="16"/>
      <c r="K116" s="15">
        <f>($G116)*($H$114/12)</f>
        <v>18.909320997837121</v>
      </c>
    </row>
    <row r="117" spans="2:11" s="2" customFormat="1" ht="12.75" customHeight="1" x14ac:dyDescent="0.25">
      <c r="B117" s="2" t="s">
        <v>28</v>
      </c>
      <c r="C117" s="12">
        <v>5796</v>
      </c>
      <c r="D117" s="6">
        <v>5000</v>
      </c>
      <c r="E117" s="6">
        <f t="shared" ref="E117:E127" si="35">C117*8.33%</f>
        <v>482.80680000000001</v>
      </c>
      <c r="F117" s="6">
        <v>417</v>
      </c>
      <c r="G117" s="15">
        <f t="shared" ref="G117:G127" si="36">$G116+$H116</f>
        <v>2454.3526102531096</v>
      </c>
      <c r="H117" s="15">
        <f t="shared" si="34"/>
        <v>65.80680000000001</v>
      </c>
      <c r="I117" s="31"/>
      <c r="J117" s="16"/>
      <c r="K117" s="15">
        <f t="shared" ref="K117:K127" si="37">($G117)*($H$114/12)</f>
        <v>19.430291497837118</v>
      </c>
    </row>
    <row r="118" spans="2:11" s="2" customFormat="1" ht="12.75" customHeight="1" x14ac:dyDescent="0.25">
      <c r="B118" s="2" t="s">
        <v>29</v>
      </c>
      <c r="C118" s="12">
        <v>5796</v>
      </c>
      <c r="D118" s="6">
        <v>5000</v>
      </c>
      <c r="E118" s="6">
        <f t="shared" si="35"/>
        <v>482.80680000000001</v>
      </c>
      <c r="F118" s="6">
        <v>417</v>
      </c>
      <c r="G118" s="15">
        <f t="shared" si="36"/>
        <v>2520.1594102531094</v>
      </c>
      <c r="H118" s="15">
        <f t="shared" si="34"/>
        <v>65.80680000000001</v>
      </c>
      <c r="I118" s="31"/>
      <c r="J118" s="16"/>
      <c r="K118" s="15">
        <f t="shared" si="37"/>
        <v>19.951261997837118</v>
      </c>
    </row>
    <row r="119" spans="2:11" s="2" customFormat="1" ht="12.75" customHeight="1" x14ac:dyDescent="0.25">
      <c r="B119" s="2" t="s">
        <v>30</v>
      </c>
      <c r="C119" s="12">
        <v>5796</v>
      </c>
      <c r="D119" s="6">
        <v>6500</v>
      </c>
      <c r="E119" s="6">
        <f t="shared" si="35"/>
        <v>482.80680000000001</v>
      </c>
      <c r="F119" s="6">
        <v>483</v>
      </c>
      <c r="G119" s="15">
        <f t="shared" si="36"/>
        <v>2585.9662102531092</v>
      </c>
      <c r="H119" s="15">
        <f t="shared" si="34"/>
        <v>-0.19319999999999027</v>
      </c>
      <c r="I119" s="31"/>
      <c r="J119" s="16"/>
      <c r="K119" s="15">
        <f t="shared" si="37"/>
        <v>20.472232497837116</v>
      </c>
    </row>
    <row r="120" spans="2:11" s="2" customFormat="1" ht="12.75" customHeight="1" x14ac:dyDescent="0.25">
      <c r="B120" s="2" t="s">
        <v>31</v>
      </c>
      <c r="C120" s="12">
        <v>5922</v>
      </c>
      <c r="D120" s="6">
        <v>6500</v>
      </c>
      <c r="E120" s="6">
        <f t="shared" si="35"/>
        <v>493.30259999999998</v>
      </c>
      <c r="F120" s="6">
        <v>494</v>
      </c>
      <c r="G120" s="15">
        <f t="shared" si="36"/>
        <v>2585.7730102531091</v>
      </c>
      <c r="H120" s="15">
        <f t="shared" si="34"/>
        <v>-0.69740000000001601</v>
      </c>
      <c r="I120" s="31"/>
      <c r="J120" s="16"/>
      <c r="K120" s="15">
        <f t="shared" si="37"/>
        <v>20.470702997837115</v>
      </c>
    </row>
    <row r="121" spans="2:11" s="2" customFormat="1" ht="12.75" customHeight="1" x14ac:dyDescent="0.25">
      <c r="B121" s="2" t="s">
        <v>32</v>
      </c>
      <c r="C121" s="12">
        <v>5922</v>
      </c>
      <c r="D121" s="6">
        <v>6500</v>
      </c>
      <c r="E121" s="6">
        <f t="shared" si="35"/>
        <v>493.30259999999998</v>
      </c>
      <c r="F121" s="6">
        <v>494</v>
      </c>
      <c r="G121" s="15">
        <f t="shared" si="36"/>
        <v>2585.0756102531091</v>
      </c>
      <c r="H121" s="15">
        <f t="shared" si="34"/>
        <v>-0.69740000000001601</v>
      </c>
      <c r="I121" s="31"/>
      <c r="J121" s="16"/>
      <c r="K121" s="15">
        <f t="shared" si="37"/>
        <v>20.465181914503781</v>
      </c>
    </row>
    <row r="122" spans="2:11" s="2" customFormat="1" ht="12.75" customHeight="1" x14ac:dyDescent="0.25">
      <c r="B122" s="2" t="s">
        <v>33</v>
      </c>
      <c r="C122" s="12">
        <v>5922</v>
      </c>
      <c r="D122" s="6">
        <v>6500</v>
      </c>
      <c r="E122" s="6">
        <f t="shared" si="35"/>
        <v>493.30259999999998</v>
      </c>
      <c r="F122" s="6">
        <v>494</v>
      </c>
      <c r="G122" s="15">
        <f t="shared" si="36"/>
        <v>2584.378210253109</v>
      </c>
      <c r="H122" s="15">
        <f t="shared" si="34"/>
        <v>-0.69740000000001601</v>
      </c>
      <c r="I122" s="31"/>
      <c r="J122" s="16"/>
      <c r="K122" s="15">
        <f t="shared" si="37"/>
        <v>20.459660831170449</v>
      </c>
    </row>
    <row r="123" spans="2:11" s="2" customFormat="1" ht="12.75" customHeight="1" x14ac:dyDescent="0.25">
      <c r="B123" s="2" t="s">
        <v>17</v>
      </c>
      <c r="C123" s="12">
        <v>5922</v>
      </c>
      <c r="D123" s="6">
        <v>6500</v>
      </c>
      <c r="E123" s="6">
        <f t="shared" si="35"/>
        <v>493.30259999999998</v>
      </c>
      <c r="F123" s="6">
        <v>494</v>
      </c>
      <c r="G123" s="15">
        <f t="shared" si="36"/>
        <v>2583.680810253109</v>
      </c>
      <c r="H123" s="15">
        <f t="shared" si="34"/>
        <v>-0.69740000000001601</v>
      </c>
      <c r="I123" s="31"/>
      <c r="J123" s="16"/>
      <c r="K123" s="15">
        <f t="shared" si="37"/>
        <v>20.454139747837115</v>
      </c>
    </row>
    <row r="124" spans="2:11" s="2" customFormat="1" ht="12.75" customHeight="1" x14ac:dyDescent="0.25">
      <c r="B124" s="2" t="s">
        <v>18</v>
      </c>
      <c r="C124" s="12">
        <v>5922</v>
      </c>
      <c r="D124" s="6">
        <v>6500</v>
      </c>
      <c r="E124" s="6">
        <f t="shared" si="35"/>
        <v>493.30259999999998</v>
      </c>
      <c r="F124" s="6">
        <v>494</v>
      </c>
      <c r="G124" s="15">
        <f t="shared" si="36"/>
        <v>2582.983410253109</v>
      </c>
      <c r="H124" s="15">
        <f t="shared" si="34"/>
        <v>-0.69740000000001601</v>
      </c>
      <c r="I124" s="31"/>
      <c r="J124" s="16"/>
      <c r="K124" s="15">
        <f t="shared" si="37"/>
        <v>20.44861866450378</v>
      </c>
    </row>
    <row r="125" spans="2:11" s="2" customFormat="1" ht="12.75" customHeight="1" x14ac:dyDescent="0.25">
      <c r="B125" s="2" t="s">
        <v>19</v>
      </c>
      <c r="C125" s="12">
        <v>5922</v>
      </c>
      <c r="D125" s="6">
        <v>6500</v>
      </c>
      <c r="E125" s="6">
        <f t="shared" si="35"/>
        <v>493.30259999999998</v>
      </c>
      <c r="F125" s="6">
        <v>494</v>
      </c>
      <c r="G125" s="15">
        <f t="shared" si="36"/>
        <v>2582.286010253109</v>
      </c>
      <c r="H125" s="15">
        <f t="shared" si="34"/>
        <v>-0.69740000000001601</v>
      </c>
      <c r="K125" s="15">
        <f t="shared" si="37"/>
        <v>20.443097581170449</v>
      </c>
    </row>
    <row r="126" spans="2:11" s="2" customFormat="1" ht="12.75" customHeight="1" x14ac:dyDescent="0.25">
      <c r="B126" s="2" t="s">
        <v>20</v>
      </c>
      <c r="C126" s="12">
        <v>6098</v>
      </c>
      <c r="D126" s="6">
        <v>6500</v>
      </c>
      <c r="E126" s="6">
        <f t="shared" si="35"/>
        <v>507.96339999999998</v>
      </c>
      <c r="F126" s="6">
        <v>508</v>
      </c>
      <c r="G126" s="15">
        <f t="shared" si="36"/>
        <v>2581.588610253109</v>
      </c>
      <c r="H126" s="15">
        <f t="shared" si="34"/>
        <v>-3.6600000000021282E-2</v>
      </c>
      <c r="K126" s="15">
        <f t="shared" si="37"/>
        <v>20.437576497837114</v>
      </c>
    </row>
    <row r="127" spans="2:11" s="2" customFormat="1" ht="12.75" customHeight="1" x14ac:dyDescent="0.25">
      <c r="B127" s="2" t="s">
        <v>21</v>
      </c>
      <c r="C127" s="12">
        <v>6098</v>
      </c>
      <c r="D127" s="6">
        <v>6500</v>
      </c>
      <c r="E127" s="6">
        <f t="shared" si="35"/>
        <v>507.96339999999998</v>
      </c>
      <c r="F127" s="6">
        <v>508</v>
      </c>
      <c r="G127" s="15">
        <f t="shared" si="36"/>
        <v>2581.5520102531091</v>
      </c>
      <c r="H127" s="15">
        <f t="shared" si="34"/>
        <v>-3.6600000000021282E-2</v>
      </c>
      <c r="K127" s="15">
        <f t="shared" si="37"/>
        <v>20.437286747837117</v>
      </c>
    </row>
    <row r="128" spans="2:11" s="2" customFormat="1" ht="12.75" customHeight="1" x14ac:dyDescent="0.25">
      <c r="B128" s="7" t="s">
        <v>22</v>
      </c>
      <c r="C128" s="8">
        <f>SUM(C116:C127)</f>
        <v>70912</v>
      </c>
      <c r="D128" s="9" t="s">
        <v>23</v>
      </c>
      <c r="E128" s="8">
        <f>SUM(E116:E127)</f>
        <v>5906.9695999999994</v>
      </c>
      <c r="F128" s="8">
        <f>SUM(F116:F127)</f>
        <v>5714</v>
      </c>
      <c r="G128" s="30">
        <f>SUM(G116:G127)</f>
        <v>30616.341723037309</v>
      </c>
      <c r="H128" s="30">
        <f>SUM(H116:H127)</f>
        <v>192.9695999999999</v>
      </c>
      <c r="I128" s="38">
        <f>H114/12</f>
        <v>7.9166666666666673E-3</v>
      </c>
      <c r="J128" s="23"/>
      <c r="K128" s="30">
        <f>SUM(K116:K127)</f>
        <v>242.37937197404537</v>
      </c>
    </row>
    <row r="129" spans="2:11" s="2" customFormat="1" ht="12.75" customHeight="1" x14ac:dyDescent="0.25">
      <c r="G129" s="15"/>
      <c r="H129" s="15"/>
      <c r="I129" s="31"/>
      <c r="J129" s="16"/>
      <c r="K129" s="42"/>
    </row>
    <row r="130" spans="2:11" s="2" customFormat="1" ht="12.75" customHeight="1" x14ac:dyDescent="0.25">
      <c r="B130" s="2" t="s">
        <v>24</v>
      </c>
      <c r="C130" s="10">
        <f>G128*I128</f>
        <v>242.37937197404537</v>
      </c>
      <c r="F130" s="2" t="s">
        <v>25</v>
      </c>
      <c r="G130" s="73">
        <f>$C130+$H128</f>
        <v>435.3489719740453</v>
      </c>
      <c r="H130" s="15"/>
      <c r="I130" s="15">
        <f>SUM($I$14,$G$33,$G$52,$G$72,$G$92,$G$111,$G$130)</f>
        <v>2823.8947822271548</v>
      </c>
      <c r="J130" s="143" t="str">
        <f>IF($K128=$C130,"Intt OK","Intt CHECK IT")</f>
        <v>Intt OK</v>
      </c>
      <c r="K130" s="15"/>
    </row>
    <row r="131" spans="2:11" s="1" customFormat="1" ht="12.75" customHeight="1" x14ac:dyDescent="0.25">
      <c r="H131" s="53"/>
      <c r="I131" s="135" t="str">
        <f>IF($I130=$G135,"OK","CHECK IT")</f>
        <v>OK</v>
      </c>
      <c r="J131" s="16"/>
      <c r="K131" s="28"/>
    </row>
    <row r="132" spans="2:11" s="2" customFormat="1" ht="12.75" customHeight="1" x14ac:dyDescent="0.25">
      <c r="B132" s="438" t="s">
        <v>2</v>
      </c>
      <c r="C132" s="438"/>
      <c r="D132" s="438"/>
      <c r="E132" s="438" t="s">
        <v>3</v>
      </c>
      <c r="F132" s="438"/>
      <c r="G132" s="3" t="s">
        <v>4</v>
      </c>
      <c r="H132" s="136" t="s">
        <v>41</v>
      </c>
      <c r="J132" s="20"/>
      <c r="K132" s="15"/>
    </row>
    <row r="133" spans="2:11" s="2" customFormat="1" ht="12.75" customHeight="1" x14ac:dyDescent="0.25">
      <c r="B133" s="439" t="s">
        <v>98</v>
      </c>
      <c r="C133" s="439"/>
      <c r="D133" s="439"/>
      <c r="E133" s="439" t="s">
        <v>99</v>
      </c>
      <c r="F133" s="439"/>
      <c r="G133" s="4" t="s">
        <v>100</v>
      </c>
      <c r="H133" s="52" t="s">
        <v>40</v>
      </c>
      <c r="I133" s="35"/>
      <c r="J133" s="21"/>
      <c r="K133" s="15"/>
    </row>
    <row r="134" spans="2:11" s="2" customFormat="1" ht="12.75" customHeight="1" x14ac:dyDescent="0.25">
      <c r="B134" s="3" t="s">
        <v>9</v>
      </c>
      <c r="C134" s="372" t="s">
        <v>10</v>
      </c>
      <c r="D134" s="3" t="s">
        <v>11</v>
      </c>
      <c r="E134" s="5" t="s">
        <v>12</v>
      </c>
      <c r="F134" s="3" t="s">
        <v>13</v>
      </c>
      <c r="G134" s="5" t="s">
        <v>14</v>
      </c>
      <c r="H134" s="48" t="s">
        <v>15</v>
      </c>
      <c r="I134" s="33" t="s">
        <v>16</v>
      </c>
      <c r="J134" s="17"/>
      <c r="K134" s="15"/>
    </row>
    <row r="135" spans="2:11" s="2" customFormat="1" ht="12.75" customHeight="1" x14ac:dyDescent="0.25">
      <c r="B135" s="2" t="s">
        <v>27</v>
      </c>
      <c r="C135" s="12">
        <v>6098</v>
      </c>
      <c r="D135" s="6">
        <v>6500</v>
      </c>
      <c r="E135" s="6">
        <f>C135*8.33%</f>
        <v>507.96339999999998</v>
      </c>
      <c r="F135" s="6">
        <v>508</v>
      </c>
      <c r="G135" s="15">
        <f>$G$14+$G$33+$G$52+$G$72+$G$92+$G$111+$G$130</f>
        <v>2823.8947822271548</v>
      </c>
      <c r="H135" s="15">
        <f t="shared" ref="H135:H146" si="38">E135-F135</f>
        <v>-3.6600000000021282E-2</v>
      </c>
      <c r="I135" s="31"/>
      <c r="J135" s="16"/>
      <c r="K135" s="15">
        <f>($G135)*($H$133/12)</f>
        <v>22.355833692631645</v>
      </c>
    </row>
    <row r="136" spans="2:11" s="2" customFormat="1" ht="12.75" customHeight="1" x14ac:dyDescent="0.25">
      <c r="B136" s="2" t="s">
        <v>28</v>
      </c>
      <c r="C136" s="12">
        <v>6098</v>
      </c>
      <c r="D136" s="6">
        <v>6500</v>
      </c>
      <c r="E136" s="6">
        <f t="shared" ref="E136:E146" si="39">C136*8.33%</f>
        <v>507.96339999999998</v>
      </c>
      <c r="F136" s="6">
        <v>508</v>
      </c>
      <c r="G136" s="15">
        <f t="shared" ref="G136:G146" si="40">$G135+$H135</f>
        <v>2823.8581822271549</v>
      </c>
      <c r="H136" s="15">
        <f t="shared" si="38"/>
        <v>-3.6600000000021282E-2</v>
      </c>
      <c r="I136" s="31"/>
      <c r="J136" s="16"/>
      <c r="K136" s="15">
        <f t="shared" ref="K136:K146" si="41">($G136)*($H$133/12)</f>
        <v>22.355543942631645</v>
      </c>
    </row>
    <row r="137" spans="2:11" s="2" customFormat="1" ht="12.75" customHeight="1" x14ac:dyDescent="0.25">
      <c r="B137" s="2" t="s">
        <v>29</v>
      </c>
      <c r="C137" s="12">
        <v>6098</v>
      </c>
      <c r="D137" s="6">
        <v>6500</v>
      </c>
      <c r="E137" s="6">
        <f t="shared" si="39"/>
        <v>507.96339999999998</v>
      </c>
      <c r="F137" s="6">
        <v>508</v>
      </c>
      <c r="G137" s="15">
        <f t="shared" si="40"/>
        <v>2823.821582227155</v>
      </c>
      <c r="H137" s="15">
        <f t="shared" si="38"/>
        <v>-3.6600000000021282E-2</v>
      </c>
      <c r="I137" s="31"/>
      <c r="J137" s="16"/>
      <c r="K137" s="15">
        <f t="shared" si="41"/>
        <v>22.355254192631644</v>
      </c>
    </row>
    <row r="138" spans="2:11" s="2" customFormat="1" ht="12.75" customHeight="1" x14ac:dyDescent="0.25">
      <c r="B138" s="2" t="s">
        <v>30</v>
      </c>
      <c r="C138" s="12">
        <v>6098</v>
      </c>
      <c r="D138" s="6">
        <v>6500</v>
      </c>
      <c r="E138" s="6">
        <f t="shared" si="39"/>
        <v>507.96339999999998</v>
      </c>
      <c r="F138" s="6">
        <v>508</v>
      </c>
      <c r="G138" s="15">
        <f t="shared" si="40"/>
        <v>2823.7849822271551</v>
      </c>
      <c r="H138" s="15">
        <f t="shared" si="38"/>
        <v>-3.6600000000021282E-2</v>
      </c>
      <c r="I138" s="31"/>
      <c r="J138" s="16"/>
      <c r="K138" s="15">
        <f t="shared" si="41"/>
        <v>22.354964442631648</v>
      </c>
    </row>
    <row r="139" spans="2:11" s="2" customFormat="1" ht="12.75" customHeight="1" x14ac:dyDescent="0.25">
      <c r="B139" s="2" t="s">
        <v>31</v>
      </c>
      <c r="C139" s="12">
        <v>6098</v>
      </c>
      <c r="D139" s="6">
        <v>6500</v>
      </c>
      <c r="E139" s="6">
        <f t="shared" si="39"/>
        <v>507.96339999999998</v>
      </c>
      <c r="F139" s="6">
        <v>508</v>
      </c>
      <c r="G139" s="15">
        <f t="shared" si="40"/>
        <v>2823.7483822271552</v>
      </c>
      <c r="H139" s="15">
        <f t="shared" si="38"/>
        <v>-3.6600000000021282E-2</v>
      </c>
      <c r="I139" s="31"/>
      <c r="J139" s="16"/>
      <c r="K139" s="15">
        <f t="shared" si="41"/>
        <v>22.354674692631647</v>
      </c>
    </row>
    <row r="140" spans="2:11" s="2" customFormat="1" ht="12.75" customHeight="1" x14ac:dyDescent="0.25">
      <c r="B140" s="2" t="s">
        <v>32</v>
      </c>
      <c r="C140" s="12">
        <v>6098</v>
      </c>
      <c r="D140" s="6">
        <v>6500</v>
      </c>
      <c r="E140" s="6">
        <f t="shared" si="39"/>
        <v>507.96339999999998</v>
      </c>
      <c r="F140" s="6">
        <v>508</v>
      </c>
      <c r="G140" s="15">
        <f t="shared" si="40"/>
        <v>2823.7117822271553</v>
      </c>
      <c r="H140" s="15">
        <f t="shared" si="38"/>
        <v>-3.6600000000021282E-2</v>
      </c>
      <c r="I140" s="31"/>
      <c r="J140" s="16"/>
      <c r="K140" s="15">
        <f t="shared" si="41"/>
        <v>22.354384942631647</v>
      </c>
    </row>
    <row r="141" spans="2:11" s="2" customFormat="1" ht="12.75" customHeight="1" x14ac:dyDescent="0.25">
      <c r="B141" s="2" t="s">
        <v>33</v>
      </c>
      <c r="C141" s="12">
        <v>6098</v>
      </c>
      <c r="D141" s="6">
        <v>6500</v>
      </c>
      <c r="E141" s="6">
        <f t="shared" si="39"/>
        <v>507.96339999999998</v>
      </c>
      <c r="F141" s="6">
        <v>508</v>
      </c>
      <c r="G141" s="15">
        <f t="shared" si="40"/>
        <v>2823.6751822271553</v>
      </c>
      <c r="H141" s="15">
        <f t="shared" si="38"/>
        <v>-3.6600000000021282E-2</v>
      </c>
      <c r="I141" s="31"/>
      <c r="J141" s="16"/>
      <c r="K141" s="15">
        <f t="shared" si="41"/>
        <v>22.354095192631647</v>
      </c>
    </row>
    <row r="142" spans="2:11" s="2" customFormat="1" ht="12.75" customHeight="1" x14ac:dyDescent="0.25">
      <c r="B142" s="2" t="s">
        <v>17</v>
      </c>
      <c r="C142" s="12">
        <v>6098</v>
      </c>
      <c r="D142" s="6">
        <v>6500</v>
      </c>
      <c r="E142" s="6">
        <f t="shared" si="39"/>
        <v>507.96339999999998</v>
      </c>
      <c r="F142" s="6">
        <v>508</v>
      </c>
      <c r="G142" s="15">
        <f t="shared" si="40"/>
        <v>2823.6385822271554</v>
      </c>
      <c r="H142" s="15">
        <f t="shared" si="38"/>
        <v>-3.6600000000021282E-2</v>
      </c>
      <c r="I142" s="31"/>
      <c r="J142" s="16"/>
      <c r="K142" s="15">
        <f t="shared" si="41"/>
        <v>22.35380544263165</v>
      </c>
    </row>
    <row r="143" spans="2:11" s="2" customFormat="1" ht="12.75" customHeight="1" x14ac:dyDescent="0.25">
      <c r="B143" s="2" t="s">
        <v>18</v>
      </c>
      <c r="C143" s="12">
        <v>6098</v>
      </c>
      <c r="D143" s="6">
        <v>6500</v>
      </c>
      <c r="E143" s="6">
        <f t="shared" si="39"/>
        <v>507.96339999999998</v>
      </c>
      <c r="F143" s="6">
        <v>508</v>
      </c>
      <c r="G143" s="15">
        <f t="shared" si="40"/>
        <v>2823.6019822271555</v>
      </c>
      <c r="H143" s="15">
        <f t="shared" si="38"/>
        <v>-3.6600000000021282E-2</v>
      </c>
      <c r="I143" s="31"/>
      <c r="J143" s="16"/>
      <c r="K143" s="15">
        <f t="shared" si="41"/>
        <v>22.35351569263165</v>
      </c>
    </row>
    <row r="144" spans="2:11" s="2" customFormat="1" ht="12.75" customHeight="1" x14ac:dyDescent="0.25">
      <c r="B144" s="2" t="s">
        <v>19</v>
      </c>
      <c r="C144" s="12">
        <v>6098</v>
      </c>
      <c r="D144" s="6">
        <v>6500</v>
      </c>
      <c r="E144" s="6">
        <f t="shared" si="39"/>
        <v>507.96339999999998</v>
      </c>
      <c r="F144" s="6">
        <v>508</v>
      </c>
      <c r="G144" s="15">
        <f t="shared" si="40"/>
        <v>2823.5653822271556</v>
      </c>
      <c r="H144" s="15">
        <f t="shared" si="38"/>
        <v>-3.6600000000021282E-2</v>
      </c>
      <c r="K144" s="15">
        <f t="shared" si="41"/>
        <v>22.353225942631649</v>
      </c>
    </row>
    <row r="145" spans="2:11" s="2" customFormat="1" ht="12.75" customHeight="1" x14ac:dyDescent="0.25">
      <c r="B145" s="2" t="s">
        <v>20</v>
      </c>
      <c r="C145" s="12">
        <v>6275</v>
      </c>
      <c r="D145" s="6">
        <v>6500</v>
      </c>
      <c r="E145" s="6">
        <f t="shared" si="39"/>
        <v>522.70749999999998</v>
      </c>
      <c r="F145" s="6">
        <v>523</v>
      </c>
      <c r="G145" s="15">
        <f t="shared" si="40"/>
        <v>2823.5287822271557</v>
      </c>
      <c r="H145" s="15">
        <f t="shared" si="38"/>
        <v>-0.29250000000001819</v>
      </c>
      <c r="K145" s="15">
        <f t="shared" si="41"/>
        <v>22.352936192631653</v>
      </c>
    </row>
    <row r="146" spans="2:11" s="2" customFormat="1" ht="12.75" customHeight="1" x14ac:dyDescent="0.25">
      <c r="B146" s="2" t="s">
        <v>21</v>
      </c>
      <c r="C146" s="12">
        <v>6275</v>
      </c>
      <c r="D146" s="6">
        <v>6500</v>
      </c>
      <c r="E146" s="6">
        <f t="shared" si="39"/>
        <v>522.70749999999998</v>
      </c>
      <c r="F146" s="6">
        <v>523</v>
      </c>
      <c r="G146" s="15">
        <f t="shared" si="40"/>
        <v>2823.2362822271557</v>
      </c>
      <c r="H146" s="15">
        <f t="shared" si="38"/>
        <v>-0.29250000000001819</v>
      </c>
      <c r="K146" s="15">
        <f t="shared" si="41"/>
        <v>22.350620567631651</v>
      </c>
    </row>
    <row r="147" spans="2:11" s="2" customFormat="1" ht="12.75" customHeight="1" x14ac:dyDescent="0.25">
      <c r="B147" s="7" t="s">
        <v>22</v>
      </c>
      <c r="C147" s="8">
        <f>SUM(C135:C146)</f>
        <v>73530</v>
      </c>
      <c r="D147" s="9" t="s">
        <v>23</v>
      </c>
      <c r="E147" s="8">
        <f>SUM(E135:E146)</f>
        <v>6125.0490000000009</v>
      </c>
      <c r="F147" s="8">
        <f>SUM(F135:F146)</f>
        <v>6126</v>
      </c>
      <c r="G147" s="30">
        <f>SUM(G135:G146)</f>
        <v>33884.065886725861</v>
      </c>
      <c r="H147" s="30">
        <f>SUM(H135:H146)</f>
        <v>-0.9510000000002492</v>
      </c>
      <c r="I147" s="38">
        <f>H133/12</f>
        <v>7.9166666666666673E-3</v>
      </c>
      <c r="J147" s="23"/>
      <c r="K147" s="30">
        <f>SUM(K135:K146)</f>
        <v>268.24885493657973</v>
      </c>
    </row>
    <row r="148" spans="2:11" s="2" customFormat="1" ht="12.75" customHeight="1" x14ac:dyDescent="0.25">
      <c r="B148" s="59"/>
      <c r="C148" s="60"/>
      <c r="D148" s="61"/>
      <c r="E148" s="60"/>
      <c r="F148" s="60"/>
      <c r="G148" s="15"/>
      <c r="H148" s="15"/>
      <c r="I148" s="31"/>
      <c r="J148" s="16"/>
      <c r="K148" s="15"/>
    </row>
    <row r="149" spans="2:11" s="2" customFormat="1" ht="12.75" customHeight="1" x14ac:dyDescent="0.25">
      <c r="B149" s="2" t="s">
        <v>24</v>
      </c>
      <c r="C149" s="10">
        <f>G147*I147</f>
        <v>268.24885493657973</v>
      </c>
      <c r="F149" s="2" t="s">
        <v>25</v>
      </c>
      <c r="G149" s="73">
        <f>$C149+$H147</f>
        <v>267.29785493657948</v>
      </c>
      <c r="H149" s="15"/>
      <c r="I149" s="15">
        <f>SUM($I$14,$G$33,$G$52,$G$72,$G$92,$G$111,$G$130,$G$149)</f>
        <v>3091.1926371637342</v>
      </c>
      <c r="J149" s="143" t="str">
        <f>IF($K147=$C149,"Intt OK","Intt CHECK IT")</f>
        <v>Intt OK</v>
      </c>
      <c r="K149" s="15"/>
    </row>
    <row r="150" spans="2:11" s="1" customFormat="1" ht="12.75" customHeight="1" x14ac:dyDescent="0.25">
      <c r="H150" s="53"/>
      <c r="I150" s="135" t="str">
        <f>IF($I149=$G154,"OK","CHECK IT")</f>
        <v>OK</v>
      </c>
      <c r="J150" s="16"/>
      <c r="K150" s="28"/>
    </row>
    <row r="151" spans="2:11" s="2" customFormat="1" ht="12.75" customHeight="1" x14ac:dyDescent="0.25">
      <c r="B151" s="438" t="s">
        <v>2</v>
      </c>
      <c r="C151" s="438"/>
      <c r="D151" s="438"/>
      <c r="E151" s="438" t="s">
        <v>3</v>
      </c>
      <c r="F151" s="438"/>
      <c r="G151" s="3" t="s">
        <v>4</v>
      </c>
      <c r="H151" s="136" t="s">
        <v>42</v>
      </c>
      <c r="J151" s="20"/>
      <c r="K151" s="15"/>
    </row>
    <row r="152" spans="2:11" s="2" customFormat="1" ht="12.75" customHeight="1" x14ac:dyDescent="0.25">
      <c r="B152" s="439" t="s">
        <v>98</v>
      </c>
      <c r="C152" s="439"/>
      <c r="D152" s="439"/>
      <c r="E152" s="439" t="s">
        <v>99</v>
      </c>
      <c r="F152" s="439"/>
      <c r="G152" s="4" t="s">
        <v>100</v>
      </c>
      <c r="H152" s="52" t="s">
        <v>40</v>
      </c>
      <c r="I152" s="39"/>
      <c r="J152" s="24"/>
      <c r="K152" s="15"/>
    </row>
    <row r="153" spans="2:11" s="2" customFormat="1" ht="12.75" customHeight="1" x14ac:dyDescent="0.25">
      <c r="B153" s="3" t="s">
        <v>9</v>
      </c>
      <c r="C153" s="372" t="s">
        <v>10</v>
      </c>
      <c r="D153" s="3" t="s">
        <v>11</v>
      </c>
      <c r="E153" s="5" t="s">
        <v>12</v>
      </c>
      <c r="F153" s="3" t="s">
        <v>13</v>
      </c>
      <c r="G153" s="5" t="s">
        <v>14</v>
      </c>
      <c r="H153" s="48" t="s">
        <v>15</v>
      </c>
      <c r="I153" s="33" t="s">
        <v>16</v>
      </c>
      <c r="J153" s="17"/>
      <c r="K153" s="15"/>
    </row>
    <row r="154" spans="2:11" s="2" customFormat="1" ht="12.75" customHeight="1" x14ac:dyDescent="0.25">
      <c r="B154" s="2" t="s">
        <v>27</v>
      </c>
      <c r="C154" s="12">
        <v>6275</v>
      </c>
      <c r="D154" s="6">
        <v>6500</v>
      </c>
      <c r="E154" s="6">
        <f>C154*8.33%</f>
        <v>522.70749999999998</v>
      </c>
      <c r="F154" s="6">
        <v>523</v>
      </c>
      <c r="G154" s="15">
        <f>$G$14+$G$33+$G$52+$G$72+$G$92+$G$111+$G$130+$G$149</f>
        <v>3091.1926371637342</v>
      </c>
      <c r="H154" s="15">
        <f t="shared" ref="H154:H165" si="42">E154-F154</f>
        <v>-0.29250000000001819</v>
      </c>
      <c r="I154" s="31"/>
      <c r="J154" s="16"/>
      <c r="K154" s="15">
        <f>($G154)*($H$152/12)</f>
        <v>24.471941710879562</v>
      </c>
    </row>
    <row r="155" spans="2:11" s="2" customFormat="1" ht="12.75" customHeight="1" x14ac:dyDescent="0.25">
      <c r="B155" s="2" t="s">
        <v>28</v>
      </c>
      <c r="C155" s="12">
        <v>6275</v>
      </c>
      <c r="D155" s="6">
        <v>6500</v>
      </c>
      <c r="E155" s="6">
        <f t="shared" ref="E155:E165" si="43">C155*8.33%</f>
        <v>522.70749999999998</v>
      </c>
      <c r="F155" s="6">
        <v>523</v>
      </c>
      <c r="G155" s="15">
        <f t="shared" ref="G155:G165" si="44">$G154+$H154</f>
        <v>3090.9001371637341</v>
      </c>
      <c r="H155" s="15">
        <f t="shared" si="42"/>
        <v>-0.29250000000001819</v>
      </c>
      <c r="I155" s="31"/>
      <c r="J155" s="16"/>
      <c r="K155" s="15">
        <f t="shared" ref="K155:K165" si="45">($G155)*($H$152/12)</f>
        <v>24.469626085879565</v>
      </c>
    </row>
    <row r="156" spans="2:11" s="2" customFormat="1" ht="12.75" customHeight="1" x14ac:dyDescent="0.25">
      <c r="B156" s="2" t="s">
        <v>29</v>
      </c>
      <c r="C156" s="12">
        <v>6275</v>
      </c>
      <c r="D156" s="6">
        <v>6500</v>
      </c>
      <c r="E156" s="6">
        <f t="shared" si="43"/>
        <v>522.70749999999998</v>
      </c>
      <c r="F156" s="6">
        <v>523</v>
      </c>
      <c r="G156" s="15">
        <f t="shared" si="44"/>
        <v>3090.6076371637341</v>
      </c>
      <c r="H156" s="15">
        <f t="shared" si="42"/>
        <v>-0.29250000000001819</v>
      </c>
      <c r="I156" s="31"/>
      <c r="J156" s="16"/>
      <c r="K156" s="15">
        <f t="shared" si="45"/>
        <v>24.467310460879563</v>
      </c>
    </row>
    <row r="157" spans="2:11" s="2" customFormat="1" ht="12.75" customHeight="1" x14ac:dyDescent="0.25">
      <c r="B157" s="2" t="s">
        <v>30</v>
      </c>
      <c r="C157" s="12">
        <v>6275</v>
      </c>
      <c r="D157" s="6">
        <v>6500</v>
      </c>
      <c r="E157" s="6">
        <f t="shared" si="43"/>
        <v>522.70749999999998</v>
      </c>
      <c r="F157" s="6">
        <v>523</v>
      </c>
      <c r="G157" s="15">
        <f t="shared" si="44"/>
        <v>3090.3151371637341</v>
      </c>
      <c r="H157" s="15">
        <f t="shared" si="42"/>
        <v>-0.29250000000001819</v>
      </c>
      <c r="I157" s="31"/>
      <c r="J157" s="16"/>
      <c r="K157" s="15">
        <f t="shared" si="45"/>
        <v>24.464994835879565</v>
      </c>
    </row>
    <row r="158" spans="2:11" s="2" customFormat="1" ht="12.75" customHeight="1" x14ac:dyDescent="0.25">
      <c r="B158" s="2" t="s">
        <v>31</v>
      </c>
      <c r="C158" s="12">
        <v>6275</v>
      </c>
      <c r="D158" s="6">
        <v>6500</v>
      </c>
      <c r="E158" s="6">
        <f t="shared" si="43"/>
        <v>522.70749999999998</v>
      </c>
      <c r="F158" s="6">
        <v>523</v>
      </c>
      <c r="G158" s="15">
        <f t="shared" si="44"/>
        <v>3090.0226371637341</v>
      </c>
      <c r="H158" s="15">
        <f t="shared" si="42"/>
        <v>-0.29250000000001819</v>
      </c>
      <c r="I158" s="31"/>
      <c r="J158" s="16"/>
      <c r="K158" s="15">
        <f t="shared" si="45"/>
        <v>24.462679210879564</v>
      </c>
    </row>
    <row r="159" spans="2:11" s="2" customFormat="1" ht="12.75" customHeight="1" x14ac:dyDescent="0.25">
      <c r="B159" s="2" t="s">
        <v>32</v>
      </c>
      <c r="C159" s="12">
        <v>6275</v>
      </c>
      <c r="D159" s="6">
        <v>6500</v>
      </c>
      <c r="E159" s="6">
        <f t="shared" si="43"/>
        <v>522.70749999999998</v>
      </c>
      <c r="F159" s="6">
        <v>523</v>
      </c>
      <c r="G159" s="15">
        <f t="shared" si="44"/>
        <v>3089.7301371637341</v>
      </c>
      <c r="H159" s="15">
        <f t="shared" si="42"/>
        <v>-0.29250000000001819</v>
      </c>
      <c r="I159" s="31"/>
      <c r="J159" s="16"/>
      <c r="K159" s="15">
        <f t="shared" si="45"/>
        <v>24.460363585879563</v>
      </c>
    </row>
    <row r="160" spans="2:11" s="2" customFormat="1" ht="12.75" customHeight="1" x14ac:dyDescent="0.25">
      <c r="B160" s="2" t="s">
        <v>33</v>
      </c>
      <c r="C160" s="12">
        <v>6275</v>
      </c>
      <c r="D160" s="6">
        <v>6500</v>
      </c>
      <c r="E160" s="6">
        <f t="shared" si="43"/>
        <v>522.70749999999998</v>
      </c>
      <c r="F160" s="6">
        <v>523</v>
      </c>
      <c r="G160" s="15">
        <f t="shared" si="44"/>
        <v>3089.4376371637341</v>
      </c>
      <c r="H160" s="15">
        <f t="shared" si="42"/>
        <v>-0.29250000000001819</v>
      </c>
      <c r="I160" s="31"/>
      <c r="J160" s="16"/>
      <c r="K160" s="15">
        <f t="shared" si="45"/>
        <v>24.458047960879565</v>
      </c>
    </row>
    <row r="161" spans="2:11" s="2" customFormat="1" ht="12.75" customHeight="1" x14ac:dyDescent="0.25">
      <c r="B161" s="2" t="s">
        <v>17</v>
      </c>
      <c r="C161" s="12">
        <v>6275</v>
      </c>
      <c r="D161" s="6">
        <v>6500</v>
      </c>
      <c r="E161" s="6">
        <f t="shared" si="43"/>
        <v>522.70749999999998</v>
      </c>
      <c r="F161" s="6">
        <v>523</v>
      </c>
      <c r="G161" s="15">
        <f t="shared" si="44"/>
        <v>3089.145137163734</v>
      </c>
      <c r="H161" s="15">
        <f t="shared" si="42"/>
        <v>-0.29250000000001819</v>
      </c>
      <c r="I161" s="31"/>
      <c r="J161" s="16"/>
      <c r="K161" s="15">
        <f t="shared" si="45"/>
        <v>24.455732335879564</v>
      </c>
    </row>
    <row r="162" spans="2:11" s="2" customFormat="1" ht="12.75" customHeight="1" x14ac:dyDescent="0.25">
      <c r="B162" s="2" t="s">
        <v>18</v>
      </c>
      <c r="C162" s="12">
        <v>6275</v>
      </c>
      <c r="D162" s="6">
        <v>6500</v>
      </c>
      <c r="E162" s="6">
        <f t="shared" si="43"/>
        <v>522.70749999999998</v>
      </c>
      <c r="F162" s="6">
        <v>523</v>
      </c>
      <c r="G162" s="15">
        <f t="shared" si="44"/>
        <v>3088.852637163734</v>
      </c>
      <c r="H162" s="15">
        <f t="shared" si="42"/>
        <v>-0.29250000000001819</v>
      </c>
      <c r="I162" s="31"/>
      <c r="J162" s="16"/>
      <c r="K162" s="15">
        <f t="shared" si="45"/>
        <v>24.453416710879562</v>
      </c>
    </row>
    <row r="163" spans="2:11" s="2" customFormat="1" ht="12.75" customHeight="1" x14ac:dyDescent="0.25">
      <c r="B163" s="2" t="s">
        <v>19</v>
      </c>
      <c r="C163" s="12">
        <v>6275</v>
      </c>
      <c r="D163" s="6">
        <v>6500</v>
      </c>
      <c r="E163" s="6">
        <f t="shared" si="43"/>
        <v>522.70749999999998</v>
      </c>
      <c r="F163" s="6">
        <v>523</v>
      </c>
      <c r="G163" s="15">
        <f t="shared" si="44"/>
        <v>3088.560137163734</v>
      </c>
      <c r="H163" s="15">
        <f t="shared" si="42"/>
        <v>-0.29250000000001819</v>
      </c>
      <c r="K163" s="15">
        <f t="shared" si="45"/>
        <v>24.451101085879564</v>
      </c>
    </row>
    <row r="164" spans="2:11" s="2" customFormat="1" ht="12.75" customHeight="1" x14ac:dyDescent="0.25">
      <c r="B164" s="2" t="s">
        <v>20</v>
      </c>
      <c r="C164" s="12">
        <v>6634</v>
      </c>
      <c r="D164" s="6">
        <v>6500</v>
      </c>
      <c r="E164" s="6">
        <f t="shared" si="43"/>
        <v>552.61220000000003</v>
      </c>
      <c r="F164" s="6">
        <v>541</v>
      </c>
      <c r="G164" s="15">
        <f t="shared" si="44"/>
        <v>3088.267637163734</v>
      </c>
      <c r="H164" s="15">
        <f t="shared" si="42"/>
        <v>11.61220000000003</v>
      </c>
      <c r="K164" s="15">
        <f t="shared" si="45"/>
        <v>24.448785460879563</v>
      </c>
    </row>
    <row r="165" spans="2:11" s="2" customFormat="1" ht="12.75" customHeight="1" x14ac:dyDescent="0.25">
      <c r="B165" s="2" t="s">
        <v>21</v>
      </c>
      <c r="C165" s="12">
        <v>6634</v>
      </c>
      <c r="D165" s="6">
        <v>6500</v>
      </c>
      <c r="E165" s="6">
        <f t="shared" si="43"/>
        <v>552.61220000000003</v>
      </c>
      <c r="F165" s="6">
        <v>541</v>
      </c>
      <c r="G165" s="15">
        <f t="shared" si="44"/>
        <v>3099.879837163734</v>
      </c>
      <c r="H165" s="15">
        <f t="shared" si="42"/>
        <v>11.61220000000003</v>
      </c>
      <c r="K165" s="15">
        <f t="shared" si="45"/>
        <v>24.540715377546231</v>
      </c>
    </row>
    <row r="166" spans="2:11" s="2" customFormat="1" ht="12.75" customHeight="1" x14ac:dyDescent="0.25">
      <c r="B166" s="7" t="s">
        <v>22</v>
      </c>
      <c r="C166" s="8">
        <f>SUM(C154:C165)</f>
        <v>76018</v>
      </c>
      <c r="D166" s="9" t="s">
        <v>23</v>
      </c>
      <c r="E166" s="8">
        <f>SUM(E154:E165)</f>
        <v>6332.2993999999999</v>
      </c>
      <c r="F166" s="8">
        <f>SUM(F154:F165)</f>
        <v>6312</v>
      </c>
      <c r="G166" s="30">
        <f>SUM(G154:G165)</f>
        <v>37086.911345964807</v>
      </c>
      <c r="H166" s="30">
        <f>SUM(H154:H165)</f>
        <v>20.299399999999878</v>
      </c>
      <c r="I166" s="38">
        <f>H152/12</f>
        <v>7.9166666666666673E-3</v>
      </c>
      <c r="J166" s="23"/>
      <c r="K166" s="30">
        <f>SUM(K154:K165)</f>
        <v>293.60471482222141</v>
      </c>
    </row>
    <row r="167" spans="2:11" s="2" customFormat="1" ht="12.75" customHeight="1" x14ac:dyDescent="0.25">
      <c r="G167" s="15"/>
      <c r="H167" s="15"/>
      <c r="I167" s="31"/>
      <c r="J167" s="16"/>
      <c r="K167" s="15"/>
    </row>
    <row r="168" spans="2:11" s="2" customFormat="1" ht="12.75" customHeight="1" x14ac:dyDescent="0.25">
      <c r="B168" s="2" t="s">
        <v>24</v>
      </c>
      <c r="C168" s="10">
        <f>G166*I166</f>
        <v>293.60471482222141</v>
      </c>
      <c r="F168" s="2" t="s">
        <v>25</v>
      </c>
      <c r="G168" s="73">
        <f>$C168+$H166</f>
        <v>313.90411482222129</v>
      </c>
      <c r="H168" s="15"/>
      <c r="I168" s="15">
        <f>SUM($I$14,$G$33,$G$52,$G$72,$G$92,$G$111,$G$130,$G$149,$G$168)</f>
        <v>3405.0967519859555</v>
      </c>
      <c r="J168" s="143" t="str">
        <f>IF($K166=$C168,"Intt OK","Intt CHECK IT")</f>
        <v>Intt OK</v>
      </c>
      <c r="K168" s="15"/>
    </row>
    <row r="169" spans="2:11" s="1" customFormat="1" ht="12.75" customHeight="1" x14ac:dyDescent="0.25">
      <c r="H169" s="53"/>
      <c r="I169" s="135" t="str">
        <f>IF($I168=$G173,"OK","CHECK IT")</f>
        <v>OK</v>
      </c>
      <c r="J169" s="16"/>
      <c r="K169" s="28"/>
    </row>
    <row r="170" spans="2:11" s="2" customFormat="1" ht="12.75" customHeight="1" x14ac:dyDescent="0.25">
      <c r="B170" s="438" t="s">
        <v>2</v>
      </c>
      <c r="C170" s="438"/>
      <c r="D170" s="438"/>
      <c r="E170" s="438" t="s">
        <v>3</v>
      </c>
      <c r="F170" s="438"/>
      <c r="G170" s="3" t="s">
        <v>4</v>
      </c>
      <c r="H170" s="136" t="s">
        <v>43</v>
      </c>
      <c r="J170" s="20"/>
      <c r="K170" s="15"/>
    </row>
    <row r="171" spans="2:11" s="2" customFormat="1" ht="12.75" customHeight="1" x14ac:dyDescent="0.25">
      <c r="B171" s="439" t="s">
        <v>98</v>
      </c>
      <c r="C171" s="439"/>
      <c r="D171" s="439"/>
      <c r="E171" s="439" t="s">
        <v>99</v>
      </c>
      <c r="F171" s="439"/>
      <c r="G171" s="4" t="s">
        <v>100</v>
      </c>
      <c r="H171" s="52" t="s">
        <v>40</v>
      </c>
      <c r="I171" s="40"/>
      <c r="J171" s="25"/>
      <c r="K171" s="15"/>
    </row>
    <row r="172" spans="2:11" s="2" customFormat="1" ht="12.75" customHeight="1" x14ac:dyDescent="0.25">
      <c r="B172" s="3" t="s">
        <v>9</v>
      </c>
      <c r="C172" s="372" t="s">
        <v>10</v>
      </c>
      <c r="D172" s="3" t="s">
        <v>11</v>
      </c>
      <c r="E172" s="5" t="s">
        <v>12</v>
      </c>
      <c r="F172" s="3" t="s">
        <v>13</v>
      </c>
      <c r="G172" s="5" t="s">
        <v>14</v>
      </c>
      <c r="H172" s="48" t="s">
        <v>15</v>
      </c>
      <c r="I172" s="33" t="s">
        <v>16</v>
      </c>
      <c r="J172" s="17"/>
      <c r="K172" s="15"/>
    </row>
    <row r="173" spans="2:11" s="2" customFormat="1" ht="12.75" customHeight="1" x14ac:dyDescent="0.25">
      <c r="B173" s="2" t="s">
        <v>27</v>
      </c>
      <c r="C173" s="12">
        <v>6634</v>
      </c>
      <c r="D173" s="6">
        <v>6500</v>
      </c>
      <c r="E173" s="6">
        <f>C173*8.33%</f>
        <v>552.61220000000003</v>
      </c>
      <c r="F173" s="6">
        <v>541</v>
      </c>
      <c r="G173" s="15">
        <f>$G$14+$G$33+$G$52+$G$72+$G$92+$G$111+$G$130+$G$149+$G$168</f>
        <v>3405.0967519859555</v>
      </c>
      <c r="H173" s="15">
        <f t="shared" ref="H173:H185" si="46">E173-F173</f>
        <v>11.61220000000003</v>
      </c>
      <c r="I173" s="31"/>
      <c r="J173" s="16"/>
      <c r="K173" s="15">
        <f>($G173)*($H$171/12)</f>
        <v>26.95701595322215</v>
      </c>
    </row>
    <row r="174" spans="2:11" s="2" customFormat="1" ht="12.75" customHeight="1" x14ac:dyDescent="0.25">
      <c r="B174" s="2" t="s">
        <v>28</v>
      </c>
      <c r="C174" s="12">
        <v>7033</v>
      </c>
      <c r="D174" s="6">
        <v>6500</v>
      </c>
      <c r="E174" s="6">
        <f t="shared" ref="E174:E185" si="47">C174*8.33%</f>
        <v>585.84889999999996</v>
      </c>
      <c r="F174" s="6">
        <v>541</v>
      </c>
      <c r="G174" s="15">
        <f t="shared" ref="G174:G185" si="48">$G173+$H173</f>
        <v>3416.7089519859555</v>
      </c>
      <c r="H174" s="15">
        <f t="shared" si="46"/>
        <v>44.848899999999958</v>
      </c>
      <c r="I174" s="31"/>
      <c r="J174" s="16"/>
      <c r="K174" s="15">
        <f t="shared" ref="K174:K185" si="49">($G174)*($H$171/12)</f>
        <v>27.048945869888819</v>
      </c>
    </row>
    <row r="175" spans="2:11" s="2" customFormat="1" ht="12.75" customHeight="1" x14ac:dyDescent="0.25">
      <c r="B175" s="2" t="s">
        <v>119</v>
      </c>
      <c r="C175" s="12">
        <v>9233</v>
      </c>
      <c r="D175" s="6">
        <v>6500</v>
      </c>
      <c r="E175" s="6">
        <f t="shared" si="47"/>
        <v>769.10889999999995</v>
      </c>
      <c r="F175" s="6">
        <v>0</v>
      </c>
      <c r="G175" s="15">
        <f t="shared" si="48"/>
        <v>3461.5578519859555</v>
      </c>
      <c r="H175" s="15">
        <f t="shared" si="46"/>
        <v>769.10889999999995</v>
      </c>
      <c r="I175" s="31"/>
      <c r="J175" s="16"/>
      <c r="K175" s="15">
        <f t="shared" si="49"/>
        <v>27.403999661555485</v>
      </c>
    </row>
    <row r="176" spans="2:11" s="2" customFormat="1" ht="12.75" customHeight="1" x14ac:dyDescent="0.25">
      <c r="B176" s="2" t="s">
        <v>29</v>
      </c>
      <c r="C176" s="12">
        <v>7033</v>
      </c>
      <c r="D176" s="6">
        <v>6500</v>
      </c>
      <c r="E176" s="6">
        <f t="shared" si="47"/>
        <v>585.84889999999996</v>
      </c>
      <c r="F176" s="6">
        <v>541</v>
      </c>
      <c r="G176" s="15">
        <f t="shared" si="48"/>
        <v>4230.6667519859557</v>
      </c>
      <c r="H176" s="15">
        <f t="shared" si="46"/>
        <v>44.848899999999958</v>
      </c>
      <c r="I176" s="31"/>
      <c r="J176" s="16"/>
      <c r="K176" s="15">
        <f t="shared" si="49"/>
        <v>33.492778453222151</v>
      </c>
    </row>
    <row r="177" spans="2:11" s="2" customFormat="1" ht="12.75" customHeight="1" x14ac:dyDescent="0.25">
      <c r="B177" s="2" t="s">
        <v>30</v>
      </c>
      <c r="C177" s="12">
        <v>7033</v>
      </c>
      <c r="D177" s="6">
        <v>6500</v>
      </c>
      <c r="E177" s="6">
        <f t="shared" si="47"/>
        <v>585.84889999999996</v>
      </c>
      <c r="F177" s="6">
        <v>541</v>
      </c>
      <c r="G177" s="15">
        <f t="shared" si="48"/>
        <v>4275.5156519859556</v>
      </c>
      <c r="H177" s="15">
        <f t="shared" si="46"/>
        <v>44.848899999999958</v>
      </c>
      <c r="I177" s="31"/>
      <c r="J177" s="16"/>
      <c r="K177" s="15">
        <f t="shared" si="49"/>
        <v>33.847832244888821</v>
      </c>
    </row>
    <row r="178" spans="2:11" s="2" customFormat="1" ht="12.75" customHeight="1" x14ac:dyDescent="0.25">
      <c r="B178" s="2" t="s">
        <v>31</v>
      </c>
      <c r="C178" s="12">
        <v>7033</v>
      </c>
      <c r="D178" s="6">
        <v>6500</v>
      </c>
      <c r="E178" s="6">
        <f t="shared" si="47"/>
        <v>585.84889999999996</v>
      </c>
      <c r="F178" s="6">
        <v>541</v>
      </c>
      <c r="G178" s="15">
        <f t="shared" si="48"/>
        <v>4320.3645519859556</v>
      </c>
      <c r="H178" s="15">
        <f t="shared" si="46"/>
        <v>44.848899999999958</v>
      </c>
      <c r="I178" s="31"/>
      <c r="J178" s="16"/>
      <c r="K178" s="15">
        <f t="shared" si="49"/>
        <v>34.202886036555483</v>
      </c>
    </row>
    <row r="179" spans="2:11" s="2" customFormat="1" ht="12.75" customHeight="1" x14ac:dyDescent="0.25">
      <c r="B179" s="2" t="s">
        <v>32</v>
      </c>
      <c r="C179" s="12">
        <v>7033</v>
      </c>
      <c r="D179" s="6">
        <v>6500</v>
      </c>
      <c r="E179" s="6">
        <f t="shared" si="47"/>
        <v>585.84889999999996</v>
      </c>
      <c r="F179" s="6">
        <v>541</v>
      </c>
      <c r="G179" s="15">
        <f t="shared" si="48"/>
        <v>4365.2134519859555</v>
      </c>
      <c r="H179" s="15">
        <f t="shared" si="46"/>
        <v>44.848899999999958</v>
      </c>
      <c r="I179" s="31"/>
      <c r="J179" s="16"/>
      <c r="K179" s="15">
        <f t="shared" si="49"/>
        <v>34.557939828222153</v>
      </c>
    </row>
    <row r="180" spans="2:11" s="2" customFormat="1" ht="12.75" customHeight="1" x14ac:dyDescent="0.25">
      <c r="B180" s="2" t="s">
        <v>33</v>
      </c>
      <c r="C180" s="12">
        <v>7227</v>
      </c>
      <c r="D180" s="6">
        <v>6500</v>
      </c>
      <c r="E180" s="6">
        <f t="shared" si="47"/>
        <v>602.00909999999999</v>
      </c>
      <c r="F180" s="6">
        <v>541</v>
      </c>
      <c r="G180" s="15">
        <f t="shared" si="48"/>
        <v>4410.0623519859555</v>
      </c>
      <c r="H180" s="15">
        <f t="shared" si="46"/>
        <v>61.009099999999989</v>
      </c>
      <c r="I180" s="31"/>
      <c r="J180" s="16"/>
      <c r="K180" s="15">
        <f t="shared" si="49"/>
        <v>34.912993619888816</v>
      </c>
    </row>
    <row r="181" spans="2:11" s="2" customFormat="1" ht="12.75" customHeight="1" x14ac:dyDescent="0.25">
      <c r="B181" s="2" t="s">
        <v>17</v>
      </c>
      <c r="C181" s="12">
        <v>7227</v>
      </c>
      <c r="D181" s="6">
        <v>6500</v>
      </c>
      <c r="E181" s="6">
        <f t="shared" si="47"/>
        <v>602.00909999999999</v>
      </c>
      <c r="F181" s="6">
        <v>541</v>
      </c>
      <c r="G181" s="15">
        <f t="shared" si="48"/>
        <v>4471.0714519859557</v>
      </c>
      <c r="H181" s="15">
        <f t="shared" si="46"/>
        <v>61.009099999999989</v>
      </c>
      <c r="I181" s="31"/>
      <c r="J181" s="16"/>
      <c r="K181" s="15">
        <f t="shared" si="49"/>
        <v>35.395982328222154</v>
      </c>
    </row>
    <row r="182" spans="2:11" s="2" customFormat="1" ht="12.75" customHeight="1" x14ac:dyDescent="0.25">
      <c r="B182" s="2" t="s">
        <v>18</v>
      </c>
      <c r="C182" s="12">
        <v>7227</v>
      </c>
      <c r="D182" s="6">
        <v>6500</v>
      </c>
      <c r="E182" s="6">
        <f t="shared" si="47"/>
        <v>602.00909999999999</v>
      </c>
      <c r="F182" s="6">
        <v>541</v>
      </c>
      <c r="G182" s="15">
        <f t="shared" si="48"/>
        <v>4532.0805519859559</v>
      </c>
      <c r="H182" s="15">
        <f t="shared" si="46"/>
        <v>61.009099999999989</v>
      </c>
      <c r="K182" s="15">
        <f t="shared" si="49"/>
        <v>35.878971036555491</v>
      </c>
    </row>
    <row r="183" spans="2:11" s="2" customFormat="1" ht="12.75" customHeight="1" x14ac:dyDescent="0.25">
      <c r="B183" s="2" t="s">
        <v>19</v>
      </c>
      <c r="C183" s="12">
        <v>7227</v>
      </c>
      <c r="D183" s="6">
        <v>6500</v>
      </c>
      <c r="E183" s="6">
        <f t="shared" si="47"/>
        <v>602.00909999999999</v>
      </c>
      <c r="F183" s="6">
        <v>541</v>
      </c>
      <c r="G183" s="15">
        <f t="shared" si="48"/>
        <v>4593.0896519859562</v>
      </c>
      <c r="H183" s="15">
        <f t="shared" si="46"/>
        <v>61.009099999999989</v>
      </c>
      <c r="K183" s="15">
        <f t="shared" si="49"/>
        <v>36.361959744888821</v>
      </c>
    </row>
    <row r="184" spans="2:11" s="2" customFormat="1" ht="12.75" customHeight="1" x14ac:dyDescent="0.25">
      <c r="B184" s="2" t="s">
        <v>20</v>
      </c>
      <c r="C184" s="12">
        <v>7450</v>
      </c>
      <c r="D184" s="6">
        <v>6500</v>
      </c>
      <c r="E184" s="6">
        <f t="shared" si="47"/>
        <v>620.58500000000004</v>
      </c>
      <c r="F184" s="6">
        <v>541</v>
      </c>
      <c r="G184" s="15">
        <f t="shared" si="48"/>
        <v>4654.0987519859564</v>
      </c>
      <c r="H184" s="15">
        <f t="shared" si="46"/>
        <v>79.585000000000036</v>
      </c>
      <c r="K184" s="15">
        <f t="shared" si="49"/>
        <v>36.844948453222159</v>
      </c>
    </row>
    <row r="185" spans="2:11" s="2" customFormat="1" ht="12.75" customHeight="1" x14ac:dyDescent="0.25">
      <c r="B185" s="2" t="s">
        <v>21</v>
      </c>
      <c r="C185" s="12">
        <v>7450</v>
      </c>
      <c r="D185" s="6">
        <v>6500</v>
      </c>
      <c r="E185" s="6">
        <f t="shared" si="47"/>
        <v>620.58500000000004</v>
      </c>
      <c r="F185" s="6">
        <v>541</v>
      </c>
      <c r="G185" s="15">
        <f t="shared" si="48"/>
        <v>4733.6837519859564</v>
      </c>
      <c r="H185" s="15">
        <f t="shared" si="46"/>
        <v>79.585000000000036</v>
      </c>
      <c r="I185" s="159" t="s">
        <v>54</v>
      </c>
      <c r="J185" s="23"/>
      <c r="K185" s="15">
        <f t="shared" si="49"/>
        <v>37.474996369888828</v>
      </c>
    </row>
    <row r="186" spans="2:11" s="2" customFormat="1" ht="12.75" customHeight="1" x14ac:dyDescent="0.25">
      <c r="B186" s="7" t="s">
        <v>22</v>
      </c>
      <c r="C186" s="8">
        <f>SUM(C173:C185)</f>
        <v>94840</v>
      </c>
      <c r="D186" s="9" t="s">
        <v>23</v>
      </c>
      <c r="E186" s="8">
        <f>SUM(E173:E185)</f>
        <v>7900.1720000000005</v>
      </c>
      <c r="F186" s="8">
        <f>SUM(F173:F185)</f>
        <v>6492</v>
      </c>
      <c r="G186" s="30">
        <f>SUM(G173:G185)</f>
        <v>54869.210475817432</v>
      </c>
      <c r="H186" s="30">
        <f>SUM(H173:H185)</f>
        <v>1408.1719999999998</v>
      </c>
      <c r="I186" s="38">
        <f>H171/12</f>
        <v>7.9166666666666673E-3</v>
      </c>
      <c r="J186" s="16"/>
      <c r="K186" s="30">
        <f>SUM(K173:K185)</f>
        <v>434.38124960022128</v>
      </c>
    </row>
    <row r="187" spans="2:11" s="2" customFormat="1" ht="12.75" customHeight="1" x14ac:dyDescent="0.25">
      <c r="B187" s="59"/>
      <c r="C187" s="60"/>
      <c r="D187" s="61"/>
      <c r="E187" s="60"/>
      <c r="F187" s="60"/>
      <c r="G187" s="42"/>
      <c r="H187" s="42"/>
      <c r="I187" s="31"/>
      <c r="J187" s="143" t="str">
        <f>IF($K186=$C188,"Intt OK","Intt CHECK IT")</f>
        <v>Intt OK</v>
      </c>
      <c r="K187" s="42"/>
    </row>
    <row r="188" spans="2:11" s="2" customFormat="1" ht="12.75" customHeight="1" x14ac:dyDescent="0.25">
      <c r="B188" s="2" t="s">
        <v>24</v>
      </c>
      <c r="C188" s="10">
        <f>G186*I186</f>
        <v>434.38124960022139</v>
      </c>
      <c r="F188" s="2" t="s">
        <v>25</v>
      </c>
      <c r="G188" s="73">
        <f>$C188+$H186</f>
        <v>1842.5532496002211</v>
      </c>
      <c r="H188" s="15"/>
      <c r="I188" s="15">
        <f>SUM($I$14,$G$33,$G$52,$G$72,$G$92,$G$111,$G$130,$G$149,$G$168,$G$188)</f>
        <v>5247.6500015861766</v>
      </c>
      <c r="J188" s="16"/>
      <c r="K188" s="15"/>
    </row>
    <row r="189" spans="2:11" s="1" customFormat="1" ht="12.75" customHeight="1" x14ac:dyDescent="0.25">
      <c r="G189" s="73"/>
      <c r="H189" s="15"/>
      <c r="I189" s="135" t="str">
        <f>IF($I188=$G193,"OK","CHECK IT")</f>
        <v>OK</v>
      </c>
      <c r="J189" s="20"/>
      <c r="K189" s="15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J190" s="21"/>
      <c r="K190" s="15"/>
    </row>
    <row r="191" spans="2:11" s="2" customFormat="1" ht="12.75" customHeight="1" x14ac:dyDescent="0.25">
      <c r="B191" s="439" t="s">
        <v>98</v>
      </c>
      <c r="C191" s="439"/>
      <c r="D191" s="439"/>
      <c r="E191" s="439" t="s">
        <v>99</v>
      </c>
      <c r="F191" s="439"/>
      <c r="G191" s="4" t="s">
        <v>100</v>
      </c>
      <c r="H191" s="52" t="s">
        <v>45</v>
      </c>
      <c r="I191" s="35"/>
      <c r="J191" s="17"/>
      <c r="K191" s="15"/>
    </row>
    <row r="192" spans="2:11" s="2" customFormat="1" ht="12.75" customHeight="1" x14ac:dyDescent="0.25">
      <c r="B192" s="3" t="s">
        <v>9</v>
      </c>
      <c r="C192" s="372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6"/>
      <c r="K192" s="15"/>
    </row>
    <row r="193" spans="2:11" s="2" customFormat="1" ht="12.75" customHeight="1" x14ac:dyDescent="0.25">
      <c r="B193" s="2" t="s">
        <v>27</v>
      </c>
      <c r="C193" s="12">
        <v>7450</v>
      </c>
      <c r="D193" s="6">
        <v>6500</v>
      </c>
      <c r="E193" s="6">
        <f>C193*8.33%</f>
        <v>620.58500000000004</v>
      </c>
      <c r="F193" s="6">
        <v>541</v>
      </c>
      <c r="G193" s="15">
        <f>$G$14+$G$33+$G$52+$G$72+$G$92+$G$111+$G$130+$G$149+$G$168+$G$188</f>
        <v>5247.6500015861766</v>
      </c>
      <c r="H193" s="15">
        <f t="shared" ref="H193:H204" si="50">E193-F193</f>
        <v>79.585000000000036</v>
      </c>
      <c r="I193" s="31"/>
      <c r="J193" s="16"/>
      <c r="K193" s="15">
        <f>($G193)*($H$191/12)</f>
        <v>37.170854177902086</v>
      </c>
    </row>
    <row r="194" spans="2:11" s="2" customFormat="1" ht="12.75" customHeight="1" x14ac:dyDescent="0.25">
      <c r="B194" s="2" t="s">
        <v>28</v>
      </c>
      <c r="C194" s="12">
        <v>7600</v>
      </c>
      <c r="D194" s="6">
        <v>6500</v>
      </c>
      <c r="E194" s="6">
        <f t="shared" ref="E194:E204" si="51">C194*8.33%</f>
        <v>633.08000000000004</v>
      </c>
      <c r="F194" s="6">
        <v>541</v>
      </c>
      <c r="G194" s="15">
        <f t="shared" ref="G194:G204" si="52">$G193+$H193</f>
        <v>5327.2350015861766</v>
      </c>
      <c r="H194" s="15">
        <f t="shared" si="50"/>
        <v>92.080000000000041</v>
      </c>
      <c r="I194" s="31"/>
      <c r="J194" s="16"/>
      <c r="K194" s="15">
        <f t="shared" ref="K194:K204" si="53">($G194)*($H$191/12)</f>
        <v>37.734581261235419</v>
      </c>
    </row>
    <row r="195" spans="2:11" s="2" customFormat="1" ht="12.75" customHeight="1" x14ac:dyDescent="0.25">
      <c r="B195" s="2" t="s">
        <v>29</v>
      </c>
      <c r="C195" s="12">
        <v>7600</v>
      </c>
      <c r="D195" s="6">
        <v>6500</v>
      </c>
      <c r="E195" s="6">
        <f t="shared" si="51"/>
        <v>633.08000000000004</v>
      </c>
      <c r="F195" s="6">
        <v>541</v>
      </c>
      <c r="G195" s="15">
        <f t="shared" si="52"/>
        <v>5419.3150015861765</v>
      </c>
      <c r="H195" s="15">
        <f t="shared" si="50"/>
        <v>92.080000000000041</v>
      </c>
      <c r="I195" s="31"/>
      <c r="J195" s="16"/>
      <c r="K195" s="15">
        <f t="shared" si="53"/>
        <v>38.386814594568754</v>
      </c>
    </row>
    <row r="196" spans="2:11" s="2" customFormat="1" ht="12.75" customHeight="1" x14ac:dyDescent="0.25">
      <c r="B196" s="2" t="s">
        <v>30</v>
      </c>
      <c r="C196" s="12">
        <v>7600</v>
      </c>
      <c r="D196" s="6">
        <v>6500</v>
      </c>
      <c r="E196" s="6">
        <f t="shared" si="51"/>
        <v>633.08000000000004</v>
      </c>
      <c r="F196" s="6">
        <v>541</v>
      </c>
      <c r="G196" s="15">
        <f t="shared" si="52"/>
        <v>5511.3950015861765</v>
      </c>
      <c r="H196" s="15">
        <f t="shared" si="50"/>
        <v>92.080000000000041</v>
      </c>
      <c r="I196" s="31"/>
      <c r="J196" s="16"/>
      <c r="K196" s="15">
        <f t="shared" si="53"/>
        <v>39.039047927902089</v>
      </c>
    </row>
    <row r="197" spans="2:11" s="2" customFormat="1" ht="12.75" customHeight="1" x14ac:dyDescent="0.25">
      <c r="B197" s="2" t="s">
        <v>31</v>
      </c>
      <c r="C197" s="12">
        <v>7600</v>
      </c>
      <c r="D197" s="6">
        <v>6500</v>
      </c>
      <c r="E197" s="6">
        <f t="shared" si="51"/>
        <v>633.08000000000004</v>
      </c>
      <c r="F197" s="6">
        <v>541</v>
      </c>
      <c r="G197" s="15">
        <f t="shared" si="52"/>
        <v>5603.4750015861764</v>
      </c>
      <c r="H197" s="15">
        <f t="shared" si="50"/>
        <v>92.080000000000041</v>
      </c>
      <c r="I197" s="31"/>
      <c r="J197" s="16"/>
      <c r="K197" s="15">
        <f t="shared" si="53"/>
        <v>39.691281261235417</v>
      </c>
    </row>
    <row r="198" spans="2:11" s="2" customFormat="1" ht="12.75" customHeight="1" x14ac:dyDescent="0.25">
      <c r="B198" s="2" t="s">
        <v>32</v>
      </c>
      <c r="C198" s="12">
        <v>7600</v>
      </c>
      <c r="D198" s="6">
        <v>6500</v>
      </c>
      <c r="E198" s="6">
        <f t="shared" si="51"/>
        <v>633.08000000000004</v>
      </c>
      <c r="F198" s="6">
        <v>541</v>
      </c>
      <c r="G198" s="15">
        <f t="shared" si="52"/>
        <v>5695.5550015861763</v>
      </c>
      <c r="H198" s="15">
        <f t="shared" si="50"/>
        <v>92.080000000000041</v>
      </c>
      <c r="I198" s="31"/>
      <c r="J198" s="16"/>
      <c r="K198" s="15">
        <f t="shared" si="53"/>
        <v>40.343514594568752</v>
      </c>
    </row>
    <row r="199" spans="2:11" s="2" customFormat="1" ht="12.75" customHeight="1" x14ac:dyDescent="0.25">
      <c r="B199" s="2" t="s">
        <v>33</v>
      </c>
      <c r="C199" s="12">
        <v>7750</v>
      </c>
      <c r="D199" s="6">
        <v>6500</v>
      </c>
      <c r="E199" s="6">
        <f t="shared" si="51"/>
        <v>645.57500000000005</v>
      </c>
      <c r="F199" s="6">
        <v>541</v>
      </c>
      <c r="G199" s="15">
        <f t="shared" si="52"/>
        <v>5787.6350015861763</v>
      </c>
      <c r="H199" s="15">
        <f t="shared" si="50"/>
        <v>104.57500000000005</v>
      </c>
      <c r="I199" s="31"/>
      <c r="J199" s="16"/>
      <c r="K199" s="15">
        <f t="shared" si="53"/>
        <v>40.995747927902087</v>
      </c>
    </row>
    <row r="200" spans="2:11" s="2" customFormat="1" ht="12.75" customHeight="1" x14ac:dyDescent="0.25">
      <c r="B200" s="2" t="s">
        <v>17</v>
      </c>
      <c r="C200" s="12">
        <v>7750</v>
      </c>
      <c r="D200" s="6">
        <v>6500</v>
      </c>
      <c r="E200" s="6">
        <f t="shared" si="51"/>
        <v>645.57500000000005</v>
      </c>
      <c r="F200" s="6">
        <v>541</v>
      </c>
      <c r="G200" s="15">
        <f t="shared" si="52"/>
        <v>5892.2100015861761</v>
      </c>
      <c r="H200" s="15">
        <f t="shared" si="50"/>
        <v>104.57500000000005</v>
      </c>
      <c r="I200" s="31"/>
      <c r="J200" s="16"/>
      <c r="K200" s="15">
        <f t="shared" si="53"/>
        <v>41.736487511235417</v>
      </c>
    </row>
    <row r="201" spans="2:11" s="2" customFormat="1" ht="12.75" customHeight="1" x14ac:dyDescent="0.25">
      <c r="B201" s="2" t="s">
        <v>18</v>
      </c>
      <c r="C201" s="12">
        <v>7750</v>
      </c>
      <c r="D201" s="6">
        <v>6500</v>
      </c>
      <c r="E201" s="6">
        <f t="shared" si="51"/>
        <v>645.57500000000005</v>
      </c>
      <c r="F201" s="6">
        <v>541</v>
      </c>
      <c r="G201" s="15">
        <f t="shared" si="52"/>
        <v>5996.7850015861759</v>
      </c>
      <c r="H201" s="15">
        <f t="shared" si="50"/>
        <v>104.57500000000005</v>
      </c>
      <c r="I201" s="31"/>
      <c r="K201" s="15">
        <f t="shared" si="53"/>
        <v>42.477227094568747</v>
      </c>
    </row>
    <row r="202" spans="2:11" s="2" customFormat="1" ht="12.75" customHeight="1" x14ac:dyDescent="0.25">
      <c r="B202" s="2" t="s">
        <v>19</v>
      </c>
      <c r="C202" s="12">
        <v>7950</v>
      </c>
      <c r="D202" s="6">
        <v>6500</v>
      </c>
      <c r="E202" s="6">
        <f t="shared" si="51"/>
        <v>662.23500000000001</v>
      </c>
      <c r="F202" s="6">
        <v>541</v>
      </c>
      <c r="G202" s="15">
        <f t="shared" si="52"/>
        <v>6101.3600015861757</v>
      </c>
      <c r="H202" s="15">
        <f t="shared" si="50"/>
        <v>121.23500000000001</v>
      </c>
      <c r="K202" s="15">
        <f t="shared" si="53"/>
        <v>43.217966677902083</v>
      </c>
    </row>
    <row r="203" spans="2:11" s="2" customFormat="1" ht="12.75" customHeight="1" x14ac:dyDescent="0.25">
      <c r="B203" s="2" t="s">
        <v>20</v>
      </c>
      <c r="C203" s="12">
        <v>8189</v>
      </c>
      <c r="D203" s="6">
        <v>6500</v>
      </c>
      <c r="E203" s="6">
        <f t="shared" si="51"/>
        <v>682.14369999999997</v>
      </c>
      <c r="F203" s="6">
        <v>541</v>
      </c>
      <c r="G203" s="15">
        <f t="shared" si="52"/>
        <v>6222.5950015861754</v>
      </c>
      <c r="H203" s="15">
        <f t="shared" si="50"/>
        <v>141.14369999999997</v>
      </c>
      <c r="K203" s="15">
        <f t="shared" si="53"/>
        <v>44.076714594568749</v>
      </c>
    </row>
    <row r="204" spans="2:11" s="2" customFormat="1" ht="12.75" customHeight="1" x14ac:dyDescent="0.25">
      <c r="B204" s="2" t="s">
        <v>21</v>
      </c>
      <c r="C204" s="12">
        <v>8189</v>
      </c>
      <c r="D204" s="6">
        <v>6500</v>
      </c>
      <c r="E204" s="6">
        <f t="shared" si="51"/>
        <v>682.14369999999997</v>
      </c>
      <c r="F204" s="6">
        <v>541</v>
      </c>
      <c r="G204" s="15">
        <f t="shared" si="52"/>
        <v>6363.738701586175</v>
      </c>
      <c r="H204" s="15">
        <f t="shared" si="50"/>
        <v>141.14369999999997</v>
      </c>
      <c r="J204" s="23"/>
      <c r="K204" s="15">
        <f t="shared" si="53"/>
        <v>45.076482469568745</v>
      </c>
    </row>
    <row r="205" spans="2:11" s="2" customFormat="1" ht="12.75" customHeight="1" x14ac:dyDescent="0.25">
      <c r="B205" s="7" t="s">
        <v>22</v>
      </c>
      <c r="C205" s="8">
        <f>SUM(C193:C204)</f>
        <v>93028</v>
      </c>
      <c r="D205" s="9" t="s">
        <v>23</v>
      </c>
      <c r="E205" s="8">
        <f>SUM(E193:E204)</f>
        <v>7749.2323999999981</v>
      </c>
      <c r="F205" s="8">
        <f>SUM(F193:F204)</f>
        <v>6492</v>
      </c>
      <c r="G205" s="30">
        <f>SUM(G193:G204)</f>
        <v>69168.948719034102</v>
      </c>
      <c r="H205" s="30">
        <f>SUM(H193:H204)</f>
        <v>1257.2324000000003</v>
      </c>
      <c r="I205" s="38">
        <f>H191/12</f>
        <v>7.0833333333333338E-3</v>
      </c>
      <c r="J205" s="16"/>
      <c r="K205" s="30">
        <f>SUM(K193:K204)</f>
        <v>489.94672009315832</v>
      </c>
    </row>
    <row r="206" spans="2:11" s="2" customFormat="1" ht="12.75" customHeight="1" x14ac:dyDescent="0.25">
      <c r="G206" s="15"/>
      <c r="H206" s="15"/>
      <c r="I206" s="31"/>
      <c r="J206" s="143" t="str">
        <f>IF($K205=$C207,"Intt OK","Intt CHECK IT")</f>
        <v>Intt OK</v>
      </c>
      <c r="K206" s="15"/>
    </row>
    <row r="207" spans="2:11" s="2" customFormat="1" ht="12.75" customHeight="1" x14ac:dyDescent="0.25">
      <c r="B207" s="2" t="s">
        <v>24</v>
      </c>
      <c r="C207" s="10">
        <f>G205*I205</f>
        <v>489.94672009315826</v>
      </c>
      <c r="F207" s="2" t="s">
        <v>25</v>
      </c>
      <c r="G207" s="73">
        <f>$C207+$H205</f>
        <v>1747.1791200931586</v>
      </c>
      <c r="H207" s="15"/>
      <c r="I207" s="15">
        <f>SUM($I$14,$G$33,$G$52,$G$72,$G$92,$G$111,$G$130,$G$149,$G$168,$G$188,$G$207)</f>
        <v>6994.829121679335</v>
      </c>
      <c r="J207" s="16"/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20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6"/>
      <c r="K209" s="15"/>
    </row>
    <row r="210" spans="2:11" s="2" customFormat="1" ht="12.75" customHeight="1" x14ac:dyDescent="0.25">
      <c r="B210" s="439" t="s">
        <v>98</v>
      </c>
      <c r="C210" s="439"/>
      <c r="D210" s="439"/>
      <c r="E210" s="439" t="s">
        <v>99</v>
      </c>
      <c r="F210" s="439"/>
      <c r="G210" s="4" t="s">
        <v>100</v>
      </c>
      <c r="H210" s="52" t="s">
        <v>45</v>
      </c>
      <c r="I210" s="32"/>
      <c r="J210" s="17"/>
      <c r="K210" s="15"/>
    </row>
    <row r="211" spans="2:11" s="2" customFormat="1" ht="12.75" customHeight="1" x14ac:dyDescent="0.25">
      <c r="B211" s="3" t="s">
        <v>9</v>
      </c>
      <c r="C211" s="372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6"/>
      <c r="K211" s="15"/>
    </row>
    <row r="212" spans="2:11" s="2" customFormat="1" ht="12.75" customHeight="1" x14ac:dyDescent="0.25">
      <c r="B212" s="2" t="s">
        <v>27</v>
      </c>
      <c r="C212" s="12">
        <v>8292</v>
      </c>
      <c r="D212" s="6">
        <v>6500</v>
      </c>
      <c r="E212" s="6">
        <f>C212*8.33%</f>
        <v>690.72360000000003</v>
      </c>
      <c r="F212" s="6">
        <v>541</v>
      </c>
      <c r="G212" s="15">
        <f>$G$14+$G$33+$G$52+$G$72+$G$92+$G$111+$G$130+$G$149+$G$168+$G$188+$G$207</f>
        <v>6994.829121679335</v>
      </c>
      <c r="H212" s="15">
        <f t="shared" ref="H212:H223" si="54">E212-F212</f>
        <v>149.72360000000003</v>
      </c>
      <c r="I212" s="31"/>
      <c r="J212" s="16"/>
      <c r="K212" s="15">
        <f>(G212)*($H$210/12)</f>
        <v>49.546706278561963</v>
      </c>
    </row>
    <row r="213" spans="2:11" s="2" customFormat="1" ht="12.75" customHeight="1" x14ac:dyDescent="0.25">
      <c r="B213" s="2" t="s">
        <v>28</v>
      </c>
      <c r="C213" s="12">
        <v>8292</v>
      </c>
      <c r="D213" s="6">
        <v>6500</v>
      </c>
      <c r="E213" s="6">
        <f t="shared" ref="E213:E223" si="55">C213*8.33%</f>
        <v>690.72360000000003</v>
      </c>
      <c r="F213" s="6">
        <v>541</v>
      </c>
      <c r="G213" s="15">
        <f t="shared" ref="G213:G223" si="56">$G212+$H212</f>
        <v>7144.5527216793353</v>
      </c>
      <c r="H213" s="15">
        <f t="shared" si="54"/>
        <v>149.72360000000003</v>
      </c>
      <c r="I213" s="31"/>
      <c r="J213" s="16"/>
      <c r="K213" s="15">
        <f t="shared" ref="K213:K223" si="57">(G213)*($H$210/12)</f>
        <v>50.607248445228628</v>
      </c>
    </row>
    <row r="214" spans="2:11" s="2" customFormat="1" ht="12.75" customHeight="1" x14ac:dyDescent="0.25">
      <c r="B214" s="2" t="s">
        <v>29</v>
      </c>
      <c r="C214" s="12">
        <v>8292</v>
      </c>
      <c r="D214" s="6">
        <v>6500</v>
      </c>
      <c r="E214" s="6">
        <f t="shared" si="55"/>
        <v>690.72360000000003</v>
      </c>
      <c r="F214" s="6">
        <v>541</v>
      </c>
      <c r="G214" s="15">
        <f t="shared" si="56"/>
        <v>7294.2763216793355</v>
      </c>
      <c r="H214" s="15">
        <f t="shared" si="54"/>
        <v>149.72360000000003</v>
      </c>
      <c r="I214" s="31"/>
      <c r="J214" s="16"/>
      <c r="K214" s="15">
        <f t="shared" si="57"/>
        <v>51.667790611895299</v>
      </c>
    </row>
    <row r="215" spans="2:11" s="2" customFormat="1" ht="12.75" customHeight="1" x14ac:dyDescent="0.25">
      <c r="B215" s="2" t="s">
        <v>30</v>
      </c>
      <c r="C215" s="12">
        <v>8292</v>
      </c>
      <c r="D215" s="6">
        <v>6500</v>
      </c>
      <c r="E215" s="6">
        <f t="shared" si="55"/>
        <v>690.72360000000003</v>
      </c>
      <c r="F215" s="6">
        <v>541</v>
      </c>
      <c r="G215" s="15">
        <f t="shared" si="56"/>
        <v>7443.9999216793358</v>
      </c>
      <c r="H215" s="15">
        <f t="shared" si="54"/>
        <v>149.72360000000003</v>
      </c>
      <c r="I215" s="31"/>
      <c r="J215" s="16"/>
      <c r="K215" s="15">
        <f t="shared" si="57"/>
        <v>52.728332778561963</v>
      </c>
    </row>
    <row r="216" spans="2:11" s="2" customFormat="1" ht="12.75" customHeight="1" x14ac:dyDescent="0.25">
      <c r="B216" s="2" t="s">
        <v>31</v>
      </c>
      <c r="C216" s="12">
        <v>8446</v>
      </c>
      <c r="D216" s="6">
        <v>6500</v>
      </c>
      <c r="E216" s="6">
        <f t="shared" si="55"/>
        <v>703.55179999999996</v>
      </c>
      <c r="F216" s="6">
        <v>541</v>
      </c>
      <c r="G216" s="15">
        <f t="shared" si="56"/>
        <v>7593.723521679336</v>
      </c>
      <c r="H216" s="15">
        <f t="shared" si="54"/>
        <v>162.55179999999996</v>
      </c>
      <c r="I216" s="31"/>
      <c r="J216" s="16"/>
      <c r="K216" s="15">
        <f t="shared" si="57"/>
        <v>53.788874945228635</v>
      </c>
    </row>
    <row r="217" spans="2:11" s="2" customFormat="1" ht="12.75" customHeight="1" x14ac:dyDescent="0.25">
      <c r="B217" s="2" t="s">
        <v>32</v>
      </c>
      <c r="C217" s="12">
        <v>8446</v>
      </c>
      <c r="D217" s="6">
        <v>6500</v>
      </c>
      <c r="E217" s="6">
        <f t="shared" si="55"/>
        <v>703.55179999999996</v>
      </c>
      <c r="F217" s="6">
        <v>541</v>
      </c>
      <c r="G217" s="15">
        <f t="shared" si="56"/>
        <v>7756.2753216793362</v>
      </c>
      <c r="H217" s="15">
        <f t="shared" si="54"/>
        <v>162.55179999999996</v>
      </c>
      <c r="I217" s="31"/>
      <c r="J217" s="16"/>
      <c r="K217" s="15">
        <f t="shared" si="57"/>
        <v>54.94028352856197</v>
      </c>
    </row>
    <row r="218" spans="2:11" s="2" customFormat="1" ht="12.75" customHeight="1" x14ac:dyDescent="0.25">
      <c r="B218" s="2" t="s">
        <v>33</v>
      </c>
      <c r="C218" s="12">
        <v>8601</v>
      </c>
      <c r="D218" s="6">
        <v>6500</v>
      </c>
      <c r="E218" s="6">
        <f t="shared" si="55"/>
        <v>716.4633</v>
      </c>
      <c r="F218" s="6">
        <v>541</v>
      </c>
      <c r="G218" s="15">
        <f t="shared" si="56"/>
        <v>7918.8271216793364</v>
      </c>
      <c r="H218" s="15">
        <f t="shared" si="54"/>
        <v>175.4633</v>
      </c>
      <c r="I218" s="31"/>
      <c r="J218" s="16"/>
      <c r="K218" s="15">
        <f t="shared" si="57"/>
        <v>56.091692111895306</v>
      </c>
    </row>
    <row r="219" spans="2:11" s="2" customFormat="1" ht="12.75" customHeight="1" x14ac:dyDescent="0.25">
      <c r="B219" s="2" t="s">
        <v>17</v>
      </c>
      <c r="C219" s="12">
        <v>8601</v>
      </c>
      <c r="D219" s="6">
        <v>6500</v>
      </c>
      <c r="E219" s="6">
        <f t="shared" si="55"/>
        <v>716.4633</v>
      </c>
      <c r="F219" s="6">
        <v>541</v>
      </c>
      <c r="G219" s="15">
        <f t="shared" si="56"/>
        <v>8094.2904216793368</v>
      </c>
      <c r="H219" s="15">
        <f t="shared" si="54"/>
        <v>175.4633</v>
      </c>
      <c r="I219" s="31"/>
      <c r="J219" s="16"/>
      <c r="K219" s="15">
        <f t="shared" si="57"/>
        <v>57.334557153561974</v>
      </c>
    </row>
    <row r="220" spans="2:11" s="2" customFormat="1" ht="12.75" customHeight="1" x14ac:dyDescent="0.25">
      <c r="B220" s="2" t="s">
        <v>18</v>
      </c>
      <c r="C220" s="12">
        <v>8601</v>
      </c>
      <c r="D220" s="6">
        <v>6500</v>
      </c>
      <c r="E220" s="6">
        <f t="shared" si="55"/>
        <v>716.4633</v>
      </c>
      <c r="F220" s="6">
        <v>541</v>
      </c>
      <c r="G220" s="15">
        <f t="shared" si="56"/>
        <v>8269.7537216793371</v>
      </c>
      <c r="H220" s="15">
        <f t="shared" si="54"/>
        <v>175.4633</v>
      </c>
      <c r="I220" s="31"/>
      <c r="J220" s="16"/>
      <c r="K220" s="15">
        <f t="shared" si="57"/>
        <v>58.577422195228642</v>
      </c>
    </row>
    <row r="221" spans="2:11" s="2" customFormat="1" ht="12.75" customHeight="1" x14ac:dyDescent="0.25">
      <c r="B221" s="2" t="s">
        <v>19</v>
      </c>
      <c r="C221" s="12">
        <v>8601</v>
      </c>
      <c r="D221" s="6">
        <v>6500</v>
      </c>
      <c r="E221" s="6">
        <f t="shared" si="55"/>
        <v>716.4633</v>
      </c>
      <c r="F221" s="6">
        <v>541</v>
      </c>
      <c r="G221" s="15">
        <f t="shared" si="56"/>
        <v>8445.2170216793365</v>
      </c>
      <c r="H221" s="15">
        <f t="shared" si="54"/>
        <v>175.4633</v>
      </c>
      <c r="I221" s="31"/>
      <c r="J221" s="16"/>
      <c r="K221" s="15">
        <f t="shared" si="57"/>
        <v>59.820287236895304</v>
      </c>
    </row>
    <row r="222" spans="2:11" s="2" customFormat="1" ht="12.75" customHeight="1" x14ac:dyDescent="0.25">
      <c r="B222" s="2" t="s">
        <v>20</v>
      </c>
      <c r="C222" s="12">
        <v>9063</v>
      </c>
      <c r="D222" s="6">
        <v>6500</v>
      </c>
      <c r="E222" s="6">
        <f t="shared" si="55"/>
        <v>754.9479</v>
      </c>
      <c r="F222" s="6">
        <v>541</v>
      </c>
      <c r="G222" s="15">
        <f t="shared" si="56"/>
        <v>8620.680321679336</v>
      </c>
      <c r="H222" s="15">
        <f t="shared" si="54"/>
        <v>213.9479</v>
      </c>
      <c r="I222" s="31"/>
      <c r="J222" s="16"/>
      <c r="K222" s="15">
        <f t="shared" si="57"/>
        <v>61.063152278561965</v>
      </c>
    </row>
    <row r="223" spans="2:11" s="2" customFormat="1" ht="12.75" customHeight="1" x14ac:dyDescent="0.25">
      <c r="B223" s="2" t="s">
        <v>21</v>
      </c>
      <c r="C223" s="12">
        <v>9063</v>
      </c>
      <c r="D223" s="6">
        <v>6500</v>
      </c>
      <c r="E223" s="6">
        <f t="shared" si="55"/>
        <v>754.9479</v>
      </c>
      <c r="F223" s="6">
        <v>541</v>
      </c>
      <c r="G223" s="15">
        <f t="shared" si="56"/>
        <v>8834.6282216793352</v>
      </c>
      <c r="H223" s="15">
        <f t="shared" si="54"/>
        <v>213.9479</v>
      </c>
      <c r="K223" s="15">
        <f t="shared" si="57"/>
        <v>62.578616570228625</v>
      </c>
    </row>
    <row r="224" spans="2:11" s="2" customFormat="1" ht="12.75" customHeight="1" x14ac:dyDescent="0.25">
      <c r="B224" s="373" t="s">
        <v>22</v>
      </c>
      <c r="C224" s="8">
        <f>SUM(C212:C223)</f>
        <v>102590</v>
      </c>
      <c r="D224" s="374" t="s">
        <v>23</v>
      </c>
      <c r="E224" s="8">
        <f>SUM(E212:E223)</f>
        <v>8545.7470000000012</v>
      </c>
      <c r="F224" s="8">
        <f>SUM(F212:F223)</f>
        <v>6492</v>
      </c>
      <c r="G224" s="30">
        <f>SUM(G212:G223)</f>
        <v>94411.053760152034</v>
      </c>
      <c r="H224" s="30">
        <f>SUM(H212:H223)</f>
        <v>2053.7469999999998</v>
      </c>
      <c r="I224" s="38">
        <f>H210/12</f>
        <v>7.0833333333333338E-3</v>
      </c>
      <c r="J224" s="23"/>
      <c r="K224" s="30">
        <f>SUM(K212:K223)</f>
        <v>668.74496413441022</v>
      </c>
    </row>
    <row r="225" spans="2:11" s="2" customFormat="1" ht="12.75" customHeight="1" x14ac:dyDescent="0.25">
      <c r="G225" s="15"/>
      <c r="H225" s="15"/>
      <c r="I225" s="31"/>
      <c r="J225" s="16"/>
      <c r="K225" s="15"/>
    </row>
    <row r="226" spans="2:11" s="2" customFormat="1" ht="12.75" customHeight="1" x14ac:dyDescent="0.25">
      <c r="B226" s="2" t="s">
        <v>24</v>
      </c>
      <c r="C226" s="10">
        <f>G224*I224</f>
        <v>668.74496413441034</v>
      </c>
      <c r="F226" s="2" t="s">
        <v>25</v>
      </c>
      <c r="G226" s="73">
        <f>$C226+$H224</f>
        <v>2722.4919641344104</v>
      </c>
      <c r="H226" s="15"/>
      <c r="I226" s="15">
        <f>SUM($I$14,$G$33,$G$52,$G$72,$G$92,$G$111,$G$130,$G$149,$G$168,$G$188,$G$207,$G$226)</f>
        <v>9717.3210858137463</v>
      </c>
      <c r="J226" s="143" t="str">
        <f>IF($K224=$C226,"Intt OK","Intt CHECK IT")</f>
        <v>Intt OK</v>
      </c>
      <c r="K226" s="15"/>
    </row>
    <row r="227" spans="2:11" s="1" customFormat="1" ht="12.75" customHeight="1" x14ac:dyDescent="0.25">
      <c r="H227" s="53"/>
      <c r="I227" s="135" t="str">
        <f>IF($I226=$G231,"OK","CHECK IT")</f>
        <v>OK</v>
      </c>
      <c r="J227" s="16"/>
      <c r="K227" s="28"/>
    </row>
    <row r="228" spans="2:11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3" t="s">
        <v>4</v>
      </c>
      <c r="H228" s="136" t="s">
        <v>47</v>
      </c>
      <c r="I228" s="31"/>
      <c r="J228" s="20"/>
      <c r="K228" s="15"/>
    </row>
    <row r="229" spans="2:11" s="2" customFormat="1" ht="12.75" customHeight="1" x14ac:dyDescent="0.25">
      <c r="B229" s="439" t="s">
        <v>98</v>
      </c>
      <c r="C229" s="439"/>
      <c r="D229" s="439"/>
      <c r="E229" s="439" t="s">
        <v>99</v>
      </c>
      <c r="F229" s="439"/>
      <c r="G229" s="4" t="s">
        <v>100</v>
      </c>
      <c r="H229" s="52" t="s">
        <v>45</v>
      </c>
      <c r="I229" s="32"/>
      <c r="J229" s="26"/>
      <c r="K229" s="15"/>
    </row>
    <row r="230" spans="2:11" s="2" customFormat="1" ht="12.75" customHeight="1" x14ac:dyDescent="0.25">
      <c r="B230" s="3" t="s">
        <v>9</v>
      </c>
      <c r="C230" s="372" t="s">
        <v>10</v>
      </c>
      <c r="D230" s="3" t="s">
        <v>11</v>
      </c>
      <c r="E230" s="5" t="s">
        <v>12</v>
      </c>
      <c r="F230" s="3" t="s">
        <v>13</v>
      </c>
      <c r="G230" s="5" t="s">
        <v>14</v>
      </c>
      <c r="H230" s="48" t="s">
        <v>15</v>
      </c>
      <c r="I230" s="33" t="s">
        <v>16</v>
      </c>
      <c r="J230" s="17"/>
      <c r="K230" s="15"/>
    </row>
    <row r="231" spans="2:11" s="2" customFormat="1" ht="12.75" customHeight="1" x14ac:dyDescent="0.25">
      <c r="B231" s="2" t="s">
        <v>27</v>
      </c>
      <c r="C231" s="12">
        <v>9063</v>
      </c>
      <c r="D231" s="6">
        <v>6500</v>
      </c>
      <c r="E231" s="6">
        <f>C231*8.33%</f>
        <v>754.9479</v>
      </c>
      <c r="F231" s="6">
        <v>541</v>
      </c>
      <c r="G231" s="15">
        <f>$G$14+$G$33+$G$52+$G$72+$G$92+$G$111+$G$130+$G$149+$G$168+$G$188+$G$207+$G$226</f>
        <v>9717.3210858137463</v>
      </c>
      <c r="H231" s="15">
        <f t="shared" ref="H231:H242" si="58">E231-F231</f>
        <v>213.9479</v>
      </c>
      <c r="I231" s="31"/>
      <c r="J231" s="16"/>
      <c r="K231" s="15">
        <f>(G231)*($H$229/12)</f>
        <v>68.831024357847369</v>
      </c>
    </row>
    <row r="232" spans="2:11" s="2" customFormat="1" ht="12.75" customHeight="1" x14ac:dyDescent="0.25">
      <c r="B232" s="2" t="s">
        <v>28</v>
      </c>
      <c r="C232" s="12">
        <v>9858</v>
      </c>
      <c r="D232" s="6">
        <v>6500</v>
      </c>
      <c r="E232" s="6">
        <f t="shared" ref="E232:E242" si="59">C232*8.33%</f>
        <v>821.17139999999995</v>
      </c>
      <c r="F232" s="6">
        <v>541</v>
      </c>
      <c r="G232" s="15">
        <f t="shared" ref="G232:G242" si="60">$G231+$H231</f>
        <v>9931.2689858137455</v>
      </c>
      <c r="H232" s="15">
        <f t="shared" si="58"/>
        <v>280.17139999999995</v>
      </c>
      <c r="I232" s="31"/>
      <c r="J232" s="16"/>
      <c r="K232" s="15">
        <f t="shared" ref="K232:K242" si="61">(G232)*($H$229/12)</f>
        <v>70.346488649514029</v>
      </c>
    </row>
    <row r="233" spans="2:11" s="2" customFormat="1" ht="12.75" customHeight="1" x14ac:dyDescent="0.25">
      <c r="B233" s="2" t="s">
        <v>29</v>
      </c>
      <c r="C233" s="12">
        <v>9858</v>
      </c>
      <c r="D233" s="6">
        <v>6500</v>
      </c>
      <c r="E233" s="6">
        <f t="shared" si="59"/>
        <v>821.17139999999995</v>
      </c>
      <c r="F233" s="6">
        <v>541</v>
      </c>
      <c r="G233" s="15">
        <f t="shared" si="60"/>
        <v>10211.440385813745</v>
      </c>
      <c r="H233" s="15">
        <f t="shared" si="58"/>
        <v>280.17139999999995</v>
      </c>
      <c r="I233" s="31"/>
      <c r="J233" s="16"/>
      <c r="K233" s="15">
        <f t="shared" si="61"/>
        <v>72.331036066180701</v>
      </c>
    </row>
    <row r="234" spans="2:11" s="2" customFormat="1" ht="12.75" customHeight="1" x14ac:dyDescent="0.25">
      <c r="B234" s="2" t="s">
        <v>30</v>
      </c>
      <c r="C234" s="12">
        <v>9858</v>
      </c>
      <c r="D234" s="6">
        <v>6500</v>
      </c>
      <c r="E234" s="6">
        <f t="shared" si="59"/>
        <v>821.17139999999995</v>
      </c>
      <c r="F234" s="6">
        <v>541</v>
      </c>
      <c r="G234" s="15">
        <f t="shared" si="60"/>
        <v>10491.611785813744</v>
      </c>
      <c r="H234" s="15">
        <f t="shared" si="58"/>
        <v>280.17139999999995</v>
      </c>
      <c r="I234" s="31"/>
      <c r="J234" s="16"/>
      <c r="K234" s="15">
        <f t="shared" si="61"/>
        <v>74.315583482847359</v>
      </c>
    </row>
    <row r="235" spans="2:11" s="2" customFormat="1" ht="12.75" customHeight="1" x14ac:dyDescent="0.25">
      <c r="B235" s="2" t="s">
        <v>31</v>
      </c>
      <c r="C235" s="12">
        <v>9858</v>
      </c>
      <c r="D235" s="6">
        <v>6500</v>
      </c>
      <c r="E235" s="6">
        <f t="shared" si="59"/>
        <v>821.17139999999995</v>
      </c>
      <c r="F235" s="6">
        <v>541</v>
      </c>
      <c r="G235" s="15">
        <f t="shared" si="60"/>
        <v>10771.783185813743</v>
      </c>
      <c r="H235" s="15">
        <f t="shared" si="58"/>
        <v>280.17139999999995</v>
      </c>
      <c r="I235" s="31"/>
      <c r="J235" s="16"/>
      <c r="K235" s="15">
        <f t="shared" si="61"/>
        <v>76.300130899514016</v>
      </c>
    </row>
    <row r="236" spans="2:11" s="2" customFormat="1" ht="12.75" customHeight="1" x14ac:dyDescent="0.25">
      <c r="B236" s="2" t="s">
        <v>32</v>
      </c>
      <c r="C236" s="12">
        <v>9858</v>
      </c>
      <c r="D236" s="6">
        <v>6500</v>
      </c>
      <c r="E236" s="6">
        <f t="shared" si="59"/>
        <v>821.17139999999995</v>
      </c>
      <c r="F236" s="6">
        <v>541</v>
      </c>
      <c r="G236" s="15">
        <f t="shared" si="60"/>
        <v>11051.954585813743</v>
      </c>
      <c r="H236" s="15">
        <f t="shared" si="58"/>
        <v>280.17139999999995</v>
      </c>
      <c r="I236" s="31"/>
      <c r="J236" s="16"/>
      <c r="K236" s="15">
        <f t="shared" si="61"/>
        <v>78.284678316180688</v>
      </c>
    </row>
    <row r="237" spans="2:11" s="2" customFormat="1" ht="12.75" customHeight="1" x14ac:dyDescent="0.25">
      <c r="B237" s="2" t="s">
        <v>33</v>
      </c>
      <c r="C237" s="12">
        <v>9858</v>
      </c>
      <c r="D237" s="6">
        <v>6500</v>
      </c>
      <c r="E237" s="6">
        <f t="shared" si="59"/>
        <v>821.17139999999995</v>
      </c>
      <c r="F237" s="6">
        <v>541</v>
      </c>
      <c r="G237" s="15">
        <f t="shared" si="60"/>
        <v>11332.125985813742</v>
      </c>
      <c r="H237" s="15">
        <f t="shared" si="58"/>
        <v>280.17139999999995</v>
      </c>
      <c r="I237" s="31"/>
      <c r="J237" s="16"/>
      <c r="K237" s="15">
        <f t="shared" si="61"/>
        <v>80.269225732847346</v>
      </c>
    </row>
    <row r="238" spans="2:11" s="2" customFormat="1" ht="12.75" customHeight="1" x14ac:dyDescent="0.25">
      <c r="B238" s="2" t="s">
        <v>17</v>
      </c>
      <c r="C238" s="12">
        <v>9858</v>
      </c>
      <c r="D238" s="6">
        <v>6500</v>
      </c>
      <c r="E238" s="6">
        <f t="shared" si="59"/>
        <v>821.17139999999995</v>
      </c>
      <c r="F238" s="6">
        <v>541</v>
      </c>
      <c r="G238" s="15">
        <f t="shared" si="60"/>
        <v>11612.297385813741</v>
      </c>
      <c r="H238" s="15">
        <f t="shared" si="58"/>
        <v>280.17139999999995</v>
      </c>
      <c r="I238" s="31"/>
      <c r="J238" s="16"/>
      <c r="K238" s="15">
        <f t="shared" si="61"/>
        <v>82.253773149514004</v>
      </c>
    </row>
    <row r="239" spans="2:11" s="2" customFormat="1" ht="12.75" customHeight="1" x14ac:dyDescent="0.25">
      <c r="B239" s="2" t="s">
        <v>18</v>
      </c>
      <c r="C239" s="12">
        <v>9858</v>
      </c>
      <c r="D239" s="6">
        <v>6500</v>
      </c>
      <c r="E239" s="6">
        <f t="shared" si="59"/>
        <v>821.17139999999995</v>
      </c>
      <c r="F239" s="6">
        <v>541</v>
      </c>
      <c r="G239" s="15">
        <f t="shared" si="60"/>
        <v>11892.46878581374</v>
      </c>
      <c r="H239" s="15">
        <f t="shared" si="58"/>
        <v>280.17139999999995</v>
      </c>
      <c r="I239" s="31"/>
      <c r="J239" s="16"/>
      <c r="K239" s="15">
        <f t="shared" si="61"/>
        <v>84.238320566180661</v>
      </c>
    </row>
    <row r="240" spans="2:11" s="2" customFormat="1" ht="12.75" customHeight="1" x14ac:dyDescent="0.25">
      <c r="B240" s="2" t="s">
        <v>19</v>
      </c>
      <c r="C240" s="12">
        <v>9858</v>
      </c>
      <c r="D240" s="6">
        <v>6500</v>
      </c>
      <c r="E240" s="6">
        <f t="shared" si="59"/>
        <v>821.17139999999995</v>
      </c>
      <c r="F240" s="6">
        <v>541</v>
      </c>
      <c r="G240" s="15">
        <f t="shared" si="60"/>
        <v>12172.64018581374</v>
      </c>
      <c r="H240" s="15">
        <f t="shared" si="58"/>
        <v>280.17139999999995</v>
      </c>
      <c r="I240" s="31"/>
      <c r="J240" s="16"/>
      <c r="K240" s="15">
        <f t="shared" si="61"/>
        <v>86.222867982847333</v>
      </c>
    </row>
    <row r="241" spans="2:12" s="2" customFormat="1" ht="12.75" customHeight="1" x14ac:dyDescent="0.25">
      <c r="B241" s="2" t="s">
        <v>20</v>
      </c>
      <c r="C241" s="12">
        <v>10595</v>
      </c>
      <c r="D241" s="6">
        <v>6500</v>
      </c>
      <c r="E241" s="6">
        <f t="shared" si="59"/>
        <v>882.56349999999998</v>
      </c>
      <c r="F241" s="6">
        <v>541</v>
      </c>
      <c r="G241" s="15">
        <f t="shared" si="60"/>
        <v>12452.811585813739</v>
      </c>
      <c r="H241" s="15">
        <f t="shared" si="58"/>
        <v>341.56349999999998</v>
      </c>
      <c r="I241" s="31"/>
      <c r="J241" s="16"/>
      <c r="K241" s="15">
        <f t="shared" si="61"/>
        <v>88.207415399513991</v>
      </c>
    </row>
    <row r="242" spans="2:12" s="2" customFormat="1" ht="12.75" customHeight="1" x14ac:dyDescent="0.25">
      <c r="B242" s="2" t="s">
        <v>21</v>
      </c>
      <c r="C242" s="12">
        <v>10595</v>
      </c>
      <c r="D242" s="6">
        <v>6500</v>
      </c>
      <c r="E242" s="6">
        <f t="shared" si="59"/>
        <v>882.56349999999998</v>
      </c>
      <c r="F242" s="6">
        <v>541</v>
      </c>
      <c r="G242" s="15">
        <f t="shared" si="60"/>
        <v>12794.375085813739</v>
      </c>
      <c r="H242" s="15">
        <f t="shared" si="58"/>
        <v>341.56349999999998</v>
      </c>
      <c r="I242" s="31"/>
      <c r="J242" s="16"/>
      <c r="K242" s="15">
        <f t="shared" si="61"/>
        <v>90.626823524513995</v>
      </c>
    </row>
    <row r="243" spans="2:12" s="2" customFormat="1" ht="12.75" customHeight="1" x14ac:dyDescent="0.25">
      <c r="B243" s="7" t="s">
        <v>22</v>
      </c>
      <c r="C243" s="8">
        <f>SUM(C231:C242)</f>
        <v>118975</v>
      </c>
      <c r="D243" s="9" t="s">
        <v>23</v>
      </c>
      <c r="E243" s="8">
        <f>SUM(E231:E242)</f>
        <v>9910.6175000000003</v>
      </c>
      <c r="F243" s="8">
        <f>SUM(F231:F242)</f>
        <v>6492</v>
      </c>
      <c r="G243" s="30">
        <f>SUM(G231:G242)</f>
        <v>134432.09902976491</v>
      </c>
      <c r="H243" s="30">
        <f>SUM(H231:H242)</f>
        <v>3418.6175000000003</v>
      </c>
      <c r="I243" s="38">
        <f>H229/12</f>
        <v>7.0833333333333338E-3</v>
      </c>
      <c r="J243" s="23"/>
      <c r="K243" s="30">
        <f>SUM(K231:K242)</f>
        <v>952.22736812750134</v>
      </c>
    </row>
    <row r="244" spans="2:12" s="2" customFormat="1" ht="12.75" customHeight="1" x14ac:dyDescent="0.25">
      <c r="G244" s="15"/>
      <c r="H244" s="15"/>
      <c r="I244" s="31"/>
      <c r="J244" s="16"/>
      <c r="K244" s="15"/>
    </row>
    <row r="245" spans="2:12" s="2" customFormat="1" ht="12.75" customHeight="1" x14ac:dyDescent="0.25">
      <c r="B245" s="2" t="s">
        <v>24</v>
      </c>
      <c r="C245" s="10">
        <f>G243*I243</f>
        <v>952.22736812750156</v>
      </c>
      <c r="F245" s="2" t="s">
        <v>25</v>
      </c>
      <c r="G245" s="73">
        <f>$C245+$H243</f>
        <v>4370.8448681275022</v>
      </c>
      <c r="H245" s="15"/>
      <c r="I245" s="15">
        <f>SUM($I$14,$G$33,$G$52,$G$72,$G$92,$G$111,$G$130,$G$149,$G$168,$G$188,$G$207,$G$226,$G$245)</f>
        <v>14088.165953941249</v>
      </c>
      <c r="J245" s="143" t="str">
        <f>IF($K243=$C245,"Intt OK","Intt CHECK IT")</f>
        <v>Intt CHECK IT</v>
      </c>
      <c r="K245" s="15"/>
    </row>
    <row r="246" spans="2:12" s="1" customFormat="1" ht="12.75" customHeight="1" x14ac:dyDescent="0.25">
      <c r="H246" s="53"/>
      <c r="I246" s="135" t="str">
        <f>IF($I245=$G250,"OK","CHECK IT")</f>
        <v>OK</v>
      </c>
      <c r="J246" s="16"/>
      <c r="K246" s="28"/>
    </row>
    <row r="247" spans="2:12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3" t="s">
        <v>4</v>
      </c>
      <c r="H247" s="136" t="s">
        <v>48</v>
      </c>
      <c r="I247" s="31"/>
      <c r="J247" s="20"/>
      <c r="K247" s="15"/>
    </row>
    <row r="248" spans="2:12" s="2" customFormat="1" ht="12.75" customHeight="1" x14ac:dyDescent="0.25">
      <c r="B248" s="439" t="s">
        <v>98</v>
      </c>
      <c r="C248" s="439"/>
      <c r="D248" s="439"/>
      <c r="E248" s="439" t="s">
        <v>99</v>
      </c>
      <c r="F248" s="439"/>
      <c r="G248" s="4" t="s">
        <v>100</v>
      </c>
      <c r="H248" s="56">
        <v>8.5000000000000006E-2</v>
      </c>
      <c r="I248" s="32"/>
      <c r="J248" s="26"/>
      <c r="K248" s="15"/>
    </row>
    <row r="249" spans="2:12" s="2" customFormat="1" ht="12.75" customHeight="1" x14ac:dyDescent="0.25">
      <c r="B249" s="3" t="s">
        <v>9</v>
      </c>
      <c r="C249" s="372" t="s">
        <v>10</v>
      </c>
      <c r="D249" s="3" t="s">
        <v>11</v>
      </c>
      <c r="E249" s="5" t="s">
        <v>12</v>
      </c>
      <c r="F249" s="3" t="s">
        <v>13</v>
      </c>
      <c r="G249" s="5" t="s">
        <v>14</v>
      </c>
      <c r="H249" s="48" t="s">
        <v>15</v>
      </c>
      <c r="I249" s="33" t="s">
        <v>16</v>
      </c>
      <c r="J249" s="17"/>
      <c r="K249" s="15"/>
    </row>
    <row r="250" spans="2:12" s="2" customFormat="1" ht="12.75" customHeight="1" x14ac:dyDescent="0.25">
      <c r="B250" s="2" t="s">
        <v>27</v>
      </c>
      <c r="C250" s="12">
        <v>10595</v>
      </c>
      <c r="D250" s="6">
        <v>6500</v>
      </c>
      <c r="E250" s="6">
        <f>C250*8.33%</f>
        <v>882.56349999999998</v>
      </c>
      <c r="F250" s="6">
        <v>541</v>
      </c>
      <c r="G250" s="15">
        <f>$G$14+$G$33+$G$52+$G$72+$G$92+$G$111+$G$130+$G$149+$G$168+$G$188+$G$207+$G$226+$G$245</f>
        <v>14088.165953941249</v>
      </c>
      <c r="H250" s="15">
        <f t="shared" ref="H250:H262" si="62">E250-F250</f>
        <v>341.56349999999998</v>
      </c>
      <c r="I250" s="31"/>
      <c r="J250" s="16"/>
      <c r="K250" s="15">
        <f>(G250)*($H$248/12)</f>
        <v>99.79117550708385</v>
      </c>
    </row>
    <row r="251" spans="2:12" s="2" customFormat="1" ht="12.75" customHeight="1" x14ac:dyDescent="0.25">
      <c r="B251" s="2" t="s">
        <v>28</v>
      </c>
      <c r="C251" s="12">
        <v>10595</v>
      </c>
      <c r="D251" s="6">
        <v>6500</v>
      </c>
      <c r="E251" s="6">
        <f t="shared" ref="E251:E262" si="63">C251*8.33%</f>
        <v>882.56349999999998</v>
      </c>
      <c r="F251" s="6">
        <v>541</v>
      </c>
      <c r="G251" s="15">
        <f t="shared" ref="G251:G262" si="64">$G250+$H250</f>
        <v>14429.729453941249</v>
      </c>
      <c r="H251" s="15">
        <f t="shared" si="62"/>
        <v>341.56349999999998</v>
      </c>
      <c r="I251" s="31"/>
      <c r="J251" s="16"/>
      <c r="K251" s="15">
        <f t="shared" ref="K251:K262" si="65">(G251)*($H$248/12)</f>
        <v>102.21058363208385</v>
      </c>
    </row>
    <row r="252" spans="2:12" s="2" customFormat="1" ht="12.75" customHeight="1" x14ac:dyDescent="0.25">
      <c r="B252" s="2" t="s">
        <v>29</v>
      </c>
      <c r="C252" s="12">
        <v>10595</v>
      </c>
      <c r="D252" s="6">
        <v>6500</v>
      </c>
      <c r="E252" s="6">
        <f t="shared" si="63"/>
        <v>882.56349999999998</v>
      </c>
      <c r="F252" s="6">
        <v>541</v>
      </c>
      <c r="G252" s="15">
        <f t="shared" si="64"/>
        <v>14771.292953941249</v>
      </c>
      <c r="H252" s="15">
        <f t="shared" si="62"/>
        <v>341.56349999999998</v>
      </c>
      <c r="I252" s="31"/>
      <c r="J252" s="16"/>
      <c r="K252" s="15">
        <f t="shared" si="65"/>
        <v>104.62999175708386</v>
      </c>
    </row>
    <row r="253" spans="2:12" s="2" customFormat="1" ht="12.75" customHeight="1" x14ac:dyDescent="0.25">
      <c r="B253" s="2" t="s">
        <v>119</v>
      </c>
      <c r="C253" s="12">
        <v>1068</v>
      </c>
      <c r="D253" s="6">
        <v>6500</v>
      </c>
      <c r="E253" s="6">
        <f t="shared" si="63"/>
        <v>88.964399999999998</v>
      </c>
      <c r="F253" s="6">
        <v>0</v>
      </c>
      <c r="G253" s="15">
        <f t="shared" si="64"/>
        <v>15112.856453941249</v>
      </c>
      <c r="H253" s="15">
        <f t="shared" si="62"/>
        <v>88.964399999999998</v>
      </c>
      <c r="I253" s="31"/>
      <c r="J253" s="16"/>
      <c r="K253" s="15">
        <f t="shared" si="65"/>
        <v>107.04939988208386</v>
      </c>
    </row>
    <row r="254" spans="2:12" s="2" customFormat="1" ht="12.75" customHeight="1" x14ac:dyDescent="0.25">
      <c r="B254" s="2" t="s">
        <v>30</v>
      </c>
      <c r="C254" s="12">
        <v>11088</v>
      </c>
      <c r="D254" s="6">
        <v>6500</v>
      </c>
      <c r="E254" s="6">
        <f t="shared" si="63"/>
        <v>923.63040000000001</v>
      </c>
      <c r="F254" s="6">
        <v>541</v>
      </c>
      <c r="G254" s="15">
        <f t="shared" si="64"/>
        <v>15201.82085394125</v>
      </c>
      <c r="H254" s="15">
        <f t="shared" si="62"/>
        <v>382.63040000000001</v>
      </c>
      <c r="I254" s="31"/>
      <c r="J254" s="16"/>
      <c r="K254" s="15">
        <f t="shared" si="65"/>
        <v>107.67956438208387</v>
      </c>
    </row>
    <row r="255" spans="2:12" s="2" customFormat="1" ht="12.75" customHeight="1" x14ac:dyDescent="0.25">
      <c r="B255" s="2" t="s">
        <v>31</v>
      </c>
      <c r="C255" s="12">
        <v>11088</v>
      </c>
      <c r="D255" s="6">
        <v>6500</v>
      </c>
      <c r="E255" s="6">
        <f t="shared" si="63"/>
        <v>923.63040000000001</v>
      </c>
      <c r="F255" s="6">
        <v>541</v>
      </c>
      <c r="G255" s="15">
        <f t="shared" si="64"/>
        <v>15584.45125394125</v>
      </c>
      <c r="H255" s="15">
        <f t="shared" si="62"/>
        <v>382.63040000000001</v>
      </c>
      <c r="I255" s="31"/>
      <c r="J255" s="16"/>
      <c r="K255" s="15">
        <f t="shared" si="65"/>
        <v>110.38986304875053</v>
      </c>
      <c r="L255" s="2" t="s">
        <v>54</v>
      </c>
    </row>
    <row r="256" spans="2:12" s="2" customFormat="1" ht="12.75" customHeight="1" x14ac:dyDescent="0.25">
      <c r="B256" s="2" t="s">
        <v>32</v>
      </c>
      <c r="C256" s="12">
        <v>11088</v>
      </c>
      <c r="D256" s="6">
        <v>6500</v>
      </c>
      <c r="E256" s="6">
        <f t="shared" si="63"/>
        <v>923.63040000000001</v>
      </c>
      <c r="F256" s="6">
        <v>541</v>
      </c>
      <c r="G256" s="15">
        <f t="shared" si="64"/>
        <v>15967.08165394125</v>
      </c>
      <c r="H256" s="15">
        <f t="shared" si="62"/>
        <v>382.63040000000001</v>
      </c>
      <c r="I256" s="31"/>
      <c r="J256" s="16"/>
      <c r="K256" s="15">
        <f t="shared" si="65"/>
        <v>113.1001617154172</v>
      </c>
    </row>
    <row r="257" spans="1:11" s="2" customFormat="1" ht="12.75" customHeight="1" x14ac:dyDescent="0.25">
      <c r="B257" s="2" t="s">
        <v>33</v>
      </c>
      <c r="C257" s="12">
        <v>11088</v>
      </c>
      <c r="D257" s="6">
        <v>6500</v>
      </c>
      <c r="E257" s="6">
        <f t="shared" si="63"/>
        <v>923.63040000000001</v>
      </c>
      <c r="F257" s="6">
        <v>541</v>
      </c>
      <c r="G257" s="15">
        <f t="shared" si="64"/>
        <v>16349.71205394125</v>
      </c>
      <c r="H257" s="15">
        <f t="shared" si="62"/>
        <v>382.63040000000001</v>
      </c>
      <c r="I257" s="31"/>
      <c r="J257" s="16"/>
      <c r="K257" s="15">
        <f t="shared" si="65"/>
        <v>115.81046038208386</v>
      </c>
    </row>
    <row r="258" spans="1:11" s="2" customFormat="1" ht="12.75" customHeight="1" x14ac:dyDescent="0.25">
      <c r="B258" s="2" t="s">
        <v>17</v>
      </c>
      <c r="C258" s="12">
        <v>11088</v>
      </c>
      <c r="D258" s="6">
        <v>6500</v>
      </c>
      <c r="E258" s="6">
        <f t="shared" si="63"/>
        <v>923.63040000000001</v>
      </c>
      <c r="F258" s="6">
        <v>541</v>
      </c>
      <c r="G258" s="15">
        <f t="shared" si="64"/>
        <v>16732.342453941252</v>
      </c>
      <c r="H258" s="15">
        <f t="shared" si="62"/>
        <v>382.63040000000001</v>
      </c>
      <c r="I258" s="31"/>
      <c r="J258" s="16"/>
      <c r="K258" s="15">
        <f t="shared" si="65"/>
        <v>118.52075904875055</v>
      </c>
    </row>
    <row r="259" spans="1:11" s="2" customFormat="1" ht="12.75" customHeight="1" x14ac:dyDescent="0.25">
      <c r="B259" s="2" t="s">
        <v>18</v>
      </c>
      <c r="C259" s="12">
        <v>11580</v>
      </c>
      <c r="D259" s="6">
        <v>6500</v>
      </c>
      <c r="E259" s="6">
        <f t="shared" si="63"/>
        <v>964.61400000000003</v>
      </c>
      <c r="F259" s="6">
        <v>541</v>
      </c>
      <c r="G259" s="15">
        <f t="shared" si="64"/>
        <v>17114.972853941254</v>
      </c>
      <c r="H259" s="15">
        <f t="shared" si="62"/>
        <v>423.61400000000003</v>
      </c>
      <c r="I259" s="31"/>
      <c r="J259" s="16"/>
      <c r="K259" s="15">
        <f t="shared" si="65"/>
        <v>121.23105771541722</v>
      </c>
    </row>
    <row r="260" spans="1:11" s="2" customFormat="1" ht="12.75" customHeight="1" x14ac:dyDescent="0.25">
      <c r="B260" s="2" t="s">
        <v>19</v>
      </c>
      <c r="C260" s="12">
        <v>11580</v>
      </c>
      <c r="D260" s="6">
        <v>6500</v>
      </c>
      <c r="E260" s="6">
        <f t="shared" si="63"/>
        <v>964.61400000000003</v>
      </c>
      <c r="F260" s="6">
        <v>541</v>
      </c>
      <c r="G260" s="15">
        <f t="shared" si="64"/>
        <v>17538.586853941255</v>
      </c>
      <c r="H260" s="15">
        <f t="shared" si="62"/>
        <v>423.61400000000003</v>
      </c>
      <c r="I260" s="31"/>
      <c r="J260" s="16"/>
      <c r="K260" s="15">
        <f t="shared" si="65"/>
        <v>124.2316568820839</v>
      </c>
    </row>
    <row r="261" spans="1:11" s="2" customFormat="1" ht="12.75" customHeight="1" x14ac:dyDescent="0.25">
      <c r="B261" s="2" t="s">
        <v>20</v>
      </c>
      <c r="C261" s="12">
        <v>11950</v>
      </c>
      <c r="D261" s="6">
        <v>6500</v>
      </c>
      <c r="E261" s="6">
        <f t="shared" si="63"/>
        <v>995.43499999999995</v>
      </c>
      <c r="F261" s="6">
        <v>541</v>
      </c>
      <c r="G261" s="15">
        <f t="shared" si="64"/>
        <v>17962.200853941256</v>
      </c>
      <c r="H261" s="15">
        <f t="shared" si="62"/>
        <v>454.43499999999995</v>
      </c>
      <c r="K261" s="15">
        <f t="shared" si="65"/>
        <v>127.23225604875057</v>
      </c>
    </row>
    <row r="262" spans="1:11" s="2" customFormat="1" ht="12.75" customHeight="1" x14ac:dyDescent="0.25">
      <c r="B262" s="2" t="s">
        <v>21</v>
      </c>
      <c r="C262" s="12">
        <v>11950</v>
      </c>
      <c r="D262" s="6">
        <v>6500</v>
      </c>
      <c r="E262" s="6">
        <f t="shared" si="63"/>
        <v>995.43499999999995</v>
      </c>
      <c r="F262" s="6">
        <v>541</v>
      </c>
      <c r="G262" s="15">
        <f t="shared" si="64"/>
        <v>18416.635853941258</v>
      </c>
      <c r="H262" s="15">
        <f t="shared" si="62"/>
        <v>454.43499999999995</v>
      </c>
      <c r="K262" s="15">
        <f t="shared" si="65"/>
        <v>130.45117063208392</v>
      </c>
    </row>
    <row r="263" spans="1:11" s="2" customFormat="1" ht="12.75" customHeight="1" x14ac:dyDescent="0.25">
      <c r="B263" s="7" t="s">
        <v>22</v>
      </c>
      <c r="C263" s="8">
        <f>SUM(C250:C262)</f>
        <v>135353</v>
      </c>
      <c r="D263" s="9" t="s">
        <v>23</v>
      </c>
      <c r="E263" s="8">
        <f>SUM(E250:E262)</f>
        <v>11274.904899999998</v>
      </c>
      <c r="F263" s="8">
        <f>SUM(F250:F262)</f>
        <v>6492</v>
      </c>
      <c r="G263" s="30">
        <f>SUM(G250:G262)</f>
        <v>209269.84950123628</v>
      </c>
      <c r="H263" s="30">
        <f>SUM(H250:H262)</f>
        <v>4782.9048999999995</v>
      </c>
      <c r="I263" s="38">
        <f>H248/12</f>
        <v>7.0833333333333338E-3</v>
      </c>
      <c r="J263" s="23"/>
      <c r="K263" s="30">
        <f>SUM(K250:K262)</f>
        <v>1482.3281006337568</v>
      </c>
    </row>
    <row r="264" spans="1:11" s="2" customFormat="1" ht="12.75" customHeight="1" x14ac:dyDescent="0.25">
      <c r="G264" s="15"/>
      <c r="H264" s="15"/>
      <c r="I264" s="31"/>
      <c r="J264" s="16"/>
      <c r="K264" s="15"/>
    </row>
    <row r="265" spans="1:11" s="2" customFormat="1" ht="12.75" customHeight="1" x14ac:dyDescent="0.25">
      <c r="B265" s="2" t="s">
        <v>24</v>
      </c>
      <c r="C265" s="10">
        <f>G263*I263</f>
        <v>1482.328100633757</v>
      </c>
      <c r="F265" s="2" t="s">
        <v>25</v>
      </c>
      <c r="G265" s="73">
        <f>$C265+$H263</f>
        <v>6265.2330006337561</v>
      </c>
      <c r="H265" s="15"/>
      <c r="I265" s="15">
        <f>SUM($I$14,$G$33,$G$52,$G$72,$G$92,$G$111,$G$130,$G$149,$G$168,$G$188,$G$207,$G$226,$G$245,$G$265)</f>
        <v>20353.398954575005</v>
      </c>
      <c r="J265" s="143" t="str">
        <f>IF($K263=$C265,"Intt OK","Intt CHECK IT")</f>
        <v>Intt OK</v>
      </c>
      <c r="K265" s="15"/>
    </row>
    <row r="266" spans="1:11" s="1" customFormat="1" ht="12.75" customHeight="1" x14ac:dyDescent="0.25">
      <c r="H266" s="53"/>
      <c r="I266" s="135" t="str">
        <f>IF($I265=$G270,"OK","CHECK IT")</f>
        <v>OK</v>
      </c>
      <c r="J266" s="16"/>
      <c r="K266" s="28"/>
    </row>
    <row r="267" spans="1:11" s="1" customFormat="1" ht="12.75" customHeight="1" x14ac:dyDescent="0.25">
      <c r="A267" s="2"/>
      <c r="B267" s="438" t="s">
        <v>2</v>
      </c>
      <c r="C267" s="438"/>
      <c r="D267" s="438"/>
      <c r="E267" s="438" t="s">
        <v>3</v>
      </c>
      <c r="F267" s="438"/>
      <c r="G267" s="3" t="s">
        <v>4</v>
      </c>
      <c r="H267" s="136" t="s">
        <v>49</v>
      </c>
      <c r="I267" s="31"/>
      <c r="J267" s="2"/>
      <c r="K267" s="28"/>
    </row>
    <row r="268" spans="1:11" s="1" customFormat="1" ht="12.75" customHeight="1" x14ac:dyDescent="0.25">
      <c r="A268" s="2"/>
      <c r="B268" s="439" t="s">
        <v>98</v>
      </c>
      <c r="C268" s="439"/>
      <c r="D268" s="439"/>
      <c r="E268" s="439" t="s">
        <v>99</v>
      </c>
      <c r="F268" s="439"/>
      <c r="G268" s="4" t="s">
        <v>100</v>
      </c>
      <c r="H268" s="52" t="s">
        <v>45</v>
      </c>
      <c r="I268" s="45"/>
      <c r="J268" s="2"/>
      <c r="K268" s="28"/>
    </row>
    <row r="269" spans="1:11" s="1" customFormat="1" ht="12.75" customHeight="1" x14ac:dyDescent="0.25">
      <c r="A269" s="2"/>
      <c r="B269" s="3" t="s">
        <v>9</v>
      </c>
      <c r="C269" s="372" t="s">
        <v>10</v>
      </c>
      <c r="D269" s="3" t="s">
        <v>11</v>
      </c>
      <c r="E269" s="5" t="s">
        <v>12</v>
      </c>
      <c r="F269" s="3" t="s">
        <v>13</v>
      </c>
      <c r="G269" s="5" t="s">
        <v>14</v>
      </c>
      <c r="H269" s="48" t="s">
        <v>15</v>
      </c>
      <c r="I269" s="3" t="s">
        <v>16</v>
      </c>
      <c r="J269" s="2"/>
      <c r="K269" s="28"/>
    </row>
    <row r="270" spans="1:11" s="1" customFormat="1" ht="12.75" customHeight="1" x14ac:dyDescent="0.25">
      <c r="A270" s="2"/>
      <c r="B270" s="2" t="s">
        <v>27</v>
      </c>
      <c r="C270" s="12">
        <v>12458</v>
      </c>
      <c r="D270" s="6">
        <v>6500</v>
      </c>
      <c r="E270" s="6">
        <f>C270*8.33%</f>
        <v>1037.7513999999999</v>
      </c>
      <c r="F270" s="6">
        <v>541</v>
      </c>
      <c r="G270" s="15">
        <f>$G$14+$G$33+$G$52+$G$72+$G$92+$G$111+$G$130+$G$149+$G$168+$G$188+$G$207+$G$226+$G$245+$G$265</f>
        <v>20353.398954575005</v>
      </c>
      <c r="H270" s="15">
        <f t="shared" ref="H270:H282" si="66">E270-F270</f>
        <v>496.75139999999988</v>
      </c>
      <c r="I270" s="31"/>
      <c r="J270" s="16"/>
      <c r="K270" s="15">
        <f>(G270)*($H$268/12)</f>
        <v>144.16990926157297</v>
      </c>
    </row>
    <row r="271" spans="1:11" s="1" customFormat="1" ht="12.75" customHeight="1" x14ac:dyDescent="0.25">
      <c r="A271" s="2"/>
      <c r="B271" s="2" t="s">
        <v>28</v>
      </c>
      <c r="C271" s="12">
        <v>16716</v>
      </c>
      <c r="D271" s="6">
        <v>6500</v>
      </c>
      <c r="E271" s="6">
        <f t="shared" ref="E271:E282" si="67">C271*8.33%</f>
        <v>1392.4428</v>
      </c>
      <c r="F271" s="6">
        <v>541</v>
      </c>
      <c r="G271" s="15">
        <f t="shared" ref="G271:G282" si="68">$G270+$H270</f>
        <v>20850.150354575006</v>
      </c>
      <c r="H271" s="15">
        <f t="shared" si="66"/>
        <v>851.44280000000003</v>
      </c>
      <c r="I271" s="31"/>
      <c r="J271" s="16"/>
      <c r="K271" s="15">
        <f t="shared" ref="K271:K282" si="69">(G271)*($H$268/12)</f>
        <v>147.68856501157296</v>
      </c>
    </row>
    <row r="272" spans="1:11" s="1" customFormat="1" ht="12.75" customHeight="1" x14ac:dyDescent="0.25">
      <c r="A272" s="2"/>
      <c r="B272" s="2" t="s">
        <v>119</v>
      </c>
      <c r="C272" s="12">
        <v>15765</v>
      </c>
      <c r="D272" s="6">
        <v>6500</v>
      </c>
      <c r="E272" s="6">
        <f t="shared" ref="E272" si="70">C272*8.33%</f>
        <v>1313.2245</v>
      </c>
      <c r="F272" s="6">
        <v>0</v>
      </c>
      <c r="G272" s="15">
        <f t="shared" si="68"/>
        <v>21701.593154575006</v>
      </c>
      <c r="H272" s="15">
        <f t="shared" si="66"/>
        <v>1313.2245</v>
      </c>
      <c r="I272" s="31"/>
      <c r="J272" s="16"/>
      <c r="K272" s="15">
        <f t="shared" ref="K272" si="71">(G272)*($H$268/12)</f>
        <v>153.71961817823964</v>
      </c>
    </row>
    <row r="273" spans="1:11" s="1" customFormat="1" ht="12.75" customHeight="1" x14ac:dyDescent="0.25">
      <c r="A273" s="2"/>
      <c r="B273" s="2" t="s">
        <v>29</v>
      </c>
      <c r="C273" s="12">
        <v>16716</v>
      </c>
      <c r="D273" s="6">
        <v>6500</v>
      </c>
      <c r="E273" s="6">
        <f t="shared" si="67"/>
        <v>1392.4428</v>
      </c>
      <c r="F273" s="6">
        <v>541</v>
      </c>
      <c r="G273" s="15">
        <f t="shared" si="68"/>
        <v>23014.817654575007</v>
      </c>
      <c r="H273" s="15">
        <f t="shared" si="66"/>
        <v>851.44280000000003</v>
      </c>
      <c r="I273" s="31"/>
      <c r="J273" s="16"/>
      <c r="K273" s="15">
        <f t="shared" si="69"/>
        <v>163.02162505323963</v>
      </c>
    </row>
    <row r="274" spans="1:11" s="1" customFormat="1" ht="12.75" customHeight="1" x14ac:dyDescent="0.25">
      <c r="A274" s="2"/>
      <c r="B274" s="2" t="s">
        <v>30</v>
      </c>
      <c r="C274" s="12">
        <v>16716</v>
      </c>
      <c r="D274" s="6">
        <v>6500</v>
      </c>
      <c r="E274" s="6">
        <f t="shared" si="67"/>
        <v>1392.4428</v>
      </c>
      <c r="F274" s="6">
        <v>541</v>
      </c>
      <c r="G274" s="15">
        <f t="shared" si="68"/>
        <v>23866.260454575007</v>
      </c>
      <c r="H274" s="15">
        <f t="shared" si="66"/>
        <v>851.44280000000003</v>
      </c>
      <c r="I274" s="31"/>
      <c r="J274" s="16"/>
      <c r="K274" s="15">
        <f t="shared" si="69"/>
        <v>169.05267821990631</v>
      </c>
    </row>
    <row r="275" spans="1:11" s="1" customFormat="1" ht="12.75" customHeight="1" x14ac:dyDescent="0.25">
      <c r="A275" s="2"/>
      <c r="B275" s="2" t="s">
        <v>31</v>
      </c>
      <c r="C275" s="12">
        <v>17226</v>
      </c>
      <c r="D275" s="6">
        <v>6500</v>
      </c>
      <c r="E275" s="6">
        <f t="shared" si="67"/>
        <v>1434.9258</v>
      </c>
      <c r="F275" s="6">
        <v>541</v>
      </c>
      <c r="G275" s="15">
        <f t="shared" si="68"/>
        <v>24717.703254575008</v>
      </c>
      <c r="H275" s="15">
        <f t="shared" si="66"/>
        <v>893.92579999999998</v>
      </c>
      <c r="I275" s="31"/>
      <c r="J275" s="16"/>
      <c r="K275" s="15">
        <f t="shared" si="69"/>
        <v>175.08373138657299</v>
      </c>
    </row>
    <row r="276" spans="1:11" s="1" customFormat="1" ht="12.75" customHeight="1" x14ac:dyDescent="0.25">
      <c r="A276" s="2"/>
      <c r="B276" s="2" t="s">
        <v>32</v>
      </c>
      <c r="C276" s="12">
        <v>17226</v>
      </c>
      <c r="D276" s="6">
        <v>6500</v>
      </c>
      <c r="E276" s="6">
        <f t="shared" si="67"/>
        <v>1434.9258</v>
      </c>
      <c r="F276" s="6">
        <v>541</v>
      </c>
      <c r="G276" s="15">
        <f t="shared" si="68"/>
        <v>25611.629054575009</v>
      </c>
      <c r="H276" s="15">
        <f t="shared" si="66"/>
        <v>893.92579999999998</v>
      </c>
      <c r="I276" s="31"/>
      <c r="J276" s="16"/>
      <c r="K276" s="15">
        <f t="shared" si="69"/>
        <v>181.41570580323966</v>
      </c>
    </row>
    <row r="277" spans="1:11" s="1" customFormat="1" ht="12.75" customHeight="1" x14ac:dyDescent="0.25">
      <c r="A277" s="2"/>
      <c r="B277" s="2" t="s">
        <v>33</v>
      </c>
      <c r="C277" s="12">
        <v>17226</v>
      </c>
      <c r="D277" s="6">
        <v>6500</v>
      </c>
      <c r="E277" s="6">
        <f t="shared" si="67"/>
        <v>1434.9258</v>
      </c>
      <c r="F277" s="6">
        <v>541</v>
      </c>
      <c r="G277" s="15">
        <f t="shared" si="68"/>
        <v>26505.55485457501</v>
      </c>
      <c r="H277" s="15">
        <f t="shared" si="66"/>
        <v>893.92579999999998</v>
      </c>
      <c r="I277" s="31"/>
      <c r="J277" s="16"/>
      <c r="K277" s="15">
        <f t="shared" si="69"/>
        <v>187.74768021990633</v>
      </c>
    </row>
    <row r="278" spans="1:11" s="1" customFormat="1" ht="12.75" customHeight="1" x14ac:dyDescent="0.25">
      <c r="A278" s="2"/>
      <c r="B278" s="2" t="s">
        <v>17</v>
      </c>
      <c r="C278" s="12">
        <v>17226</v>
      </c>
      <c r="D278" s="6">
        <v>6500</v>
      </c>
      <c r="E278" s="6">
        <f t="shared" si="67"/>
        <v>1434.9258</v>
      </c>
      <c r="F278" s="6">
        <v>541</v>
      </c>
      <c r="G278" s="15">
        <f t="shared" si="68"/>
        <v>27399.480654575011</v>
      </c>
      <c r="H278" s="15">
        <f t="shared" si="66"/>
        <v>893.92579999999998</v>
      </c>
      <c r="I278" s="31"/>
      <c r="J278" s="16"/>
      <c r="K278" s="15">
        <f t="shared" si="69"/>
        <v>194.079654636573</v>
      </c>
    </row>
    <row r="279" spans="1:11" s="1" customFormat="1" ht="12.75" customHeight="1" x14ac:dyDescent="0.25">
      <c r="A279" s="2"/>
      <c r="B279" s="2" t="s">
        <v>18</v>
      </c>
      <c r="C279" s="12">
        <v>17226</v>
      </c>
      <c r="D279" s="6">
        <v>6500</v>
      </c>
      <c r="E279" s="6">
        <f t="shared" si="67"/>
        <v>1434.9258</v>
      </c>
      <c r="F279" s="6">
        <v>541</v>
      </c>
      <c r="G279" s="15">
        <f t="shared" si="68"/>
        <v>28293.406454575012</v>
      </c>
      <c r="H279" s="15">
        <f t="shared" si="66"/>
        <v>893.92579999999998</v>
      </c>
      <c r="I279" s="31"/>
      <c r="J279" s="16"/>
      <c r="K279" s="15">
        <f t="shared" si="69"/>
        <v>200.41162905323969</v>
      </c>
    </row>
    <row r="280" spans="1:11" s="1" customFormat="1" ht="12.75" customHeight="1" x14ac:dyDescent="0.25">
      <c r="A280" s="2"/>
      <c r="B280" s="2" t="s">
        <v>19</v>
      </c>
      <c r="C280" s="12">
        <v>18117</v>
      </c>
      <c r="D280" s="6">
        <v>6500</v>
      </c>
      <c r="E280" s="6">
        <f t="shared" si="67"/>
        <v>1509.1460999999999</v>
      </c>
      <c r="F280" s="6">
        <v>541</v>
      </c>
      <c r="G280" s="15">
        <f t="shared" si="68"/>
        <v>29187.332254575012</v>
      </c>
      <c r="H280" s="15">
        <f t="shared" si="66"/>
        <v>968.14609999999993</v>
      </c>
      <c r="I280" s="31"/>
      <c r="J280" s="16"/>
      <c r="K280" s="15">
        <f t="shared" si="69"/>
        <v>206.74360346990636</v>
      </c>
    </row>
    <row r="281" spans="1:11" s="1" customFormat="1" ht="12.75" customHeight="1" x14ac:dyDescent="0.25">
      <c r="A281" s="2"/>
      <c r="B281" s="2" t="s">
        <v>20</v>
      </c>
      <c r="C281" s="12">
        <v>18117</v>
      </c>
      <c r="D281" s="6">
        <v>6500</v>
      </c>
      <c r="E281" s="6">
        <f t="shared" si="67"/>
        <v>1509.1460999999999</v>
      </c>
      <c r="F281" s="6">
        <v>541</v>
      </c>
      <c r="G281" s="15">
        <f t="shared" si="68"/>
        <v>30155.478354575011</v>
      </c>
      <c r="H281" s="15">
        <f t="shared" si="66"/>
        <v>968.14609999999993</v>
      </c>
      <c r="I281" s="31"/>
      <c r="J281" s="16"/>
      <c r="K281" s="15">
        <f t="shared" si="69"/>
        <v>213.601305011573</v>
      </c>
    </row>
    <row r="282" spans="1:11" s="1" customFormat="1" ht="12.75" customHeight="1" x14ac:dyDescent="0.25">
      <c r="A282" s="2"/>
      <c r="B282" s="2" t="s">
        <v>21</v>
      </c>
      <c r="C282" s="12">
        <v>18117</v>
      </c>
      <c r="D282" s="6">
        <v>6500</v>
      </c>
      <c r="E282" s="6">
        <f t="shared" si="67"/>
        <v>1509.1460999999999</v>
      </c>
      <c r="F282" s="6">
        <v>541</v>
      </c>
      <c r="G282" s="15">
        <f t="shared" si="68"/>
        <v>31123.624454575009</v>
      </c>
      <c r="H282" s="15">
        <f t="shared" si="66"/>
        <v>968.14609999999993</v>
      </c>
      <c r="I282" s="41"/>
      <c r="J282" s="16"/>
      <c r="K282" s="15">
        <f t="shared" si="69"/>
        <v>220.45900655323967</v>
      </c>
    </row>
    <row r="283" spans="1:11" s="1" customFormat="1" ht="12.75" customHeight="1" x14ac:dyDescent="0.25">
      <c r="A283" s="2"/>
      <c r="B283" s="7" t="s">
        <v>22</v>
      </c>
      <c r="C283" s="8">
        <f>SUM(C270:C282)</f>
        <v>218852</v>
      </c>
      <c r="D283" s="9" t="s">
        <v>23</v>
      </c>
      <c r="E283" s="8">
        <f>SUM(E270:E282)</f>
        <v>18230.371599999999</v>
      </c>
      <c r="F283" s="8">
        <f>SUM(F270:F282)</f>
        <v>6492</v>
      </c>
      <c r="G283" s="30">
        <f>SUM(G270:G282)</f>
        <v>332780.42990947509</v>
      </c>
      <c r="H283" s="30">
        <f>SUM(H270:H282)</f>
        <v>11738.3716</v>
      </c>
      <c r="I283" s="38">
        <f>H268/12</f>
        <v>7.0833333333333338E-3</v>
      </c>
      <c r="J283" s="23"/>
      <c r="K283" s="30">
        <f>SUM(K270:K282)</f>
        <v>2357.1947118587823</v>
      </c>
    </row>
    <row r="284" spans="1:11" s="1" customFormat="1" ht="12.75" customHeight="1" x14ac:dyDescent="0.25">
      <c r="A284" s="2"/>
      <c r="B284" s="2"/>
      <c r="C284" s="2"/>
      <c r="D284" s="2"/>
      <c r="E284" s="2"/>
      <c r="F284" s="2"/>
      <c r="G284" s="15"/>
      <c r="H284" s="15"/>
      <c r="I284" s="31"/>
      <c r="J284" s="16"/>
      <c r="K284" s="15"/>
    </row>
    <row r="285" spans="1:11" s="1" customFormat="1" ht="12.75" customHeight="1" x14ac:dyDescent="0.25">
      <c r="A285" s="2"/>
      <c r="B285" s="2" t="s">
        <v>24</v>
      </c>
      <c r="C285" s="10">
        <f>G283*I283</f>
        <v>2357.1947118587818</v>
      </c>
      <c r="D285" s="2"/>
      <c r="E285" s="2"/>
      <c r="F285" s="2" t="s">
        <v>25</v>
      </c>
      <c r="G285" s="73">
        <f>$C285+$H283</f>
        <v>14095.566311858782</v>
      </c>
      <c r="H285" s="15"/>
      <c r="I285" s="15">
        <f>SUM($I$14,$G$33,$G$52,$G$72,$G$92,$G$111,$G$130,$G$149,$G$168,$G$188,$G$207,$G$226,$G$245,$G$265,$G$285)</f>
        <v>34448.965266433785</v>
      </c>
      <c r="J285" s="143" t="str">
        <f>IF($K283=$C285,"Intt OK","Intt CHECK IT")</f>
        <v>Intt OK</v>
      </c>
      <c r="K285" s="15"/>
    </row>
    <row r="286" spans="1:11" s="1" customFormat="1" ht="12.75" customHeight="1" x14ac:dyDescent="0.25">
      <c r="H286" s="53"/>
      <c r="I286" s="135" t="str">
        <f>IF($I285=$G290,"OK","CHECK IT")</f>
        <v>OK</v>
      </c>
      <c r="J286" s="2"/>
      <c r="K286" s="28"/>
    </row>
    <row r="287" spans="1:11" s="1" customFormat="1" ht="12.75" customHeight="1" x14ac:dyDescent="0.25">
      <c r="A287" s="2"/>
      <c r="B287" s="438" t="s">
        <v>2</v>
      </c>
      <c r="C287" s="438"/>
      <c r="D287" s="438"/>
      <c r="E287" s="438" t="s">
        <v>3</v>
      </c>
      <c r="F287" s="438"/>
      <c r="G287" s="3" t="s">
        <v>4</v>
      </c>
      <c r="H287" s="136" t="s">
        <v>50</v>
      </c>
      <c r="I287" s="38"/>
      <c r="J287" s="2"/>
      <c r="K287" s="28"/>
    </row>
    <row r="288" spans="1:11" s="1" customFormat="1" ht="12.75" customHeight="1" x14ac:dyDescent="0.25">
      <c r="A288" s="2"/>
      <c r="B288" s="439" t="s">
        <v>98</v>
      </c>
      <c r="C288" s="439"/>
      <c r="D288" s="439"/>
      <c r="E288" s="439" t="s">
        <v>99</v>
      </c>
      <c r="F288" s="439"/>
      <c r="G288" s="4" t="s">
        <v>100</v>
      </c>
      <c r="H288" s="52" t="s">
        <v>40</v>
      </c>
      <c r="I288" s="45"/>
      <c r="J288" s="2"/>
      <c r="K288" s="28"/>
    </row>
    <row r="289" spans="1:11" s="1" customFormat="1" ht="12.75" customHeight="1" x14ac:dyDescent="0.25">
      <c r="A289" s="2"/>
      <c r="B289" s="3" t="s">
        <v>9</v>
      </c>
      <c r="C289" s="372" t="s">
        <v>10</v>
      </c>
      <c r="D289" s="3" t="s">
        <v>11</v>
      </c>
      <c r="E289" s="5" t="s">
        <v>12</v>
      </c>
      <c r="F289" s="3" t="s">
        <v>13</v>
      </c>
      <c r="G289" s="5" t="s">
        <v>14</v>
      </c>
      <c r="H289" s="48" t="s">
        <v>15</v>
      </c>
      <c r="I289" s="3" t="s">
        <v>16</v>
      </c>
      <c r="J289" s="2"/>
      <c r="K289" s="28"/>
    </row>
    <row r="290" spans="1:11" s="1" customFormat="1" ht="12.75" customHeight="1" x14ac:dyDescent="0.25">
      <c r="A290" s="2"/>
      <c r="B290" s="2" t="s">
        <v>27</v>
      </c>
      <c r="C290" s="12">
        <v>18117</v>
      </c>
      <c r="D290" s="6">
        <v>6500</v>
      </c>
      <c r="E290" s="6">
        <f>C290*8.33%</f>
        <v>1509.1460999999999</v>
      </c>
      <c r="F290" s="6">
        <v>541</v>
      </c>
      <c r="G290" s="15">
        <f>$G$14+$G$33+$G$52+$G$72+$G$92+$G$111+$G$130+$G$149+$G$168+$G$188+$G$207+$G$226+$G$245+$G$265+$G$285</f>
        <v>34448.965266433785</v>
      </c>
      <c r="H290" s="15">
        <f t="shared" ref="H290:H302" si="72">E290-F290</f>
        <v>968.14609999999993</v>
      </c>
      <c r="I290" s="31"/>
      <c r="J290" s="16"/>
      <c r="K290" s="15">
        <f>(G290)*($H$288/12)</f>
        <v>272.72097502593414</v>
      </c>
    </row>
    <row r="291" spans="1:11" s="1" customFormat="1" ht="12.75" customHeight="1" x14ac:dyDescent="0.25">
      <c r="A291" s="2"/>
      <c r="B291" s="2" t="s">
        <v>119</v>
      </c>
      <c r="C291" s="12">
        <v>15765</v>
      </c>
      <c r="D291" s="6">
        <v>6500</v>
      </c>
      <c r="E291" s="6">
        <f t="shared" ref="E291" si="73">C291*8.33%</f>
        <v>1313.2245</v>
      </c>
      <c r="F291" s="6">
        <v>0</v>
      </c>
      <c r="G291" s="15">
        <f t="shared" ref="G291:G292" si="74">$G290+$H290</f>
        <v>35417.111366433783</v>
      </c>
      <c r="H291" s="15">
        <f t="shared" si="72"/>
        <v>1313.2245</v>
      </c>
      <c r="I291" s="31"/>
      <c r="J291" s="16"/>
      <c r="K291" s="15">
        <f>(G291)*($H$288/12)</f>
        <v>280.38546498426746</v>
      </c>
    </row>
    <row r="292" spans="1:11" s="1" customFormat="1" ht="12.75" customHeight="1" x14ac:dyDescent="0.25">
      <c r="A292" s="2"/>
      <c r="B292" s="2" t="s">
        <v>28</v>
      </c>
      <c r="C292" s="12">
        <v>18860</v>
      </c>
      <c r="D292" s="6">
        <v>6500</v>
      </c>
      <c r="E292" s="6">
        <f t="shared" ref="E292:E302" si="75">C292*8.33%</f>
        <v>1571.038</v>
      </c>
      <c r="F292" s="6">
        <v>541</v>
      </c>
      <c r="G292" s="15">
        <f t="shared" si="74"/>
        <v>36730.335866433779</v>
      </c>
      <c r="H292" s="15">
        <f t="shared" si="72"/>
        <v>1030.038</v>
      </c>
      <c r="I292" s="31"/>
      <c r="J292" s="16"/>
      <c r="K292" s="15">
        <f t="shared" ref="K292:K302" si="76">(G292)*($H$288/12)</f>
        <v>290.78182560926746</v>
      </c>
    </row>
    <row r="293" spans="1:11" s="1" customFormat="1" ht="12.75" customHeight="1" x14ac:dyDescent="0.25">
      <c r="A293" s="2"/>
      <c r="B293" s="2" t="s">
        <v>29</v>
      </c>
      <c r="C293" s="12">
        <v>18860</v>
      </c>
      <c r="D293" s="6">
        <v>6500</v>
      </c>
      <c r="E293" s="6">
        <f t="shared" si="75"/>
        <v>1571.038</v>
      </c>
      <c r="F293" s="6">
        <v>541</v>
      </c>
      <c r="G293" s="15">
        <f t="shared" ref="G293:G302" si="77">$G292+$H292</f>
        <v>37760.37386643378</v>
      </c>
      <c r="H293" s="15">
        <f t="shared" si="72"/>
        <v>1030.038</v>
      </c>
      <c r="I293" s="31"/>
      <c r="J293" s="16"/>
      <c r="K293" s="15">
        <f t="shared" si="76"/>
        <v>298.93629310926747</v>
      </c>
    </row>
    <row r="294" spans="1:11" s="1" customFormat="1" ht="12.75" customHeight="1" x14ac:dyDescent="0.25">
      <c r="A294" s="2"/>
      <c r="B294" s="2" t="s">
        <v>30</v>
      </c>
      <c r="C294" s="12">
        <v>18860</v>
      </c>
      <c r="D294" s="6">
        <v>6500</v>
      </c>
      <c r="E294" s="6">
        <f t="shared" si="75"/>
        <v>1571.038</v>
      </c>
      <c r="F294" s="6">
        <v>541</v>
      </c>
      <c r="G294" s="15">
        <f t="shared" si="77"/>
        <v>38790.41186643378</v>
      </c>
      <c r="H294" s="15">
        <f t="shared" si="72"/>
        <v>1030.038</v>
      </c>
      <c r="I294" s="31"/>
      <c r="J294" s="16"/>
      <c r="K294" s="15">
        <f t="shared" si="76"/>
        <v>307.09076060926748</v>
      </c>
    </row>
    <row r="295" spans="1:11" s="1" customFormat="1" ht="12.75" customHeight="1" x14ac:dyDescent="0.25">
      <c r="A295" s="2"/>
      <c r="B295" s="2" t="s">
        <v>31</v>
      </c>
      <c r="C295" s="12">
        <v>19431</v>
      </c>
      <c r="D295" s="6">
        <v>6500</v>
      </c>
      <c r="E295" s="6">
        <f t="shared" si="75"/>
        <v>1618.6023</v>
      </c>
      <c r="F295" s="6">
        <v>541</v>
      </c>
      <c r="G295" s="15">
        <f t="shared" si="77"/>
        <v>39820.449866433781</v>
      </c>
      <c r="H295" s="15">
        <f t="shared" si="72"/>
        <v>1077.6023</v>
      </c>
      <c r="I295" s="31"/>
      <c r="J295" s="16"/>
      <c r="K295" s="15">
        <f t="shared" si="76"/>
        <v>315.24522810926743</v>
      </c>
    </row>
    <row r="296" spans="1:11" s="1" customFormat="1" ht="12.75" customHeight="1" x14ac:dyDescent="0.25">
      <c r="A296" s="2"/>
      <c r="B296" s="2" t="s">
        <v>32</v>
      </c>
      <c r="C296" s="12">
        <v>19431</v>
      </c>
      <c r="D296" s="6">
        <v>6500</v>
      </c>
      <c r="E296" s="6">
        <f t="shared" si="75"/>
        <v>1618.6023</v>
      </c>
      <c r="F296" s="6">
        <v>541</v>
      </c>
      <c r="G296" s="15">
        <f t="shared" si="77"/>
        <v>40898.052166433779</v>
      </c>
      <c r="H296" s="15">
        <f t="shared" si="72"/>
        <v>1077.6023</v>
      </c>
      <c r="I296" s="31"/>
      <c r="J296" s="16"/>
      <c r="K296" s="15">
        <f t="shared" si="76"/>
        <v>323.77624631760079</v>
      </c>
    </row>
    <row r="297" spans="1:11" s="1" customFormat="1" ht="12.75" customHeight="1" x14ac:dyDescent="0.25">
      <c r="A297" s="2"/>
      <c r="B297" s="2" t="s">
        <v>33</v>
      </c>
      <c r="C297" s="12">
        <v>19431</v>
      </c>
      <c r="D297" s="6">
        <v>6500</v>
      </c>
      <c r="E297" s="6">
        <f t="shared" si="75"/>
        <v>1618.6023</v>
      </c>
      <c r="F297" s="6">
        <v>541</v>
      </c>
      <c r="G297" s="15">
        <f t="shared" si="77"/>
        <v>41975.654466433778</v>
      </c>
      <c r="H297" s="15">
        <f t="shared" si="72"/>
        <v>1077.6023</v>
      </c>
      <c r="I297" s="31"/>
      <c r="J297" s="16"/>
      <c r="K297" s="15">
        <f t="shared" si="76"/>
        <v>332.3072645259341</v>
      </c>
    </row>
    <row r="298" spans="1:11" s="1" customFormat="1" ht="12.75" customHeight="1" x14ac:dyDescent="0.25">
      <c r="A298" s="2"/>
      <c r="B298" s="2" t="s">
        <v>17</v>
      </c>
      <c r="C298" s="12">
        <v>19431</v>
      </c>
      <c r="D298" s="6">
        <v>6500</v>
      </c>
      <c r="E298" s="6">
        <f t="shared" si="75"/>
        <v>1618.6023</v>
      </c>
      <c r="F298" s="6">
        <v>541</v>
      </c>
      <c r="G298" s="15">
        <f t="shared" si="77"/>
        <v>43053.256766433777</v>
      </c>
      <c r="H298" s="15">
        <f t="shared" si="72"/>
        <v>1077.6023</v>
      </c>
      <c r="I298" s="31"/>
      <c r="J298" s="16"/>
      <c r="K298" s="15">
        <f t="shared" si="76"/>
        <v>340.83828273426741</v>
      </c>
    </row>
    <row r="299" spans="1:11" s="1" customFormat="1" ht="12.75" customHeight="1" x14ac:dyDescent="0.25">
      <c r="A299" s="2"/>
      <c r="B299" s="2" t="s">
        <v>18</v>
      </c>
      <c r="C299" s="12">
        <v>19431</v>
      </c>
      <c r="D299" s="6">
        <v>6500</v>
      </c>
      <c r="E299" s="6">
        <f t="shared" si="75"/>
        <v>1618.6023</v>
      </c>
      <c r="F299" s="6">
        <v>541</v>
      </c>
      <c r="G299" s="15">
        <f t="shared" si="77"/>
        <v>44130.859066433775</v>
      </c>
      <c r="H299" s="15">
        <f t="shared" si="72"/>
        <v>1077.6023</v>
      </c>
      <c r="I299" s="31"/>
      <c r="J299" s="16"/>
      <c r="K299" s="15">
        <f t="shared" si="76"/>
        <v>349.36930094260077</v>
      </c>
    </row>
    <row r="300" spans="1:11" s="1" customFormat="1" ht="12.75" customHeight="1" x14ac:dyDescent="0.25">
      <c r="A300" s="2"/>
      <c r="B300" s="2" t="s">
        <v>19</v>
      </c>
      <c r="C300" s="12">
        <v>20655</v>
      </c>
      <c r="D300" s="6">
        <v>6500</v>
      </c>
      <c r="E300" s="6">
        <f t="shared" si="75"/>
        <v>1720.5615</v>
      </c>
      <c r="F300" s="6">
        <v>541</v>
      </c>
      <c r="G300" s="15">
        <f t="shared" si="77"/>
        <v>45208.461366433774</v>
      </c>
      <c r="H300" s="15">
        <f t="shared" si="72"/>
        <v>1179.5615</v>
      </c>
      <c r="I300" s="31"/>
      <c r="J300" s="16"/>
      <c r="K300" s="15">
        <f t="shared" si="76"/>
        <v>357.90031915093408</v>
      </c>
    </row>
    <row r="301" spans="1:11" s="1" customFormat="1" ht="12.75" customHeight="1" x14ac:dyDescent="0.25">
      <c r="A301" s="2"/>
      <c r="B301" s="2" t="s">
        <v>20</v>
      </c>
      <c r="C301" s="12">
        <v>20655</v>
      </c>
      <c r="D301" s="6">
        <v>6500</v>
      </c>
      <c r="E301" s="6">
        <f t="shared" si="75"/>
        <v>1720.5615</v>
      </c>
      <c r="F301" s="6">
        <v>541</v>
      </c>
      <c r="G301" s="15">
        <f t="shared" si="77"/>
        <v>46388.022866433777</v>
      </c>
      <c r="H301" s="15">
        <f t="shared" si="72"/>
        <v>1179.5615</v>
      </c>
      <c r="I301" s="41"/>
      <c r="J301" s="16"/>
      <c r="K301" s="15">
        <f t="shared" si="76"/>
        <v>367.23851435926741</v>
      </c>
    </row>
    <row r="302" spans="1:11" s="1" customFormat="1" ht="12.75" customHeight="1" x14ac:dyDescent="0.25">
      <c r="A302" s="2"/>
      <c r="B302" s="2" t="s">
        <v>21</v>
      </c>
      <c r="C302" s="12">
        <v>20655</v>
      </c>
      <c r="D302" s="6">
        <v>6500</v>
      </c>
      <c r="E302" s="6">
        <f t="shared" si="75"/>
        <v>1720.5615</v>
      </c>
      <c r="F302" s="6">
        <v>541</v>
      </c>
      <c r="G302" s="15">
        <f t="shared" si="77"/>
        <v>47567.584366433781</v>
      </c>
      <c r="H302" s="15">
        <f t="shared" si="72"/>
        <v>1179.5615</v>
      </c>
      <c r="I302" s="41"/>
      <c r="J302" s="16"/>
      <c r="K302" s="15">
        <f t="shared" si="76"/>
        <v>376.5767095676008</v>
      </c>
    </row>
    <row r="303" spans="1:11" s="1" customFormat="1" ht="12.75" customHeight="1" x14ac:dyDescent="0.25">
      <c r="A303" s="2"/>
      <c r="B303" s="7" t="s">
        <v>22</v>
      </c>
      <c r="C303" s="8">
        <f>SUM(C290:C302)</f>
        <v>249582</v>
      </c>
      <c r="D303" s="9" t="s">
        <v>23</v>
      </c>
      <c r="E303" s="8">
        <f>SUM(E290:E302)</f>
        <v>20790.180600000003</v>
      </c>
      <c r="F303" s="8">
        <f>SUM(F290:F302)</f>
        <v>6492</v>
      </c>
      <c r="G303" s="30">
        <f>SUM(G290:G302)</f>
        <v>532189.53916363907</v>
      </c>
      <c r="H303" s="30">
        <f>SUM(H290:H302)</f>
        <v>14298.180600000002</v>
      </c>
      <c r="I303" s="38">
        <f>H288/12</f>
        <v>7.9166666666666673E-3</v>
      </c>
      <c r="J303" s="23"/>
      <c r="K303" s="30">
        <f>SUM(K290:K302)</f>
        <v>4213.1671850454768</v>
      </c>
    </row>
    <row r="304" spans="1:11" s="1" customFormat="1" ht="12.75" customHeight="1" x14ac:dyDescent="0.25">
      <c r="A304" s="2"/>
      <c r="B304" s="2"/>
      <c r="C304" s="2"/>
      <c r="D304" s="2"/>
      <c r="E304" s="2"/>
      <c r="F304" s="2"/>
      <c r="G304" s="15"/>
      <c r="H304" s="15"/>
      <c r="I304" s="31"/>
      <c r="J304" s="16"/>
      <c r="K304" s="15"/>
    </row>
    <row r="305" spans="1:11" s="1" customFormat="1" ht="12.75" customHeight="1" x14ac:dyDescent="0.25">
      <c r="A305" s="2"/>
      <c r="B305" s="2" t="s">
        <v>24</v>
      </c>
      <c r="C305" s="10">
        <f>G303*I303</f>
        <v>4213.1671850454759</v>
      </c>
      <c r="D305" s="2"/>
      <c r="E305" s="2"/>
      <c r="F305" s="2" t="s">
        <v>25</v>
      </c>
      <c r="G305" s="73">
        <f>$C305+$H303</f>
        <v>18511.347785045476</v>
      </c>
      <c r="H305" s="15"/>
      <c r="I305" s="15">
        <f>SUM($I$14,$G$33,$G$52,$G$72,$G$92,$G$111,$G$130,$G$149,$G$168,$G$188,$G$207,$G$226,$G$245,$G$265,$G$285,$G$305)</f>
        <v>52960.313051479257</v>
      </c>
      <c r="J305" s="143" t="str">
        <f>IF($K303=$C305,"Intt OK","Intt CHECK IT")</f>
        <v>Intt OK</v>
      </c>
      <c r="K305" s="15"/>
    </row>
    <row r="306" spans="1:11" s="1" customFormat="1" ht="12.75" customHeight="1" x14ac:dyDescent="0.25">
      <c r="H306" s="53"/>
      <c r="I306" s="135" t="str">
        <f>IF($I305=$G310,"OK","CHECK IT")</f>
        <v>OK</v>
      </c>
      <c r="J306" s="2"/>
      <c r="K306" s="28"/>
    </row>
    <row r="307" spans="1:11" s="1" customFormat="1" ht="12.75" customHeight="1" x14ac:dyDescent="0.25">
      <c r="A307" s="2"/>
      <c r="B307" s="438" t="s">
        <v>2</v>
      </c>
      <c r="C307" s="438"/>
      <c r="D307" s="438"/>
      <c r="E307" s="438" t="s">
        <v>3</v>
      </c>
      <c r="F307" s="438"/>
      <c r="G307" s="3" t="s">
        <v>4</v>
      </c>
      <c r="H307" s="136" t="s">
        <v>51</v>
      </c>
      <c r="I307" s="31"/>
      <c r="J307" s="2"/>
      <c r="K307" s="28"/>
    </row>
    <row r="308" spans="1:11" s="1" customFormat="1" ht="12.75" customHeight="1" x14ac:dyDescent="0.25">
      <c r="A308" s="2"/>
      <c r="B308" s="439" t="s">
        <v>98</v>
      </c>
      <c r="C308" s="439"/>
      <c r="D308" s="439"/>
      <c r="E308" s="439" t="s">
        <v>99</v>
      </c>
      <c r="F308" s="439"/>
      <c r="G308" s="4" t="s">
        <v>100</v>
      </c>
      <c r="H308" s="52" t="s">
        <v>52</v>
      </c>
      <c r="I308" s="45"/>
      <c r="J308" s="2"/>
      <c r="K308" s="28"/>
    </row>
    <row r="309" spans="1:11" s="1" customFormat="1" ht="12.75" customHeight="1" x14ac:dyDescent="0.25">
      <c r="A309" s="2"/>
      <c r="B309" s="3" t="s">
        <v>9</v>
      </c>
      <c r="C309" s="372" t="s">
        <v>10</v>
      </c>
      <c r="D309" s="3" t="s">
        <v>11</v>
      </c>
      <c r="E309" s="5" t="s">
        <v>12</v>
      </c>
      <c r="F309" s="3" t="s">
        <v>13</v>
      </c>
      <c r="G309" s="5" t="s">
        <v>14</v>
      </c>
      <c r="H309" s="48" t="s">
        <v>15</v>
      </c>
      <c r="I309" s="3" t="s">
        <v>16</v>
      </c>
      <c r="J309" s="2"/>
      <c r="K309" s="28"/>
    </row>
    <row r="310" spans="1:11" s="1" customFormat="1" ht="12.75" customHeight="1" x14ac:dyDescent="0.25">
      <c r="A310" s="2"/>
      <c r="B310" s="2" t="s">
        <v>27</v>
      </c>
      <c r="C310" s="12">
        <v>20655</v>
      </c>
      <c r="D310" s="6">
        <v>6500</v>
      </c>
      <c r="E310" s="6">
        <f>C310*8.33%</f>
        <v>1720.5615</v>
      </c>
      <c r="F310" s="6">
        <v>541</v>
      </c>
      <c r="G310" s="15">
        <f>$G$14+$G$33+$G$52+$G$72+$G$92+$G$111+$G$130+$G$149+$G$168+$G$188+$G$207+$G$226+$G$245+$G$265+$G$285+$G$305</f>
        <v>52960.313051479257</v>
      </c>
      <c r="H310" s="15">
        <f t="shared" ref="H310:H321" si="78">E310-F310</f>
        <v>1179.5615</v>
      </c>
      <c r="I310" s="31"/>
      <c r="J310" s="16"/>
      <c r="K310" s="15">
        <f>(G310)*($H$308/12)</f>
        <v>364.10215222891992</v>
      </c>
    </row>
    <row r="311" spans="1:11" s="1" customFormat="1" ht="12.75" customHeight="1" x14ac:dyDescent="0.25">
      <c r="A311" s="2"/>
      <c r="B311" s="2" t="s">
        <v>28</v>
      </c>
      <c r="C311" s="12">
        <v>36420</v>
      </c>
      <c r="D311" s="6">
        <v>6500</v>
      </c>
      <c r="E311" s="6">
        <f t="shared" ref="E311:E321" si="79">C311*8.33%</f>
        <v>3033.7860000000001</v>
      </c>
      <c r="F311" s="6">
        <v>541</v>
      </c>
      <c r="G311" s="15">
        <f t="shared" ref="G311" si="80">$G310+$H310</f>
        <v>54139.874551479261</v>
      </c>
      <c r="H311" s="15">
        <f t="shared" si="78"/>
        <v>2492.7860000000001</v>
      </c>
      <c r="I311" s="31"/>
      <c r="J311" s="16"/>
      <c r="K311" s="15">
        <f t="shared" ref="K311:K321" si="81">(G311)*($H$308/12)</f>
        <v>372.21163754141992</v>
      </c>
    </row>
    <row r="312" spans="1:11" s="1" customFormat="1" ht="12.75" customHeight="1" x14ac:dyDescent="0.25">
      <c r="A312" s="2"/>
      <c r="B312" s="2" t="s">
        <v>29</v>
      </c>
      <c r="C312" s="12">
        <v>20655</v>
      </c>
      <c r="D312" s="6">
        <v>6500</v>
      </c>
      <c r="E312" s="6">
        <f t="shared" si="79"/>
        <v>1720.5615</v>
      </c>
      <c r="F312" s="6">
        <v>541</v>
      </c>
      <c r="G312" s="15">
        <f t="shared" ref="G312:G321" si="82">$G311+$H311</f>
        <v>56632.660551479261</v>
      </c>
      <c r="H312" s="15">
        <f t="shared" si="78"/>
        <v>1179.5615</v>
      </c>
      <c r="I312" s="31"/>
      <c r="J312" s="16"/>
      <c r="K312" s="15">
        <f t="shared" si="81"/>
        <v>389.34954129141994</v>
      </c>
    </row>
    <row r="313" spans="1:11" s="1" customFormat="1" ht="12.75" customHeight="1" x14ac:dyDescent="0.25">
      <c r="A313" s="2"/>
      <c r="B313" s="2" t="s">
        <v>30</v>
      </c>
      <c r="C313" s="12">
        <v>20655</v>
      </c>
      <c r="D313" s="6">
        <v>6500</v>
      </c>
      <c r="E313" s="6">
        <f t="shared" si="79"/>
        <v>1720.5615</v>
      </c>
      <c r="F313" s="6">
        <v>541</v>
      </c>
      <c r="G313" s="15">
        <f t="shared" si="82"/>
        <v>57812.222051479264</v>
      </c>
      <c r="H313" s="15">
        <f t="shared" si="78"/>
        <v>1179.5615</v>
      </c>
      <c r="I313" s="31"/>
      <c r="J313" s="16"/>
      <c r="K313" s="15">
        <f t="shared" si="81"/>
        <v>397.45902660391994</v>
      </c>
    </row>
    <row r="314" spans="1:11" s="1" customFormat="1" ht="12.75" customHeight="1" x14ac:dyDescent="0.25">
      <c r="A314" s="2"/>
      <c r="B314" s="2" t="s">
        <v>31</v>
      </c>
      <c r="C314" s="12">
        <v>21276</v>
      </c>
      <c r="D314" s="6">
        <v>6500</v>
      </c>
      <c r="E314" s="6">
        <f t="shared" si="79"/>
        <v>1772.2908</v>
      </c>
      <c r="F314" s="6">
        <v>541</v>
      </c>
      <c r="G314" s="15">
        <f t="shared" si="82"/>
        <v>58991.783551479268</v>
      </c>
      <c r="H314" s="15">
        <f t="shared" si="78"/>
        <v>1231.2908</v>
      </c>
      <c r="I314" s="31"/>
      <c r="J314" s="16"/>
      <c r="K314" s="15">
        <f t="shared" si="81"/>
        <v>405.56851191641999</v>
      </c>
    </row>
    <row r="315" spans="1:11" s="1" customFormat="1" ht="12.75" customHeight="1" x14ac:dyDescent="0.25">
      <c r="A315" s="2"/>
      <c r="B315" s="2" t="s">
        <v>32</v>
      </c>
      <c r="C315" s="12">
        <v>21276</v>
      </c>
      <c r="D315" s="6">
        <v>6500</v>
      </c>
      <c r="E315" s="6">
        <f t="shared" si="79"/>
        <v>1772.2908</v>
      </c>
      <c r="F315" s="6">
        <v>541</v>
      </c>
      <c r="G315" s="15">
        <f t="shared" si="82"/>
        <v>60223.07435147927</v>
      </c>
      <c r="H315" s="15">
        <f t="shared" si="78"/>
        <v>1231.2908</v>
      </c>
      <c r="I315" s="31"/>
      <c r="J315" s="16"/>
      <c r="K315" s="15">
        <f t="shared" si="81"/>
        <v>414.03363616641997</v>
      </c>
    </row>
    <row r="316" spans="1:11" s="1" customFormat="1" ht="12.75" customHeight="1" x14ac:dyDescent="0.25">
      <c r="A316" s="2"/>
      <c r="B316" s="2" t="s">
        <v>33</v>
      </c>
      <c r="C316" s="12">
        <v>21276</v>
      </c>
      <c r="D316" s="6">
        <v>6500</v>
      </c>
      <c r="E316" s="6">
        <f t="shared" si="79"/>
        <v>1772.2908</v>
      </c>
      <c r="F316" s="6">
        <v>541</v>
      </c>
      <c r="G316" s="15">
        <f t="shared" si="82"/>
        <v>61454.365151479273</v>
      </c>
      <c r="H316" s="15">
        <f t="shared" si="78"/>
        <v>1231.2908</v>
      </c>
      <c r="I316" s="31"/>
      <c r="J316" s="16"/>
      <c r="K316" s="15">
        <f t="shared" si="81"/>
        <v>422.49876041642</v>
      </c>
    </row>
    <row r="317" spans="1:11" s="1" customFormat="1" ht="12.75" customHeight="1" x14ac:dyDescent="0.25">
      <c r="A317" s="2"/>
      <c r="B317" s="2" t="s">
        <v>17</v>
      </c>
      <c r="C317" s="12">
        <v>21276</v>
      </c>
      <c r="D317" s="6">
        <v>6500</v>
      </c>
      <c r="E317" s="6">
        <f t="shared" si="79"/>
        <v>1772.2908</v>
      </c>
      <c r="F317" s="6">
        <v>541</v>
      </c>
      <c r="G317" s="15">
        <f t="shared" si="82"/>
        <v>62685.655951479275</v>
      </c>
      <c r="H317" s="15">
        <f t="shared" si="78"/>
        <v>1231.2908</v>
      </c>
      <c r="I317" s="31"/>
      <c r="J317" s="16"/>
      <c r="K317" s="15">
        <f t="shared" si="81"/>
        <v>430.96388466642003</v>
      </c>
    </row>
    <row r="318" spans="1:11" s="1" customFormat="1" ht="12.75" customHeight="1" x14ac:dyDescent="0.25">
      <c r="A318" s="2"/>
      <c r="B318" s="2" t="s">
        <v>18</v>
      </c>
      <c r="C318" s="12">
        <v>21276</v>
      </c>
      <c r="D318" s="6">
        <v>6500</v>
      </c>
      <c r="E318" s="6">
        <f t="shared" si="79"/>
        <v>1772.2908</v>
      </c>
      <c r="F318" s="6">
        <v>541</v>
      </c>
      <c r="G318" s="15">
        <f t="shared" si="82"/>
        <v>63916.946751479278</v>
      </c>
      <c r="H318" s="15">
        <f t="shared" si="78"/>
        <v>1231.2908</v>
      </c>
      <c r="I318" s="31"/>
      <c r="J318" s="16"/>
      <c r="K318" s="15">
        <f t="shared" si="81"/>
        <v>439.42900891642006</v>
      </c>
    </row>
    <row r="319" spans="1:11" s="1" customFormat="1" ht="12.75" customHeight="1" x14ac:dyDescent="0.25">
      <c r="A319" s="2"/>
      <c r="B319" s="2" t="s">
        <v>19</v>
      </c>
      <c r="C319" s="12">
        <v>21276</v>
      </c>
      <c r="D319" s="6">
        <v>6500</v>
      </c>
      <c r="E319" s="6">
        <f t="shared" si="79"/>
        <v>1772.2908</v>
      </c>
      <c r="F319" s="6">
        <v>541</v>
      </c>
      <c r="G319" s="15">
        <f t="shared" si="82"/>
        <v>65148.23755147928</v>
      </c>
      <c r="H319" s="15">
        <f t="shared" si="78"/>
        <v>1231.2908</v>
      </c>
      <c r="I319" s="31"/>
      <c r="J319" s="16"/>
      <c r="K319" s="15">
        <f t="shared" si="81"/>
        <v>447.89413316642003</v>
      </c>
    </row>
    <row r="320" spans="1:11" s="1" customFormat="1" ht="12.75" customHeight="1" x14ac:dyDescent="0.25">
      <c r="A320" s="2"/>
      <c r="B320" s="2" t="s">
        <v>20</v>
      </c>
      <c r="C320" s="12">
        <v>22852</v>
      </c>
      <c r="D320" s="6">
        <v>6500</v>
      </c>
      <c r="E320" s="6">
        <f t="shared" si="79"/>
        <v>1903.5716</v>
      </c>
      <c r="F320" s="6">
        <v>541</v>
      </c>
      <c r="G320" s="15">
        <f t="shared" si="82"/>
        <v>66379.528351479283</v>
      </c>
      <c r="H320" s="15">
        <f t="shared" si="78"/>
        <v>1362.5716</v>
      </c>
      <c r="I320" s="31"/>
      <c r="J320" s="16"/>
      <c r="K320" s="15">
        <f t="shared" si="81"/>
        <v>456.35925741642006</v>
      </c>
    </row>
    <row r="321" spans="1:12" s="1" customFormat="1" ht="12.75" customHeight="1" x14ac:dyDescent="0.25">
      <c r="A321" s="2"/>
      <c r="B321" s="2" t="s">
        <v>21</v>
      </c>
      <c r="C321" s="12">
        <v>22852</v>
      </c>
      <c r="D321" s="6">
        <v>6500</v>
      </c>
      <c r="E321" s="6">
        <f t="shared" si="79"/>
        <v>1903.5716</v>
      </c>
      <c r="F321" s="6">
        <v>541</v>
      </c>
      <c r="G321" s="15">
        <f t="shared" si="82"/>
        <v>67742.099951479278</v>
      </c>
      <c r="H321" s="15">
        <f t="shared" si="78"/>
        <v>1362.5716</v>
      </c>
      <c r="I321" s="41"/>
      <c r="J321" s="16"/>
      <c r="K321" s="15">
        <f t="shared" si="81"/>
        <v>465.72693716642004</v>
      </c>
    </row>
    <row r="322" spans="1:12" s="1" customFormat="1" ht="12.75" customHeight="1" x14ac:dyDescent="0.25">
      <c r="A322" s="2"/>
      <c r="B322" s="7" t="s">
        <v>22</v>
      </c>
      <c r="C322" s="8">
        <f>SUM(C310:C321)</f>
        <v>271745</v>
      </c>
      <c r="D322" s="9" t="s">
        <v>23</v>
      </c>
      <c r="E322" s="8">
        <f>SUM(E310:E321)</f>
        <v>22636.358499999998</v>
      </c>
      <c r="F322" s="8">
        <f>SUM(F310:F321)</f>
        <v>6492</v>
      </c>
      <c r="G322" s="30">
        <f>SUM(G310:G321)</f>
        <v>728086.76181775122</v>
      </c>
      <c r="H322" s="30">
        <f>SUM(H310:H321)</f>
        <v>16144.3585</v>
      </c>
      <c r="I322" s="38">
        <f>H308/12</f>
        <v>6.875E-3</v>
      </c>
      <c r="J322" s="23"/>
      <c r="K322" s="30">
        <f>SUM(K310:K321)</f>
        <v>5005.5964874970396</v>
      </c>
    </row>
    <row r="323" spans="1:12" s="1" customFormat="1" ht="12.75" customHeight="1" x14ac:dyDescent="0.25">
      <c r="A323" s="2"/>
      <c r="B323" s="2"/>
      <c r="C323" s="2"/>
      <c r="D323" s="2"/>
      <c r="E323" s="2"/>
      <c r="F323" s="2"/>
      <c r="G323" s="15"/>
      <c r="H323" s="15"/>
      <c r="I323" s="31"/>
      <c r="J323" s="16"/>
      <c r="K323" s="15"/>
    </row>
    <row r="324" spans="1:12" s="1" customFormat="1" ht="12.75" customHeight="1" x14ac:dyDescent="0.25">
      <c r="A324" s="2"/>
      <c r="B324" s="2" t="s">
        <v>24</v>
      </c>
      <c r="C324" s="10">
        <f>G322*I322</f>
        <v>5005.5964874970396</v>
      </c>
      <c r="D324" s="2"/>
      <c r="E324" s="2"/>
      <c r="F324" s="2" t="s">
        <v>25</v>
      </c>
      <c r="G324" s="73">
        <f>$C324+$H322</f>
        <v>21149.95498749704</v>
      </c>
      <c r="H324" s="15"/>
      <c r="I324" s="15">
        <f>SUM($I$14,$G$33,$G$52,$G$72,$G$92,$G$111,$G$130,$G$149,$G$168,$G$188,$G$207,$G$226,$G$245,$G$265,$G$285,$G$305,$G$324)</f>
        <v>74110.268038976297</v>
      </c>
      <c r="J324" s="143" t="str">
        <f>IF($K322=$C324,"Intt OK","Intt CHECK IT")</f>
        <v>Intt OK</v>
      </c>
      <c r="K324" s="15"/>
    </row>
    <row r="325" spans="1:12" s="1" customFormat="1" ht="12.75" customHeight="1" x14ac:dyDescent="0.25">
      <c r="H325" s="53"/>
      <c r="I325" s="135" t="str">
        <f>IF($I324=$G329,"OK","CHECK IT")</f>
        <v>OK</v>
      </c>
      <c r="J325" s="2"/>
      <c r="K325" s="28"/>
    </row>
    <row r="326" spans="1:12" s="1" customFormat="1" ht="12.75" customHeight="1" x14ac:dyDescent="0.25">
      <c r="A326" s="2"/>
      <c r="B326" s="438" t="s">
        <v>2</v>
      </c>
      <c r="C326" s="438"/>
      <c r="D326" s="438"/>
      <c r="E326" s="438" t="s">
        <v>3</v>
      </c>
      <c r="F326" s="438"/>
      <c r="G326" s="3" t="s">
        <v>4</v>
      </c>
      <c r="H326" s="136" t="s">
        <v>53</v>
      </c>
      <c r="I326" s="31"/>
      <c r="J326" s="2"/>
      <c r="K326" s="28"/>
    </row>
    <row r="327" spans="1:12" s="1" customFormat="1" ht="12.75" customHeight="1" x14ac:dyDescent="0.25">
      <c r="A327" s="2"/>
      <c r="B327" s="439" t="s">
        <v>98</v>
      </c>
      <c r="C327" s="439"/>
      <c r="D327" s="439"/>
      <c r="E327" s="439" t="s">
        <v>99</v>
      </c>
      <c r="F327" s="439"/>
      <c r="G327" s="4" t="s">
        <v>100</v>
      </c>
      <c r="H327" s="52" t="s">
        <v>45</v>
      </c>
      <c r="I327" s="45"/>
      <c r="J327" s="2"/>
      <c r="K327" s="28"/>
    </row>
    <row r="328" spans="1:12" s="1" customFormat="1" ht="12.75" customHeight="1" x14ac:dyDescent="0.25">
      <c r="A328" s="2"/>
      <c r="B328" s="3" t="s">
        <v>9</v>
      </c>
      <c r="C328" s="372" t="s">
        <v>10</v>
      </c>
      <c r="D328" s="3" t="s">
        <v>11</v>
      </c>
      <c r="E328" s="5" t="s">
        <v>12</v>
      </c>
      <c r="F328" s="3" t="s">
        <v>13</v>
      </c>
      <c r="G328" s="5" t="s">
        <v>14</v>
      </c>
      <c r="H328" s="48" t="s">
        <v>15</v>
      </c>
      <c r="I328" s="3" t="s">
        <v>16</v>
      </c>
      <c r="J328" s="2"/>
      <c r="K328" s="28"/>
    </row>
    <row r="329" spans="1:12" s="1" customFormat="1" ht="12.75" customHeight="1" x14ac:dyDescent="0.25">
      <c r="A329" s="2"/>
      <c r="B329" s="2" t="s">
        <v>27</v>
      </c>
      <c r="C329" s="12">
        <v>22852</v>
      </c>
      <c r="D329" s="6">
        <v>6500</v>
      </c>
      <c r="E329" s="6">
        <f>C329*8.33%</f>
        <v>1903.5716</v>
      </c>
      <c r="F329" s="6">
        <v>541</v>
      </c>
      <c r="G329" s="15">
        <f>$G$14+$G$33+$G$52+$G$72+$G$92+$G$111+$G$130+$G$149+$G$168+$G$188+$G$207+$G$226+$G$245+$G$265+$G$285+$G$305+$G$324</f>
        <v>74110.268038976297</v>
      </c>
      <c r="H329" s="15">
        <f t="shared" ref="H329:H340" si="83">E329-F329</f>
        <v>1362.5716</v>
      </c>
      <c r="I329" s="31"/>
      <c r="J329" s="16"/>
      <c r="K329" s="15">
        <f>(G329)*($H$327/12)</f>
        <v>524.94773194274876</v>
      </c>
    </row>
    <row r="330" spans="1:12" s="1" customFormat="1" ht="12.75" customHeight="1" x14ac:dyDescent="0.25">
      <c r="A330" s="2"/>
      <c r="B330" s="2" t="s">
        <v>28</v>
      </c>
      <c r="C330" s="12">
        <v>22852</v>
      </c>
      <c r="D330" s="6">
        <v>6500</v>
      </c>
      <c r="E330" s="6">
        <f t="shared" ref="E330:E340" si="84">C330*8.33%</f>
        <v>1903.5716</v>
      </c>
      <c r="F330" s="6">
        <v>541</v>
      </c>
      <c r="G330" s="15">
        <f t="shared" ref="G330:G340" si="85">$G329+$H329</f>
        <v>75472.839638976293</v>
      </c>
      <c r="H330" s="15">
        <f t="shared" si="83"/>
        <v>1362.5716</v>
      </c>
      <c r="I330" s="31"/>
      <c r="J330" s="16"/>
      <c r="K330" s="15">
        <f t="shared" ref="K330:K340" si="86">(G330)*($H$327/12)</f>
        <v>534.59928077608208</v>
      </c>
    </row>
    <row r="331" spans="1:12" s="1" customFormat="1" ht="12.75" customHeight="1" x14ac:dyDescent="0.25">
      <c r="A331" s="2"/>
      <c r="B331" s="2" t="s">
        <v>29</v>
      </c>
      <c r="C331" s="12">
        <v>22852</v>
      </c>
      <c r="D331" s="6">
        <v>6500</v>
      </c>
      <c r="E331" s="6">
        <f t="shared" si="84"/>
        <v>1903.5716</v>
      </c>
      <c r="F331" s="6">
        <v>541</v>
      </c>
      <c r="G331" s="15">
        <f t="shared" si="85"/>
        <v>76835.411238976289</v>
      </c>
      <c r="H331" s="15">
        <f t="shared" si="83"/>
        <v>1362.5716</v>
      </c>
      <c r="I331" s="31"/>
      <c r="J331" s="16"/>
      <c r="K331" s="15">
        <f t="shared" si="86"/>
        <v>544.2508296094154</v>
      </c>
    </row>
    <row r="332" spans="1:12" s="1" customFormat="1" ht="12.75" customHeight="1" x14ac:dyDescent="0.25">
      <c r="A332" s="2"/>
      <c r="B332" s="2" t="s">
        <v>30</v>
      </c>
      <c r="C332" s="12">
        <v>22852</v>
      </c>
      <c r="D332" s="6">
        <v>6500</v>
      </c>
      <c r="E332" s="6">
        <f t="shared" si="84"/>
        <v>1903.5716</v>
      </c>
      <c r="F332" s="6">
        <v>541</v>
      </c>
      <c r="G332" s="15">
        <f t="shared" si="85"/>
        <v>78197.982838976284</v>
      </c>
      <c r="H332" s="15">
        <f t="shared" si="83"/>
        <v>1362.5716</v>
      </c>
      <c r="I332" s="31"/>
      <c r="J332" s="16"/>
      <c r="K332" s="15">
        <f t="shared" si="86"/>
        <v>553.90237844274873</v>
      </c>
    </row>
    <row r="333" spans="1:12" s="1" customFormat="1" ht="12.75" customHeight="1" x14ac:dyDescent="0.25">
      <c r="A333" s="2"/>
      <c r="B333" s="2" t="s">
        <v>31</v>
      </c>
      <c r="C333" s="12">
        <v>23548</v>
      </c>
      <c r="D333" s="6">
        <v>6500</v>
      </c>
      <c r="E333" s="6">
        <f t="shared" si="84"/>
        <v>1961.5483999999999</v>
      </c>
      <c r="F333" s="6">
        <v>541</v>
      </c>
      <c r="G333" s="15">
        <f t="shared" si="85"/>
        <v>79560.55443897628</v>
      </c>
      <c r="H333" s="15">
        <f t="shared" si="83"/>
        <v>1420.5483999999999</v>
      </c>
      <c r="I333" s="31"/>
      <c r="J333" s="16"/>
      <c r="K333" s="15">
        <f t="shared" si="86"/>
        <v>563.55392727608205</v>
      </c>
      <c r="L333" s="1" t="s">
        <v>54</v>
      </c>
    </row>
    <row r="334" spans="1:12" s="1" customFormat="1" ht="12.75" customHeight="1" x14ac:dyDescent="0.25">
      <c r="A334" s="2"/>
      <c r="B334" s="2" t="s">
        <v>32</v>
      </c>
      <c r="C334" s="12">
        <v>23548</v>
      </c>
      <c r="D334" s="6">
        <v>6500</v>
      </c>
      <c r="E334" s="6">
        <f t="shared" si="84"/>
        <v>1961.5483999999999</v>
      </c>
      <c r="F334" s="6">
        <v>541</v>
      </c>
      <c r="G334" s="15">
        <f t="shared" si="85"/>
        <v>80981.10283897628</v>
      </c>
      <c r="H334" s="15">
        <f t="shared" si="83"/>
        <v>1420.5483999999999</v>
      </c>
      <c r="I334" s="31"/>
      <c r="J334" s="16"/>
      <c r="K334" s="15">
        <f t="shared" si="86"/>
        <v>573.61614510941536</v>
      </c>
    </row>
    <row r="335" spans="1:12" s="1" customFormat="1" ht="12.75" customHeight="1" x14ac:dyDescent="0.25">
      <c r="A335" s="2"/>
      <c r="B335" s="2" t="s">
        <v>33</v>
      </c>
      <c r="C335" s="12">
        <v>23548</v>
      </c>
      <c r="D335" s="6">
        <v>6500</v>
      </c>
      <c r="E335" s="6">
        <f t="shared" si="84"/>
        <v>1961.5483999999999</v>
      </c>
      <c r="F335" s="6">
        <v>541</v>
      </c>
      <c r="G335" s="15">
        <f t="shared" si="85"/>
        <v>82401.651238976279</v>
      </c>
      <c r="H335" s="15">
        <f t="shared" si="83"/>
        <v>1420.5483999999999</v>
      </c>
      <c r="I335" s="31"/>
      <c r="J335" s="16"/>
      <c r="K335" s="15">
        <f t="shared" si="86"/>
        <v>583.67836294274866</v>
      </c>
    </row>
    <row r="336" spans="1:12" s="1" customFormat="1" ht="12.75" customHeight="1" x14ac:dyDescent="0.25">
      <c r="A336" s="2"/>
      <c r="B336" s="2" t="s">
        <v>17</v>
      </c>
      <c r="C336" s="12">
        <v>23548</v>
      </c>
      <c r="D336" s="6">
        <v>6500</v>
      </c>
      <c r="E336" s="6">
        <f t="shared" si="84"/>
        <v>1961.5483999999999</v>
      </c>
      <c r="F336" s="6">
        <v>541</v>
      </c>
      <c r="G336" s="15">
        <f t="shared" si="85"/>
        <v>83822.199638976279</v>
      </c>
      <c r="H336" s="15">
        <f t="shared" si="83"/>
        <v>1420.5483999999999</v>
      </c>
      <c r="I336" s="31"/>
      <c r="J336" s="16"/>
      <c r="K336" s="15">
        <f t="shared" si="86"/>
        <v>593.74058077608197</v>
      </c>
    </row>
    <row r="337" spans="1:11" s="1" customFormat="1" ht="12.75" customHeight="1" x14ac:dyDescent="0.25">
      <c r="A337" s="2"/>
      <c r="B337" s="2" t="s">
        <v>18</v>
      </c>
      <c r="C337" s="12">
        <v>23548</v>
      </c>
      <c r="D337" s="6">
        <v>6500</v>
      </c>
      <c r="E337" s="6">
        <f t="shared" si="84"/>
        <v>1961.5483999999999</v>
      </c>
      <c r="F337" s="6">
        <v>541</v>
      </c>
      <c r="G337" s="15">
        <f t="shared" si="85"/>
        <v>85242.748038976279</v>
      </c>
      <c r="H337" s="15">
        <f t="shared" si="83"/>
        <v>1420.5483999999999</v>
      </c>
      <c r="I337" s="31"/>
      <c r="J337" s="16"/>
      <c r="K337" s="15">
        <f t="shared" si="86"/>
        <v>603.80279860941539</v>
      </c>
    </row>
    <row r="338" spans="1:11" s="1" customFormat="1" ht="12.75" customHeight="1" x14ac:dyDescent="0.25">
      <c r="A338" s="2"/>
      <c r="B338" s="2" t="s">
        <v>19</v>
      </c>
      <c r="C338" s="12">
        <v>23548</v>
      </c>
      <c r="D338" s="6">
        <v>6500</v>
      </c>
      <c r="E338" s="6">
        <f t="shared" si="84"/>
        <v>1961.5483999999999</v>
      </c>
      <c r="F338" s="6">
        <v>541</v>
      </c>
      <c r="G338" s="15">
        <f t="shared" si="85"/>
        <v>86663.296438976278</v>
      </c>
      <c r="H338" s="15">
        <f t="shared" si="83"/>
        <v>1420.5483999999999</v>
      </c>
      <c r="I338" s="31"/>
      <c r="J338" s="16"/>
      <c r="K338" s="15">
        <f t="shared" si="86"/>
        <v>613.8650164427487</v>
      </c>
    </row>
    <row r="339" spans="1:11" s="1" customFormat="1" ht="12.75" customHeight="1" x14ac:dyDescent="0.25">
      <c r="A339" s="2"/>
      <c r="B339" s="2" t="s">
        <v>20</v>
      </c>
      <c r="C339" s="12">
        <v>24685</v>
      </c>
      <c r="D339" s="6">
        <v>6500</v>
      </c>
      <c r="E339" s="6">
        <f t="shared" si="84"/>
        <v>2056.2604999999999</v>
      </c>
      <c r="F339" s="6">
        <v>541</v>
      </c>
      <c r="G339" s="15">
        <f t="shared" si="85"/>
        <v>88083.844838976278</v>
      </c>
      <c r="H339" s="15">
        <f t="shared" si="83"/>
        <v>1515.2604999999999</v>
      </c>
      <c r="I339" s="31"/>
      <c r="J339" s="16"/>
      <c r="K339" s="15">
        <f t="shared" si="86"/>
        <v>623.927234276082</v>
      </c>
    </row>
    <row r="340" spans="1:11" s="1" customFormat="1" ht="12.75" customHeight="1" x14ac:dyDescent="0.25">
      <c r="A340" s="2"/>
      <c r="B340" s="2" t="s">
        <v>21</v>
      </c>
      <c r="C340" s="12">
        <v>24685</v>
      </c>
      <c r="D340" s="6">
        <v>6500</v>
      </c>
      <c r="E340" s="6">
        <f t="shared" si="84"/>
        <v>2056.2604999999999</v>
      </c>
      <c r="F340" s="6">
        <v>541</v>
      </c>
      <c r="G340" s="15">
        <f t="shared" si="85"/>
        <v>89599.105338976282</v>
      </c>
      <c r="H340" s="15">
        <f t="shared" si="83"/>
        <v>1515.2604999999999</v>
      </c>
      <c r="I340" s="31"/>
      <c r="J340" s="16"/>
      <c r="K340" s="15">
        <f t="shared" si="86"/>
        <v>634.66032948441534</v>
      </c>
    </row>
    <row r="341" spans="1:11" s="1" customFormat="1" ht="12.75" customHeight="1" x14ac:dyDescent="0.25">
      <c r="A341" s="2"/>
      <c r="B341" s="7" t="s">
        <v>22</v>
      </c>
      <c r="C341" s="8">
        <f>SUM(C329:C340)</f>
        <v>282066</v>
      </c>
      <c r="D341" s="9" t="s">
        <v>23</v>
      </c>
      <c r="E341" s="8">
        <f>SUM(E329:E340)</f>
        <v>23496.0978</v>
      </c>
      <c r="F341" s="8">
        <f>SUM(F329:F340)</f>
        <v>6492</v>
      </c>
      <c r="G341" s="30">
        <f>SUM(G329:G340)</f>
        <v>980971.00456771534</v>
      </c>
      <c r="H341" s="30">
        <f>SUM(H329:H340)</f>
        <v>17004.0978</v>
      </c>
      <c r="I341" s="38">
        <f>H327/12</f>
        <v>7.0833333333333338E-3</v>
      </c>
      <c r="J341" s="23"/>
      <c r="K341" s="30">
        <f>SUM(K329:K340)</f>
        <v>6948.5446156879862</v>
      </c>
    </row>
    <row r="342" spans="1:11" s="1" customFormat="1" ht="12.75" customHeight="1" x14ac:dyDescent="0.25">
      <c r="A342" s="2"/>
      <c r="B342" s="2"/>
      <c r="C342" s="2"/>
      <c r="D342" s="2"/>
      <c r="E342" s="2"/>
      <c r="F342" s="2"/>
      <c r="G342" s="15"/>
      <c r="H342" s="15"/>
      <c r="I342" s="31"/>
      <c r="J342" s="16"/>
      <c r="K342" s="15"/>
    </row>
    <row r="343" spans="1:11" s="1" customFormat="1" ht="12.75" customHeight="1" x14ac:dyDescent="0.25">
      <c r="A343" s="2"/>
      <c r="B343" s="2" t="s">
        <v>24</v>
      </c>
      <c r="C343" s="10">
        <f>G341*I341</f>
        <v>6948.5446156879843</v>
      </c>
      <c r="D343" s="2"/>
      <c r="E343" s="2"/>
      <c r="F343" s="2" t="s">
        <v>25</v>
      </c>
      <c r="G343" s="73">
        <f>$C343+$H341</f>
        <v>23952.642415687984</v>
      </c>
      <c r="H343" s="15"/>
      <c r="I343" s="15">
        <f>SUM($I$14,$G$33,$G$52,$G$72,$G$92,$G$111,$G$130,$G$149,$G$168,$G$188,$G$207,$G$226,$G$245,$G$265,$G$285,$G$305,$G$324,$G$343)</f>
        <v>98062.910454664277</v>
      </c>
      <c r="J343" s="143" t="str">
        <f>IF($K342=$C344,"Intt OK","Intt CHECK IT")</f>
        <v>Intt OK</v>
      </c>
      <c r="K343" s="15"/>
    </row>
    <row r="344" spans="1:11" s="1" customFormat="1" ht="12.75" customHeight="1" x14ac:dyDescent="0.25">
      <c r="H344" s="53"/>
      <c r="I344" s="135" t="str">
        <f>IF($I343=$G348,"OK","CHECK IT")</f>
        <v>OK</v>
      </c>
      <c r="J344" s="2"/>
      <c r="K344" s="28"/>
    </row>
    <row r="345" spans="1:11" s="1" customFormat="1" ht="12.75" customHeight="1" x14ac:dyDescent="0.25">
      <c r="A345" s="2"/>
      <c r="B345" s="438" t="s">
        <v>2</v>
      </c>
      <c r="C345" s="438"/>
      <c r="D345" s="438"/>
      <c r="E345" s="438" t="s">
        <v>3</v>
      </c>
      <c r="F345" s="438"/>
      <c r="G345" s="3" t="s">
        <v>4</v>
      </c>
      <c r="H345" s="136" t="s">
        <v>55</v>
      </c>
      <c r="I345" s="31"/>
      <c r="J345" s="2"/>
      <c r="K345" s="28"/>
    </row>
    <row r="346" spans="1:11" s="1" customFormat="1" ht="12.75" customHeight="1" x14ac:dyDescent="0.25">
      <c r="A346" s="2"/>
      <c r="B346" s="439" t="s">
        <v>98</v>
      </c>
      <c r="C346" s="439"/>
      <c r="D346" s="439"/>
      <c r="E346" s="439" t="s">
        <v>99</v>
      </c>
      <c r="F346" s="439"/>
      <c r="G346" s="4" t="s">
        <v>100</v>
      </c>
      <c r="H346" s="52" t="s">
        <v>56</v>
      </c>
      <c r="I346" s="45"/>
      <c r="J346" s="2"/>
      <c r="K346" s="28"/>
    </row>
    <row r="347" spans="1:11" s="1" customFormat="1" ht="12.75" customHeight="1" x14ac:dyDescent="0.25">
      <c r="A347" s="2"/>
      <c r="B347" s="3" t="s">
        <v>9</v>
      </c>
      <c r="C347" s="372" t="s">
        <v>10</v>
      </c>
      <c r="D347" s="3" t="s">
        <v>11</v>
      </c>
      <c r="E347" s="5" t="s">
        <v>12</v>
      </c>
      <c r="F347" s="3" t="s">
        <v>13</v>
      </c>
      <c r="G347" s="5" t="s">
        <v>14</v>
      </c>
      <c r="H347" s="48" t="s">
        <v>15</v>
      </c>
      <c r="I347" s="3" t="s">
        <v>16</v>
      </c>
      <c r="J347" s="2"/>
      <c r="K347" s="28"/>
    </row>
    <row r="348" spans="1:11" s="1" customFormat="1" ht="12.75" customHeight="1" x14ac:dyDescent="0.25">
      <c r="A348" s="2"/>
      <c r="B348" s="2" t="s">
        <v>27</v>
      </c>
      <c r="C348" s="12">
        <v>25582</v>
      </c>
      <c r="D348" s="6">
        <v>6500</v>
      </c>
      <c r="E348" s="6">
        <f>C348*8.33%</f>
        <v>2130.9805999999999</v>
      </c>
      <c r="F348" s="6">
        <v>541</v>
      </c>
      <c r="G348" s="15">
        <f>$G$14+$G$33+$G$52+$G$72+$G$92+$G$111+$G$130+$G$149+$G$168+$G$188+$G$207+$G$226+$G$245+$G$265+$G$285+$G$305+$G$324+$G$343</f>
        <v>98062.910454664277</v>
      </c>
      <c r="H348" s="15">
        <f t="shared" ref="H348:H361" si="87">E348-F348</f>
        <v>1589.9805999999999</v>
      </c>
      <c r="I348" s="31"/>
      <c r="J348" s="16"/>
      <c r="K348" s="15">
        <f>(G348)*($H$346/12)</f>
        <v>715.04205539859356</v>
      </c>
    </row>
    <row r="349" spans="1:11" s="1" customFormat="1" ht="12.75" customHeight="1" x14ac:dyDescent="0.25">
      <c r="A349" s="2"/>
      <c r="B349" s="2" t="s">
        <v>119</v>
      </c>
      <c r="C349" s="12">
        <v>2649</v>
      </c>
      <c r="D349" s="6">
        <v>6500</v>
      </c>
      <c r="E349" s="6">
        <f t="shared" ref="E349" si="88">C349*8.33%</f>
        <v>220.6617</v>
      </c>
      <c r="F349" s="6">
        <v>0</v>
      </c>
      <c r="G349" s="15">
        <f t="shared" ref="G349:G350" si="89">$G348+$H348</f>
        <v>99652.891054664273</v>
      </c>
      <c r="H349" s="15">
        <f t="shared" si="87"/>
        <v>220.6617</v>
      </c>
      <c r="K349" s="15">
        <f t="shared" ref="K349:K361" si="90">(G349)*($H$346/12)</f>
        <v>726.6356639402602</v>
      </c>
    </row>
    <row r="350" spans="1:11" s="1" customFormat="1" ht="12.75" customHeight="1" x14ac:dyDescent="0.25">
      <c r="A350" s="2"/>
      <c r="B350" s="2" t="s">
        <v>28</v>
      </c>
      <c r="C350" s="12">
        <v>25582</v>
      </c>
      <c r="D350" s="6">
        <v>6500</v>
      </c>
      <c r="E350" s="6">
        <f t="shared" ref="E350:E361" si="91">C350*8.33%</f>
        <v>2130.9805999999999</v>
      </c>
      <c r="F350" s="6">
        <v>541</v>
      </c>
      <c r="G350" s="15">
        <f t="shared" si="89"/>
        <v>99873.55275466427</v>
      </c>
      <c r="H350" s="15">
        <f t="shared" si="87"/>
        <v>1589.9805999999999</v>
      </c>
      <c r="I350" s="31"/>
      <c r="J350" s="16"/>
      <c r="K350" s="15">
        <f t="shared" si="90"/>
        <v>728.24465550276022</v>
      </c>
    </row>
    <row r="351" spans="1:11" s="1" customFormat="1" ht="12.75" customHeight="1" x14ac:dyDescent="0.25">
      <c r="A351" s="2"/>
      <c r="B351" s="2" t="s">
        <v>29</v>
      </c>
      <c r="C351" s="12">
        <v>25582</v>
      </c>
      <c r="D351" s="6">
        <v>6500</v>
      </c>
      <c r="E351" s="6">
        <f t="shared" si="91"/>
        <v>2130.9805999999999</v>
      </c>
      <c r="F351" s="6">
        <v>541</v>
      </c>
      <c r="G351" s="15">
        <f t="shared" ref="G351:G361" si="92">$G350+$H350</f>
        <v>101463.53335466427</v>
      </c>
      <c r="H351" s="15">
        <f t="shared" si="87"/>
        <v>1589.9805999999999</v>
      </c>
      <c r="I351" s="31"/>
      <c r="J351" s="16"/>
      <c r="K351" s="15">
        <f t="shared" si="90"/>
        <v>739.83826404442686</v>
      </c>
    </row>
    <row r="352" spans="1:11" s="1" customFormat="1" ht="12.75" customHeight="1" x14ac:dyDescent="0.25">
      <c r="A352" s="2"/>
      <c r="B352" s="2" t="s">
        <v>30</v>
      </c>
      <c r="C352" s="12">
        <v>25582</v>
      </c>
      <c r="D352" s="6">
        <v>6500</v>
      </c>
      <c r="E352" s="6">
        <f t="shared" si="91"/>
        <v>2130.9805999999999</v>
      </c>
      <c r="F352" s="6">
        <v>541</v>
      </c>
      <c r="G352" s="15">
        <f t="shared" si="92"/>
        <v>103053.51395466426</v>
      </c>
      <c r="H352" s="15">
        <f t="shared" si="87"/>
        <v>1589.9805999999999</v>
      </c>
      <c r="I352" s="31"/>
      <c r="J352" s="16"/>
      <c r="K352" s="15">
        <f t="shared" si="90"/>
        <v>751.4318725860935</v>
      </c>
    </row>
    <row r="353" spans="1:11" s="1" customFormat="1" ht="12.75" customHeight="1" x14ac:dyDescent="0.25">
      <c r="A353" s="2"/>
      <c r="B353" s="2" t="s">
        <v>31</v>
      </c>
      <c r="C353" s="12">
        <v>26357</v>
      </c>
      <c r="D353" s="6">
        <v>6500</v>
      </c>
      <c r="E353" s="6">
        <f t="shared" si="91"/>
        <v>2195.5380999999998</v>
      </c>
      <c r="F353" s="6">
        <v>541</v>
      </c>
      <c r="G353" s="15">
        <f t="shared" si="92"/>
        <v>104643.49455466426</v>
      </c>
      <c r="H353" s="15">
        <f t="shared" si="87"/>
        <v>1654.5380999999998</v>
      </c>
      <c r="I353" s="31"/>
      <c r="J353" s="16"/>
      <c r="K353" s="15">
        <f t="shared" si="90"/>
        <v>763.02548112776014</v>
      </c>
    </row>
    <row r="354" spans="1:11" s="1" customFormat="1" ht="12.75" customHeight="1" x14ac:dyDescent="0.25">
      <c r="A354" s="2"/>
      <c r="B354" s="2" t="s">
        <v>32</v>
      </c>
      <c r="C354" s="12">
        <v>26357</v>
      </c>
      <c r="D354" s="6">
        <v>6500</v>
      </c>
      <c r="E354" s="6">
        <f t="shared" si="91"/>
        <v>2195.5380999999998</v>
      </c>
      <c r="F354" s="6">
        <v>541</v>
      </c>
      <c r="G354" s="15">
        <f t="shared" si="92"/>
        <v>106298.03265466426</v>
      </c>
      <c r="H354" s="15">
        <f t="shared" si="87"/>
        <v>1654.5380999999998</v>
      </c>
      <c r="I354" s="31"/>
      <c r="J354" s="16"/>
      <c r="K354" s="15">
        <f t="shared" si="90"/>
        <v>775.08982144026015</v>
      </c>
    </row>
    <row r="355" spans="1:11" s="1" customFormat="1" ht="12.75" customHeight="1" x14ac:dyDescent="0.25">
      <c r="A355" s="2"/>
      <c r="B355" s="2" t="s">
        <v>119</v>
      </c>
      <c r="C355" s="12">
        <v>7106</v>
      </c>
      <c r="D355" s="6">
        <v>6500</v>
      </c>
      <c r="E355" s="6">
        <f t="shared" ref="E355" si="93">C355*8.33%</f>
        <v>591.9298</v>
      </c>
      <c r="F355" s="6">
        <v>0</v>
      </c>
      <c r="G355" s="15">
        <f t="shared" si="92"/>
        <v>107952.57075466427</v>
      </c>
      <c r="H355" s="15">
        <f t="shared" si="87"/>
        <v>591.9298</v>
      </c>
      <c r="I355" s="31"/>
      <c r="J355" s="16"/>
      <c r="K355" s="15">
        <f t="shared" ref="K355" si="94">(G355)*($H$346/12)</f>
        <v>787.15416175276016</v>
      </c>
    </row>
    <row r="356" spans="1:11" s="1" customFormat="1" ht="12.75" customHeight="1" x14ac:dyDescent="0.25">
      <c r="A356" s="2"/>
      <c r="B356" s="2" t="s">
        <v>33</v>
      </c>
      <c r="C356" s="12">
        <v>27162</v>
      </c>
      <c r="D356" s="6">
        <v>6500</v>
      </c>
      <c r="E356" s="6">
        <f t="shared" si="91"/>
        <v>2262.5945999999999</v>
      </c>
      <c r="F356" s="6">
        <v>541</v>
      </c>
      <c r="G356" s="15">
        <f t="shared" si="92"/>
        <v>108544.50055466426</v>
      </c>
      <c r="H356" s="15">
        <f t="shared" si="87"/>
        <v>1721.5945999999999</v>
      </c>
      <c r="I356" s="31"/>
      <c r="J356" s="16"/>
      <c r="K356" s="15">
        <f t="shared" si="90"/>
        <v>791.47031654442685</v>
      </c>
    </row>
    <row r="357" spans="1:11" s="1" customFormat="1" ht="12.75" customHeight="1" x14ac:dyDescent="0.25">
      <c r="A357" s="2"/>
      <c r="B357" s="2" t="s">
        <v>17</v>
      </c>
      <c r="C357" s="12">
        <v>27162</v>
      </c>
      <c r="D357" s="6">
        <v>6500</v>
      </c>
      <c r="E357" s="6">
        <f t="shared" si="91"/>
        <v>2262.5945999999999</v>
      </c>
      <c r="F357" s="6">
        <v>541</v>
      </c>
      <c r="G357" s="15">
        <f t="shared" si="92"/>
        <v>110266.09515466426</v>
      </c>
      <c r="H357" s="15">
        <f t="shared" si="87"/>
        <v>1721.5945999999999</v>
      </c>
      <c r="I357" s="31"/>
      <c r="J357" s="16"/>
      <c r="K357" s="15">
        <f t="shared" si="90"/>
        <v>804.02361050276011</v>
      </c>
    </row>
    <row r="358" spans="1:11" s="1" customFormat="1" ht="12.75" customHeight="1" x14ac:dyDescent="0.25">
      <c r="A358" s="2"/>
      <c r="B358" s="2" t="s">
        <v>18</v>
      </c>
      <c r="C358" s="12">
        <v>27162</v>
      </c>
      <c r="D358" s="6">
        <v>6500</v>
      </c>
      <c r="E358" s="6">
        <f t="shared" si="91"/>
        <v>2262.5945999999999</v>
      </c>
      <c r="F358" s="6">
        <v>541</v>
      </c>
      <c r="G358" s="15">
        <f t="shared" si="92"/>
        <v>111987.68975466426</v>
      </c>
      <c r="H358" s="15">
        <f t="shared" si="87"/>
        <v>1721.5945999999999</v>
      </c>
      <c r="I358" s="31"/>
      <c r="J358" s="16"/>
      <c r="K358" s="15">
        <f t="shared" si="90"/>
        <v>816.57690446109348</v>
      </c>
    </row>
    <row r="359" spans="1:11" s="1" customFormat="1" ht="12.75" customHeight="1" x14ac:dyDescent="0.25">
      <c r="A359" s="2"/>
      <c r="B359" s="2" t="s">
        <v>19</v>
      </c>
      <c r="C359" s="12">
        <v>27162</v>
      </c>
      <c r="D359" s="6">
        <v>6500</v>
      </c>
      <c r="E359" s="6">
        <f t="shared" si="91"/>
        <v>2262.5945999999999</v>
      </c>
      <c r="F359" s="6">
        <v>541</v>
      </c>
      <c r="G359" s="15">
        <f t="shared" si="92"/>
        <v>113709.28435466425</v>
      </c>
      <c r="H359" s="15">
        <f t="shared" si="87"/>
        <v>1721.5945999999999</v>
      </c>
      <c r="I359" s="31"/>
      <c r="J359" s="16"/>
      <c r="K359" s="15">
        <f t="shared" si="90"/>
        <v>829.13019841942673</v>
      </c>
    </row>
    <row r="360" spans="1:11" s="1" customFormat="1" ht="12.75" customHeight="1" x14ac:dyDescent="0.25">
      <c r="A360" s="2"/>
      <c r="B360" s="2" t="s">
        <v>20</v>
      </c>
      <c r="C360" s="12">
        <v>28235</v>
      </c>
      <c r="D360" s="6">
        <v>6500</v>
      </c>
      <c r="E360" s="6">
        <f t="shared" si="91"/>
        <v>2351.9755</v>
      </c>
      <c r="F360" s="6">
        <v>541</v>
      </c>
      <c r="G360" s="15">
        <f t="shared" si="92"/>
        <v>115430.87895466425</v>
      </c>
      <c r="H360" s="15">
        <f t="shared" si="87"/>
        <v>1810.9755</v>
      </c>
      <c r="I360" s="31"/>
      <c r="J360" s="16"/>
      <c r="K360" s="15">
        <f t="shared" si="90"/>
        <v>841.6834923777601</v>
      </c>
    </row>
    <row r="361" spans="1:11" s="1" customFormat="1" ht="12.75" customHeight="1" x14ac:dyDescent="0.25">
      <c r="A361" s="2"/>
      <c r="B361" s="2" t="s">
        <v>21</v>
      </c>
      <c r="C361" s="12">
        <v>28235</v>
      </c>
      <c r="D361" s="6">
        <v>6500</v>
      </c>
      <c r="E361" s="6">
        <f t="shared" si="91"/>
        <v>2351.9755</v>
      </c>
      <c r="F361" s="6">
        <v>541</v>
      </c>
      <c r="G361" s="15">
        <f t="shared" si="92"/>
        <v>117241.85445466425</v>
      </c>
      <c r="H361" s="15">
        <f t="shared" si="87"/>
        <v>1810.9755</v>
      </c>
      <c r="I361" s="41"/>
      <c r="J361" s="16"/>
      <c r="K361" s="15">
        <f t="shared" si="90"/>
        <v>854.88852206526008</v>
      </c>
    </row>
    <row r="362" spans="1:11" s="1" customFormat="1" ht="12.75" customHeight="1" x14ac:dyDescent="0.25">
      <c r="A362" s="2"/>
      <c r="B362" s="7" t="s">
        <v>22</v>
      </c>
      <c r="C362" s="8">
        <f>SUM(C348:C361)</f>
        <v>329915</v>
      </c>
      <c r="D362" s="9" t="s">
        <v>23</v>
      </c>
      <c r="E362" s="8">
        <f>SUM(E348:E361)</f>
        <v>27481.9195</v>
      </c>
      <c r="F362" s="8">
        <f>SUM(F348:F361)</f>
        <v>6492</v>
      </c>
      <c r="G362" s="30">
        <f>SUM(G348:G361)</f>
        <v>1498180.8027652996</v>
      </c>
      <c r="H362" s="30">
        <f>SUM(H348:H361)</f>
        <v>20989.9195</v>
      </c>
      <c r="I362" s="38">
        <f>H346/12</f>
        <v>7.2916666666666659E-3</v>
      </c>
      <c r="J362" s="23"/>
      <c r="K362" s="30">
        <f>SUM(K348:K361)</f>
        <v>10924.235020163644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10924.235020163642</v>
      </c>
      <c r="D364" s="2"/>
      <c r="E364" s="2"/>
      <c r="F364" s="2" t="s">
        <v>25</v>
      </c>
      <c r="G364" s="73">
        <f>$C364+$H362</f>
        <v>31914.15452016364</v>
      </c>
      <c r="H364" s="15"/>
      <c r="I364" s="15">
        <f>SUM($I$14,$G$33,$G$52,$G$72,$G$92,$G$111,$G$130,$G$149,$G$168,$G$188,$G$207,$G$226,$G$245,$G$265,$G$285,$G$305,$G$324,$G$343,$G$364)</f>
        <v>129977.06497482792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39" t="s">
        <v>98</v>
      </c>
      <c r="C367" s="439"/>
      <c r="D367" s="439"/>
      <c r="E367" s="439" t="s">
        <v>99</v>
      </c>
      <c r="F367" s="439"/>
      <c r="G367" s="4" t="s">
        <v>100</v>
      </c>
      <c r="H367" s="52" t="s">
        <v>56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372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12">
        <v>28235</v>
      </c>
      <c r="D369" s="6">
        <v>6500</v>
      </c>
      <c r="E369" s="6">
        <f>C369*8.33%</f>
        <v>2351.9755</v>
      </c>
      <c r="F369" s="6">
        <v>541</v>
      </c>
      <c r="G369" s="15">
        <f>$G$14+$G$33+$G$52+$G$72+$G$92+$G$111+$G$130+$G$149+$G$168+$G$188+$G$207+$G$226+$G$245+$G$265+$G$285+$G$305+$G$324+$G$343+$G$364</f>
        <v>129977.06497482792</v>
      </c>
      <c r="H369" s="15">
        <f t="shared" ref="H369:H380" si="95">E369-F369</f>
        <v>1810.9755</v>
      </c>
      <c r="I369" s="31"/>
      <c r="J369" s="16"/>
      <c r="K369" s="15">
        <f>(G369)*($H$367/12)</f>
        <v>947.74943210812023</v>
      </c>
    </row>
    <row r="370" spans="1:11" s="1" customFormat="1" ht="12.75" customHeight="1" x14ac:dyDescent="0.25">
      <c r="A370" s="2"/>
      <c r="B370" s="2" t="s">
        <v>28</v>
      </c>
      <c r="C370" s="12">
        <v>28235</v>
      </c>
      <c r="D370" s="6">
        <v>6500</v>
      </c>
      <c r="E370" s="6">
        <f t="shared" ref="E370:E380" si="96">C370*8.33%</f>
        <v>2351.9755</v>
      </c>
      <c r="F370" s="6">
        <v>541</v>
      </c>
      <c r="G370" s="15">
        <f t="shared" ref="G370:G380" si="97">$G369+$H369</f>
        <v>131788.04047482793</v>
      </c>
      <c r="H370" s="15">
        <f t="shared" si="95"/>
        <v>1810.9755</v>
      </c>
      <c r="I370" s="31"/>
      <c r="J370" s="16"/>
      <c r="K370" s="15">
        <f t="shared" ref="K370:K380" si="98">(G370)*($H$367/12)</f>
        <v>960.9544617956202</v>
      </c>
    </row>
    <row r="371" spans="1:11" s="1" customFormat="1" ht="12.75" customHeight="1" x14ac:dyDescent="0.25">
      <c r="A371" s="2"/>
      <c r="B371" s="2" t="s">
        <v>29</v>
      </c>
      <c r="C371" s="12">
        <v>28235</v>
      </c>
      <c r="D371" s="6">
        <v>6500</v>
      </c>
      <c r="E371" s="6">
        <f t="shared" si="96"/>
        <v>2351.9755</v>
      </c>
      <c r="F371" s="6">
        <v>541</v>
      </c>
      <c r="G371" s="15">
        <f t="shared" si="97"/>
        <v>133599.01597482793</v>
      </c>
      <c r="H371" s="15">
        <f t="shared" si="95"/>
        <v>1810.9755</v>
      </c>
      <c r="I371" s="31"/>
      <c r="J371" s="16"/>
      <c r="K371" s="15">
        <f t="shared" si="98"/>
        <v>974.15949148312018</v>
      </c>
    </row>
    <row r="372" spans="1:11" s="1" customFormat="1" ht="12.75" customHeight="1" x14ac:dyDescent="0.25">
      <c r="A372" s="2"/>
      <c r="B372" s="2" t="s">
        <v>30</v>
      </c>
      <c r="C372" s="12">
        <v>28235</v>
      </c>
      <c r="D372" s="6">
        <v>6500</v>
      </c>
      <c r="E372" s="6">
        <f t="shared" si="96"/>
        <v>2351.9755</v>
      </c>
      <c r="F372" s="6">
        <v>541</v>
      </c>
      <c r="G372" s="15">
        <f t="shared" si="97"/>
        <v>135409.99147482793</v>
      </c>
      <c r="H372" s="15">
        <f t="shared" si="95"/>
        <v>1810.9755</v>
      </c>
      <c r="I372" s="31"/>
      <c r="J372" s="16"/>
      <c r="K372" s="15">
        <f t="shared" si="98"/>
        <v>987.36452117062015</v>
      </c>
    </row>
    <row r="373" spans="1:11" s="1" customFormat="1" ht="12.75" customHeight="1" x14ac:dyDescent="0.25">
      <c r="A373" s="2"/>
      <c r="B373" s="2" t="s">
        <v>31</v>
      </c>
      <c r="C373" s="12">
        <v>29088</v>
      </c>
      <c r="D373" s="6">
        <v>6500</v>
      </c>
      <c r="E373" s="6">
        <f t="shared" si="96"/>
        <v>2423.0304000000001</v>
      </c>
      <c r="F373" s="6">
        <v>541</v>
      </c>
      <c r="G373" s="15">
        <f t="shared" si="97"/>
        <v>137220.96697482793</v>
      </c>
      <c r="H373" s="15">
        <f t="shared" si="95"/>
        <v>1882.0304000000001</v>
      </c>
      <c r="I373" s="31"/>
      <c r="J373" s="16"/>
      <c r="K373" s="15">
        <f t="shared" si="98"/>
        <v>1000.5695508581202</v>
      </c>
    </row>
    <row r="374" spans="1:11" s="1" customFormat="1" ht="12.75" customHeight="1" x14ac:dyDescent="0.25">
      <c r="A374" s="2"/>
      <c r="B374" s="2" t="s">
        <v>32</v>
      </c>
      <c r="C374" s="12">
        <v>29088</v>
      </c>
      <c r="D374" s="6">
        <v>6500</v>
      </c>
      <c r="E374" s="6">
        <f t="shared" si="96"/>
        <v>2423.0304000000001</v>
      </c>
      <c r="F374" s="6">
        <v>541</v>
      </c>
      <c r="G374" s="15">
        <f t="shared" si="97"/>
        <v>139102.99737482792</v>
      </c>
      <c r="H374" s="15">
        <f t="shared" si="95"/>
        <v>1882.0304000000001</v>
      </c>
      <c r="I374" s="31"/>
      <c r="J374" s="16"/>
      <c r="K374" s="15">
        <f t="shared" si="98"/>
        <v>1014.2926891914534</v>
      </c>
    </row>
    <row r="375" spans="1:11" s="1" customFormat="1" ht="12.75" customHeight="1" x14ac:dyDescent="0.25">
      <c r="A375" s="2"/>
      <c r="B375" s="2" t="s">
        <v>33</v>
      </c>
      <c r="C375" s="12">
        <v>29088</v>
      </c>
      <c r="D375" s="6">
        <v>15000</v>
      </c>
      <c r="E375" s="6">
        <f t="shared" si="96"/>
        <v>2423.0304000000001</v>
      </c>
      <c r="F375" s="6">
        <v>1250</v>
      </c>
      <c r="G375" s="15">
        <f t="shared" si="97"/>
        <v>140985.0277748279</v>
      </c>
      <c r="H375" s="15">
        <f t="shared" si="95"/>
        <v>1173.0304000000001</v>
      </c>
      <c r="I375" s="31"/>
      <c r="J375" s="16"/>
      <c r="K375" s="15">
        <f t="shared" si="98"/>
        <v>1028.0158275247868</v>
      </c>
    </row>
    <row r="376" spans="1:11" s="1" customFormat="1" ht="12.75" customHeight="1" x14ac:dyDescent="0.25">
      <c r="A376" s="2"/>
      <c r="B376" s="2" t="s">
        <v>17</v>
      </c>
      <c r="C376" s="12">
        <v>29088</v>
      </c>
      <c r="D376" s="6">
        <v>15000</v>
      </c>
      <c r="E376" s="6">
        <f t="shared" si="96"/>
        <v>2423.0304000000001</v>
      </c>
      <c r="F376" s="6">
        <v>1250</v>
      </c>
      <c r="G376" s="15">
        <f t="shared" si="97"/>
        <v>142158.05817482789</v>
      </c>
      <c r="H376" s="15">
        <f t="shared" si="95"/>
        <v>1173.0304000000001</v>
      </c>
      <c r="I376" s="31"/>
      <c r="J376" s="16"/>
      <c r="K376" s="15">
        <f t="shared" si="98"/>
        <v>1036.5691741914534</v>
      </c>
    </row>
    <row r="377" spans="1:11" s="1" customFormat="1" ht="12.75" customHeight="1" x14ac:dyDescent="0.25">
      <c r="A377" s="2"/>
      <c r="B377" s="2" t="s">
        <v>18</v>
      </c>
      <c r="C377" s="12">
        <v>29088</v>
      </c>
      <c r="D377" s="6">
        <v>15000</v>
      </c>
      <c r="E377" s="6">
        <f t="shared" si="96"/>
        <v>2423.0304000000001</v>
      </c>
      <c r="F377" s="6">
        <v>1250</v>
      </c>
      <c r="G377" s="15">
        <f t="shared" si="97"/>
        <v>143331.08857482788</v>
      </c>
      <c r="H377" s="15">
        <f t="shared" si="95"/>
        <v>1173.0304000000001</v>
      </c>
      <c r="I377" s="31"/>
      <c r="J377" s="16"/>
      <c r="K377" s="15">
        <f t="shared" si="98"/>
        <v>1045.12252085812</v>
      </c>
    </row>
    <row r="378" spans="1:11" s="1" customFormat="1" ht="12.75" customHeight="1" x14ac:dyDescent="0.25">
      <c r="A378" s="2"/>
      <c r="B378" s="2" t="s">
        <v>19</v>
      </c>
      <c r="C378" s="12">
        <v>29088</v>
      </c>
      <c r="D378" s="6">
        <v>15000</v>
      </c>
      <c r="E378" s="6">
        <f t="shared" si="96"/>
        <v>2423.0304000000001</v>
      </c>
      <c r="F378" s="6">
        <v>1250</v>
      </c>
      <c r="G378" s="15">
        <f t="shared" si="97"/>
        <v>144504.11897482787</v>
      </c>
      <c r="H378" s="15">
        <f t="shared" si="95"/>
        <v>1173.0304000000001</v>
      </c>
      <c r="I378" s="31"/>
      <c r="J378" s="16"/>
      <c r="K378" s="15">
        <f t="shared" si="98"/>
        <v>1053.6758675247866</v>
      </c>
    </row>
    <row r="379" spans="1:11" s="1" customFormat="1" ht="12.75" customHeight="1" x14ac:dyDescent="0.25">
      <c r="A379" s="2"/>
      <c r="B379" s="2" t="s">
        <v>20</v>
      </c>
      <c r="C379" s="12">
        <v>30377</v>
      </c>
      <c r="D379" s="6">
        <v>15000</v>
      </c>
      <c r="E379" s="6">
        <f t="shared" si="96"/>
        <v>2530.4040999999997</v>
      </c>
      <c r="F379" s="6">
        <v>1250</v>
      </c>
      <c r="G379" s="15">
        <f t="shared" si="97"/>
        <v>145677.14937482786</v>
      </c>
      <c r="H379" s="15">
        <f t="shared" si="95"/>
        <v>1280.4040999999997</v>
      </c>
      <c r="I379" s="31"/>
      <c r="J379" s="16"/>
      <c r="K379" s="15">
        <f t="shared" si="98"/>
        <v>1062.2292141914531</v>
      </c>
    </row>
    <row r="380" spans="1:11" s="1" customFormat="1" ht="12.75" customHeight="1" x14ac:dyDescent="0.25">
      <c r="A380" s="2"/>
      <c r="B380" s="2" t="s">
        <v>21</v>
      </c>
      <c r="C380" s="12">
        <v>30377</v>
      </c>
      <c r="D380" s="6">
        <v>15000</v>
      </c>
      <c r="E380" s="6">
        <f t="shared" si="96"/>
        <v>2530.4040999999997</v>
      </c>
      <c r="F380" s="6">
        <v>1250</v>
      </c>
      <c r="G380" s="15">
        <f t="shared" si="97"/>
        <v>146957.55347482784</v>
      </c>
      <c r="H380" s="15">
        <f t="shared" si="95"/>
        <v>1280.4040999999997</v>
      </c>
      <c r="I380" s="31"/>
      <c r="J380" s="16"/>
      <c r="K380" s="15">
        <f t="shared" si="98"/>
        <v>1071.5654940872862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348222</v>
      </c>
      <c r="D381" s="9" t="s">
        <v>23</v>
      </c>
      <c r="E381" s="8">
        <f>SUM(E369:E380)</f>
        <v>29006.892599999999</v>
      </c>
      <c r="F381" s="8">
        <f>SUM(F369:F380)</f>
        <v>10746</v>
      </c>
      <c r="G381" s="30">
        <f>SUM(G369:G380)</f>
        <v>1670711.0735979348</v>
      </c>
      <c r="H381" s="30">
        <f>SUM(H369:H380)</f>
        <v>18260.892599999999</v>
      </c>
      <c r="I381" s="38">
        <f>H367/12</f>
        <v>7.2916666666666659E-3</v>
      </c>
      <c r="J381" s="23"/>
      <c r="K381" s="30">
        <f>SUM(K369:K380)</f>
        <v>12182.268244984942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12182.26824498494</v>
      </c>
      <c r="D383" s="2"/>
      <c r="E383" s="2"/>
      <c r="F383" s="2" t="s">
        <v>25</v>
      </c>
      <c r="G383" s="73">
        <f>$C383+$H381</f>
        <v>30443.160844984937</v>
      </c>
      <c r="H383" s="15"/>
      <c r="I383" s="15">
        <f>SUM($I$14,$G$33,$G$52,$G$72,$G$92,$G$111,$G$130,$G$149,$G$168,$G$188,$G$207,$G$226,$G$245,$G$265,$G$285,$G$305,$G$324,$G$343,$G$364,$G$383)</f>
        <v>160420.22581981285</v>
      </c>
      <c r="J383" s="143" t="str">
        <f>IF($K381=$C383,"Intt OK","Intt CHECK IT")</f>
        <v>Intt OK</v>
      </c>
      <c r="K383" s="15"/>
    </row>
    <row r="384" spans="1:11" ht="12.75" customHeight="1" x14ac:dyDescent="0.25">
      <c r="I384" s="135" t="str">
        <f>IF($I383=$G388,"OK","CHECK IT")</f>
        <v>OK</v>
      </c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136" t="s">
        <v>58</v>
      </c>
      <c r="I385" s="31"/>
      <c r="J385" s="2"/>
      <c r="K385" s="28"/>
    </row>
    <row r="386" spans="1:11" s="1" customFormat="1" ht="12.75" customHeight="1" x14ac:dyDescent="0.25">
      <c r="A386" s="2"/>
      <c r="B386" s="439" t="s">
        <v>98</v>
      </c>
      <c r="C386" s="439"/>
      <c r="D386" s="439"/>
      <c r="E386" s="439" t="s">
        <v>99</v>
      </c>
      <c r="F386" s="439"/>
      <c r="G386" s="4" t="s">
        <v>100</v>
      </c>
      <c r="H386" s="56">
        <v>8.7999999999999995E-2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372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12">
        <v>30377</v>
      </c>
      <c r="D388" s="6">
        <v>15000</v>
      </c>
      <c r="E388" s="6">
        <f>C388*8.33%</f>
        <v>2530.4040999999997</v>
      </c>
      <c r="F388" s="6">
        <v>1250</v>
      </c>
      <c r="G388" s="15">
        <f>$G$14+$G$33+$G$52+$G$72+$G$92+$G$111+$G$130+$G$149+$G$168+$G$188+$G$207+$G$226+$G$245+$G$265+$G$285+$G$305+$G$324+$G$343+$G$364+$G$383</f>
        <v>160420.22581981285</v>
      </c>
      <c r="H388" s="15">
        <f t="shared" ref="H388:H399" si="99">E388-F388</f>
        <v>1280.4040999999997</v>
      </c>
      <c r="I388" s="31"/>
      <c r="J388" s="16"/>
      <c r="K388" s="15">
        <f>(G388)*($H$386/12)</f>
        <v>1176.4149893452943</v>
      </c>
    </row>
    <row r="389" spans="1:11" s="1" customFormat="1" ht="12.75" customHeight="1" x14ac:dyDescent="0.25">
      <c r="A389" s="2"/>
      <c r="B389" s="2" t="s">
        <v>28</v>
      </c>
      <c r="C389" s="12">
        <v>30377</v>
      </c>
      <c r="D389" s="6">
        <v>15000</v>
      </c>
      <c r="E389" s="6">
        <f t="shared" ref="E389:E399" si="100">C389*8.33%</f>
        <v>2530.4040999999997</v>
      </c>
      <c r="F389" s="6">
        <v>1250</v>
      </c>
      <c r="G389" s="15">
        <f t="shared" ref="G389:G399" si="101">$G388+$H388</f>
        <v>161700.62991981284</v>
      </c>
      <c r="H389" s="15">
        <f t="shared" si="99"/>
        <v>1280.4040999999997</v>
      </c>
      <c r="I389" s="31"/>
      <c r="J389" s="16"/>
      <c r="K389" s="15">
        <f t="shared" ref="K389:K399" si="102">(G389)*($H$386/12)</f>
        <v>1185.8046194119609</v>
      </c>
    </row>
    <row r="390" spans="1:11" s="1" customFormat="1" ht="12.75" customHeight="1" x14ac:dyDescent="0.25">
      <c r="A390" s="2"/>
      <c r="B390" s="2" t="s">
        <v>29</v>
      </c>
      <c r="C390" s="12">
        <v>30377</v>
      </c>
      <c r="D390" s="6">
        <v>15000</v>
      </c>
      <c r="E390" s="6">
        <f t="shared" si="100"/>
        <v>2530.4040999999997</v>
      </c>
      <c r="F390" s="6">
        <v>1250</v>
      </c>
      <c r="G390" s="15">
        <f t="shared" si="101"/>
        <v>162981.03401981283</v>
      </c>
      <c r="H390" s="15">
        <f t="shared" si="99"/>
        <v>1280.4040999999997</v>
      </c>
      <c r="I390" s="31"/>
      <c r="J390" s="16"/>
      <c r="K390" s="15">
        <f t="shared" si="102"/>
        <v>1195.1942494786274</v>
      </c>
    </row>
    <row r="391" spans="1:11" s="1" customFormat="1" ht="12.75" customHeight="1" x14ac:dyDescent="0.25">
      <c r="A391" s="2"/>
      <c r="B391" s="2" t="s">
        <v>30</v>
      </c>
      <c r="C391" s="12">
        <v>30377</v>
      </c>
      <c r="D391" s="6">
        <v>15000</v>
      </c>
      <c r="E391" s="6">
        <f t="shared" si="100"/>
        <v>2530.4040999999997</v>
      </c>
      <c r="F391" s="6">
        <v>1250</v>
      </c>
      <c r="G391" s="15">
        <f t="shared" si="101"/>
        <v>164261.43811981281</v>
      </c>
      <c r="H391" s="15">
        <f t="shared" si="99"/>
        <v>1280.4040999999997</v>
      </c>
      <c r="I391" s="31" t="s">
        <v>54</v>
      </c>
      <c r="J391" s="16"/>
      <c r="K391" s="15">
        <f t="shared" si="102"/>
        <v>1204.5838795452939</v>
      </c>
    </row>
    <row r="392" spans="1:11" s="1" customFormat="1" ht="12.75" customHeight="1" x14ac:dyDescent="0.25">
      <c r="A392" s="2"/>
      <c r="B392" s="2" t="s">
        <v>31</v>
      </c>
      <c r="C392" s="12">
        <v>31301</v>
      </c>
      <c r="D392" s="6">
        <v>15000</v>
      </c>
      <c r="E392" s="6">
        <f t="shared" si="100"/>
        <v>2607.3732999999997</v>
      </c>
      <c r="F392" s="6">
        <v>1250</v>
      </c>
      <c r="G392" s="15">
        <f t="shared" si="101"/>
        <v>165541.8422198128</v>
      </c>
      <c r="H392" s="15">
        <f t="shared" si="99"/>
        <v>1357.3732999999997</v>
      </c>
      <c r="I392" s="31"/>
      <c r="J392" s="16"/>
      <c r="K392" s="15">
        <f t="shared" si="102"/>
        <v>1213.9735096119605</v>
      </c>
    </row>
    <row r="393" spans="1:11" s="1" customFormat="1" ht="12.75" customHeight="1" x14ac:dyDescent="0.25">
      <c r="A393" s="2"/>
      <c r="B393" s="2" t="s">
        <v>32</v>
      </c>
      <c r="C393" s="12">
        <v>31301</v>
      </c>
      <c r="D393" s="6">
        <v>15000</v>
      </c>
      <c r="E393" s="6">
        <f t="shared" si="100"/>
        <v>2607.3732999999997</v>
      </c>
      <c r="F393" s="6">
        <v>1250</v>
      </c>
      <c r="G393" s="15">
        <f t="shared" si="101"/>
        <v>166899.2155198128</v>
      </c>
      <c r="H393" s="15">
        <f t="shared" si="99"/>
        <v>1357.3732999999997</v>
      </c>
      <c r="I393" s="31"/>
      <c r="J393" s="16"/>
      <c r="K393" s="15">
        <f t="shared" si="102"/>
        <v>1223.9275804786273</v>
      </c>
    </row>
    <row r="394" spans="1:11" s="1" customFormat="1" ht="12.75" customHeight="1" x14ac:dyDescent="0.25">
      <c r="A394" s="2"/>
      <c r="B394" s="2" t="s">
        <v>33</v>
      </c>
      <c r="C394" s="12">
        <v>31301</v>
      </c>
      <c r="D394" s="6">
        <v>15000</v>
      </c>
      <c r="E394" s="6">
        <f t="shared" si="100"/>
        <v>2607.3732999999997</v>
      </c>
      <c r="F394" s="6">
        <v>1250</v>
      </c>
      <c r="G394" s="15">
        <f t="shared" si="101"/>
        <v>168256.58881981281</v>
      </c>
      <c r="H394" s="15">
        <f t="shared" si="99"/>
        <v>1357.3732999999997</v>
      </c>
      <c r="I394" s="31"/>
      <c r="J394" s="16"/>
      <c r="K394" s="15">
        <f t="shared" si="102"/>
        <v>1233.8816513452939</v>
      </c>
    </row>
    <row r="395" spans="1:11" s="1" customFormat="1" ht="12.75" customHeight="1" x14ac:dyDescent="0.25">
      <c r="A395" s="2"/>
      <c r="B395" s="2" t="s">
        <v>17</v>
      </c>
      <c r="C395" s="12">
        <v>31301</v>
      </c>
      <c r="D395" s="6">
        <v>15000</v>
      </c>
      <c r="E395" s="6">
        <f t="shared" si="100"/>
        <v>2607.3732999999997</v>
      </c>
      <c r="F395" s="6">
        <v>1250</v>
      </c>
      <c r="G395" s="15">
        <f t="shared" si="101"/>
        <v>169613.96211981282</v>
      </c>
      <c r="H395" s="15">
        <f t="shared" si="99"/>
        <v>1357.3732999999997</v>
      </c>
      <c r="I395" s="31"/>
      <c r="J395" s="16"/>
      <c r="K395" s="15">
        <f t="shared" si="102"/>
        <v>1243.8357222119607</v>
      </c>
    </row>
    <row r="396" spans="1:11" s="1" customFormat="1" ht="12.75" customHeight="1" x14ac:dyDescent="0.25">
      <c r="A396" s="2"/>
      <c r="B396" s="2" t="s">
        <v>18</v>
      </c>
      <c r="C396" s="12">
        <v>31301</v>
      </c>
      <c r="D396" s="6">
        <v>15000</v>
      </c>
      <c r="E396" s="6">
        <f t="shared" si="100"/>
        <v>2607.3732999999997</v>
      </c>
      <c r="F396" s="6">
        <v>1250</v>
      </c>
      <c r="G396" s="15">
        <f t="shared" si="101"/>
        <v>170971.33541981282</v>
      </c>
      <c r="H396" s="15">
        <f t="shared" si="99"/>
        <v>1357.3732999999997</v>
      </c>
      <c r="I396" s="31"/>
      <c r="J396" s="16"/>
      <c r="K396" s="15">
        <f t="shared" si="102"/>
        <v>1253.7897930786273</v>
      </c>
    </row>
    <row r="397" spans="1:11" s="1" customFormat="1" ht="12.75" customHeight="1" x14ac:dyDescent="0.25">
      <c r="A397" s="2"/>
      <c r="B397" s="2" t="s">
        <v>19</v>
      </c>
      <c r="C397" s="12">
        <v>31301</v>
      </c>
      <c r="D397" s="6">
        <v>15000</v>
      </c>
      <c r="E397" s="6">
        <f t="shared" si="100"/>
        <v>2607.3732999999997</v>
      </c>
      <c r="F397" s="6">
        <v>1250</v>
      </c>
      <c r="G397" s="15">
        <f t="shared" si="101"/>
        <v>172328.70871981283</v>
      </c>
      <c r="H397" s="15">
        <f t="shared" si="99"/>
        <v>1357.3732999999997</v>
      </c>
      <c r="I397" s="31"/>
      <c r="J397" s="16"/>
      <c r="K397" s="15">
        <f t="shared" si="102"/>
        <v>1263.7438639452942</v>
      </c>
    </row>
    <row r="398" spans="1:11" s="1" customFormat="1" ht="12.75" customHeight="1" x14ac:dyDescent="0.25">
      <c r="A398" s="2"/>
      <c r="B398" s="2" t="s">
        <v>20</v>
      </c>
      <c r="C398" s="12">
        <v>33198</v>
      </c>
      <c r="D398" s="6">
        <v>15000</v>
      </c>
      <c r="E398" s="6">
        <f t="shared" si="100"/>
        <v>2765.3933999999999</v>
      </c>
      <c r="F398" s="6">
        <v>1250</v>
      </c>
      <c r="G398" s="15">
        <f t="shared" si="101"/>
        <v>173686.08201981283</v>
      </c>
      <c r="H398" s="15">
        <f t="shared" si="99"/>
        <v>1515.3933999999999</v>
      </c>
      <c r="I398" s="31"/>
      <c r="J398" s="16"/>
      <c r="K398" s="15">
        <f t="shared" si="102"/>
        <v>1273.6979348119607</v>
      </c>
    </row>
    <row r="399" spans="1:11" s="1" customFormat="1" ht="12.75" customHeight="1" x14ac:dyDescent="0.25">
      <c r="A399" s="2"/>
      <c r="B399" s="2" t="s">
        <v>21</v>
      </c>
      <c r="C399" s="12">
        <v>33198</v>
      </c>
      <c r="D399" s="6">
        <v>15000</v>
      </c>
      <c r="E399" s="6">
        <f t="shared" si="100"/>
        <v>2765.3933999999999</v>
      </c>
      <c r="F399" s="6">
        <v>1250</v>
      </c>
      <c r="G399" s="15">
        <f t="shared" si="101"/>
        <v>175201.47541981284</v>
      </c>
      <c r="H399" s="15">
        <f t="shared" si="99"/>
        <v>1515.3933999999999</v>
      </c>
      <c r="I399" s="31"/>
      <c r="J399" s="16"/>
      <c r="K399" s="15">
        <f t="shared" si="102"/>
        <v>1284.8108197452941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375710</v>
      </c>
      <c r="D400" s="9" t="s">
        <v>23</v>
      </c>
      <c r="E400" s="8">
        <f>SUM(E388:E399)</f>
        <v>31296.642999999996</v>
      </c>
      <c r="F400" s="8">
        <f>SUM(F388:F399)</f>
        <v>15000</v>
      </c>
      <c r="G400" s="30">
        <f>SUM(G388:G399)</f>
        <v>2011862.538137754</v>
      </c>
      <c r="H400" s="30">
        <f>SUM(H388:H399)</f>
        <v>16296.642999999996</v>
      </c>
      <c r="I400" s="38">
        <f>H386/12</f>
        <v>7.3333333333333332E-3</v>
      </c>
      <c r="J400" s="23"/>
      <c r="K400" s="30">
        <f>SUM(K388:K399)</f>
        <v>14753.658613010195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10">
        <f>G400*I400</f>
        <v>14753.658613010195</v>
      </c>
      <c r="D402" s="2"/>
      <c r="E402" s="2"/>
      <c r="F402" s="2" t="s">
        <v>25</v>
      </c>
      <c r="G402" s="73">
        <f>$C402+$H400</f>
        <v>31050.30161301019</v>
      </c>
      <c r="H402" s="15"/>
      <c r="I402" s="15">
        <f>SUM($I$14,$G$33,$G$52,$G$72,$G$92,$G$111,$G$130,$G$149,$G$168,$G$188,$G$207,$G$226,$G$245,$G$265,$G$285,$G$305,$G$324,$G$343,$G$364,$G$383,$G$402)</f>
        <v>191470.52743282303</v>
      </c>
      <c r="J402" s="143" t="str">
        <f>IF($K400=$C402,"Intt OK","Intt CHECK IT")</f>
        <v>Intt OK</v>
      </c>
      <c r="K402" s="15"/>
    </row>
    <row r="403" spans="1:11" ht="12.75" customHeight="1" x14ac:dyDescent="0.25">
      <c r="I403" s="135" t="str">
        <f>IF($I402=$G407,"OK","CHECK IT")</f>
        <v>OK</v>
      </c>
    </row>
    <row r="404" spans="1:11" s="1" customFormat="1" ht="12.75" customHeight="1" x14ac:dyDescent="0.25">
      <c r="A404" s="2"/>
      <c r="B404" s="438" t="s">
        <v>2</v>
      </c>
      <c r="C404" s="438"/>
      <c r="D404" s="438"/>
      <c r="E404" s="438" t="s">
        <v>3</v>
      </c>
      <c r="F404" s="438"/>
      <c r="G404" s="3" t="s">
        <v>4</v>
      </c>
      <c r="H404" s="136" t="s">
        <v>59</v>
      </c>
      <c r="I404" s="31"/>
      <c r="J404" s="2"/>
      <c r="K404" s="28"/>
    </row>
    <row r="405" spans="1:11" s="1" customFormat="1" ht="12.75" customHeight="1" x14ac:dyDescent="0.25">
      <c r="A405" s="2"/>
      <c r="B405" s="439" t="s">
        <v>98</v>
      </c>
      <c r="C405" s="439"/>
      <c r="D405" s="439"/>
      <c r="E405" s="439" t="s">
        <v>99</v>
      </c>
      <c r="F405" s="439"/>
      <c r="G405" s="4" t="s">
        <v>100</v>
      </c>
      <c r="H405" s="56">
        <v>8.6499999999999994E-2</v>
      </c>
      <c r="I405" s="45"/>
      <c r="J405" s="2"/>
      <c r="K405" s="28"/>
    </row>
    <row r="406" spans="1:11" s="1" customFormat="1" ht="12.75" customHeight="1" x14ac:dyDescent="0.25">
      <c r="A406" s="2"/>
      <c r="B406" s="3" t="s">
        <v>9</v>
      </c>
      <c r="C406" s="372" t="s">
        <v>10</v>
      </c>
      <c r="D406" s="3" t="s">
        <v>11</v>
      </c>
      <c r="E406" s="5" t="s">
        <v>12</v>
      </c>
      <c r="F406" s="3" t="s">
        <v>13</v>
      </c>
      <c r="G406" s="5" t="s">
        <v>14</v>
      </c>
      <c r="H406" s="48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12">
        <v>33198</v>
      </c>
      <c r="D407" s="6">
        <v>15000</v>
      </c>
      <c r="E407" s="6">
        <f>C407*8.33%</f>
        <v>2765.3933999999999</v>
      </c>
      <c r="F407" s="6">
        <v>1250</v>
      </c>
      <c r="G407" s="15">
        <f>$G$14+G$33+$G$52+$G$72+$G$92+$G$111+$G$130+$G$149+$G$168+$G$188+$G$207+$G$226+$G$245+$G$265+$G$285+$G$305+$G$324+$G$343+$G$364+$G$383+$G$402</f>
        <v>191470.52743282303</v>
      </c>
      <c r="H407" s="15">
        <f t="shared" ref="H407:H418" si="103">E407-F407</f>
        <v>1515.3933999999999</v>
      </c>
      <c r="I407" s="31"/>
      <c r="J407" s="16"/>
      <c r="K407" s="15">
        <f>(G407)*($H$405/12)</f>
        <v>1380.1833852449327</v>
      </c>
    </row>
    <row r="408" spans="1:11" s="1" customFormat="1" ht="12.75" customHeight="1" x14ac:dyDescent="0.25">
      <c r="A408" s="2"/>
      <c r="B408" s="2" t="s">
        <v>28</v>
      </c>
      <c r="C408" s="12">
        <v>33198</v>
      </c>
      <c r="D408" s="6">
        <v>15000</v>
      </c>
      <c r="E408" s="6">
        <f t="shared" ref="E408:E418" si="104">C408*8.33%</f>
        <v>2765.3933999999999</v>
      </c>
      <c r="F408" s="6">
        <v>1250</v>
      </c>
      <c r="G408" s="15">
        <f t="shared" ref="G408:G418" si="105">$G407+$H407</f>
        <v>192985.92083282303</v>
      </c>
      <c r="H408" s="15">
        <f t="shared" si="103"/>
        <v>1515.3933999999999</v>
      </c>
      <c r="I408" s="31"/>
      <c r="J408" s="16"/>
      <c r="K408" s="15">
        <f t="shared" ref="K408:K418" si="106">(G408)*($H$405/12)</f>
        <v>1391.1068460032659</v>
      </c>
    </row>
    <row r="409" spans="1:11" s="1" customFormat="1" ht="12.75" customHeight="1" x14ac:dyDescent="0.25">
      <c r="A409" s="2"/>
      <c r="B409" s="2" t="s">
        <v>29</v>
      </c>
      <c r="C409" s="12">
        <v>33198</v>
      </c>
      <c r="D409" s="6">
        <v>15000</v>
      </c>
      <c r="E409" s="6">
        <f t="shared" si="104"/>
        <v>2765.3933999999999</v>
      </c>
      <c r="F409" s="6">
        <v>1250</v>
      </c>
      <c r="G409" s="15">
        <f t="shared" si="105"/>
        <v>194501.31423282303</v>
      </c>
      <c r="H409" s="15">
        <f t="shared" si="103"/>
        <v>1515.3933999999999</v>
      </c>
      <c r="I409" s="31"/>
      <c r="J409" s="16"/>
      <c r="K409" s="15">
        <f t="shared" si="106"/>
        <v>1402.0303067615994</v>
      </c>
    </row>
    <row r="410" spans="1:11" s="1" customFormat="1" ht="12.75" customHeight="1" x14ac:dyDescent="0.25">
      <c r="A410" s="2"/>
      <c r="B410" s="2" t="s">
        <v>30</v>
      </c>
      <c r="C410" s="12">
        <v>33198</v>
      </c>
      <c r="D410" s="6">
        <v>15000</v>
      </c>
      <c r="E410" s="6">
        <f t="shared" si="104"/>
        <v>2765.3933999999999</v>
      </c>
      <c r="F410" s="6">
        <v>1250</v>
      </c>
      <c r="G410" s="15">
        <f t="shared" si="105"/>
        <v>196016.70763282303</v>
      </c>
      <c r="H410" s="15">
        <f t="shared" si="103"/>
        <v>1515.3933999999999</v>
      </c>
      <c r="I410" s="31" t="s">
        <v>54</v>
      </c>
      <c r="J410" s="16"/>
      <c r="K410" s="15">
        <f t="shared" si="106"/>
        <v>1412.9537675199326</v>
      </c>
    </row>
    <row r="411" spans="1:11" s="1" customFormat="1" ht="12.75" customHeight="1" x14ac:dyDescent="0.25">
      <c r="A411" s="2"/>
      <c r="B411" s="2" t="s">
        <v>31</v>
      </c>
      <c r="C411" s="12">
        <v>34195</v>
      </c>
      <c r="D411" s="6">
        <v>15000</v>
      </c>
      <c r="E411" s="6">
        <f t="shared" si="104"/>
        <v>2848.4434999999999</v>
      </c>
      <c r="F411" s="6">
        <v>1250</v>
      </c>
      <c r="G411" s="15">
        <f t="shared" si="105"/>
        <v>197532.10103282303</v>
      </c>
      <c r="H411" s="15">
        <f t="shared" si="103"/>
        <v>1598.4434999999999</v>
      </c>
      <c r="I411" s="31"/>
      <c r="J411" s="16"/>
      <c r="K411" s="15">
        <f t="shared" si="106"/>
        <v>1423.8772282782659</v>
      </c>
    </row>
    <row r="412" spans="1:11" s="1" customFormat="1" ht="12.75" customHeight="1" x14ac:dyDescent="0.25">
      <c r="A412" s="2"/>
      <c r="B412" s="2" t="s">
        <v>32</v>
      </c>
      <c r="C412" s="12">
        <v>34195</v>
      </c>
      <c r="D412" s="6">
        <v>15000</v>
      </c>
      <c r="E412" s="6">
        <f t="shared" si="104"/>
        <v>2848.4434999999999</v>
      </c>
      <c r="F412" s="6">
        <v>1250</v>
      </c>
      <c r="G412" s="15">
        <f t="shared" si="105"/>
        <v>199130.54453282303</v>
      </c>
      <c r="H412" s="15">
        <f t="shared" si="103"/>
        <v>1598.4434999999999</v>
      </c>
      <c r="I412" s="31"/>
      <c r="J412" s="16"/>
      <c r="K412" s="15">
        <f t="shared" si="106"/>
        <v>1435.3993418407658</v>
      </c>
    </row>
    <row r="413" spans="1:11" s="1" customFormat="1" ht="12.75" customHeight="1" x14ac:dyDescent="0.25">
      <c r="A413" s="2"/>
      <c r="B413" s="2" t="s">
        <v>33</v>
      </c>
      <c r="C413" s="12">
        <v>34195</v>
      </c>
      <c r="D413" s="6">
        <v>15000</v>
      </c>
      <c r="E413" s="6">
        <f t="shared" si="104"/>
        <v>2848.4434999999999</v>
      </c>
      <c r="F413" s="6">
        <v>1250</v>
      </c>
      <c r="G413" s="15">
        <f t="shared" si="105"/>
        <v>200728.98803282302</v>
      </c>
      <c r="H413" s="15">
        <f t="shared" si="103"/>
        <v>1598.4434999999999</v>
      </c>
      <c r="I413" s="31"/>
      <c r="J413" s="16"/>
      <c r="K413" s="15">
        <f t="shared" si="106"/>
        <v>1446.9214554032658</v>
      </c>
    </row>
    <row r="414" spans="1:11" s="1" customFormat="1" ht="12.75" customHeight="1" x14ac:dyDescent="0.25">
      <c r="A414" s="2"/>
      <c r="B414" s="2" t="s">
        <v>17</v>
      </c>
      <c r="C414" s="12">
        <v>34195</v>
      </c>
      <c r="D414" s="6">
        <v>15000</v>
      </c>
      <c r="E414" s="6">
        <f t="shared" si="104"/>
        <v>2848.4434999999999</v>
      </c>
      <c r="F414" s="6">
        <v>1250</v>
      </c>
      <c r="G414" s="15">
        <f t="shared" si="105"/>
        <v>202327.43153282302</v>
      </c>
      <c r="H414" s="15">
        <f t="shared" si="103"/>
        <v>1598.4434999999999</v>
      </c>
      <c r="I414" s="31"/>
      <c r="J414" s="16"/>
      <c r="K414" s="15">
        <f t="shared" si="106"/>
        <v>1458.443568965766</v>
      </c>
    </row>
    <row r="415" spans="1:11" s="1" customFormat="1" ht="12.75" customHeight="1" x14ac:dyDescent="0.25">
      <c r="A415" s="2"/>
      <c r="B415" s="2" t="s">
        <v>18</v>
      </c>
      <c r="C415" s="12">
        <v>34195</v>
      </c>
      <c r="D415" s="6">
        <v>15000</v>
      </c>
      <c r="E415" s="6">
        <f t="shared" si="104"/>
        <v>2848.4434999999999</v>
      </c>
      <c r="F415" s="6">
        <v>1250</v>
      </c>
      <c r="G415" s="15">
        <f t="shared" si="105"/>
        <v>203925.87503282301</v>
      </c>
      <c r="H415" s="15">
        <f t="shared" si="103"/>
        <v>1598.4434999999999</v>
      </c>
      <c r="I415" s="31"/>
      <c r="J415" s="16"/>
      <c r="K415" s="15">
        <f t="shared" si="106"/>
        <v>1469.9656825282659</v>
      </c>
    </row>
    <row r="416" spans="1:11" s="1" customFormat="1" ht="12.75" customHeight="1" x14ac:dyDescent="0.25">
      <c r="A416" s="2"/>
      <c r="B416" s="2" t="s">
        <v>19</v>
      </c>
      <c r="C416" s="12">
        <v>34195</v>
      </c>
      <c r="D416" s="6">
        <v>15000</v>
      </c>
      <c r="E416" s="6">
        <f t="shared" si="104"/>
        <v>2848.4434999999999</v>
      </c>
      <c r="F416" s="6">
        <v>1250</v>
      </c>
      <c r="G416" s="15">
        <f t="shared" si="105"/>
        <v>205524.318532823</v>
      </c>
      <c r="H416" s="15">
        <f t="shared" si="103"/>
        <v>1598.4434999999999</v>
      </c>
      <c r="I416" s="31"/>
      <c r="J416" s="16"/>
      <c r="K416" s="15">
        <f t="shared" si="106"/>
        <v>1481.4877960907659</v>
      </c>
    </row>
    <row r="417" spans="1:11" s="1" customFormat="1" ht="12.75" customHeight="1" x14ac:dyDescent="0.25">
      <c r="A417" s="2"/>
      <c r="B417" s="2" t="s">
        <v>20</v>
      </c>
      <c r="C417" s="12">
        <v>36149</v>
      </c>
      <c r="D417" s="6">
        <v>15000</v>
      </c>
      <c r="E417" s="6">
        <f t="shared" si="104"/>
        <v>3011.2116999999998</v>
      </c>
      <c r="F417" s="6">
        <v>1250</v>
      </c>
      <c r="G417" s="15">
        <f t="shared" si="105"/>
        <v>207122.762032823</v>
      </c>
      <c r="H417" s="15">
        <f t="shared" si="103"/>
        <v>1761.2116999999998</v>
      </c>
      <c r="I417" s="31"/>
      <c r="J417" s="16"/>
      <c r="K417" s="15">
        <f t="shared" si="106"/>
        <v>1493.0099096532658</v>
      </c>
    </row>
    <row r="418" spans="1:11" s="1" customFormat="1" ht="12.75" customHeight="1" x14ac:dyDescent="0.25">
      <c r="A418" s="2"/>
      <c r="B418" s="2" t="s">
        <v>21</v>
      </c>
      <c r="C418" s="12">
        <v>36149</v>
      </c>
      <c r="D418" s="6">
        <v>15000</v>
      </c>
      <c r="E418" s="6">
        <f t="shared" si="104"/>
        <v>3011.2116999999998</v>
      </c>
      <c r="F418" s="6">
        <v>1250</v>
      </c>
      <c r="G418" s="15">
        <f t="shared" si="105"/>
        <v>208883.97373282298</v>
      </c>
      <c r="H418" s="15">
        <f t="shared" si="103"/>
        <v>1761.2116999999998</v>
      </c>
      <c r="I418" s="31"/>
      <c r="J418" s="16"/>
      <c r="K418" s="15">
        <f t="shared" si="106"/>
        <v>1505.7053106574322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410260</v>
      </c>
      <c r="D419" s="9" t="s">
        <v>23</v>
      </c>
      <c r="E419" s="8">
        <f>SUM(E407:E418)</f>
        <v>34174.658000000003</v>
      </c>
      <c r="F419" s="8">
        <f>SUM(F407:F418)</f>
        <v>15000</v>
      </c>
      <c r="G419" s="30">
        <f>SUM(G407:G418)</f>
        <v>2400150.4645938766</v>
      </c>
      <c r="H419" s="30">
        <f>SUM(H407:H418)</f>
        <v>19174.657999999996</v>
      </c>
      <c r="I419" s="38">
        <f>H405/12</f>
        <v>7.2083333333333331E-3</v>
      </c>
      <c r="J419" s="23"/>
      <c r="K419" s="30">
        <f>SUM(K407:K418)</f>
        <v>17301.08459894752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10">
        <f>G419*I419</f>
        <v>17301.084598947527</v>
      </c>
      <c r="D421" s="2"/>
      <c r="E421" s="2"/>
      <c r="F421" s="2" t="s">
        <v>25</v>
      </c>
      <c r="G421" s="73">
        <f>$C421+$H419</f>
        <v>36475.742598947523</v>
      </c>
      <c r="H421" s="15"/>
      <c r="I421" s="15">
        <f>SUM($I$14,$G$33,$G$52,$G$72,$G$92,$G$111,$G$130,$G$149,$G$168,$G$188,$G$207,$G$226,$G$245,$G$265,$G$285,$G$305,$G$324,$G$343,$G$364,$G$383,$G$402,$G$421)</f>
        <v>227946.27003177055</v>
      </c>
      <c r="J421" s="143" t="str">
        <f>IF($K419=$C421,"Intt OK","Intt CHECK IT")</f>
        <v>Intt OK</v>
      </c>
      <c r="K421" s="15"/>
    </row>
    <row r="422" spans="1:11" ht="12.75" customHeight="1" x14ac:dyDescent="0.25">
      <c r="I422" s="135" t="str">
        <f>IF($I421=$G426,"OK","CHECK IT")</f>
        <v>OK</v>
      </c>
    </row>
    <row r="423" spans="1:11" s="1" customFormat="1" ht="12.75" customHeight="1" x14ac:dyDescent="0.25">
      <c r="A423" s="2"/>
      <c r="B423" s="438" t="s">
        <v>2</v>
      </c>
      <c r="C423" s="438"/>
      <c r="D423" s="438"/>
      <c r="E423" s="438" t="s">
        <v>3</v>
      </c>
      <c r="F423" s="438"/>
      <c r="G423" s="3" t="s">
        <v>4</v>
      </c>
      <c r="H423" s="136" t="s">
        <v>60</v>
      </c>
      <c r="I423" s="31"/>
      <c r="J423" s="2"/>
      <c r="K423" s="28"/>
    </row>
    <row r="424" spans="1:11" s="1" customFormat="1" ht="12.75" customHeight="1" x14ac:dyDescent="0.25">
      <c r="A424" s="2"/>
      <c r="B424" s="439" t="s">
        <v>98</v>
      </c>
      <c r="C424" s="439"/>
      <c r="D424" s="439"/>
      <c r="E424" s="439" t="s">
        <v>99</v>
      </c>
      <c r="F424" s="439"/>
      <c r="G424" s="4" t="s">
        <v>100</v>
      </c>
      <c r="H424" s="56">
        <v>8.5500000000000007E-2</v>
      </c>
      <c r="I424" s="45"/>
      <c r="J424" s="2"/>
      <c r="K424" s="28"/>
    </row>
    <row r="425" spans="1:11" s="1" customFormat="1" ht="12.75" customHeight="1" x14ac:dyDescent="0.25">
      <c r="A425" s="2"/>
      <c r="B425" s="3" t="s">
        <v>9</v>
      </c>
      <c r="C425" s="372" t="s">
        <v>10</v>
      </c>
      <c r="D425" s="3" t="s">
        <v>11</v>
      </c>
      <c r="E425" s="5" t="s">
        <v>12</v>
      </c>
      <c r="F425" s="3" t="s">
        <v>13</v>
      </c>
      <c r="G425" s="5" t="s">
        <v>14</v>
      </c>
      <c r="H425" s="48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12">
        <v>36149</v>
      </c>
      <c r="D426" s="6">
        <v>15000</v>
      </c>
      <c r="E426" s="6">
        <f>C426*8.33%</f>
        <v>3011.2116999999998</v>
      </c>
      <c r="F426" s="6">
        <v>1250</v>
      </c>
      <c r="G426" s="15">
        <f>$G$14+$G$33+$G$52+$G$72+$G$92+$G$111+$G$130+$G$149+$G$168+$G$188+$G$207+$G$226+$G$245+$G$265+$G$285+$G$305+$G$324+$G$343+$G$364+$G$383+$G$402+$G$421</f>
        <v>227946.27003177055</v>
      </c>
      <c r="H426" s="15">
        <f t="shared" ref="H426:H437" si="107">E426-F426</f>
        <v>1761.2116999999998</v>
      </c>
      <c r="I426" s="31"/>
      <c r="J426" s="16"/>
      <c r="K426" s="15">
        <f>(G426)*($H$424/12)</f>
        <v>1624.1171739763652</v>
      </c>
    </row>
    <row r="427" spans="1:11" s="1" customFormat="1" ht="12.75" customHeight="1" x14ac:dyDescent="0.25">
      <c r="A427" s="2"/>
      <c r="B427" s="2" t="s">
        <v>28</v>
      </c>
      <c r="C427" s="12">
        <v>36149</v>
      </c>
      <c r="D427" s="6">
        <v>15000</v>
      </c>
      <c r="E427" s="6">
        <f t="shared" ref="E427:E437" si="108">C427*8.33%</f>
        <v>3011.2116999999998</v>
      </c>
      <c r="F427" s="6">
        <v>1250</v>
      </c>
      <c r="G427" s="15">
        <f t="shared" ref="G427:G437" si="109">$G426+$H426</f>
        <v>229707.48173177056</v>
      </c>
      <c r="H427" s="15">
        <f t="shared" si="107"/>
        <v>1761.2116999999998</v>
      </c>
      <c r="I427" s="31"/>
      <c r="J427" s="16"/>
      <c r="K427" s="15">
        <f t="shared" ref="K427:K437" si="110">(G427)*($H$424/12)</f>
        <v>1636.6658073388653</v>
      </c>
    </row>
    <row r="428" spans="1:11" s="1" customFormat="1" ht="12.75" customHeight="1" x14ac:dyDescent="0.25">
      <c r="A428" s="2"/>
      <c r="B428" s="2" t="s">
        <v>29</v>
      </c>
      <c r="C428" s="12">
        <v>36149</v>
      </c>
      <c r="D428" s="6">
        <v>15000</v>
      </c>
      <c r="E428" s="6">
        <f t="shared" si="108"/>
        <v>3011.2116999999998</v>
      </c>
      <c r="F428" s="6">
        <v>1250</v>
      </c>
      <c r="G428" s="15">
        <f t="shared" si="109"/>
        <v>231468.69343177055</v>
      </c>
      <c r="H428" s="15">
        <f t="shared" si="107"/>
        <v>1761.2116999999998</v>
      </c>
      <c r="I428" s="31"/>
      <c r="J428" s="16"/>
      <c r="K428" s="15">
        <f t="shared" si="110"/>
        <v>1649.2144407013652</v>
      </c>
    </row>
    <row r="429" spans="1:11" s="1" customFormat="1" ht="12.75" customHeight="1" x14ac:dyDescent="0.25">
      <c r="A429" s="2"/>
      <c r="B429" s="2" t="s">
        <v>30</v>
      </c>
      <c r="C429" s="12">
        <v>36149</v>
      </c>
      <c r="D429" s="6">
        <v>15000</v>
      </c>
      <c r="E429" s="6">
        <f t="shared" si="108"/>
        <v>3011.2116999999998</v>
      </c>
      <c r="F429" s="6">
        <v>1250</v>
      </c>
      <c r="G429" s="15">
        <f t="shared" si="109"/>
        <v>233229.90513177053</v>
      </c>
      <c r="H429" s="15">
        <f t="shared" si="107"/>
        <v>1761.2116999999998</v>
      </c>
      <c r="I429" s="31" t="s">
        <v>54</v>
      </c>
      <c r="J429" s="16"/>
      <c r="K429" s="15">
        <f t="shared" si="110"/>
        <v>1661.7630740638651</v>
      </c>
    </row>
    <row r="430" spans="1:11" s="1" customFormat="1" ht="12.75" customHeight="1" x14ac:dyDescent="0.25">
      <c r="A430" s="2"/>
      <c r="B430" s="2" t="s">
        <v>31</v>
      </c>
      <c r="C430" s="12">
        <v>37241</v>
      </c>
      <c r="D430" s="6">
        <v>15000</v>
      </c>
      <c r="E430" s="6">
        <f t="shared" si="108"/>
        <v>3102.1752999999999</v>
      </c>
      <c r="F430" s="6">
        <v>1250</v>
      </c>
      <c r="G430" s="15">
        <f t="shared" si="109"/>
        <v>234991.11683177052</v>
      </c>
      <c r="H430" s="15">
        <f t="shared" si="107"/>
        <v>1852.1752999999999</v>
      </c>
      <c r="I430" s="31"/>
      <c r="J430" s="16"/>
      <c r="K430" s="15">
        <f t="shared" si="110"/>
        <v>1674.311707426365</v>
      </c>
    </row>
    <row r="431" spans="1:11" s="1" customFormat="1" ht="12.75" customHeight="1" x14ac:dyDescent="0.25">
      <c r="A431" s="2"/>
      <c r="B431" s="2" t="s">
        <v>32</v>
      </c>
      <c r="C431" s="12">
        <v>37241</v>
      </c>
      <c r="D431" s="6">
        <v>15000</v>
      </c>
      <c r="E431" s="6">
        <f t="shared" si="108"/>
        <v>3102.1752999999999</v>
      </c>
      <c r="F431" s="6">
        <v>1250</v>
      </c>
      <c r="G431" s="15">
        <f t="shared" si="109"/>
        <v>236843.29213177052</v>
      </c>
      <c r="H431" s="15">
        <f t="shared" si="107"/>
        <v>1852.1752999999999</v>
      </c>
      <c r="I431" s="31"/>
      <c r="J431" s="16"/>
      <c r="K431" s="15">
        <f t="shared" si="110"/>
        <v>1687.5084564388651</v>
      </c>
    </row>
    <row r="432" spans="1:11" s="1" customFormat="1" ht="12.75" customHeight="1" x14ac:dyDescent="0.25">
      <c r="A432" s="2"/>
      <c r="B432" s="2" t="s">
        <v>33</v>
      </c>
      <c r="C432" s="12">
        <v>37241</v>
      </c>
      <c r="D432" s="6">
        <v>15000</v>
      </c>
      <c r="E432" s="6">
        <f t="shared" si="108"/>
        <v>3102.1752999999999</v>
      </c>
      <c r="F432" s="6">
        <v>1250</v>
      </c>
      <c r="G432" s="15">
        <f t="shared" si="109"/>
        <v>238695.46743177052</v>
      </c>
      <c r="H432" s="15">
        <f t="shared" si="107"/>
        <v>1852.1752999999999</v>
      </c>
      <c r="I432" s="31"/>
      <c r="J432" s="16"/>
      <c r="K432" s="15">
        <f t="shared" si="110"/>
        <v>1700.7052054513649</v>
      </c>
    </row>
    <row r="433" spans="1:11" s="1" customFormat="1" ht="12.75" customHeight="1" x14ac:dyDescent="0.25">
      <c r="A433" s="2"/>
      <c r="B433" s="2" t="s">
        <v>17</v>
      </c>
      <c r="C433" s="12">
        <v>37241</v>
      </c>
      <c r="D433" s="6">
        <v>15000</v>
      </c>
      <c r="E433" s="6">
        <f t="shared" si="108"/>
        <v>3102.1752999999999</v>
      </c>
      <c r="F433" s="6">
        <v>1250</v>
      </c>
      <c r="G433" s="15">
        <f t="shared" si="109"/>
        <v>240547.64273177052</v>
      </c>
      <c r="H433" s="15">
        <f t="shared" si="107"/>
        <v>1852.1752999999999</v>
      </c>
      <c r="I433" s="31"/>
      <c r="J433" s="16"/>
      <c r="K433" s="15">
        <f t="shared" si="110"/>
        <v>1713.901954463865</v>
      </c>
    </row>
    <row r="434" spans="1:11" s="1" customFormat="1" ht="12.75" customHeight="1" x14ac:dyDescent="0.25">
      <c r="A434" s="2"/>
      <c r="B434" s="2" t="s">
        <v>18</v>
      </c>
      <c r="C434" s="12">
        <v>37241</v>
      </c>
      <c r="D434" s="6">
        <v>15000</v>
      </c>
      <c r="E434" s="6">
        <f t="shared" si="108"/>
        <v>3102.1752999999999</v>
      </c>
      <c r="F434" s="6">
        <v>1250</v>
      </c>
      <c r="G434" s="15">
        <f t="shared" si="109"/>
        <v>242399.81803177053</v>
      </c>
      <c r="H434" s="15">
        <f t="shared" si="107"/>
        <v>1852.1752999999999</v>
      </c>
      <c r="I434" s="31"/>
      <c r="J434" s="16"/>
      <c r="K434" s="15">
        <f t="shared" si="110"/>
        <v>1727.098703476365</v>
      </c>
    </row>
    <row r="435" spans="1:11" s="1" customFormat="1" ht="12.75" customHeight="1" x14ac:dyDescent="0.25">
      <c r="A435" s="2"/>
      <c r="B435" s="2" t="s">
        <v>19</v>
      </c>
      <c r="C435" s="12">
        <v>37241</v>
      </c>
      <c r="D435" s="6">
        <v>15000</v>
      </c>
      <c r="E435" s="6">
        <f t="shared" ref="E435" si="111">C435*8.33%</f>
        <v>3102.1752999999999</v>
      </c>
      <c r="F435" s="6">
        <v>1250</v>
      </c>
      <c r="G435" s="15">
        <f t="shared" si="109"/>
        <v>244251.99333177053</v>
      </c>
      <c r="H435" s="15">
        <f t="shared" ref="H435" si="112">E435-F435</f>
        <v>1852.1752999999999</v>
      </c>
      <c r="I435" s="31"/>
      <c r="J435" s="16"/>
      <c r="K435" s="15">
        <f t="shared" ref="K435" si="113">(G435)*($H$424/12)</f>
        <v>1740.2954524888651</v>
      </c>
    </row>
    <row r="436" spans="1:11" s="1" customFormat="1" ht="12.75" customHeight="1" x14ac:dyDescent="0.25">
      <c r="A436" s="2"/>
      <c r="B436" s="2" t="s">
        <v>20</v>
      </c>
      <c r="C436" s="12">
        <v>40260</v>
      </c>
      <c r="D436" s="6">
        <v>15000</v>
      </c>
      <c r="E436" s="6">
        <f t="shared" si="108"/>
        <v>3353.6579999999999</v>
      </c>
      <c r="F436" s="6">
        <v>1250</v>
      </c>
      <c r="G436" s="15">
        <f t="shared" si="109"/>
        <v>246104.16863177053</v>
      </c>
      <c r="H436" s="15">
        <f t="shared" si="107"/>
        <v>2103.6579999999999</v>
      </c>
      <c r="I436" s="31"/>
      <c r="J436" s="16"/>
      <c r="K436" s="15">
        <f t="shared" si="110"/>
        <v>1753.4922015013651</v>
      </c>
    </row>
    <row r="437" spans="1:11" s="1" customFormat="1" ht="12.75" customHeight="1" x14ac:dyDescent="0.25">
      <c r="A437" s="2"/>
      <c r="B437" s="2" t="s">
        <v>21</v>
      </c>
      <c r="C437" s="12">
        <v>40260</v>
      </c>
      <c r="D437" s="6">
        <v>15000</v>
      </c>
      <c r="E437" s="6">
        <f t="shared" si="108"/>
        <v>3353.6579999999999</v>
      </c>
      <c r="F437" s="6">
        <v>1250</v>
      </c>
      <c r="G437" s="15">
        <f t="shared" si="109"/>
        <v>248207.82663177053</v>
      </c>
      <c r="H437" s="15">
        <f t="shared" si="107"/>
        <v>2103.6579999999999</v>
      </c>
      <c r="I437" s="31"/>
      <c r="J437" s="16"/>
      <c r="K437" s="15">
        <f t="shared" si="110"/>
        <v>1768.4807647513651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448562</v>
      </c>
      <c r="D438" s="9" t="s">
        <v>23</v>
      </c>
      <c r="E438" s="8">
        <f>SUM(E426:E437)</f>
        <v>37365.214599999999</v>
      </c>
      <c r="F438" s="8">
        <f>SUM(F426:F437)</f>
        <v>15000</v>
      </c>
      <c r="G438" s="30">
        <f>SUM(G426:G437)</f>
        <v>2854393.6760812462</v>
      </c>
      <c r="H438" s="30">
        <f>SUM(H426:H437)</f>
        <v>22365.214599999992</v>
      </c>
      <c r="I438" s="38">
        <f>H424/12</f>
        <v>7.1250000000000003E-3</v>
      </c>
      <c r="J438" s="23"/>
      <c r="K438" s="30">
        <f>SUM(K426:K437)</f>
        <v>20337.554942078881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10">
        <f>G438*I438</f>
        <v>20337.554942078881</v>
      </c>
      <c r="D440" s="2"/>
      <c r="E440" s="2"/>
      <c r="F440" s="2" t="s">
        <v>25</v>
      </c>
      <c r="G440" s="73">
        <f>$C440+$H438</f>
        <v>42702.769542078873</v>
      </c>
      <c r="H440" s="15"/>
      <c r="I440" s="15">
        <f>SUM($I$14,$G$33,$G$52,$G$72,$G$92,$G$111,$G$130,$G$149,$G$168,$G$188,$G$207,$G$226,$G$245,$G$265,$G$285,$G$305,$G$324,$G$343,$G$364,$G$383,$G$402,$G$421,$G$440)</f>
        <v>270649.03957384941</v>
      </c>
      <c r="J440" s="143" t="str">
        <f>IF($K438=$C440,"Intt OK","Intt CHECK IT")</f>
        <v>Intt OK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5" t="str">
        <f>IF($I440=$G445,"OK","CHECK IT")</f>
        <v>OK</v>
      </c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12.75" customHeight="1" x14ac:dyDescent="0.25">
      <c r="A443" s="2"/>
      <c r="B443" s="439" t="s">
        <v>98</v>
      </c>
      <c r="C443" s="439"/>
      <c r="D443" s="439"/>
      <c r="E443" s="439" t="s">
        <v>99</v>
      </c>
      <c r="F443" s="439"/>
      <c r="G443" s="4" t="s">
        <v>100</v>
      </c>
      <c r="H443" s="56">
        <v>8.5500000000000007E-2</v>
      </c>
      <c r="I443" s="45"/>
      <c r="J443" s="2"/>
      <c r="K443" s="28"/>
    </row>
    <row r="444" spans="1:11" s="1" customFormat="1" ht="12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40260</v>
      </c>
      <c r="D445" s="6">
        <v>15000</v>
      </c>
      <c r="E445" s="6">
        <f t="shared" ref="E445:E446" si="114">$C445*8.33%</f>
        <v>3353.6579999999999</v>
      </c>
      <c r="F445" s="6">
        <v>1250</v>
      </c>
      <c r="G445" s="15">
        <f>$G$14+$G$33+$G$52+$G$72+$G$92+$G$111+$G$130+$G$149+$G$168+$G$188+$G$207+$G$226+$G$245+$G$265+$G$285+$G$305+$G$324+$G$343+$G$364+$G$383+$G$402+$G$421+$G$440</f>
        <v>270649.03957384941</v>
      </c>
      <c r="H445" s="15">
        <f t="shared" ref="H445:H446" si="115">$E445-$F445</f>
        <v>2103.6579999999999</v>
      </c>
      <c r="I445" s="31"/>
      <c r="J445" s="16"/>
      <c r="K445" s="15">
        <f>(G445)*($H$443/12)</f>
        <v>1928.3744069636771</v>
      </c>
    </row>
    <row r="446" spans="1:11" s="1" customFormat="1" ht="12.75" customHeight="1" x14ac:dyDescent="0.25">
      <c r="A446" s="2"/>
      <c r="B446" s="2" t="s">
        <v>28</v>
      </c>
      <c r="C446" s="6">
        <v>40260</v>
      </c>
      <c r="D446" s="6">
        <v>15000</v>
      </c>
      <c r="E446" s="6">
        <f t="shared" si="114"/>
        <v>3353.6579999999999</v>
      </c>
      <c r="F446" s="6">
        <v>1250</v>
      </c>
      <c r="G446" s="15">
        <f t="shared" ref="G446" si="116">$G445+$H445</f>
        <v>272752.69757384941</v>
      </c>
      <c r="H446" s="15">
        <f t="shared" si="115"/>
        <v>2103.6579999999999</v>
      </c>
      <c r="I446" s="31"/>
      <c r="J446" s="16"/>
      <c r="K446" s="15">
        <f>(G446)*($H$443/12)</f>
        <v>1943.362970213677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80520</v>
      </c>
      <c r="D447" s="9" t="s">
        <v>23</v>
      </c>
      <c r="E447" s="8">
        <f t="shared" ref="E447:H447" si="117">SUM(E445:E446)</f>
        <v>6707.3159999999998</v>
      </c>
      <c r="F447" s="8">
        <f t="shared" si="117"/>
        <v>2500</v>
      </c>
      <c r="G447" s="8">
        <f t="shared" si="117"/>
        <v>543401.73714769888</v>
      </c>
      <c r="H447" s="8">
        <f t="shared" si="117"/>
        <v>4207.3159999999998</v>
      </c>
      <c r="I447" s="38">
        <f>H443/12</f>
        <v>7.1250000000000003E-3</v>
      </c>
      <c r="J447" s="23"/>
      <c r="K447" s="30">
        <f>SUM(K445:K446)</f>
        <v>3871.7373771773541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3871.7373771773546</v>
      </c>
      <c r="D449" s="2"/>
      <c r="E449" s="2"/>
      <c r="F449" s="2" t="s">
        <v>25</v>
      </c>
      <c r="G449" s="73">
        <f>$C449+$H447</f>
        <v>8079.0533771773544</v>
      </c>
      <c r="H449" s="15"/>
      <c r="I449" s="6">
        <f>SUM($I$14,$G$33,$G$52,$G$72,$G$92,$G$111,$G$130,$G$149,$G$168,$G$188,$G$207,$G$226,$G$245,$G$265,$G$285,$G$305,$G$324,$G$343,$G$364,$G$383,$G$402,$G$421,$G$440,$G$449)</f>
        <v>278728.09295102675</v>
      </c>
      <c r="J449" s="143" t="str">
        <f>IF($K447=$C449,"Intt OK","Intt CHECK IT")</f>
        <v>Intt OK</v>
      </c>
      <c r="K449" s="15"/>
    </row>
    <row r="450" spans="1:11" s="1" customFormat="1" ht="12.75" customHeight="1" x14ac:dyDescent="0.25">
      <c r="G450" s="28"/>
      <c r="H450" s="28"/>
      <c r="I450" s="135" t="str">
        <f>IF($I449=$G453,"OK","CHECK IT")</f>
        <v>OK</v>
      </c>
      <c r="J450" s="16"/>
      <c r="K450" s="28"/>
    </row>
    <row r="451" spans="1:11" ht="12.75" customHeight="1" thickBot="1" x14ac:dyDescent="0.3">
      <c r="B451" s="2" t="s">
        <v>61</v>
      </c>
      <c r="C451" s="10">
        <f>SUM(G440,G421,G402,G383,G364,G343,G324,G305,G285,G265,G245,G226,G207,G188,G168,G149,G130,G111,G92,G72,G52,G33,G14,G449)</f>
        <v>278728.09295102669</v>
      </c>
    </row>
    <row r="452" spans="1:11" s="1" customFormat="1" ht="24" thickBot="1" x14ac:dyDescent="0.3">
      <c r="C452" s="440" t="s">
        <v>191</v>
      </c>
      <c r="D452" s="441"/>
      <c r="E452" s="441"/>
      <c r="F452" s="441"/>
      <c r="G452" s="441"/>
      <c r="H452" s="441"/>
      <c r="I452" s="441"/>
      <c r="J452" s="441"/>
      <c r="K452" s="442"/>
    </row>
    <row r="453" spans="1:11" ht="31.5" thickBot="1" x14ac:dyDescent="0.3">
      <c r="A453" s="142" t="s">
        <v>126</v>
      </c>
      <c r="C453" s="200" t="s">
        <v>207</v>
      </c>
      <c r="D453" s="201" t="s">
        <v>192</v>
      </c>
      <c r="E453" s="204" t="s">
        <v>100</v>
      </c>
      <c r="F453" s="251" t="s">
        <v>120</v>
      </c>
      <c r="G453" s="202">
        <f>SUM(G440,G421,G402,G383,G364,G343,G324,G305,G285,G265,G245,G226,G207,G188,G168,G149,G130,G111,G92,G72,G52,G33,G14,G449)</f>
        <v>278728.09295102669</v>
      </c>
      <c r="H453" s="203" t="str">
        <f>IF(AND($C451=$G453),"OK",IF(AND($G453=$I451),"OK","CHECK IT"))</f>
        <v>OK</v>
      </c>
      <c r="I453" s="204"/>
      <c r="J453" s="205"/>
      <c r="K453" s="206"/>
    </row>
    <row r="454" spans="1:11" ht="15.75" x14ac:dyDescent="0.25">
      <c r="A454" s="100"/>
      <c r="C454" s="100" t="s">
        <v>206</v>
      </c>
      <c r="D454" s="207" t="s">
        <v>193</v>
      </c>
      <c r="E454" s="244" t="s">
        <v>98</v>
      </c>
      <c r="F454" s="248"/>
      <c r="G454" s="208"/>
      <c r="H454" s="209">
        <f>C451-G453</f>
        <v>0</v>
      </c>
      <c r="I454" s="210"/>
      <c r="J454" s="211"/>
      <c r="K454" s="212"/>
    </row>
    <row r="455" spans="1:11" x14ac:dyDescent="0.25">
      <c r="A455" s="109"/>
      <c r="C455" s="213"/>
      <c r="D455" s="207" t="s">
        <v>194</v>
      </c>
      <c r="E455" s="244" t="s">
        <v>23</v>
      </c>
      <c r="F455" s="252"/>
      <c r="G455" s="207"/>
      <c r="H455" s="214"/>
      <c r="I455" s="215"/>
      <c r="J455" s="211"/>
      <c r="K455" s="212"/>
    </row>
    <row r="456" spans="1:11" ht="36" x14ac:dyDescent="0.25">
      <c r="A456" s="113"/>
      <c r="B456" s="114"/>
      <c r="C456" s="216" t="s">
        <v>147</v>
      </c>
      <c r="D456" s="217"/>
      <c r="E456" s="218" t="s">
        <v>146</v>
      </c>
      <c r="F456" s="218" t="s">
        <v>145</v>
      </c>
      <c r="G456" s="219"/>
      <c r="H456" s="218" t="s">
        <v>144</v>
      </c>
      <c r="I456" s="220"/>
      <c r="J456" s="221"/>
      <c r="K456" s="222" t="s">
        <v>143</v>
      </c>
    </row>
    <row r="457" spans="1:11" ht="15" x14ac:dyDescent="0.25">
      <c r="A457" s="120"/>
      <c r="B457" s="59"/>
      <c r="C457" s="223">
        <f>SUM(C438,C419,C400,C381,C362,C341,C322,C303,C283,C263,C243,C224,C205,C186,C166,C147,C128,C109,C90,C70,C50,C31,C12,C447)</f>
        <v>4056864</v>
      </c>
      <c r="D457" s="224"/>
      <c r="E457" s="225">
        <f>SUM(E438,E419,E400,E381,E362,E341,E322,E303,E283,E263,E243,E224,E205,E186,E166,E147,E128,E109,E90,E70,E50,E31,E12,E447)</f>
        <v>337936.77120000002</v>
      </c>
      <c r="F457" s="225">
        <f>SUM(F438,F419,F400,F381,F362,F341,F322,F303,F283,F263,F243,F224,F205,F186,F166,F147,F128,F109,F90,F70,F50,F31,F12,F447)</f>
        <v>162330</v>
      </c>
      <c r="G457" s="225" t="s">
        <v>54</v>
      </c>
      <c r="H457" s="225">
        <f>SUM(H438,H419,H400,H381,H362,H341,H322,H303,H283,H263,H243,H224,H205,H186,H166,H147,H128,H109,H90,H70,H50,H31,H12,H447)</f>
        <v>175606.77119999999</v>
      </c>
      <c r="I457" s="225" t="s">
        <v>54</v>
      </c>
      <c r="J457" s="225" t="s">
        <v>54</v>
      </c>
      <c r="K457" s="227">
        <f>SUM(K438,K419,K400,K381,K362,K341,K322,K303,K283,K263,K243,K224,K205,K186,K166,K147,K128,K109,K90,K70,K50,K31,K12,K447)</f>
        <v>103121.32175102686</v>
      </c>
    </row>
    <row r="458" spans="1:11" ht="15.75" thickBot="1" x14ac:dyDescent="0.3">
      <c r="A458" s="120"/>
      <c r="B458" s="59"/>
      <c r="C458" s="228"/>
      <c r="D458" s="229"/>
      <c r="E458" s="230">
        <f>$C457*8.33%</f>
        <v>337936.77120000002</v>
      </c>
      <c r="F458" s="229"/>
      <c r="G458" s="210"/>
      <c r="H458" s="230">
        <f>$E458-$F457</f>
        <v>175606.77120000002</v>
      </c>
      <c r="I458" s="231"/>
      <c r="J458" s="211"/>
      <c r="K458" s="212"/>
    </row>
    <row r="459" spans="1:11" ht="24" thickBot="1" x14ac:dyDescent="0.3">
      <c r="A459" s="120"/>
      <c r="B459" s="59"/>
      <c r="C459" s="228"/>
      <c r="D459" s="229"/>
      <c r="E459" s="232" t="str">
        <f>IF($E457=$E458,"OK","CHECK IT")</f>
        <v>OK</v>
      </c>
      <c r="F459" s="230"/>
      <c r="G459" s="210"/>
      <c r="H459" s="232" t="str">
        <f>IF($H457=$H458,"OK","CHECK IT")</f>
        <v>OK</v>
      </c>
      <c r="I459" s="215"/>
      <c r="J459" s="211"/>
      <c r="K459" s="212"/>
    </row>
    <row r="460" spans="1:11" ht="27" thickBot="1" x14ac:dyDescent="0.3">
      <c r="A460" s="124"/>
      <c r="B460" s="59"/>
      <c r="C460" s="233"/>
      <c r="D460" s="234"/>
      <c r="E460" s="209">
        <f>$E457-$E458</f>
        <v>0</v>
      </c>
      <c r="F460" s="235"/>
      <c r="G460" s="235"/>
      <c r="H460" s="209">
        <f>$H457-$H458</f>
        <v>0</v>
      </c>
      <c r="I460" s="215"/>
      <c r="J460" s="211"/>
      <c r="K460" s="212"/>
    </row>
    <row r="461" spans="1:11" ht="24.75" thickBot="1" x14ac:dyDescent="0.3">
      <c r="A461" s="127"/>
      <c r="B461" s="104"/>
      <c r="C461" s="216" t="s">
        <v>143</v>
      </c>
      <c r="D461" s="236"/>
      <c r="E461" s="236"/>
      <c r="F461" s="236"/>
      <c r="G461" s="237"/>
      <c r="H461" s="237"/>
      <c r="I461" s="215"/>
      <c r="J461" s="253" t="str">
        <f>IF($C462=$K457,"Intt OK","Intt CHECK IT")</f>
        <v>Intt OK</v>
      </c>
      <c r="K461" s="254"/>
    </row>
    <row r="462" spans="1:11" ht="31.5" thickBot="1" x14ac:dyDescent="0.3">
      <c r="A462" s="142" t="s">
        <v>128</v>
      </c>
      <c r="B462" s="130"/>
      <c r="C462" s="238">
        <f>SUM(C440,C421,C402,C383,C364,C343,C324,C305,C285,C265,C245,C226,C207,C188,C168,C149,C130,C111,C92,C72,C52,C33,C14,C449)</f>
        <v>103121.32175102684</v>
      </c>
      <c r="D462" s="239"/>
      <c r="E462" s="240" t="s">
        <v>139</v>
      </c>
      <c r="F462" s="239" t="str">
        <f>IF(G453=(H457+K457),"OK", "False")</f>
        <v>OK</v>
      </c>
      <c r="G462" s="241"/>
      <c r="H462" s="241"/>
      <c r="I462" s="255"/>
      <c r="J462" s="243">
        <f>$C462-$K457</f>
        <v>0</v>
      </c>
      <c r="K462" s="256"/>
    </row>
    <row r="463" spans="1:11" x14ac:dyDescent="0.35">
      <c r="F463" s="168" t="s">
        <v>130</v>
      </c>
    </row>
    <row r="465" spans="2:11" ht="75" customHeight="1" x14ac:dyDescent="0.25">
      <c r="B465" s="353" t="s">
        <v>245</v>
      </c>
      <c r="C465" s="353" t="s">
        <v>246</v>
      </c>
      <c r="D465" s="353" t="s">
        <v>247</v>
      </c>
      <c r="E465" s="353" t="s">
        <v>248</v>
      </c>
      <c r="F465" s="353" t="s">
        <v>249</v>
      </c>
      <c r="G465" s="353" t="s">
        <v>250</v>
      </c>
      <c r="H465" s="353" t="s">
        <v>251</v>
      </c>
      <c r="I465" s="353" t="s">
        <v>252</v>
      </c>
      <c r="J465" s="353" t="s">
        <v>253</v>
      </c>
    </row>
    <row r="466" spans="2:11" ht="15" x14ac:dyDescent="0.25">
      <c r="B466" s="354" t="s">
        <v>254</v>
      </c>
      <c r="C466" s="355" t="s">
        <v>255</v>
      </c>
      <c r="D466" s="12">
        <v>0</v>
      </c>
      <c r="E466" s="356">
        <f>SUM(D466*8.33%)</f>
        <v>0</v>
      </c>
      <c r="F466" s="356">
        <f>SUM(D466-G466)*1.16%</f>
        <v>0</v>
      </c>
      <c r="G466" s="354">
        <v>0</v>
      </c>
      <c r="H466" s="356">
        <f>SUM(E466-G466)</f>
        <v>0</v>
      </c>
      <c r="I466" s="357"/>
      <c r="J466" s="354"/>
    </row>
    <row r="467" spans="2:11" ht="15" x14ac:dyDescent="0.25">
      <c r="B467" s="354" t="s">
        <v>254</v>
      </c>
      <c r="C467" s="355">
        <v>35034</v>
      </c>
      <c r="D467" s="12">
        <v>2504</v>
      </c>
      <c r="E467" s="358">
        <f>SUM(D467*8.33%)</f>
        <v>208.58320000000001</v>
      </c>
      <c r="F467" s="356">
        <v>0</v>
      </c>
      <c r="G467" s="358">
        <v>208.58320000000001</v>
      </c>
      <c r="H467" s="356">
        <f t="shared" ref="H467:H530" si="118">SUM(E467-G467)</f>
        <v>0</v>
      </c>
      <c r="I467" s="354"/>
      <c r="J467" s="359"/>
    </row>
    <row r="468" spans="2:11" ht="15" x14ac:dyDescent="0.25">
      <c r="B468" s="354" t="s">
        <v>254</v>
      </c>
      <c r="C468" s="355">
        <v>35065</v>
      </c>
      <c r="D468" s="12">
        <v>2633</v>
      </c>
      <c r="E468" s="358">
        <f t="shared" ref="E468:E528" si="119">SUM(D468*8.33%)</f>
        <v>219.3289</v>
      </c>
      <c r="F468" s="356">
        <v>0</v>
      </c>
      <c r="G468" s="358">
        <v>219.3289</v>
      </c>
      <c r="H468" s="356">
        <f t="shared" si="118"/>
        <v>0</v>
      </c>
      <c r="I468" s="354"/>
      <c r="J468" s="359"/>
    </row>
    <row r="469" spans="2:11" ht="15" x14ac:dyDescent="0.25">
      <c r="B469" s="354" t="s">
        <v>254</v>
      </c>
      <c r="C469" s="355">
        <v>35096</v>
      </c>
      <c r="D469" s="12">
        <v>2700</v>
      </c>
      <c r="E469" s="358">
        <f t="shared" si="119"/>
        <v>224.91</v>
      </c>
      <c r="F469" s="356">
        <v>0</v>
      </c>
      <c r="G469" s="358">
        <v>224.91</v>
      </c>
      <c r="H469" s="356">
        <f t="shared" si="118"/>
        <v>0</v>
      </c>
      <c r="I469" s="354"/>
      <c r="J469" s="359"/>
    </row>
    <row r="470" spans="2:11" ht="15" x14ac:dyDescent="0.25">
      <c r="B470" s="354" t="s">
        <v>254</v>
      </c>
      <c r="C470" s="355">
        <v>35125</v>
      </c>
      <c r="D470" s="12">
        <v>2700</v>
      </c>
      <c r="E470" s="358">
        <f t="shared" si="119"/>
        <v>224.91</v>
      </c>
      <c r="F470" s="356">
        <v>0</v>
      </c>
      <c r="G470" s="358">
        <v>224.91</v>
      </c>
      <c r="H470" s="356">
        <f t="shared" si="118"/>
        <v>0</v>
      </c>
      <c r="I470" s="354"/>
      <c r="J470" s="360">
        <v>12</v>
      </c>
      <c r="K470" s="370">
        <f>SUM(D467:D470)</f>
        <v>10537</v>
      </c>
    </row>
    <row r="471" spans="2:11" ht="15" x14ac:dyDescent="0.25">
      <c r="B471" s="354" t="s">
        <v>254</v>
      </c>
      <c r="C471" s="355">
        <v>35156</v>
      </c>
      <c r="D471" s="12">
        <v>2700</v>
      </c>
      <c r="E471" s="358">
        <f t="shared" si="119"/>
        <v>224.91</v>
      </c>
      <c r="F471" s="356">
        <v>0</v>
      </c>
      <c r="G471" s="358">
        <v>224.91</v>
      </c>
      <c r="H471" s="356">
        <f t="shared" si="118"/>
        <v>0</v>
      </c>
      <c r="I471" s="354"/>
      <c r="J471" s="359"/>
    </row>
    <row r="472" spans="2:11" ht="15" x14ac:dyDescent="0.25">
      <c r="B472" s="354" t="s">
        <v>254</v>
      </c>
      <c r="C472" s="355">
        <v>35186</v>
      </c>
      <c r="D472" s="12">
        <v>2832</v>
      </c>
      <c r="E472" s="358">
        <f t="shared" si="119"/>
        <v>235.90559999999999</v>
      </c>
      <c r="F472" s="356">
        <v>0</v>
      </c>
      <c r="G472" s="358">
        <v>235.90559999999999</v>
      </c>
      <c r="H472" s="356">
        <f t="shared" si="118"/>
        <v>0</v>
      </c>
      <c r="I472" s="354"/>
      <c r="J472" s="359"/>
    </row>
    <row r="473" spans="2:11" ht="15" x14ac:dyDescent="0.25">
      <c r="B473" s="354" t="s">
        <v>254</v>
      </c>
      <c r="C473" s="355">
        <v>35217</v>
      </c>
      <c r="D473" s="12">
        <v>2832</v>
      </c>
      <c r="E473" s="358">
        <f t="shared" si="119"/>
        <v>235.90559999999999</v>
      </c>
      <c r="F473" s="356">
        <v>0</v>
      </c>
      <c r="G473" s="358">
        <v>235.90559999999999</v>
      </c>
      <c r="H473" s="356">
        <f t="shared" si="118"/>
        <v>0</v>
      </c>
      <c r="I473" s="354"/>
      <c r="J473" s="359"/>
    </row>
    <row r="474" spans="2:11" ht="15" x14ac:dyDescent="0.25">
      <c r="B474" s="354" t="s">
        <v>254</v>
      </c>
      <c r="C474" s="355">
        <v>35247</v>
      </c>
      <c r="D474" s="12">
        <v>2832</v>
      </c>
      <c r="E474" s="358">
        <f t="shared" si="119"/>
        <v>235.90559999999999</v>
      </c>
      <c r="F474" s="356">
        <v>0</v>
      </c>
      <c r="G474" s="358">
        <v>235.90559999999999</v>
      </c>
      <c r="H474" s="356">
        <f t="shared" si="118"/>
        <v>0</v>
      </c>
      <c r="I474" s="354"/>
      <c r="J474" s="359"/>
    </row>
    <row r="475" spans="2:11" ht="15" x14ac:dyDescent="0.25">
      <c r="B475" s="354" t="s">
        <v>254</v>
      </c>
      <c r="C475" s="355">
        <v>35278</v>
      </c>
      <c r="D475" s="12">
        <v>2832</v>
      </c>
      <c r="E475" s="358">
        <f t="shared" si="119"/>
        <v>235.90559999999999</v>
      </c>
      <c r="F475" s="356">
        <v>0</v>
      </c>
      <c r="G475" s="358">
        <v>235.90559999999999</v>
      </c>
      <c r="H475" s="356">
        <f t="shared" si="118"/>
        <v>0</v>
      </c>
      <c r="I475" s="354"/>
      <c r="J475" s="359"/>
    </row>
    <row r="476" spans="2:11" ht="15" x14ac:dyDescent="0.25">
      <c r="B476" s="354" t="s">
        <v>254</v>
      </c>
      <c r="C476" s="355">
        <v>35309</v>
      </c>
      <c r="D476" s="12">
        <v>2832</v>
      </c>
      <c r="E476" s="358">
        <f t="shared" si="119"/>
        <v>235.90559999999999</v>
      </c>
      <c r="F476" s="356">
        <v>0</v>
      </c>
      <c r="G476" s="358">
        <v>235.90559999999999</v>
      </c>
      <c r="H476" s="356">
        <f t="shared" si="118"/>
        <v>0</v>
      </c>
      <c r="I476" s="354"/>
      <c r="J476" s="359"/>
    </row>
    <row r="477" spans="2:11" ht="15" x14ac:dyDescent="0.25">
      <c r="B477" s="354" t="s">
        <v>254</v>
      </c>
      <c r="C477" s="355">
        <v>35339</v>
      </c>
      <c r="D477" s="12">
        <v>2832</v>
      </c>
      <c r="E477" s="358">
        <f t="shared" si="119"/>
        <v>235.90559999999999</v>
      </c>
      <c r="F477" s="356">
        <v>0</v>
      </c>
      <c r="G477" s="358">
        <v>235.90559999999999</v>
      </c>
      <c r="H477" s="356">
        <f t="shared" si="118"/>
        <v>0</v>
      </c>
      <c r="I477" s="354"/>
      <c r="J477" s="359"/>
    </row>
    <row r="478" spans="2:11" ht="15" x14ac:dyDescent="0.25">
      <c r="B478" s="354" t="s">
        <v>254</v>
      </c>
      <c r="C478" s="355">
        <v>35370</v>
      </c>
      <c r="D478" s="12">
        <v>2976</v>
      </c>
      <c r="E478" s="358">
        <f t="shared" si="119"/>
        <v>247.9008</v>
      </c>
      <c r="F478" s="356">
        <v>0</v>
      </c>
      <c r="G478" s="358">
        <v>247.9008</v>
      </c>
      <c r="H478" s="356">
        <f t="shared" si="118"/>
        <v>0</v>
      </c>
      <c r="I478" s="354"/>
      <c r="J478" s="359"/>
    </row>
    <row r="479" spans="2:11" ht="15" x14ac:dyDescent="0.25">
      <c r="B479" s="354" t="s">
        <v>254</v>
      </c>
      <c r="C479" s="355">
        <v>35400</v>
      </c>
      <c r="D479" s="12">
        <v>2976</v>
      </c>
      <c r="E479" s="358">
        <f t="shared" si="119"/>
        <v>247.9008</v>
      </c>
      <c r="F479" s="356">
        <v>0</v>
      </c>
      <c r="G479" s="358">
        <v>247.9008</v>
      </c>
      <c r="H479" s="356">
        <f t="shared" si="118"/>
        <v>0</v>
      </c>
      <c r="I479" s="354"/>
      <c r="J479" s="359"/>
    </row>
    <row r="480" spans="2:11" ht="15" x14ac:dyDescent="0.25">
      <c r="B480" s="354" t="s">
        <v>254</v>
      </c>
      <c r="C480" s="355">
        <v>35431</v>
      </c>
      <c r="D480" s="12">
        <v>2976</v>
      </c>
      <c r="E480" s="358">
        <f t="shared" si="119"/>
        <v>247.9008</v>
      </c>
      <c r="F480" s="356">
        <v>0</v>
      </c>
      <c r="G480" s="358">
        <v>247.9008</v>
      </c>
      <c r="H480" s="356">
        <f t="shared" si="118"/>
        <v>0</v>
      </c>
      <c r="I480" s="354"/>
      <c r="J480" s="359"/>
    </row>
    <row r="481" spans="2:13" ht="15" x14ac:dyDescent="0.25">
      <c r="B481" s="354" t="s">
        <v>254</v>
      </c>
      <c r="C481" s="355">
        <v>35462</v>
      </c>
      <c r="D481" s="12">
        <v>3050</v>
      </c>
      <c r="E481" s="358">
        <f t="shared" si="119"/>
        <v>254.065</v>
      </c>
      <c r="F481" s="356">
        <v>0</v>
      </c>
      <c r="G481" s="358">
        <v>254.065</v>
      </c>
      <c r="H481" s="356">
        <f t="shared" si="118"/>
        <v>0</v>
      </c>
      <c r="I481" s="354"/>
      <c r="J481" s="359"/>
    </row>
    <row r="482" spans="2:13" ht="15" x14ac:dyDescent="0.25">
      <c r="B482" s="354" t="s">
        <v>254</v>
      </c>
      <c r="C482" s="355">
        <v>35490</v>
      </c>
      <c r="D482" s="12">
        <v>3050</v>
      </c>
      <c r="E482" s="358">
        <f t="shared" si="119"/>
        <v>254.065</v>
      </c>
      <c r="F482" s="356">
        <v>0</v>
      </c>
      <c r="G482" s="358">
        <v>254.065</v>
      </c>
      <c r="H482" s="356">
        <f t="shared" si="118"/>
        <v>0</v>
      </c>
      <c r="I482" s="354"/>
      <c r="J482" s="360">
        <v>12</v>
      </c>
      <c r="K482" s="370">
        <f>SUM(D471:D482)</f>
        <v>34720</v>
      </c>
    </row>
    <row r="483" spans="2:13" ht="15" x14ac:dyDescent="0.25">
      <c r="B483" s="354" t="s">
        <v>254</v>
      </c>
      <c r="C483" s="355">
        <v>35521</v>
      </c>
      <c r="D483" s="12">
        <v>3050</v>
      </c>
      <c r="E483" s="358">
        <f t="shared" si="119"/>
        <v>254.065</v>
      </c>
      <c r="F483" s="356">
        <v>0</v>
      </c>
      <c r="G483" s="358">
        <v>254.065</v>
      </c>
      <c r="H483" s="356">
        <f t="shared" si="118"/>
        <v>0</v>
      </c>
      <c r="I483" s="354"/>
      <c r="J483" s="360"/>
    </row>
    <row r="484" spans="2:13" ht="15" x14ac:dyDescent="0.25">
      <c r="B484" s="354" t="s">
        <v>254</v>
      </c>
      <c r="C484" s="355">
        <v>35551</v>
      </c>
      <c r="D484" s="12">
        <v>3050</v>
      </c>
      <c r="E484" s="358">
        <f t="shared" si="119"/>
        <v>254.065</v>
      </c>
      <c r="F484" s="356">
        <v>0</v>
      </c>
      <c r="G484" s="358">
        <v>254.065</v>
      </c>
      <c r="H484" s="356">
        <f t="shared" si="118"/>
        <v>0</v>
      </c>
      <c r="I484" s="354"/>
      <c r="J484" s="360"/>
    </row>
    <row r="485" spans="2:13" ht="15" x14ac:dyDescent="0.25">
      <c r="B485" s="354" t="s">
        <v>254</v>
      </c>
      <c r="C485" s="355">
        <v>35582</v>
      </c>
      <c r="D485" s="12">
        <v>3050</v>
      </c>
      <c r="E485" s="358">
        <f t="shared" si="119"/>
        <v>254.065</v>
      </c>
      <c r="F485" s="356">
        <v>0</v>
      </c>
      <c r="G485" s="358">
        <v>254.065</v>
      </c>
      <c r="H485" s="356">
        <f t="shared" si="118"/>
        <v>0</v>
      </c>
      <c r="I485" s="354"/>
      <c r="J485" s="360"/>
    </row>
    <row r="486" spans="2:13" ht="15" x14ac:dyDescent="0.25">
      <c r="B486" s="354" t="s">
        <v>254</v>
      </c>
      <c r="C486" s="355">
        <v>35612</v>
      </c>
      <c r="D486" s="12">
        <v>3050</v>
      </c>
      <c r="E486" s="358">
        <f t="shared" si="119"/>
        <v>254.065</v>
      </c>
      <c r="F486" s="356">
        <v>0</v>
      </c>
      <c r="G486" s="358">
        <v>254.065</v>
      </c>
      <c r="H486" s="356">
        <f t="shared" si="118"/>
        <v>0</v>
      </c>
      <c r="I486" s="354"/>
      <c r="J486" s="360"/>
    </row>
    <row r="487" spans="2:13" ht="15" x14ac:dyDescent="0.25">
      <c r="B487" s="354" t="s">
        <v>254</v>
      </c>
      <c r="C487" s="355">
        <v>35643</v>
      </c>
      <c r="D487" s="12">
        <v>3050</v>
      </c>
      <c r="E487" s="358">
        <f t="shared" si="119"/>
        <v>254.065</v>
      </c>
      <c r="F487" s="356">
        <v>0</v>
      </c>
      <c r="G487" s="358">
        <v>254.065</v>
      </c>
      <c r="H487" s="356">
        <f t="shared" si="118"/>
        <v>0</v>
      </c>
      <c r="I487" s="354"/>
      <c r="J487" s="360"/>
    </row>
    <row r="488" spans="2:13" ht="15" x14ac:dyDescent="0.25">
      <c r="B488" s="354" t="s">
        <v>254</v>
      </c>
      <c r="C488" s="355">
        <v>35674</v>
      </c>
      <c r="D488" s="12">
        <v>3186</v>
      </c>
      <c r="E488" s="358">
        <f t="shared" si="119"/>
        <v>265.3938</v>
      </c>
      <c r="F488" s="356">
        <v>0</v>
      </c>
      <c r="G488" s="358">
        <v>265.3938</v>
      </c>
      <c r="H488" s="356">
        <f t="shared" si="118"/>
        <v>0</v>
      </c>
      <c r="I488" s="354"/>
      <c r="J488" s="360"/>
    </row>
    <row r="489" spans="2:13" ht="15" x14ac:dyDescent="0.25">
      <c r="B489" s="354" t="s">
        <v>254</v>
      </c>
      <c r="C489" s="355">
        <v>35704</v>
      </c>
      <c r="D489" s="12">
        <v>3186</v>
      </c>
      <c r="E489" s="358">
        <f t="shared" si="119"/>
        <v>265.3938</v>
      </c>
      <c r="F489" s="356">
        <v>0</v>
      </c>
      <c r="G489" s="358">
        <v>265.3938</v>
      </c>
      <c r="H489" s="356">
        <f t="shared" si="118"/>
        <v>0</v>
      </c>
      <c r="I489" s="354"/>
      <c r="J489" s="360"/>
    </row>
    <row r="490" spans="2:13" ht="15" x14ac:dyDescent="0.25">
      <c r="B490" s="354" t="s">
        <v>254</v>
      </c>
      <c r="C490" s="355">
        <v>35735</v>
      </c>
      <c r="D490" s="12">
        <v>3186</v>
      </c>
      <c r="E490" s="358">
        <f t="shared" si="119"/>
        <v>265.3938</v>
      </c>
      <c r="F490" s="356">
        <v>0</v>
      </c>
      <c r="G490" s="358">
        <v>265.3938</v>
      </c>
      <c r="H490" s="356">
        <f t="shared" si="118"/>
        <v>0</v>
      </c>
      <c r="I490" s="354"/>
      <c r="J490" s="360"/>
    </row>
    <row r="491" spans="2:13" ht="15" x14ac:dyDescent="0.25">
      <c r="B491" s="354" t="s">
        <v>254</v>
      </c>
      <c r="C491" s="355">
        <v>35765</v>
      </c>
      <c r="D491" s="12">
        <v>3186</v>
      </c>
      <c r="E491" s="358">
        <f t="shared" si="119"/>
        <v>265.3938</v>
      </c>
      <c r="F491" s="356">
        <v>0</v>
      </c>
      <c r="G491" s="358">
        <v>265.3938</v>
      </c>
      <c r="H491" s="356">
        <f t="shared" si="118"/>
        <v>0</v>
      </c>
      <c r="I491" s="354"/>
      <c r="J491" s="360"/>
    </row>
    <row r="492" spans="2:13" ht="15" x14ac:dyDescent="0.25">
      <c r="B492" s="354" t="s">
        <v>254</v>
      </c>
      <c r="C492" s="355">
        <v>35796</v>
      </c>
      <c r="D492" s="12">
        <v>3321</v>
      </c>
      <c r="E492" s="358">
        <f t="shared" si="119"/>
        <v>276.63929999999999</v>
      </c>
      <c r="F492" s="356">
        <v>0</v>
      </c>
      <c r="G492" s="358">
        <v>276.63929999999999</v>
      </c>
      <c r="H492" s="356">
        <f t="shared" si="118"/>
        <v>0</v>
      </c>
      <c r="I492" s="354"/>
      <c r="J492" s="360"/>
    </row>
    <row r="493" spans="2:13" ht="15" x14ac:dyDescent="0.25">
      <c r="B493" s="354" t="s">
        <v>254</v>
      </c>
      <c r="C493" s="355">
        <v>35827</v>
      </c>
      <c r="D493" s="12">
        <v>3402</v>
      </c>
      <c r="E493" s="358">
        <f t="shared" si="119"/>
        <v>283.38659999999999</v>
      </c>
      <c r="F493" s="356">
        <v>0</v>
      </c>
      <c r="G493" s="358">
        <v>283.38659999999999</v>
      </c>
      <c r="H493" s="356">
        <f t="shared" si="118"/>
        <v>0</v>
      </c>
      <c r="I493" s="354"/>
      <c r="J493" s="360"/>
    </row>
    <row r="494" spans="2:13" ht="15" x14ac:dyDescent="0.25">
      <c r="B494" s="354" t="s">
        <v>254</v>
      </c>
      <c r="C494" s="355">
        <v>35855</v>
      </c>
      <c r="D494" s="12">
        <v>3402</v>
      </c>
      <c r="E494" s="358">
        <f t="shared" si="119"/>
        <v>283.38659999999999</v>
      </c>
      <c r="F494" s="356">
        <v>0</v>
      </c>
      <c r="G494" s="358">
        <v>283.38659999999999</v>
      </c>
      <c r="H494" s="356">
        <f t="shared" si="118"/>
        <v>0</v>
      </c>
      <c r="I494" s="354"/>
      <c r="J494" s="360">
        <v>12</v>
      </c>
      <c r="K494" s="370">
        <f>SUM(D483:D494)</f>
        <v>38119</v>
      </c>
    </row>
    <row r="495" spans="2:13" ht="15" x14ac:dyDescent="0.25">
      <c r="B495" s="354" t="s">
        <v>254</v>
      </c>
      <c r="C495" s="355">
        <v>35886</v>
      </c>
      <c r="D495" s="12">
        <v>3402</v>
      </c>
      <c r="E495" s="358">
        <f t="shared" si="119"/>
        <v>283.38659999999999</v>
      </c>
      <c r="F495" s="356">
        <v>0</v>
      </c>
      <c r="G495" s="358">
        <v>283.38659999999999</v>
      </c>
      <c r="H495" s="356">
        <f t="shared" si="118"/>
        <v>0</v>
      </c>
      <c r="I495" s="354"/>
      <c r="J495" s="360"/>
      <c r="K495" s="370" t="s">
        <v>54</v>
      </c>
      <c r="L495">
        <v>38119</v>
      </c>
      <c r="M495" s="370" t="e">
        <f>SUM(K495-L495)</f>
        <v>#VALUE!</v>
      </c>
    </row>
    <row r="496" spans="2:13" ht="15" x14ac:dyDescent="0.25">
      <c r="B496" s="354" t="s">
        <v>254</v>
      </c>
      <c r="C496" s="355">
        <v>35916</v>
      </c>
      <c r="D496" s="12">
        <v>3558</v>
      </c>
      <c r="E496" s="358">
        <f t="shared" si="119"/>
        <v>296.38139999999999</v>
      </c>
      <c r="F496" s="356">
        <v>0</v>
      </c>
      <c r="G496" s="358">
        <v>296.38139999999999</v>
      </c>
      <c r="H496" s="356">
        <f t="shared" si="118"/>
        <v>0</v>
      </c>
      <c r="I496" s="354"/>
      <c r="J496" s="360"/>
    </row>
    <row r="497" spans="2:11" ht="15" x14ac:dyDescent="0.25">
      <c r="B497" s="354" t="s">
        <v>254</v>
      </c>
      <c r="C497" s="355">
        <v>35947</v>
      </c>
      <c r="D497" s="12">
        <v>3558</v>
      </c>
      <c r="E497" s="358">
        <f t="shared" si="119"/>
        <v>296.38139999999999</v>
      </c>
      <c r="F497" s="356">
        <v>0</v>
      </c>
      <c r="G497" s="358">
        <v>296.38139999999999</v>
      </c>
      <c r="H497" s="356">
        <f t="shared" si="118"/>
        <v>0</v>
      </c>
      <c r="I497" s="354"/>
      <c r="J497" s="360"/>
    </row>
    <row r="498" spans="2:11" ht="15" x14ac:dyDescent="0.25">
      <c r="B498" s="354" t="s">
        <v>254</v>
      </c>
      <c r="C498" s="355">
        <v>35977</v>
      </c>
      <c r="D498" s="12">
        <v>3558</v>
      </c>
      <c r="E498" s="358">
        <f t="shared" si="119"/>
        <v>296.38139999999999</v>
      </c>
      <c r="F498" s="356">
        <v>0</v>
      </c>
      <c r="G498" s="358">
        <v>296.38139999999999</v>
      </c>
      <c r="H498" s="356">
        <f t="shared" si="118"/>
        <v>0</v>
      </c>
      <c r="I498" s="354"/>
      <c r="J498" s="360"/>
    </row>
    <row r="499" spans="2:11" ht="15" x14ac:dyDescent="0.25">
      <c r="B499" s="354" t="s">
        <v>254</v>
      </c>
      <c r="C499" s="355">
        <v>36008</v>
      </c>
      <c r="D499" s="12">
        <v>3558</v>
      </c>
      <c r="E499" s="358">
        <f t="shared" si="119"/>
        <v>296.38139999999999</v>
      </c>
      <c r="F499" s="356">
        <v>0</v>
      </c>
      <c r="G499" s="358">
        <v>296.38139999999999</v>
      </c>
      <c r="H499" s="356">
        <f t="shared" si="118"/>
        <v>0</v>
      </c>
      <c r="I499" s="354"/>
      <c r="J499" s="360"/>
    </row>
    <row r="500" spans="2:11" ht="15" x14ac:dyDescent="0.25">
      <c r="B500" s="354" t="s">
        <v>254</v>
      </c>
      <c r="C500" s="355">
        <v>36039</v>
      </c>
      <c r="D500" s="12">
        <v>3558</v>
      </c>
      <c r="E500" s="358">
        <f t="shared" si="119"/>
        <v>296.38139999999999</v>
      </c>
      <c r="F500" s="356">
        <v>0</v>
      </c>
      <c r="G500" s="358">
        <v>296.38139999999999</v>
      </c>
      <c r="H500" s="356">
        <f t="shared" si="118"/>
        <v>0</v>
      </c>
      <c r="I500" s="354"/>
      <c r="J500" s="360"/>
    </row>
    <row r="501" spans="2:11" ht="15" x14ac:dyDescent="0.25">
      <c r="B501" s="354" t="s">
        <v>254</v>
      </c>
      <c r="C501" s="355">
        <v>36069</v>
      </c>
      <c r="D501" s="12">
        <v>3558</v>
      </c>
      <c r="E501" s="358">
        <f t="shared" si="119"/>
        <v>296.38139999999999</v>
      </c>
      <c r="F501" s="356">
        <v>0</v>
      </c>
      <c r="G501" s="358">
        <v>296.38139999999999</v>
      </c>
      <c r="H501" s="356">
        <f t="shared" si="118"/>
        <v>0</v>
      </c>
      <c r="I501" s="354"/>
      <c r="J501" s="360"/>
    </row>
    <row r="502" spans="2:11" ht="15" x14ac:dyDescent="0.25">
      <c r="B502" s="354" t="s">
        <v>254</v>
      </c>
      <c r="C502" s="355">
        <v>36100</v>
      </c>
      <c r="D502" s="12">
        <v>3558</v>
      </c>
      <c r="E502" s="358">
        <f t="shared" si="119"/>
        <v>296.38139999999999</v>
      </c>
      <c r="F502" s="356">
        <v>0</v>
      </c>
      <c r="G502" s="358">
        <v>296.38139999999999</v>
      </c>
      <c r="H502" s="356">
        <f t="shared" si="118"/>
        <v>0</v>
      </c>
      <c r="I502" s="354"/>
      <c r="J502" s="360"/>
    </row>
    <row r="503" spans="2:11" ht="15" x14ac:dyDescent="0.25">
      <c r="B503" s="354" t="s">
        <v>254</v>
      </c>
      <c r="C503" s="355">
        <v>36130</v>
      </c>
      <c r="D503" s="12">
        <v>3839</v>
      </c>
      <c r="E503" s="358">
        <f t="shared" si="119"/>
        <v>319.78870000000001</v>
      </c>
      <c r="F503" s="356">
        <v>0</v>
      </c>
      <c r="G503" s="358">
        <v>319.78870000000001</v>
      </c>
      <c r="H503" s="356">
        <f t="shared" si="118"/>
        <v>0</v>
      </c>
      <c r="I503" s="354"/>
      <c r="J503" s="360"/>
    </row>
    <row r="504" spans="2:11" ht="15" x14ac:dyDescent="0.25">
      <c r="B504" s="354" t="s">
        <v>254</v>
      </c>
      <c r="C504" s="355">
        <v>36161</v>
      </c>
      <c r="D504" s="12">
        <v>3839</v>
      </c>
      <c r="E504" s="358">
        <f t="shared" si="119"/>
        <v>319.78870000000001</v>
      </c>
      <c r="F504" s="356">
        <v>0</v>
      </c>
      <c r="G504" s="358">
        <v>319.78870000000001</v>
      </c>
      <c r="H504" s="356">
        <f t="shared" si="118"/>
        <v>0</v>
      </c>
      <c r="I504" s="354"/>
      <c r="J504" s="360"/>
    </row>
    <row r="505" spans="2:11" ht="15" x14ac:dyDescent="0.25">
      <c r="B505" s="354" t="s">
        <v>254</v>
      </c>
      <c r="C505" s="355">
        <v>36192</v>
      </c>
      <c r="D505" s="12">
        <v>3931</v>
      </c>
      <c r="E505" s="358">
        <f t="shared" si="119"/>
        <v>327.45229999999998</v>
      </c>
      <c r="F505" s="356">
        <v>0</v>
      </c>
      <c r="G505" s="358">
        <v>327.45229999999998</v>
      </c>
      <c r="H505" s="356">
        <f t="shared" si="118"/>
        <v>0</v>
      </c>
      <c r="I505" s="354"/>
      <c r="J505" s="360"/>
    </row>
    <row r="506" spans="2:11" ht="15" x14ac:dyDescent="0.25">
      <c r="B506" s="354" t="s">
        <v>254</v>
      </c>
      <c r="C506" s="355">
        <v>36220</v>
      </c>
      <c r="D506" s="12">
        <v>14234</v>
      </c>
      <c r="E506" s="358">
        <f t="shared" si="119"/>
        <v>1185.6922</v>
      </c>
      <c r="F506" s="356">
        <v>0</v>
      </c>
      <c r="G506" s="354">
        <v>824</v>
      </c>
      <c r="H506" s="356">
        <f t="shared" si="118"/>
        <v>361.69219999999996</v>
      </c>
      <c r="I506" s="361">
        <f>SUM(H506*12%/12)</f>
        <v>3.6169219999999993</v>
      </c>
      <c r="J506" s="360">
        <v>12</v>
      </c>
      <c r="K506" s="370">
        <f>SUM(D495:D506)</f>
        <v>54151</v>
      </c>
    </row>
    <row r="507" spans="2:11" ht="15" x14ac:dyDescent="0.25">
      <c r="B507" s="354" t="s">
        <v>254</v>
      </c>
      <c r="C507" s="355">
        <v>36251</v>
      </c>
      <c r="D507" s="12">
        <v>14234</v>
      </c>
      <c r="E507" s="358">
        <f t="shared" ref="E507" si="120">SUM(D507*8.33%)</f>
        <v>1185.6922</v>
      </c>
      <c r="F507" s="356">
        <v>0</v>
      </c>
      <c r="G507" s="354">
        <v>824</v>
      </c>
      <c r="H507" s="356">
        <f t="shared" si="118"/>
        <v>361.69219999999996</v>
      </c>
      <c r="I507" s="361">
        <f t="shared" ref="I507:I529" si="121">SUM(H507*12%/12)</f>
        <v>3.6169219999999993</v>
      </c>
      <c r="J507" s="360"/>
    </row>
    <row r="508" spans="2:11" ht="15" x14ac:dyDescent="0.25">
      <c r="B508" s="354" t="s">
        <v>254</v>
      </c>
      <c r="C508" s="355">
        <v>36281</v>
      </c>
      <c r="D508" s="12">
        <v>4880</v>
      </c>
      <c r="E508" s="358">
        <f t="shared" si="119"/>
        <v>406.50400000000002</v>
      </c>
      <c r="F508" s="356">
        <v>0</v>
      </c>
      <c r="G508" s="358">
        <v>406.50400000000002</v>
      </c>
      <c r="H508" s="356">
        <f t="shared" si="118"/>
        <v>0</v>
      </c>
      <c r="I508" s="361">
        <f t="shared" si="121"/>
        <v>0</v>
      </c>
      <c r="J508" s="360"/>
    </row>
    <row r="509" spans="2:11" ht="15" x14ac:dyDescent="0.25">
      <c r="B509" s="354" t="s">
        <v>254</v>
      </c>
      <c r="C509" s="355">
        <v>36312</v>
      </c>
      <c r="D509" s="12">
        <v>4880</v>
      </c>
      <c r="E509" s="358">
        <f t="shared" si="119"/>
        <v>406.50400000000002</v>
      </c>
      <c r="F509" s="356">
        <v>0</v>
      </c>
      <c r="G509" s="358">
        <v>406.50400000000002</v>
      </c>
      <c r="H509" s="356">
        <f t="shared" si="118"/>
        <v>0</v>
      </c>
      <c r="I509" s="361">
        <f t="shared" si="121"/>
        <v>0</v>
      </c>
      <c r="J509" s="360"/>
    </row>
    <row r="510" spans="2:11" ht="15" x14ac:dyDescent="0.25">
      <c r="B510" s="354" t="s">
        <v>254</v>
      </c>
      <c r="C510" s="355">
        <v>36342</v>
      </c>
      <c r="D510" s="12">
        <v>4880</v>
      </c>
      <c r="E510" s="358">
        <f t="shared" si="119"/>
        <v>406.50400000000002</v>
      </c>
      <c r="F510" s="356">
        <v>0</v>
      </c>
      <c r="G510" s="358">
        <v>406.50400000000002</v>
      </c>
      <c r="H510" s="356">
        <f t="shared" si="118"/>
        <v>0</v>
      </c>
      <c r="I510" s="361">
        <f t="shared" si="121"/>
        <v>0</v>
      </c>
      <c r="J510" s="360"/>
    </row>
    <row r="511" spans="2:11" ht="15" x14ac:dyDescent="0.25">
      <c r="B511" s="354" t="s">
        <v>254</v>
      </c>
      <c r="C511" s="355">
        <v>36373</v>
      </c>
      <c r="D511" s="12">
        <v>4880</v>
      </c>
      <c r="E511" s="358">
        <f t="shared" si="119"/>
        <v>406.50400000000002</v>
      </c>
      <c r="F511" s="356">
        <v>0</v>
      </c>
      <c r="G511" s="358">
        <v>406.50400000000002</v>
      </c>
      <c r="H511" s="356">
        <f t="shared" si="118"/>
        <v>0</v>
      </c>
      <c r="I511" s="361">
        <f t="shared" si="121"/>
        <v>0</v>
      </c>
      <c r="J511" s="360"/>
    </row>
    <row r="512" spans="2:11" ht="15" x14ac:dyDescent="0.25">
      <c r="B512" s="354" t="s">
        <v>254</v>
      </c>
      <c r="C512" s="355">
        <v>36404</v>
      </c>
      <c r="D512" s="12">
        <v>5280</v>
      </c>
      <c r="E512" s="358">
        <f t="shared" si="119"/>
        <v>439.82400000000001</v>
      </c>
      <c r="F512" s="356">
        <v>0</v>
      </c>
      <c r="G512" s="354">
        <v>417</v>
      </c>
      <c r="H512" s="356">
        <f t="shared" si="118"/>
        <v>22.824000000000012</v>
      </c>
      <c r="I512" s="361">
        <f t="shared" si="121"/>
        <v>0.22824000000000011</v>
      </c>
      <c r="J512" s="360"/>
    </row>
    <row r="513" spans="2:11" ht="15" x14ac:dyDescent="0.25">
      <c r="B513" s="354" t="s">
        <v>254</v>
      </c>
      <c r="C513" s="355">
        <v>36434</v>
      </c>
      <c r="D513" s="12">
        <v>5280</v>
      </c>
      <c r="E513" s="358">
        <f t="shared" si="119"/>
        <v>439.82400000000001</v>
      </c>
      <c r="F513" s="356">
        <v>0</v>
      </c>
      <c r="G513" s="354">
        <v>417</v>
      </c>
      <c r="H513" s="356">
        <f t="shared" si="118"/>
        <v>22.824000000000012</v>
      </c>
      <c r="I513" s="361">
        <f t="shared" si="121"/>
        <v>0.22824000000000011</v>
      </c>
      <c r="J513" s="360"/>
    </row>
    <row r="514" spans="2:11" ht="15" x14ac:dyDescent="0.25">
      <c r="B514" s="354" t="s">
        <v>254</v>
      </c>
      <c r="C514" s="355">
        <v>36465</v>
      </c>
      <c r="D514" s="12">
        <v>5280</v>
      </c>
      <c r="E514" s="358">
        <f t="shared" si="119"/>
        <v>439.82400000000001</v>
      </c>
      <c r="F514" s="356">
        <v>0</v>
      </c>
      <c r="G514" s="354">
        <v>417</v>
      </c>
      <c r="H514" s="356">
        <f t="shared" si="118"/>
        <v>22.824000000000012</v>
      </c>
      <c r="I514" s="361">
        <f t="shared" si="121"/>
        <v>0.22824000000000011</v>
      </c>
      <c r="J514" s="360"/>
    </row>
    <row r="515" spans="2:11" ht="15" x14ac:dyDescent="0.25">
      <c r="B515" s="354" t="s">
        <v>254</v>
      </c>
      <c r="C515" s="355">
        <v>36495</v>
      </c>
      <c r="D515" s="12">
        <v>5280</v>
      </c>
      <c r="E515" s="358">
        <f t="shared" si="119"/>
        <v>439.82400000000001</v>
      </c>
      <c r="F515" s="356">
        <v>0</v>
      </c>
      <c r="G515" s="354">
        <v>417</v>
      </c>
      <c r="H515" s="356">
        <f t="shared" si="118"/>
        <v>22.824000000000012</v>
      </c>
      <c r="I515" s="361">
        <f t="shared" si="121"/>
        <v>0.22824000000000011</v>
      </c>
      <c r="J515" s="360"/>
    </row>
    <row r="516" spans="2:11" ht="15" x14ac:dyDescent="0.25">
      <c r="B516" s="354" t="s">
        <v>254</v>
      </c>
      <c r="C516" s="355">
        <v>36526</v>
      </c>
      <c r="D516" s="12">
        <v>5280</v>
      </c>
      <c r="E516" s="358">
        <f t="shared" si="119"/>
        <v>439.82400000000001</v>
      </c>
      <c r="F516" s="356">
        <v>0</v>
      </c>
      <c r="G516" s="354">
        <v>417</v>
      </c>
      <c r="H516" s="356">
        <f t="shared" si="118"/>
        <v>22.824000000000012</v>
      </c>
      <c r="I516" s="361">
        <f t="shared" si="121"/>
        <v>0.22824000000000011</v>
      </c>
      <c r="J516" s="360"/>
    </row>
    <row r="517" spans="2:11" ht="15" x14ac:dyDescent="0.25">
      <c r="B517" s="354" t="s">
        <v>254</v>
      </c>
      <c r="C517" s="355">
        <v>36557</v>
      </c>
      <c r="D517" s="12">
        <v>5412</v>
      </c>
      <c r="E517" s="358">
        <f t="shared" si="119"/>
        <v>450.81959999999998</v>
      </c>
      <c r="F517" s="356">
        <v>0</v>
      </c>
      <c r="G517" s="354">
        <v>417</v>
      </c>
      <c r="H517" s="356">
        <f t="shared" si="118"/>
        <v>33.81959999999998</v>
      </c>
      <c r="I517" s="361">
        <f t="shared" si="121"/>
        <v>0.33819599999999977</v>
      </c>
      <c r="J517" s="360"/>
    </row>
    <row r="518" spans="2:11" ht="15" x14ac:dyDescent="0.25">
      <c r="B518" s="354" t="s">
        <v>254</v>
      </c>
      <c r="C518" s="355">
        <v>36586</v>
      </c>
      <c r="D518" s="12">
        <v>5412</v>
      </c>
      <c r="E518" s="358">
        <f t="shared" si="119"/>
        <v>450.81959999999998</v>
      </c>
      <c r="F518" s="356">
        <v>0</v>
      </c>
      <c r="G518" s="354">
        <v>417</v>
      </c>
      <c r="H518" s="356">
        <f t="shared" si="118"/>
        <v>33.81959999999998</v>
      </c>
      <c r="I518" s="361">
        <f t="shared" si="121"/>
        <v>0.33819599999999977</v>
      </c>
      <c r="J518" s="360">
        <v>12</v>
      </c>
      <c r="K518" s="370">
        <f>SUM(D507:D518)</f>
        <v>70978</v>
      </c>
    </row>
    <row r="519" spans="2:11" ht="15" x14ac:dyDescent="0.25">
      <c r="B519" s="354" t="s">
        <v>254</v>
      </c>
      <c r="C519" s="355">
        <v>36617</v>
      </c>
      <c r="D519" s="12">
        <v>5412</v>
      </c>
      <c r="E519" s="358">
        <f t="shared" si="119"/>
        <v>450.81959999999998</v>
      </c>
      <c r="F519" s="356">
        <v>0</v>
      </c>
      <c r="G519" s="354">
        <v>417</v>
      </c>
      <c r="H519" s="356">
        <f t="shared" si="118"/>
        <v>33.81959999999998</v>
      </c>
      <c r="I519" s="361">
        <f t="shared" si="121"/>
        <v>0.33819599999999977</v>
      </c>
      <c r="J519" s="360"/>
    </row>
    <row r="520" spans="2:11" ht="15" x14ac:dyDescent="0.25">
      <c r="B520" s="354" t="s">
        <v>254</v>
      </c>
      <c r="C520" s="355">
        <v>36647</v>
      </c>
      <c r="D520" s="12">
        <v>5617</v>
      </c>
      <c r="E520" s="358">
        <f t="shared" si="119"/>
        <v>467.89609999999999</v>
      </c>
      <c r="F520" s="356">
        <v>0</v>
      </c>
      <c r="G520" s="354">
        <v>417</v>
      </c>
      <c r="H520" s="356">
        <f t="shared" si="118"/>
        <v>50.89609999999999</v>
      </c>
      <c r="I520" s="361">
        <f t="shared" si="121"/>
        <v>0.50896099999999989</v>
      </c>
      <c r="J520" s="360"/>
    </row>
    <row r="521" spans="2:11" ht="15" x14ac:dyDescent="0.25">
      <c r="B521" s="354" t="s">
        <v>254</v>
      </c>
      <c r="C521" s="355">
        <v>36678</v>
      </c>
      <c r="D521" s="12">
        <v>5617</v>
      </c>
      <c r="E521" s="358">
        <f t="shared" si="119"/>
        <v>467.89609999999999</v>
      </c>
      <c r="F521" s="356">
        <v>0</v>
      </c>
      <c r="G521" s="354">
        <v>417</v>
      </c>
      <c r="H521" s="356">
        <f t="shared" si="118"/>
        <v>50.89609999999999</v>
      </c>
      <c r="I521" s="361">
        <f t="shared" si="121"/>
        <v>0.50896099999999989</v>
      </c>
      <c r="J521" s="360"/>
    </row>
    <row r="522" spans="2:11" ht="15" x14ac:dyDescent="0.25">
      <c r="B522" s="354" t="s">
        <v>254</v>
      </c>
      <c r="C522" s="355">
        <v>36708</v>
      </c>
      <c r="D522" s="12">
        <v>5617</v>
      </c>
      <c r="E522" s="358">
        <f t="shared" si="119"/>
        <v>467.89609999999999</v>
      </c>
      <c r="F522" s="356">
        <v>0</v>
      </c>
      <c r="G522" s="354">
        <v>417</v>
      </c>
      <c r="H522" s="356">
        <f t="shared" si="118"/>
        <v>50.89609999999999</v>
      </c>
      <c r="I522" s="361">
        <f t="shared" si="121"/>
        <v>0.50896099999999989</v>
      </c>
      <c r="J522" s="360"/>
    </row>
    <row r="523" spans="2:11" ht="15" x14ac:dyDescent="0.25">
      <c r="B523" s="354" t="s">
        <v>254</v>
      </c>
      <c r="C523" s="355">
        <v>36739</v>
      </c>
      <c r="D523" s="12">
        <v>5617</v>
      </c>
      <c r="E523" s="358">
        <f t="shared" si="119"/>
        <v>467.89609999999999</v>
      </c>
      <c r="F523" s="356">
        <v>0</v>
      </c>
      <c r="G523" s="354">
        <v>417</v>
      </c>
      <c r="H523" s="356">
        <f t="shared" si="118"/>
        <v>50.89609999999999</v>
      </c>
      <c r="I523" s="361">
        <f t="shared" si="121"/>
        <v>0.50896099999999989</v>
      </c>
      <c r="J523" s="360"/>
    </row>
    <row r="524" spans="2:11" ht="15" x14ac:dyDescent="0.25">
      <c r="B524" s="354" t="s">
        <v>254</v>
      </c>
      <c r="C524" s="355">
        <v>36770</v>
      </c>
      <c r="D524" s="12">
        <v>5617</v>
      </c>
      <c r="E524" s="358">
        <f t="shared" si="119"/>
        <v>467.89609999999999</v>
      </c>
      <c r="F524" s="356">
        <v>0</v>
      </c>
      <c r="G524" s="354">
        <v>417</v>
      </c>
      <c r="H524" s="356">
        <f t="shared" si="118"/>
        <v>50.89609999999999</v>
      </c>
      <c r="I524" s="361">
        <f t="shared" si="121"/>
        <v>0.50896099999999989</v>
      </c>
      <c r="J524" s="360"/>
    </row>
    <row r="525" spans="2:11" ht="15" x14ac:dyDescent="0.25">
      <c r="B525" s="354" t="s">
        <v>254</v>
      </c>
      <c r="C525" s="355">
        <v>36800</v>
      </c>
      <c r="D525" s="12">
        <v>5617</v>
      </c>
      <c r="E525" s="358">
        <f t="shared" si="119"/>
        <v>467.89609999999999</v>
      </c>
      <c r="F525" s="356">
        <v>0</v>
      </c>
      <c r="G525" s="354">
        <v>417</v>
      </c>
      <c r="H525" s="356">
        <f t="shared" si="118"/>
        <v>50.89609999999999</v>
      </c>
      <c r="I525" s="361">
        <f t="shared" si="121"/>
        <v>0.50896099999999989</v>
      </c>
      <c r="J525" s="360"/>
    </row>
    <row r="526" spans="2:11" ht="15" x14ac:dyDescent="0.25">
      <c r="B526" s="354" t="s">
        <v>254</v>
      </c>
      <c r="C526" s="355">
        <v>36831</v>
      </c>
      <c r="D526" s="12">
        <v>5658</v>
      </c>
      <c r="E526" s="358">
        <f t="shared" si="119"/>
        <v>471.31139999999999</v>
      </c>
      <c r="F526" s="356">
        <v>0</v>
      </c>
      <c r="G526" s="354">
        <v>417</v>
      </c>
      <c r="H526" s="356">
        <f t="shared" si="118"/>
        <v>54.311399999999992</v>
      </c>
      <c r="I526" s="361">
        <f t="shared" si="121"/>
        <v>0.54311399999999987</v>
      </c>
      <c r="J526" s="360"/>
    </row>
    <row r="527" spans="2:11" ht="15" x14ac:dyDescent="0.25">
      <c r="B527" s="354" t="s">
        <v>254</v>
      </c>
      <c r="C527" s="355">
        <v>36861</v>
      </c>
      <c r="D527" s="12">
        <v>5658</v>
      </c>
      <c r="E527" s="358">
        <f t="shared" si="119"/>
        <v>471.31139999999999</v>
      </c>
      <c r="F527" s="356">
        <v>0</v>
      </c>
      <c r="G527" s="354">
        <v>417</v>
      </c>
      <c r="H527" s="356">
        <f t="shared" si="118"/>
        <v>54.311399999999992</v>
      </c>
      <c r="I527" s="361">
        <f t="shared" si="121"/>
        <v>0.54311399999999987</v>
      </c>
      <c r="J527" s="360"/>
    </row>
    <row r="528" spans="2:11" ht="15" x14ac:dyDescent="0.25">
      <c r="B528" s="354" t="s">
        <v>254</v>
      </c>
      <c r="C528" s="355">
        <v>36892</v>
      </c>
      <c r="D528" s="12">
        <v>5658</v>
      </c>
      <c r="E528" s="358">
        <f t="shared" si="119"/>
        <v>471.31139999999999</v>
      </c>
      <c r="F528" s="356">
        <v>0</v>
      </c>
      <c r="G528" s="354">
        <v>417</v>
      </c>
      <c r="H528" s="356">
        <f t="shared" si="118"/>
        <v>54.311399999999992</v>
      </c>
      <c r="I528" s="361">
        <f t="shared" si="121"/>
        <v>0.54311399999999987</v>
      </c>
      <c r="J528" s="360"/>
    </row>
    <row r="529" spans="2:11" ht="15" x14ac:dyDescent="0.25">
      <c r="B529" s="354" t="s">
        <v>254</v>
      </c>
      <c r="C529" s="355">
        <v>36923</v>
      </c>
      <c r="D529" s="12">
        <v>5796</v>
      </c>
      <c r="E529" s="358">
        <f t="shared" ref="E529:E591" si="122">SUM(D529*8.33%)</f>
        <v>482.80680000000001</v>
      </c>
      <c r="F529" s="356">
        <v>0</v>
      </c>
      <c r="G529" s="354">
        <v>417</v>
      </c>
      <c r="H529" s="356">
        <f t="shared" si="118"/>
        <v>65.80680000000001</v>
      </c>
      <c r="I529" s="361">
        <f t="shared" si="121"/>
        <v>0.6580680000000001</v>
      </c>
      <c r="J529" s="360"/>
    </row>
    <row r="530" spans="2:11" ht="15" x14ac:dyDescent="0.25">
      <c r="B530" s="354" t="s">
        <v>254</v>
      </c>
      <c r="C530" s="355">
        <v>36951</v>
      </c>
      <c r="D530" s="12">
        <v>5796</v>
      </c>
      <c r="E530" s="358">
        <f t="shared" si="122"/>
        <v>482.80680000000001</v>
      </c>
      <c r="F530" s="356">
        <v>0</v>
      </c>
      <c r="G530" s="354">
        <v>417</v>
      </c>
      <c r="H530" s="356">
        <f t="shared" si="118"/>
        <v>65.80680000000001</v>
      </c>
      <c r="I530" s="361">
        <f>SUM(H530*12%/12)</f>
        <v>0.6580680000000001</v>
      </c>
      <c r="J530" s="362" t="s">
        <v>256</v>
      </c>
      <c r="K530" s="370">
        <f>SUM(D519:D530)</f>
        <v>67680</v>
      </c>
    </row>
    <row r="531" spans="2:11" ht="15" x14ac:dyDescent="0.25">
      <c r="B531" s="354" t="s">
        <v>254</v>
      </c>
      <c r="C531" s="355">
        <v>36982</v>
      </c>
      <c r="D531" s="12">
        <v>5796</v>
      </c>
      <c r="E531" s="358">
        <f t="shared" si="122"/>
        <v>482.80680000000001</v>
      </c>
      <c r="F531" s="356">
        <v>0</v>
      </c>
      <c r="G531" s="354">
        <v>417</v>
      </c>
      <c r="H531" s="356">
        <f t="shared" ref="H531:H594" si="123">SUM(E531-G531)</f>
        <v>65.80680000000001</v>
      </c>
      <c r="I531" s="361">
        <f t="shared" ref="I531:I541" si="124">SUM(H531*12%/12)</f>
        <v>0.6580680000000001</v>
      </c>
      <c r="J531" s="360"/>
    </row>
    <row r="532" spans="2:11" ht="15" x14ac:dyDescent="0.25">
      <c r="B532" s="354" t="s">
        <v>254</v>
      </c>
      <c r="C532" s="355">
        <v>37012</v>
      </c>
      <c r="D532" s="12">
        <v>5796</v>
      </c>
      <c r="E532" s="358">
        <f t="shared" si="122"/>
        <v>482.80680000000001</v>
      </c>
      <c r="F532" s="356">
        <v>0</v>
      </c>
      <c r="G532" s="354">
        <v>417</v>
      </c>
      <c r="H532" s="356">
        <f t="shared" si="123"/>
        <v>65.80680000000001</v>
      </c>
      <c r="I532" s="361">
        <f t="shared" si="124"/>
        <v>0.6580680000000001</v>
      </c>
      <c r="J532" s="360"/>
    </row>
    <row r="533" spans="2:11" ht="15" x14ac:dyDescent="0.25">
      <c r="B533" s="354" t="s">
        <v>254</v>
      </c>
      <c r="C533" s="355">
        <v>37043</v>
      </c>
      <c r="D533" s="12">
        <v>5796</v>
      </c>
      <c r="E533" s="358">
        <f t="shared" si="122"/>
        <v>482.80680000000001</v>
      </c>
      <c r="F533" s="356">
        <v>0</v>
      </c>
      <c r="G533" s="363">
        <v>482.80680000000001</v>
      </c>
      <c r="H533" s="356">
        <f t="shared" si="123"/>
        <v>0</v>
      </c>
      <c r="I533" s="361">
        <f t="shared" si="124"/>
        <v>0</v>
      </c>
      <c r="J533" s="360"/>
    </row>
    <row r="534" spans="2:11" ht="15" x14ac:dyDescent="0.25">
      <c r="B534" s="354" t="s">
        <v>254</v>
      </c>
      <c r="C534" s="355">
        <v>37073</v>
      </c>
      <c r="D534" s="12">
        <v>5796</v>
      </c>
      <c r="E534" s="358">
        <f t="shared" si="122"/>
        <v>482.80680000000001</v>
      </c>
      <c r="F534" s="356">
        <v>0</v>
      </c>
      <c r="G534" s="363">
        <v>482.80680000000001</v>
      </c>
      <c r="H534" s="356">
        <f t="shared" si="123"/>
        <v>0</v>
      </c>
      <c r="I534" s="361">
        <f t="shared" si="124"/>
        <v>0</v>
      </c>
      <c r="J534" s="360"/>
    </row>
    <row r="535" spans="2:11" ht="15" x14ac:dyDescent="0.25">
      <c r="B535" s="354" t="s">
        <v>254</v>
      </c>
      <c r="C535" s="355">
        <v>37104</v>
      </c>
      <c r="D535" s="12">
        <v>5922</v>
      </c>
      <c r="E535" s="358">
        <f t="shared" si="122"/>
        <v>493.30259999999998</v>
      </c>
      <c r="F535" s="356">
        <v>0</v>
      </c>
      <c r="G535" s="363">
        <v>493.30259999999998</v>
      </c>
      <c r="H535" s="356">
        <f t="shared" si="123"/>
        <v>0</v>
      </c>
      <c r="I535" s="361">
        <f t="shared" si="124"/>
        <v>0</v>
      </c>
      <c r="J535" s="360"/>
    </row>
    <row r="536" spans="2:11" ht="15" x14ac:dyDescent="0.25">
      <c r="B536" s="354" t="s">
        <v>254</v>
      </c>
      <c r="C536" s="355">
        <v>37135</v>
      </c>
      <c r="D536" s="12">
        <v>5922</v>
      </c>
      <c r="E536" s="358">
        <f t="shared" si="122"/>
        <v>493.30259999999998</v>
      </c>
      <c r="F536" s="356">
        <v>0</v>
      </c>
      <c r="G536" s="363">
        <v>493.30259999999998</v>
      </c>
      <c r="H536" s="356">
        <f t="shared" si="123"/>
        <v>0</v>
      </c>
      <c r="I536" s="361">
        <f t="shared" si="124"/>
        <v>0</v>
      </c>
      <c r="J536" s="360"/>
    </row>
    <row r="537" spans="2:11" ht="15" x14ac:dyDescent="0.25">
      <c r="B537" s="354" t="s">
        <v>254</v>
      </c>
      <c r="C537" s="355">
        <v>37165</v>
      </c>
      <c r="D537" s="12">
        <v>5922</v>
      </c>
      <c r="E537" s="358">
        <f t="shared" si="122"/>
        <v>493.30259999999998</v>
      </c>
      <c r="F537" s="356">
        <v>0</v>
      </c>
      <c r="G537" s="363">
        <v>493.30259999999998</v>
      </c>
      <c r="H537" s="356">
        <f t="shared" si="123"/>
        <v>0</v>
      </c>
      <c r="I537" s="361">
        <f t="shared" si="124"/>
        <v>0</v>
      </c>
      <c r="J537" s="360"/>
    </row>
    <row r="538" spans="2:11" ht="15" x14ac:dyDescent="0.25">
      <c r="B538" s="354" t="s">
        <v>254</v>
      </c>
      <c r="C538" s="355">
        <v>37196</v>
      </c>
      <c r="D538" s="12">
        <v>5922</v>
      </c>
      <c r="E538" s="358">
        <f t="shared" si="122"/>
        <v>493.30259999999998</v>
      </c>
      <c r="F538" s="356">
        <v>0</v>
      </c>
      <c r="G538" s="363">
        <v>493.30259999999998</v>
      </c>
      <c r="H538" s="356">
        <f t="shared" si="123"/>
        <v>0</v>
      </c>
      <c r="I538" s="361">
        <f t="shared" si="124"/>
        <v>0</v>
      </c>
      <c r="J538" s="360"/>
    </row>
    <row r="539" spans="2:11" ht="15" x14ac:dyDescent="0.25">
      <c r="B539" s="354" t="s">
        <v>254</v>
      </c>
      <c r="C539" s="355">
        <v>37226</v>
      </c>
      <c r="D539" s="12">
        <v>5922</v>
      </c>
      <c r="E539" s="358">
        <f t="shared" si="122"/>
        <v>493.30259999999998</v>
      </c>
      <c r="F539" s="356">
        <v>0</v>
      </c>
      <c r="G539" s="363">
        <v>493.30259999999998</v>
      </c>
      <c r="H539" s="356">
        <f t="shared" si="123"/>
        <v>0</v>
      </c>
      <c r="I539" s="361">
        <f t="shared" si="124"/>
        <v>0</v>
      </c>
      <c r="J539" s="360"/>
    </row>
    <row r="540" spans="2:11" ht="15" x14ac:dyDescent="0.25">
      <c r="B540" s="354" t="s">
        <v>254</v>
      </c>
      <c r="C540" s="355">
        <v>37257</v>
      </c>
      <c r="D540" s="12">
        <v>5922</v>
      </c>
      <c r="E540" s="358">
        <f t="shared" si="122"/>
        <v>493.30259999999998</v>
      </c>
      <c r="F540" s="356">
        <v>0</v>
      </c>
      <c r="G540" s="363">
        <v>493.30259999999998</v>
      </c>
      <c r="H540" s="356">
        <f t="shared" si="123"/>
        <v>0</v>
      </c>
      <c r="I540" s="361">
        <f t="shared" si="124"/>
        <v>0</v>
      </c>
      <c r="J540" s="360"/>
    </row>
    <row r="541" spans="2:11" ht="15" x14ac:dyDescent="0.25">
      <c r="B541" s="354" t="s">
        <v>254</v>
      </c>
      <c r="C541" s="355">
        <v>37288</v>
      </c>
      <c r="D541" s="12">
        <v>6098</v>
      </c>
      <c r="E541" s="358">
        <f t="shared" si="122"/>
        <v>507.96339999999998</v>
      </c>
      <c r="F541" s="356">
        <v>0</v>
      </c>
      <c r="G541" s="363">
        <v>507.96339999999998</v>
      </c>
      <c r="H541" s="356">
        <f t="shared" si="123"/>
        <v>0</v>
      </c>
      <c r="I541" s="361">
        <f t="shared" si="124"/>
        <v>0</v>
      </c>
      <c r="J541" s="360"/>
    </row>
    <row r="542" spans="2:11" ht="15" x14ac:dyDescent="0.25">
      <c r="B542" s="354" t="s">
        <v>254</v>
      </c>
      <c r="C542" s="355">
        <v>37316</v>
      </c>
      <c r="D542" s="12">
        <v>6098</v>
      </c>
      <c r="E542" s="358">
        <f t="shared" si="122"/>
        <v>507.96339999999998</v>
      </c>
      <c r="F542" s="356">
        <v>0</v>
      </c>
      <c r="G542" s="363">
        <v>507.96339999999998</v>
      </c>
      <c r="H542" s="356">
        <f t="shared" si="123"/>
        <v>0</v>
      </c>
      <c r="I542" s="361">
        <f>SUM(H542*9.5%/12)</f>
        <v>0</v>
      </c>
      <c r="J542" s="360">
        <v>9.5</v>
      </c>
      <c r="K542" s="370">
        <f>SUM(D531:D542)</f>
        <v>70912</v>
      </c>
    </row>
    <row r="543" spans="2:11" ht="15" x14ac:dyDescent="0.25">
      <c r="B543" s="354" t="s">
        <v>254</v>
      </c>
      <c r="C543" s="355">
        <v>37347</v>
      </c>
      <c r="D543" s="12">
        <v>6098</v>
      </c>
      <c r="E543" s="358">
        <f t="shared" si="122"/>
        <v>507.96339999999998</v>
      </c>
      <c r="F543" s="356">
        <v>0</v>
      </c>
      <c r="G543" s="363">
        <v>507.96339999999998</v>
      </c>
      <c r="H543" s="356">
        <f t="shared" si="123"/>
        <v>0</v>
      </c>
      <c r="I543" s="361">
        <f t="shared" ref="I543:J558" si="125">SUM(H543*9.5%/12)</f>
        <v>0</v>
      </c>
      <c r="J543" s="361">
        <f t="shared" si="125"/>
        <v>0</v>
      </c>
    </row>
    <row r="544" spans="2:11" ht="15" x14ac:dyDescent="0.25">
      <c r="B544" s="354" t="s">
        <v>254</v>
      </c>
      <c r="C544" s="355">
        <v>37377</v>
      </c>
      <c r="D544" s="12">
        <v>6098</v>
      </c>
      <c r="E544" s="358">
        <f t="shared" si="122"/>
        <v>507.96339999999998</v>
      </c>
      <c r="F544" s="356">
        <v>0</v>
      </c>
      <c r="G544" s="363">
        <v>507.96339999999998</v>
      </c>
      <c r="H544" s="356">
        <f t="shared" si="123"/>
        <v>0</v>
      </c>
      <c r="I544" s="361">
        <f t="shared" si="125"/>
        <v>0</v>
      </c>
      <c r="J544" s="361">
        <f t="shared" si="125"/>
        <v>0</v>
      </c>
    </row>
    <row r="545" spans="2:11" ht="15" x14ac:dyDescent="0.25">
      <c r="B545" s="354" t="s">
        <v>254</v>
      </c>
      <c r="C545" s="355">
        <v>37408</v>
      </c>
      <c r="D545" s="12">
        <v>6098</v>
      </c>
      <c r="E545" s="358">
        <f t="shared" si="122"/>
        <v>507.96339999999998</v>
      </c>
      <c r="F545" s="356">
        <v>0</v>
      </c>
      <c r="G545" s="363">
        <v>507.96339999999998</v>
      </c>
      <c r="H545" s="356">
        <f t="shared" si="123"/>
        <v>0</v>
      </c>
      <c r="I545" s="361">
        <f t="shared" si="125"/>
        <v>0</v>
      </c>
      <c r="J545" s="361">
        <f t="shared" si="125"/>
        <v>0</v>
      </c>
    </row>
    <row r="546" spans="2:11" ht="15" x14ac:dyDescent="0.25">
      <c r="B546" s="354" t="s">
        <v>254</v>
      </c>
      <c r="C546" s="355">
        <v>37438</v>
      </c>
      <c r="D546" s="12">
        <v>6098</v>
      </c>
      <c r="E546" s="358">
        <f t="shared" si="122"/>
        <v>507.96339999999998</v>
      </c>
      <c r="F546" s="356">
        <v>0</v>
      </c>
      <c r="G546" s="363">
        <v>507.96339999999998</v>
      </c>
      <c r="H546" s="356">
        <f t="shared" si="123"/>
        <v>0</v>
      </c>
      <c r="I546" s="361">
        <f t="shared" si="125"/>
        <v>0</v>
      </c>
      <c r="J546" s="361">
        <f t="shared" si="125"/>
        <v>0</v>
      </c>
    </row>
    <row r="547" spans="2:11" ht="15" x14ac:dyDescent="0.25">
      <c r="B547" s="354" t="s">
        <v>254</v>
      </c>
      <c r="C547" s="355">
        <v>37469</v>
      </c>
      <c r="D547" s="12">
        <v>6098</v>
      </c>
      <c r="E547" s="358">
        <f t="shared" si="122"/>
        <v>507.96339999999998</v>
      </c>
      <c r="F547" s="356">
        <v>0</v>
      </c>
      <c r="G547" s="363">
        <v>507.96339999999998</v>
      </c>
      <c r="H547" s="356">
        <f t="shared" si="123"/>
        <v>0</v>
      </c>
      <c r="I547" s="361">
        <f t="shared" si="125"/>
        <v>0</v>
      </c>
      <c r="J547" s="361">
        <f t="shared" si="125"/>
        <v>0</v>
      </c>
    </row>
    <row r="548" spans="2:11" ht="15" x14ac:dyDescent="0.25">
      <c r="B548" s="354" t="s">
        <v>254</v>
      </c>
      <c r="C548" s="355">
        <v>37500</v>
      </c>
      <c r="D548" s="12">
        <v>6098</v>
      </c>
      <c r="E548" s="358">
        <f t="shared" si="122"/>
        <v>507.96339999999998</v>
      </c>
      <c r="F548" s="356">
        <v>0</v>
      </c>
      <c r="G548" s="363">
        <v>507.96339999999998</v>
      </c>
      <c r="H548" s="356">
        <f t="shared" si="123"/>
        <v>0</v>
      </c>
      <c r="I548" s="361">
        <f t="shared" si="125"/>
        <v>0</v>
      </c>
      <c r="J548" s="361">
        <f t="shared" si="125"/>
        <v>0</v>
      </c>
    </row>
    <row r="549" spans="2:11" ht="15" x14ac:dyDescent="0.25">
      <c r="B549" s="354" t="s">
        <v>254</v>
      </c>
      <c r="C549" s="355">
        <v>37530</v>
      </c>
      <c r="D549" s="12">
        <v>6098</v>
      </c>
      <c r="E549" s="358">
        <f t="shared" si="122"/>
        <v>507.96339999999998</v>
      </c>
      <c r="F549" s="356">
        <v>0</v>
      </c>
      <c r="G549" s="363">
        <v>507.96339999999998</v>
      </c>
      <c r="H549" s="356">
        <f t="shared" si="123"/>
        <v>0</v>
      </c>
      <c r="I549" s="361">
        <f t="shared" si="125"/>
        <v>0</v>
      </c>
      <c r="J549" s="361">
        <f t="shared" si="125"/>
        <v>0</v>
      </c>
    </row>
    <row r="550" spans="2:11" ht="15" x14ac:dyDescent="0.25">
      <c r="B550" s="354" t="s">
        <v>254</v>
      </c>
      <c r="C550" s="355">
        <v>37561</v>
      </c>
      <c r="D550" s="12">
        <v>6098</v>
      </c>
      <c r="E550" s="358">
        <f t="shared" si="122"/>
        <v>507.96339999999998</v>
      </c>
      <c r="F550" s="356">
        <v>0</v>
      </c>
      <c r="G550" s="363">
        <v>507.96339999999998</v>
      </c>
      <c r="H550" s="356">
        <f t="shared" si="123"/>
        <v>0</v>
      </c>
      <c r="I550" s="361">
        <f t="shared" si="125"/>
        <v>0</v>
      </c>
      <c r="J550" s="361">
        <f t="shared" si="125"/>
        <v>0</v>
      </c>
    </row>
    <row r="551" spans="2:11" ht="15" x14ac:dyDescent="0.25">
      <c r="B551" s="354" t="s">
        <v>254</v>
      </c>
      <c r="C551" s="355">
        <v>37591</v>
      </c>
      <c r="D551" s="12">
        <v>6098</v>
      </c>
      <c r="E551" s="358">
        <f t="shared" si="122"/>
        <v>507.96339999999998</v>
      </c>
      <c r="F551" s="356">
        <v>0</v>
      </c>
      <c r="G551" s="363">
        <v>507.96339999999998</v>
      </c>
      <c r="H551" s="356">
        <f t="shared" si="123"/>
        <v>0</v>
      </c>
      <c r="I551" s="361">
        <f t="shared" si="125"/>
        <v>0</v>
      </c>
      <c r="J551" s="361">
        <f t="shared" si="125"/>
        <v>0</v>
      </c>
    </row>
    <row r="552" spans="2:11" ht="15" x14ac:dyDescent="0.25">
      <c r="B552" s="354" t="s">
        <v>254</v>
      </c>
      <c r="C552" s="355">
        <v>37622</v>
      </c>
      <c r="D552" s="12">
        <v>6098</v>
      </c>
      <c r="E552" s="358">
        <f t="shared" si="122"/>
        <v>507.96339999999998</v>
      </c>
      <c r="F552" s="356">
        <v>0</v>
      </c>
      <c r="G552" s="363">
        <v>507.96339999999998</v>
      </c>
      <c r="H552" s="356">
        <f t="shared" si="123"/>
        <v>0</v>
      </c>
      <c r="I552" s="361">
        <f t="shared" si="125"/>
        <v>0</v>
      </c>
      <c r="J552" s="361">
        <f t="shared" si="125"/>
        <v>0</v>
      </c>
    </row>
    <row r="553" spans="2:11" ht="15" x14ac:dyDescent="0.25">
      <c r="B553" s="354" t="s">
        <v>254</v>
      </c>
      <c r="C553" s="355">
        <v>37653</v>
      </c>
      <c r="D553" s="12">
        <v>6275</v>
      </c>
      <c r="E553" s="358">
        <f t="shared" si="122"/>
        <v>522.70749999999998</v>
      </c>
      <c r="F553" s="356">
        <v>0</v>
      </c>
      <c r="G553" s="363">
        <v>522.70749999999998</v>
      </c>
      <c r="H553" s="356">
        <f t="shared" si="123"/>
        <v>0</v>
      </c>
      <c r="I553" s="361">
        <f t="shared" si="125"/>
        <v>0</v>
      </c>
      <c r="J553" s="361">
        <f t="shared" si="125"/>
        <v>0</v>
      </c>
    </row>
    <row r="554" spans="2:11" ht="15" x14ac:dyDescent="0.25">
      <c r="B554" s="354" t="s">
        <v>254</v>
      </c>
      <c r="C554" s="355">
        <v>37681</v>
      </c>
      <c r="D554" s="12">
        <v>6275</v>
      </c>
      <c r="E554" s="358">
        <f t="shared" si="122"/>
        <v>522.70749999999998</v>
      </c>
      <c r="F554" s="356">
        <v>0</v>
      </c>
      <c r="G554" s="363">
        <v>522.70749999999998</v>
      </c>
      <c r="H554" s="356">
        <f t="shared" si="123"/>
        <v>0</v>
      </c>
      <c r="I554" s="361">
        <f t="shared" si="125"/>
        <v>0</v>
      </c>
      <c r="J554" s="361">
        <f t="shared" si="125"/>
        <v>0</v>
      </c>
      <c r="K554" s="370">
        <f>SUM(D543:D554)</f>
        <v>73530</v>
      </c>
    </row>
    <row r="555" spans="2:11" ht="15" x14ac:dyDescent="0.25">
      <c r="B555" s="354" t="s">
        <v>254</v>
      </c>
      <c r="C555" s="355">
        <v>37712</v>
      </c>
      <c r="D555" s="12">
        <v>6275</v>
      </c>
      <c r="E555" s="358">
        <f t="shared" si="122"/>
        <v>522.70749999999998</v>
      </c>
      <c r="F555" s="356">
        <v>0</v>
      </c>
      <c r="G555" s="363">
        <v>522.70749999999998</v>
      </c>
      <c r="H555" s="356">
        <f t="shared" si="123"/>
        <v>0</v>
      </c>
      <c r="I555" s="361">
        <f t="shared" si="125"/>
        <v>0</v>
      </c>
      <c r="J555" s="361">
        <f t="shared" si="125"/>
        <v>0</v>
      </c>
    </row>
    <row r="556" spans="2:11" ht="15" x14ac:dyDescent="0.25">
      <c r="B556" s="354" t="s">
        <v>254</v>
      </c>
      <c r="C556" s="355">
        <v>37742</v>
      </c>
      <c r="D556" s="12">
        <v>6275</v>
      </c>
      <c r="E556" s="358">
        <f t="shared" si="122"/>
        <v>522.70749999999998</v>
      </c>
      <c r="F556" s="356">
        <v>0</v>
      </c>
      <c r="G556" s="363">
        <v>522.70749999999998</v>
      </c>
      <c r="H556" s="356">
        <f t="shared" si="123"/>
        <v>0</v>
      </c>
      <c r="I556" s="361">
        <f t="shared" si="125"/>
        <v>0</v>
      </c>
      <c r="J556" s="361">
        <f t="shared" si="125"/>
        <v>0</v>
      </c>
    </row>
    <row r="557" spans="2:11" ht="15" x14ac:dyDescent="0.25">
      <c r="B557" s="354" t="s">
        <v>254</v>
      </c>
      <c r="C557" s="355">
        <v>37773</v>
      </c>
      <c r="D557" s="12">
        <v>6275</v>
      </c>
      <c r="E557" s="358">
        <f t="shared" si="122"/>
        <v>522.70749999999998</v>
      </c>
      <c r="F557" s="356">
        <v>0</v>
      </c>
      <c r="G557" s="363">
        <v>522.70749999999998</v>
      </c>
      <c r="H557" s="356">
        <f t="shared" si="123"/>
        <v>0</v>
      </c>
      <c r="I557" s="361">
        <f t="shared" si="125"/>
        <v>0</v>
      </c>
      <c r="J557" s="361">
        <f t="shared" si="125"/>
        <v>0</v>
      </c>
    </row>
    <row r="558" spans="2:11" ht="15" x14ac:dyDescent="0.25">
      <c r="B558" s="354" t="s">
        <v>254</v>
      </c>
      <c r="C558" s="355">
        <v>37803</v>
      </c>
      <c r="D558" s="12">
        <v>6275</v>
      </c>
      <c r="E558" s="358">
        <f t="shared" si="122"/>
        <v>522.70749999999998</v>
      </c>
      <c r="F558" s="356">
        <v>0</v>
      </c>
      <c r="G558" s="363">
        <v>522.70749999999998</v>
      </c>
      <c r="H558" s="356">
        <f t="shared" si="123"/>
        <v>0</v>
      </c>
      <c r="I558" s="361">
        <f t="shared" si="125"/>
        <v>0</v>
      </c>
      <c r="J558" s="361">
        <f t="shared" si="125"/>
        <v>0</v>
      </c>
    </row>
    <row r="559" spans="2:11" ht="15" x14ac:dyDescent="0.25">
      <c r="B559" s="354" t="s">
        <v>254</v>
      </c>
      <c r="C559" s="355">
        <v>37834</v>
      </c>
      <c r="D559" s="12">
        <v>6275</v>
      </c>
      <c r="E559" s="358">
        <f t="shared" si="122"/>
        <v>522.70749999999998</v>
      </c>
      <c r="F559" s="356">
        <v>0</v>
      </c>
      <c r="G559" s="363">
        <v>522.70749999999998</v>
      </c>
      <c r="H559" s="356">
        <f t="shared" si="123"/>
        <v>0</v>
      </c>
      <c r="I559" s="361">
        <f t="shared" ref="I559:J574" si="126">SUM(H559*9.5%/12)</f>
        <v>0</v>
      </c>
      <c r="J559" s="361">
        <f t="shared" si="126"/>
        <v>0</v>
      </c>
    </row>
    <row r="560" spans="2:11" ht="15" x14ac:dyDescent="0.25">
      <c r="B560" s="354" t="s">
        <v>254</v>
      </c>
      <c r="C560" s="355">
        <v>37865</v>
      </c>
      <c r="D560" s="12">
        <v>6275</v>
      </c>
      <c r="E560" s="358">
        <f t="shared" si="122"/>
        <v>522.70749999999998</v>
      </c>
      <c r="F560" s="356">
        <v>0</v>
      </c>
      <c r="G560" s="363">
        <v>522.70749999999998</v>
      </c>
      <c r="H560" s="356">
        <f t="shared" si="123"/>
        <v>0</v>
      </c>
      <c r="I560" s="361">
        <f t="shared" si="126"/>
        <v>0</v>
      </c>
      <c r="J560" s="361">
        <f t="shared" si="126"/>
        <v>0</v>
      </c>
    </row>
    <row r="561" spans="2:11" ht="15" x14ac:dyDescent="0.25">
      <c r="B561" s="354" t="s">
        <v>254</v>
      </c>
      <c r="C561" s="355">
        <v>37895</v>
      </c>
      <c r="D561" s="12">
        <v>6275</v>
      </c>
      <c r="E561" s="358">
        <f t="shared" si="122"/>
        <v>522.70749999999998</v>
      </c>
      <c r="F561" s="356">
        <v>0</v>
      </c>
      <c r="G561" s="363">
        <v>522.70749999999998</v>
      </c>
      <c r="H561" s="356">
        <f t="shared" si="123"/>
        <v>0</v>
      </c>
      <c r="I561" s="361">
        <f t="shared" si="126"/>
        <v>0</v>
      </c>
      <c r="J561" s="361">
        <f t="shared" si="126"/>
        <v>0</v>
      </c>
    </row>
    <row r="562" spans="2:11" ht="15" x14ac:dyDescent="0.25">
      <c r="B562" s="354" t="s">
        <v>254</v>
      </c>
      <c r="C562" s="355">
        <v>37926</v>
      </c>
      <c r="D562" s="12">
        <v>6275</v>
      </c>
      <c r="E562" s="358">
        <f t="shared" si="122"/>
        <v>522.70749999999998</v>
      </c>
      <c r="F562" s="356">
        <v>0</v>
      </c>
      <c r="G562" s="363">
        <v>522.70749999999998</v>
      </c>
      <c r="H562" s="356">
        <f t="shared" si="123"/>
        <v>0</v>
      </c>
      <c r="I562" s="361">
        <f t="shared" si="126"/>
        <v>0</v>
      </c>
      <c r="J562" s="361">
        <f t="shared" si="126"/>
        <v>0</v>
      </c>
    </row>
    <row r="563" spans="2:11" ht="15" x14ac:dyDescent="0.25">
      <c r="B563" s="354" t="s">
        <v>254</v>
      </c>
      <c r="C563" s="355">
        <v>37956</v>
      </c>
      <c r="D563" s="12">
        <v>6275</v>
      </c>
      <c r="E563" s="358">
        <f t="shared" si="122"/>
        <v>522.70749999999998</v>
      </c>
      <c r="F563" s="356">
        <v>0</v>
      </c>
      <c r="G563" s="363">
        <v>522.70749999999998</v>
      </c>
      <c r="H563" s="356">
        <f t="shared" si="123"/>
        <v>0</v>
      </c>
      <c r="I563" s="361">
        <f t="shared" si="126"/>
        <v>0</v>
      </c>
      <c r="J563" s="361">
        <f t="shared" si="126"/>
        <v>0</v>
      </c>
    </row>
    <row r="564" spans="2:11" ht="15" x14ac:dyDescent="0.25">
      <c r="B564" s="354" t="s">
        <v>254</v>
      </c>
      <c r="C564" s="355">
        <v>37987</v>
      </c>
      <c r="D564" s="12">
        <v>6275</v>
      </c>
      <c r="E564" s="358">
        <f t="shared" si="122"/>
        <v>522.70749999999998</v>
      </c>
      <c r="F564" s="356">
        <v>0</v>
      </c>
      <c r="G564" s="363">
        <v>522.70749999999998</v>
      </c>
      <c r="H564" s="356">
        <f t="shared" si="123"/>
        <v>0</v>
      </c>
      <c r="I564" s="361">
        <f t="shared" si="126"/>
        <v>0</v>
      </c>
      <c r="J564" s="361">
        <f t="shared" si="126"/>
        <v>0</v>
      </c>
    </row>
    <row r="565" spans="2:11" ht="15" x14ac:dyDescent="0.25">
      <c r="B565" s="354" t="s">
        <v>254</v>
      </c>
      <c r="C565" s="355">
        <v>38018</v>
      </c>
      <c r="D565" s="12">
        <v>6634</v>
      </c>
      <c r="E565" s="358">
        <f t="shared" si="122"/>
        <v>552.61220000000003</v>
      </c>
      <c r="F565" s="356">
        <v>0</v>
      </c>
      <c r="G565" s="354">
        <v>541</v>
      </c>
      <c r="H565" s="356">
        <f t="shared" si="123"/>
        <v>11.61220000000003</v>
      </c>
      <c r="I565" s="361">
        <f t="shared" si="126"/>
        <v>9.1929916666666903E-2</v>
      </c>
      <c r="J565" s="360"/>
    </row>
    <row r="566" spans="2:11" ht="15" x14ac:dyDescent="0.25">
      <c r="B566" s="354" t="s">
        <v>254</v>
      </c>
      <c r="C566" s="355">
        <v>38047</v>
      </c>
      <c r="D566" s="12">
        <v>6634</v>
      </c>
      <c r="E566" s="358">
        <f t="shared" si="122"/>
        <v>552.61220000000003</v>
      </c>
      <c r="F566" s="356">
        <v>0</v>
      </c>
      <c r="G566" s="354">
        <v>541</v>
      </c>
      <c r="H566" s="356">
        <f t="shared" si="123"/>
        <v>11.61220000000003</v>
      </c>
      <c r="I566" s="361">
        <f t="shared" si="126"/>
        <v>9.1929916666666903E-2</v>
      </c>
      <c r="J566" s="360"/>
      <c r="K566" s="370">
        <f>SUM(D555:D566)</f>
        <v>76018</v>
      </c>
    </row>
    <row r="567" spans="2:11" ht="15" x14ac:dyDescent="0.25">
      <c r="B567" s="354" t="s">
        <v>254</v>
      </c>
      <c r="C567" s="355">
        <v>38078</v>
      </c>
      <c r="D567" s="12">
        <v>6634</v>
      </c>
      <c r="E567" s="358">
        <f t="shared" si="122"/>
        <v>552.61220000000003</v>
      </c>
      <c r="F567" s="356">
        <v>0</v>
      </c>
      <c r="G567" s="354">
        <v>541</v>
      </c>
      <c r="H567" s="356">
        <f t="shared" si="123"/>
        <v>11.61220000000003</v>
      </c>
      <c r="I567" s="361">
        <f t="shared" si="126"/>
        <v>9.1929916666666903E-2</v>
      </c>
      <c r="J567" s="360"/>
    </row>
    <row r="568" spans="2:11" ht="15" x14ac:dyDescent="0.25">
      <c r="B568" s="354" t="s">
        <v>254</v>
      </c>
      <c r="C568" s="355">
        <v>38108</v>
      </c>
      <c r="D568" s="12">
        <v>16266</v>
      </c>
      <c r="E568" s="358">
        <f t="shared" si="122"/>
        <v>1354.9577999999999</v>
      </c>
      <c r="F568" s="356">
        <v>0</v>
      </c>
      <c r="G568" s="354">
        <v>541</v>
      </c>
      <c r="H568" s="356">
        <f t="shared" si="123"/>
        <v>813.95779999999991</v>
      </c>
      <c r="I568" s="361">
        <f t="shared" si="126"/>
        <v>6.4438325833333323</v>
      </c>
      <c r="J568" s="360"/>
    </row>
    <row r="569" spans="2:11" ht="15" x14ac:dyDescent="0.25">
      <c r="B569" s="354" t="s">
        <v>254</v>
      </c>
      <c r="C569" s="355">
        <v>38139</v>
      </c>
      <c r="D569" s="12">
        <v>7033</v>
      </c>
      <c r="E569" s="358">
        <f t="shared" si="122"/>
        <v>585.84889999999996</v>
      </c>
      <c r="F569" s="356">
        <v>0</v>
      </c>
      <c r="G569" s="354">
        <v>541</v>
      </c>
      <c r="H569" s="356">
        <f t="shared" si="123"/>
        <v>44.848899999999958</v>
      </c>
      <c r="I569" s="361">
        <f t="shared" si="126"/>
        <v>0.35505379166666634</v>
      </c>
      <c r="J569" s="360"/>
    </row>
    <row r="570" spans="2:11" ht="15" x14ac:dyDescent="0.25">
      <c r="B570" s="354" t="s">
        <v>254</v>
      </c>
      <c r="C570" s="355">
        <v>38169</v>
      </c>
      <c r="D570" s="12">
        <v>7033</v>
      </c>
      <c r="E570" s="358">
        <f t="shared" si="122"/>
        <v>585.84889999999996</v>
      </c>
      <c r="F570" s="356">
        <v>0</v>
      </c>
      <c r="G570" s="354">
        <v>541</v>
      </c>
      <c r="H570" s="356">
        <f t="shared" si="123"/>
        <v>44.848899999999958</v>
      </c>
      <c r="I570" s="361">
        <f t="shared" si="126"/>
        <v>0.35505379166666634</v>
      </c>
      <c r="J570" s="360"/>
    </row>
    <row r="571" spans="2:11" ht="15" x14ac:dyDescent="0.25">
      <c r="B571" s="354" t="s">
        <v>254</v>
      </c>
      <c r="C571" s="355">
        <v>38200</v>
      </c>
      <c r="D571" s="12">
        <v>7033</v>
      </c>
      <c r="E571" s="358">
        <f t="shared" si="122"/>
        <v>585.84889999999996</v>
      </c>
      <c r="F571" s="356">
        <v>0</v>
      </c>
      <c r="G571" s="354">
        <v>541</v>
      </c>
      <c r="H571" s="356">
        <f t="shared" si="123"/>
        <v>44.848899999999958</v>
      </c>
      <c r="I571" s="361">
        <f t="shared" si="126"/>
        <v>0.35505379166666634</v>
      </c>
      <c r="J571" s="360"/>
    </row>
    <row r="572" spans="2:11" ht="15" x14ac:dyDescent="0.25">
      <c r="B572" s="354" t="s">
        <v>254</v>
      </c>
      <c r="C572" s="355">
        <v>38231</v>
      </c>
      <c r="D572" s="12">
        <v>7033</v>
      </c>
      <c r="E572" s="358">
        <f t="shared" si="122"/>
        <v>585.84889999999996</v>
      </c>
      <c r="F572" s="356">
        <v>0</v>
      </c>
      <c r="G572" s="354">
        <v>541</v>
      </c>
      <c r="H572" s="356">
        <f t="shared" si="123"/>
        <v>44.848899999999958</v>
      </c>
      <c r="I572" s="361">
        <f t="shared" si="126"/>
        <v>0.35505379166666634</v>
      </c>
      <c r="J572" s="360"/>
    </row>
    <row r="573" spans="2:11" ht="15" x14ac:dyDescent="0.25">
      <c r="B573" s="354" t="s">
        <v>254</v>
      </c>
      <c r="C573" s="355">
        <v>38261</v>
      </c>
      <c r="D573" s="12">
        <v>7227</v>
      </c>
      <c r="E573" s="358">
        <f t="shared" si="122"/>
        <v>602.00909999999999</v>
      </c>
      <c r="F573" s="356">
        <v>0</v>
      </c>
      <c r="G573" s="354">
        <v>541</v>
      </c>
      <c r="H573" s="356">
        <f t="shared" si="123"/>
        <v>61.009099999999989</v>
      </c>
      <c r="I573" s="361">
        <f t="shared" si="126"/>
        <v>0.48298870833333324</v>
      </c>
      <c r="J573" s="360"/>
    </row>
    <row r="574" spans="2:11" ht="15" x14ac:dyDescent="0.25">
      <c r="B574" s="354" t="s">
        <v>254</v>
      </c>
      <c r="C574" s="355">
        <v>38292</v>
      </c>
      <c r="D574" s="12">
        <v>7227</v>
      </c>
      <c r="E574" s="358">
        <f t="shared" si="122"/>
        <v>602.00909999999999</v>
      </c>
      <c r="F574" s="356">
        <v>0</v>
      </c>
      <c r="G574" s="354">
        <v>541</v>
      </c>
      <c r="H574" s="356">
        <f t="shared" si="123"/>
        <v>61.009099999999989</v>
      </c>
      <c r="I574" s="361">
        <f t="shared" si="126"/>
        <v>0.48298870833333324</v>
      </c>
      <c r="J574" s="360"/>
    </row>
    <row r="575" spans="2:11" ht="15" x14ac:dyDescent="0.25">
      <c r="B575" s="354" t="s">
        <v>254</v>
      </c>
      <c r="C575" s="355">
        <v>38322</v>
      </c>
      <c r="D575" s="12">
        <v>7227</v>
      </c>
      <c r="E575" s="358">
        <f t="shared" si="122"/>
        <v>602.00909999999999</v>
      </c>
      <c r="F575" s="356">
        <v>0</v>
      </c>
      <c r="G575" s="354">
        <v>541</v>
      </c>
      <c r="H575" s="356">
        <f t="shared" si="123"/>
        <v>61.009099999999989</v>
      </c>
      <c r="I575" s="361">
        <f t="shared" ref="I575:I589" si="127">SUM(H575*9.5%/12)</f>
        <v>0.48298870833333324</v>
      </c>
      <c r="J575" s="360"/>
    </row>
    <row r="576" spans="2:11" ht="15" x14ac:dyDescent="0.25">
      <c r="B576" s="354" t="s">
        <v>254</v>
      </c>
      <c r="C576" s="355">
        <v>38353</v>
      </c>
      <c r="D576" s="12">
        <v>7227</v>
      </c>
      <c r="E576" s="358">
        <f t="shared" si="122"/>
        <v>602.00909999999999</v>
      </c>
      <c r="F576" s="356">
        <v>0</v>
      </c>
      <c r="G576" s="354">
        <v>541</v>
      </c>
      <c r="H576" s="356">
        <f t="shared" si="123"/>
        <v>61.009099999999989</v>
      </c>
      <c r="I576" s="361">
        <f t="shared" si="127"/>
        <v>0.48298870833333324</v>
      </c>
      <c r="J576" s="360"/>
    </row>
    <row r="577" spans="2:11" ht="15" x14ac:dyDescent="0.25">
      <c r="B577" s="354" t="s">
        <v>254</v>
      </c>
      <c r="C577" s="355">
        <v>38384</v>
      </c>
      <c r="D577" s="12">
        <v>7450</v>
      </c>
      <c r="E577" s="358">
        <f t="shared" si="122"/>
        <v>620.58500000000004</v>
      </c>
      <c r="F577" s="356">
        <v>0</v>
      </c>
      <c r="G577" s="354">
        <v>541</v>
      </c>
      <c r="H577" s="356">
        <f t="shared" si="123"/>
        <v>79.585000000000036</v>
      </c>
      <c r="I577" s="361">
        <f t="shared" si="127"/>
        <v>0.63004791666666693</v>
      </c>
      <c r="J577" s="360"/>
    </row>
    <row r="578" spans="2:11" ht="15" x14ac:dyDescent="0.25">
      <c r="B578" s="354" t="s">
        <v>254</v>
      </c>
      <c r="C578" s="355">
        <v>38412</v>
      </c>
      <c r="D578" s="12">
        <v>7450</v>
      </c>
      <c r="E578" s="358">
        <f t="shared" si="122"/>
        <v>620.58500000000004</v>
      </c>
      <c r="F578" s="356">
        <v>0</v>
      </c>
      <c r="G578" s="354">
        <v>541</v>
      </c>
      <c r="H578" s="356">
        <f t="shared" si="123"/>
        <v>79.585000000000036</v>
      </c>
      <c r="I578" s="361">
        <f t="shared" si="127"/>
        <v>0.63004791666666693</v>
      </c>
      <c r="J578" s="360"/>
      <c r="K578" s="370">
        <f>SUM(D567:D578)</f>
        <v>94840</v>
      </c>
    </row>
    <row r="579" spans="2:11" ht="15" x14ac:dyDescent="0.25">
      <c r="B579" s="354" t="s">
        <v>254</v>
      </c>
      <c r="C579" s="355">
        <v>38443</v>
      </c>
      <c r="D579" s="12">
        <v>7450</v>
      </c>
      <c r="E579" s="358">
        <f t="shared" si="122"/>
        <v>620.58500000000004</v>
      </c>
      <c r="F579" s="356">
        <v>0</v>
      </c>
      <c r="G579" s="354">
        <v>541</v>
      </c>
      <c r="H579" s="356">
        <f t="shared" si="123"/>
        <v>79.585000000000036</v>
      </c>
      <c r="I579" s="361">
        <f t="shared" si="127"/>
        <v>0.63004791666666693</v>
      </c>
      <c r="J579" s="360"/>
    </row>
    <row r="580" spans="2:11" ht="15" x14ac:dyDescent="0.25">
      <c r="B580" s="354" t="s">
        <v>254</v>
      </c>
      <c r="C580" s="355">
        <v>38473</v>
      </c>
      <c r="D580" s="12">
        <v>7600</v>
      </c>
      <c r="E580" s="358">
        <f t="shared" si="122"/>
        <v>633.08000000000004</v>
      </c>
      <c r="F580" s="356">
        <v>0</v>
      </c>
      <c r="G580" s="354">
        <v>541</v>
      </c>
      <c r="H580" s="356">
        <f t="shared" si="123"/>
        <v>92.080000000000041</v>
      </c>
      <c r="I580" s="361">
        <f t="shared" si="127"/>
        <v>0.72896666666666698</v>
      </c>
      <c r="J580" s="360"/>
    </row>
    <row r="581" spans="2:11" ht="15" x14ac:dyDescent="0.25">
      <c r="B581" s="354" t="s">
        <v>254</v>
      </c>
      <c r="C581" s="355">
        <v>38504</v>
      </c>
      <c r="D581" s="12">
        <v>7600</v>
      </c>
      <c r="E581" s="358">
        <f t="shared" si="122"/>
        <v>633.08000000000004</v>
      </c>
      <c r="F581" s="356">
        <v>0</v>
      </c>
      <c r="G581" s="354">
        <v>541</v>
      </c>
      <c r="H581" s="356">
        <f t="shared" si="123"/>
        <v>92.080000000000041</v>
      </c>
      <c r="I581" s="361">
        <f t="shared" si="127"/>
        <v>0.72896666666666698</v>
      </c>
      <c r="J581" s="360"/>
    </row>
    <row r="582" spans="2:11" ht="15" x14ac:dyDescent="0.25">
      <c r="B582" s="354" t="s">
        <v>254</v>
      </c>
      <c r="C582" s="355">
        <v>38534</v>
      </c>
      <c r="D582" s="12">
        <v>7600</v>
      </c>
      <c r="E582" s="358">
        <f t="shared" si="122"/>
        <v>633.08000000000004</v>
      </c>
      <c r="F582" s="356">
        <v>0</v>
      </c>
      <c r="G582" s="354">
        <v>541</v>
      </c>
      <c r="H582" s="356">
        <f t="shared" si="123"/>
        <v>92.080000000000041</v>
      </c>
      <c r="I582" s="361">
        <f t="shared" si="127"/>
        <v>0.72896666666666698</v>
      </c>
      <c r="J582" s="360"/>
    </row>
    <row r="583" spans="2:11" ht="15" x14ac:dyDescent="0.25">
      <c r="B583" s="354" t="s">
        <v>254</v>
      </c>
      <c r="C583" s="355">
        <v>38565</v>
      </c>
      <c r="D583" s="12">
        <v>7600</v>
      </c>
      <c r="E583" s="358">
        <f t="shared" si="122"/>
        <v>633.08000000000004</v>
      </c>
      <c r="F583" s="356">
        <v>0</v>
      </c>
      <c r="G583" s="354">
        <v>541</v>
      </c>
      <c r="H583" s="356">
        <f t="shared" si="123"/>
        <v>92.080000000000041</v>
      </c>
      <c r="I583" s="361">
        <f t="shared" si="127"/>
        <v>0.72896666666666698</v>
      </c>
      <c r="J583" s="360"/>
    </row>
    <row r="584" spans="2:11" ht="15" x14ac:dyDescent="0.25">
      <c r="B584" s="354" t="s">
        <v>254</v>
      </c>
      <c r="C584" s="355">
        <v>38596</v>
      </c>
      <c r="D584" s="12">
        <v>7600</v>
      </c>
      <c r="E584" s="358">
        <f t="shared" si="122"/>
        <v>633.08000000000004</v>
      </c>
      <c r="F584" s="356">
        <v>0</v>
      </c>
      <c r="G584" s="354">
        <v>541</v>
      </c>
      <c r="H584" s="356">
        <f t="shared" si="123"/>
        <v>92.080000000000041</v>
      </c>
      <c r="I584" s="361">
        <f t="shared" si="127"/>
        <v>0.72896666666666698</v>
      </c>
      <c r="J584" s="360"/>
    </row>
    <row r="585" spans="2:11" ht="15" x14ac:dyDescent="0.25">
      <c r="B585" s="354" t="s">
        <v>254</v>
      </c>
      <c r="C585" s="355">
        <v>38626</v>
      </c>
      <c r="D585" s="12">
        <v>7750</v>
      </c>
      <c r="E585" s="358">
        <f t="shared" si="122"/>
        <v>645.57500000000005</v>
      </c>
      <c r="F585" s="356">
        <v>0</v>
      </c>
      <c r="G585" s="354">
        <v>541</v>
      </c>
      <c r="H585" s="356">
        <f t="shared" si="123"/>
        <v>104.57500000000005</v>
      </c>
      <c r="I585" s="361">
        <f t="shared" si="127"/>
        <v>0.82788541666666704</v>
      </c>
      <c r="J585" s="360"/>
    </row>
    <row r="586" spans="2:11" ht="15" x14ac:dyDescent="0.25">
      <c r="B586" s="354" t="s">
        <v>254</v>
      </c>
      <c r="C586" s="355">
        <v>38657</v>
      </c>
      <c r="D586" s="12">
        <v>7750</v>
      </c>
      <c r="E586" s="358">
        <f t="shared" si="122"/>
        <v>645.57500000000005</v>
      </c>
      <c r="F586" s="356">
        <v>0</v>
      </c>
      <c r="G586" s="354">
        <v>541</v>
      </c>
      <c r="H586" s="356">
        <f t="shared" si="123"/>
        <v>104.57500000000005</v>
      </c>
      <c r="I586" s="361">
        <f t="shared" si="127"/>
        <v>0.82788541666666704</v>
      </c>
      <c r="J586" s="360"/>
    </row>
    <row r="587" spans="2:11" ht="15" x14ac:dyDescent="0.25">
      <c r="B587" s="354" t="s">
        <v>254</v>
      </c>
      <c r="C587" s="355">
        <v>38687</v>
      </c>
      <c r="D587" s="12">
        <v>7750</v>
      </c>
      <c r="E587" s="358">
        <f t="shared" si="122"/>
        <v>645.57500000000005</v>
      </c>
      <c r="F587" s="356">
        <v>0</v>
      </c>
      <c r="G587" s="354">
        <v>541</v>
      </c>
      <c r="H587" s="356">
        <f t="shared" si="123"/>
        <v>104.57500000000005</v>
      </c>
      <c r="I587" s="361">
        <f t="shared" si="127"/>
        <v>0.82788541666666704</v>
      </c>
      <c r="J587" s="360"/>
    </row>
    <row r="588" spans="2:11" ht="15" x14ac:dyDescent="0.25">
      <c r="B588" s="354" t="s">
        <v>254</v>
      </c>
      <c r="C588" s="355">
        <v>38718</v>
      </c>
      <c r="D588" s="12">
        <v>7950</v>
      </c>
      <c r="E588" s="358">
        <f t="shared" si="122"/>
        <v>662.23500000000001</v>
      </c>
      <c r="F588" s="356">
        <v>0</v>
      </c>
      <c r="G588" s="354">
        <v>541</v>
      </c>
      <c r="H588" s="356">
        <f t="shared" si="123"/>
        <v>121.23500000000001</v>
      </c>
      <c r="I588" s="361">
        <f t="shared" si="127"/>
        <v>0.95977708333333345</v>
      </c>
      <c r="J588" s="360"/>
    </row>
    <row r="589" spans="2:11" ht="15" x14ac:dyDescent="0.25">
      <c r="B589" s="354" t="s">
        <v>254</v>
      </c>
      <c r="C589" s="355">
        <v>38749</v>
      </c>
      <c r="D589" s="12">
        <v>8189</v>
      </c>
      <c r="E589" s="358">
        <f t="shared" si="122"/>
        <v>682.14369999999997</v>
      </c>
      <c r="F589" s="356">
        <v>0</v>
      </c>
      <c r="G589" s="354">
        <v>541</v>
      </c>
      <c r="H589" s="356">
        <f t="shared" si="123"/>
        <v>141.14369999999997</v>
      </c>
      <c r="I589" s="361">
        <f t="shared" si="127"/>
        <v>1.1173876249999999</v>
      </c>
      <c r="J589" s="360"/>
    </row>
    <row r="590" spans="2:11" ht="15" x14ac:dyDescent="0.25">
      <c r="B590" s="354" t="s">
        <v>254</v>
      </c>
      <c r="C590" s="355">
        <v>38777</v>
      </c>
      <c r="D590" s="12">
        <v>8189</v>
      </c>
      <c r="E590" s="358">
        <f t="shared" si="122"/>
        <v>682.14369999999997</v>
      </c>
      <c r="F590" s="356">
        <v>0</v>
      </c>
      <c r="G590" s="354">
        <v>541</v>
      </c>
      <c r="H590" s="356">
        <f t="shared" si="123"/>
        <v>141.14369999999997</v>
      </c>
      <c r="I590" s="361">
        <f>SUM(H590*8.5%/12)</f>
        <v>0.99976787499999986</v>
      </c>
      <c r="J590" s="360">
        <v>8.5</v>
      </c>
      <c r="K590" s="370">
        <f>SUM(D579:D590)</f>
        <v>93028</v>
      </c>
    </row>
    <row r="591" spans="2:11" ht="15" x14ac:dyDescent="0.25">
      <c r="B591" s="354" t="s">
        <v>254</v>
      </c>
      <c r="C591" s="355">
        <v>38808</v>
      </c>
      <c r="D591" s="12">
        <v>8292</v>
      </c>
      <c r="E591" s="358">
        <f t="shared" si="122"/>
        <v>690.72360000000003</v>
      </c>
      <c r="F591" s="356">
        <v>0</v>
      </c>
      <c r="G591" s="354">
        <v>541</v>
      </c>
      <c r="H591" s="356">
        <f t="shared" si="123"/>
        <v>149.72360000000003</v>
      </c>
      <c r="I591" s="361">
        <f t="shared" ref="I591:I649" si="128">SUM(H591*8.5%/12)</f>
        <v>1.060542166666667</v>
      </c>
      <c r="J591" s="360"/>
    </row>
    <row r="592" spans="2:11" ht="15" x14ac:dyDescent="0.25">
      <c r="B592" s="354" t="s">
        <v>254</v>
      </c>
      <c r="C592" s="355">
        <v>38838</v>
      </c>
      <c r="D592" s="12">
        <v>8292</v>
      </c>
      <c r="E592" s="358">
        <f t="shared" ref="E592:E655" si="129">SUM(D592*8.33%)</f>
        <v>690.72360000000003</v>
      </c>
      <c r="F592" s="356">
        <v>0</v>
      </c>
      <c r="G592" s="354">
        <v>541</v>
      </c>
      <c r="H592" s="356">
        <f t="shared" si="123"/>
        <v>149.72360000000003</v>
      </c>
      <c r="I592" s="361">
        <f t="shared" si="128"/>
        <v>1.060542166666667</v>
      </c>
      <c r="J592" s="360"/>
    </row>
    <row r="593" spans="2:11" ht="15" x14ac:dyDescent="0.25">
      <c r="B593" s="354" t="s">
        <v>254</v>
      </c>
      <c r="C593" s="355">
        <v>38869</v>
      </c>
      <c r="D593" s="12">
        <v>8292</v>
      </c>
      <c r="E593" s="358">
        <f t="shared" si="129"/>
        <v>690.72360000000003</v>
      </c>
      <c r="F593" s="356">
        <v>0</v>
      </c>
      <c r="G593" s="354">
        <v>541</v>
      </c>
      <c r="H593" s="356">
        <f t="shared" si="123"/>
        <v>149.72360000000003</v>
      </c>
      <c r="I593" s="361">
        <f t="shared" si="128"/>
        <v>1.060542166666667</v>
      </c>
      <c r="J593" s="360"/>
    </row>
    <row r="594" spans="2:11" ht="15" x14ac:dyDescent="0.25">
      <c r="B594" s="354" t="s">
        <v>254</v>
      </c>
      <c r="C594" s="355">
        <v>38899</v>
      </c>
      <c r="D594" s="12">
        <v>8292</v>
      </c>
      <c r="E594" s="358">
        <f t="shared" si="129"/>
        <v>690.72360000000003</v>
      </c>
      <c r="F594" s="356">
        <v>0</v>
      </c>
      <c r="G594" s="354">
        <v>541</v>
      </c>
      <c r="H594" s="356">
        <f t="shared" si="123"/>
        <v>149.72360000000003</v>
      </c>
      <c r="I594" s="361">
        <f t="shared" si="128"/>
        <v>1.060542166666667</v>
      </c>
      <c r="J594" s="360"/>
    </row>
    <row r="595" spans="2:11" ht="15" x14ac:dyDescent="0.25">
      <c r="B595" s="354" t="s">
        <v>254</v>
      </c>
      <c r="C595" s="355">
        <v>38930</v>
      </c>
      <c r="D595" s="12">
        <v>8446</v>
      </c>
      <c r="E595" s="358">
        <f t="shared" si="129"/>
        <v>703.55179999999996</v>
      </c>
      <c r="F595" s="356">
        <v>0</v>
      </c>
      <c r="G595" s="354">
        <v>541</v>
      </c>
      <c r="H595" s="356">
        <f t="shared" ref="H595:H658" si="130">SUM(E595-G595)</f>
        <v>162.55179999999996</v>
      </c>
      <c r="I595" s="361">
        <f t="shared" si="128"/>
        <v>1.1514085833333332</v>
      </c>
      <c r="J595" s="360"/>
    </row>
    <row r="596" spans="2:11" ht="15" x14ac:dyDescent="0.25">
      <c r="B596" s="354" t="s">
        <v>254</v>
      </c>
      <c r="C596" s="355">
        <v>38961</v>
      </c>
      <c r="D596" s="12">
        <v>8446</v>
      </c>
      <c r="E596" s="358">
        <f t="shared" si="129"/>
        <v>703.55179999999996</v>
      </c>
      <c r="F596" s="356">
        <v>0</v>
      </c>
      <c r="G596" s="354">
        <v>541</v>
      </c>
      <c r="H596" s="356">
        <f t="shared" si="130"/>
        <v>162.55179999999996</v>
      </c>
      <c r="I596" s="361">
        <f t="shared" si="128"/>
        <v>1.1514085833333332</v>
      </c>
      <c r="J596" s="360"/>
    </row>
    <row r="597" spans="2:11" ht="15" x14ac:dyDescent="0.25">
      <c r="B597" s="354" t="s">
        <v>254</v>
      </c>
      <c r="C597" s="355">
        <v>38991</v>
      </c>
      <c r="D597" s="12">
        <v>8601</v>
      </c>
      <c r="E597" s="358">
        <f t="shared" si="129"/>
        <v>716.4633</v>
      </c>
      <c r="F597" s="356">
        <v>0</v>
      </c>
      <c r="G597" s="354">
        <v>541</v>
      </c>
      <c r="H597" s="356">
        <f t="shared" si="130"/>
        <v>175.4633</v>
      </c>
      <c r="I597" s="361">
        <f t="shared" si="128"/>
        <v>1.2428650416666669</v>
      </c>
      <c r="J597" s="360"/>
    </row>
    <row r="598" spans="2:11" ht="15" x14ac:dyDescent="0.25">
      <c r="B598" s="354" t="s">
        <v>254</v>
      </c>
      <c r="C598" s="355">
        <v>39022</v>
      </c>
      <c r="D598" s="12">
        <v>8601</v>
      </c>
      <c r="E598" s="358">
        <f t="shared" si="129"/>
        <v>716.4633</v>
      </c>
      <c r="F598" s="356">
        <v>0</v>
      </c>
      <c r="G598" s="354">
        <v>541</v>
      </c>
      <c r="H598" s="356">
        <f t="shared" si="130"/>
        <v>175.4633</v>
      </c>
      <c r="I598" s="361">
        <f t="shared" si="128"/>
        <v>1.2428650416666669</v>
      </c>
      <c r="J598" s="360"/>
    </row>
    <row r="599" spans="2:11" ht="15" x14ac:dyDescent="0.25">
      <c r="B599" s="354" t="s">
        <v>254</v>
      </c>
      <c r="C599" s="355">
        <v>39052</v>
      </c>
      <c r="D599" s="12">
        <v>8601</v>
      </c>
      <c r="E599" s="358">
        <f t="shared" si="129"/>
        <v>716.4633</v>
      </c>
      <c r="F599" s="356">
        <v>0</v>
      </c>
      <c r="G599" s="354">
        <v>541</v>
      </c>
      <c r="H599" s="356">
        <f t="shared" si="130"/>
        <v>175.4633</v>
      </c>
      <c r="I599" s="361">
        <f t="shared" si="128"/>
        <v>1.2428650416666669</v>
      </c>
      <c r="J599" s="360"/>
    </row>
    <row r="600" spans="2:11" ht="15" x14ac:dyDescent="0.25">
      <c r="B600" s="354" t="s">
        <v>254</v>
      </c>
      <c r="C600" s="355">
        <v>39083</v>
      </c>
      <c r="D600" s="12">
        <v>8601</v>
      </c>
      <c r="E600" s="358">
        <f t="shared" si="129"/>
        <v>716.4633</v>
      </c>
      <c r="F600" s="356">
        <v>0</v>
      </c>
      <c r="G600" s="354">
        <v>541</v>
      </c>
      <c r="H600" s="356">
        <f t="shared" si="130"/>
        <v>175.4633</v>
      </c>
      <c r="I600" s="361">
        <f t="shared" si="128"/>
        <v>1.2428650416666669</v>
      </c>
      <c r="J600" s="360"/>
    </row>
    <row r="601" spans="2:11" ht="15" x14ac:dyDescent="0.25">
      <c r="B601" s="354" t="s">
        <v>254</v>
      </c>
      <c r="C601" s="355">
        <v>39114</v>
      </c>
      <c r="D601" s="12">
        <v>9063</v>
      </c>
      <c r="E601" s="358">
        <f t="shared" si="129"/>
        <v>754.9479</v>
      </c>
      <c r="F601" s="356">
        <v>0</v>
      </c>
      <c r="G601" s="354">
        <v>541</v>
      </c>
      <c r="H601" s="356">
        <f t="shared" si="130"/>
        <v>213.9479</v>
      </c>
      <c r="I601" s="361">
        <f t="shared" si="128"/>
        <v>1.5154642916666667</v>
      </c>
      <c r="J601" s="360"/>
    </row>
    <row r="602" spans="2:11" ht="15" x14ac:dyDescent="0.25">
      <c r="B602" s="354" t="s">
        <v>254</v>
      </c>
      <c r="C602" s="355">
        <v>39142</v>
      </c>
      <c r="D602" s="12">
        <v>9063</v>
      </c>
      <c r="E602" s="358">
        <f t="shared" si="129"/>
        <v>754.9479</v>
      </c>
      <c r="F602" s="356">
        <v>0</v>
      </c>
      <c r="G602" s="354">
        <v>541</v>
      </c>
      <c r="H602" s="356">
        <f t="shared" si="130"/>
        <v>213.9479</v>
      </c>
      <c r="I602" s="361">
        <f t="shared" si="128"/>
        <v>1.5154642916666667</v>
      </c>
      <c r="J602" s="360">
        <v>8.5</v>
      </c>
      <c r="K602" s="370">
        <f>SUM(D591:D602)</f>
        <v>102590</v>
      </c>
    </row>
    <row r="603" spans="2:11" ht="15" x14ac:dyDescent="0.25">
      <c r="B603" s="354" t="s">
        <v>254</v>
      </c>
      <c r="C603" s="355">
        <v>39173</v>
      </c>
      <c r="D603" s="12">
        <v>9063</v>
      </c>
      <c r="E603" s="358">
        <f t="shared" si="129"/>
        <v>754.9479</v>
      </c>
      <c r="F603" s="356">
        <v>0</v>
      </c>
      <c r="G603" s="354">
        <v>541</v>
      </c>
      <c r="H603" s="356">
        <f t="shared" si="130"/>
        <v>213.9479</v>
      </c>
      <c r="I603" s="361">
        <f t="shared" si="128"/>
        <v>1.5154642916666667</v>
      </c>
      <c r="J603" s="360"/>
    </row>
    <row r="604" spans="2:11" ht="15" x14ac:dyDescent="0.25">
      <c r="B604" s="354" t="s">
        <v>254</v>
      </c>
      <c r="C604" s="355">
        <v>39203</v>
      </c>
      <c r="D604" s="12">
        <v>9858</v>
      </c>
      <c r="E604" s="358">
        <f t="shared" si="129"/>
        <v>821.17139999999995</v>
      </c>
      <c r="F604" s="356">
        <v>0</v>
      </c>
      <c r="G604" s="354">
        <v>541</v>
      </c>
      <c r="H604" s="356">
        <f t="shared" si="130"/>
        <v>280.17139999999995</v>
      </c>
      <c r="I604" s="361">
        <f t="shared" si="128"/>
        <v>1.9845474166666666</v>
      </c>
      <c r="J604" s="360"/>
    </row>
    <row r="605" spans="2:11" ht="15" x14ac:dyDescent="0.25">
      <c r="B605" s="354" t="s">
        <v>254</v>
      </c>
      <c r="C605" s="355">
        <v>39234</v>
      </c>
      <c r="D605" s="12">
        <v>9858</v>
      </c>
      <c r="E605" s="358">
        <f t="shared" si="129"/>
        <v>821.17139999999995</v>
      </c>
      <c r="F605" s="356">
        <v>0</v>
      </c>
      <c r="G605" s="354">
        <v>541</v>
      </c>
      <c r="H605" s="356">
        <f t="shared" si="130"/>
        <v>280.17139999999995</v>
      </c>
      <c r="I605" s="361">
        <f t="shared" si="128"/>
        <v>1.9845474166666666</v>
      </c>
      <c r="J605" s="360"/>
    </row>
    <row r="606" spans="2:11" ht="15" x14ac:dyDescent="0.25">
      <c r="B606" s="354" t="s">
        <v>254</v>
      </c>
      <c r="C606" s="355">
        <v>39264</v>
      </c>
      <c r="D606" s="12">
        <v>9858</v>
      </c>
      <c r="E606" s="358">
        <f t="shared" si="129"/>
        <v>821.17139999999995</v>
      </c>
      <c r="F606" s="356">
        <v>0</v>
      </c>
      <c r="G606" s="354">
        <v>541</v>
      </c>
      <c r="H606" s="356">
        <f t="shared" si="130"/>
        <v>280.17139999999995</v>
      </c>
      <c r="I606" s="361">
        <f t="shared" si="128"/>
        <v>1.9845474166666666</v>
      </c>
      <c r="J606" s="360"/>
    </row>
    <row r="607" spans="2:11" ht="15" x14ac:dyDescent="0.25">
      <c r="B607" s="354" t="s">
        <v>254</v>
      </c>
      <c r="C607" s="355">
        <v>39295</v>
      </c>
      <c r="D607" s="12">
        <v>9858</v>
      </c>
      <c r="E607" s="358">
        <f t="shared" si="129"/>
        <v>821.17139999999995</v>
      </c>
      <c r="F607" s="356">
        <v>0</v>
      </c>
      <c r="G607" s="354">
        <v>541</v>
      </c>
      <c r="H607" s="356">
        <f t="shared" si="130"/>
        <v>280.17139999999995</v>
      </c>
      <c r="I607" s="361">
        <f t="shared" si="128"/>
        <v>1.9845474166666666</v>
      </c>
      <c r="J607" s="360"/>
    </row>
    <row r="608" spans="2:11" ht="15" x14ac:dyDescent="0.25">
      <c r="B608" s="354" t="s">
        <v>254</v>
      </c>
      <c r="C608" s="355">
        <v>39326</v>
      </c>
      <c r="D608" s="12">
        <v>9858</v>
      </c>
      <c r="E608" s="358">
        <f t="shared" si="129"/>
        <v>821.17139999999995</v>
      </c>
      <c r="F608" s="356">
        <v>0</v>
      </c>
      <c r="G608" s="354">
        <v>541</v>
      </c>
      <c r="H608" s="356">
        <f t="shared" si="130"/>
        <v>280.17139999999995</v>
      </c>
      <c r="I608" s="361">
        <f t="shared" si="128"/>
        <v>1.9845474166666666</v>
      </c>
      <c r="J608" s="360"/>
    </row>
    <row r="609" spans="2:11" ht="15" x14ac:dyDescent="0.25">
      <c r="B609" s="354" t="s">
        <v>254</v>
      </c>
      <c r="C609" s="355">
        <v>39356</v>
      </c>
      <c r="D609" s="12">
        <v>9858</v>
      </c>
      <c r="E609" s="358">
        <f t="shared" si="129"/>
        <v>821.17139999999995</v>
      </c>
      <c r="F609" s="356">
        <v>0</v>
      </c>
      <c r="G609" s="354">
        <v>541</v>
      </c>
      <c r="H609" s="356">
        <f t="shared" si="130"/>
        <v>280.17139999999995</v>
      </c>
      <c r="I609" s="361">
        <f t="shared" si="128"/>
        <v>1.9845474166666666</v>
      </c>
      <c r="J609" s="360"/>
    </row>
    <row r="610" spans="2:11" ht="15" x14ac:dyDescent="0.25">
      <c r="B610" s="354" t="s">
        <v>254</v>
      </c>
      <c r="C610" s="355">
        <v>39387</v>
      </c>
      <c r="D610" s="12">
        <v>9858</v>
      </c>
      <c r="E610" s="358">
        <f t="shared" si="129"/>
        <v>821.17139999999995</v>
      </c>
      <c r="F610" s="356">
        <v>0</v>
      </c>
      <c r="G610" s="354">
        <v>541</v>
      </c>
      <c r="H610" s="356">
        <f t="shared" si="130"/>
        <v>280.17139999999995</v>
      </c>
      <c r="I610" s="361">
        <f t="shared" si="128"/>
        <v>1.9845474166666666</v>
      </c>
      <c r="J610" s="360"/>
    </row>
    <row r="611" spans="2:11" ht="15" x14ac:dyDescent="0.25">
      <c r="B611" s="354" t="s">
        <v>254</v>
      </c>
      <c r="C611" s="355">
        <v>39417</v>
      </c>
      <c r="D611" s="12">
        <v>9858</v>
      </c>
      <c r="E611" s="358">
        <f t="shared" si="129"/>
        <v>821.17139999999995</v>
      </c>
      <c r="F611" s="356">
        <v>0</v>
      </c>
      <c r="G611" s="354">
        <v>541</v>
      </c>
      <c r="H611" s="356">
        <f t="shared" si="130"/>
        <v>280.17139999999995</v>
      </c>
      <c r="I611" s="361">
        <f t="shared" si="128"/>
        <v>1.9845474166666666</v>
      </c>
      <c r="J611" s="360"/>
    </row>
    <row r="612" spans="2:11" ht="15" x14ac:dyDescent="0.25">
      <c r="B612" s="354" t="s">
        <v>254</v>
      </c>
      <c r="C612" s="355">
        <v>39448</v>
      </c>
      <c r="D612" s="12">
        <v>9858</v>
      </c>
      <c r="E612" s="358">
        <f t="shared" si="129"/>
        <v>821.17139999999995</v>
      </c>
      <c r="F612" s="356">
        <v>0</v>
      </c>
      <c r="G612" s="354">
        <v>541</v>
      </c>
      <c r="H612" s="356">
        <f t="shared" si="130"/>
        <v>280.17139999999995</v>
      </c>
      <c r="I612" s="361">
        <f t="shared" si="128"/>
        <v>1.9845474166666666</v>
      </c>
      <c r="J612" s="360"/>
    </row>
    <row r="613" spans="2:11" ht="15" x14ac:dyDescent="0.25">
      <c r="B613" s="354" t="s">
        <v>254</v>
      </c>
      <c r="C613" s="355">
        <v>39479</v>
      </c>
      <c r="D613" s="12">
        <v>10595</v>
      </c>
      <c r="E613" s="358">
        <f t="shared" si="129"/>
        <v>882.56349999999998</v>
      </c>
      <c r="F613" s="356">
        <v>0</v>
      </c>
      <c r="G613" s="354">
        <v>541</v>
      </c>
      <c r="H613" s="356">
        <f t="shared" si="130"/>
        <v>341.56349999999998</v>
      </c>
      <c r="I613" s="361">
        <f t="shared" si="128"/>
        <v>2.4194081249999999</v>
      </c>
      <c r="J613" s="360"/>
    </row>
    <row r="614" spans="2:11" ht="15" x14ac:dyDescent="0.25">
      <c r="B614" s="354" t="s">
        <v>254</v>
      </c>
      <c r="C614" s="355">
        <v>39508</v>
      </c>
      <c r="D614" s="12">
        <v>10595</v>
      </c>
      <c r="E614" s="358">
        <f t="shared" si="129"/>
        <v>882.56349999999998</v>
      </c>
      <c r="F614" s="356">
        <v>0</v>
      </c>
      <c r="G614" s="354">
        <v>541</v>
      </c>
      <c r="H614" s="356">
        <f t="shared" si="130"/>
        <v>341.56349999999998</v>
      </c>
      <c r="I614" s="361">
        <f t="shared" si="128"/>
        <v>2.4194081249999999</v>
      </c>
      <c r="J614" s="360">
        <v>8.5</v>
      </c>
      <c r="K614" s="370">
        <f>SUM(D603:D614)</f>
        <v>118975</v>
      </c>
    </row>
    <row r="615" spans="2:11" ht="15" x14ac:dyDescent="0.25">
      <c r="B615" s="354" t="s">
        <v>254</v>
      </c>
      <c r="C615" s="355">
        <v>39539</v>
      </c>
      <c r="D615" s="12">
        <v>10595</v>
      </c>
      <c r="E615" s="358">
        <f t="shared" si="129"/>
        <v>882.56349999999998</v>
      </c>
      <c r="F615" s="356">
        <v>0</v>
      </c>
      <c r="G615" s="354">
        <v>541</v>
      </c>
      <c r="H615" s="356">
        <f t="shared" si="130"/>
        <v>341.56349999999998</v>
      </c>
      <c r="I615" s="361">
        <f t="shared" si="128"/>
        <v>2.4194081249999999</v>
      </c>
      <c r="J615" s="360"/>
    </row>
    <row r="616" spans="2:11" ht="15" x14ac:dyDescent="0.25">
      <c r="B616" s="354" t="s">
        <v>254</v>
      </c>
      <c r="C616" s="355">
        <v>39569</v>
      </c>
      <c r="D616" s="12">
        <v>10595</v>
      </c>
      <c r="E616" s="358">
        <f t="shared" si="129"/>
        <v>882.56349999999998</v>
      </c>
      <c r="F616" s="356">
        <v>0</v>
      </c>
      <c r="G616" s="354">
        <v>541</v>
      </c>
      <c r="H616" s="356">
        <f t="shared" si="130"/>
        <v>341.56349999999998</v>
      </c>
      <c r="I616" s="361">
        <f t="shared" si="128"/>
        <v>2.4194081249999999</v>
      </c>
      <c r="J616" s="360"/>
    </row>
    <row r="617" spans="2:11" ht="15" x14ac:dyDescent="0.25">
      <c r="B617" s="354" t="s">
        <v>254</v>
      </c>
      <c r="C617" s="355">
        <v>39600</v>
      </c>
      <c r="D617" s="12">
        <v>11663</v>
      </c>
      <c r="E617" s="358">
        <f t="shared" si="129"/>
        <v>971.52790000000005</v>
      </c>
      <c r="F617" s="356">
        <v>0</v>
      </c>
      <c r="G617" s="354">
        <v>541</v>
      </c>
      <c r="H617" s="356">
        <f t="shared" si="130"/>
        <v>430.52790000000005</v>
      </c>
      <c r="I617" s="361">
        <f t="shared" si="128"/>
        <v>3.0495726250000001</v>
      </c>
      <c r="J617" s="360"/>
    </row>
    <row r="618" spans="2:11" ht="15" x14ac:dyDescent="0.25">
      <c r="B618" s="354" t="s">
        <v>254</v>
      </c>
      <c r="C618" s="355">
        <v>39630</v>
      </c>
      <c r="D618" s="12">
        <v>11088</v>
      </c>
      <c r="E618" s="358">
        <f t="shared" si="129"/>
        <v>923.63040000000001</v>
      </c>
      <c r="F618" s="356">
        <v>0</v>
      </c>
      <c r="G618" s="354">
        <v>541</v>
      </c>
      <c r="H618" s="356">
        <f t="shared" si="130"/>
        <v>382.63040000000001</v>
      </c>
      <c r="I618" s="361">
        <f t="shared" si="128"/>
        <v>2.7102986666666666</v>
      </c>
      <c r="J618" s="360"/>
    </row>
    <row r="619" spans="2:11" ht="15" x14ac:dyDescent="0.25">
      <c r="B619" s="354" t="s">
        <v>254</v>
      </c>
      <c r="C619" s="355">
        <v>39661</v>
      </c>
      <c r="D619" s="12">
        <v>11088</v>
      </c>
      <c r="E619" s="358">
        <f t="shared" si="129"/>
        <v>923.63040000000001</v>
      </c>
      <c r="F619" s="356">
        <v>0</v>
      </c>
      <c r="G619" s="354">
        <v>541</v>
      </c>
      <c r="H619" s="356">
        <f t="shared" si="130"/>
        <v>382.63040000000001</v>
      </c>
      <c r="I619" s="361">
        <f t="shared" si="128"/>
        <v>2.7102986666666666</v>
      </c>
      <c r="J619" s="360"/>
    </row>
    <row r="620" spans="2:11" ht="15" x14ac:dyDescent="0.25">
      <c r="B620" s="354" t="s">
        <v>254</v>
      </c>
      <c r="C620" s="355">
        <v>39692</v>
      </c>
      <c r="D620" s="12">
        <v>11088</v>
      </c>
      <c r="E620" s="358">
        <f t="shared" si="129"/>
        <v>923.63040000000001</v>
      </c>
      <c r="F620" s="356">
        <v>0</v>
      </c>
      <c r="G620" s="354">
        <v>541</v>
      </c>
      <c r="H620" s="356">
        <f t="shared" si="130"/>
        <v>382.63040000000001</v>
      </c>
      <c r="I620" s="361">
        <f t="shared" si="128"/>
        <v>2.7102986666666666</v>
      </c>
      <c r="J620" s="360"/>
    </row>
    <row r="621" spans="2:11" ht="15" x14ac:dyDescent="0.25">
      <c r="B621" s="354" t="s">
        <v>254</v>
      </c>
      <c r="C621" s="355">
        <v>39722</v>
      </c>
      <c r="D621" s="12">
        <v>11088</v>
      </c>
      <c r="E621" s="358">
        <f t="shared" si="129"/>
        <v>923.63040000000001</v>
      </c>
      <c r="F621" s="356">
        <v>0</v>
      </c>
      <c r="G621" s="354">
        <v>541</v>
      </c>
      <c r="H621" s="356">
        <f t="shared" si="130"/>
        <v>382.63040000000001</v>
      </c>
      <c r="I621" s="361">
        <f t="shared" si="128"/>
        <v>2.7102986666666666</v>
      </c>
      <c r="J621" s="360"/>
    </row>
    <row r="622" spans="2:11" ht="15" x14ac:dyDescent="0.25">
      <c r="B622" s="354" t="s">
        <v>254</v>
      </c>
      <c r="C622" s="355">
        <v>39753</v>
      </c>
      <c r="D622" s="12">
        <v>11088</v>
      </c>
      <c r="E622" s="358">
        <f t="shared" si="129"/>
        <v>923.63040000000001</v>
      </c>
      <c r="F622" s="356">
        <v>0</v>
      </c>
      <c r="G622" s="354">
        <v>541</v>
      </c>
      <c r="H622" s="356">
        <f t="shared" si="130"/>
        <v>382.63040000000001</v>
      </c>
      <c r="I622" s="361">
        <f t="shared" si="128"/>
        <v>2.7102986666666666</v>
      </c>
      <c r="J622" s="360"/>
    </row>
    <row r="623" spans="2:11" ht="15" x14ac:dyDescent="0.25">
      <c r="B623" s="354" t="s">
        <v>254</v>
      </c>
      <c r="C623" s="355">
        <v>39783</v>
      </c>
      <c r="D623" s="12">
        <v>11580</v>
      </c>
      <c r="E623" s="358">
        <f t="shared" si="129"/>
        <v>964.61400000000003</v>
      </c>
      <c r="F623" s="356">
        <v>0</v>
      </c>
      <c r="G623" s="354">
        <v>541</v>
      </c>
      <c r="H623" s="356">
        <f t="shared" si="130"/>
        <v>423.61400000000003</v>
      </c>
      <c r="I623" s="361">
        <f t="shared" si="128"/>
        <v>3.0005991666666674</v>
      </c>
      <c r="J623" s="360"/>
    </row>
    <row r="624" spans="2:11" ht="15" x14ac:dyDescent="0.25">
      <c r="B624" s="354" t="s">
        <v>254</v>
      </c>
      <c r="C624" s="355">
        <v>39814</v>
      </c>
      <c r="D624" s="12">
        <v>11580</v>
      </c>
      <c r="E624" s="358">
        <f t="shared" si="129"/>
        <v>964.61400000000003</v>
      </c>
      <c r="F624" s="356">
        <v>0</v>
      </c>
      <c r="G624" s="354">
        <v>541</v>
      </c>
      <c r="H624" s="356">
        <f t="shared" si="130"/>
        <v>423.61400000000003</v>
      </c>
      <c r="I624" s="361">
        <f t="shared" si="128"/>
        <v>3.0005991666666674</v>
      </c>
      <c r="J624" s="360"/>
    </row>
    <row r="625" spans="2:11" ht="15" x14ac:dyDescent="0.25">
      <c r="B625" s="354" t="s">
        <v>254</v>
      </c>
      <c r="C625" s="355">
        <v>39845</v>
      </c>
      <c r="D625" s="12">
        <v>11950</v>
      </c>
      <c r="E625" s="358">
        <f t="shared" si="129"/>
        <v>995.43499999999995</v>
      </c>
      <c r="F625" s="356">
        <v>0</v>
      </c>
      <c r="G625" s="354">
        <v>541</v>
      </c>
      <c r="H625" s="356">
        <f t="shared" si="130"/>
        <v>454.43499999999995</v>
      </c>
      <c r="I625" s="361">
        <f t="shared" si="128"/>
        <v>3.2189145833333335</v>
      </c>
      <c r="J625" s="360"/>
    </row>
    <row r="626" spans="2:11" ht="15" x14ac:dyDescent="0.25">
      <c r="B626" s="354" t="s">
        <v>254</v>
      </c>
      <c r="C626" s="355">
        <v>39873</v>
      </c>
      <c r="D626" s="12">
        <v>11950</v>
      </c>
      <c r="E626" s="358">
        <f t="shared" si="129"/>
        <v>995.43499999999995</v>
      </c>
      <c r="F626" s="356">
        <v>0</v>
      </c>
      <c r="G626" s="354">
        <v>541</v>
      </c>
      <c r="H626" s="356">
        <f t="shared" si="130"/>
        <v>454.43499999999995</v>
      </c>
      <c r="I626" s="361">
        <f t="shared" si="128"/>
        <v>3.2189145833333335</v>
      </c>
      <c r="J626" s="360">
        <v>8.5</v>
      </c>
      <c r="K626" s="370">
        <f>SUM(D615:D626)</f>
        <v>135353</v>
      </c>
    </row>
    <row r="627" spans="2:11" ht="15" x14ac:dyDescent="0.25">
      <c r="B627" s="354" t="s">
        <v>254</v>
      </c>
      <c r="C627" s="355">
        <v>39904</v>
      </c>
      <c r="D627" s="12">
        <v>12458</v>
      </c>
      <c r="E627" s="358">
        <f t="shared" si="129"/>
        <v>1037.7513999999999</v>
      </c>
      <c r="F627" s="356">
        <v>0</v>
      </c>
      <c r="G627" s="354">
        <v>541</v>
      </c>
      <c r="H627" s="356">
        <f t="shared" si="130"/>
        <v>496.75139999999988</v>
      </c>
      <c r="I627" s="361">
        <f t="shared" si="128"/>
        <v>3.5186557499999993</v>
      </c>
      <c r="J627" s="360"/>
    </row>
    <row r="628" spans="2:11" ht="15" x14ac:dyDescent="0.25">
      <c r="B628" s="354" t="s">
        <v>254</v>
      </c>
      <c r="C628" s="355">
        <v>39934</v>
      </c>
      <c r="D628" s="12">
        <v>32481</v>
      </c>
      <c r="E628" s="358">
        <f t="shared" si="129"/>
        <v>2705.6673000000001</v>
      </c>
      <c r="F628" s="356">
        <v>0</v>
      </c>
      <c r="G628" s="354">
        <v>541</v>
      </c>
      <c r="H628" s="356">
        <f t="shared" si="130"/>
        <v>2164.6673000000001</v>
      </c>
      <c r="I628" s="361">
        <f t="shared" si="128"/>
        <v>15.333060041666668</v>
      </c>
      <c r="J628" s="360"/>
    </row>
    <row r="629" spans="2:11" ht="15" x14ac:dyDescent="0.25">
      <c r="B629" s="354" t="s">
        <v>254</v>
      </c>
      <c r="C629" s="355">
        <v>39965</v>
      </c>
      <c r="D629" s="12">
        <v>16716</v>
      </c>
      <c r="E629" s="358">
        <f t="shared" si="129"/>
        <v>1392.4428</v>
      </c>
      <c r="F629" s="356">
        <v>0</v>
      </c>
      <c r="G629" s="354">
        <v>541</v>
      </c>
      <c r="H629" s="356">
        <f t="shared" si="130"/>
        <v>851.44280000000003</v>
      </c>
      <c r="I629" s="361">
        <f t="shared" si="128"/>
        <v>6.0310531666666671</v>
      </c>
      <c r="J629" s="360"/>
    </row>
    <row r="630" spans="2:11" ht="15" x14ac:dyDescent="0.25">
      <c r="B630" s="354" t="s">
        <v>254</v>
      </c>
      <c r="C630" s="355">
        <v>39995</v>
      </c>
      <c r="D630" s="12">
        <v>16716</v>
      </c>
      <c r="E630" s="358">
        <f t="shared" si="129"/>
        <v>1392.4428</v>
      </c>
      <c r="F630" s="356">
        <v>0</v>
      </c>
      <c r="G630" s="354">
        <v>541</v>
      </c>
      <c r="H630" s="356">
        <f t="shared" si="130"/>
        <v>851.44280000000003</v>
      </c>
      <c r="I630" s="361">
        <f t="shared" si="128"/>
        <v>6.0310531666666671</v>
      </c>
      <c r="J630" s="360"/>
    </row>
    <row r="631" spans="2:11" ht="15" x14ac:dyDescent="0.25">
      <c r="B631" s="354" t="s">
        <v>254</v>
      </c>
      <c r="C631" s="355">
        <v>40026</v>
      </c>
      <c r="D631" s="12">
        <v>17226</v>
      </c>
      <c r="E631" s="358">
        <f t="shared" si="129"/>
        <v>1434.9258</v>
      </c>
      <c r="F631" s="356">
        <v>0</v>
      </c>
      <c r="G631" s="354">
        <v>541</v>
      </c>
      <c r="H631" s="356">
        <f t="shared" si="130"/>
        <v>893.92579999999998</v>
      </c>
      <c r="I631" s="361">
        <f t="shared" si="128"/>
        <v>6.3319744166666672</v>
      </c>
      <c r="J631" s="360"/>
    </row>
    <row r="632" spans="2:11" ht="15" x14ac:dyDescent="0.25">
      <c r="B632" s="354" t="s">
        <v>254</v>
      </c>
      <c r="C632" s="355">
        <v>40057</v>
      </c>
      <c r="D632" s="12">
        <v>17226</v>
      </c>
      <c r="E632" s="358">
        <f t="shared" si="129"/>
        <v>1434.9258</v>
      </c>
      <c r="F632" s="356">
        <v>0</v>
      </c>
      <c r="G632" s="354">
        <v>541</v>
      </c>
      <c r="H632" s="356">
        <f t="shared" si="130"/>
        <v>893.92579999999998</v>
      </c>
      <c r="I632" s="361">
        <f t="shared" si="128"/>
        <v>6.3319744166666672</v>
      </c>
      <c r="J632" s="360"/>
    </row>
    <row r="633" spans="2:11" ht="15" x14ac:dyDescent="0.25">
      <c r="B633" s="354" t="s">
        <v>254</v>
      </c>
      <c r="C633" s="355">
        <v>40087</v>
      </c>
      <c r="D633" s="12">
        <v>17226</v>
      </c>
      <c r="E633" s="358">
        <f t="shared" si="129"/>
        <v>1434.9258</v>
      </c>
      <c r="F633" s="356">
        <v>0</v>
      </c>
      <c r="G633" s="354">
        <v>541</v>
      </c>
      <c r="H633" s="356">
        <f t="shared" si="130"/>
        <v>893.92579999999998</v>
      </c>
      <c r="I633" s="361">
        <f t="shared" si="128"/>
        <v>6.3319744166666672</v>
      </c>
      <c r="J633" s="360"/>
    </row>
    <row r="634" spans="2:11" ht="15" x14ac:dyDescent="0.25">
      <c r="B634" s="354" t="s">
        <v>254</v>
      </c>
      <c r="C634" s="355">
        <v>40118</v>
      </c>
      <c r="D634" s="12">
        <v>17226</v>
      </c>
      <c r="E634" s="358">
        <f t="shared" si="129"/>
        <v>1434.9258</v>
      </c>
      <c r="F634" s="356">
        <v>0</v>
      </c>
      <c r="G634" s="354">
        <v>541</v>
      </c>
      <c r="H634" s="356">
        <f t="shared" si="130"/>
        <v>893.92579999999998</v>
      </c>
      <c r="I634" s="361">
        <f t="shared" si="128"/>
        <v>6.3319744166666672</v>
      </c>
      <c r="J634" s="360"/>
    </row>
    <row r="635" spans="2:11" ht="15" x14ac:dyDescent="0.25">
      <c r="B635" s="354" t="s">
        <v>254</v>
      </c>
      <c r="C635" s="355">
        <v>40148</v>
      </c>
      <c r="D635" s="12">
        <v>17226</v>
      </c>
      <c r="E635" s="358">
        <f t="shared" si="129"/>
        <v>1434.9258</v>
      </c>
      <c r="F635" s="356">
        <v>0</v>
      </c>
      <c r="G635" s="354">
        <v>541</v>
      </c>
      <c r="H635" s="356">
        <f t="shared" si="130"/>
        <v>893.92579999999998</v>
      </c>
      <c r="I635" s="361">
        <f t="shared" si="128"/>
        <v>6.3319744166666672</v>
      </c>
      <c r="J635" s="360"/>
    </row>
    <row r="636" spans="2:11" ht="15" x14ac:dyDescent="0.25">
      <c r="B636" s="354" t="s">
        <v>254</v>
      </c>
      <c r="C636" s="355">
        <v>40179</v>
      </c>
      <c r="D636" s="12">
        <v>18117</v>
      </c>
      <c r="E636" s="358">
        <f t="shared" si="129"/>
        <v>1509.1460999999999</v>
      </c>
      <c r="F636" s="356">
        <v>0</v>
      </c>
      <c r="G636" s="354">
        <v>541</v>
      </c>
      <c r="H636" s="356">
        <f t="shared" si="130"/>
        <v>968.14609999999993</v>
      </c>
      <c r="I636" s="361">
        <f t="shared" si="128"/>
        <v>6.8577015416666667</v>
      </c>
      <c r="J636" s="360"/>
    </row>
    <row r="637" spans="2:11" ht="15" x14ac:dyDescent="0.25">
      <c r="B637" s="354" t="s">
        <v>254</v>
      </c>
      <c r="C637" s="355">
        <v>40210</v>
      </c>
      <c r="D637" s="12">
        <v>18117</v>
      </c>
      <c r="E637" s="358">
        <f t="shared" si="129"/>
        <v>1509.1460999999999</v>
      </c>
      <c r="F637" s="356">
        <v>0</v>
      </c>
      <c r="G637" s="354">
        <v>541</v>
      </c>
      <c r="H637" s="356">
        <f t="shared" si="130"/>
        <v>968.14609999999993</v>
      </c>
      <c r="I637" s="361">
        <f t="shared" si="128"/>
        <v>6.8577015416666667</v>
      </c>
      <c r="J637" s="360"/>
    </row>
    <row r="638" spans="2:11" ht="15" x14ac:dyDescent="0.25">
      <c r="B638" s="354" t="s">
        <v>254</v>
      </c>
      <c r="C638" s="355">
        <v>40238</v>
      </c>
      <c r="D638" s="12">
        <v>18117</v>
      </c>
      <c r="E638" s="358">
        <f t="shared" si="129"/>
        <v>1509.1460999999999</v>
      </c>
      <c r="F638" s="356">
        <v>0</v>
      </c>
      <c r="G638" s="354">
        <v>541</v>
      </c>
      <c r="H638" s="356">
        <f t="shared" si="130"/>
        <v>968.14609999999993</v>
      </c>
      <c r="I638" s="361">
        <f t="shared" si="128"/>
        <v>6.8577015416666667</v>
      </c>
      <c r="J638" s="360">
        <v>8.5</v>
      </c>
      <c r="K638" s="370">
        <f>SUM(D627:D638)</f>
        <v>218852</v>
      </c>
    </row>
    <row r="639" spans="2:11" ht="15" x14ac:dyDescent="0.25">
      <c r="B639" s="354" t="s">
        <v>254</v>
      </c>
      <c r="C639" s="355">
        <v>40269</v>
      </c>
      <c r="D639" s="12">
        <v>33882</v>
      </c>
      <c r="E639" s="358">
        <f t="shared" si="129"/>
        <v>2822.3706000000002</v>
      </c>
      <c r="F639" s="356">
        <v>0</v>
      </c>
      <c r="G639" s="354">
        <v>541</v>
      </c>
      <c r="H639" s="356">
        <f t="shared" si="130"/>
        <v>2281.3706000000002</v>
      </c>
      <c r="I639" s="361">
        <f t="shared" si="128"/>
        <v>16.159708416666671</v>
      </c>
      <c r="J639" s="360"/>
    </row>
    <row r="640" spans="2:11" ht="15" x14ac:dyDescent="0.25">
      <c r="B640" s="354" t="s">
        <v>254</v>
      </c>
      <c r="C640" s="355">
        <v>40299</v>
      </c>
      <c r="D640" s="12">
        <v>18860</v>
      </c>
      <c r="E640" s="358">
        <f t="shared" si="129"/>
        <v>1571.038</v>
      </c>
      <c r="F640" s="356">
        <v>0</v>
      </c>
      <c r="G640" s="354">
        <v>541</v>
      </c>
      <c r="H640" s="356">
        <f t="shared" si="130"/>
        <v>1030.038</v>
      </c>
      <c r="I640" s="361">
        <f t="shared" si="128"/>
        <v>7.2961025000000008</v>
      </c>
      <c r="J640" s="360"/>
    </row>
    <row r="641" spans="2:11" ht="15" x14ac:dyDescent="0.25">
      <c r="B641" s="354" t="s">
        <v>254</v>
      </c>
      <c r="C641" s="355">
        <v>40330</v>
      </c>
      <c r="D641" s="12">
        <v>18860</v>
      </c>
      <c r="E641" s="358">
        <f t="shared" si="129"/>
        <v>1571.038</v>
      </c>
      <c r="F641" s="356">
        <v>0</v>
      </c>
      <c r="G641" s="354">
        <v>541</v>
      </c>
      <c r="H641" s="356">
        <f t="shared" si="130"/>
        <v>1030.038</v>
      </c>
      <c r="I641" s="361">
        <f t="shared" si="128"/>
        <v>7.2961025000000008</v>
      </c>
      <c r="J641" s="360"/>
    </row>
    <row r="642" spans="2:11" ht="15" x14ac:dyDescent="0.25">
      <c r="B642" s="354" t="s">
        <v>254</v>
      </c>
      <c r="C642" s="355">
        <v>40360</v>
      </c>
      <c r="D642" s="12">
        <v>18860</v>
      </c>
      <c r="E642" s="358">
        <f t="shared" si="129"/>
        <v>1571.038</v>
      </c>
      <c r="F642" s="356">
        <v>0</v>
      </c>
      <c r="G642" s="354">
        <v>541</v>
      </c>
      <c r="H642" s="356">
        <f t="shared" si="130"/>
        <v>1030.038</v>
      </c>
      <c r="I642" s="361">
        <f t="shared" si="128"/>
        <v>7.2961025000000008</v>
      </c>
      <c r="J642" s="360"/>
    </row>
    <row r="643" spans="2:11" ht="15" x14ac:dyDescent="0.25">
      <c r="B643" s="354" t="s">
        <v>254</v>
      </c>
      <c r="C643" s="355">
        <v>40391</v>
      </c>
      <c r="D643" s="12">
        <v>19431</v>
      </c>
      <c r="E643" s="358">
        <f t="shared" si="129"/>
        <v>1618.6023</v>
      </c>
      <c r="F643" s="356">
        <v>0</v>
      </c>
      <c r="G643" s="354">
        <v>541</v>
      </c>
      <c r="H643" s="356">
        <f t="shared" si="130"/>
        <v>1077.6023</v>
      </c>
      <c r="I643" s="361">
        <f t="shared" si="128"/>
        <v>7.6330162916666673</v>
      </c>
      <c r="J643" s="360"/>
    </row>
    <row r="644" spans="2:11" ht="15" x14ac:dyDescent="0.25">
      <c r="B644" s="354" t="s">
        <v>254</v>
      </c>
      <c r="C644" s="355">
        <v>40422</v>
      </c>
      <c r="D644" s="12">
        <v>19431</v>
      </c>
      <c r="E644" s="358">
        <f t="shared" si="129"/>
        <v>1618.6023</v>
      </c>
      <c r="F644" s="356">
        <v>0</v>
      </c>
      <c r="G644" s="354">
        <v>541</v>
      </c>
      <c r="H644" s="356">
        <f t="shared" si="130"/>
        <v>1077.6023</v>
      </c>
      <c r="I644" s="361">
        <f t="shared" si="128"/>
        <v>7.6330162916666673</v>
      </c>
      <c r="J644" s="360"/>
    </row>
    <row r="645" spans="2:11" ht="15" x14ac:dyDescent="0.25">
      <c r="B645" s="354" t="s">
        <v>254</v>
      </c>
      <c r="C645" s="355">
        <v>40452</v>
      </c>
      <c r="D645" s="12">
        <v>19431</v>
      </c>
      <c r="E645" s="358">
        <f t="shared" si="129"/>
        <v>1618.6023</v>
      </c>
      <c r="F645" s="356">
        <v>0</v>
      </c>
      <c r="G645" s="354">
        <v>541</v>
      </c>
      <c r="H645" s="356">
        <f t="shared" si="130"/>
        <v>1077.6023</v>
      </c>
      <c r="I645" s="361">
        <f t="shared" si="128"/>
        <v>7.6330162916666673</v>
      </c>
      <c r="J645" s="360"/>
    </row>
    <row r="646" spans="2:11" ht="15" x14ac:dyDescent="0.25">
      <c r="B646" s="354" t="s">
        <v>254</v>
      </c>
      <c r="C646" s="355">
        <v>40483</v>
      </c>
      <c r="D646" s="12">
        <v>19431</v>
      </c>
      <c r="E646" s="358">
        <f t="shared" si="129"/>
        <v>1618.6023</v>
      </c>
      <c r="F646" s="356">
        <v>0</v>
      </c>
      <c r="G646" s="354">
        <v>541</v>
      </c>
      <c r="H646" s="356">
        <f t="shared" si="130"/>
        <v>1077.6023</v>
      </c>
      <c r="I646" s="361">
        <f t="shared" si="128"/>
        <v>7.6330162916666673</v>
      </c>
      <c r="J646" s="360"/>
    </row>
    <row r="647" spans="2:11" ht="15" x14ac:dyDescent="0.25">
      <c r="B647" s="354" t="s">
        <v>254</v>
      </c>
      <c r="C647" s="355">
        <v>40513</v>
      </c>
      <c r="D647" s="12">
        <v>19431</v>
      </c>
      <c r="E647" s="358">
        <f t="shared" si="129"/>
        <v>1618.6023</v>
      </c>
      <c r="F647" s="356">
        <v>0</v>
      </c>
      <c r="G647" s="354">
        <v>541</v>
      </c>
      <c r="H647" s="356">
        <f t="shared" si="130"/>
        <v>1077.6023</v>
      </c>
      <c r="I647" s="361">
        <f t="shared" si="128"/>
        <v>7.6330162916666673</v>
      </c>
      <c r="J647" s="360"/>
    </row>
    <row r="648" spans="2:11" ht="15" x14ac:dyDescent="0.25">
      <c r="B648" s="354" t="s">
        <v>254</v>
      </c>
      <c r="C648" s="355">
        <v>40544</v>
      </c>
      <c r="D648" s="12">
        <v>20655</v>
      </c>
      <c r="E648" s="358">
        <f t="shared" si="129"/>
        <v>1720.5615</v>
      </c>
      <c r="F648" s="356">
        <v>0</v>
      </c>
      <c r="G648" s="354">
        <v>541</v>
      </c>
      <c r="H648" s="356">
        <f t="shared" si="130"/>
        <v>1179.5615</v>
      </c>
      <c r="I648" s="361">
        <f t="shared" si="128"/>
        <v>8.355227291666667</v>
      </c>
      <c r="J648" s="360"/>
    </row>
    <row r="649" spans="2:11" ht="15" x14ac:dyDescent="0.25">
      <c r="B649" s="354" t="s">
        <v>254</v>
      </c>
      <c r="C649" s="355">
        <v>40575</v>
      </c>
      <c r="D649" s="12">
        <v>20655</v>
      </c>
      <c r="E649" s="358">
        <f t="shared" si="129"/>
        <v>1720.5615</v>
      </c>
      <c r="F649" s="356">
        <v>0</v>
      </c>
      <c r="G649" s="354">
        <v>541</v>
      </c>
      <c r="H649" s="356">
        <f t="shared" si="130"/>
        <v>1179.5615</v>
      </c>
      <c r="I649" s="361">
        <f t="shared" si="128"/>
        <v>8.355227291666667</v>
      </c>
      <c r="J649" s="360"/>
    </row>
    <row r="650" spans="2:11" ht="15" x14ac:dyDescent="0.25">
      <c r="B650" s="354" t="s">
        <v>254</v>
      </c>
      <c r="C650" s="355">
        <v>40603</v>
      </c>
      <c r="D650" s="12">
        <v>20655</v>
      </c>
      <c r="E650" s="358">
        <f t="shared" si="129"/>
        <v>1720.5615</v>
      </c>
      <c r="F650" s="356">
        <v>0</v>
      </c>
      <c r="G650" s="354">
        <v>541</v>
      </c>
      <c r="H650" s="356">
        <f t="shared" si="130"/>
        <v>1179.5615</v>
      </c>
      <c r="I650" s="361">
        <f>SUM(H650*9.5%/12)</f>
        <v>9.3381952083333335</v>
      </c>
      <c r="J650" s="360">
        <v>9.5</v>
      </c>
      <c r="K650" s="370">
        <f>SUM(D639:D650)</f>
        <v>249582</v>
      </c>
    </row>
    <row r="651" spans="2:11" ht="15" x14ac:dyDescent="0.25">
      <c r="B651" s="354" t="s">
        <v>254</v>
      </c>
      <c r="C651" s="355">
        <v>40634</v>
      </c>
      <c r="D651" s="12">
        <v>20655</v>
      </c>
      <c r="E651" s="358">
        <f t="shared" si="129"/>
        <v>1720.5615</v>
      </c>
      <c r="F651" s="356">
        <v>0</v>
      </c>
      <c r="G651" s="354">
        <v>541</v>
      </c>
      <c r="H651" s="356">
        <f t="shared" si="130"/>
        <v>1179.5615</v>
      </c>
      <c r="I651" s="361">
        <f t="shared" ref="I651:I661" si="131">SUM(H651*9.5%/12)</f>
        <v>9.3381952083333335</v>
      </c>
      <c r="J651" s="360"/>
    </row>
    <row r="652" spans="2:11" ht="15" x14ac:dyDescent="0.25">
      <c r="B652" s="354" t="s">
        <v>254</v>
      </c>
      <c r="C652" s="355">
        <v>40664</v>
      </c>
      <c r="D652" s="12">
        <v>36420</v>
      </c>
      <c r="E652" s="358">
        <f t="shared" si="129"/>
        <v>3033.7860000000001</v>
      </c>
      <c r="F652" s="356">
        <v>0</v>
      </c>
      <c r="G652" s="354">
        <v>541</v>
      </c>
      <c r="H652" s="356">
        <f t="shared" si="130"/>
        <v>2492.7860000000001</v>
      </c>
      <c r="I652" s="361">
        <f t="shared" si="131"/>
        <v>19.734555833333335</v>
      </c>
      <c r="J652" s="360"/>
    </row>
    <row r="653" spans="2:11" ht="15" x14ac:dyDescent="0.25">
      <c r="B653" s="354" t="s">
        <v>254</v>
      </c>
      <c r="C653" s="355">
        <v>40695</v>
      </c>
      <c r="D653" s="12">
        <v>20655</v>
      </c>
      <c r="E653" s="358">
        <f t="shared" si="129"/>
        <v>1720.5615</v>
      </c>
      <c r="F653" s="356">
        <v>0</v>
      </c>
      <c r="G653" s="354">
        <v>541</v>
      </c>
      <c r="H653" s="356">
        <f t="shared" si="130"/>
        <v>1179.5615</v>
      </c>
      <c r="I653" s="361">
        <f t="shared" si="131"/>
        <v>9.3381952083333335</v>
      </c>
      <c r="J653" s="360"/>
    </row>
    <row r="654" spans="2:11" ht="15" x14ac:dyDescent="0.25">
      <c r="B654" s="354" t="s">
        <v>254</v>
      </c>
      <c r="C654" s="355">
        <v>40725</v>
      </c>
      <c r="D654" s="12">
        <v>20655</v>
      </c>
      <c r="E654" s="358">
        <f t="shared" si="129"/>
        <v>1720.5615</v>
      </c>
      <c r="F654" s="356">
        <v>0</v>
      </c>
      <c r="G654" s="354">
        <v>541</v>
      </c>
      <c r="H654" s="356">
        <f t="shared" si="130"/>
        <v>1179.5615</v>
      </c>
      <c r="I654" s="361">
        <f t="shared" si="131"/>
        <v>9.3381952083333335</v>
      </c>
      <c r="J654" s="360"/>
    </row>
    <row r="655" spans="2:11" ht="15" x14ac:dyDescent="0.25">
      <c r="B655" s="354" t="s">
        <v>254</v>
      </c>
      <c r="C655" s="355">
        <v>40756</v>
      </c>
      <c r="D655" s="12">
        <v>21276</v>
      </c>
      <c r="E655" s="358">
        <f t="shared" si="129"/>
        <v>1772.2908</v>
      </c>
      <c r="F655" s="356">
        <v>0</v>
      </c>
      <c r="G655" s="354">
        <v>541</v>
      </c>
      <c r="H655" s="356">
        <f t="shared" si="130"/>
        <v>1231.2908</v>
      </c>
      <c r="I655" s="361">
        <f t="shared" si="131"/>
        <v>9.7477188333333338</v>
      </c>
      <c r="J655" s="360"/>
    </row>
    <row r="656" spans="2:11" ht="15" x14ac:dyDescent="0.25">
      <c r="B656" s="354" t="s">
        <v>254</v>
      </c>
      <c r="C656" s="355">
        <v>40787</v>
      </c>
      <c r="D656" s="12">
        <v>21276</v>
      </c>
      <c r="E656" s="358">
        <f t="shared" ref="E656:E719" si="132">SUM(D656*8.33%)</f>
        <v>1772.2908</v>
      </c>
      <c r="F656" s="356">
        <v>0</v>
      </c>
      <c r="G656" s="354">
        <v>541</v>
      </c>
      <c r="H656" s="356">
        <f t="shared" si="130"/>
        <v>1231.2908</v>
      </c>
      <c r="I656" s="361">
        <f t="shared" si="131"/>
        <v>9.7477188333333338</v>
      </c>
      <c r="J656" s="360"/>
    </row>
    <row r="657" spans="2:11" ht="15" x14ac:dyDescent="0.25">
      <c r="B657" s="354" t="s">
        <v>254</v>
      </c>
      <c r="C657" s="355">
        <v>40817</v>
      </c>
      <c r="D657" s="12">
        <v>21276</v>
      </c>
      <c r="E657" s="358">
        <f t="shared" si="132"/>
        <v>1772.2908</v>
      </c>
      <c r="F657" s="356">
        <v>0</v>
      </c>
      <c r="G657" s="354">
        <v>541</v>
      </c>
      <c r="H657" s="356">
        <f t="shared" si="130"/>
        <v>1231.2908</v>
      </c>
      <c r="I657" s="361">
        <f t="shared" si="131"/>
        <v>9.7477188333333338</v>
      </c>
      <c r="J657" s="360"/>
    </row>
    <row r="658" spans="2:11" ht="15" x14ac:dyDescent="0.25">
      <c r="B658" s="354" t="s">
        <v>254</v>
      </c>
      <c r="C658" s="355">
        <v>40848</v>
      </c>
      <c r="D658" s="12">
        <v>21276</v>
      </c>
      <c r="E658" s="358">
        <f t="shared" si="132"/>
        <v>1772.2908</v>
      </c>
      <c r="F658" s="356">
        <v>0</v>
      </c>
      <c r="G658" s="354">
        <v>541</v>
      </c>
      <c r="H658" s="356">
        <f t="shared" si="130"/>
        <v>1231.2908</v>
      </c>
      <c r="I658" s="361">
        <f t="shared" si="131"/>
        <v>9.7477188333333338</v>
      </c>
      <c r="J658" s="360"/>
    </row>
    <row r="659" spans="2:11" ht="15" x14ac:dyDescent="0.25">
      <c r="B659" s="354" t="s">
        <v>254</v>
      </c>
      <c r="C659" s="355">
        <v>40878</v>
      </c>
      <c r="D659" s="12">
        <v>21276</v>
      </c>
      <c r="E659" s="358">
        <f t="shared" si="132"/>
        <v>1772.2908</v>
      </c>
      <c r="F659" s="356">
        <v>0</v>
      </c>
      <c r="G659" s="354">
        <v>541</v>
      </c>
      <c r="H659" s="356">
        <f t="shared" ref="H659:H722" si="133">SUM(E659-G659)</f>
        <v>1231.2908</v>
      </c>
      <c r="I659" s="361">
        <f t="shared" si="131"/>
        <v>9.7477188333333338</v>
      </c>
      <c r="J659" s="360"/>
    </row>
    <row r="660" spans="2:11" ht="15" x14ac:dyDescent="0.25">
      <c r="B660" s="354" t="s">
        <v>254</v>
      </c>
      <c r="C660" s="355">
        <v>40909</v>
      </c>
      <c r="D660" s="12">
        <v>21276</v>
      </c>
      <c r="E660" s="358">
        <f t="shared" si="132"/>
        <v>1772.2908</v>
      </c>
      <c r="F660" s="356">
        <v>0</v>
      </c>
      <c r="G660" s="354">
        <v>541</v>
      </c>
      <c r="H660" s="356">
        <f t="shared" si="133"/>
        <v>1231.2908</v>
      </c>
      <c r="I660" s="361">
        <f t="shared" si="131"/>
        <v>9.7477188333333338</v>
      </c>
      <c r="J660" s="360"/>
    </row>
    <row r="661" spans="2:11" ht="15" x14ac:dyDescent="0.25">
      <c r="B661" s="354" t="s">
        <v>254</v>
      </c>
      <c r="C661" s="355">
        <v>40940</v>
      </c>
      <c r="D661" s="12">
        <v>22852</v>
      </c>
      <c r="E661" s="358">
        <f t="shared" si="132"/>
        <v>1903.5716</v>
      </c>
      <c r="F661" s="356">
        <v>0</v>
      </c>
      <c r="G661" s="354">
        <v>541</v>
      </c>
      <c r="H661" s="356">
        <f t="shared" si="133"/>
        <v>1362.5716</v>
      </c>
      <c r="I661" s="361">
        <f t="shared" si="131"/>
        <v>10.787025166666666</v>
      </c>
      <c r="J661" s="360"/>
    </row>
    <row r="662" spans="2:11" ht="15" x14ac:dyDescent="0.25">
      <c r="B662" s="354" t="s">
        <v>254</v>
      </c>
      <c r="C662" s="355">
        <v>40969</v>
      </c>
      <c r="D662" s="12">
        <v>22852</v>
      </c>
      <c r="E662" s="358">
        <f t="shared" si="132"/>
        <v>1903.5716</v>
      </c>
      <c r="F662" s="356">
        <v>0</v>
      </c>
      <c r="G662" s="354">
        <v>541</v>
      </c>
      <c r="H662" s="356">
        <f t="shared" si="133"/>
        <v>1362.5716</v>
      </c>
      <c r="I662" s="361">
        <f>SUM(H662*8.25%/12)</f>
        <v>9.3676797500000006</v>
      </c>
      <c r="J662" s="360">
        <v>8.25</v>
      </c>
      <c r="K662" s="370">
        <f>SUM(D651:D662)</f>
        <v>271745</v>
      </c>
    </row>
    <row r="663" spans="2:11" ht="15" x14ac:dyDescent="0.25">
      <c r="B663" s="354" t="s">
        <v>254</v>
      </c>
      <c r="C663" s="355">
        <v>41000</v>
      </c>
      <c r="D663" s="12">
        <v>22852</v>
      </c>
      <c r="E663" s="358">
        <f t="shared" si="132"/>
        <v>1903.5716</v>
      </c>
      <c r="F663" s="356">
        <v>0</v>
      </c>
      <c r="G663" s="354">
        <v>541</v>
      </c>
      <c r="H663" s="356">
        <f t="shared" si="133"/>
        <v>1362.5716</v>
      </c>
      <c r="I663" s="361">
        <f t="shared" ref="I663:I673" si="134">SUM(H663*8.25%/12)</f>
        <v>9.3676797500000006</v>
      </c>
      <c r="J663" s="360"/>
    </row>
    <row r="664" spans="2:11" ht="15" x14ac:dyDescent="0.25">
      <c r="B664" s="354" t="s">
        <v>254</v>
      </c>
      <c r="C664" s="355">
        <v>41030</v>
      </c>
      <c r="D664" s="12">
        <v>22852</v>
      </c>
      <c r="E664" s="358">
        <f t="shared" si="132"/>
        <v>1903.5716</v>
      </c>
      <c r="F664" s="356">
        <v>0</v>
      </c>
      <c r="G664" s="354">
        <v>541</v>
      </c>
      <c r="H664" s="356">
        <f t="shared" si="133"/>
        <v>1362.5716</v>
      </c>
      <c r="I664" s="361">
        <f t="shared" si="134"/>
        <v>9.3676797500000006</v>
      </c>
      <c r="J664" s="360"/>
    </row>
    <row r="665" spans="2:11" ht="15" x14ac:dyDescent="0.25">
      <c r="B665" s="354" t="s">
        <v>254</v>
      </c>
      <c r="C665" s="355">
        <v>41061</v>
      </c>
      <c r="D665" s="12">
        <v>22852</v>
      </c>
      <c r="E665" s="358">
        <f t="shared" si="132"/>
        <v>1903.5716</v>
      </c>
      <c r="F665" s="356">
        <v>0</v>
      </c>
      <c r="G665" s="354">
        <v>541</v>
      </c>
      <c r="H665" s="356">
        <f t="shared" si="133"/>
        <v>1362.5716</v>
      </c>
      <c r="I665" s="361">
        <f t="shared" si="134"/>
        <v>9.3676797500000006</v>
      </c>
      <c r="J665" s="360"/>
    </row>
    <row r="666" spans="2:11" ht="15" x14ac:dyDescent="0.25">
      <c r="B666" s="354" t="s">
        <v>254</v>
      </c>
      <c r="C666" s="355">
        <v>41091</v>
      </c>
      <c r="D666" s="12">
        <v>22852</v>
      </c>
      <c r="E666" s="358">
        <f t="shared" si="132"/>
        <v>1903.5716</v>
      </c>
      <c r="F666" s="356">
        <v>0</v>
      </c>
      <c r="G666" s="354">
        <v>541</v>
      </c>
      <c r="H666" s="356">
        <f t="shared" si="133"/>
        <v>1362.5716</v>
      </c>
      <c r="I666" s="361">
        <f t="shared" si="134"/>
        <v>9.3676797500000006</v>
      </c>
      <c r="J666" s="360"/>
    </row>
    <row r="667" spans="2:11" ht="15" x14ac:dyDescent="0.25">
      <c r="B667" s="354" t="s">
        <v>254</v>
      </c>
      <c r="C667" s="355">
        <v>41122</v>
      </c>
      <c r="D667" s="12">
        <v>23548</v>
      </c>
      <c r="E667" s="358">
        <f t="shared" si="132"/>
        <v>1961.5483999999999</v>
      </c>
      <c r="F667" s="356">
        <v>0</v>
      </c>
      <c r="G667" s="354">
        <v>541</v>
      </c>
      <c r="H667" s="356">
        <f t="shared" si="133"/>
        <v>1420.5483999999999</v>
      </c>
      <c r="I667" s="361">
        <f t="shared" si="134"/>
        <v>9.7662702499999998</v>
      </c>
      <c r="J667" s="360"/>
    </row>
    <row r="668" spans="2:11" ht="15" x14ac:dyDescent="0.25">
      <c r="B668" s="354" t="s">
        <v>254</v>
      </c>
      <c r="C668" s="355">
        <v>41153</v>
      </c>
      <c r="D668" s="12">
        <v>23548</v>
      </c>
      <c r="E668" s="358">
        <f t="shared" si="132"/>
        <v>1961.5483999999999</v>
      </c>
      <c r="F668" s="356">
        <v>0</v>
      </c>
      <c r="G668" s="354">
        <v>541</v>
      </c>
      <c r="H668" s="356">
        <f t="shared" si="133"/>
        <v>1420.5483999999999</v>
      </c>
      <c r="I668" s="361">
        <f t="shared" si="134"/>
        <v>9.7662702499999998</v>
      </c>
      <c r="J668" s="360"/>
    </row>
    <row r="669" spans="2:11" ht="15" x14ac:dyDescent="0.25">
      <c r="B669" s="354" t="s">
        <v>254</v>
      </c>
      <c r="C669" s="355">
        <v>41183</v>
      </c>
      <c r="D669" s="12">
        <v>23548</v>
      </c>
      <c r="E669" s="358">
        <f t="shared" si="132"/>
        <v>1961.5483999999999</v>
      </c>
      <c r="F669" s="356">
        <v>0</v>
      </c>
      <c r="G669" s="354">
        <v>541</v>
      </c>
      <c r="H669" s="356">
        <f t="shared" si="133"/>
        <v>1420.5483999999999</v>
      </c>
      <c r="I669" s="361">
        <f t="shared" si="134"/>
        <v>9.7662702499999998</v>
      </c>
      <c r="J669" s="360"/>
    </row>
    <row r="670" spans="2:11" ht="15" x14ac:dyDescent="0.25">
      <c r="B670" s="354" t="s">
        <v>254</v>
      </c>
      <c r="C670" s="355">
        <v>41214</v>
      </c>
      <c r="D670" s="12">
        <v>23548</v>
      </c>
      <c r="E670" s="358">
        <f t="shared" si="132"/>
        <v>1961.5483999999999</v>
      </c>
      <c r="F670" s="356">
        <v>0</v>
      </c>
      <c r="G670" s="354">
        <v>541</v>
      </c>
      <c r="H670" s="356">
        <f t="shared" si="133"/>
        <v>1420.5483999999999</v>
      </c>
      <c r="I670" s="361">
        <f t="shared" si="134"/>
        <v>9.7662702499999998</v>
      </c>
      <c r="J670" s="360"/>
    </row>
    <row r="671" spans="2:11" ht="15" x14ac:dyDescent="0.25">
      <c r="B671" s="354" t="s">
        <v>254</v>
      </c>
      <c r="C671" s="355">
        <v>41244</v>
      </c>
      <c r="D671" s="12">
        <v>23548</v>
      </c>
      <c r="E671" s="358">
        <f t="shared" si="132"/>
        <v>1961.5483999999999</v>
      </c>
      <c r="F671" s="356">
        <v>0</v>
      </c>
      <c r="G671" s="354">
        <v>541</v>
      </c>
      <c r="H671" s="356">
        <f t="shared" si="133"/>
        <v>1420.5483999999999</v>
      </c>
      <c r="I671" s="361">
        <f t="shared" si="134"/>
        <v>9.7662702499999998</v>
      </c>
      <c r="J671" s="360"/>
    </row>
    <row r="672" spans="2:11" ht="15" x14ac:dyDescent="0.25">
      <c r="B672" s="354" t="s">
        <v>254</v>
      </c>
      <c r="C672" s="355">
        <v>41275</v>
      </c>
      <c r="D672" s="12">
        <v>23548</v>
      </c>
      <c r="E672" s="358">
        <f t="shared" si="132"/>
        <v>1961.5483999999999</v>
      </c>
      <c r="F672" s="356">
        <v>0</v>
      </c>
      <c r="G672" s="354">
        <v>541</v>
      </c>
      <c r="H672" s="356">
        <f t="shared" si="133"/>
        <v>1420.5483999999999</v>
      </c>
      <c r="I672" s="361">
        <f t="shared" si="134"/>
        <v>9.7662702499999998</v>
      </c>
      <c r="J672" s="360"/>
    </row>
    <row r="673" spans="2:11" ht="15" x14ac:dyDescent="0.25">
      <c r="B673" s="354" t="s">
        <v>254</v>
      </c>
      <c r="C673" s="355">
        <v>41306</v>
      </c>
      <c r="D673" s="12">
        <v>24685</v>
      </c>
      <c r="E673" s="358">
        <f t="shared" si="132"/>
        <v>2056.2604999999999</v>
      </c>
      <c r="F673" s="356">
        <v>0</v>
      </c>
      <c r="G673" s="354">
        <v>541</v>
      </c>
      <c r="H673" s="356">
        <f t="shared" si="133"/>
        <v>1515.2604999999999</v>
      </c>
      <c r="I673" s="361">
        <f t="shared" si="134"/>
        <v>10.4174159375</v>
      </c>
      <c r="J673" s="360"/>
    </row>
    <row r="674" spans="2:11" ht="15" x14ac:dyDescent="0.25">
      <c r="B674" s="354" t="s">
        <v>254</v>
      </c>
      <c r="C674" s="355">
        <v>41334</v>
      </c>
      <c r="D674" s="12">
        <v>24685</v>
      </c>
      <c r="E674" s="358">
        <f t="shared" si="132"/>
        <v>2056.2604999999999</v>
      </c>
      <c r="F674" s="356">
        <v>0</v>
      </c>
      <c r="G674" s="354">
        <v>541</v>
      </c>
      <c r="H674" s="356">
        <f t="shared" si="133"/>
        <v>1515.2604999999999</v>
      </c>
      <c r="I674" s="361">
        <f>SUM(H674*8.5%/12)</f>
        <v>10.733095208333333</v>
      </c>
      <c r="J674" s="360">
        <v>8.5</v>
      </c>
      <c r="K674" s="370">
        <f>SUM(D663:D674)</f>
        <v>282066</v>
      </c>
    </row>
    <row r="675" spans="2:11" ht="15" x14ac:dyDescent="0.25">
      <c r="B675" s="354" t="s">
        <v>254</v>
      </c>
      <c r="C675" s="355">
        <v>41365</v>
      </c>
      <c r="D675" s="12">
        <v>28231</v>
      </c>
      <c r="E675" s="358">
        <f t="shared" si="132"/>
        <v>2351.6423</v>
      </c>
      <c r="F675" s="356">
        <v>0</v>
      </c>
      <c r="G675" s="354">
        <v>541</v>
      </c>
      <c r="H675" s="356">
        <f t="shared" si="133"/>
        <v>1810.6423</v>
      </c>
      <c r="I675" s="361">
        <f t="shared" ref="I675:I685" si="135">SUM(H675*11%/12)</f>
        <v>16.597554416666664</v>
      </c>
      <c r="J675" s="360"/>
    </row>
    <row r="676" spans="2:11" ht="15" x14ac:dyDescent="0.25">
      <c r="B676" s="354" t="s">
        <v>254</v>
      </c>
      <c r="C676" s="355">
        <v>41395</v>
      </c>
      <c r="D676" s="12">
        <v>25582</v>
      </c>
      <c r="E676" s="358">
        <f t="shared" si="132"/>
        <v>2130.9805999999999</v>
      </c>
      <c r="F676" s="356">
        <v>0</v>
      </c>
      <c r="G676" s="354">
        <v>541</v>
      </c>
      <c r="H676" s="356">
        <f t="shared" si="133"/>
        <v>1589.9805999999999</v>
      </c>
      <c r="I676" s="361">
        <f t="shared" si="135"/>
        <v>14.574822166666666</v>
      </c>
      <c r="J676" s="360"/>
    </row>
    <row r="677" spans="2:11" ht="15" x14ac:dyDescent="0.25">
      <c r="B677" s="354" t="s">
        <v>254</v>
      </c>
      <c r="C677" s="355">
        <v>41426</v>
      </c>
      <c r="D677" s="12">
        <v>25582</v>
      </c>
      <c r="E677" s="358">
        <f t="shared" si="132"/>
        <v>2130.9805999999999</v>
      </c>
      <c r="F677" s="356">
        <v>0</v>
      </c>
      <c r="G677" s="354">
        <v>541</v>
      </c>
      <c r="H677" s="356">
        <f t="shared" si="133"/>
        <v>1589.9805999999999</v>
      </c>
      <c r="I677" s="361">
        <f t="shared" si="135"/>
        <v>14.574822166666666</v>
      </c>
      <c r="J677" s="360"/>
    </row>
    <row r="678" spans="2:11" ht="15" x14ac:dyDescent="0.25">
      <c r="B678" s="354" t="s">
        <v>254</v>
      </c>
      <c r="C678" s="355">
        <v>41456</v>
      </c>
      <c r="D678" s="12">
        <v>25582</v>
      </c>
      <c r="E678" s="358">
        <f t="shared" si="132"/>
        <v>2130.9805999999999</v>
      </c>
      <c r="F678" s="356">
        <v>0</v>
      </c>
      <c r="G678" s="354">
        <v>541</v>
      </c>
      <c r="H678" s="356">
        <f t="shared" si="133"/>
        <v>1589.9805999999999</v>
      </c>
      <c r="I678" s="361">
        <f t="shared" si="135"/>
        <v>14.574822166666666</v>
      </c>
      <c r="J678" s="360"/>
    </row>
    <row r="679" spans="2:11" ht="15" x14ac:dyDescent="0.25">
      <c r="B679" s="354" t="s">
        <v>254</v>
      </c>
      <c r="C679" s="355">
        <v>41487</v>
      </c>
      <c r="D679" s="12">
        <v>26357</v>
      </c>
      <c r="E679" s="358">
        <f t="shared" si="132"/>
        <v>2195.5380999999998</v>
      </c>
      <c r="F679" s="356">
        <v>0</v>
      </c>
      <c r="G679" s="354">
        <v>541</v>
      </c>
      <c r="H679" s="356">
        <f t="shared" si="133"/>
        <v>1654.5380999999998</v>
      </c>
      <c r="I679" s="361">
        <f t="shared" si="135"/>
        <v>15.166599249999997</v>
      </c>
      <c r="J679" s="360"/>
    </row>
    <row r="680" spans="2:11" ht="15" x14ac:dyDescent="0.25">
      <c r="B680" s="354" t="s">
        <v>254</v>
      </c>
      <c r="C680" s="355">
        <v>41518</v>
      </c>
      <c r="D680" s="12">
        <v>33463</v>
      </c>
      <c r="E680" s="358">
        <f t="shared" si="132"/>
        <v>2787.4679000000001</v>
      </c>
      <c r="F680" s="356">
        <v>0</v>
      </c>
      <c r="G680" s="354">
        <v>541</v>
      </c>
      <c r="H680" s="356">
        <f t="shared" si="133"/>
        <v>2246.4679000000001</v>
      </c>
      <c r="I680" s="361">
        <f t="shared" si="135"/>
        <v>20.592622416666668</v>
      </c>
      <c r="J680" s="360"/>
    </row>
    <row r="681" spans="2:11" ht="15" x14ac:dyDescent="0.25">
      <c r="B681" s="354" t="s">
        <v>254</v>
      </c>
      <c r="C681" s="355">
        <v>41548</v>
      </c>
      <c r="D681" s="12">
        <v>27162</v>
      </c>
      <c r="E681" s="358">
        <f t="shared" si="132"/>
        <v>2262.5945999999999</v>
      </c>
      <c r="F681" s="356">
        <v>0</v>
      </c>
      <c r="G681" s="354">
        <v>541</v>
      </c>
      <c r="H681" s="356">
        <f t="shared" si="133"/>
        <v>1721.5945999999999</v>
      </c>
      <c r="I681" s="361">
        <f t="shared" si="135"/>
        <v>15.781283833333333</v>
      </c>
      <c r="J681" s="360"/>
    </row>
    <row r="682" spans="2:11" ht="15" x14ac:dyDescent="0.25">
      <c r="B682" s="354" t="s">
        <v>254</v>
      </c>
      <c r="C682" s="355">
        <v>41579</v>
      </c>
      <c r="D682" s="12">
        <v>27162</v>
      </c>
      <c r="E682" s="358">
        <f t="shared" si="132"/>
        <v>2262.5945999999999</v>
      </c>
      <c r="F682" s="356">
        <v>0</v>
      </c>
      <c r="G682" s="354">
        <v>541</v>
      </c>
      <c r="H682" s="356">
        <f t="shared" si="133"/>
        <v>1721.5945999999999</v>
      </c>
      <c r="I682" s="361">
        <f t="shared" si="135"/>
        <v>15.781283833333333</v>
      </c>
      <c r="J682" s="360"/>
    </row>
    <row r="683" spans="2:11" ht="15" x14ac:dyDescent="0.25">
      <c r="B683" s="354" t="s">
        <v>254</v>
      </c>
      <c r="C683" s="355">
        <v>41609</v>
      </c>
      <c r="D683" s="12">
        <v>27162</v>
      </c>
      <c r="E683" s="358">
        <f t="shared" si="132"/>
        <v>2262.5945999999999</v>
      </c>
      <c r="F683" s="356">
        <v>0</v>
      </c>
      <c r="G683" s="354">
        <v>541</v>
      </c>
      <c r="H683" s="356">
        <f t="shared" si="133"/>
        <v>1721.5945999999999</v>
      </c>
      <c r="I683" s="361">
        <f t="shared" si="135"/>
        <v>15.781283833333333</v>
      </c>
      <c r="J683" s="360"/>
    </row>
    <row r="684" spans="2:11" ht="15" x14ac:dyDescent="0.25">
      <c r="B684" s="354" t="s">
        <v>254</v>
      </c>
      <c r="C684" s="355">
        <v>41640</v>
      </c>
      <c r="D684" s="12">
        <v>27162</v>
      </c>
      <c r="E684" s="358">
        <f t="shared" si="132"/>
        <v>2262.5945999999999</v>
      </c>
      <c r="F684" s="356">
        <v>0</v>
      </c>
      <c r="G684" s="354">
        <v>541</v>
      </c>
      <c r="H684" s="356">
        <f t="shared" si="133"/>
        <v>1721.5945999999999</v>
      </c>
      <c r="I684" s="361">
        <f t="shared" si="135"/>
        <v>15.781283833333333</v>
      </c>
      <c r="J684" s="360"/>
    </row>
    <row r="685" spans="2:11" ht="15" x14ac:dyDescent="0.25">
      <c r="B685" s="354" t="s">
        <v>254</v>
      </c>
      <c r="C685" s="355">
        <v>41671</v>
      </c>
      <c r="D685" s="12">
        <v>28235</v>
      </c>
      <c r="E685" s="358">
        <f t="shared" si="132"/>
        <v>2351.9755</v>
      </c>
      <c r="F685" s="356">
        <v>0</v>
      </c>
      <c r="G685" s="354">
        <v>541</v>
      </c>
      <c r="H685" s="356">
        <f t="shared" si="133"/>
        <v>1810.9755</v>
      </c>
      <c r="I685" s="361">
        <f t="shared" si="135"/>
        <v>16.600608749999999</v>
      </c>
      <c r="J685" s="360"/>
    </row>
    <row r="686" spans="2:11" ht="15" x14ac:dyDescent="0.25">
      <c r="B686" s="354" t="s">
        <v>254</v>
      </c>
      <c r="C686" s="355">
        <v>41699</v>
      </c>
      <c r="D686" s="12">
        <v>28235</v>
      </c>
      <c r="E686" s="358">
        <f t="shared" si="132"/>
        <v>2351.9755</v>
      </c>
      <c r="F686" s="356">
        <v>0</v>
      </c>
      <c r="G686" s="354">
        <v>541</v>
      </c>
      <c r="H686" s="356">
        <f t="shared" si="133"/>
        <v>1810.9755</v>
      </c>
      <c r="I686" s="361">
        <f>SUM(H686*8.75%/12)</f>
        <v>13.2050296875</v>
      </c>
      <c r="J686" s="360">
        <v>8.75</v>
      </c>
      <c r="K686" s="370">
        <f>SUM(D675:D686)</f>
        <v>329915</v>
      </c>
    </row>
    <row r="687" spans="2:11" ht="15" x14ac:dyDescent="0.25">
      <c r="B687" s="354" t="s">
        <v>254</v>
      </c>
      <c r="C687" s="355">
        <v>41730</v>
      </c>
      <c r="D687" s="12">
        <v>28235</v>
      </c>
      <c r="E687" s="358">
        <f t="shared" si="132"/>
        <v>2351.9755</v>
      </c>
      <c r="F687" s="356">
        <v>0</v>
      </c>
      <c r="G687" s="354">
        <v>541</v>
      </c>
      <c r="H687" s="356">
        <f t="shared" si="133"/>
        <v>1810.9755</v>
      </c>
      <c r="I687" s="361">
        <f t="shared" ref="I687:I709" si="136">SUM(H687*8.75%/12)</f>
        <v>13.2050296875</v>
      </c>
      <c r="J687" s="360"/>
    </row>
    <row r="688" spans="2:11" ht="15" x14ac:dyDescent="0.25">
      <c r="B688" s="354" t="s">
        <v>254</v>
      </c>
      <c r="C688" s="355">
        <v>41760</v>
      </c>
      <c r="D688" s="12">
        <v>28235</v>
      </c>
      <c r="E688" s="358">
        <f t="shared" si="132"/>
        <v>2351.9755</v>
      </c>
      <c r="F688" s="356">
        <v>0</v>
      </c>
      <c r="G688" s="354">
        <v>541</v>
      </c>
      <c r="H688" s="356">
        <f t="shared" si="133"/>
        <v>1810.9755</v>
      </c>
      <c r="I688" s="361">
        <f t="shared" si="136"/>
        <v>13.2050296875</v>
      </c>
      <c r="J688" s="360"/>
    </row>
    <row r="689" spans="2:11" ht="15" x14ac:dyDescent="0.25">
      <c r="B689" s="354" t="s">
        <v>254</v>
      </c>
      <c r="C689" s="355">
        <v>41791</v>
      </c>
      <c r="D689" s="12">
        <v>28235</v>
      </c>
      <c r="E689" s="358">
        <f t="shared" si="132"/>
        <v>2351.9755</v>
      </c>
      <c r="F689" s="356">
        <v>0</v>
      </c>
      <c r="G689" s="354">
        <v>541</v>
      </c>
      <c r="H689" s="356">
        <f t="shared" si="133"/>
        <v>1810.9755</v>
      </c>
      <c r="I689" s="361">
        <f t="shared" si="136"/>
        <v>13.2050296875</v>
      </c>
      <c r="J689" s="360"/>
    </row>
    <row r="690" spans="2:11" ht="15" x14ac:dyDescent="0.25">
      <c r="B690" s="354" t="s">
        <v>254</v>
      </c>
      <c r="C690" s="355">
        <v>41821</v>
      </c>
      <c r="D690" s="12">
        <v>28235</v>
      </c>
      <c r="E690" s="358">
        <f t="shared" si="132"/>
        <v>2351.9755</v>
      </c>
      <c r="F690" s="356">
        <v>0</v>
      </c>
      <c r="G690" s="354">
        <v>541</v>
      </c>
      <c r="H690" s="356">
        <f t="shared" si="133"/>
        <v>1810.9755</v>
      </c>
      <c r="I690" s="361">
        <f t="shared" si="136"/>
        <v>13.2050296875</v>
      </c>
      <c r="J690" s="360"/>
    </row>
    <row r="691" spans="2:11" ht="15" x14ac:dyDescent="0.25">
      <c r="B691" s="354" t="s">
        <v>254</v>
      </c>
      <c r="C691" s="355">
        <v>41852</v>
      </c>
      <c r="D691" s="12">
        <v>29088</v>
      </c>
      <c r="E691" s="358">
        <f t="shared" si="132"/>
        <v>2423.0304000000001</v>
      </c>
      <c r="F691" s="356">
        <v>0</v>
      </c>
      <c r="G691" s="354">
        <v>541</v>
      </c>
      <c r="H691" s="356">
        <f t="shared" si="133"/>
        <v>1882.0304000000001</v>
      </c>
      <c r="I691" s="361">
        <f t="shared" si="136"/>
        <v>13.723138333333333</v>
      </c>
      <c r="J691" s="360"/>
    </row>
    <row r="692" spans="2:11" ht="15" x14ac:dyDescent="0.25">
      <c r="B692" s="354" t="s">
        <v>254</v>
      </c>
      <c r="C692" s="355">
        <v>41883</v>
      </c>
      <c r="D692" s="12">
        <v>29088</v>
      </c>
      <c r="E692" s="358">
        <f t="shared" si="132"/>
        <v>2423.0304000000001</v>
      </c>
      <c r="F692" s="356">
        <f t="shared" ref="F692:F722" si="137">SUM(D692-G692)*1.16%</f>
        <v>322.92079999999999</v>
      </c>
      <c r="G692" s="354">
        <v>1250</v>
      </c>
      <c r="H692" s="356">
        <f t="shared" si="133"/>
        <v>1173.0304000000001</v>
      </c>
      <c r="I692" s="361">
        <f t="shared" si="136"/>
        <v>8.553346666666668</v>
      </c>
      <c r="J692" s="360"/>
    </row>
    <row r="693" spans="2:11" ht="15" x14ac:dyDescent="0.25">
      <c r="B693" s="354" t="s">
        <v>254</v>
      </c>
      <c r="C693" s="355">
        <v>41913</v>
      </c>
      <c r="D693" s="12">
        <v>29088</v>
      </c>
      <c r="E693" s="358">
        <f t="shared" si="132"/>
        <v>2423.0304000000001</v>
      </c>
      <c r="F693" s="356">
        <f t="shared" si="137"/>
        <v>322.92079999999999</v>
      </c>
      <c r="G693" s="354">
        <v>1250</v>
      </c>
      <c r="H693" s="356">
        <f t="shared" si="133"/>
        <v>1173.0304000000001</v>
      </c>
      <c r="I693" s="361">
        <f t="shared" si="136"/>
        <v>8.553346666666668</v>
      </c>
      <c r="J693" s="360"/>
    </row>
    <row r="694" spans="2:11" ht="15" x14ac:dyDescent="0.25">
      <c r="B694" s="354" t="s">
        <v>254</v>
      </c>
      <c r="C694" s="355">
        <v>41944</v>
      </c>
      <c r="D694" s="12">
        <v>29088</v>
      </c>
      <c r="E694" s="358">
        <f t="shared" si="132"/>
        <v>2423.0304000000001</v>
      </c>
      <c r="F694" s="356">
        <f t="shared" si="137"/>
        <v>322.92079999999999</v>
      </c>
      <c r="G694" s="354">
        <v>1250</v>
      </c>
      <c r="H694" s="356">
        <f t="shared" si="133"/>
        <v>1173.0304000000001</v>
      </c>
      <c r="I694" s="361">
        <f t="shared" si="136"/>
        <v>8.553346666666668</v>
      </c>
      <c r="J694" s="360"/>
    </row>
    <row r="695" spans="2:11" ht="15" x14ac:dyDescent="0.25">
      <c r="B695" s="354" t="s">
        <v>254</v>
      </c>
      <c r="C695" s="355">
        <v>41974</v>
      </c>
      <c r="D695" s="12">
        <v>29088</v>
      </c>
      <c r="E695" s="358">
        <f t="shared" si="132"/>
        <v>2423.0304000000001</v>
      </c>
      <c r="F695" s="356">
        <f t="shared" si="137"/>
        <v>322.92079999999999</v>
      </c>
      <c r="G695" s="354">
        <v>1250</v>
      </c>
      <c r="H695" s="356">
        <f t="shared" si="133"/>
        <v>1173.0304000000001</v>
      </c>
      <c r="I695" s="361">
        <f t="shared" si="136"/>
        <v>8.553346666666668</v>
      </c>
      <c r="J695" s="360"/>
    </row>
    <row r="696" spans="2:11" ht="15" x14ac:dyDescent="0.25">
      <c r="B696" s="354" t="s">
        <v>254</v>
      </c>
      <c r="C696" s="355">
        <v>42005</v>
      </c>
      <c r="D696" s="12">
        <v>29088</v>
      </c>
      <c r="E696" s="358">
        <f t="shared" si="132"/>
        <v>2423.0304000000001</v>
      </c>
      <c r="F696" s="356">
        <f t="shared" si="137"/>
        <v>322.92079999999999</v>
      </c>
      <c r="G696" s="354">
        <v>1250</v>
      </c>
      <c r="H696" s="356">
        <f t="shared" si="133"/>
        <v>1173.0304000000001</v>
      </c>
      <c r="I696" s="361">
        <f t="shared" si="136"/>
        <v>8.553346666666668</v>
      </c>
      <c r="J696" s="360"/>
    </row>
    <row r="697" spans="2:11" ht="15" x14ac:dyDescent="0.25">
      <c r="B697" s="354" t="s">
        <v>254</v>
      </c>
      <c r="C697" s="355">
        <v>42036</v>
      </c>
      <c r="D697" s="12">
        <v>30377</v>
      </c>
      <c r="E697" s="358">
        <f t="shared" si="132"/>
        <v>2530.4040999999997</v>
      </c>
      <c r="F697" s="356">
        <f t="shared" si="137"/>
        <v>337.8732</v>
      </c>
      <c r="G697" s="354">
        <v>1250</v>
      </c>
      <c r="H697" s="356">
        <f t="shared" si="133"/>
        <v>1280.4040999999997</v>
      </c>
      <c r="I697" s="361">
        <f t="shared" si="136"/>
        <v>9.3362798958333304</v>
      </c>
      <c r="J697" s="360"/>
    </row>
    <row r="698" spans="2:11" ht="15" x14ac:dyDescent="0.25">
      <c r="B698" s="354" t="s">
        <v>254</v>
      </c>
      <c r="C698" s="355">
        <v>42064</v>
      </c>
      <c r="D698" s="12">
        <v>30377</v>
      </c>
      <c r="E698" s="358">
        <f t="shared" si="132"/>
        <v>2530.4040999999997</v>
      </c>
      <c r="F698" s="356">
        <f t="shared" si="137"/>
        <v>337.8732</v>
      </c>
      <c r="G698" s="354">
        <v>1250</v>
      </c>
      <c r="H698" s="356">
        <f t="shared" si="133"/>
        <v>1280.4040999999997</v>
      </c>
      <c r="I698" s="361">
        <f t="shared" si="136"/>
        <v>9.3362798958333304</v>
      </c>
      <c r="J698" s="360">
        <v>8.75</v>
      </c>
      <c r="K698" s="370">
        <f>SUM(D687:D698)</f>
        <v>348222</v>
      </c>
    </row>
    <row r="699" spans="2:11" ht="15" x14ac:dyDescent="0.25">
      <c r="B699" s="354" t="s">
        <v>254</v>
      </c>
      <c r="C699" s="355">
        <v>42095</v>
      </c>
      <c r="D699" s="12">
        <v>30377</v>
      </c>
      <c r="E699" s="358">
        <f t="shared" si="132"/>
        <v>2530.4040999999997</v>
      </c>
      <c r="F699" s="356">
        <f t="shared" si="137"/>
        <v>337.8732</v>
      </c>
      <c r="G699" s="354">
        <v>1250</v>
      </c>
      <c r="H699" s="356">
        <f t="shared" si="133"/>
        <v>1280.4040999999997</v>
      </c>
      <c r="I699" s="361">
        <f t="shared" si="136"/>
        <v>9.3362798958333304</v>
      </c>
      <c r="J699" s="360"/>
    </row>
    <row r="700" spans="2:11" ht="15" x14ac:dyDescent="0.25">
      <c r="B700" s="354" t="s">
        <v>254</v>
      </c>
      <c r="C700" s="355">
        <v>42125</v>
      </c>
      <c r="D700" s="12">
        <v>30377</v>
      </c>
      <c r="E700" s="358">
        <f t="shared" si="132"/>
        <v>2530.4040999999997</v>
      </c>
      <c r="F700" s="356">
        <f t="shared" si="137"/>
        <v>337.8732</v>
      </c>
      <c r="G700" s="354">
        <v>1250</v>
      </c>
      <c r="H700" s="356">
        <f t="shared" si="133"/>
        <v>1280.4040999999997</v>
      </c>
      <c r="I700" s="361">
        <f t="shared" si="136"/>
        <v>9.3362798958333304</v>
      </c>
      <c r="J700" s="360"/>
    </row>
    <row r="701" spans="2:11" ht="15" x14ac:dyDescent="0.25">
      <c r="B701" s="354" t="s">
        <v>254</v>
      </c>
      <c r="C701" s="355">
        <v>42156</v>
      </c>
      <c r="D701" s="12">
        <v>30377</v>
      </c>
      <c r="E701" s="358">
        <f t="shared" si="132"/>
        <v>2530.4040999999997</v>
      </c>
      <c r="F701" s="356">
        <f t="shared" si="137"/>
        <v>337.8732</v>
      </c>
      <c r="G701" s="354">
        <v>1250</v>
      </c>
      <c r="H701" s="356">
        <f t="shared" si="133"/>
        <v>1280.4040999999997</v>
      </c>
      <c r="I701" s="361">
        <f t="shared" si="136"/>
        <v>9.3362798958333304</v>
      </c>
      <c r="J701" s="360"/>
    </row>
    <row r="702" spans="2:11" ht="15" x14ac:dyDescent="0.25">
      <c r="B702" s="354" t="s">
        <v>254</v>
      </c>
      <c r="C702" s="355">
        <v>42186</v>
      </c>
      <c r="D702" s="12">
        <v>30377</v>
      </c>
      <c r="E702" s="358">
        <f t="shared" si="132"/>
        <v>2530.4040999999997</v>
      </c>
      <c r="F702" s="356">
        <f t="shared" si="137"/>
        <v>337.8732</v>
      </c>
      <c r="G702" s="354">
        <v>1250</v>
      </c>
      <c r="H702" s="356">
        <f t="shared" si="133"/>
        <v>1280.4040999999997</v>
      </c>
      <c r="I702" s="361">
        <f t="shared" si="136"/>
        <v>9.3362798958333304</v>
      </c>
      <c r="J702" s="360"/>
    </row>
    <row r="703" spans="2:11" ht="15" x14ac:dyDescent="0.25">
      <c r="B703" s="354" t="s">
        <v>254</v>
      </c>
      <c r="C703" s="355">
        <v>42217</v>
      </c>
      <c r="D703" s="12">
        <v>31301</v>
      </c>
      <c r="E703" s="358">
        <f t="shared" si="132"/>
        <v>2607.3732999999997</v>
      </c>
      <c r="F703" s="356">
        <f t="shared" si="137"/>
        <v>348.59159999999997</v>
      </c>
      <c r="G703" s="354">
        <v>1250</v>
      </c>
      <c r="H703" s="356">
        <f t="shared" si="133"/>
        <v>1357.3732999999997</v>
      </c>
      <c r="I703" s="361">
        <f t="shared" si="136"/>
        <v>9.8975136458333299</v>
      </c>
      <c r="J703" s="360"/>
    </row>
    <row r="704" spans="2:11" ht="15" x14ac:dyDescent="0.25">
      <c r="B704" s="354" t="s">
        <v>254</v>
      </c>
      <c r="C704" s="355">
        <v>42248</v>
      </c>
      <c r="D704" s="12">
        <v>31301</v>
      </c>
      <c r="E704" s="358">
        <f t="shared" si="132"/>
        <v>2607.3732999999997</v>
      </c>
      <c r="F704" s="356">
        <f t="shared" si="137"/>
        <v>348.59159999999997</v>
      </c>
      <c r="G704" s="354">
        <v>1250</v>
      </c>
      <c r="H704" s="356">
        <f t="shared" si="133"/>
        <v>1357.3732999999997</v>
      </c>
      <c r="I704" s="361">
        <f t="shared" si="136"/>
        <v>9.8975136458333299</v>
      </c>
      <c r="J704" s="360"/>
    </row>
    <row r="705" spans="2:11" ht="15" x14ac:dyDescent="0.25">
      <c r="B705" s="354" t="s">
        <v>254</v>
      </c>
      <c r="C705" s="355">
        <v>42278</v>
      </c>
      <c r="D705" s="12">
        <v>31301</v>
      </c>
      <c r="E705" s="358">
        <f t="shared" si="132"/>
        <v>2607.3732999999997</v>
      </c>
      <c r="F705" s="356">
        <f t="shared" si="137"/>
        <v>348.59159999999997</v>
      </c>
      <c r="G705" s="354">
        <v>1250</v>
      </c>
      <c r="H705" s="356">
        <f t="shared" si="133"/>
        <v>1357.3732999999997</v>
      </c>
      <c r="I705" s="361">
        <f t="shared" si="136"/>
        <v>9.8975136458333299</v>
      </c>
      <c r="J705" s="360"/>
    </row>
    <row r="706" spans="2:11" ht="15" x14ac:dyDescent="0.25">
      <c r="B706" s="354" t="s">
        <v>254</v>
      </c>
      <c r="C706" s="355">
        <v>42309</v>
      </c>
      <c r="D706" s="12">
        <v>31301</v>
      </c>
      <c r="E706" s="358">
        <f t="shared" si="132"/>
        <v>2607.3732999999997</v>
      </c>
      <c r="F706" s="356">
        <f t="shared" si="137"/>
        <v>348.59159999999997</v>
      </c>
      <c r="G706" s="354">
        <v>1250</v>
      </c>
      <c r="H706" s="356">
        <f t="shared" si="133"/>
        <v>1357.3732999999997</v>
      </c>
      <c r="I706" s="361">
        <f t="shared" si="136"/>
        <v>9.8975136458333299</v>
      </c>
      <c r="J706" s="360"/>
    </row>
    <row r="707" spans="2:11" ht="15" x14ac:dyDescent="0.25">
      <c r="B707" s="354" t="s">
        <v>254</v>
      </c>
      <c r="C707" s="355">
        <v>42339</v>
      </c>
      <c r="D707" s="12">
        <v>31301</v>
      </c>
      <c r="E707" s="358">
        <f t="shared" si="132"/>
        <v>2607.3732999999997</v>
      </c>
      <c r="F707" s="356">
        <f t="shared" si="137"/>
        <v>348.59159999999997</v>
      </c>
      <c r="G707" s="354">
        <v>1250</v>
      </c>
      <c r="H707" s="356">
        <f t="shared" si="133"/>
        <v>1357.3732999999997</v>
      </c>
      <c r="I707" s="361">
        <f t="shared" si="136"/>
        <v>9.8975136458333299</v>
      </c>
      <c r="J707" s="360"/>
    </row>
    <row r="708" spans="2:11" ht="15" x14ac:dyDescent="0.25">
      <c r="B708" s="354" t="s">
        <v>254</v>
      </c>
      <c r="C708" s="355">
        <v>42370</v>
      </c>
      <c r="D708" s="12">
        <v>31301</v>
      </c>
      <c r="E708" s="358">
        <f t="shared" si="132"/>
        <v>2607.3732999999997</v>
      </c>
      <c r="F708" s="356">
        <f t="shared" si="137"/>
        <v>348.59159999999997</v>
      </c>
      <c r="G708" s="354">
        <v>1250</v>
      </c>
      <c r="H708" s="356">
        <f t="shared" si="133"/>
        <v>1357.3732999999997</v>
      </c>
      <c r="I708" s="361">
        <f t="shared" si="136"/>
        <v>9.8975136458333299</v>
      </c>
      <c r="J708" s="360"/>
    </row>
    <row r="709" spans="2:11" ht="15" x14ac:dyDescent="0.25">
      <c r="B709" s="354" t="s">
        <v>254</v>
      </c>
      <c r="C709" s="355">
        <v>42401</v>
      </c>
      <c r="D709" s="12">
        <v>33198</v>
      </c>
      <c r="E709" s="358">
        <f t="shared" si="132"/>
        <v>2765.3933999999999</v>
      </c>
      <c r="F709" s="356">
        <f t="shared" si="137"/>
        <v>370.59679999999997</v>
      </c>
      <c r="G709" s="354">
        <v>1250</v>
      </c>
      <c r="H709" s="356">
        <f t="shared" si="133"/>
        <v>1515.3933999999999</v>
      </c>
      <c r="I709" s="361">
        <f t="shared" si="136"/>
        <v>11.049743541666665</v>
      </c>
      <c r="J709" s="360"/>
    </row>
    <row r="710" spans="2:11" ht="15" x14ac:dyDescent="0.25">
      <c r="B710" s="354" t="s">
        <v>254</v>
      </c>
      <c r="C710" s="355">
        <v>42430</v>
      </c>
      <c r="D710" s="12">
        <v>33198</v>
      </c>
      <c r="E710" s="358">
        <f t="shared" si="132"/>
        <v>2765.3933999999999</v>
      </c>
      <c r="F710" s="356">
        <f t="shared" si="137"/>
        <v>370.59679999999997</v>
      </c>
      <c r="G710" s="354">
        <v>1250</v>
      </c>
      <c r="H710" s="356">
        <f t="shared" si="133"/>
        <v>1515.3933999999999</v>
      </c>
      <c r="I710" s="361">
        <f>SUM(H710*8.8%/12)</f>
        <v>11.112884933333333</v>
      </c>
      <c r="J710" s="360">
        <v>8.8000000000000007</v>
      </c>
      <c r="K710" s="370">
        <f>SUM(D699:D710)</f>
        <v>375710</v>
      </c>
    </row>
    <row r="711" spans="2:11" ht="15" x14ac:dyDescent="0.25">
      <c r="B711" s="354" t="s">
        <v>254</v>
      </c>
      <c r="C711" s="355">
        <v>42461</v>
      </c>
      <c r="D711" s="12">
        <v>33198</v>
      </c>
      <c r="E711" s="358">
        <f t="shared" si="132"/>
        <v>2765.3933999999999</v>
      </c>
      <c r="F711" s="356">
        <f t="shared" si="137"/>
        <v>370.59679999999997</v>
      </c>
      <c r="G711" s="354">
        <v>1250</v>
      </c>
      <c r="H711" s="356">
        <f t="shared" si="133"/>
        <v>1515.3933999999999</v>
      </c>
      <c r="I711" s="361">
        <f t="shared" ref="I711:I721" si="138">SUM(H711*8.8%/12)</f>
        <v>11.112884933333333</v>
      </c>
      <c r="J711" s="360"/>
    </row>
    <row r="712" spans="2:11" ht="15" x14ac:dyDescent="0.25">
      <c r="B712" s="354" t="s">
        <v>254</v>
      </c>
      <c r="C712" s="355">
        <v>42491</v>
      </c>
      <c r="D712" s="12">
        <v>33198</v>
      </c>
      <c r="E712" s="358">
        <f t="shared" si="132"/>
        <v>2765.3933999999999</v>
      </c>
      <c r="F712" s="356">
        <f t="shared" si="137"/>
        <v>370.59679999999997</v>
      </c>
      <c r="G712" s="354">
        <v>1250</v>
      </c>
      <c r="H712" s="356">
        <f t="shared" si="133"/>
        <v>1515.3933999999999</v>
      </c>
      <c r="I712" s="361">
        <f t="shared" si="138"/>
        <v>11.112884933333333</v>
      </c>
      <c r="J712" s="360"/>
    </row>
    <row r="713" spans="2:11" ht="15" x14ac:dyDescent="0.25">
      <c r="B713" s="354" t="s">
        <v>254</v>
      </c>
      <c r="C713" s="355">
        <v>42522</v>
      </c>
      <c r="D713" s="12">
        <v>33198</v>
      </c>
      <c r="E713" s="358">
        <f t="shared" si="132"/>
        <v>2765.3933999999999</v>
      </c>
      <c r="F713" s="356">
        <f t="shared" si="137"/>
        <v>370.59679999999997</v>
      </c>
      <c r="G713" s="354">
        <v>1250</v>
      </c>
      <c r="H713" s="356">
        <f t="shared" si="133"/>
        <v>1515.3933999999999</v>
      </c>
      <c r="I713" s="361">
        <f t="shared" si="138"/>
        <v>11.112884933333333</v>
      </c>
      <c r="J713" s="360"/>
    </row>
    <row r="714" spans="2:11" ht="15" x14ac:dyDescent="0.25">
      <c r="B714" s="354" t="s">
        <v>254</v>
      </c>
      <c r="C714" s="355">
        <v>42552</v>
      </c>
      <c r="D714" s="12">
        <v>33198</v>
      </c>
      <c r="E714" s="358">
        <f t="shared" si="132"/>
        <v>2765.3933999999999</v>
      </c>
      <c r="F714" s="356">
        <f t="shared" si="137"/>
        <v>370.59679999999997</v>
      </c>
      <c r="G714" s="354">
        <v>1250</v>
      </c>
      <c r="H714" s="356">
        <f t="shared" si="133"/>
        <v>1515.3933999999999</v>
      </c>
      <c r="I714" s="361">
        <f t="shared" si="138"/>
        <v>11.112884933333333</v>
      </c>
      <c r="J714" s="360"/>
    </row>
    <row r="715" spans="2:11" ht="15" x14ac:dyDescent="0.25">
      <c r="B715" s="354" t="s">
        <v>254</v>
      </c>
      <c r="C715" s="355">
        <v>42583</v>
      </c>
      <c r="D715" s="12">
        <v>34195</v>
      </c>
      <c r="E715" s="358">
        <f t="shared" si="132"/>
        <v>2848.4434999999999</v>
      </c>
      <c r="F715" s="356">
        <f t="shared" si="137"/>
        <v>382.16199999999998</v>
      </c>
      <c r="G715" s="354">
        <v>1250</v>
      </c>
      <c r="H715" s="356">
        <f t="shared" si="133"/>
        <v>1598.4434999999999</v>
      </c>
      <c r="I715" s="361">
        <f t="shared" si="138"/>
        <v>11.721919</v>
      </c>
      <c r="J715" s="360"/>
    </row>
    <row r="716" spans="2:11" ht="15" x14ac:dyDescent="0.25">
      <c r="B716" s="354" t="s">
        <v>254</v>
      </c>
      <c r="C716" s="355">
        <v>42614</v>
      </c>
      <c r="D716" s="12">
        <v>34195</v>
      </c>
      <c r="E716" s="358">
        <f t="shared" si="132"/>
        <v>2848.4434999999999</v>
      </c>
      <c r="F716" s="356">
        <f t="shared" si="137"/>
        <v>382.16199999999998</v>
      </c>
      <c r="G716" s="354">
        <v>1250</v>
      </c>
      <c r="H716" s="356">
        <f t="shared" si="133"/>
        <v>1598.4434999999999</v>
      </c>
      <c r="I716" s="361">
        <f t="shared" si="138"/>
        <v>11.721919</v>
      </c>
      <c r="J716" s="360"/>
    </row>
    <row r="717" spans="2:11" ht="15" x14ac:dyDescent="0.25">
      <c r="B717" s="354" t="s">
        <v>254</v>
      </c>
      <c r="C717" s="355">
        <v>42644</v>
      </c>
      <c r="D717" s="12">
        <v>34195</v>
      </c>
      <c r="E717" s="358">
        <f t="shared" si="132"/>
        <v>2848.4434999999999</v>
      </c>
      <c r="F717" s="356">
        <f t="shared" si="137"/>
        <v>382.16199999999998</v>
      </c>
      <c r="G717" s="354">
        <v>1250</v>
      </c>
      <c r="H717" s="356">
        <f t="shared" si="133"/>
        <v>1598.4434999999999</v>
      </c>
      <c r="I717" s="361">
        <f t="shared" si="138"/>
        <v>11.721919</v>
      </c>
      <c r="J717" s="360"/>
    </row>
    <row r="718" spans="2:11" ht="15" x14ac:dyDescent="0.25">
      <c r="B718" s="354" t="s">
        <v>254</v>
      </c>
      <c r="C718" s="355">
        <v>42675</v>
      </c>
      <c r="D718" s="12">
        <v>34195</v>
      </c>
      <c r="E718" s="358">
        <f t="shared" si="132"/>
        <v>2848.4434999999999</v>
      </c>
      <c r="F718" s="356">
        <f t="shared" si="137"/>
        <v>382.16199999999998</v>
      </c>
      <c r="G718" s="354">
        <v>1250</v>
      </c>
      <c r="H718" s="356">
        <f t="shared" si="133"/>
        <v>1598.4434999999999</v>
      </c>
      <c r="I718" s="361">
        <f t="shared" si="138"/>
        <v>11.721919</v>
      </c>
      <c r="J718" s="360"/>
    </row>
    <row r="719" spans="2:11" ht="15" x14ac:dyDescent="0.25">
      <c r="B719" s="354" t="s">
        <v>254</v>
      </c>
      <c r="C719" s="355">
        <v>42705</v>
      </c>
      <c r="D719" s="12">
        <v>34195</v>
      </c>
      <c r="E719" s="358">
        <f t="shared" si="132"/>
        <v>2848.4434999999999</v>
      </c>
      <c r="F719" s="356">
        <f t="shared" si="137"/>
        <v>382.16199999999998</v>
      </c>
      <c r="G719" s="354">
        <v>1250</v>
      </c>
      <c r="H719" s="356">
        <f t="shared" si="133"/>
        <v>1598.4434999999999</v>
      </c>
      <c r="I719" s="361">
        <f t="shared" si="138"/>
        <v>11.721919</v>
      </c>
      <c r="J719" s="360"/>
    </row>
    <row r="720" spans="2:11" ht="15" x14ac:dyDescent="0.25">
      <c r="B720" s="354" t="s">
        <v>254</v>
      </c>
      <c r="C720" s="355">
        <v>42736</v>
      </c>
      <c r="D720" s="12">
        <v>34195</v>
      </c>
      <c r="E720" s="358">
        <f t="shared" ref="E720:E740" si="139">SUM(D720*8.33%)</f>
        <v>2848.4434999999999</v>
      </c>
      <c r="F720" s="356">
        <f t="shared" si="137"/>
        <v>382.16199999999998</v>
      </c>
      <c r="G720" s="354">
        <v>1250</v>
      </c>
      <c r="H720" s="356">
        <f t="shared" si="133"/>
        <v>1598.4434999999999</v>
      </c>
      <c r="I720" s="361">
        <f t="shared" si="138"/>
        <v>11.721919</v>
      </c>
      <c r="J720" s="360"/>
    </row>
    <row r="721" spans="2:11" ht="15" x14ac:dyDescent="0.25">
      <c r="B721" s="354" t="s">
        <v>254</v>
      </c>
      <c r="C721" s="355">
        <v>42767</v>
      </c>
      <c r="D721" s="12">
        <v>36149</v>
      </c>
      <c r="E721" s="358">
        <f t="shared" si="139"/>
        <v>3011.2116999999998</v>
      </c>
      <c r="F721" s="356">
        <f t="shared" si="137"/>
        <v>404.82839999999999</v>
      </c>
      <c r="G721" s="354">
        <v>1250</v>
      </c>
      <c r="H721" s="356">
        <f t="shared" si="133"/>
        <v>1761.2116999999998</v>
      </c>
      <c r="I721" s="361">
        <f t="shared" si="138"/>
        <v>12.915552466666668</v>
      </c>
      <c r="J721" s="360"/>
    </row>
    <row r="722" spans="2:11" ht="15" x14ac:dyDescent="0.25">
      <c r="B722" s="354" t="s">
        <v>254</v>
      </c>
      <c r="C722" s="355">
        <v>42795</v>
      </c>
      <c r="D722" s="12">
        <v>36149</v>
      </c>
      <c r="E722" s="358">
        <f t="shared" si="139"/>
        <v>3011.2116999999998</v>
      </c>
      <c r="F722" s="356">
        <f t="shared" si="137"/>
        <v>404.82839999999999</v>
      </c>
      <c r="G722" s="354">
        <v>1250</v>
      </c>
      <c r="H722" s="356">
        <f t="shared" si="133"/>
        <v>1761.2116999999998</v>
      </c>
      <c r="I722" s="361">
        <f>SUM(H722*8.65%/12)</f>
        <v>12.695401004166667</v>
      </c>
      <c r="J722" s="360">
        <v>8.65</v>
      </c>
      <c r="K722" s="370">
        <f>SUM(D711:D722)</f>
        <v>410260</v>
      </c>
    </row>
    <row r="723" spans="2:11" ht="15" x14ac:dyDescent="0.25">
      <c r="B723" s="354" t="s">
        <v>254</v>
      </c>
      <c r="C723" s="355">
        <v>42826</v>
      </c>
      <c r="D723" s="12">
        <v>36149</v>
      </c>
      <c r="E723" s="358">
        <f t="shared" si="139"/>
        <v>3011.2116999999998</v>
      </c>
      <c r="F723" s="356">
        <f t="shared" ref="F723:F740" si="140">SUM(D723-G723)*1.16%</f>
        <v>404.82839999999999</v>
      </c>
      <c r="G723" s="354">
        <v>1250</v>
      </c>
      <c r="H723" s="356">
        <f t="shared" ref="H723:H740" si="141">SUM(E723-G723)</f>
        <v>1761.2116999999998</v>
      </c>
      <c r="I723" s="361">
        <f t="shared" ref="I723:I733" si="142">SUM(H723*8.65%/12)</f>
        <v>12.695401004166667</v>
      </c>
      <c r="J723" s="359"/>
    </row>
    <row r="724" spans="2:11" ht="15" x14ac:dyDescent="0.25">
      <c r="B724" s="354" t="s">
        <v>254</v>
      </c>
      <c r="C724" s="355">
        <v>42856</v>
      </c>
      <c r="D724" s="12">
        <v>36149</v>
      </c>
      <c r="E724" s="358">
        <f t="shared" si="139"/>
        <v>3011.2116999999998</v>
      </c>
      <c r="F724" s="356">
        <f t="shared" si="140"/>
        <v>404.82839999999999</v>
      </c>
      <c r="G724" s="354">
        <v>1250</v>
      </c>
      <c r="H724" s="356">
        <f t="shared" si="141"/>
        <v>1761.2116999999998</v>
      </c>
      <c r="I724" s="361">
        <f t="shared" si="142"/>
        <v>12.695401004166667</v>
      </c>
      <c r="J724" s="359"/>
    </row>
    <row r="725" spans="2:11" ht="15" x14ac:dyDescent="0.25">
      <c r="B725" s="354" t="s">
        <v>254</v>
      </c>
      <c r="C725" s="355">
        <v>42887</v>
      </c>
      <c r="D725" s="12">
        <v>36149</v>
      </c>
      <c r="E725" s="358">
        <f t="shared" si="139"/>
        <v>3011.2116999999998</v>
      </c>
      <c r="F725" s="356">
        <f t="shared" si="140"/>
        <v>404.82839999999999</v>
      </c>
      <c r="G725" s="354">
        <v>1250</v>
      </c>
      <c r="H725" s="356">
        <f t="shared" si="141"/>
        <v>1761.2116999999998</v>
      </c>
      <c r="I725" s="361">
        <f t="shared" si="142"/>
        <v>12.695401004166667</v>
      </c>
      <c r="J725" s="359"/>
    </row>
    <row r="726" spans="2:11" ht="15" x14ac:dyDescent="0.25">
      <c r="B726" s="354" t="s">
        <v>254</v>
      </c>
      <c r="C726" s="355">
        <v>42917</v>
      </c>
      <c r="D726" s="12">
        <v>36149</v>
      </c>
      <c r="E726" s="358">
        <f t="shared" si="139"/>
        <v>3011.2116999999998</v>
      </c>
      <c r="F726" s="356">
        <f t="shared" si="140"/>
        <v>404.82839999999999</v>
      </c>
      <c r="G726" s="354">
        <v>1250</v>
      </c>
      <c r="H726" s="356">
        <f t="shared" si="141"/>
        <v>1761.2116999999998</v>
      </c>
      <c r="I726" s="361">
        <f t="shared" si="142"/>
        <v>12.695401004166667</v>
      </c>
      <c r="J726" s="359"/>
    </row>
    <row r="727" spans="2:11" ht="15" x14ac:dyDescent="0.25">
      <c r="B727" s="354" t="s">
        <v>254</v>
      </c>
      <c r="C727" s="355">
        <v>42948</v>
      </c>
      <c r="D727" s="12">
        <v>37241</v>
      </c>
      <c r="E727" s="358">
        <f t="shared" si="139"/>
        <v>3102.1752999999999</v>
      </c>
      <c r="F727" s="356">
        <f t="shared" si="140"/>
        <v>417.49559999999997</v>
      </c>
      <c r="G727" s="354">
        <v>1250</v>
      </c>
      <c r="H727" s="356">
        <f t="shared" si="141"/>
        <v>1852.1752999999999</v>
      </c>
      <c r="I727" s="361">
        <f t="shared" si="142"/>
        <v>13.351096954166666</v>
      </c>
      <c r="J727" s="359"/>
    </row>
    <row r="728" spans="2:11" ht="15" x14ac:dyDescent="0.25">
      <c r="B728" s="354" t="s">
        <v>254</v>
      </c>
      <c r="C728" s="355">
        <v>42979</v>
      </c>
      <c r="D728" s="12">
        <v>37241</v>
      </c>
      <c r="E728" s="358">
        <f t="shared" si="139"/>
        <v>3102.1752999999999</v>
      </c>
      <c r="F728" s="356">
        <f t="shared" si="140"/>
        <v>417.49559999999997</v>
      </c>
      <c r="G728" s="354">
        <v>1250</v>
      </c>
      <c r="H728" s="356">
        <f t="shared" si="141"/>
        <v>1852.1752999999999</v>
      </c>
      <c r="I728" s="361">
        <f t="shared" si="142"/>
        <v>13.351096954166666</v>
      </c>
      <c r="J728" s="359"/>
    </row>
    <row r="729" spans="2:11" ht="15" x14ac:dyDescent="0.25">
      <c r="B729" s="354" t="s">
        <v>254</v>
      </c>
      <c r="C729" s="355">
        <v>43009</v>
      </c>
      <c r="D729" s="12">
        <v>37241</v>
      </c>
      <c r="E729" s="358">
        <f t="shared" si="139"/>
        <v>3102.1752999999999</v>
      </c>
      <c r="F729" s="356">
        <f t="shared" si="140"/>
        <v>417.49559999999997</v>
      </c>
      <c r="G729" s="354">
        <v>1250</v>
      </c>
      <c r="H729" s="356">
        <f t="shared" si="141"/>
        <v>1852.1752999999999</v>
      </c>
      <c r="I729" s="361">
        <f t="shared" si="142"/>
        <v>13.351096954166666</v>
      </c>
      <c r="J729" s="359"/>
    </row>
    <row r="730" spans="2:11" ht="15" x14ac:dyDescent="0.25">
      <c r="B730" s="354" t="s">
        <v>254</v>
      </c>
      <c r="C730" s="355">
        <v>43040</v>
      </c>
      <c r="D730" s="12">
        <v>37241</v>
      </c>
      <c r="E730" s="358">
        <f t="shared" si="139"/>
        <v>3102.1752999999999</v>
      </c>
      <c r="F730" s="356">
        <f t="shared" si="140"/>
        <v>417.49559999999997</v>
      </c>
      <c r="G730" s="354">
        <v>1250</v>
      </c>
      <c r="H730" s="356">
        <f t="shared" si="141"/>
        <v>1852.1752999999999</v>
      </c>
      <c r="I730" s="361">
        <f t="shared" si="142"/>
        <v>13.351096954166666</v>
      </c>
      <c r="J730" s="359"/>
    </row>
    <row r="731" spans="2:11" ht="15" x14ac:dyDescent="0.25">
      <c r="B731" s="354" t="s">
        <v>254</v>
      </c>
      <c r="C731" s="355">
        <v>43070</v>
      </c>
      <c r="D731" s="12">
        <v>37241</v>
      </c>
      <c r="E731" s="358">
        <f t="shared" si="139"/>
        <v>3102.1752999999999</v>
      </c>
      <c r="F731" s="356">
        <f t="shared" si="140"/>
        <v>417.49559999999997</v>
      </c>
      <c r="G731" s="354">
        <v>1250</v>
      </c>
      <c r="H731" s="356">
        <f t="shared" si="141"/>
        <v>1852.1752999999999</v>
      </c>
      <c r="I731" s="361">
        <f t="shared" si="142"/>
        <v>13.351096954166666</v>
      </c>
      <c r="J731" s="359"/>
    </row>
    <row r="732" spans="2:11" ht="15" x14ac:dyDescent="0.25">
      <c r="B732" s="354" t="s">
        <v>254</v>
      </c>
      <c r="C732" s="355">
        <v>43101</v>
      </c>
      <c r="D732" s="12">
        <v>37241</v>
      </c>
      <c r="E732" s="358">
        <f t="shared" si="139"/>
        <v>3102.1752999999999</v>
      </c>
      <c r="F732" s="356">
        <f t="shared" si="140"/>
        <v>417.49559999999997</v>
      </c>
      <c r="G732" s="354">
        <v>1250</v>
      </c>
      <c r="H732" s="356">
        <f t="shared" si="141"/>
        <v>1852.1752999999999</v>
      </c>
      <c r="I732" s="361">
        <f t="shared" si="142"/>
        <v>13.351096954166666</v>
      </c>
      <c r="J732" s="359"/>
    </row>
    <row r="733" spans="2:11" ht="15" x14ac:dyDescent="0.25">
      <c r="B733" s="354" t="s">
        <v>254</v>
      </c>
      <c r="C733" s="355">
        <v>43132</v>
      </c>
      <c r="D733" s="12">
        <v>40260</v>
      </c>
      <c r="E733" s="358">
        <f t="shared" si="139"/>
        <v>3353.6579999999999</v>
      </c>
      <c r="F733" s="356">
        <f t="shared" si="140"/>
        <v>452.51599999999996</v>
      </c>
      <c r="G733" s="354">
        <v>1250</v>
      </c>
      <c r="H733" s="356">
        <f t="shared" si="141"/>
        <v>2103.6579999999999</v>
      </c>
      <c r="I733" s="361">
        <f t="shared" si="142"/>
        <v>15.163868083333334</v>
      </c>
      <c r="J733" s="359"/>
    </row>
    <row r="734" spans="2:11" ht="15" x14ac:dyDescent="0.25">
      <c r="B734" s="354" t="s">
        <v>254</v>
      </c>
      <c r="C734" s="355">
        <v>43160</v>
      </c>
      <c r="D734" s="12">
        <v>40260</v>
      </c>
      <c r="E734" s="358">
        <f t="shared" si="139"/>
        <v>3353.6579999999999</v>
      </c>
      <c r="F734" s="356">
        <f t="shared" si="140"/>
        <v>452.51599999999996</v>
      </c>
      <c r="G734" s="354">
        <v>1250</v>
      </c>
      <c r="H734" s="356">
        <f t="shared" si="141"/>
        <v>2103.6579999999999</v>
      </c>
      <c r="I734" s="361">
        <f>SUM(H734*8.55%/12)</f>
        <v>14.98856325</v>
      </c>
      <c r="J734" s="360">
        <v>8.5500000000000007</v>
      </c>
      <c r="K734" s="370">
        <f>SUM(D723:D734)</f>
        <v>448562</v>
      </c>
    </row>
    <row r="735" spans="2:11" ht="15" x14ac:dyDescent="0.25">
      <c r="B735" s="354" t="s">
        <v>254</v>
      </c>
      <c r="C735" s="355">
        <v>43191</v>
      </c>
      <c r="D735" s="12">
        <v>40260</v>
      </c>
      <c r="E735" s="358">
        <f t="shared" si="139"/>
        <v>3353.6579999999999</v>
      </c>
      <c r="F735" s="356">
        <f t="shared" si="140"/>
        <v>452.51599999999996</v>
      </c>
      <c r="G735" s="354">
        <v>1250</v>
      </c>
      <c r="H735" s="356">
        <f t="shared" si="141"/>
        <v>2103.6579999999999</v>
      </c>
      <c r="I735" s="361">
        <f t="shared" ref="I735:I740" si="143">SUM(H735*8.55%/12)</f>
        <v>14.98856325</v>
      </c>
      <c r="J735" s="359"/>
    </row>
    <row r="736" spans="2:11" ht="15" x14ac:dyDescent="0.25">
      <c r="B736" s="354" t="s">
        <v>254</v>
      </c>
      <c r="C736" s="355">
        <v>43221</v>
      </c>
      <c r="D736" s="12">
        <v>40260</v>
      </c>
      <c r="E736" s="358">
        <f t="shared" si="139"/>
        <v>3353.6579999999999</v>
      </c>
      <c r="F736" s="356">
        <f t="shared" si="140"/>
        <v>452.51599999999996</v>
      </c>
      <c r="G736" s="354">
        <v>1250</v>
      </c>
      <c r="H736" s="356">
        <f t="shared" si="141"/>
        <v>2103.6579999999999</v>
      </c>
      <c r="I736" s="361">
        <f t="shared" si="143"/>
        <v>14.98856325</v>
      </c>
      <c r="J736" s="359"/>
      <c r="K736" s="370">
        <f>SUM(D735:D736)</f>
        <v>80520</v>
      </c>
    </row>
    <row r="737" spans="2:11" ht="15" x14ac:dyDescent="0.25">
      <c r="B737" s="354" t="s">
        <v>254</v>
      </c>
      <c r="C737" s="355">
        <v>43252</v>
      </c>
      <c r="D737" s="12">
        <v>40260</v>
      </c>
      <c r="E737" s="358">
        <f t="shared" si="139"/>
        <v>3353.6579999999999</v>
      </c>
      <c r="F737" s="356">
        <f t="shared" si="140"/>
        <v>452.51599999999996</v>
      </c>
      <c r="G737" s="354">
        <v>1250</v>
      </c>
      <c r="H737" s="356">
        <f t="shared" si="141"/>
        <v>2103.6579999999999</v>
      </c>
      <c r="I737" s="361">
        <f t="shared" si="143"/>
        <v>14.98856325</v>
      </c>
      <c r="J737" s="359"/>
    </row>
    <row r="738" spans="2:11" ht="15" x14ac:dyDescent="0.25">
      <c r="B738" s="354" t="s">
        <v>254</v>
      </c>
      <c r="C738" s="355">
        <v>43282</v>
      </c>
      <c r="D738" s="12">
        <v>46665</v>
      </c>
      <c r="E738" s="358">
        <f t="shared" si="139"/>
        <v>3887.1945000000001</v>
      </c>
      <c r="F738" s="356">
        <f t="shared" si="140"/>
        <v>526.81399999999996</v>
      </c>
      <c r="G738" s="354">
        <v>1250</v>
      </c>
      <c r="H738" s="356">
        <f t="shared" si="141"/>
        <v>2637.1945000000001</v>
      </c>
      <c r="I738" s="361">
        <f t="shared" si="143"/>
        <v>18.790010812500004</v>
      </c>
      <c r="J738" s="359"/>
    </row>
    <row r="739" spans="2:11" ht="15" x14ac:dyDescent="0.25">
      <c r="B739" s="354" t="s">
        <v>254</v>
      </c>
      <c r="C739" s="355">
        <v>43313</v>
      </c>
      <c r="D739" s="364">
        <v>46665</v>
      </c>
      <c r="E739" s="365">
        <f t="shared" si="139"/>
        <v>3887.1945000000001</v>
      </c>
      <c r="F739" s="356">
        <f t="shared" si="140"/>
        <v>526.81399999999996</v>
      </c>
      <c r="G739" s="354">
        <v>1250</v>
      </c>
      <c r="H739" s="356">
        <f t="shared" si="141"/>
        <v>2637.1945000000001</v>
      </c>
      <c r="I739" s="361">
        <f t="shared" si="143"/>
        <v>18.790010812500004</v>
      </c>
      <c r="J739" s="359"/>
    </row>
    <row r="740" spans="2:11" ht="15" x14ac:dyDescent="0.25">
      <c r="B740" s="354" t="s">
        <v>254</v>
      </c>
      <c r="C740" s="355">
        <v>43344</v>
      </c>
      <c r="D740" s="12">
        <v>46665</v>
      </c>
      <c r="E740" s="358">
        <f t="shared" si="139"/>
        <v>3887.1945000000001</v>
      </c>
      <c r="F740" s="356">
        <f t="shared" si="140"/>
        <v>526.81399999999996</v>
      </c>
      <c r="G740" s="354">
        <v>1250</v>
      </c>
      <c r="H740" s="356">
        <f t="shared" si="141"/>
        <v>2637.1945000000001</v>
      </c>
      <c r="I740" s="361">
        <f t="shared" si="143"/>
        <v>18.790010812500004</v>
      </c>
      <c r="J740" s="359"/>
      <c r="K740" t="s">
        <v>54</v>
      </c>
    </row>
    <row r="741" spans="2:11" x14ac:dyDescent="0.25">
      <c r="C741" t="s">
        <v>54</v>
      </c>
      <c r="D741" s="375">
        <f>SUM(D467:D736)</f>
        <v>4056865</v>
      </c>
      <c r="K741" s="376">
        <f>SUM(K470:K740)</f>
        <v>4056865</v>
      </c>
    </row>
    <row r="742" spans="2:11" x14ac:dyDescent="0.25">
      <c r="D742" s="371" t="s">
        <v>54</v>
      </c>
    </row>
    <row r="743" spans="2:11" x14ac:dyDescent="0.25">
      <c r="D743" s="370" t="s">
        <v>54</v>
      </c>
    </row>
  </sheetData>
  <mergeCells count="99">
    <mergeCell ref="B2:K2"/>
    <mergeCell ref="B74:D74"/>
    <mergeCell ref="E74:F74"/>
    <mergeCell ref="B75:D75"/>
    <mergeCell ref="E75:F75"/>
    <mergeCell ref="H3:I3"/>
    <mergeCell ref="B4:D4"/>
    <mergeCell ref="E4:F4"/>
    <mergeCell ref="B5:D5"/>
    <mergeCell ref="E5:F5"/>
    <mergeCell ref="B94:D94"/>
    <mergeCell ref="E94:F94"/>
    <mergeCell ref="B16:D16"/>
    <mergeCell ref="E16:F16"/>
    <mergeCell ref="B17:D17"/>
    <mergeCell ref="E17:F17"/>
    <mergeCell ref="B35:D35"/>
    <mergeCell ref="E35:F35"/>
    <mergeCell ref="B36:D36"/>
    <mergeCell ref="E36:F36"/>
    <mergeCell ref="B54:D54"/>
    <mergeCell ref="E54:F54"/>
    <mergeCell ref="B55:D55"/>
    <mergeCell ref="E55:F55"/>
    <mergeCell ref="B132:D132"/>
    <mergeCell ref="E132:F132"/>
    <mergeCell ref="B133:D133"/>
    <mergeCell ref="E133:F133"/>
    <mergeCell ref="B151:D151"/>
    <mergeCell ref="E151:F151"/>
    <mergeCell ref="B95:D95"/>
    <mergeCell ref="E95:F95"/>
    <mergeCell ref="B113:D113"/>
    <mergeCell ref="E113:F113"/>
    <mergeCell ref="B114:D114"/>
    <mergeCell ref="E114:F114"/>
    <mergeCell ref="B190:D190"/>
    <mergeCell ref="E190:F190"/>
    <mergeCell ref="B191:D191"/>
    <mergeCell ref="E191:F191"/>
    <mergeCell ref="B209:D209"/>
    <mergeCell ref="E209:F209"/>
    <mergeCell ref="B152:D152"/>
    <mergeCell ref="E152:F152"/>
    <mergeCell ref="B170:D170"/>
    <mergeCell ref="E170:F170"/>
    <mergeCell ref="B171:D171"/>
    <mergeCell ref="E171:F171"/>
    <mergeCell ref="B247:D247"/>
    <mergeCell ref="E247:F247"/>
    <mergeCell ref="B248:D248"/>
    <mergeCell ref="E248:F248"/>
    <mergeCell ref="B267:D267"/>
    <mergeCell ref="E267:F267"/>
    <mergeCell ref="B210:D210"/>
    <mergeCell ref="E210:F210"/>
    <mergeCell ref="B228:D228"/>
    <mergeCell ref="E228:F228"/>
    <mergeCell ref="B229:D229"/>
    <mergeCell ref="E229:F229"/>
    <mergeCell ref="B307:D307"/>
    <mergeCell ref="E307:F307"/>
    <mergeCell ref="B308:D308"/>
    <mergeCell ref="E308:F308"/>
    <mergeCell ref="B326:D326"/>
    <mergeCell ref="E326:F326"/>
    <mergeCell ref="B268:D268"/>
    <mergeCell ref="E268:F268"/>
    <mergeCell ref="B287:D287"/>
    <mergeCell ref="E287:F287"/>
    <mergeCell ref="B288:D288"/>
    <mergeCell ref="E288:F288"/>
    <mergeCell ref="B366:D366"/>
    <mergeCell ref="E366:F366"/>
    <mergeCell ref="B367:D367"/>
    <mergeCell ref="E367:F367"/>
    <mergeCell ref="B385:D385"/>
    <mergeCell ref="E385:F385"/>
    <mergeCell ref="B327:D327"/>
    <mergeCell ref="E327:F327"/>
    <mergeCell ref="B345:D345"/>
    <mergeCell ref="E345:F345"/>
    <mergeCell ref="B346:D346"/>
    <mergeCell ref="E346:F346"/>
    <mergeCell ref="B443:D443"/>
    <mergeCell ref="E443:F443"/>
    <mergeCell ref="C452:K452"/>
    <mergeCell ref="B386:D386"/>
    <mergeCell ref="E386:F386"/>
    <mergeCell ref="B404:D404"/>
    <mergeCell ref="E404:F404"/>
    <mergeCell ref="B405:D405"/>
    <mergeCell ref="E405:F405"/>
    <mergeCell ref="B423:D423"/>
    <mergeCell ref="E423:F423"/>
    <mergeCell ref="B424:D424"/>
    <mergeCell ref="E424:F424"/>
    <mergeCell ref="B442:D442"/>
    <mergeCell ref="E442:F442"/>
  </mergeCells>
  <printOptions horizontalCentered="1" verticalCentered="1"/>
  <pageMargins left="0" right="0" top="0" bottom="0" header="0" footer="0"/>
  <pageSetup paperSize="9" scale="79" orientation="landscape" verticalDpi="300" r:id="rId1"/>
  <rowBreaks count="5" manualBreakCount="5">
    <brk id="53" min="1" max="10" man="1"/>
    <brk id="112" min="1" max="10" man="1"/>
    <brk id="169" min="1" max="10" man="1"/>
    <brk id="227" min="1" max="10" man="1"/>
    <brk id="344" min="1" max="10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595"/>
  <sheetViews>
    <sheetView topLeftCell="A583" workbookViewId="0">
      <selection activeCell="B597" sqref="B597"/>
    </sheetView>
  </sheetViews>
  <sheetFormatPr defaultColWidth="21.85546875" defaultRowHeight="15" x14ac:dyDescent="0.25"/>
  <cols>
    <col min="1" max="1" width="2.7109375" customWidth="1"/>
    <col min="2" max="2" width="27.85546875" customWidth="1"/>
    <col min="3" max="3" width="16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5703125" customWidth="1"/>
    <col min="10" max="10" width="0.140625" customWidth="1"/>
  </cols>
  <sheetData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196"/>
      <c r="C3" s="196"/>
      <c r="D3" s="196"/>
      <c r="E3" s="196"/>
      <c r="F3" s="196"/>
      <c r="G3" s="196"/>
      <c r="H3" s="443" t="s">
        <v>1</v>
      </c>
      <c r="I3" s="443"/>
      <c r="J3" s="195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444" t="s">
        <v>5</v>
      </c>
      <c r="I4" s="444"/>
      <c r="J4" s="17"/>
      <c r="K4" s="15"/>
    </row>
    <row r="5" spans="2:11" s="2" customFormat="1" ht="12.75" customHeight="1" x14ac:dyDescent="0.25">
      <c r="B5" s="439" t="s">
        <v>182</v>
      </c>
      <c r="C5" s="439"/>
      <c r="D5" s="439"/>
      <c r="E5" s="439" t="s">
        <v>183</v>
      </c>
      <c r="F5" s="439"/>
      <c r="G5" s="4" t="s">
        <v>184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0</v>
      </c>
      <c r="E7" s="6">
        <f t="shared" ref="E7:E11" si="0">C7*8.33%</f>
        <v>0</v>
      </c>
      <c r="F7" s="6">
        <v>0</v>
      </c>
      <c r="G7" s="13">
        <v>0</v>
      </c>
      <c r="H7" s="46">
        <f>F7-E7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3649</v>
      </c>
      <c r="D8" s="6">
        <v>5000</v>
      </c>
      <c r="E8" s="6">
        <f t="shared" si="0"/>
        <v>303.96170000000001</v>
      </c>
      <c r="F8" s="6">
        <v>174</v>
      </c>
      <c r="G8" s="14">
        <f>G7+H7</f>
        <v>0</v>
      </c>
      <c r="H8" s="46">
        <f>F8-E8</f>
        <v>-129.96170000000001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3836</v>
      </c>
      <c r="D9" s="6">
        <v>5000</v>
      </c>
      <c r="E9" s="6">
        <f t="shared" si="0"/>
        <v>319.53879999999998</v>
      </c>
      <c r="F9" s="6">
        <v>320</v>
      </c>
      <c r="G9" s="14">
        <f t="shared" ref="G9:G11" si="1">G8+H8</f>
        <v>-129.96170000000001</v>
      </c>
      <c r="H9" s="46">
        <f t="shared" ref="H9:H11" si="2">F9-E9</f>
        <v>0.46120000000001937</v>
      </c>
      <c r="I9" s="31"/>
      <c r="J9" s="16"/>
      <c r="K9" s="15">
        <f>(G9)*(H5/12)</f>
        <v>-1.299617</v>
      </c>
    </row>
    <row r="10" spans="2:11" s="2" customFormat="1" ht="12.75" customHeight="1" x14ac:dyDescent="0.25">
      <c r="B10" s="2" t="s">
        <v>20</v>
      </c>
      <c r="C10" s="6">
        <v>3983</v>
      </c>
      <c r="D10" s="6">
        <v>5000</v>
      </c>
      <c r="E10" s="6">
        <f t="shared" si="0"/>
        <v>331.78390000000002</v>
      </c>
      <c r="F10" s="6">
        <v>331</v>
      </c>
      <c r="G10" s="14">
        <f t="shared" si="1"/>
        <v>-129.50049999999999</v>
      </c>
      <c r="H10" s="46">
        <f t="shared" si="2"/>
        <v>-0.78390000000001692</v>
      </c>
      <c r="I10" s="31"/>
      <c r="J10" s="16"/>
      <c r="K10" s="15">
        <f>(G10)*(H5/12)</f>
        <v>-1.295005</v>
      </c>
    </row>
    <row r="11" spans="2:11" s="2" customFormat="1" ht="12.75" customHeight="1" x14ac:dyDescent="0.25">
      <c r="B11" s="2" t="s">
        <v>21</v>
      </c>
      <c r="C11" s="6">
        <v>3983</v>
      </c>
      <c r="D11" s="6">
        <v>5000</v>
      </c>
      <c r="E11" s="6">
        <f t="shared" si="0"/>
        <v>331.78390000000002</v>
      </c>
      <c r="F11" s="6">
        <v>331</v>
      </c>
      <c r="G11" s="14">
        <f t="shared" si="1"/>
        <v>-130.28440000000001</v>
      </c>
      <c r="H11" s="46">
        <f t="shared" si="2"/>
        <v>-0.78390000000001692</v>
      </c>
      <c r="I11" s="31"/>
      <c r="J11" s="16"/>
      <c r="K11" s="15">
        <f>(G11)*(H5/12)</f>
        <v>-1.3028440000000001</v>
      </c>
    </row>
    <row r="12" spans="2:11" s="2" customFormat="1" ht="12.75" customHeight="1" x14ac:dyDescent="0.25">
      <c r="B12" s="7" t="s">
        <v>22</v>
      </c>
      <c r="C12" s="8">
        <f>SUM(C7:C11)</f>
        <v>15451</v>
      </c>
      <c r="D12" s="9" t="s">
        <v>23</v>
      </c>
      <c r="E12" s="8">
        <f>SUM(E7:E11)</f>
        <v>1287.0682999999999</v>
      </c>
      <c r="F12" s="8">
        <f>SUM(F7:F11)</f>
        <v>1156</v>
      </c>
      <c r="G12" s="57">
        <f>SUM(G7:G11)</f>
        <v>-389.7466</v>
      </c>
      <c r="H12" s="49">
        <f>SUM(H7:H11)</f>
        <v>-131.06830000000002</v>
      </c>
      <c r="I12" s="34">
        <f>H5/12</f>
        <v>0.01</v>
      </c>
      <c r="J12" s="19"/>
      <c r="K12" s="30">
        <f>SUM(K7:K11)</f>
        <v>-3.8974660000000005</v>
      </c>
    </row>
    <row r="13" spans="2:11" s="2" customFormat="1" ht="12.75" customHeight="1" x14ac:dyDescent="0.25">
      <c r="H13" s="46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-3.8974660000000001</v>
      </c>
      <c r="F14" s="2" t="s">
        <v>25</v>
      </c>
      <c r="G14" s="10">
        <f>C14+H12</f>
        <v>-134.96576600000003</v>
      </c>
      <c r="H14" s="46"/>
      <c r="I14" s="73">
        <f>$C14+$H12</f>
        <v>-134.96576600000003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449" t="s">
        <v>26</v>
      </c>
      <c r="I16" s="449"/>
      <c r="J16" s="20"/>
      <c r="K16" s="15"/>
    </row>
    <row r="17" spans="2:15" s="2" customFormat="1" ht="12.75" customHeight="1" x14ac:dyDescent="0.25">
      <c r="B17" s="439" t="s">
        <v>182</v>
      </c>
      <c r="C17" s="439"/>
      <c r="D17" s="439"/>
      <c r="E17" s="439" t="s">
        <v>183</v>
      </c>
      <c r="F17" s="439"/>
      <c r="G17" s="4" t="s">
        <v>184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s">
        <v>54</v>
      </c>
    </row>
    <row r="19" spans="2:15" s="2" customFormat="1" ht="12.75" customHeight="1" x14ac:dyDescent="0.25">
      <c r="B19" s="2" t="s">
        <v>27</v>
      </c>
      <c r="C19" s="6">
        <v>3983</v>
      </c>
      <c r="D19" s="6">
        <v>5000</v>
      </c>
      <c r="E19" s="6">
        <f>C19*8.33%</f>
        <v>331.78390000000002</v>
      </c>
      <c r="F19" s="6">
        <v>332</v>
      </c>
      <c r="G19" s="11">
        <f>G14</f>
        <v>-134.96576600000003</v>
      </c>
      <c r="H19" s="46">
        <f>F19-E19</f>
        <v>0.21609999999998308</v>
      </c>
      <c r="I19" s="31"/>
      <c r="J19" s="16"/>
      <c r="K19" s="15">
        <f>(G19)*(H17/12)</f>
        <v>-1.3496576600000003</v>
      </c>
    </row>
    <row r="20" spans="2:15" s="2" customFormat="1" ht="12.75" customHeight="1" x14ac:dyDescent="0.25">
      <c r="B20" s="2" t="s">
        <v>28</v>
      </c>
      <c r="C20" s="6">
        <v>4177</v>
      </c>
      <c r="D20" s="6">
        <v>5000</v>
      </c>
      <c r="E20" s="6">
        <f t="shared" ref="E20:E30" si="3">C20*8.33%</f>
        <v>347.94409999999999</v>
      </c>
      <c r="F20" s="6">
        <v>348</v>
      </c>
      <c r="G20" s="6">
        <f>G19+H19</f>
        <v>-134.74966600000005</v>
      </c>
      <c r="H20" s="46">
        <f t="shared" ref="H20:H24" si="4">F20-E20</f>
        <v>5.5900000000008276E-2</v>
      </c>
      <c r="I20" s="31"/>
      <c r="J20" s="16"/>
      <c r="K20" s="15">
        <f>(G20)*(H17/12)</f>
        <v>-1.3474966600000005</v>
      </c>
    </row>
    <row r="21" spans="2:15" s="2" customFormat="1" ht="12.75" customHeight="1" x14ac:dyDescent="0.25">
      <c r="B21" s="2" t="s">
        <v>29</v>
      </c>
      <c r="C21" s="6">
        <v>4177</v>
      </c>
      <c r="D21" s="6">
        <v>5000</v>
      </c>
      <c r="E21" s="6">
        <f t="shared" si="3"/>
        <v>347.94409999999999</v>
      </c>
      <c r="F21" s="6">
        <v>348</v>
      </c>
      <c r="G21" s="6">
        <f t="shared" ref="G21:G30" si="5">G20+H20</f>
        <v>-134.69376600000004</v>
      </c>
      <c r="H21" s="46">
        <f t="shared" si="4"/>
        <v>5.5900000000008276E-2</v>
      </c>
      <c r="I21" s="31"/>
      <c r="J21" s="16"/>
      <c r="K21" s="15">
        <f>(G21)*(H17/12)</f>
        <v>-1.3469376600000005</v>
      </c>
    </row>
    <row r="22" spans="2:15" s="2" customFormat="1" ht="12.75" customHeight="1" x14ac:dyDescent="0.25">
      <c r="B22" s="2" t="s">
        <v>30</v>
      </c>
      <c r="C22" s="6">
        <v>4177</v>
      </c>
      <c r="D22" s="6">
        <v>5000</v>
      </c>
      <c r="E22" s="6">
        <f t="shared" si="3"/>
        <v>347.94409999999999</v>
      </c>
      <c r="F22" s="6">
        <v>348</v>
      </c>
      <c r="G22" s="6">
        <f t="shared" si="5"/>
        <v>-134.63786600000003</v>
      </c>
      <c r="H22" s="46">
        <f t="shared" si="4"/>
        <v>5.5900000000008276E-2</v>
      </c>
      <c r="I22" s="31"/>
      <c r="J22" s="16"/>
      <c r="K22" s="15">
        <f>(G22)*(H17/12)</f>
        <v>-1.3463786600000003</v>
      </c>
    </row>
    <row r="23" spans="2:15" s="2" customFormat="1" ht="12.75" customHeight="1" x14ac:dyDescent="0.25">
      <c r="B23" s="2" t="s">
        <v>31</v>
      </c>
      <c r="C23" s="6">
        <v>4177</v>
      </c>
      <c r="D23" s="6">
        <v>5000</v>
      </c>
      <c r="E23" s="6">
        <f t="shared" si="3"/>
        <v>347.94409999999999</v>
      </c>
      <c r="F23" s="6">
        <v>348</v>
      </c>
      <c r="G23" s="6">
        <f t="shared" si="5"/>
        <v>-134.58196600000002</v>
      </c>
      <c r="H23" s="46">
        <f t="shared" si="4"/>
        <v>5.5900000000008276E-2</v>
      </c>
      <c r="I23" s="31"/>
      <c r="J23" s="16"/>
      <c r="K23" s="15">
        <f>(G23)*(H17/12)</f>
        <v>-1.3458196600000003</v>
      </c>
    </row>
    <row r="24" spans="2:15" s="2" customFormat="1" ht="12.75" customHeight="1" x14ac:dyDescent="0.25">
      <c r="B24" s="2" t="s">
        <v>32</v>
      </c>
      <c r="C24" s="6">
        <v>4331</v>
      </c>
      <c r="D24" s="6">
        <v>5000</v>
      </c>
      <c r="E24" s="6">
        <f t="shared" si="3"/>
        <v>360.77229999999997</v>
      </c>
      <c r="F24" s="6">
        <v>361</v>
      </c>
      <c r="G24" s="6">
        <f t="shared" si="5"/>
        <v>-134.52606600000001</v>
      </c>
      <c r="H24" s="46">
        <f t="shared" si="4"/>
        <v>0.2277000000000271</v>
      </c>
      <c r="I24" s="31"/>
      <c r="J24" s="16"/>
      <c r="K24" s="15">
        <f>(G24)*(H17/12)</f>
        <v>-1.3452606600000001</v>
      </c>
    </row>
    <row r="25" spans="2:15" s="2" customFormat="1" ht="12.75" customHeight="1" x14ac:dyDescent="0.25">
      <c r="B25" s="2" t="s">
        <v>33</v>
      </c>
      <c r="C25" s="6">
        <v>4331</v>
      </c>
      <c r="D25" s="6">
        <v>5000</v>
      </c>
      <c r="E25" s="6">
        <f t="shared" si="3"/>
        <v>360.77229999999997</v>
      </c>
      <c r="F25" s="6">
        <v>361</v>
      </c>
      <c r="G25" s="6">
        <f t="shared" si="5"/>
        <v>-134.29836599999999</v>
      </c>
      <c r="H25" s="46">
        <f>F25-E25</f>
        <v>0.2277000000000271</v>
      </c>
      <c r="I25" s="31"/>
      <c r="J25" s="16"/>
      <c r="K25" s="15">
        <f>(G25)*(H17/12)</f>
        <v>-1.3429836599999998</v>
      </c>
    </row>
    <row r="26" spans="2:15" s="2" customFormat="1" ht="12.75" customHeight="1" x14ac:dyDescent="0.25">
      <c r="B26" s="2" t="s">
        <v>17</v>
      </c>
      <c r="C26" s="6">
        <v>4551</v>
      </c>
      <c r="D26" s="6">
        <v>5000</v>
      </c>
      <c r="E26" s="6">
        <f t="shared" si="3"/>
        <v>379.09829999999999</v>
      </c>
      <c r="F26" s="6">
        <v>379</v>
      </c>
      <c r="G26" s="6">
        <f t="shared" si="5"/>
        <v>-134.07066599999996</v>
      </c>
      <c r="H26" s="46">
        <f>F26-E26</f>
        <v>-9.8299999999994725E-2</v>
      </c>
      <c r="I26" s="31"/>
      <c r="J26" s="16"/>
      <c r="K26" s="15">
        <f>(G26)*(H17/12)</f>
        <v>-1.3407066599999997</v>
      </c>
    </row>
    <row r="27" spans="2:15" s="2" customFormat="1" ht="12.75" customHeight="1" x14ac:dyDescent="0.25">
      <c r="B27" s="2" t="s">
        <v>18</v>
      </c>
      <c r="C27" s="6">
        <v>4551</v>
      </c>
      <c r="D27" s="6">
        <v>5000</v>
      </c>
      <c r="E27" s="6">
        <f t="shared" si="3"/>
        <v>379.09829999999999</v>
      </c>
      <c r="F27" s="6">
        <v>379</v>
      </c>
      <c r="G27" s="6">
        <f t="shared" si="5"/>
        <v>-134.16896599999995</v>
      </c>
      <c r="H27" s="46">
        <f>F27-E27</f>
        <v>-9.8299999999994725E-2</v>
      </c>
      <c r="I27" s="31"/>
      <c r="J27" s="16"/>
      <c r="K27" s="15">
        <f>(G27)*(H17/12)</f>
        <v>-1.3416896599999997</v>
      </c>
    </row>
    <row r="28" spans="2:15" s="2" customFormat="1" ht="12.75" customHeight="1" x14ac:dyDescent="0.25">
      <c r="B28" s="2" t="s">
        <v>19</v>
      </c>
      <c r="C28" s="6">
        <v>4551</v>
      </c>
      <c r="D28" s="6">
        <v>5000</v>
      </c>
      <c r="E28" s="6">
        <f t="shared" si="3"/>
        <v>379.09829999999999</v>
      </c>
      <c r="F28" s="6">
        <v>379</v>
      </c>
      <c r="G28" s="6">
        <f t="shared" si="5"/>
        <v>-134.26726599999995</v>
      </c>
      <c r="H28" s="46">
        <f t="shared" ref="H28:H30" si="6">F28-E28</f>
        <v>-9.8299999999994725E-2</v>
      </c>
      <c r="I28" s="31"/>
      <c r="J28" s="16"/>
      <c r="K28" s="15">
        <f>(G28)*(H17/12)</f>
        <v>-1.3426726599999996</v>
      </c>
    </row>
    <row r="29" spans="2:15" s="2" customFormat="1" ht="12.75" customHeight="1" x14ac:dyDescent="0.25">
      <c r="B29" s="2" t="s">
        <v>20</v>
      </c>
      <c r="C29" s="6">
        <v>4712</v>
      </c>
      <c r="D29" s="6">
        <v>5000</v>
      </c>
      <c r="E29" s="6">
        <f t="shared" si="3"/>
        <v>392.50959999999998</v>
      </c>
      <c r="F29" s="6">
        <v>393</v>
      </c>
      <c r="G29" s="6">
        <f t="shared" si="5"/>
        <v>-134.36556599999994</v>
      </c>
      <c r="H29" s="46">
        <f t="shared" si="6"/>
        <v>0.49040000000002237</v>
      </c>
      <c r="I29" s="31"/>
      <c r="J29" s="16"/>
      <c r="K29" s="15">
        <f>(G29)*(H17/12)</f>
        <v>-1.3436556599999994</v>
      </c>
    </row>
    <row r="30" spans="2:15" s="2" customFormat="1" ht="12.75" customHeight="1" x14ac:dyDescent="0.25">
      <c r="B30" s="2" t="s">
        <v>21</v>
      </c>
      <c r="C30" s="6">
        <v>4712</v>
      </c>
      <c r="D30" s="6">
        <v>5000</v>
      </c>
      <c r="E30" s="6">
        <f t="shared" si="3"/>
        <v>392.50959999999998</v>
      </c>
      <c r="F30" s="6">
        <v>393</v>
      </c>
      <c r="G30" s="6">
        <f t="shared" si="5"/>
        <v>-133.87516599999992</v>
      </c>
      <c r="H30" s="46">
        <f t="shared" si="6"/>
        <v>0.49040000000002237</v>
      </c>
      <c r="I30" s="31"/>
      <c r="J30" s="16"/>
      <c r="K30" s="15">
        <f>(G30)*(H17/12)</f>
        <v>-1.3387516599999993</v>
      </c>
    </row>
    <row r="31" spans="2:15" s="2" customFormat="1" ht="12.75" customHeight="1" x14ac:dyDescent="0.25">
      <c r="B31" s="7" t="s">
        <v>22</v>
      </c>
      <c r="C31" s="8">
        <f>SUM(C19:C30)</f>
        <v>52430</v>
      </c>
      <c r="D31" s="9" t="s">
        <v>23</v>
      </c>
      <c r="E31" s="8">
        <f t="shared" ref="E31:F31" si="7">SUM(E19:E30)</f>
        <v>4367.4189999999999</v>
      </c>
      <c r="F31" s="8">
        <f t="shared" si="7"/>
        <v>4369</v>
      </c>
      <c r="G31" s="12">
        <f>SUM(G19:G30)</f>
        <v>-1613.2010919999998</v>
      </c>
      <c r="H31" s="49">
        <f t="shared" ref="H31" si="8">SUM(H19:H30)</f>
        <v>1.581000000000131</v>
      </c>
      <c r="I31" s="34">
        <v>0.01</v>
      </c>
      <c r="J31" s="19"/>
      <c r="K31" s="30">
        <f>SUM(K19:K30)</f>
        <v>-16.132010919999999</v>
      </c>
    </row>
    <row r="32" spans="2:15" s="2" customFormat="1" ht="12.75" customHeight="1" x14ac:dyDescent="0.25">
      <c r="H32" s="46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G31*1%</f>
        <v>-16.132010919999999</v>
      </c>
      <c r="F33" s="2" t="s">
        <v>25</v>
      </c>
      <c r="G33" s="10">
        <f>H31+C33</f>
        <v>-14.551010919999868</v>
      </c>
      <c r="H33" s="46"/>
      <c r="I33" s="15">
        <f>SUM(I$14,G$33)</f>
        <v>-149.5167769199999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449" t="s">
        <v>34</v>
      </c>
      <c r="I35" s="449"/>
      <c r="J35" s="20"/>
      <c r="K35" s="15"/>
    </row>
    <row r="36" spans="2:11" s="2" customFormat="1" ht="12.75" customHeight="1" x14ac:dyDescent="0.25">
      <c r="B36" s="439" t="s">
        <v>182</v>
      </c>
      <c r="C36" s="439"/>
      <c r="D36" s="439"/>
      <c r="E36" s="439" t="s">
        <v>183</v>
      </c>
      <c r="F36" s="439"/>
      <c r="G36" s="4" t="s">
        <v>184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4712</v>
      </c>
      <c r="D38" s="6">
        <v>5000</v>
      </c>
      <c r="E38" s="6">
        <f>C38*8.33%</f>
        <v>392.50959999999998</v>
      </c>
      <c r="F38" s="6">
        <v>392</v>
      </c>
      <c r="G38" s="6">
        <f>$G$14+$G$33</f>
        <v>-149.5167769199999</v>
      </c>
      <c r="H38" s="46">
        <f>F38-E38</f>
        <v>-0.50959999999997763</v>
      </c>
      <c r="I38" s="31"/>
      <c r="J38" s="16"/>
      <c r="K38" s="15">
        <f>(G38)*(H36/12)</f>
        <v>-1.4951677691999989</v>
      </c>
    </row>
    <row r="39" spans="2:11" s="2" customFormat="1" ht="12.75" customHeight="1" x14ac:dyDescent="0.25">
      <c r="B39" s="2" t="s">
        <v>28</v>
      </c>
      <c r="C39" s="6">
        <v>4712</v>
      </c>
      <c r="D39" s="6">
        <v>5000</v>
      </c>
      <c r="E39" s="6">
        <f t="shared" ref="E39:E50" si="9">C39*8.33%</f>
        <v>392.50959999999998</v>
      </c>
      <c r="F39" s="6">
        <v>392</v>
      </c>
      <c r="G39" s="6">
        <f>G38+H38</f>
        <v>-150.02637691999988</v>
      </c>
      <c r="H39" s="46">
        <f t="shared" ref="H39:H43" si="10">F39-E39</f>
        <v>-0.50959999999997763</v>
      </c>
      <c r="I39" s="31"/>
      <c r="J39" s="16"/>
      <c r="K39" s="15">
        <f>(G39)*(H36/12)</f>
        <v>-1.5002637691999987</v>
      </c>
    </row>
    <row r="40" spans="2:11" s="2" customFormat="1" ht="12.75" customHeight="1" x14ac:dyDescent="0.25">
      <c r="B40" s="2" t="s">
        <v>29</v>
      </c>
      <c r="C40" s="6">
        <v>4712</v>
      </c>
      <c r="D40" s="6">
        <v>5000</v>
      </c>
      <c r="E40" s="6">
        <f t="shared" si="9"/>
        <v>392.50959999999998</v>
      </c>
      <c r="F40" s="6">
        <v>392</v>
      </c>
      <c r="G40" s="6">
        <f t="shared" ref="G40:G50" si="11">G39+H39</f>
        <v>-150.53597691999985</v>
      </c>
      <c r="H40" s="46">
        <f t="shared" si="10"/>
        <v>-0.50959999999997763</v>
      </c>
      <c r="I40" s="31"/>
      <c r="J40" s="16"/>
      <c r="K40" s="15">
        <f>(G40)*(H36/12)</f>
        <v>-1.5053597691999985</v>
      </c>
    </row>
    <row r="41" spans="2:11" s="2" customFormat="1" ht="12.75" customHeight="1" x14ac:dyDescent="0.25">
      <c r="B41" s="2" t="s">
        <v>30</v>
      </c>
      <c r="C41" s="6">
        <v>4712</v>
      </c>
      <c r="D41" s="6">
        <v>5000</v>
      </c>
      <c r="E41" s="6">
        <f t="shared" si="9"/>
        <v>392.50959999999998</v>
      </c>
      <c r="F41" s="6">
        <v>392</v>
      </c>
      <c r="G41" s="6">
        <f t="shared" si="11"/>
        <v>-151.04557691999983</v>
      </c>
      <c r="H41" s="46">
        <f t="shared" si="10"/>
        <v>-0.50959999999997763</v>
      </c>
      <c r="I41" s="31"/>
      <c r="J41" s="16"/>
      <c r="K41" s="15">
        <f>(G41)*(H36/12)</f>
        <v>-1.5104557691999982</v>
      </c>
    </row>
    <row r="42" spans="2:11" s="2" customFormat="1" ht="12.75" customHeight="1" x14ac:dyDescent="0.25">
      <c r="B42" s="2" t="s">
        <v>31</v>
      </c>
      <c r="C42" s="6">
        <v>4712</v>
      </c>
      <c r="D42" s="6">
        <v>5000</v>
      </c>
      <c r="E42" s="6">
        <f t="shared" si="9"/>
        <v>392.50959999999998</v>
      </c>
      <c r="F42" s="6">
        <v>392</v>
      </c>
      <c r="G42" s="6">
        <f t="shared" si="11"/>
        <v>-151.55517691999981</v>
      </c>
      <c r="H42" s="46">
        <f t="shared" si="10"/>
        <v>-0.50959999999997763</v>
      </c>
      <c r="I42" s="31"/>
      <c r="J42" s="16"/>
      <c r="K42" s="15">
        <f>(G42)*(H36/12)</f>
        <v>-1.5155517691999982</v>
      </c>
    </row>
    <row r="43" spans="2:11" s="2" customFormat="1" ht="12.75" customHeight="1" x14ac:dyDescent="0.25">
      <c r="B43" s="2" t="s">
        <v>32</v>
      </c>
      <c r="C43" s="6">
        <v>4921</v>
      </c>
      <c r="D43" s="6">
        <v>5000</v>
      </c>
      <c r="E43" s="6">
        <f t="shared" si="9"/>
        <v>409.91930000000002</v>
      </c>
      <c r="F43" s="6">
        <v>410</v>
      </c>
      <c r="G43" s="6">
        <f t="shared" si="11"/>
        <v>-152.06477691999979</v>
      </c>
      <c r="H43" s="46">
        <f t="shared" si="10"/>
        <v>8.06999999999789E-2</v>
      </c>
      <c r="I43" s="31"/>
      <c r="J43" s="16"/>
      <c r="K43" s="15">
        <f>(G43)*(H36/12)</f>
        <v>-1.520647769199998</v>
      </c>
    </row>
    <row r="44" spans="2:11" s="2" customFormat="1" ht="12.75" customHeight="1" x14ac:dyDescent="0.25">
      <c r="B44" s="2" t="s">
        <v>33</v>
      </c>
      <c r="C44" s="6">
        <v>4921</v>
      </c>
      <c r="D44" s="6">
        <v>5000</v>
      </c>
      <c r="E44" s="6">
        <f t="shared" si="9"/>
        <v>409.91930000000002</v>
      </c>
      <c r="F44" s="6">
        <v>410</v>
      </c>
      <c r="G44" s="6">
        <f t="shared" si="11"/>
        <v>-151.98407691999981</v>
      </c>
      <c r="H44" s="46">
        <f>F44-E44</f>
        <v>8.06999999999789E-2</v>
      </c>
      <c r="I44" s="31"/>
      <c r="J44" s="16"/>
      <c r="K44" s="15">
        <f>(G44)*(H36/12)</f>
        <v>-1.5198407691999982</v>
      </c>
    </row>
    <row r="45" spans="2:11" s="2" customFormat="1" ht="12.75" customHeight="1" x14ac:dyDescent="0.25">
      <c r="B45" s="2" t="s">
        <v>17</v>
      </c>
      <c r="C45" s="6">
        <v>4921</v>
      </c>
      <c r="D45" s="6">
        <v>5000</v>
      </c>
      <c r="E45" s="6">
        <f t="shared" si="9"/>
        <v>409.91930000000002</v>
      </c>
      <c r="F45" s="6">
        <v>410</v>
      </c>
      <c r="G45" s="6">
        <f t="shared" si="11"/>
        <v>-151.90337691999983</v>
      </c>
      <c r="H45" s="46">
        <f>F45-E45</f>
        <v>8.06999999999789E-2</v>
      </c>
      <c r="I45" s="31"/>
      <c r="J45" s="16"/>
      <c r="K45" s="15">
        <f>(G45)*(H36/12)</f>
        <v>-1.5190337691999982</v>
      </c>
    </row>
    <row r="46" spans="2:11" s="2" customFormat="1" ht="12.75" customHeight="1" x14ac:dyDescent="0.25">
      <c r="B46" s="2" t="s">
        <v>18</v>
      </c>
      <c r="C46" s="6">
        <v>4921</v>
      </c>
      <c r="D46" s="6">
        <v>5000</v>
      </c>
      <c r="E46" s="6">
        <f t="shared" si="9"/>
        <v>409.91930000000002</v>
      </c>
      <c r="F46" s="6">
        <v>410</v>
      </c>
      <c r="G46" s="6">
        <f t="shared" si="11"/>
        <v>-151.82267691999985</v>
      </c>
      <c r="H46" s="46">
        <f>F46-E46</f>
        <v>8.06999999999789E-2</v>
      </c>
      <c r="I46" s="31"/>
      <c r="J46" s="16"/>
      <c r="K46" s="15">
        <f>(G46)*(H36/12)</f>
        <v>-1.5182267691999984</v>
      </c>
    </row>
    <row r="47" spans="2:11" s="2" customFormat="1" ht="12.75" customHeight="1" x14ac:dyDescent="0.25">
      <c r="B47" s="2" t="s">
        <v>19</v>
      </c>
      <c r="C47" s="6">
        <v>5130</v>
      </c>
      <c r="D47" s="6">
        <v>5000</v>
      </c>
      <c r="E47" s="6">
        <f t="shared" si="9"/>
        <v>427.32900000000001</v>
      </c>
      <c r="F47" s="6">
        <v>417</v>
      </c>
      <c r="G47" s="6">
        <f t="shared" si="11"/>
        <v>-151.74197691999987</v>
      </c>
      <c r="H47" s="46">
        <f t="shared" ref="H47:H50" si="12">F47-E47</f>
        <v>-10.329000000000008</v>
      </c>
      <c r="I47" s="31"/>
      <c r="J47" s="16"/>
      <c r="K47" s="15">
        <f>(G47)*(H36/12)</f>
        <v>-1.5174197691999987</v>
      </c>
    </row>
    <row r="48" spans="2:11" s="2" customFormat="1" ht="12.75" customHeight="1" x14ac:dyDescent="0.25">
      <c r="B48" s="2" t="s">
        <v>20</v>
      </c>
      <c r="C48" s="6">
        <v>5306</v>
      </c>
      <c r="D48" s="6">
        <v>5000</v>
      </c>
      <c r="E48" s="6">
        <f t="shared" si="9"/>
        <v>441.9898</v>
      </c>
      <c r="F48" s="6">
        <v>417</v>
      </c>
      <c r="G48" s="6">
        <f t="shared" si="11"/>
        <v>-162.07097691999988</v>
      </c>
      <c r="H48" s="46">
        <f t="shared" si="12"/>
        <v>-24.989800000000002</v>
      </c>
      <c r="I48" s="31"/>
      <c r="J48" s="16"/>
      <c r="K48" s="15">
        <f>(G48)*(H36/12)</f>
        <v>-1.6207097691999988</v>
      </c>
    </row>
    <row r="49" spans="2:11" s="2" customFormat="1" ht="12.75" customHeight="1" x14ac:dyDescent="0.25">
      <c r="B49" s="2" t="s">
        <v>21</v>
      </c>
      <c r="C49" s="6">
        <v>5306</v>
      </c>
      <c r="D49" s="6">
        <v>5000</v>
      </c>
      <c r="E49" s="6">
        <f t="shared" si="9"/>
        <v>441.9898</v>
      </c>
      <c r="F49" s="6">
        <v>417</v>
      </c>
      <c r="G49" s="6">
        <f t="shared" si="11"/>
        <v>-187.06077691999988</v>
      </c>
      <c r="H49" s="46">
        <f t="shared" si="12"/>
        <v>-24.989800000000002</v>
      </c>
      <c r="I49" s="31"/>
      <c r="J49" s="16"/>
      <c r="K49" s="15">
        <f>(G49)*(H36/12)</f>
        <v>-1.8706077691999989</v>
      </c>
    </row>
    <row r="50" spans="2:11" s="2" customFormat="1" ht="12.75" customHeight="1" x14ac:dyDescent="0.25">
      <c r="B50" s="2" t="s">
        <v>35</v>
      </c>
      <c r="C50" s="6">
        <v>4173</v>
      </c>
      <c r="D50" s="6">
        <v>5000</v>
      </c>
      <c r="E50" s="6">
        <f t="shared" si="9"/>
        <v>347.61090000000002</v>
      </c>
      <c r="F50" s="6">
        <v>153</v>
      </c>
      <c r="G50" s="6">
        <f t="shared" si="11"/>
        <v>-212.05057691999988</v>
      </c>
      <c r="H50" s="50">
        <f t="shared" si="12"/>
        <v>-194.61090000000002</v>
      </c>
      <c r="I50" s="31"/>
      <c r="J50" s="19"/>
      <c r="K50" s="15">
        <f>(G50)*(H36/12)</f>
        <v>-2.1205057691999989</v>
      </c>
    </row>
    <row r="51" spans="2:11" s="2" customFormat="1" ht="12.75" customHeight="1" x14ac:dyDescent="0.25">
      <c r="B51" s="7" t="s">
        <v>22</v>
      </c>
      <c r="C51" s="8">
        <f>SUM(C38:C50)</f>
        <v>63159</v>
      </c>
      <c r="D51" s="9" t="s">
        <v>23</v>
      </c>
      <c r="E51" s="8">
        <f>SUM(E38:E50)</f>
        <v>5261.1446999999998</v>
      </c>
      <c r="F51" s="8">
        <f>SUM(F38:F50)</f>
        <v>5004</v>
      </c>
      <c r="G51" s="12">
        <f>SUM(G38:G50)</f>
        <v>-2073.3790999599978</v>
      </c>
      <c r="H51" s="49">
        <f>SUM(H38:H50)</f>
        <v>-257.1447</v>
      </c>
      <c r="I51" s="34">
        <v>0.01</v>
      </c>
      <c r="J51" s="16"/>
      <c r="K51" s="30">
        <f>SUM(K38:K50)</f>
        <v>-20.733790999599979</v>
      </c>
    </row>
    <row r="52" spans="2:11" s="2" customFormat="1" ht="12.75" customHeight="1" x14ac:dyDescent="0.25">
      <c r="H52" s="46"/>
      <c r="I52" s="31"/>
      <c r="K52" s="15"/>
    </row>
    <row r="53" spans="2:11" s="2" customFormat="1" ht="12.75" customHeight="1" x14ac:dyDescent="0.25">
      <c r="B53" s="2" t="s">
        <v>24</v>
      </c>
      <c r="C53" s="10">
        <f>G51*1%</f>
        <v>-20.733790999599979</v>
      </c>
      <c r="F53" s="2" t="s">
        <v>25</v>
      </c>
      <c r="G53" s="10">
        <f>H51+C53</f>
        <v>-277.87849099959999</v>
      </c>
      <c r="H53" s="46"/>
      <c r="I53" s="15">
        <f>SUM(I$14,$G33,$G53)</f>
        <v>-427.39526791959986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135" t="str">
        <f>IF($I53=$G58,"OK","CHECK IT")</f>
        <v>OK</v>
      </c>
      <c r="J54" s="18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449" t="s">
        <v>36</v>
      </c>
      <c r="I55" s="449"/>
      <c r="J55" s="18"/>
      <c r="K55" s="15"/>
    </row>
    <row r="56" spans="2:11" s="2" customFormat="1" ht="12.75" customHeight="1" x14ac:dyDescent="0.25">
      <c r="B56" s="439" t="s">
        <v>182</v>
      </c>
      <c r="C56" s="439"/>
      <c r="D56" s="439"/>
      <c r="E56" s="439" t="s">
        <v>183</v>
      </c>
      <c r="F56" s="439"/>
      <c r="G56" s="4" t="s">
        <v>184</v>
      </c>
      <c r="H56" s="54">
        <v>0.12</v>
      </c>
      <c r="I56" s="54">
        <v>0.11</v>
      </c>
      <c r="J56" s="16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5306</v>
      </c>
      <c r="D58" s="6">
        <v>5000</v>
      </c>
      <c r="E58" s="6">
        <f>C58*8.33%</f>
        <v>441.9898</v>
      </c>
      <c r="F58" s="6">
        <v>417</v>
      </c>
      <c r="G58" s="6">
        <f>$G$14+$G$33+$G$53</f>
        <v>-427.39526791959986</v>
      </c>
      <c r="H58" s="46">
        <f>F58-E58</f>
        <v>-24.989800000000002</v>
      </c>
      <c r="I58" s="31"/>
      <c r="J58" s="16"/>
      <c r="K58" s="15">
        <f>(G58)*(H56/12)</f>
        <v>-4.2739526791959985</v>
      </c>
    </row>
    <row r="59" spans="2:11" s="2" customFormat="1" ht="12.75" customHeight="1" x14ac:dyDescent="0.25">
      <c r="B59" s="2" t="s">
        <v>28</v>
      </c>
      <c r="C59" s="6">
        <v>5550</v>
      </c>
      <c r="D59" s="6">
        <v>5000</v>
      </c>
      <c r="E59" s="6">
        <f t="shared" ref="E59:E70" si="13">C59*8.33%</f>
        <v>462.315</v>
      </c>
      <c r="F59" s="6">
        <v>417</v>
      </c>
      <c r="G59" s="6">
        <f>G58+H58</f>
        <v>-452.38506791959986</v>
      </c>
      <c r="H59" s="46">
        <f t="shared" ref="H59:H63" si="14">F59-E59</f>
        <v>-45.314999999999998</v>
      </c>
      <c r="I59" s="31"/>
      <c r="J59" s="16"/>
      <c r="K59" s="15">
        <f>(G59)*(H56/12)</f>
        <v>-4.5238506791959985</v>
      </c>
    </row>
    <row r="60" spans="2:11" s="2" customFormat="1" ht="12.75" customHeight="1" x14ac:dyDescent="0.25">
      <c r="B60" s="2" t="s">
        <v>29</v>
      </c>
      <c r="C60" s="6">
        <v>5550</v>
      </c>
      <c r="D60" s="6">
        <v>5000</v>
      </c>
      <c r="E60" s="6">
        <f t="shared" si="13"/>
        <v>462.315</v>
      </c>
      <c r="F60" s="6">
        <v>417</v>
      </c>
      <c r="G60" s="6">
        <f t="shared" ref="G60:G70" si="15">G59+H59</f>
        <v>-497.70006791959986</v>
      </c>
      <c r="H60" s="46">
        <f t="shared" si="14"/>
        <v>-45.314999999999998</v>
      </c>
      <c r="I60" s="31"/>
      <c r="J60" s="16"/>
      <c r="K60" s="15">
        <f>(G60)*(H56/12)</f>
        <v>-4.9770006791959984</v>
      </c>
    </row>
    <row r="61" spans="2:11" s="2" customFormat="1" ht="12.75" customHeight="1" x14ac:dyDescent="0.25">
      <c r="B61" s="2" t="s">
        <v>30</v>
      </c>
      <c r="C61" s="6">
        <v>5550</v>
      </c>
      <c r="D61" s="6">
        <v>5000</v>
      </c>
      <c r="E61" s="6">
        <f t="shared" si="13"/>
        <v>462.315</v>
      </c>
      <c r="F61" s="6">
        <v>417</v>
      </c>
      <c r="G61" s="6">
        <f t="shared" si="15"/>
        <v>-543.01506791959991</v>
      </c>
      <c r="H61" s="46">
        <f t="shared" si="14"/>
        <v>-45.314999999999998</v>
      </c>
      <c r="I61" s="31"/>
      <c r="J61" s="16"/>
      <c r="K61" s="15">
        <f>(G61)*(H56/12)</f>
        <v>-5.4301506791959993</v>
      </c>
    </row>
    <row r="62" spans="2:11" s="2" customFormat="1" ht="12.75" customHeight="1" x14ac:dyDescent="0.25">
      <c r="B62" s="2" t="s">
        <v>31</v>
      </c>
      <c r="C62" s="6">
        <v>5550</v>
      </c>
      <c r="D62" s="6">
        <v>5000</v>
      </c>
      <c r="E62" s="6">
        <f t="shared" si="13"/>
        <v>462.315</v>
      </c>
      <c r="F62" s="6">
        <v>417</v>
      </c>
      <c r="G62" s="6">
        <f t="shared" si="15"/>
        <v>-588.33006791959997</v>
      </c>
      <c r="H62" s="46">
        <f t="shared" si="14"/>
        <v>-45.314999999999998</v>
      </c>
      <c r="I62" s="31"/>
      <c r="J62" s="16"/>
      <c r="K62" s="15">
        <f>(G62)*(H56/12)</f>
        <v>-5.8833006791960001</v>
      </c>
    </row>
    <row r="63" spans="2:11" s="2" customFormat="1" ht="12.75" customHeight="1" x14ac:dyDescent="0.25">
      <c r="B63" s="2" t="s">
        <v>32</v>
      </c>
      <c r="C63" s="6">
        <v>5550</v>
      </c>
      <c r="D63" s="6">
        <v>5000</v>
      </c>
      <c r="E63" s="6">
        <f t="shared" si="13"/>
        <v>462.315</v>
      </c>
      <c r="F63" s="6">
        <v>417</v>
      </c>
      <c r="G63" s="6">
        <f t="shared" si="15"/>
        <v>-633.64506791960002</v>
      </c>
      <c r="H63" s="46">
        <f t="shared" si="14"/>
        <v>-45.314999999999998</v>
      </c>
      <c r="I63" s="31"/>
      <c r="J63" s="16"/>
      <c r="K63" s="15">
        <f>(G63)*(H56/12)</f>
        <v>-6.336450679196</v>
      </c>
    </row>
    <row r="64" spans="2:11" s="2" customFormat="1" ht="12.75" customHeight="1" x14ac:dyDescent="0.25">
      <c r="B64" s="2" t="s">
        <v>33</v>
      </c>
      <c r="C64" s="6">
        <v>5550</v>
      </c>
      <c r="D64" s="6">
        <v>5000</v>
      </c>
      <c r="E64" s="6">
        <f t="shared" si="13"/>
        <v>462.315</v>
      </c>
      <c r="F64" s="6">
        <v>417</v>
      </c>
      <c r="G64" s="6">
        <f t="shared" si="15"/>
        <v>-678.96006791960008</v>
      </c>
      <c r="H64" s="46">
        <f>F64-E64</f>
        <v>-45.314999999999998</v>
      </c>
      <c r="I64" s="31"/>
      <c r="J64" s="16"/>
      <c r="K64" s="15">
        <f>(G64)*(H56/12)</f>
        <v>-6.7896006791960009</v>
      </c>
    </row>
    <row r="65" spans="2:11" s="2" customFormat="1" ht="12.75" customHeight="1" x14ac:dyDescent="0.25">
      <c r="B65" s="2" t="s">
        <v>17</v>
      </c>
      <c r="C65" s="6">
        <v>5550</v>
      </c>
      <c r="D65" s="6">
        <v>5000</v>
      </c>
      <c r="E65" s="6">
        <f t="shared" si="13"/>
        <v>462.315</v>
      </c>
      <c r="F65" s="6">
        <v>417</v>
      </c>
      <c r="G65" s="6">
        <f t="shared" si="15"/>
        <v>-724.27506791960013</v>
      </c>
      <c r="H65" s="46">
        <f>F65-E65</f>
        <v>-45.314999999999998</v>
      </c>
      <c r="I65" s="31"/>
      <c r="J65" s="16"/>
      <c r="K65" s="15">
        <f>(G65)*(H56/12)</f>
        <v>-7.2427506791960017</v>
      </c>
    </row>
    <row r="66" spans="2:11" s="2" customFormat="1" ht="12.75" customHeight="1" x14ac:dyDescent="0.25">
      <c r="B66" s="2" t="s">
        <v>18</v>
      </c>
      <c r="C66" s="6">
        <v>5989</v>
      </c>
      <c r="D66" s="6">
        <v>5000</v>
      </c>
      <c r="E66" s="6">
        <f t="shared" si="13"/>
        <v>498.88369999999998</v>
      </c>
      <c r="F66" s="6">
        <v>417</v>
      </c>
      <c r="G66" s="6">
        <f t="shared" si="15"/>
        <v>-769.59006791960019</v>
      </c>
      <c r="H66" s="46">
        <f>F66-E66</f>
        <v>-81.883699999999976</v>
      </c>
      <c r="I66" s="31"/>
      <c r="J66" s="16"/>
      <c r="K66" s="15">
        <f>(G66)*(H56/12)</f>
        <v>-7.6959006791960016</v>
      </c>
    </row>
    <row r="67" spans="2:11" s="2" customFormat="1" ht="12.75" customHeight="1" x14ac:dyDescent="0.25">
      <c r="B67" s="2" t="s">
        <v>19</v>
      </c>
      <c r="C67" s="6">
        <v>5989</v>
      </c>
      <c r="D67" s="6">
        <v>5000</v>
      </c>
      <c r="E67" s="6">
        <f t="shared" si="13"/>
        <v>498.88369999999998</v>
      </c>
      <c r="F67" s="6">
        <v>417</v>
      </c>
      <c r="G67" s="6">
        <f t="shared" si="15"/>
        <v>-851.47376791960016</v>
      </c>
      <c r="H67" s="46">
        <f t="shared" ref="H67:H70" si="16">F67-E67</f>
        <v>-81.883699999999976</v>
      </c>
      <c r="I67" s="31"/>
      <c r="J67" s="16"/>
      <c r="K67" s="15">
        <f>(G67)*(H56/12)</f>
        <v>-8.514737679196001</v>
      </c>
    </row>
    <row r="68" spans="2:11" s="2" customFormat="1" ht="12.75" customHeight="1" x14ac:dyDescent="0.25">
      <c r="B68" s="2" t="s">
        <v>20</v>
      </c>
      <c r="C68" s="6">
        <v>6186</v>
      </c>
      <c r="D68" s="6">
        <v>5000</v>
      </c>
      <c r="E68" s="6">
        <f t="shared" si="13"/>
        <v>515.29380000000003</v>
      </c>
      <c r="F68" s="6">
        <v>417</v>
      </c>
      <c r="G68" s="6">
        <f t="shared" si="15"/>
        <v>-933.35746791960014</v>
      </c>
      <c r="H68" s="46">
        <f t="shared" si="16"/>
        <v>-98.293800000000033</v>
      </c>
      <c r="I68" s="31"/>
      <c r="K68" s="15">
        <f>(G68)*(H56/12)</f>
        <v>-9.3335746791960013</v>
      </c>
    </row>
    <row r="69" spans="2:11" s="2" customFormat="1" ht="12.75" customHeight="1" x14ac:dyDescent="0.25">
      <c r="B69" s="2" t="s">
        <v>21</v>
      </c>
      <c r="C69" s="6">
        <v>7686</v>
      </c>
      <c r="D69" s="6">
        <v>5000</v>
      </c>
      <c r="E69" s="6">
        <f t="shared" si="13"/>
        <v>640.24379999999996</v>
      </c>
      <c r="F69" s="6">
        <v>417</v>
      </c>
      <c r="G69" s="6">
        <f t="shared" si="15"/>
        <v>-1031.6512679196003</v>
      </c>
      <c r="H69" s="46">
        <f t="shared" si="16"/>
        <v>-223.24379999999996</v>
      </c>
      <c r="I69" s="31"/>
      <c r="K69" s="15">
        <f>(G69)*(H56/12)</f>
        <v>-10.316512679196004</v>
      </c>
    </row>
    <row r="70" spans="2:11" s="2" customFormat="1" ht="12.75" customHeight="1" x14ac:dyDescent="0.25">
      <c r="B70" s="2" t="s">
        <v>35</v>
      </c>
      <c r="C70" s="6">
        <v>14253</v>
      </c>
      <c r="D70" s="6">
        <v>5000</v>
      </c>
      <c r="E70" s="6">
        <f t="shared" si="13"/>
        <v>1187.2748999999999</v>
      </c>
      <c r="F70" s="6">
        <v>0</v>
      </c>
      <c r="G70" s="6">
        <f t="shared" si="15"/>
        <v>-1254.8950679196003</v>
      </c>
      <c r="H70" s="46">
        <f t="shared" si="16"/>
        <v>-1187.2748999999999</v>
      </c>
      <c r="I70" s="31"/>
      <c r="J70" s="19"/>
      <c r="K70" s="15">
        <f>(G70)*(H56/12)</f>
        <v>-12.548950679196002</v>
      </c>
    </row>
    <row r="71" spans="2:11" s="2" customFormat="1" ht="12.75" customHeight="1" x14ac:dyDescent="0.25">
      <c r="B71" s="7" t="s">
        <v>22</v>
      </c>
      <c r="C71" s="8">
        <f>SUM(C58:C70)</f>
        <v>84259</v>
      </c>
      <c r="D71" s="9" t="s">
        <v>23</v>
      </c>
      <c r="E71" s="8">
        <f>SUM(E58:E70)</f>
        <v>7018.7747000000018</v>
      </c>
      <c r="F71" s="8">
        <f>SUM(F58:F70)</f>
        <v>5004</v>
      </c>
      <c r="G71" s="12">
        <f>SUM(G58:G70)</f>
        <v>-9386.6733829548011</v>
      </c>
      <c r="H71" s="49">
        <f>SUM(H58:H70)</f>
        <v>-2014.7746999999999</v>
      </c>
      <c r="I71" s="34">
        <v>0.01</v>
      </c>
      <c r="J71" s="16"/>
      <c r="K71" s="30">
        <f>SUM(K58:K70)</f>
        <v>-93.866733829548011</v>
      </c>
    </row>
    <row r="72" spans="2:11" s="2" customFormat="1" ht="12.75" customHeight="1" x14ac:dyDescent="0.25">
      <c r="H72" s="46"/>
      <c r="I72" s="31"/>
      <c r="K72" s="15"/>
    </row>
    <row r="73" spans="2:11" s="2" customFormat="1" ht="12.75" customHeight="1" x14ac:dyDescent="0.25">
      <c r="B73" s="2" t="s">
        <v>24</v>
      </c>
      <c r="C73" s="10">
        <f>G71*1%</f>
        <v>-93.866733829548011</v>
      </c>
      <c r="F73" s="2" t="s">
        <v>25</v>
      </c>
      <c r="G73" s="10">
        <f>H71+C73</f>
        <v>-2108.6414338295481</v>
      </c>
      <c r="H73" s="46"/>
      <c r="I73" s="15">
        <f>SUM(I$14,$G$33,$G53,$G73)</f>
        <v>-2536.0367017491481</v>
      </c>
      <c r="J73" s="143" t="str">
        <f>IF($K71=$C73,"Intt OK","Intt CHECK IT")</f>
        <v>Intt OK</v>
      </c>
      <c r="K73" s="15"/>
    </row>
    <row r="74" spans="2:11" s="1" customFormat="1" ht="12.75" customHeight="1" x14ac:dyDescent="0.25">
      <c r="H74" s="53"/>
      <c r="I74" s="135" t="str">
        <f>IF($I73=$G78,"OK","CHECK IT")</f>
        <v>OK</v>
      </c>
      <c r="J74" s="17"/>
      <c r="K74" s="28"/>
    </row>
    <row r="75" spans="2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449" t="s">
        <v>37</v>
      </c>
      <c r="I75" s="449"/>
      <c r="J75" s="18"/>
      <c r="K75" s="15"/>
    </row>
    <row r="76" spans="2:11" s="2" customFormat="1" ht="12.75" customHeight="1" x14ac:dyDescent="0.25">
      <c r="B76" s="439" t="s">
        <v>182</v>
      </c>
      <c r="C76" s="439"/>
      <c r="D76" s="439"/>
      <c r="E76" s="439" t="s">
        <v>183</v>
      </c>
      <c r="F76" s="439"/>
      <c r="G76" s="4" t="s">
        <v>184</v>
      </c>
      <c r="H76" s="47">
        <v>0.12</v>
      </c>
      <c r="I76" s="43"/>
      <c r="J76" s="16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6"/>
      <c r="K77" s="15"/>
    </row>
    <row r="78" spans="2:11" s="2" customFormat="1" ht="12.75" customHeight="1" x14ac:dyDescent="0.25">
      <c r="B78" s="2" t="s">
        <v>27</v>
      </c>
      <c r="C78" s="6">
        <v>7686</v>
      </c>
      <c r="D78" s="6">
        <v>5000</v>
      </c>
      <c r="E78" s="6">
        <f>C78*8.33%</f>
        <v>640.24379999999996</v>
      </c>
      <c r="F78" s="6">
        <v>417</v>
      </c>
      <c r="G78" s="6">
        <f>$G$14+$G$33+$G$53+$G$73</f>
        <v>-2536.0367017491481</v>
      </c>
      <c r="H78" s="46">
        <f>F78-E78</f>
        <v>-223.24379999999996</v>
      </c>
      <c r="I78" s="31"/>
      <c r="J78" s="16"/>
      <c r="K78" s="15">
        <f>(G78)*(H76/12)</f>
        <v>-25.36036701749148</v>
      </c>
    </row>
    <row r="79" spans="2:11" s="2" customFormat="1" ht="12.75" customHeight="1" x14ac:dyDescent="0.25">
      <c r="B79" s="2" t="s">
        <v>28</v>
      </c>
      <c r="C79" s="6">
        <v>7686</v>
      </c>
      <c r="D79" s="6">
        <v>5000</v>
      </c>
      <c r="E79" s="6">
        <f t="shared" ref="E79:E90" si="17">C79*8.33%</f>
        <v>640.24379999999996</v>
      </c>
      <c r="F79" s="6">
        <v>417</v>
      </c>
      <c r="G79" s="6">
        <f>G78+H78</f>
        <v>-2759.2805017491482</v>
      </c>
      <c r="H79" s="46">
        <f t="shared" ref="H79:H83" si="18">F79-E79</f>
        <v>-223.24379999999996</v>
      </c>
      <c r="I79" s="31"/>
      <c r="J79" s="16"/>
      <c r="K79" s="15">
        <f>(G79)*(H76/12)</f>
        <v>-27.592805017491482</v>
      </c>
    </row>
    <row r="80" spans="2:11" s="2" customFormat="1" ht="12.75" customHeight="1" x14ac:dyDescent="0.25">
      <c r="B80" s="2" t="s">
        <v>29</v>
      </c>
      <c r="C80" s="6">
        <v>7686</v>
      </c>
      <c r="D80" s="6">
        <v>5000</v>
      </c>
      <c r="E80" s="6">
        <f t="shared" si="17"/>
        <v>640.24379999999996</v>
      </c>
      <c r="F80" s="6">
        <v>417</v>
      </c>
      <c r="G80" s="6">
        <f t="shared" ref="G80:G90" si="19">G79+H79</f>
        <v>-2982.5243017491484</v>
      </c>
      <c r="H80" s="46">
        <f t="shared" si="18"/>
        <v>-223.24379999999996</v>
      </c>
      <c r="I80" s="31"/>
      <c r="J80" s="16"/>
      <c r="K80" s="15">
        <f>(G80)*(H76/12)</f>
        <v>-29.825243017491484</v>
      </c>
    </row>
    <row r="81" spans="2:11" s="2" customFormat="1" ht="12.75" customHeight="1" x14ac:dyDescent="0.25">
      <c r="B81" s="2" t="s">
        <v>30</v>
      </c>
      <c r="C81" s="6">
        <v>7686</v>
      </c>
      <c r="D81" s="6">
        <v>5000</v>
      </c>
      <c r="E81" s="6">
        <f t="shared" si="17"/>
        <v>640.24379999999996</v>
      </c>
      <c r="F81" s="6">
        <v>417</v>
      </c>
      <c r="G81" s="6">
        <f t="shared" si="19"/>
        <v>-3205.7681017491486</v>
      </c>
      <c r="H81" s="46">
        <f t="shared" si="18"/>
        <v>-223.24379999999996</v>
      </c>
      <c r="I81" s="31"/>
      <c r="J81" s="16"/>
      <c r="K81" s="15">
        <f>(G81)*(H76/12)</f>
        <v>-32.05768101749149</v>
      </c>
    </row>
    <row r="82" spans="2:11" s="2" customFormat="1" ht="12.75" customHeight="1" x14ac:dyDescent="0.25">
      <c r="B82" s="2" t="s">
        <v>31</v>
      </c>
      <c r="C82" s="6">
        <v>7686</v>
      </c>
      <c r="D82" s="6">
        <v>5000</v>
      </c>
      <c r="E82" s="6">
        <f t="shared" si="17"/>
        <v>640.24379999999996</v>
      </c>
      <c r="F82" s="6">
        <v>417</v>
      </c>
      <c r="G82" s="6">
        <f t="shared" si="19"/>
        <v>-3429.0119017491488</v>
      </c>
      <c r="H82" s="46">
        <f t="shared" si="18"/>
        <v>-223.24379999999996</v>
      </c>
      <c r="I82" s="31"/>
      <c r="J82" s="16"/>
      <c r="K82" s="15">
        <f>(G82)*(H76/12)</f>
        <v>-34.290119017491492</v>
      </c>
    </row>
    <row r="83" spans="2:11" s="2" customFormat="1" ht="12.75" customHeight="1" x14ac:dyDescent="0.25">
      <c r="B83" s="2" t="s">
        <v>32</v>
      </c>
      <c r="C83" s="6">
        <v>8316</v>
      </c>
      <c r="D83" s="6">
        <v>5000</v>
      </c>
      <c r="E83" s="6">
        <f t="shared" si="17"/>
        <v>692.72280000000001</v>
      </c>
      <c r="F83" s="6">
        <v>417</v>
      </c>
      <c r="G83" s="6">
        <f t="shared" si="19"/>
        <v>-3652.255701749149</v>
      </c>
      <c r="H83" s="46">
        <f t="shared" si="18"/>
        <v>-275.72280000000001</v>
      </c>
      <c r="I83" s="31"/>
      <c r="J83" s="16"/>
      <c r="K83" s="15">
        <f>(G83)*(H76/12)</f>
        <v>-36.522557017491494</v>
      </c>
    </row>
    <row r="84" spans="2:11" s="2" customFormat="1" ht="12.75" customHeight="1" x14ac:dyDescent="0.25">
      <c r="B84" s="2" t="s">
        <v>33</v>
      </c>
      <c r="C84" s="6">
        <v>8316</v>
      </c>
      <c r="D84" s="6">
        <v>5000</v>
      </c>
      <c r="E84" s="6">
        <f t="shared" si="17"/>
        <v>692.72280000000001</v>
      </c>
      <c r="F84" s="6">
        <v>417</v>
      </c>
      <c r="G84" s="6">
        <f t="shared" si="19"/>
        <v>-3927.978501749149</v>
      </c>
      <c r="H84" s="46">
        <f>F84-E84</f>
        <v>-275.72280000000001</v>
      </c>
      <c r="I84" s="31"/>
      <c r="J84" s="16"/>
      <c r="K84" s="15">
        <f>(G84)*(H76/12)</f>
        <v>-39.279785017491491</v>
      </c>
    </row>
    <row r="85" spans="2:11" s="2" customFormat="1" ht="12.75" customHeight="1" x14ac:dyDescent="0.25">
      <c r="B85" s="2" t="s">
        <v>17</v>
      </c>
      <c r="C85" s="6">
        <v>8316</v>
      </c>
      <c r="D85" s="6">
        <v>5000</v>
      </c>
      <c r="E85" s="6">
        <f t="shared" si="17"/>
        <v>692.72280000000001</v>
      </c>
      <c r="F85" s="6">
        <v>417</v>
      </c>
      <c r="G85" s="6">
        <f t="shared" si="19"/>
        <v>-4203.701301749149</v>
      </c>
      <c r="H85" s="46">
        <f>F85-E85</f>
        <v>-275.72280000000001</v>
      </c>
      <c r="I85" s="31"/>
      <c r="J85" s="16"/>
      <c r="K85" s="15">
        <f>(G85)*(H76/12)</f>
        <v>-42.037013017491489</v>
      </c>
    </row>
    <row r="86" spans="2:11" s="2" customFormat="1" ht="12.75" customHeight="1" x14ac:dyDescent="0.25">
      <c r="B86" s="2" t="s">
        <v>18</v>
      </c>
      <c r="C86" s="6">
        <v>8316</v>
      </c>
      <c r="D86" s="6">
        <v>5000</v>
      </c>
      <c r="E86" s="6">
        <f t="shared" si="17"/>
        <v>692.72280000000001</v>
      </c>
      <c r="F86" s="6">
        <v>417</v>
      </c>
      <c r="G86" s="6">
        <f t="shared" si="19"/>
        <v>-4479.4241017491495</v>
      </c>
      <c r="H86" s="46">
        <f>F86-E86</f>
        <v>-275.72280000000001</v>
      </c>
      <c r="I86" s="31"/>
      <c r="J86" s="16"/>
      <c r="K86" s="15">
        <f>(G86)*(H76/12)</f>
        <v>-44.794241017491494</v>
      </c>
    </row>
    <row r="87" spans="2:11" s="2" customFormat="1" ht="12.75" customHeight="1" x14ac:dyDescent="0.25">
      <c r="B87" s="2" t="s">
        <v>19</v>
      </c>
      <c r="C87" s="6">
        <v>8316</v>
      </c>
      <c r="D87" s="6">
        <v>5000</v>
      </c>
      <c r="E87" s="6">
        <f t="shared" si="17"/>
        <v>692.72280000000001</v>
      </c>
      <c r="F87" s="6">
        <v>417</v>
      </c>
      <c r="G87" s="6">
        <f t="shared" si="19"/>
        <v>-4755.146901749149</v>
      </c>
      <c r="H87" s="46">
        <f t="shared" ref="H87:H90" si="20">F87-E87</f>
        <v>-275.72280000000001</v>
      </c>
      <c r="I87" s="31"/>
      <c r="K87" s="15">
        <f>(G87)*(H76/12)</f>
        <v>-47.551469017491492</v>
      </c>
    </row>
    <row r="88" spans="2:11" s="2" customFormat="1" ht="12.75" customHeight="1" x14ac:dyDescent="0.25">
      <c r="B88" s="2" t="s">
        <v>20</v>
      </c>
      <c r="C88" s="6">
        <v>8613</v>
      </c>
      <c r="D88" s="6">
        <v>5000</v>
      </c>
      <c r="E88" s="6">
        <f t="shared" si="17"/>
        <v>717.46289999999999</v>
      </c>
      <c r="F88" s="6">
        <v>417</v>
      </c>
      <c r="G88" s="6">
        <f t="shared" si="19"/>
        <v>-5030.8697017491486</v>
      </c>
      <c r="H88" s="46">
        <f t="shared" si="20"/>
        <v>-300.46289999999999</v>
      </c>
      <c r="I88" s="31"/>
      <c r="K88" s="15">
        <f>(G88)*(H76/12)</f>
        <v>-50.30869701749149</v>
      </c>
    </row>
    <row r="89" spans="2:11" s="2" customFormat="1" ht="12.75" customHeight="1" x14ac:dyDescent="0.25">
      <c r="B89" s="2" t="s">
        <v>21</v>
      </c>
      <c r="C89" s="6">
        <v>8613</v>
      </c>
      <c r="D89" s="6">
        <v>5000</v>
      </c>
      <c r="E89" s="6">
        <f t="shared" si="17"/>
        <v>717.46289999999999</v>
      </c>
      <c r="F89" s="6">
        <v>417</v>
      </c>
      <c r="G89" s="6">
        <f t="shared" si="19"/>
        <v>-5331.332601749149</v>
      </c>
      <c r="H89" s="46">
        <f t="shared" si="20"/>
        <v>-300.46289999999999</v>
      </c>
      <c r="I89" s="31"/>
      <c r="K89" s="15">
        <f>(G89)*(H76/12)</f>
        <v>-53.313326017491491</v>
      </c>
    </row>
    <row r="90" spans="2:11" s="2" customFormat="1" ht="12.75" customHeight="1" x14ac:dyDescent="0.25">
      <c r="B90" s="2" t="s">
        <v>35</v>
      </c>
      <c r="C90" s="6">
        <v>14253</v>
      </c>
      <c r="D90" s="6">
        <v>5000</v>
      </c>
      <c r="E90" s="6">
        <f t="shared" si="17"/>
        <v>1187.2748999999999</v>
      </c>
      <c r="F90" s="6">
        <v>0</v>
      </c>
      <c r="G90" s="6">
        <f t="shared" si="19"/>
        <v>-5631.7955017491495</v>
      </c>
      <c r="H90" s="46">
        <f t="shared" si="20"/>
        <v>-1187.2748999999999</v>
      </c>
      <c r="I90" s="31"/>
      <c r="J90" s="19"/>
      <c r="K90" s="15">
        <f>(G90)*(H76/12)</f>
        <v>-56.317955017491499</v>
      </c>
    </row>
    <row r="91" spans="2:11" s="2" customFormat="1" ht="12.75" customHeight="1" x14ac:dyDescent="0.25">
      <c r="B91" s="7" t="s">
        <v>22</v>
      </c>
      <c r="C91" s="8">
        <f>SUM(C78:C90)</f>
        <v>111489</v>
      </c>
      <c r="D91" s="9" t="s">
        <v>23</v>
      </c>
      <c r="E91" s="8">
        <f>SUM(E78:E90)</f>
        <v>9287.0337</v>
      </c>
      <c r="F91" s="8">
        <f>SUM(F78:F90)</f>
        <v>5004</v>
      </c>
      <c r="G91" s="12">
        <f>SUM(G78:G90)</f>
        <v>-51925.125822738933</v>
      </c>
      <c r="H91" s="49">
        <f>SUM(H78:H90)</f>
        <v>-4283.0337</v>
      </c>
      <c r="I91" s="34">
        <v>0.01</v>
      </c>
      <c r="J91" s="16"/>
      <c r="K91" s="30">
        <f>SUM(K78:K90)</f>
        <v>-519.25125822738937</v>
      </c>
    </row>
    <row r="92" spans="2:11" s="2" customFormat="1" ht="12.75" customHeight="1" x14ac:dyDescent="0.25">
      <c r="H92" s="46"/>
      <c r="I92" s="31"/>
      <c r="K92" s="15"/>
    </row>
    <row r="93" spans="2:11" s="2" customFormat="1" ht="12.75" customHeight="1" x14ac:dyDescent="0.25">
      <c r="B93" s="2" t="s">
        <v>24</v>
      </c>
      <c r="C93" s="10">
        <f>G91*1%</f>
        <v>-519.25125822738937</v>
      </c>
      <c r="F93" s="2" t="s">
        <v>25</v>
      </c>
      <c r="G93" s="10">
        <f>H91+C93</f>
        <v>-4802.2849582273893</v>
      </c>
      <c r="H93" s="46"/>
      <c r="I93" s="15">
        <f>SUM(I$14,$G$33,$G$53,$G73,$G93)</f>
        <v>-7338.3216599765374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H94" s="53"/>
      <c r="I94" s="135" t="str">
        <f>IF($I93=$G98,"OK","CHECK IT")</f>
        <v>OK</v>
      </c>
      <c r="J94" s="20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449" t="s">
        <v>38</v>
      </c>
      <c r="I95" s="449"/>
      <c r="J95" s="18"/>
      <c r="K95" s="15"/>
    </row>
    <row r="96" spans="2:11" s="2" customFormat="1" ht="12.75" customHeight="1" x14ac:dyDescent="0.25">
      <c r="B96" s="439" t="s">
        <v>182</v>
      </c>
      <c r="C96" s="439"/>
      <c r="D96" s="439"/>
      <c r="E96" s="439" t="s">
        <v>183</v>
      </c>
      <c r="F96" s="439"/>
      <c r="G96" s="4" t="s">
        <v>184</v>
      </c>
      <c r="H96" s="36">
        <v>0.12</v>
      </c>
      <c r="I96" s="36">
        <v>0.11</v>
      </c>
      <c r="J96" s="17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22"/>
      <c r="K97" s="15"/>
    </row>
    <row r="98" spans="2:15" s="2" customFormat="1" ht="12.75" customHeight="1" x14ac:dyDescent="0.25">
      <c r="B98" s="2" t="s">
        <v>27</v>
      </c>
      <c r="C98" s="6">
        <v>8613</v>
      </c>
      <c r="D98" s="6">
        <v>5000</v>
      </c>
      <c r="E98" s="6">
        <f>C98*8.33%</f>
        <v>717.46289999999999</v>
      </c>
      <c r="F98" s="6">
        <v>417</v>
      </c>
      <c r="G98" s="6">
        <f>$G$14+$G$33+$G$53+$G$73+$G$93</f>
        <v>-7338.3216599765374</v>
      </c>
      <c r="H98" s="46">
        <f>F98-E98</f>
        <v>-300.46289999999999</v>
      </c>
      <c r="I98" s="36">
        <v>0.12</v>
      </c>
      <c r="J98" s="16"/>
      <c r="K98" s="15">
        <f>(G98)*($H$96/12)</f>
        <v>-73.383216599765376</v>
      </c>
    </row>
    <row r="99" spans="2:15" s="2" customFormat="1" ht="12.75" customHeight="1" x14ac:dyDescent="0.25">
      <c r="B99" s="2" t="s">
        <v>28</v>
      </c>
      <c r="C99" s="6">
        <v>8939</v>
      </c>
      <c r="D99" s="6">
        <v>5000</v>
      </c>
      <c r="E99" s="6">
        <f t="shared" ref="E99:E109" si="21">C99*8.33%</f>
        <v>744.61869999999999</v>
      </c>
      <c r="F99" s="6">
        <v>417</v>
      </c>
      <c r="G99" s="6">
        <f>G98+H98</f>
        <v>-7638.7845599765369</v>
      </c>
      <c r="H99" s="46">
        <f t="shared" ref="H99:H103" si="22">F99-E99</f>
        <v>-327.61869999999999</v>
      </c>
      <c r="I99" s="31"/>
      <c r="J99" s="16"/>
      <c r="K99" s="15">
        <f t="shared" ref="K99:K100" si="23">(G99)*($H$96/12)</f>
        <v>-76.38784559976537</v>
      </c>
    </row>
    <row r="100" spans="2:15" s="2" customFormat="1" ht="12.75" customHeight="1" x14ac:dyDescent="0.25">
      <c r="B100" s="2" t="s">
        <v>29</v>
      </c>
      <c r="C100" s="6">
        <v>8939</v>
      </c>
      <c r="D100" s="6">
        <v>5000</v>
      </c>
      <c r="E100" s="6">
        <f t="shared" si="21"/>
        <v>744.61869999999999</v>
      </c>
      <c r="F100" s="6">
        <v>417</v>
      </c>
      <c r="G100" s="6">
        <f t="shared" ref="G100:G109" si="24">G99+H99</f>
        <v>-7966.4032599765369</v>
      </c>
      <c r="H100" s="46">
        <f t="shared" si="22"/>
        <v>-327.61869999999999</v>
      </c>
      <c r="I100" s="31"/>
      <c r="J100" s="16"/>
      <c r="K100" s="15">
        <f t="shared" si="23"/>
        <v>-79.664032599765378</v>
      </c>
    </row>
    <row r="101" spans="2:15" s="2" customFormat="1" ht="12.75" customHeight="1" x14ac:dyDescent="0.25">
      <c r="B101" s="2" t="s">
        <v>30</v>
      </c>
      <c r="C101" s="6">
        <v>8939</v>
      </c>
      <c r="D101" s="6">
        <v>5000</v>
      </c>
      <c r="E101" s="6">
        <f t="shared" si="21"/>
        <v>744.61869999999999</v>
      </c>
      <c r="F101" s="6">
        <v>417</v>
      </c>
      <c r="G101" s="6">
        <f>G100+H100</f>
        <v>-8294.0219599765369</v>
      </c>
      <c r="H101" s="46">
        <f>F101-E101</f>
        <v>-327.61869999999999</v>
      </c>
      <c r="I101" s="36">
        <v>0.11</v>
      </c>
      <c r="J101" s="16"/>
      <c r="K101" s="15">
        <f>(G101)*($I$96/12)</f>
        <v>-76.028534633118255</v>
      </c>
    </row>
    <row r="102" spans="2:15" s="2" customFormat="1" ht="12.75" customHeight="1" x14ac:dyDescent="0.25">
      <c r="B102" s="2" t="s">
        <v>31</v>
      </c>
      <c r="C102" s="6">
        <v>8939</v>
      </c>
      <c r="D102" s="6">
        <v>5000</v>
      </c>
      <c r="E102" s="6">
        <f t="shared" si="21"/>
        <v>744.61869999999999</v>
      </c>
      <c r="F102" s="6">
        <v>417</v>
      </c>
      <c r="G102" s="6">
        <f t="shared" si="24"/>
        <v>-8621.640659976536</v>
      </c>
      <c r="H102" s="46">
        <f t="shared" si="22"/>
        <v>-327.61869999999999</v>
      </c>
      <c r="I102" s="31"/>
      <c r="J102" s="16"/>
      <c r="K102" s="15">
        <f t="shared" ref="K102:K109" si="25">(G102)*($I$96/12)</f>
        <v>-79.031706049784916</v>
      </c>
    </row>
    <row r="103" spans="2:15" s="2" customFormat="1" ht="12.75" customHeight="1" x14ac:dyDescent="0.25">
      <c r="B103" s="2" t="s">
        <v>32</v>
      </c>
      <c r="C103" s="6">
        <v>8939</v>
      </c>
      <c r="D103" s="6">
        <v>5000</v>
      </c>
      <c r="E103" s="6">
        <f t="shared" si="21"/>
        <v>744.61869999999999</v>
      </c>
      <c r="F103" s="6">
        <v>417</v>
      </c>
      <c r="G103" s="6">
        <f t="shared" si="24"/>
        <v>-8949.2593599765351</v>
      </c>
      <c r="H103" s="46">
        <f t="shared" si="22"/>
        <v>-327.61869999999999</v>
      </c>
      <c r="I103" s="31"/>
      <c r="J103" s="16"/>
      <c r="K103" s="15">
        <f t="shared" si="25"/>
        <v>-82.034877466451576</v>
      </c>
    </row>
    <row r="104" spans="2:15" s="2" customFormat="1" ht="12.75" customHeight="1" x14ac:dyDescent="0.25">
      <c r="B104" s="2" t="s">
        <v>33</v>
      </c>
      <c r="C104" s="6">
        <v>8939</v>
      </c>
      <c r="D104" s="6">
        <v>5000</v>
      </c>
      <c r="E104" s="6">
        <f t="shared" si="21"/>
        <v>744.61869999999999</v>
      </c>
      <c r="F104" s="6">
        <v>417</v>
      </c>
      <c r="G104" s="6">
        <f t="shared" si="24"/>
        <v>-9276.8780599765341</v>
      </c>
      <c r="H104" s="46">
        <f>F104-E104</f>
        <v>-327.61869999999999</v>
      </c>
      <c r="I104" s="31"/>
      <c r="J104" s="16"/>
      <c r="K104" s="15">
        <f t="shared" si="25"/>
        <v>-85.038048883118236</v>
      </c>
    </row>
    <row r="105" spans="2:15" s="2" customFormat="1" ht="12.75" customHeight="1" x14ac:dyDescent="0.25">
      <c r="B105" s="2" t="s">
        <v>17</v>
      </c>
      <c r="C105" s="6">
        <v>9005</v>
      </c>
      <c r="D105" s="6">
        <v>5000</v>
      </c>
      <c r="E105" s="6">
        <f t="shared" si="21"/>
        <v>750.11649999999997</v>
      </c>
      <c r="F105" s="6">
        <v>417</v>
      </c>
      <c r="G105" s="6">
        <f t="shared" si="24"/>
        <v>-9604.4967599765332</v>
      </c>
      <c r="H105" s="46">
        <f>F105-E105</f>
        <v>-333.11649999999997</v>
      </c>
      <c r="I105" s="31"/>
      <c r="J105" s="16"/>
      <c r="K105" s="15">
        <f t="shared" si="25"/>
        <v>-88.041220299784882</v>
      </c>
    </row>
    <row r="106" spans="2:15" s="2" customFormat="1" ht="12.75" customHeight="1" x14ac:dyDescent="0.25">
      <c r="B106" s="2" t="s">
        <v>18</v>
      </c>
      <c r="C106" s="6">
        <v>9005</v>
      </c>
      <c r="D106" s="6">
        <v>5000</v>
      </c>
      <c r="E106" s="6">
        <f t="shared" si="21"/>
        <v>750.11649999999997</v>
      </c>
      <c r="F106" s="6">
        <v>417</v>
      </c>
      <c r="G106" s="6">
        <f t="shared" si="24"/>
        <v>-9937.6132599765333</v>
      </c>
      <c r="H106" s="46">
        <f>F106-E106</f>
        <v>-333.11649999999997</v>
      </c>
      <c r="I106" s="31"/>
      <c r="K106" s="15">
        <f t="shared" si="25"/>
        <v>-91.094788216451562</v>
      </c>
    </row>
    <row r="107" spans="2:15" s="2" customFormat="1" ht="12.75" customHeight="1" x14ac:dyDescent="0.25">
      <c r="B107" s="2" t="s">
        <v>19</v>
      </c>
      <c r="C107" s="6">
        <v>9005</v>
      </c>
      <c r="D107" s="6">
        <v>5000</v>
      </c>
      <c r="E107" s="6">
        <f t="shared" si="21"/>
        <v>750.11649999999997</v>
      </c>
      <c r="F107" s="6">
        <v>417</v>
      </c>
      <c r="G107" s="6">
        <f t="shared" si="24"/>
        <v>-10270.729759976533</v>
      </c>
      <c r="H107" s="46">
        <f t="shared" ref="H107:H109" si="26">F107-E107</f>
        <v>-333.11649999999997</v>
      </c>
      <c r="I107" s="31"/>
      <c r="K107" s="15">
        <f t="shared" si="25"/>
        <v>-94.148356133118227</v>
      </c>
    </row>
    <row r="108" spans="2:15" s="2" customFormat="1" ht="12.75" customHeight="1" x14ac:dyDescent="0.25">
      <c r="B108" s="2" t="s">
        <v>20</v>
      </c>
      <c r="C108" s="6">
        <v>9315</v>
      </c>
      <c r="D108" s="6">
        <v>5000</v>
      </c>
      <c r="E108" s="6">
        <f t="shared" si="21"/>
        <v>775.93949999999995</v>
      </c>
      <c r="F108" s="6">
        <v>417</v>
      </c>
      <c r="G108" s="6">
        <f t="shared" si="24"/>
        <v>-10603.846259976533</v>
      </c>
      <c r="H108" s="46">
        <f t="shared" si="26"/>
        <v>-358.93949999999995</v>
      </c>
      <c r="I108" s="31"/>
      <c r="K108" s="15">
        <f t="shared" si="25"/>
        <v>-97.201924049784893</v>
      </c>
    </row>
    <row r="109" spans="2:15" s="2" customFormat="1" ht="12.75" customHeight="1" x14ac:dyDescent="0.25">
      <c r="B109" s="2" t="s">
        <v>21</v>
      </c>
      <c r="C109" s="6">
        <v>9315</v>
      </c>
      <c r="D109" s="6">
        <v>5000</v>
      </c>
      <c r="E109" s="6">
        <f t="shared" si="21"/>
        <v>775.93949999999995</v>
      </c>
      <c r="F109" s="6">
        <v>417</v>
      </c>
      <c r="G109" s="6">
        <f t="shared" si="24"/>
        <v>-10962.785759976534</v>
      </c>
      <c r="H109" s="46">
        <f t="shared" si="26"/>
        <v>-358.93949999999995</v>
      </c>
      <c r="I109" s="31"/>
      <c r="J109" s="23"/>
      <c r="K109" s="15">
        <f t="shared" si="25"/>
        <v>-100.49220279978489</v>
      </c>
    </row>
    <row r="110" spans="2:15" s="2" customFormat="1" ht="12.75" customHeight="1" x14ac:dyDescent="0.25">
      <c r="B110" s="7" t="s">
        <v>22</v>
      </c>
      <c r="C110" s="8">
        <f>SUM(C98:C109)</f>
        <v>107892</v>
      </c>
      <c r="D110" s="9" t="s">
        <v>23</v>
      </c>
      <c r="E110" s="8">
        <f t="shared" ref="E110:F110" si="27">SUM(E98:E109)</f>
        <v>8987.4035999999996</v>
      </c>
      <c r="F110" s="8">
        <f t="shared" si="27"/>
        <v>5004</v>
      </c>
      <c r="G110" s="12">
        <f>SUM(G98:G109)</f>
        <v>-109464.78131971843</v>
      </c>
      <c r="H110" s="49">
        <f>SUM(H98:H109)</f>
        <v>-3983.4036000000001</v>
      </c>
      <c r="I110" s="58"/>
      <c r="J110" s="16"/>
      <c r="K110" s="30">
        <f>SUM(K98:K109)</f>
        <v>-1022.5467533306935</v>
      </c>
    </row>
    <row r="111" spans="2:15" s="2" customFormat="1" ht="12.75" customHeight="1" x14ac:dyDescent="0.25">
      <c r="H111" s="46"/>
      <c r="I111" s="31"/>
      <c r="K111" s="42"/>
    </row>
    <row r="112" spans="2:15" s="2" customFormat="1" ht="12.75" customHeight="1" x14ac:dyDescent="0.25">
      <c r="B112" s="2" t="s">
        <v>24</v>
      </c>
      <c r="C112" s="10">
        <f>((G98+G99+G100)*12%+(G101+G102+G103+G104+G105+G106+G107+G108+G109)*I101)/12</f>
        <v>-1022.5467533306937</v>
      </c>
      <c r="D112" s="14"/>
      <c r="E112" s="10"/>
      <c r="F112" s="2" t="s">
        <v>25</v>
      </c>
      <c r="G112" s="10">
        <f>H110+C112</f>
        <v>-5005.9503533306943</v>
      </c>
      <c r="H112" s="46"/>
      <c r="I112" s="15">
        <f>SUM(I$14,$G$33,$G$53,$G$73,$G$93,$G$112)</f>
        <v>-12344.272013307233</v>
      </c>
      <c r="J112" s="143" t="str">
        <f>IF($K110=$C112,"Intt OK","Intt CHECK IT")</f>
        <v>Intt OK</v>
      </c>
      <c r="K112" s="15"/>
      <c r="N112" s="10" t="s">
        <v>54</v>
      </c>
      <c r="O112" s="14" t="s">
        <v>54</v>
      </c>
    </row>
    <row r="113" spans="2:11" s="2" customFormat="1" ht="12.75" customHeight="1" x14ac:dyDescent="0.25">
      <c r="D113" s="14"/>
      <c r="G113" s="10"/>
      <c r="H113" s="46"/>
      <c r="I113" s="135" t="str">
        <f>IF($I112=$G117,"OK","CHECK IT")</f>
        <v>OK</v>
      </c>
      <c r="J113" s="20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449" t="s">
        <v>39</v>
      </c>
      <c r="I114" s="449"/>
      <c r="J114" s="18"/>
      <c r="K114" s="15"/>
    </row>
    <row r="115" spans="2:11" s="2" customFormat="1" ht="12.75" customHeight="1" x14ac:dyDescent="0.25">
      <c r="B115" s="439" t="s">
        <v>182</v>
      </c>
      <c r="C115" s="439"/>
      <c r="D115" s="439"/>
      <c r="E115" s="439" t="s">
        <v>183</v>
      </c>
      <c r="F115" s="439"/>
      <c r="G115" s="4" t="s">
        <v>184</v>
      </c>
      <c r="H115" s="52" t="s">
        <v>40</v>
      </c>
      <c r="I115" s="35"/>
      <c r="J115" s="17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6"/>
      <c r="K116" s="15"/>
    </row>
    <row r="117" spans="2:11" s="2" customFormat="1" ht="12.75" customHeight="1" x14ac:dyDescent="0.25">
      <c r="B117" s="2" t="s">
        <v>27</v>
      </c>
      <c r="C117" s="6">
        <v>9315</v>
      </c>
      <c r="D117" s="6">
        <v>5000</v>
      </c>
      <c r="E117" s="6">
        <f>C117*8.33%</f>
        <v>775.93949999999995</v>
      </c>
      <c r="F117" s="6">
        <v>417</v>
      </c>
      <c r="G117" s="6">
        <f>$G$14+$G$33+$G$53+$G$73+$G$93+$G$112</f>
        <v>-12344.272013307233</v>
      </c>
      <c r="H117" s="46">
        <f>F117-E117</f>
        <v>-358.93949999999995</v>
      </c>
      <c r="I117" s="31"/>
      <c r="J117" s="16"/>
      <c r="K117" s="15">
        <f>(G117)*($H$115/12)</f>
        <v>-97.7254867720156</v>
      </c>
    </row>
    <row r="118" spans="2:11" s="2" customFormat="1" ht="12.75" customHeight="1" x14ac:dyDescent="0.25">
      <c r="B118" s="2" t="s">
        <v>28</v>
      </c>
      <c r="C118" s="6">
        <v>9315</v>
      </c>
      <c r="D118" s="6">
        <v>5000</v>
      </c>
      <c r="E118" s="6">
        <f t="shared" ref="E118:E128" si="28">C118*8.33%</f>
        <v>775.93949999999995</v>
      </c>
      <c r="F118" s="6">
        <v>417</v>
      </c>
      <c r="G118" s="6">
        <f>G117+H117</f>
        <v>-12703.211513307233</v>
      </c>
      <c r="H118" s="46">
        <f t="shared" ref="H118:H122" si="29">F118-E118</f>
        <v>-358.93949999999995</v>
      </c>
      <c r="I118" s="31"/>
      <c r="J118" s="16"/>
      <c r="K118" s="15">
        <f t="shared" ref="K118:K128" si="30">(G118)*($H$115/12)</f>
        <v>-100.5670911470156</v>
      </c>
    </row>
    <row r="119" spans="2:11" s="2" customFormat="1" ht="12.75" customHeight="1" x14ac:dyDescent="0.25">
      <c r="B119" s="2" t="s">
        <v>29</v>
      </c>
      <c r="C119" s="6">
        <v>9315</v>
      </c>
      <c r="D119" s="6">
        <v>5000</v>
      </c>
      <c r="E119" s="6">
        <f t="shared" si="28"/>
        <v>775.93949999999995</v>
      </c>
      <c r="F119" s="6">
        <v>417</v>
      </c>
      <c r="G119" s="6">
        <f t="shared" ref="G119:G128" si="31">G118+H118</f>
        <v>-13062.151013307233</v>
      </c>
      <c r="H119" s="46">
        <f t="shared" si="29"/>
        <v>-358.93949999999995</v>
      </c>
      <c r="I119" s="31"/>
      <c r="J119" s="16"/>
      <c r="K119" s="15">
        <f t="shared" si="30"/>
        <v>-103.40869552201561</v>
      </c>
    </row>
    <row r="120" spans="2:11" s="2" customFormat="1" ht="12.75" customHeight="1" x14ac:dyDescent="0.25">
      <c r="B120" s="2" t="s">
        <v>30</v>
      </c>
      <c r="C120" s="6">
        <v>9315</v>
      </c>
      <c r="D120" s="6">
        <v>6500</v>
      </c>
      <c r="E120" s="6">
        <f t="shared" si="28"/>
        <v>775.93949999999995</v>
      </c>
      <c r="F120" s="6">
        <v>541</v>
      </c>
      <c r="G120" s="6">
        <f t="shared" si="31"/>
        <v>-13421.090513307234</v>
      </c>
      <c r="H120" s="46">
        <f t="shared" si="29"/>
        <v>-234.93949999999995</v>
      </c>
      <c r="I120" s="31"/>
      <c r="J120" s="16"/>
      <c r="K120" s="15">
        <f t="shared" si="30"/>
        <v>-106.25029989701561</v>
      </c>
    </row>
    <row r="121" spans="2:11" s="2" customFormat="1" ht="12.75" customHeight="1" x14ac:dyDescent="0.25">
      <c r="B121" s="2" t="s">
        <v>31</v>
      </c>
      <c r="C121" s="6">
        <v>9518</v>
      </c>
      <c r="D121" s="6">
        <v>6500</v>
      </c>
      <c r="E121" s="6">
        <f t="shared" si="28"/>
        <v>792.84939999999995</v>
      </c>
      <c r="F121" s="6">
        <v>541</v>
      </c>
      <c r="G121" s="6">
        <f t="shared" si="31"/>
        <v>-13656.030013307234</v>
      </c>
      <c r="H121" s="46">
        <f t="shared" si="29"/>
        <v>-251.84939999999995</v>
      </c>
      <c r="I121" s="31"/>
      <c r="J121" s="16"/>
      <c r="K121" s="15">
        <f t="shared" si="30"/>
        <v>-108.11023760534894</v>
      </c>
    </row>
    <row r="122" spans="2:11" s="2" customFormat="1" ht="12.75" customHeight="1" x14ac:dyDescent="0.25">
      <c r="B122" s="2" t="s">
        <v>32</v>
      </c>
      <c r="C122" s="6">
        <v>9518</v>
      </c>
      <c r="D122" s="6">
        <v>6500</v>
      </c>
      <c r="E122" s="6">
        <f t="shared" si="28"/>
        <v>792.84939999999995</v>
      </c>
      <c r="F122" s="6">
        <v>541</v>
      </c>
      <c r="G122" s="6">
        <f t="shared" si="31"/>
        <v>-13907.879413307233</v>
      </c>
      <c r="H122" s="46">
        <f t="shared" si="29"/>
        <v>-251.84939999999995</v>
      </c>
      <c r="I122" s="31"/>
      <c r="J122" s="16"/>
      <c r="K122" s="15">
        <f t="shared" si="30"/>
        <v>-110.10404535534894</v>
      </c>
    </row>
    <row r="123" spans="2:11" s="2" customFormat="1" ht="12.75" customHeight="1" x14ac:dyDescent="0.25">
      <c r="B123" s="2" t="s">
        <v>33</v>
      </c>
      <c r="C123" s="6">
        <v>9518</v>
      </c>
      <c r="D123" s="6">
        <v>6500</v>
      </c>
      <c r="E123" s="6">
        <f t="shared" si="28"/>
        <v>792.84939999999995</v>
      </c>
      <c r="F123" s="6">
        <v>541</v>
      </c>
      <c r="G123" s="6">
        <f t="shared" si="31"/>
        <v>-14159.728813307232</v>
      </c>
      <c r="H123" s="46">
        <f>F123-E123</f>
        <v>-251.84939999999995</v>
      </c>
      <c r="I123" s="31"/>
      <c r="J123" s="16"/>
      <c r="K123" s="15">
        <f t="shared" si="30"/>
        <v>-112.09785310534893</v>
      </c>
    </row>
    <row r="124" spans="2:11" s="2" customFormat="1" ht="12.75" customHeight="1" x14ac:dyDescent="0.25">
      <c r="B124" s="2" t="s">
        <v>17</v>
      </c>
      <c r="C124" s="6">
        <v>9518</v>
      </c>
      <c r="D124" s="6">
        <v>6500</v>
      </c>
      <c r="E124" s="6">
        <f t="shared" si="28"/>
        <v>792.84939999999995</v>
      </c>
      <c r="F124" s="6">
        <v>541</v>
      </c>
      <c r="G124" s="6">
        <f t="shared" si="31"/>
        <v>-14411.578213307232</v>
      </c>
      <c r="H124" s="46">
        <f>F124-E124</f>
        <v>-251.84939999999995</v>
      </c>
      <c r="I124" s="31"/>
      <c r="J124" s="16"/>
      <c r="K124" s="15">
        <f t="shared" si="30"/>
        <v>-114.09166085534892</v>
      </c>
    </row>
    <row r="125" spans="2:11" s="2" customFormat="1" ht="12.75" customHeight="1" x14ac:dyDescent="0.25">
      <c r="B125" s="2" t="s">
        <v>18</v>
      </c>
      <c r="C125" s="6">
        <v>9518</v>
      </c>
      <c r="D125" s="6">
        <v>6500</v>
      </c>
      <c r="E125" s="6">
        <f t="shared" si="28"/>
        <v>792.84939999999995</v>
      </c>
      <c r="F125" s="6">
        <v>541</v>
      </c>
      <c r="G125" s="6">
        <f t="shared" si="31"/>
        <v>-14663.427613307231</v>
      </c>
      <c r="H125" s="46">
        <f>F125-E125</f>
        <v>-251.84939999999995</v>
      </c>
      <c r="I125" s="31"/>
      <c r="K125" s="15">
        <f t="shared" si="30"/>
        <v>-116.08546860534892</v>
      </c>
    </row>
    <row r="126" spans="2:11" s="2" customFormat="1" ht="12.75" customHeight="1" x14ac:dyDescent="0.25">
      <c r="B126" s="2" t="s">
        <v>19</v>
      </c>
      <c r="C126" s="6">
        <v>9518</v>
      </c>
      <c r="D126" s="6">
        <v>6500</v>
      </c>
      <c r="E126" s="6">
        <f t="shared" si="28"/>
        <v>792.84939999999995</v>
      </c>
      <c r="F126" s="6">
        <v>541</v>
      </c>
      <c r="G126" s="6">
        <f t="shared" si="31"/>
        <v>-14915.27701330723</v>
      </c>
      <c r="H126" s="46">
        <f t="shared" ref="H126:H128" si="32">F126-E126</f>
        <v>-251.84939999999995</v>
      </c>
      <c r="I126" s="31"/>
      <c r="K126" s="15">
        <f t="shared" si="30"/>
        <v>-118.07927635534891</v>
      </c>
    </row>
    <row r="127" spans="2:11" s="2" customFormat="1" ht="12.75" customHeight="1" x14ac:dyDescent="0.25">
      <c r="B127" s="2" t="s">
        <v>20</v>
      </c>
      <c r="C127" s="6">
        <v>9835</v>
      </c>
      <c r="D127" s="6">
        <v>6500</v>
      </c>
      <c r="E127" s="6">
        <f t="shared" si="28"/>
        <v>819.25549999999998</v>
      </c>
      <c r="F127" s="6">
        <v>541</v>
      </c>
      <c r="G127" s="6">
        <f t="shared" si="31"/>
        <v>-15167.126413307229</v>
      </c>
      <c r="H127" s="46">
        <f t="shared" si="32"/>
        <v>-278.25549999999998</v>
      </c>
      <c r="I127" s="31"/>
      <c r="K127" s="15">
        <f t="shared" si="30"/>
        <v>-120.07308410534891</v>
      </c>
    </row>
    <row r="128" spans="2:11" s="2" customFormat="1" ht="12.75" customHeight="1" x14ac:dyDescent="0.25">
      <c r="B128" s="2" t="s">
        <v>21</v>
      </c>
      <c r="C128" s="6">
        <v>9835</v>
      </c>
      <c r="D128" s="6">
        <v>6500</v>
      </c>
      <c r="E128" s="6">
        <f t="shared" si="28"/>
        <v>819.25549999999998</v>
      </c>
      <c r="F128" s="6">
        <v>541</v>
      </c>
      <c r="G128" s="6">
        <f t="shared" si="31"/>
        <v>-15445.381913307228</v>
      </c>
      <c r="H128" s="46">
        <f t="shared" si="32"/>
        <v>-278.25549999999998</v>
      </c>
      <c r="I128" s="31"/>
      <c r="J128" s="23"/>
      <c r="K128" s="15">
        <f t="shared" si="30"/>
        <v>-122.27594014701558</v>
      </c>
    </row>
    <row r="129" spans="2:11" s="2" customFormat="1" ht="12.75" customHeight="1" x14ac:dyDescent="0.25">
      <c r="B129" s="7" t="s">
        <v>22</v>
      </c>
      <c r="C129" s="8">
        <f>SUM(C117:C128)</f>
        <v>114038</v>
      </c>
      <c r="D129" s="9" t="s">
        <v>23</v>
      </c>
      <c r="E129" s="8">
        <f>SUM(E117:E128)</f>
        <v>9499.3653999999988</v>
      </c>
      <c r="F129" s="8">
        <f>SUM(F117:F128)</f>
        <v>6120</v>
      </c>
      <c r="G129" s="12">
        <f>SUM(G117:G128)</f>
        <v>-167857.1544596868</v>
      </c>
      <c r="H129" s="49">
        <f>SUM(H117:H128)</f>
        <v>-3379.3654000000006</v>
      </c>
      <c r="I129" s="38">
        <f>H115/12</f>
        <v>7.9166666666666673E-3</v>
      </c>
      <c r="J129" s="16"/>
      <c r="K129" s="30">
        <f>SUM(K117:K128)</f>
        <v>-1328.8691394725204</v>
      </c>
    </row>
    <row r="130" spans="2:11" s="2" customFormat="1" ht="12.75" customHeight="1" x14ac:dyDescent="0.25">
      <c r="H130" s="46"/>
      <c r="I130" s="31"/>
      <c r="K130" s="42"/>
    </row>
    <row r="131" spans="2:11" s="2" customFormat="1" ht="12.75" customHeight="1" x14ac:dyDescent="0.25">
      <c r="B131" s="2" t="s">
        <v>24</v>
      </c>
      <c r="C131" s="10">
        <f>G129*I129</f>
        <v>-1328.8691394725206</v>
      </c>
      <c r="F131" s="2" t="s">
        <v>25</v>
      </c>
      <c r="G131" s="10">
        <f>H129+C131</f>
        <v>-4708.2345394725216</v>
      </c>
      <c r="H131" s="46"/>
      <c r="I131" s="15">
        <f>SUM(I$14,$G$33,$G$53,$G$73,$G$93,$G$112,$G$131)</f>
        <v>-17052.506552779756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135" t="str">
        <f>IF($I131=$G136,"OK","CHECK IT")</f>
        <v>OK</v>
      </c>
      <c r="J132" s="20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449" t="s">
        <v>41</v>
      </c>
      <c r="I133" s="449"/>
      <c r="J133" s="18"/>
      <c r="K133" s="15"/>
    </row>
    <row r="134" spans="2:11" s="2" customFormat="1" ht="12.75" customHeight="1" x14ac:dyDescent="0.25">
      <c r="B134" s="439" t="s">
        <v>182</v>
      </c>
      <c r="C134" s="439"/>
      <c r="D134" s="439"/>
      <c r="E134" s="439" t="s">
        <v>183</v>
      </c>
      <c r="F134" s="439"/>
      <c r="G134" s="4" t="s">
        <v>184</v>
      </c>
      <c r="H134" s="52" t="s">
        <v>40</v>
      </c>
      <c r="I134" s="35"/>
      <c r="J134" s="17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6"/>
      <c r="K135" s="15"/>
    </row>
    <row r="136" spans="2:11" s="2" customFormat="1" ht="12.75" customHeight="1" x14ac:dyDescent="0.25">
      <c r="B136" s="2" t="s">
        <v>27</v>
      </c>
      <c r="C136" s="6">
        <v>9835</v>
      </c>
      <c r="D136" s="6">
        <v>6500</v>
      </c>
      <c r="E136" s="6">
        <f>C136*8.33%</f>
        <v>819.25549999999998</v>
      </c>
      <c r="F136" s="6">
        <v>541</v>
      </c>
      <c r="G136" s="10">
        <f>$G$14+$G$33+$G$53+$G$73+$G$93+$G$112+$G$131</f>
        <v>-17052.506552779756</v>
      </c>
      <c r="H136" s="46">
        <f>F136-E136</f>
        <v>-278.25549999999998</v>
      </c>
      <c r="I136" s="31"/>
      <c r="J136" s="16"/>
      <c r="K136" s="15">
        <f>(G136)*(H134/12)</f>
        <v>-134.99901020950642</v>
      </c>
    </row>
    <row r="137" spans="2:11" s="2" customFormat="1" ht="12.75" customHeight="1" x14ac:dyDescent="0.25">
      <c r="B137" s="2" t="s">
        <v>28</v>
      </c>
      <c r="C137" s="6">
        <v>9835</v>
      </c>
      <c r="D137" s="6">
        <v>6500</v>
      </c>
      <c r="E137" s="6">
        <f t="shared" ref="E137:E148" si="33">C137*8.33%</f>
        <v>819.25549999999998</v>
      </c>
      <c r="F137" s="6">
        <v>541</v>
      </c>
      <c r="G137" s="6">
        <f>G136+H136</f>
        <v>-17330.762052779755</v>
      </c>
      <c r="H137" s="46">
        <f t="shared" ref="H137:H141" si="34">F137-E137</f>
        <v>-278.25549999999998</v>
      </c>
      <c r="I137" s="31"/>
      <c r="J137" s="16"/>
      <c r="K137" s="15">
        <f>(G137)*(H134/12)</f>
        <v>-137.20186625117307</v>
      </c>
    </row>
    <row r="138" spans="2:11" s="2" customFormat="1" ht="12.75" customHeight="1" x14ac:dyDescent="0.25">
      <c r="B138" s="2" t="s">
        <v>29</v>
      </c>
      <c r="C138" s="6">
        <v>9835</v>
      </c>
      <c r="D138" s="6">
        <v>6500</v>
      </c>
      <c r="E138" s="6">
        <f t="shared" si="33"/>
        <v>819.25549999999998</v>
      </c>
      <c r="F138" s="6">
        <v>541</v>
      </c>
      <c r="G138" s="6">
        <f t="shared" ref="G138:G148" si="35">G137+H137</f>
        <v>-17609.017552779755</v>
      </c>
      <c r="H138" s="46">
        <f t="shared" si="34"/>
        <v>-278.25549999999998</v>
      </c>
      <c r="I138" s="31"/>
      <c r="J138" s="16"/>
      <c r="K138" s="15">
        <f>(G138)*(H134/12)</f>
        <v>-139.40472229283972</v>
      </c>
    </row>
    <row r="139" spans="2:11" s="2" customFormat="1" ht="12.75" customHeight="1" x14ac:dyDescent="0.25">
      <c r="B139" s="2" t="s">
        <v>30</v>
      </c>
      <c r="C139" s="6">
        <v>9835</v>
      </c>
      <c r="D139" s="6">
        <v>6500</v>
      </c>
      <c r="E139" s="6">
        <f t="shared" si="33"/>
        <v>819.25549999999998</v>
      </c>
      <c r="F139" s="6">
        <v>541</v>
      </c>
      <c r="G139" s="6">
        <f t="shared" si="35"/>
        <v>-17887.273052779754</v>
      </c>
      <c r="H139" s="46">
        <f t="shared" si="34"/>
        <v>-278.25549999999998</v>
      </c>
      <c r="I139" s="31"/>
      <c r="J139" s="16"/>
      <c r="K139" s="15">
        <f>(G139)*(H134/12)</f>
        <v>-141.6075783345064</v>
      </c>
    </row>
    <row r="140" spans="2:11" s="2" customFormat="1" ht="12.75" customHeight="1" x14ac:dyDescent="0.25">
      <c r="B140" s="2" t="s">
        <v>31</v>
      </c>
      <c r="C140" s="6">
        <v>9835</v>
      </c>
      <c r="D140" s="6">
        <v>6500</v>
      </c>
      <c r="E140" s="6">
        <f t="shared" si="33"/>
        <v>819.25549999999998</v>
      </c>
      <c r="F140" s="6">
        <v>541</v>
      </c>
      <c r="G140" s="6">
        <f t="shared" si="35"/>
        <v>-18165.528552779753</v>
      </c>
      <c r="H140" s="46">
        <f t="shared" si="34"/>
        <v>-278.25549999999998</v>
      </c>
      <c r="I140" s="31"/>
      <c r="J140" s="16"/>
      <c r="K140" s="15">
        <f>(G140)*(H134/12)</f>
        <v>-143.81043437617305</v>
      </c>
    </row>
    <row r="141" spans="2:11" s="2" customFormat="1" ht="12.75" customHeight="1" x14ac:dyDescent="0.25">
      <c r="B141" s="2" t="s">
        <v>32</v>
      </c>
      <c r="C141" s="6">
        <v>9835</v>
      </c>
      <c r="D141" s="6">
        <v>6500</v>
      </c>
      <c r="E141" s="6">
        <f t="shared" si="33"/>
        <v>819.25549999999998</v>
      </c>
      <c r="F141" s="6">
        <v>541</v>
      </c>
      <c r="G141" s="6">
        <f t="shared" si="35"/>
        <v>-18443.784052779753</v>
      </c>
      <c r="H141" s="46">
        <f t="shared" si="34"/>
        <v>-278.25549999999998</v>
      </c>
      <c r="I141" s="31"/>
      <c r="J141" s="16"/>
      <c r="K141" s="15">
        <f>(G141)*(H134/12)</f>
        <v>-146.01329041783973</v>
      </c>
    </row>
    <row r="142" spans="2:11" s="2" customFormat="1" ht="12.75" customHeight="1" x14ac:dyDescent="0.25">
      <c r="B142" s="2" t="s">
        <v>33</v>
      </c>
      <c r="C142" s="6">
        <v>9835</v>
      </c>
      <c r="D142" s="6">
        <v>6500</v>
      </c>
      <c r="E142" s="6">
        <f t="shared" si="33"/>
        <v>819.25549999999998</v>
      </c>
      <c r="F142" s="6">
        <v>541</v>
      </c>
      <c r="G142" s="6">
        <f t="shared" si="35"/>
        <v>-18722.039552779752</v>
      </c>
      <c r="H142" s="46">
        <f>F142-E142</f>
        <v>-278.25549999999998</v>
      </c>
      <c r="I142" s="31"/>
      <c r="J142" s="16"/>
      <c r="K142" s="15">
        <f>(G142)*(H134/12)</f>
        <v>-148.21614645950638</v>
      </c>
    </row>
    <row r="143" spans="2:11" s="2" customFormat="1" ht="12.75" customHeight="1" x14ac:dyDescent="0.25">
      <c r="B143" s="2" t="s">
        <v>17</v>
      </c>
      <c r="C143" s="6">
        <v>9835</v>
      </c>
      <c r="D143" s="6">
        <v>6500</v>
      </c>
      <c r="E143" s="6">
        <f t="shared" si="33"/>
        <v>819.25549999999998</v>
      </c>
      <c r="F143" s="6">
        <v>541</v>
      </c>
      <c r="G143" s="6">
        <f t="shared" si="35"/>
        <v>-19000.295052779751</v>
      </c>
      <c r="H143" s="46">
        <f>F143-E143</f>
        <v>-278.25549999999998</v>
      </c>
      <c r="I143" s="31"/>
      <c r="J143" s="16"/>
      <c r="K143" s="15">
        <f>(G143)*(H134/12)</f>
        <v>-150.41900250117305</v>
      </c>
    </row>
    <row r="144" spans="2:11" s="2" customFormat="1" ht="12.75" customHeight="1" x14ac:dyDescent="0.25">
      <c r="B144" s="2" t="s">
        <v>18</v>
      </c>
      <c r="C144" s="6">
        <v>9835</v>
      </c>
      <c r="D144" s="6">
        <v>6500</v>
      </c>
      <c r="E144" s="6">
        <f t="shared" si="33"/>
        <v>819.25549999999998</v>
      </c>
      <c r="F144" s="6">
        <v>541</v>
      </c>
      <c r="G144" s="6">
        <f t="shared" si="35"/>
        <v>-19278.55055277975</v>
      </c>
      <c r="H144" s="46">
        <f>F144-E144</f>
        <v>-278.25549999999998</v>
      </c>
      <c r="I144" s="31"/>
      <c r="K144" s="15">
        <f>(G144)*(H134/12)</f>
        <v>-152.6218585428397</v>
      </c>
    </row>
    <row r="145" spans="2:11" s="2" customFormat="1" ht="12.75" customHeight="1" x14ac:dyDescent="0.25">
      <c r="B145" s="2" t="s">
        <v>19</v>
      </c>
      <c r="C145" s="6">
        <v>10152</v>
      </c>
      <c r="D145" s="6">
        <v>6500</v>
      </c>
      <c r="E145" s="6">
        <f t="shared" si="33"/>
        <v>845.66160000000002</v>
      </c>
      <c r="F145" s="6">
        <v>541</v>
      </c>
      <c r="G145" s="6">
        <f t="shared" si="35"/>
        <v>-19556.80605277975</v>
      </c>
      <c r="H145" s="46">
        <f t="shared" ref="H145:H148" si="36">F145-E145</f>
        <v>-304.66160000000002</v>
      </c>
      <c r="I145" s="31"/>
      <c r="K145" s="15">
        <f>(G145)*(H134/12)</f>
        <v>-154.82471458450635</v>
      </c>
    </row>
    <row r="146" spans="2:11" s="2" customFormat="1" ht="12.75" customHeight="1" x14ac:dyDescent="0.25">
      <c r="B146" s="2" t="s">
        <v>20</v>
      </c>
      <c r="C146" s="6">
        <v>10469</v>
      </c>
      <c r="D146" s="6">
        <v>6500</v>
      </c>
      <c r="E146" s="6">
        <f t="shared" si="33"/>
        <v>872.06769999999995</v>
      </c>
      <c r="F146" s="6">
        <v>541</v>
      </c>
      <c r="G146" s="6">
        <f t="shared" si="35"/>
        <v>-19861.467652779749</v>
      </c>
      <c r="H146" s="46">
        <f t="shared" si="36"/>
        <v>-331.06769999999995</v>
      </c>
      <c r="I146" s="31"/>
      <c r="K146" s="15">
        <f>(G146)*(H134/12)</f>
        <v>-157.23661891783971</v>
      </c>
    </row>
    <row r="147" spans="2:11" s="2" customFormat="1" ht="12.75" customHeight="1" x14ac:dyDescent="0.25">
      <c r="B147" s="2" t="s">
        <v>21</v>
      </c>
      <c r="C147" s="6">
        <v>10469</v>
      </c>
      <c r="D147" s="6">
        <v>6500</v>
      </c>
      <c r="E147" s="6">
        <f t="shared" si="33"/>
        <v>872.06769999999995</v>
      </c>
      <c r="F147" s="6">
        <v>541</v>
      </c>
      <c r="G147" s="6">
        <f t="shared" si="35"/>
        <v>-20192.535352779749</v>
      </c>
      <c r="H147" s="46">
        <f t="shared" si="36"/>
        <v>-331.06769999999995</v>
      </c>
      <c r="I147" s="31"/>
      <c r="J147" s="23"/>
      <c r="K147" s="15">
        <f>(G147)*(H134/12)</f>
        <v>-159.85757154283968</v>
      </c>
    </row>
    <row r="148" spans="2:11" s="2" customFormat="1" ht="12.75" customHeight="1" x14ac:dyDescent="0.25">
      <c r="B148" s="2" t="s">
        <v>65</v>
      </c>
      <c r="C148" s="6">
        <v>18903</v>
      </c>
      <c r="D148" s="6">
        <v>6500</v>
      </c>
      <c r="E148" s="6">
        <f t="shared" si="33"/>
        <v>1574.6198999999999</v>
      </c>
      <c r="F148" s="6">
        <v>0</v>
      </c>
      <c r="G148" s="6">
        <f t="shared" si="35"/>
        <v>-20523.603052779748</v>
      </c>
      <c r="H148" s="46">
        <f t="shared" si="36"/>
        <v>-1574.6198999999999</v>
      </c>
      <c r="I148" s="31"/>
      <c r="J148" s="16"/>
      <c r="K148" s="15">
        <f>(G148)*(H134/12)</f>
        <v>-162.47852416783968</v>
      </c>
    </row>
    <row r="149" spans="2:11" s="2" customFormat="1" ht="12.75" customHeight="1" x14ac:dyDescent="0.25">
      <c r="B149" s="7" t="s">
        <v>22</v>
      </c>
      <c r="C149" s="8">
        <f>SUM(C136:C148)</f>
        <v>138508</v>
      </c>
      <c r="D149" s="9" t="s">
        <v>23</v>
      </c>
      <c r="E149" s="8">
        <f>SUM(E136:E148)</f>
        <v>11537.716399999999</v>
      </c>
      <c r="F149" s="8">
        <f>SUM(F136:F148)</f>
        <v>6492</v>
      </c>
      <c r="G149" s="12">
        <f>SUM(G136:G148)</f>
        <v>-243624.16908613677</v>
      </c>
      <c r="H149" s="49">
        <f>SUM(H136:H148)</f>
        <v>-5045.7164000000002</v>
      </c>
      <c r="I149" s="38">
        <f>H134/12</f>
        <v>7.9166666666666673E-3</v>
      </c>
      <c r="K149" s="30">
        <f>SUM(K136:K148)</f>
        <v>-1928.6913385985829</v>
      </c>
    </row>
    <row r="150" spans="2:11" s="2" customFormat="1" ht="12.75" customHeight="1" x14ac:dyDescent="0.25">
      <c r="B150" s="2" t="s">
        <v>24</v>
      </c>
      <c r="C150" s="10">
        <f>G149*I149</f>
        <v>-1928.6913385985829</v>
      </c>
      <c r="F150" s="2" t="s">
        <v>25</v>
      </c>
      <c r="G150" s="10">
        <f>H149+C150</f>
        <v>-6974.4077385985829</v>
      </c>
      <c r="H150" s="46"/>
      <c r="I150" s="15">
        <f>SUM(I$14,$G$33,$G$53,$G$73,$G$93,$G$112,$G$131,$G$150)</f>
        <v>-24026.91429137834</v>
      </c>
      <c r="J150" s="143" t="str">
        <f>IF($K149=$C150,"Intt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20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449" t="s">
        <v>42</v>
      </c>
      <c r="I152" s="449"/>
      <c r="J152" s="18"/>
      <c r="K152" s="15"/>
    </row>
    <row r="153" spans="2:11" s="2" customFormat="1" ht="12.75" customHeight="1" x14ac:dyDescent="0.25">
      <c r="B153" s="439" t="s">
        <v>182</v>
      </c>
      <c r="C153" s="439"/>
      <c r="D153" s="439"/>
      <c r="E153" s="439" t="s">
        <v>183</v>
      </c>
      <c r="F153" s="439"/>
      <c r="G153" s="4" t="s">
        <v>184</v>
      </c>
      <c r="H153" s="52" t="s">
        <v>40</v>
      </c>
      <c r="I153" s="39"/>
      <c r="J153" s="17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6"/>
      <c r="K154" s="15"/>
    </row>
    <row r="155" spans="2:11" s="2" customFormat="1" ht="12.75" customHeight="1" x14ac:dyDescent="0.25">
      <c r="B155" s="2" t="s">
        <v>27</v>
      </c>
      <c r="C155" s="6">
        <v>10469</v>
      </c>
      <c r="D155" s="6">
        <v>6500</v>
      </c>
      <c r="E155" s="6">
        <f>C155*8.33%</f>
        <v>872.06769999999995</v>
      </c>
      <c r="F155" s="6">
        <v>541</v>
      </c>
      <c r="G155" s="10">
        <f>$G$14+$G$33+$G$53+$G$73+$G$93+$G$112+$G$131+$G$150</f>
        <v>-24026.91429137834</v>
      </c>
      <c r="H155" s="46">
        <f>F155-E155</f>
        <v>-331.06769999999995</v>
      </c>
      <c r="I155" s="31"/>
      <c r="J155" s="16"/>
      <c r="K155" s="15">
        <f>(G155)*(H153/12)</f>
        <v>-190.21307147341187</v>
      </c>
    </row>
    <row r="156" spans="2:11" s="2" customFormat="1" ht="12.75" customHeight="1" x14ac:dyDescent="0.25">
      <c r="B156" s="2" t="s">
        <v>28</v>
      </c>
      <c r="C156" s="6">
        <v>10469</v>
      </c>
      <c r="D156" s="6">
        <v>6500</v>
      </c>
      <c r="E156" s="6">
        <f t="shared" ref="E156:E166" si="37">C156*8.33%</f>
        <v>872.06769999999995</v>
      </c>
      <c r="F156" s="6">
        <v>541</v>
      </c>
      <c r="G156" s="6">
        <f>G155+H155</f>
        <v>-24357.981991378339</v>
      </c>
      <c r="H156" s="46">
        <f t="shared" ref="H156:H160" si="38">F156-E156</f>
        <v>-331.06769999999995</v>
      </c>
      <c r="I156" s="31"/>
      <c r="J156" s="16"/>
      <c r="K156" s="15">
        <f>(G156)*(H153/12)</f>
        <v>-192.83402409841187</v>
      </c>
    </row>
    <row r="157" spans="2:11" s="2" customFormat="1" ht="12.75" customHeight="1" x14ac:dyDescent="0.25">
      <c r="B157" s="2" t="s">
        <v>29</v>
      </c>
      <c r="C157" s="6">
        <v>10469</v>
      </c>
      <c r="D157" s="6">
        <v>6500</v>
      </c>
      <c r="E157" s="6">
        <f t="shared" si="37"/>
        <v>872.06769999999995</v>
      </c>
      <c r="F157" s="6">
        <v>541</v>
      </c>
      <c r="G157" s="6">
        <f t="shared" ref="G157:G166" si="39">G156+H156</f>
        <v>-24689.049691378339</v>
      </c>
      <c r="H157" s="46">
        <f t="shared" si="38"/>
        <v>-331.06769999999995</v>
      </c>
      <c r="I157" s="31"/>
      <c r="J157" s="16"/>
      <c r="K157" s="15">
        <f>(G157)*(H153/12)</f>
        <v>-195.45497672341187</v>
      </c>
    </row>
    <row r="158" spans="2:11" s="2" customFormat="1" ht="12.75" customHeight="1" x14ac:dyDescent="0.25">
      <c r="B158" s="2" t="s">
        <v>30</v>
      </c>
      <c r="C158" s="6">
        <v>10469</v>
      </c>
      <c r="D158" s="6">
        <v>6500</v>
      </c>
      <c r="E158" s="6">
        <f t="shared" si="37"/>
        <v>872.06769999999995</v>
      </c>
      <c r="F158" s="6">
        <v>541</v>
      </c>
      <c r="G158" s="6">
        <f t="shared" si="39"/>
        <v>-25020.117391378339</v>
      </c>
      <c r="H158" s="46">
        <f t="shared" si="38"/>
        <v>-331.06769999999995</v>
      </c>
      <c r="I158" s="31"/>
      <c r="J158" s="16"/>
      <c r="K158" s="15">
        <f>(G158)*(H153/12)</f>
        <v>-198.07592934841188</v>
      </c>
    </row>
    <row r="159" spans="2:11" s="2" customFormat="1" ht="12.75" customHeight="1" x14ac:dyDescent="0.25">
      <c r="B159" s="2" t="s">
        <v>31</v>
      </c>
      <c r="C159" s="6">
        <v>10469</v>
      </c>
      <c r="D159" s="6">
        <v>6500</v>
      </c>
      <c r="E159" s="6">
        <f t="shared" si="37"/>
        <v>872.06769999999995</v>
      </c>
      <c r="F159" s="6">
        <v>541</v>
      </c>
      <c r="G159" s="6">
        <f t="shared" si="39"/>
        <v>-25351.185091378338</v>
      </c>
      <c r="H159" s="46">
        <f t="shared" si="38"/>
        <v>-331.06769999999995</v>
      </c>
      <c r="I159" s="31"/>
      <c r="J159" s="16"/>
      <c r="K159" s="15">
        <f>(G159)*(H153/12)</f>
        <v>-200.69688197341185</v>
      </c>
    </row>
    <row r="160" spans="2:11" s="2" customFormat="1" ht="12.75" customHeight="1" x14ac:dyDescent="0.25">
      <c r="B160" s="2" t="s">
        <v>32</v>
      </c>
      <c r="C160" s="6">
        <v>10469</v>
      </c>
      <c r="D160" s="6">
        <v>6500</v>
      </c>
      <c r="E160" s="6">
        <f t="shared" si="37"/>
        <v>872.06769999999995</v>
      </c>
      <c r="F160" s="6">
        <v>541</v>
      </c>
      <c r="G160" s="6">
        <f t="shared" si="39"/>
        <v>-25682.252791378338</v>
      </c>
      <c r="H160" s="46">
        <f t="shared" si="38"/>
        <v>-331.06769999999995</v>
      </c>
      <c r="I160" s="31"/>
      <c r="J160" s="16"/>
      <c r="K160" s="15">
        <f>(G160)*(H153/12)</f>
        <v>-203.31783459841185</v>
      </c>
    </row>
    <row r="161" spans="2:11" s="2" customFormat="1" ht="12.75" customHeight="1" x14ac:dyDescent="0.25">
      <c r="B161" s="2" t="s">
        <v>33</v>
      </c>
      <c r="C161" s="6">
        <v>10469</v>
      </c>
      <c r="D161" s="6">
        <v>6500</v>
      </c>
      <c r="E161" s="6">
        <f t="shared" si="37"/>
        <v>872.06769999999995</v>
      </c>
      <c r="F161" s="6">
        <v>541</v>
      </c>
      <c r="G161" s="6">
        <f t="shared" si="39"/>
        <v>-26013.320491378337</v>
      </c>
      <c r="H161" s="46">
        <f>F161-E161</f>
        <v>-331.06769999999995</v>
      </c>
      <c r="I161" s="31"/>
      <c r="J161" s="16"/>
      <c r="K161" s="15">
        <f>(G161)*(H153/12)</f>
        <v>-205.93878722341185</v>
      </c>
    </row>
    <row r="162" spans="2:11" s="2" customFormat="1" ht="12.75" customHeight="1" x14ac:dyDescent="0.25">
      <c r="B162" s="2" t="s">
        <v>17</v>
      </c>
      <c r="C162" s="6">
        <v>10469</v>
      </c>
      <c r="D162" s="6">
        <v>6500</v>
      </c>
      <c r="E162" s="6">
        <f t="shared" si="37"/>
        <v>872.06769999999995</v>
      </c>
      <c r="F162" s="6">
        <v>541</v>
      </c>
      <c r="G162" s="6">
        <f t="shared" si="39"/>
        <v>-26344.388191378337</v>
      </c>
      <c r="H162" s="46">
        <f>F162-E162</f>
        <v>-331.06769999999995</v>
      </c>
      <c r="I162" s="31"/>
      <c r="J162" s="16"/>
      <c r="K162" s="15">
        <f>(G162)*(H153/12)</f>
        <v>-208.55973984841185</v>
      </c>
    </row>
    <row r="163" spans="2:11" s="2" customFormat="1" ht="12.75" customHeight="1" x14ac:dyDescent="0.25">
      <c r="B163" s="2" t="s">
        <v>18</v>
      </c>
      <c r="C163" s="6">
        <v>10469</v>
      </c>
      <c r="D163" s="6">
        <v>6500</v>
      </c>
      <c r="E163" s="6">
        <f t="shared" si="37"/>
        <v>872.06769999999995</v>
      </c>
      <c r="F163" s="6">
        <v>541</v>
      </c>
      <c r="G163" s="6">
        <f t="shared" si="39"/>
        <v>-26675.455891378337</v>
      </c>
      <c r="H163" s="46">
        <f>F163-E163</f>
        <v>-331.06769999999995</v>
      </c>
      <c r="I163" s="31"/>
      <c r="K163" s="15">
        <f>(G163)*(H153/12)</f>
        <v>-211.18069247341185</v>
      </c>
    </row>
    <row r="164" spans="2:11" s="2" customFormat="1" ht="12.75" customHeight="1" x14ac:dyDescent="0.25">
      <c r="B164" s="2" t="s">
        <v>19</v>
      </c>
      <c r="C164" s="6">
        <v>10469</v>
      </c>
      <c r="D164" s="6">
        <v>6500</v>
      </c>
      <c r="E164" s="6">
        <f t="shared" si="37"/>
        <v>872.06769999999995</v>
      </c>
      <c r="F164" s="6">
        <v>541</v>
      </c>
      <c r="G164" s="6">
        <f t="shared" si="39"/>
        <v>-27006.523591378336</v>
      </c>
      <c r="H164" s="46">
        <f t="shared" ref="H164:H166" si="40">F164-E164</f>
        <v>-331.06769999999995</v>
      </c>
      <c r="I164" s="31"/>
      <c r="K164" s="15">
        <f>(G164)*(H153/12)</f>
        <v>-213.80164509841185</v>
      </c>
    </row>
    <row r="165" spans="2:11" s="2" customFormat="1" ht="12.75" customHeight="1" x14ac:dyDescent="0.25">
      <c r="B165" s="2" t="s">
        <v>20</v>
      </c>
      <c r="C165" s="6">
        <v>11093</v>
      </c>
      <c r="D165" s="6">
        <v>6500</v>
      </c>
      <c r="E165" s="6">
        <f t="shared" si="37"/>
        <v>924.04689999999994</v>
      </c>
      <c r="F165" s="6">
        <v>541</v>
      </c>
      <c r="G165" s="6">
        <f t="shared" si="39"/>
        <v>-27337.591291378336</v>
      </c>
      <c r="H165" s="46">
        <f t="shared" si="40"/>
        <v>-383.04689999999994</v>
      </c>
      <c r="I165" s="31"/>
      <c r="K165" s="15">
        <f>(G165)*(H153/12)</f>
        <v>-216.42259772341185</v>
      </c>
    </row>
    <row r="166" spans="2:11" s="2" customFormat="1" ht="12.75" customHeight="1" x14ac:dyDescent="0.25">
      <c r="B166" s="2" t="s">
        <v>21</v>
      </c>
      <c r="C166" s="6">
        <v>11093</v>
      </c>
      <c r="D166" s="6">
        <v>6500</v>
      </c>
      <c r="E166" s="6">
        <f t="shared" si="37"/>
        <v>924.04689999999994</v>
      </c>
      <c r="F166" s="6">
        <v>541</v>
      </c>
      <c r="G166" s="6">
        <f t="shared" si="39"/>
        <v>-27720.638191378337</v>
      </c>
      <c r="H166" s="46">
        <f t="shared" si="40"/>
        <v>-383.04689999999994</v>
      </c>
      <c r="I166" s="31"/>
      <c r="J166" s="23"/>
      <c r="K166" s="15">
        <f>(G166)*(H153/12)</f>
        <v>-219.45505234841184</v>
      </c>
    </row>
    <row r="167" spans="2:11" s="2" customFormat="1" ht="12.75" customHeight="1" x14ac:dyDescent="0.25">
      <c r="B167" s="7" t="s">
        <v>22</v>
      </c>
      <c r="C167" s="8">
        <f>SUM(C155:C166)</f>
        <v>126876</v>
      </c>
      <c r="D167" s="9" t="s">
        <v>23</v>
      </c>
      <c r="E167" s="8">
        <f>SUM(E155:E166)</f>
        <v>10568.770799999997</v>
      </c>
      <c r="F167" s="8">
        <f>SUM(F155:F166)</f>
        <v>6492</v>
      </c>
      <c r="G167" s="12">
        <f>SUM(G155:G166)</f>
        <v>-310225.41889654001</v>
      </c>
      <c r="H167" s="49">
        <f>SUM(H155:H166)</f>
        <v>-4076.7707999999998</v>
      </c>
      <c r="I167" s="38">
        <f>H153/12</f>
        <v>7.9166666666666673E-3</v>
      </c>
      <c r="J167" s="16"/>
      <c r="K167" s="30">
        <f>SUM(K155:K166)</f>
        <v>-2455.9512329309423</v>
      </c>
    </row>
    <row r="168" spans="2:11" s="2" customFormat="1" ht="12.75" customHeight="1" x14ac:dyDescent="0.25">
      <c r="H168" s="46"/>
      <c r="I168" s="31"/>
      <c r="K168" s="15"/>
    </row>
    <row r="169" spans="2:11" s="2" customFormat="1" ht="12.75" customHeight="1" x14ac:dyDescent="0.25">
      <c r="B169" s="2" t="s">
        <v>24</v>
      </c>
      <c r="C169" s="10">
        <f>G167*I167</f>
        <v>-2455.9512329309418</v>
      </c>
      <c r="F169" s="2" t="s">
        <v>25</v>
      </c>
      <c r="G169" s="10">
        <f>H167+C169</f>
        <v>-6532.7220329309421</v>
      </c>
      <c r="H169" s="46"/>
      <c r="I169" s="15">
        <f>SUM(I$14,$G$33,$G$53,$G$73,$G$93,$G$112,$G$131,$G$150,G169)</f>
        <v>-30559.636324309282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135" t="str">
        <f>IF($I169=$G174,"OK","CHECK IT")</f>
        <v>OK</v>
      </c>
      <c r="J170" s="20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449" t="s">
        <v>43</v>
      </c>
      <c r="I171" s="449"/>
      <c r="J171" s="18"/>
      <c r="K171" s="15"/>
    </row>
    <row r="172" spans="2:11" s="2" customFormat="1" ht="12.75" customHeight="1" x14ac:dyDescent="0.25">
      <c r="B172" s="439" t="s">
        <v>182</v>
      </c>
      <c r="C172" s="439"/>
      <c r="D172" s="439"/>
      <c r="E172" s="439" t="s">
        <v>183</v>
      </c>
      <c r="F172" s="439"/>
      <c r="G172" s="4" t="s">
        <v>184</v>
      </c>
      <c r="H172" s="52" t="s">
        <v>40</v>
      </c>
      <c r="I172" s="40"/>
      <c r="J172" s="17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6"/>
      <c r="K173" s="15"/>
    </row>
    <row r="174" spans="2:11" s="2" customFormat="1" ht="12.75" customHeight="1" x14ac:dyDescent="0.25">
      <c r="B174" s="2" t="s">
        <v>27</v>
      </c>
      <c r="C174" s="6">
        <v>11093</v>
      </c>
      <c r="D174" s="6">
        <v>6500</v>
      </c>
      <c r="E174" s="6">
        <f>C174*8.33%</f>
        <v>924.04689999999994</v>
      </c>
      <c r="F174" s="6">
        <v>541</v>
      </c>
      <c r="G174" s="10">
        <f>$G$14+$G$33+$G$53+$G$73+$G$93+$G$112+$G$131+$G$150+$G$169</f>
        <v>-30559.636324309282</v>
      </c>
      <c r="H174" s="46">
        <f>F174-E174</f>
        <v>-383.04689999999994</v>
      </c>
      <c r="I174" s="31"/>
      <c r="J174" s="16"/>
      <c r="K174" s="15">
        <f>(G174)*(H172/12)</f>
        <v>-241.93045423411516</v>
      </c>
    </row>
    <row r="175" spans="2:11" s="2" customFormat="1" ht="12.75" customHeight="1" x14ac:dyDescent="0.25">
      <c r="B175" s="2" t="s">
        <v>28</v>
      </c>
      <c r="C175" s="6">
        <v>11093</v>
      </c>
      <c r="D175" s="6">
        <v>6500</v>
      </c>
      <c r="E175" s="6">
        <f t="shared" ref="E175:E186" si="41">C175*8.33%</f>
        <v>924.04689999999994</v>
      </c>
      <c r="F175" s="6">
        <v>541</v>
      </c>
      <c r="G175" s="6">
        <f>G174+H174</f>
        <v>-30942.683224309283</v>
      </c>
      <c r="H175" s="46">
        <f t="shared" ref="H175:H180" si="42">F175-E175</f>
        <v>-383.04689999999994</v>
      </c>
      <c r="I175" s="31"/>
      <c r="J175" s="16"/>
      <c r="K175" s="15">
        <f>(G175)*(H172/12)</f>
        <v>-244.96290885911517</v>
      </c>
    </row>
    <row r="176" spans="2:11" s="2" customFormat="1" ht="12.75" customHeight="1" x14ac:dyDescent="0.25">
      <c r="B176" s="2" t="s">
        <v>29</v>
      </c>
      <c r="C176" s="6">
        <v>11093</v>
      </c>
      <c r="D176" s="6">
        <v>6500</v>
      </c>
      <c r="E176" s="6">
        <f t="shared" si="41"/>
        <v>924.04689999999994</v>
      </c>
      <c r="F176" s="6">
        <v>541</v>
      </c>
      <c r="G176" s="6">
        <f t="shared" ref="G176:G186" si="43">G175+H175</f>
        <v>-31325.730124309284</v>
      </c>
      <c r="H176" s="46">
        <f t="shared" si="42"/>
        <v>-383.04689999999994</v>
      </c>
      <c r="I176" s="31"/>
      <c r="J176" s="16"/>
      <c r="K176" s="15">
        <f>(G176)*(H172/12)</f>
        <v>-247.99536348411519</v>
      </c>
    </row>
    <row r="177" spans="2:11" s="2" customFormat="1" ht="12.75" customHeight="1" x14ac:dyDescent="0.25">
      <c r="B177" s="2" t="s">
        <v>30</v>
      </c>
      <c r="C177" s="6">
        <v>12071</v>
      </c>
      <c r="D177" s="6">
        <v>6500</v>
      </c>
      <c r="E177" s="6">
        <f t="shared" si="41"/>
        <v>1005.5142999999999</v>
      </c>
      <c r="F177" s="6">
        <v>541</v>
      </c>
      <c r="G177" s="6">
        <f t="shared" si="43"/>
        <v>-31708.777024309285</v>
      </c>
      <c r="H177" s="46">
        <f t="shared" si="42"/>
        <v>-464.51429999999993</v>
      </c>
      <c r="I177" s="31"/>
      <c r="J177" s="16"/>
      <c r="K177" s="15">
        <f>(G177)*(H172/12)</f>
        <v>-251.0278181091152</v>
      </c>
    </row>
    <row r="178" spans="2:11" s="2" customFormat="1" ht="12.75" customHeight="1" x14ac:dyDescent="0.25">
      <c r="B178" s="2" t="s">
        <v>65</v>
      </c>
      <c r="C178" s="6">
        <v>75471</v>
      </c>
      <c r="D178" s="6">
        <v>6500</v>
      </c>
      <c r="E178" s="6">
        <f t="shared" si="41"/>
        <v>6286.7343000000001</v>
      </c>
      <c r="F178" s="6">
        <v>0</v>
      </c>
      <c r="G178" s="6">
        <f t="shared" si="43"/>
        <v>-32173.291324309284</v>
      </c>
      <c r="H178" s="46">
        <f t="shared" si="42"/>
        <v>-6286.7343000000001</v>
      </c>
      <c r="I178" s="31"/>
      <c r="J178" s="16"/>
      <c r="K178" s="15">
        <f>(G178)*(H172/12)</f>
        <v>-254.70522298411518</v>
      </c>
    </row>
    <row r="179" spans="2:11" s="2" customFormat="1" ht="12.75" customHeight="1" x14ac:dyDescent="0.25">
      <c r="B179" s="2" t="s">
        <v>31</v>
      </c>
      <c r="C179" s="6">
        <v>12071</v>
      </c>
      <c r="D179" s="6">
        <v>6500</v>
      </c>
      <c r="E179" s="6">
        <f t="shared" si="41"/>
        <v>1005.5142999999999</v>
      </c>
      <c r="F179" s="6">
        <v>541</v>
      </c>
      <c r="G179" s="6">
        <f t="shared" si="43"/>
        <v>-38460.025624309288</v>
      </c>
      <c r="H179" s="46">
        <f t="shared" si="42"/>
        <v>-464.51429999999993</v>
      </c>
      <c r="I179" s="31"/>
      <c r="J179" s="16"/>
      <c r="K179" s="15">
        <f>(G179)*(H172/12)</f>
        <v>-304.4752028591152</v>
      </c>
    </row>
    <row r="180" spans="2:11" s="2" customFormat="1" ht="12.75" customHeight="1" x14ac:dyDescent="0.25">
      <c r="B180" s="2" t="s">
        <v>32</v>
      </c>
      <c r="C180" s="6">
        <v>12071</v>
      </c>
      <c r="D180" s="6">
        <v>6500</v>
      </c>
      <c r="E180" s="6">
        <f t="shared" si="41"/>
        <v>1005.5142999999999</v>
      </c>
      <c r="F180" s="6">
        <v>541</v>
      </c>
      <c r="G180" s="6">
        <f t="shared" si="43"/>
        <v>-38924.539924309291</v>
      </c>
      <c r="H180" s="46">
        <f t="shared" si="42"/>
        <v>-464.51429999999993</v>
      </c>
      <c r="I180" s="31"/>
      <c r="J180" s="16"/>
      <c r="K180" s="15">
        <f>(G180)*(H172/12)</f>
        <v>-308.15260773411524</v>
      </c>
    </row>
    <row r="181" spans="2:11" s="2" customFormat="1" ht="12.75" customHeight="1" x14ac:dyDescent="0.25">
      <c r="B181" s="2" t="s">
        <v>33</v>
      </c>
      <c r="C181" s="6">
        <v>12404</v>
      </c>
      <c r="D181" s="6">
        <v>6500</v>
      </c>
      <c r="E181" s="6">
        <f t="shared" si="41"/>
        <v>1033.2531999999999</v>
      </c>
      <c r="F181" s="6">
        <v>541</v>
      </c>
      <c r="G181" s="6">
        <f t="shared" si="43"/>
        <v>-39389.054224309293</v>
      </c>
      <c r="H181" s="46">
        <f>F181-E181</f>
        <v>-492.25319999999988</v>
      </c>
      <c r="I181" s="31"/>
      <c r="J181" s="16"/>
      <c r="K181" s="15">
        <f>(G181)*(H172/12)</f>
        <v>-311.83001260911527</v>
      </c>
    </row>
    <row r="182" spans="2:11" s="2" customFormat="1" ht="12.75" customHeight="1" x14ac:dyDescent="0.25">
      <c r="B182" s="2" t="s">
        <v>17</v>
      </c>
      <c r="C182" s="6">
        <v>12404</v>
      </c>
      <c r="D182" s="6">
        <v>6500</v>
      </c>
      <c r="E182" s="6">
        <f t="shared" si="41"/>
        <v>1033.2531999999999</v>
      </c>
      <c r="F182" s="6">
        <v>541</v>
      </c>
      <c r="G182" s="6">
        <f t="shared" si="43"/>
        <v>-39881.307424309292</v>
      </c>
      <c r="H182" s="46">
        <f>F182-E182</f>
        <v>-492.25319999999988</v>
      </c>
      <c r="I182" s="31"/>
      <c r="K182" s="15">
        <f>(G182)*(H172/12)</f>
        <v>-315.72701710911525</v>
      </c>
    </row>
    <row r="183" spans="2:11" s="2" customFormat="1" ht="12.75" customHeight="1" x14ac:dyDescent="0.25">
      <c r="B183" s="2" t="s">
        <v>18</v>
      </c>
      <c r="C183" s="6">
        <v>12404</v>
      </c>
      <c r="D183" s="6">
        <v>6500</v>
      </c>
      <c r="E183" s="6">
        <f t="shared" si="41"/>
        <v>1033.2531999999999</v>
      </c>
      <c r="F183" s="6">
        <v>541</v>
      </c>
      <c r="G183" s="6">
        <f t="shared" si="43"/>
        <v>-40373.560624309292</v>
      </c>
      <c r="H183" s="46">
        <f>F183-E183</f>
        <v>-492.25319999999988</v>
      </c>
      <c r="I183" s="31"/>
      <c r="K183" s="15">
        <f>(G183)*(H172/12)</f>
        <v>-319.62402160911523</v>
      </c>
    </row>
    <row r="184" spans="2:11" s="2" customFormat="1" ht="12.75" customHeight="1" x14ac:dyDescent="0.25">
      <c r="B184" s="2" t="s">
        <v>19</v>
      </c>
      <c r="C184" s="6">
        <v>12404</v>
      </c>
      <c r="D184" s="6">
        <v>6500</v>
      </c>
      <c r="E184" s="6">
        <f t="shared" si="41"/>
        <v>1033.2531999999999</v>
      </c>
      <c r="F184" s="6">
        <v>541</v>
      </c>
      <c r="G184" s="6">
        <f t="shared" si="43"/>
        <v>-40865.813824309291</v>
      </c>
      <c r="H184" s="46">
        <f t="shared" ref="H184:H186" si="44">F184-E184</f>
        <v>-492.25319999999988</v>
      </c>
      <c r="I184" s="31"/>
      <c r="K184" s="15">
        <f>(G184)*(H172/12)</f>
        <v>-323.52102610911527</v>
      </c>
    </row>
    <row r="185" spans="2:11" s="2" customFormat="1" ht="12.75" customHeight="1" x14ac:dyDescent="0.25">
      <c r="B185" s="2" t="s">
        <v>20</v>
      </c>
      <c r="C185" s="6">
        <v>12777</v>
      </c>
      <c r="D185" s="6">
        <v>6500</v>
      </c>
      <c r="E185" s="6">
        <f t="shared" si="41"/>
        <v>1064.3241</v>
      </c>
      <c r="F185" s="6">
        <v>541</v>
      </c>
      <c r="G185" s="6">
        <f t="shared" si="43"/>
        <v>-41358.06702430929</v>
      </c>
      <c r="H185" s="46">
        <f t="shared" si="44"/>
        <v>-523.32410000000004</v>
      </c>
      <c r="I185" s="31"/>
      <c r="J185" s="23"/>
      <c r="K185" s="15">
        <f>(G185)*(H172/12)</f>
        <v>-327.41803060911525</v>
      </c>
    </row>
    <row r="186" spans="2:11" s="2" customFormat="1" ht="12.75" customHeight="1" x14ac:dyDescent="0.25">
      <c r="B186" s="2" t="s">
        <v>21</v>
      </c>
      <c r="C186" s="6">
        <v>12777</v>
      </c>
      <c r="D186" s="6">
        <v>6500</v>
      </c>
      <c r="E186" s="6">
        <f t="shared" si="41"/>
        <v>1064.3241</v>
      </c>
      <c r="F186" s="6">
        <v>541</v>
      </c>
      <c r="G186" s="6">
        <f t="shared" si="43"/>
        <v>-41881.391124309288</v>
      </c>
      <c r="H186" s="46">
        <f t="shared" si="44"/>
        <v>-523.32410000000004</v>
      </c>
      <c r="I186" s="31"/>
      <c r="J186" s="16"/>
      <c r="K186" s="15">
        <f>(G186)*(H172/12)</f>
        <v>-331.56101306744858</v>
      </c>
    </row>
    <row r="187" spans="2:11" s="2" customFormat="1" ht="12.75" customHeight="1" x14ac:dyDescent="0.25">
      <c r="B187" s="7" t="s">
        <v>22</v>
      </c>
      <c r="C187" s="8">
        <f>SUM(C174:C186)</f>
        <v>220133</v>
      </c>
      <c r="D187" s="9" t="s">
        <v>23</v>
      </c>
      <c r="E187" s="8">
        <f>SUM(E174:E186)</f>
        <v>18337.0789</v>
      </c>
      <c r="F187" s="8">
        <f>SUM(F174:F186)</f>
        <v>6492</v>
      </c>
      <c r="G187" s="12">
        <f>SUM(G174:G186)</f>
        <v>-477843.87781602074</v>
      </c>
      <c r="H187" s="49">
        <f>SUM(H174:H186)</f>
        <v>-11845.078899999997</v>
      </c>
      <c r="I187" s="38">
        <f>H172/12</f>
        <v>7.9166666666666673E-3</v>
      </c>
      <c r="K187" s="30">
        <f>SUM(K174:K186)</f>
        <v>-3782.9306993768309</v>
      </c>
    </row>
    <row r="188" spans="2:11" s="2" customFormat="1" ht="12.75" customHeight="1" x14ac:dyDescent="0.25">
      <c r="B188" s="2" t="s">
        <v>24</v>
      </c>
      <c r="C188" s="10">
        <f>G187*I187</f>
        <v>-3782.9306993768314</v>
      </c>
      <c r="F188" s="2" t="s">
        <v>25</v>
      </c>
      <c r="G188" s="10">
        <f>H187+C188</f>
        <v>-15628.009599376828</v>
      </c>
      <c r="H188" s="46"/>
      <c r="I188" s="15">
        <f>SUM(I$14,$G$33,$G$53,$G$73,$G$93,$G$112,$G$131,$G$150,$G$169,$G$188)</f>
        <v>-46187.645923686112</v>
      </c>
      <c r="J188" s="143" t="str">
        <f>IF($K187=$C188,"Intt OK","Intt CHECK IT")</f>
        <v>Intt OK</v>
      </c>
      <c r="K188" s="15"/>
    </row>
    <row r="189" spans="2:11" s="1" customFormat="1" ht="12.75" customHeight="1" x14ac:dyDescent="0.25">
      <c r="H189" s="53"/>
      <c r="I189" s="135" t="str">
        <f>IF($I188=$G193,"OK","CHECK IT")</f>
        <v>OK</v>
      </c>
      <c r="J189" s="20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449" t="s">
        <v>44</v>
      </c>
      <c r="I190" s="449"/>
      <c r="J190" s="18"/>
      <c r="K190" s="15"/>
    </row>
    <row r="191" spans="2:11" s="2" customFormat="1" ht="12.75" customHeight="1" x14ac:dyDescent="0.25">
      <c r="B191" s="439" t="s">
        <v>182</v>
      </c>
      <c r="C191" s="439"/>
      <c r="D191" s="439"/>
      <c r="E191" s="439" t="s">
        <v>183</v>
      </c>
      <c r="F191" s="439"/>
      <c r="G191" s="4" t="s">
        <v>184</v>
      </c>
      <c r="H191" s="52" t="s">
        <v>45</v>
      </c>
      <c r="I191" s="35"/>
      <c r="J191" s="17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6"/>
      <c r="K192" s="15"/>
    </row>
    <row r="193" spans="2:11" s="2" customFormat="1" ht="12.75" customHeight="1" x14ac:dyDescent="0.25">
      <c r="B193" s="2" t="s">
        <v>27</v>
      </c>
      <c r="C193" s="6">
        <v>12777</v>
      </c>
      <c r="D193" s="6">
        <v>6500</v>
      </c>
      <c r="E193" s="6">
        <f>C193*8.33%</f>
        <v>1064.3241</v>
      </c>
      <c r="F193" s="6">
        <v>541</v>
      </c>
      <c r="G193" s="10">
        <f>$G$14+$G$33+$G$53+$G$73+$G$93+$G$112+$G$131+$G$150+$G$169+$G$188</f>
        <v>-46187.645923686112</v>
      </c>
      <c r="H193" s="46">
        <f>F193-E193</f>
        <v>-523.32410000000004</v>
      </c>
      <c r="I193" s="31"/>
      <c r="J193" s="16"/>
      <c r="K193" s="15">
        <f>(G193)*(H191/12)</f>
        <v>-327.16249195944334</v>
      </c>
    </row>
    <row r="194" spans="2:11" s="2" customFormat="1" ht="12.75" customHeight="1" x14ac:dyDescent="0.25">
      <c r="B194" s="2" t="s">
        <v>28</v>
      </c>
      <c r="C194" s="6">
        <v>13034</v>
      </c>
      <c r="D194" s="6">
        <v>6500</v>
      </c>
      <c r="E194" s="6">
        <f t="shared" ref="E194:E204" si="45">C194*8.33%</f>
        <v>1085.7321999999999</v>
      </c>
      <c r="F194" s="6">
        <v>541</v>
      </c>
      <c r="G194" s="6">
        <f>G193+H193</f>
        <v>-46710.97002368611</v>
      </c>
      <c r="H194" s="46">
        <f t="shared" ref="H194:H198" si="46">F194-E194</f>
        <v>-544.73219999999992</v>
      </c>
      <c r="I194" s="31"/>
      <c r="J194" s="16"/>
      <c r="K194" s="15">
        <f>(G194)*(H191/12)</f>
        <v>-330.86937100110998</v>
      </c>
    </row>
    <row r="195" spans="2:11" s="2" customFormat="1" ht="12.75" customHeight="1" x14ac:dyDescent="0.25">
      <c r="B195" s="2" t="s">
        <v>29</v>
      </c>
      <c r="C195" s="6">
        <v>13034</v>
      </c>
      <c r="D195" s="6">
        <v>6500</v>
      </c>
      <c r="E195" s="6">
        <f t="shared" si="45"/>
        <v>1085.7321999999999</v>
      </c>
      <c r="F195" s="6">
        <v>541</v>
      </c>
      <c r="G195" s="6">
        <f t="shared" ref="G195:G204" si="47">G194+H194</f>
        <v>-47255.702223686108</v>
      </c>
      <c r="H195" s="46">
        <f t="shared" si="46"/>
        <v>-544.73219999999992</v>
      </c>
      <c r="I195" s="31" t="s">
        <v>54</v>
      </c>
      <c r="J195" s="16"/>
      <c r="K195" s="15">
        <f>(G195)*(H191/12)</f>
        <v>-334.72789075110995</v>
      </c>
    </row>
    <row r="196" spans="2:11" s="2" customFormat="1" ht="12.75" customHeight="1" x14ac:dyDescent="0.25">
      <c r="B196" s="2" t="s">
        <v>30</v>
      </c>
      <c r="C196" s="6">
        <v>13034</v>
      </c>
      <c r="D196" s="6">
        <v>6500</v>
      </c>
      <c r="E196" s="6">
        <f t="shared" si="45"/>
        <v>1085.7321999999999</v>
      </c>
      <c r="F196" s="6">
        <v>541</v>
      </c>
      <c r="G196" s="6">
        <f t="shared" si="47"/>
        <v>-47800.434423686107</v>
      </c>
      <c r="H196" s="46">
        <f t="shared" si="46"/>
        <v>-544.73219999999992</v>
      </c>
      <c r="I196" s="31" t="s">
        <v>54</v>
      </c>
      <c r="J196" s="16"/>
      <c r="K196" s="15">
        <f>(G196)*(H191/12)</f>
        <v>-338.58641050110992</v>
      </c>
    </row>
    <row r="197" spans="2:11" s="2" customFormat="1" ht="12.75" customHeight="1" x14ac:dyDescent="0.25">
      <c r="B197" s="2" t="s">
        <v>31</v>
      </c>
      <c r="C197" s="6">
        <v>13034</v>
      </c>
      <c r="D197" s="6">
        <v>6500</v>
      </c>
      <c r="E197" s="6">
        <f t="shared" si="45"/>
        <v>1085.7321999999999</v>
      </c>
      <c r="F197" s="6">
        <v>541</v>
      </c>
      <c r="G197" s="6">
        <f t="shared" si="47"/>
        <v>-48345.166623686106</v>
      </c>
      <c r="H197" s="46">
        <f t="shared" si="46"/>
        <v>-544.73219999999992</v>
      </c>
      <c r="I197" s="31"/>
      <c r="J197" s="16"/>
      <c r="K197" s="15">
        <f>(G197)*(H191/12)</f>
        <v>-342.44493025110995</v>
      </c>
    </row>
    <row r="198" spans="2:11" s="2" customFormat="1" ht="12.75" customHeight="1" x14ac:dyDescent="0.25">
      <c r="B198" s="2" t="s">
        <v>32</v>
      </c>
      <c r="C198" s="6">
        <v>13034</v>
      </c>
      <c r="D198" s="6">
        <v>6500</v>
      </c>
      <c r="E198" s="6">
        <f t="shared" si="45"/>
        <v>1085.7321999999999</v>
      </c>
      <c r="F198" s="6">
        <v>541</v>
      </c>
      <c r="G198" s="6">
        <f t="shared" si="47"/>
        <v>-48889.898823686104</v>
      </c>
      <c r="H198" s="46">
        <f t="shared" si="46"/>
        <v>-544.73219999999992</v>
      </c>
      <c r="I198" s="31"/>
      <c r="J198" s="16"/>
      <c r="K198" s="15">
        <f>(G198)*(H191/12)</f>
        <v>-346.30345000110992</v>
      </c>
    </row>
    <row r="199" spans="2:11" s="2" customFormat="1" ht="12.75" customHeight="1" x14ac:dyDescent="0.25">
      <c r="B199" s="2" t="s">
        <v>33</v>
      </c>
      <c r="C199" s="6">
        <v>13291</v>
      </c>
      <c r="D199" s="6">
        <v>6500</v>
      </c>
      <c r="E199" s="6">
        <f t="shared" si="45"/>
        <v>1107.1403</v>
      </c>
      <c r="F199" s="6">
        <v>541</v>
      </c>
      <c r="G199" s="6">
        <f t="shared" si="47"/>
        <v>-49434.631023686103</v>
      </c>
      <c r="H199" s="46">
        <f>F199-E199</f>
        <v>-566.14030000000002</v>
      </c>
      <c r="I199" s="31"/>
      <c r="J199" s="16"/>
      <c r="K199" s="15">
        <f>(G199)*(H191/12)</f>
        <v>-350.16196975110989</v>
      </c>
    </row>
    <row r="200" spans="2:11" s="2" customFormat="1" ht="12.75" customHeight="1" x14ac:dyDescent="0.25">
      <c r="B200" s="2" t="s">
        <v>17</v>
      </c>
      <c r="C200" s="6">
        <v>13291</v>
      </c>
      <c r="D200" s="6">
        <v>6500</v>
      </c>
      <c r="E200" s="6">
        <f t="shared" si="45"/>
        <v>1107.1403</v>
      </c>
      <c r="F200" s="6">
        <v>541</v>
      </c>
      <c r="G200" s="6">
        <f t="shared" si="47"/>
        <v>-50000.771323686102</v>
      </c>
      <c r="H200" s="46">
        <f>F200-E200</f>
        <v>-566.14030000000002</v>
      </c>
      <c r="I200" s="31"/>
      <c r="J200" s="16"/>
      <c r="K200" s="15">
        <f>(G200)*(H191/12)</f>
        <v>-354.17213020944325</v>
      </c>
    </row>
    <row r="201" spans="2:11" s="2" customFormat="1" ht="12.75" customHeight="1" x14ac:dyDescent="0.25">
      <c r="B201" s="2" t="s">
        <v>18</v>
      </c>
      <c r="C201" s="6">
        <v>13291</v>
      </c>
      <c r="D201" s="6">
        <v>6500</v>
      </c>
      <c r="E201" s="6">
        <f t="shared" si="45"/>
        <v>1107.1403</v>
      </c>
      <c r="F201" s="6">
        <v>541</v>
      </c>
      <c r="G201" s="6">
        <f t="shared" si="47"/>
        <v>-50566.911623686101</v>
      </c>
      <c r="H201" s="46">
        <f>F201-E201</f>
        <v>-566.14030000000002</v>
      </c>
      <c r="I201" s="31"/>
      <c r="K201" s="15">
        <f>(G201)*(H191/12)</f>
        <v>-358.18229066777656</v>
      </c>
    </row>
    <row r="202" spans="2:11" s="2" customFormat="1" ht="12.75" customHeight="1" x14ac:dyDescent="0.25">
      <c r="B202" s="2" t="s">
        <v>19</v>
      </c>
      <c r="C202" s="6">
        <v>13634</v>
      </c>
      <c r="D202" s="6">
        <v>6500</v>
      </c>
      <c r="E202" s="6">
        <f t="shared" si="45"/>
        <v>1135.7121999999999</v>
      </c>
      <c r="F202" s="6">
        <v>541</v>
      </c>
      <c r="G202" s="6">
        <f t="shared" si="47"/>
        <v>-51133.0519236861</v>
      </c>
      <c r="H202" s="46">
        <f t="shared" ref="H202:H204" si="48">F202-E202</f>
        <v>-594.71219999999994</v>
      </c>
      <c r="I202" s="31"/>
      <c r="K202" s="15">
        <f>(G202)*(H191/12)</f>
        <v>-362.19245112610992</v>
      </c>
    </row>
    <row r="203" spans="2:11" s="2" customFormat="1" ht="12.75" customHeight="1" x14ac:dyDescent="0.25">
      <c r="B203" s="2" t="s">
        <v>20</v>
      </c>
      <c r="C203" s="6">
        <v>14032</v>
      </c>
      <c r="D203" s="6">
        <v>6500</v>
      </c>
      <c r="E203" s="6">
        <f t="shared" si="45"/>
        <v>1168.8656000000001</v>
      </c>
      <c r="F203" s="6">
        <v>541</v>
      </c>
      <c r="G203" s="6">
        <f t="shared" si="47"/>
        <v>-51727.764123686102</v>
      </c>
      <c r="H203" s="46">
        <f t="shared" si="48"/>
        <v>-627.86560000000009</v>
      </c>
      <c r="I203" s="31"/>
      <c r="K203" s="15">
        <f>(G203)*(H191/12)</f>
        <v>-366.40499587610992</v>
      </c>
    </row>
    <row r="204" spans="2:11" s="2" customFormat="1" ht="12.75" customHeight="1" x14ac:dyDescent="0.25">
      <c r="B204" s="2" t="s">
        <v>21</v>
      </c>
      <c r="C204" s="6">
        <v>14032</v>
      </c>
      <c r="D204" s="6">
        <v>6500</v>
      </c>
      <c r="E204" s="6">
        <f t="shared" si="45"/>
        <v>1168.8656000000001</v>
      </c>
      <c r="F204" s="6">
        <v>541</v>
      </c>
      <c r="G204" s="6">
        <f t="shared" si="47"/>
        <v>-52355.629723686099</v>
      </c>
      <c r="H204" s="46">
        <f t="shared" si="48"/>
        <v>-627.86560000000009</v>
      </c>
      <c r="I204" s="31"/>
      <c r="J204" s="23"/>
      <c r="K204" s="15">
        <f>(G204)*(H191/12)</f>
        <v>-370.8523772094432</v>
      </c>
    </row>
    <row r="205" spans="2:11" s="2" customFormat="1" ht="12.75" customHeight="1" x14ac:dyDescent="0.25">
      <c r="B205" s="7" t="s">
        <v>22</v>
      </c>
      <c r="C205" s="8">
        <f>SUM(C193:C204)</f>
        <v>159518</v>
      </c>
      <c r="D205" s="9" t="s">
        <v>23</v>
      </c>
      <c r="E205" s="8">
        <f>SUM(E193:E204)</f>
        <v>13287.849399999999</v>
      </c>
      <c r="F205" s="8">
        <f>SUM(F193:F204)</f>
        <v>6492</v>
      </c>
      <c r="G205" s="12">
        <f>SUM(G193:G204)</f>
        <v>-590408.57778423326</v>
      </c>
      <c r="H205" s="49">
        <f>SUM(H193:H204)</f>
        <v>-6795.8494000000001</v>
      </c>
      <c r="I205" s="38">
        <f>H191/12</f>
        <v>7.0833333333333338E-3</v>
      </c>
      <c r="J205" s="16"/>
      <c r="K205" s="30">
        <f>SUM(K193:K204)</f>
        <v>-4182.0607593049863</v>
      </c>
    </row>
    <row r="206" spans="2:11" s="2" customFormat="1" ht="12.75" customHeight="1" x14ac:dyDescent="0.25">
      <c r="H206" s="46"/>
      <c r="I206" s="31"/>
      <c r="K206" s="15"/>
    </row>
    <row r="207" spans="2:11" s="2" customFormat="1" ht="12.75" customHeight="1" x14ac:dyDescent="0.25">
      <c r="B207" s="2" t="s">
        <v>24</v>
      </c>
      <c r="C207" s="10">
        <f>G205*I205</f>
        <v>-4182.0607593049863</v>
      </c>
      <c r="F207" s="2" t="s">
        <v>25</v>
      </c>
      <c r="G207" s="10">
        <f>H205+C207</f>
        <v>-10977.910159304985</v>
      </c>
      <c r="H207" s="46"/>
      <c r="I207" s="15">
        <f>SUM(I$14,$G$33,$G$53,$G$73,$G$93,$G$112,$G$131,$G$150,$G$169,$G$188,$G$207)</f>
        <v>-57165.556082991097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20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449" t="s">
        <v>46</v>
      </c>
      <c r="I209" s="449"/>
      <c r="J209" s="18"/>
      <c r="K209" s="15"/>
    </row>
    <row r="210" spans="2:11" s="2" customFormat="1" ht="12.75" customHeight="1" x14ac:dyDescent="0.25">
      <c r="B210" s="439" t="s">
        <v>182</v>
      </c>
      <c r="C210" s="439"/>
      <c r="D210" s="439"/>
      <c r="E210" s="439" t="s">
        <v>183</v>
      </c>
      <c r="F210" s="439"/>
      <c r="G210" s="4" t="s">
        <v>184</v>
      </c>
      <c r="H210" s="52" t="s">
        <v>45</v>
      </c>
      <c r="I210" s="32"/>
      <c r="J210" s="17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6"/>
      <c r="K211" s="15"/>
    </row>
    <row r="212" spans="2:11" s="2" customFormat="1" ht="12.75" customHeight="1" x14ac:dyDescent="0.25">
      <c r="B212" s="2" t="s">
        <v>27</v>
      </c>
      <c r="C212" s="6">
        <v>14208</v>
      </c>
      <c r="D212" s="6">
        <v>6500</v>
      </c>
      <c r="E212" s="6">
        <f>C212*8.33%</f>
        <v>1183.5264</v>
      </c>
      <c r="F212" s="6">
        <v>541</v>
      </c>
      <c r="G212" s="10">
        <f>$G$14+$G$33+$G$53+$G$73+$G$93+$G$112+$G$131+$G$150+$G$169+$G$188+$G$207</f>
        <v>-57165.556082991097</v>
      </c>
      <c r="H212" s="46">
        <f>F212-E212</f>
        <v>-642.52639999999997</v>
      </c>
      <c r="I212" s="31"/>
      <c r="J212" s="16"/>
      <c r="K212" s="15">
        <f>(G212)*(H210/12)</f>
        <v>-404.92268892118699</v>
      </c>
    </row>
    <row r="213" spans="2:11" s="2" customFormat="1" ht="12.75" customHeight="1" x14ac:dyDescent="0.25">
      <c r="B213" s="2" t="s">
        <v>28</v>
      </c>
      <c r="C213" s="6">
        <v>14208</v>
      </c>
      <c r="D213" s="6">
        <v>6500</v>
      </c>
      <c r="E213" s="6">
        <f t="shared" ref="E213:E224" si="49">C213*8.33%</f>
        <v>1183.5264</v>
      </c>
      <c r="F213" s="6">
        <v>541</v>
      </c>
      <c r="G213" s="6">
        <f>G212+H212</f>
        <v>-57808.0824829911</v>
      </c>
      <c r="H213" s="46">
        <f t="shared" ref="H213:H218" si="50">F213-E213</f>
        <v>-642.52639999999997</v>
      </c>
      <c r="I213" s="31"/>
      <c r="J213" s="16"/>
      <c r="K213" s="15">
        <f>(G213)*(H210/12)</f>
        <v>-409.47391758785363</v>
      </c>
    </row>
    <row r="214" spans="2:11" s="2" customFormat="1" ht="12.75" customHeight="1" x14ac:dyDescent="0.25">
      <c r="B214" s="2" t="s">
        <v>29</v>
      </c>
      <c r="C214" s="6">
        <v>15013</v>
      </c>
      <c r="D214" s="6">
        <v>6500</v>
      </c>
      <c r="E214" s="6">
        <f t="shared" si="49"/>
        <v>1250.5828999999999</v>
      </c>
      <c r="F214" s="6">
        <v>541</v>
      </c>
      <c r="G214" s="6">
        <f t="shared" ref="G214:G224" si="51">G213+H213</f>
        <v>-58450.608882991102</v>
      </c>
      <c r="H214" s="46">
        <f t="shared" si="50"/>
        <v>-709.58289999999988</v>
      </c>
      <c r="I214" s="31"/>
      <c r="J214" s="16"/>
      <c r="K214" s="15">
        <f>(G214)*(H210/12)</f>
        <v>-414.02514625452034</v>
      </c>
    </row>
    <row r="215" spans="2:11" s="2" customFormat="1" ht="12.75" customHeight="1" x14ac:dyDescent="0.25">
      <c r="B215" s="2" t="s">
        <v>65</v>
      </c>
      <c r="C215" s="6">
        <v>24029</v>
      </c>
      <c r="D215" s="6">
        <v>6500</v>
      </c>
      <c r="E215" s="6">
        <f t="shared" si="49"/>
        <v>2001.6157000000001</v>
      </c>
      <c r="F215" s="6">
        <v>0</v>
      </c>
      <c r="G215" s="6">
        <f t="shared" si="51"/>
        <v>-59160.191782991104</v>
      </c>
      <c r="H215" s="46">
        <f t="shared" si="50"/>
        <v>-2001.6157000000001</v>
      </c>
      <c r="I215" s="31"/>
      <c r="J215" s="16"/>
      <c r="K215" s="15">
        <f>(G215)*(H210/12)</f>
        <v>-419.05135846285367</v>
      </c>
    </row>
    <row r="216" spans="2:11" s="2" customFormat="1" ht="12.75" customHeight="1" x14ac:dyDescent="0.25">
      <c r="B216" s="2" t="s">
        <v>30</v>
      </c>
      <c r="C216" s="6">
        <v>15013</v>
      </c>
      <c r="D216" s="6">
        <v>6500</v>
      </c>
      <c r="E216" s="6">
        <f t="shared" si="49"/>
        <v>1250.5828999999999</v>
      </c>
      <c r="F216" s="6">
        <v>541</v>
      </c>
      <c r="G216" s="6">
        <f t="shared" si="51"/>
        <v>-61161.807482991106</v>
      </c>
      <c r="H216" s="46">
        <f t="shared" si="50"/>
        <v>-709.58289999999988</v>
      </c>
      <c r="I216" s="31" t="s">
        <v>54</v>
      </c>
      <c r="J216" s="16"/>
      <c r="K216" s="15">
        <f>(G216)*(H210/12)</f>
        <v>-433.22946967118702</v>
      </c>
    </row>
    <row r="217" spans="2:11" s="2" customFormat="1" ht="12.75" customHeight="1" x14ac:dyDescent="0.25">
      <c r="B217" s="2" t="s">
        <v>31</v>
      </c>
      <c r="C217" s="6">
        <v>15293</v>
      </c>
      <c r="D217" s="6">
        <v>6500</v>
      </c>
      <c r="E217" s="6">
        <f t="shared" si="49"/>
        <v>1273.9069</v>
      </c>
      <c r="F217" s="6">
        <v>541</v>
      </c>
      <c r="G217" s="6">
        <f t="shared" si="51"/>
        <v>-61871.390382991107</v>
      </c>
      <c r="H217" s="46">
        <f t="shared" si="50"/>
        <v>-732.90689999999995</v>
      </c>
      <c r="I217" s="31" t="s">
        <v>54</v>
      </c>
      <c r="J217" s="16"/>
      <c r="K217" s="15">
        <f>(G217)*(H210/12)</f>
        <v>-438.25568187952035</v>
      </c>
    </row>
    <row r="218" spans="2:11" s="2" customFormat="1" ht="12.75" customHeight="1" x14ac:dyDescent="0.25">
      <c r="B218" s="2" t="s">
        <v>32</v>
      </c>
      <c r="C218" s="6">
        <v>15293</v>
      </c>
      <c r="D218" s="6">
        <v>6500</v>
      </c>
      <c r="E218" s="6">
        <f t="shared" si="49"/>
        <v>1273.9069</v>
      </c>
      <c r="F218" s="6">
        <v>541</v>
      </c>
      <c r="G218" s="6">
        <f t="shared" si="51"/>
        <v>-62604.297282991109</v>
      </c>
      <c r="H218" s="46">
        <f t="shared" si="50"/>
        <v>-732.90689999999995</v>
      </c>
      <c r="I218" s="31"/>
      <c r="J218" s="16"/>
      <c r="K218" s="15">
        <f>(G218)*(H210/12)</f>
        <v>-443.44710575452041</v>
      </c>
    </row>
    <row r="219" spans="2:11" s="2" customFormat="1" ht="12.75" customHeight="1" x14ac:dyDescent="0.25">
      <c r="B219" s="2" t="s">
        <v>33</v>
      </c>
      <c r="C219" s="6">
        <v>15573</v>
      </c>
      <c r="D219" s="6">
        <v>6500</v>
      </c>
      <c r="E219" s="6">
        <f t="shared" si="49"/>
        <v>1297.2309</v>
      </c>
      <c r="F219" s="6">
        <v>541</v>
      </c>
      <c r="G219" s="6">
        <f t="shared" si="51"/>
        <v>-63337.20418299111</v>
      </c>
      <c r="H219" s="46">
        <f>F219-E219</f>
        <v>-756.23090000000002</v>
      </c>
      <c r="I219" s="31"/>
      <c r="J219" s="16"/>
      <c r="K219" s="15">
        <f>(G219)*(H210/12)</f>
        <v>-448.63852962952041</v>
      </c>
    </row>
    <row r="220" spans="2:11" s="2" customFormat="1" ht="12.75" customHeight="1" x14ac:dyDescent="0.25">
      <c r="B220" s="2" t="s">
        <v>17</v>
      </c>
      <c r="C220" s="6">
        <v>15573</v>
      </c>
      <c r="D220" s="6">
        <v>6500</v>
      </c>
      <c r="E220" s="6">
        <f t="shared" si="49"/>
        <v>1297.2309</v>
      </c>
      <c r="F220" s="6">
        <v>541</v>
      </c>
      <c r="G220" s="6">
        <f t="shared" si="51"/>
        <v>-64093.435082991113</v>
      </c>
      <c r="H220" s="46">
        <f>F220-E220</f>
        <v>-756.23090000000002</v>
      </c>
      <c r="I220" s="31"/>
      <c r="J220" s="16"/>
      <c r="K220" s="15">
        <f>(G220)*(H210/12)</f>
        <v>-453.99516517118707</v>
      </c>
    </row>
    <row r="221" spans="2:11" s="2" customFormat="1" ht="12.75" customHeight="1" x14ac:dyDescent="0.25">
      <c r="B221" s="2" t="s">
        <v>18</v>
      </c>
      <c r="C221" s="6">
        <v>15573</v>
      </c>
      <c r="D221" s="6">
        <v>6500</v>
      </c>
      <c r="E221" s="6">
        <f t="shared" si="49"/>
        <v>1297.2309</v>
      </c>
      <c r="F221" s="6">
        <v>541</v>
      </c>
      <c r="G221" s="6">
        <f t="shared" si="51"/>
        <v>-64849.665982991115</v>
      </c>
      <c r="H221" s="46">
        <f>F221-E221</f>
        <v>-756.23090000000002</v>
      </c>
      <c r="I221" s="31"/>
      <c r="J221" s="16"/>
      <c r="K221" s="15">
        <f>(G221)*(H210/12)</f>
        <v>-459.35180071285379</v>
      </c>
    </row>
    <row r="222" spans="2:11" s="2" customFormat="1" ht="12.75" customHeight="1" x14ac:dyDescent="0.25">
      <c r="B222" s="2" t="s">
        <v>19</v>
      </c>
      <c r="C222" s="6">
        <v>15573</v>
      </c>
      <c r="D222" s="6">
        <v>6500</v>
      </c>
      <c r="E222" s="6">
        <f t="shared" si="49"/>
        <v>1297.2309</v>
      </c>
      <c r="F222" s="6">
        <v>541</v>
      </c>
      <c r="G222" s="6">
        <f t="shared" si="51"/>
        <v>-65605.896882991117</v>
      </c>
      <c r="H222" s="46">
        <f t="shared" ref="H222:H224" si="52">F222-E222</f>
        <v>-756.23090000000002</v>
      </c>
      <c r="I222" s="31"/>
      <c r="J222" s="16"/>
      <c r="K222" s="15">
        <f>(G222)*(H210/12)</f>
        <v>-464.70843625452045</v>
      </c>
    </row>
    <row r="223" spans="2:11" s="2" customFormat="1" ht="12.75" customHeight="1" x14ac:dyDescent="0.25">
      <c r="B223" s="2" t="s">
        <v>20</v>
      </c>
      <c r="C223" s="6">
        <v>16373</v>
      </c>
      <c r="D223" s="6">
        <v>6500</v>
      </c>
      <c r="E223" s="6">
        <f t="shared" si="49"/>
        <v>1363.8708999999999</v>
      </c>
      <c r="F223" s="6">
        <v>541</v>
      </c>
      <c r="G223" s="6">
        <f t="shared" si="51"/>
        <v>-66362.127782991112</v>
      </c>
      <c r="H223" s="46">
        <f t="shared" si="52"/>
        <v>-822.87089999999989</v>
      </c>
      <c r="I223" s="31"/>
      <c r="K223" s="15">
        <f>(G223)*(H210/12)</f>
        <v>-470.06507179618706</v>
      </c>
    </row>
    <row r="224" spans="2:11" s="2" customFormat="1" ht="12.75" customHeight="1" x14ac:dyDescent="0.25">
      <c r="B224" s="2" t="s">
        <v>21</v>
      </c>
      <c r="C224" s="6">
        <v>16373</v>
      </c>
      <c r="D224" s="6">
        <v>6500</v>
      </c>
      <c r="E224" s="6">
        <f t="shared" si="49"/>
        <v>1363.8708999999999</v>
      </c>
      <c r="F224" s="6">
        <v>541</v>
      </c>
      <c r="G224" s="6">
        <f t="shared" si="51"/>
        <v>-67184.998682991107</v>
      </c>
      <c r="H224" s="46">
        <f t="shared" si="52"/>
        <v>-822.87089999999989</v>
      </c>
      <c r="I224" s="31"/>
      <c r="J224" s="23"/>
      <c r="K224" s="15">
        <f>(G224)*(H210/12)</f>
        <v>-475.89374067118706</v>
      </c>
    </row>
    <row r="225" spans="2:11" s="2" customFormat="1" ht="12.75" customHeight="1" x14ac:dyDescent="0.25">
      <c r="B225" s="7" t="s">
        <v>22</v>
      </c>
      <c r="C225" s="8">
        <f>SUM(C212:C224)</f>
        <v>208095</v>
      </c>
      <c r="D225" s="9" t="s">
        <v>23</v>
      </c>
      <c r="E225" s="8">
        <f>SUM(E212:E224)</f>
        <v>17334.313500000004</v>
      </c>
      <c r="F225" s="8">
        <f>SUM(F212:F224)</f>
        <v>6492</v>
      </c>
      <c r="G225" s="12">
        <f>SUM(G212:G224)</f>
        <v>-809655.26297888451</v>
      </c>
      <c r="H225" s="49">
        <f>SUM(H212:H224)</f>
        <v>-10842.313500000002</v>
      </c>
      <c r="I225" s="38">
        <f>H210/12</f>
        <v>7.0833333333333338E-3</v>
      </c>
      <c r="J225" s="16"/>
      <c r="K225" s="30">
        <f>SUM(K212:K224)</f>
        <v>-5735.0581127670994</v>
      </c>
    </row>
    <row r="226" spans="2:11" s="2" customFormat="1" ht="12.75" customHeight="1" x14ac:dyDescent="0.25">
      <c r="H226" s="46"/>
      <c r="I226" s="31"/>
      <c r="K226" s="15"/>
    </row>
    <row r="227" spans="2:11" s="2" customFormat="1" ht="12.75" customHeight="1" x14ac:dyDescent="0.25">
      <c r="B227" s="2" t="s">
        <v>24</v>
      </c>
      <c r="C227" s="10">
        <f>G225*I225</f>
        <v>-5735.0581127670994</v>
      </c>
      <c r="F227" s="2" t="s">
        <v>25</v>
      </c>
      <c r="G227" s="10">
        <f>H225+C227</f>
        <v>-16577.3716127671</v>
      </c>
      <c r="H227" s="46"/>
      <c r="I227" s="15">
        <f>SUM(I$14,$G$33,$G$53,$G$73,$G$93,$G$112,$G$131,$G$150,$G$169,$G$188,$G$207,$G$227)</f>
        <v>-73742.927695758204</v>
      </c>
      <c r="J227" s="143" t="str">
        <f>IF($K225=$C227,"Intt OK","Intt CHECK IT")</f>
        <v>Intt OK</v>
      </c>
      <c r="K227" s="15"/>
    </row>
    <row r="228" spans="2:11" s="1" customFormat="1" ht="12.75" customHeight="1" x14ac:dyDescent="0.25">
      <c r="H228" s="53"/>
      <c r="I228" s="135" t="str">
        <f>IF($I227=$G232,"OK","CHECK IT")</f>
        <v>OK</v>
      </c>
      <c r="J228" s="20"/>
      <c r="K228" s="28"/>
    </row>
    <row r="229" spans="2:11" s="2" customFormat="1" ht="12.75" customHeight="1" x14ac:dyDescent="0.25">
      <c r="B229" s="438" t="s">
        <v>2</v>
      </c>
      <c r="C229" s="438"/>
      <c r="D229" s="438"/>
      <c r="E229" s="438" t="s">
        <v>3</v>
      </c>
      <c r="F229" s="438"/>
      <c r="G229" s="3" t="s">
        <v>4</v>
      </c>
      <c r="H229" s="449" t="s">
        <v>47</v>
      </c>
      <c r="I229" s="449"/>
      <c r="J229" s="18"/>
      <c r="K229" s="15"/>
    </row>
    <row r="230" spans="2:11" s="2" customFormat="1" ht="12.75" customHeight="1" x14ac:dyDescent="0.25">
      <c r="B230" s="439" t="s">
        <v>182</v>
      </c>
      <c r="C230" s="439"/>
      <c r="D230" s="439"/>
      <c r="E230" s="439" t="s">
        <v>183</v>
      </c>
      <c r="F230" s="439"/>
      <c r="G230" s="4" t="s">
        <v>184</v>
      </c>
      <c r="H230" s="52" t="s">
        <v>45</v>
      </c>
      <c r="I230" s="32"/>
      <c r="J230" s="17"/>
      <c r="K230" s="15"/>
    </row>
    <row r="231" spans="2:11" s="2" customFormat="1" ht="12.75" customHeight="1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5" t="s">
        <v>14</v>
      </c>
      <c r="H231" s="48" t="s">
        <v>15</v>
      </c>
      <c r="I231" s="33" t="s">
        <v>16</v>
      </c>
      <c r="J231" s="16"/>
      <c r="K231" s="15"/>
    </row>
    <row r="232" spans="2:11" s="2" customFormat="1" ht="12.75" customHeight="1" x14ac:dyDescent="0.25">
      <c r="B232" s="2" t="s">
        <v>27</v>
      </c>
      <c r="C232" s="6">
        <v>16373</v>
      </c>
      <c r="D232" s="6">
        <v>6500</v>
      </c>
      <c r="E232" s="6">
        <f>C232*8.33%</f>
        <v>1363.8708999999999</v>
      </c>
      <c r="F232" s="6">
        <v>541</v>
      </c>
      <c r="G232" s="10">
        <f>$G$14+$G$33+$G$53+$G$73+$G$93+$G$112+$G$131+$G$150+$G$169+$G$188+$G$207+$G$227</f>
        <v>-73742.927695758204</v>
      </c>
      <c r="H232" s="46">
        <f>F232-E232</f>
        <v>-822.87089999999989</v>
      </c>
      <c r="I232" s="31"/>
      <c r="J232" s="16"/>
      <c r="K232" s="15">
        <f>(G232)*(H230/12)</f>
        <v>-522.34573784495399</v>
      </c>
    </row>
    <row r="233" spans="2:11" s="2" customFormat="1" ht="12.75" customHeight="1" x14ac:dyDescent="0.25">
      <c r="B233" s="2" t="s">
        <v>28</v>
      </c>
      <c r="C233" s="6">
        <v>17810</v>
      </c>
      <c r="D233" s="6">
        <v>6500</v>
      </c>
      <c r="E233" s="6">
        <f t="shared" ref="E233:E243" si="53">C233*8.33%</f>
        <v>1483.5730000000001</v>
      </c>
      <c r="F233" s="6">
        <v>541</v>
      </c>
      <c r="G233" s="6">
        <f>G232+H232</f>
        <v>-74565.798595758199</v>
      </c>
      <c r="H233" s="46">
        <f t="shared" ref="H233:H237" si="54">F233-E233</f>
        <v>-942.57300000000009</v>
      </c>
      <c r="I233" s="31"/>
      <c r="J233" s="16"/>
      <c r="K233" s="15">
        <f>(G233)*(H230/12)</f>
        <v>-528.17440671995394</v>
      </c>
    </row>
    <row r="234" spans="2:11" s="2" customFormat="1" ht="12.75" customHeight="1" x14ac:dyDescent="0.25">
      <c r="B234" s="2" t="s">
        <v>29</v>
      </c>
      <c r="C234" s="6">
        <v>17810</v>
      </c>
      <c r="D234" s="6">
        <v>6500</v>
      </c>
      <c r="E234" s="6">
        <f t="shared" si="53"/>
        <v>1483.5730000000001</v>
      </c>
      <c r="F234" s="6">
        <v>541</v>
      </c>
      <c r="G234" s="6">
        <f t="shared" ref="G234:G243" si="55">G233+H233</f>
        <v>-75508.371595758203</v>
      </c>
      <c r="H234" s="46">
        <f t="shared" si="54"/>
        <v>-942.57300000000009</v>
      </c>
      <c r="I234" s="31" t="s">
        <v>54</v>
      </c>
      <c r="J234" s="16"/>
      <c r="K234" s="15">
        <f>(G234)*(H230/12)</f>
        <v>-534.85096546995396</v>
      </c>
    </row>
    <row r="235" spans="2:11" s="2" customFormat="1" ht="12.75" customHeight="1" x14ac:dyDescent="0.25">
      <c r="B235" s="2" t="s">
        <v>30</v>
      </c>
      <c r="C235" s="6">
        <v>17810</v>
      </c>
      <c r="D235" s="6">
        <v>6500</v>
      </c>
      <c r="E235" s="6">
        <f t="shared" si="53"/>
        <v>1483.5730000000001</v>
      </c>
      <c r="F235" s="6">
        <v>541</v>
      </c>
      <c r="G235" s="6">
        <f t="shared" si="55"/>
        <v>-76450.944595758207</v>
      </c>
      <c r="H235" s="46">
        <f t="shared" si="54"/>
        <v>-942.57300000000009</v>
      </c>
      <c r="I235" s="31" t="s">
        <v>54</v>
      </c>
      <c r="J235" s="16"/>
      <c r="K235" s="15">
        <f>(G235)*(H230/12)</f>
        <v>-541.52752421995399</v>
      </c>
    </row>
    <row r="236" spans="2:11" s="2" customFormat="1" ht="12.75" customHeight="1" x14ac:dyDescent="0.25">
      <c r="B236" s="2" t="s">
        <v>31</v>
      </c>
      <c r="C236" s="6">
        <v>17810</v>
      </c>
      <c r="D236" s="6">
        <v>6500</v>
      </c>
      <c r="E236" s="6">
        <f t="shared" si="53"/>
        <v>1483.5730000000001</v>
      </c>
      <c r="F236" s="6">
        <v>541</v>
      </c>
      <c r="G236" s="6">
        <f t="shared" si="55"/>
        <v>-77393.517595758211</v>
      </c>
      <c r="H236" s="46">
        <f t="shared" si="54"/>
        <v>-942.57300000000009</v>
      </c>
      <c r="I236" s="31"/>
      <c r="J236" s="16"/>
      <c r="K236" s="15">
        <f>(G236)*(H230/12)</f>
        <v>-548.20408296995402</v>
      </c>
    </row>
    <row r="237" spans="2:11" s="2" customFormat="1" ht="12.75" customHeight="1" x14ac:dyDescent="0.25">
      <c r="B237" s="2" t="s">
        <v>32</v>
      </c>
      <c r="C237" s="6">
        <v>17810</v>
      </c>
      <c r="D237" s="6">
        <v>6500</v>
      </c>
      <c r="E237" s="6">
        <f t="shared" si="53"/>
        <v>1483.5730000000001</v>
      </c>
      <c r="F237" s="6">
        <v>541</v>
      </c>
      <c r="G237" s="6">
        <f t="shared" si="55"/>
        <v>-78336.090595758214</v>
      </c>
      <c r="H237" s="46">
        <f t="shared" si="54"/>
        <v>-942.57300000000009</v>
      </c>
      <c r="I237" s="31"/>
      <c r="J237" s="16"/>
      <c r="K237" s="15">
        <f>(G237)*(H230/12)</f>
        <v>-554.88064171995404</v>
      </c>
    </row>
    <row r="238" spans="2:11" s="2" customFormat="1" ht="12.75" customHeight="1" x14ac:dyDescent="0.25">
      <c r="B238" s="2" t="s">
        <v>33</v>
      </c>
      <c r="C238" s="6">
        <v>17810</v>
      </c>
      <c r="D238" s="6">
        <v>6500</v>
      </c>
      <c r="E238" s="6">
        <f t="shared" si="53"/>
        <v>1483.5730000000001</v>
      </c>
      <c r="F238" s="6">
        <v>541</v>
      </c>
      <c r="G238" s="6">
        <f t="shared" si="55"/>
        <v>-79278.663595758218</v>
      </c>
      <c r="H238" s="46">
        <f>F238-E238</f>
        <v>-942.57300000000009</v>
      </c>
      <c r="I238" s="31"/>
      <c r="J238" s="16"/>
      <c r="K238" s="15">
        <f>(G238)*(H230/12)</f>
        <v>-561.55720046995407</v>
      </c>
    </row>
    <row r="239" spans="2:11" s="2" customFormat="1" ht="12.75" customHeight="1" x14ac:dyDescent="0.25">
      <c r="B239" s="2" t="s">
        <v>17</v>
      </c>
      <c r="C239" s="6">
        <v>17810</v>
      </c>
      <c r="D239" s="6">
        <v>6500</v>
      </c>
      <c r="E239" s="6">
        <f t="shared" si="53"/>
        <v>1483.5730000000001</v>
      </c>
      <c r="F239" s="6">
        <v>541</v>
      </c>
      <c r="G239" s="6">
        <f t="shared" si="55"/>
        <v>-80221.236595758222</v>
      </c>
      <c r="H239" s="46">
        <f>F239-E239</f>
        <v>-942.57300000000009</v>
      </c>
      <c r="I239" s="31"/>
      <c r="J239" s="16"/>
      <c r="K239" s="15">
        <f>(G239)*(H230/12)</f>
        <v>-568.23375921995409</v>
      </c>
    </row>
    <row r="240" spans="2:11" s="2" customFormat="1" ht="12.75" customHeight="1" x14ac:dyDescent="0.25">
      <c r="B240" s="2" t="s">
        <v>18</v>
      </c>
      <c r="C240" s="6">
        <v>17810</v>
      </c>
      <c r="D240" s="6">
        <v>6500</v>
      </c>
      <c r="E240" s="6">
        <f t="shared" si="53"/>
        <v>1483.5730000000001</v>
      </c>
      <c r="F240" s="6">
        <v>541</v>
      </c>
      <c r="G240" s="6">
        <f t="shared" si="55"/>
        <v>-81163.809595758226</v>
      </c>
      <c r="H240" s="46">
        <f>F240-E240</f>
        <v>-942.57300000000009</v>
      </c>
      <c r="I240" s="31"/>
      <c r="J240" s="16"/>
      <c r="K240" s="15">
        <f>(G240)*(H230/12)</f>
        <v>-574.91031796995412</v>
      </c>
    </row>
    <row r="241" spans="2:12" s="2" customFormat="1" ht="12.75" customHeight="1" x14ac:dyDescent="0.25">
      <c r="B241" s="2" t="s">
        <v>19</v>
      </c>
      <c r="C241" s="6">
        <v>17810</v>
      </c>
      <c r="D241" s="6">
        <v>6500</v>
      </c>
      <c r="E241" s="6">
        <f t="shared" si="53"/>
        <v>1483.5730000000001</v>
      </c>
      <c r="F241" s="6">
        <v>541</v>
      </c>
      <c r="G241" s="6">
        <f t="shared" si="55"/>
        <v>-82106.38259575823</v>
      </c>
      <c r="H241" s="46">
        <f t="shared" ref="H241:H243" si="56">F241-E241</f>
        <v>-942.57300000000009</v>
      </c>
      <c r="I241" s="31"/>
      <c r="J241" s="16"/>
      <c r="K241" s="15">
        <f>(G241)*(H230/12)</f>
        <v>-581.58687671995415</v>
      </c>
    </row>
    <row r="242" spans="2:12" s="2" customFormat="1" ht="12.75" customHeight="1" x14ac:dyDescent="0.25">
      <c r="B242" s="2" t="s">
        <v>20</v>
      </c>
      <c r="C242" s="6">
        <v>19012</v>
      </c>
      <c r="D242" s="6">
        <v>6500</v>
      </c>
      <c r="E242" s="6">
        <f t="shared" si="53"/>
        <v>1583.6995999999999</v>
      </c>
      <c r="F242" s="6">
        <v>541</v>
      </c>
      <c r="G242" s="6">
        <f t="shared" si="55"/>
        <v>-83048.955595758234</v>
      </c>
      <c r="H242" s="46">
        <f t="shared" si="56"/>
        <v>-1042.6995999999999</v>
      </c>
      <c r="I242" s="31"/>
      <c r="J242" s="16"/>
      <c r="K242" s="15">
        <f>(G242)*(H230/12)</f>
        <v>-588.26343546995417</v>
      </c>
    </row>
    <row r="243" spans="2:12" s="2" customFormat="1" ht="12.75" customHeight="1" x14ac:dyDescent="0.25">
      <c r="B243" s="2" t="s">
        <v>21</v>
      </c>
      <c r="C243" s="6">
        <v>19012</v>
      </c>
      <c r="D243" s="6">
        <v>6500</v>
      </c>
      <c r="E243" s="6">
        <f t="shared" si="53"/>
        <v>1583.6995999999999</v>
      </c>
      <c r="F243" s="6">
        <v>541</v>
      </c>
      <c r="G243" s="6">
        <f t="shared" si="55"/>
        <v>-84091.655195758241</v>
      </c>
      <c r="H243" s="46">
        <f t="shared" si="56"/>
        <v>-1042.6995999999999</v>
      </c>
      <c r="I243" s="31"/>
      <c r="J243" s="23"/>
      <c r="K243" s="15">
        <f>(G243)*(H230/12)</f>
        <v>-595.64922430328761</v>
      </c>
    </row>
    <row r="244" spans="2:12" s="2" customFormat="1" ht="12.75" customHeight="1" x14ac:dyDescent="0.25">
      <c r="B244" s="7" t="s">
        <v>22</v>
      </c>
      <c r="C244" s="8">
        <f>SUM(C232:C243)</f>
        <v>214687</v>
      </c>
      <c r="D244" s="9" t="s">
        <v>23</v>
      </c>
      <c r="E244" s="8">
        <f>SUM(E232:E243)</f>
        <v>17883.427100000001</v>
      </c>
      <c r="F244" s="8">
        <f>SUM(F232:F243)</f>
        <v>6492</v>
      </c>
      <c r="G244" s="12">
        <f>SUM(G232:G243)</f>
        <v>-945908.35384909855</v>
      </c>
      <c r="H244" s="49">
        <f>SUM(H232:H243)</f>
        <v>-11391.427100000001</v>
      </c>
      <c r="I244" s="38">
        <f>H230/12</f>
        <v>7.0833333333333338E-3</v>
      </c>
      <c r="J244" s="16"/>
      <c r="K244" s="30">
        <f>SUM(K232:K243)</f>
        <v>-6700.1841730977812</v>
      </c>
    </row>
    <row r="245" spans="2:12" s="2" customFormat="1" ht="12.75" customHeight="1" x14ac:dyDescent="0.25">
      <c r="H245" s="46"/>
      <c r="I245" s="31"/>
      <c r="K245" s="15"/>
    </row>
    <row r="246" spans="2:12" s="2" customFormat="1" ht="12.75" customHeight="1" x14ac:dyDescent="0.25">
      <c r="B246" s="2" t="s">
        <v>24</v>
      </c>
      <c r="C246" s="10">
        <f>G244*I244</f>
        <v>-6700.1841730977821</v>
      </c>
      <c r="F246" s="2" t="s">
        <v>25</v>
      </c>
      <c r="G246" s="10">
        <f>H244+C246</f>
        <v>-18091.611273097784</v>
      </c>
      <c r="H246" s="46"/>
      <c r="I246" s="15">
        <f>SUM(I$14,$G$33,$G$53,$G$73,$G$93,$G$112,$G$131,$G$150,$G$169,$G$188,$G$207,$G$227,$G$246)</f>
        <v>-91834.538968855981</v>
      </c>
      <c r="J246" s="143" t="str">
        <f>IF($K244=$C246,"Intt OK","Intt CHECK IT")</f>
        <v>Intt OK</v>
      </c>
      <c r="K246" s="15"/>
    </row>
    <row r="247" spans="2:12" s="1" customFormat="1" ht="12.75" customHeight="1" x14ac:dyDescent="0.25">
      <c r="H247" s="53"/>
      <c r="I247" s="135" t="str">
        <f>IF($I246=$G251,"OK","CHECK IT")</f>
        <v>OK</v>
      </c>
      <c r="J247" s="20"/>
      <c r="K247" s="28"/>
    </row>
    <row r="248" spans="2:12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3" t="s">
        <v>4</v>
      </c>
      <c r="H248" s="449" t="s">
        <v>48</v>
      </c>
      <c r="I248" s="449"/>
      <c r="J248" s="18"/>
      <c r="K248" s="15"/>
    </row>
    <row r="249" spans="2:12" s="2" customFormat="1" ht="12.75" customHeight="1" x14ac:dyDescent="0.25">
      <c r="B249" s="439" t="s">
        <v>182</v>
      </c>
      <c r="C249" s="439"/>
      <c r="D249" s="439"/>
      <c r="E249" s="439" t="s">
        <v>183</v>
      </c>
      <c r="F249" s="439"/>
      <c r="G249" s="4" t="s">
        <v>184</v>
      </c>
      <c r="H249" s="52" t="s">
        <v>45</v>
      </c>
      <c r="I249" s="32"/>
      <c r="J249" s="17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5" t="s">
        <v>14</v>
      </c>
      <c r="H250" s="48" t="s">
        <v>15</v>
      </c>
      <c r="I250" s="33" t="s">
        <v>16</v>
      </c>
      <c r="J250" s="16"/>
      <c r="K250" s="15"/>
    </row>
    <row r="251" spans="2:12" s="2" customFormat="1" ht="12.75" customHeight="1" x14ac:dyDescent="0.25">
      <c r="B251" s="2" t="s">
        <v>27</v>
      </c>
      <c r="C251" s="6">
        <v>19012</v>
      </c>
      <c r="D251" s="6">
        <v>6500</v>
      </c>
      <c r="E251" s="6">
        <f>C251*8.33%</f>
        <v>1583.6995999999999</v>
      </c>
      <c r="F251" s="6">
        <v>541</v>
      </c>
      <c r="G251" s="10">
        <f>$G$14+$G$33+$G$53+$G$73+$G$93+$G$112+$G$131+$G$150+$G$169+$G$188+$G$207+$G$227+$G$246</f>
        <v>-91834.538968855981</v>
      </c>
      <c r="H251" s="46">
        <f>F251-E251</f>
        <v>-1042.6995999999999</v>
      </c>
      <c r="I251" s="31"/>
      <c r="J251" s="16"/>
      <c r="K251" s="15">
        <f>(G251)*(H249/12)</f>
        <v>-650.49465102939655</v>
      </c>
    </row>
    <row r="252" spans="2:12" s="2" customFormat="1" ht="12.75" customHeight="1" x14ac:dyDescent="0.25">
      <c r="B252" s="2" t="s">
        <v>28</v>
      </c>
      <c r="C252" s="6">
        <v>19012</v>
      </c>
      <c r="D252" s="6">
        <v>6500</v>
      </c>
      <c r="E252" s="6">
        <f t="shared" ref="E252:E263" si="57">C252*8.33%</f>
        <v>1583.6995999999999</v>
      </c>
      <c r="F252" s="6">
        <v>541</v>
      </c>
      <c r="G252" s="6">
        <f>G251+H251</f>
        <v>-92877.238568855973</v>
      </c>
      <c r="H252" s="46">
        <f t="shared" ref="H252:H257" si="58">F252-E252</f>
        <v>-1042.6995999999999</v>
      </c>
      <c r="I252" s="31"/>
      <c r="J252" s="16"/>
      <c r="K252" s="15">
        <f>(G252)*(H249/12)</f>
        <v>-657.88043986272987</v>
      </c>
    </row>
    <row r="253" spans="2:12" s="2" customFormat="1" ht="12.75" customHeight="1" x14ac:dyDescent="0.25">
      <c r="B253" s="2" t="s">
        <v>29</v>
      </c>
      <c r="C253" s="6">
        <v>19012</v>
      </c>
      <c r="D253" s="6">
        <v>6500</v>
      </c>
      <c r="E253" s="6">
        <f t="shared" si="57"/>
        <v>1583.6995999999999</v>
      </c>
      <c r="F253" s="6">
        <v>541</v>
      </c>
      <c r="G253" s="6">
        <f t="shared" ref="G253:G263" si="59">G252+H252</f>
        <v>-93919.938168855966</v>
      </c>
      <c r="H253" s="46">
        <f t="shared" si="58"/>
        <v>-1042.6995999999999</v>
      </c>
      <c r="I253" s="31"/>
      <c r="J253" s="16"/>
      <c r="K253" s="15">
        <f>(G253)*(H249/12)</f>
        <v>-665.26622869606319</v>
      </c>
    </row>
    <row r="254" spans="2:12" s="2" customFormat="1" ht="12.75" customHeight="1" x14ac:dyDescent="0.25">
      <c r="B254" s="2" t="s">
        <v>30</v>
      </c>
      <c r="C254" s="6">
        <v>19896</v>
      </c>
      <c r="D254" s="6">
        <v>6500</v>
      </c>
      <c r="E254" s="6">
        <f t="shared" si="57"/>
        <v>1657.3368</v>
      </c>
      <c r="F254" s="6">
        <v>541</v>
      </c>
      <c r="G254" s="6">
        <f t="shared" si="59"/>
        <v>-94962.637768855959</v>
      </c>
      <c r="H254" s="46">
        <f t="shared" si="58"/>
        <v>-1116.3368</v>
      </c>
      <c r="I254" s="31" t="s">
        <v>54</v>
      </c>
      <c r="J254" s="16"/>
      <c r="K254" s="15">
        <f>(G254)*(H249/12)</f>
        <v>-672.6520175293964</v>
      </c>
    </row>
    <row r="255" spans="2:12" s="2" customFormat="1" ht="12.75" customHeight="1" x14ac:dyDescent="0.25">
      <c r="B255" s="2" t="s">
        <v>35</v>
      </c>
      <c r="C255" s="6">
        <v>2020</v>
      </c>
      <c r="D255" s="6">
        <v>6500</v>
      </c>
      <c r="E255" s="6">
        <f t="shared" si="57"/>
        <v>168.26599999999999</v>
      </c>
      <c r="F255" s="6">
        <v>0</v>
      </c>
      <c r="G255" s="6">
        <f t="shared" si="59"/>
        <v>-96078.974568855963</v>
      </c>
      <c r="H255" s="46">
        <f t="shared" si="58"/>
        <v>-168.26599999999999</v>
      </c>
      <c r="I255" s="31"/>
      <c r="J255" s="16"/>
      <c r="K255" s="42">
        <f>(G255)*(H249/12)</f>
        <v>-680.55940319606316</v>
      </c>
    </row>
    <row r="256" spans="2:12" s="2" customFormat="1" ht="12.75" customHeight="1" x14ac:dyDescent="0.25">
      <c r="B256" s="2" t="s">
        <v>31</v>
      </c>
      <c r="C256" s="6">
        <v>19896</v>
      </c>
      <c r="D256" s="6">
        <v>6500</v>
      </c>
      <c r="E256" s="6">
        <f t="shared" si="57"/>
        <v>1657.3368</v>
      </c>
      <c r="F256" s="6">
        <v>541</v>
      </c>
      <c r="G256" s="6">
        <f t="shared" si="59"/>
        <v>-96247.240568855967</v>
      </c>
      <c r="H256" s="46">
        <f t="shared" si="58"/>
        <v>-1116.3368</v>
      </c>
      <c r="I256" s="31" t="s">
        <v>54</v>
      </c>
      <c r="J256" s="16"/>
      <c r="K256" s="15">
        <f>(G256)*(H249/12)</f>
        <v>-681.75128736272984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19896</v>
      </c>
      <c r="D257" s="6">
        <v>6500</v>
      </c>
      <c r="E257" s="6">
        <f t="shared" si="57"/>
        <v>1657.3368</v>
      </c>
      <c r="F257" s="6">
        <v>541</v>
      </c>
      <c r="G257" s="6">
        <f t="shared" si="59"/>
        <v>-97363.577368855971</v>
      </c>
      <c r="H257" s="46">
        <f t="shared" si="58"/>
        <v>-1116.3368</v>
      </c>
      <c r="I257" s="31"/>
      <c r="J257" s="16"/>
      <c r="K257" s="15">
        <f>(G257)*(H249/12)</f>
        <v>-689.65867302939648</v>
      </c>
    </row>
    <row r="258" spans="1:11" s="2" customFormat="1" ht="12.75" customHeight="1" x14ac:dyDescent="0.25">
      <c r="B258" s="2" t="s">
        <v>33</v>
      </c>
      <c r="C258" s="6">
        <v>19896</v>
      </c>
      <c r="D258" s="6">
        <v>6500</v>
      </c>
      <c r="E258" s="6">
        <f t="shared" si="57"/>
        <v>1657.3368</v>
      </c>
      <c r="F258" s="6">
        <v>541</v>
      </c>
      <c r="G258" s="6">
        <f t="shared" si="59"/>
        <v>-98479.914168855976</v>
      </c>
      <c r="H258" s="46">
        <f>F258-E258</f>
        <v>-1116.3368</v>
      </c>
      <c r="I258" s="31"/>
      <c r="J258" s="16"/>
      <c r="K258" s="15">
        <f>(G258)*(H249/12)</f>
        <v>-697.56605869606324</v>
      </c>
    </row>
    <row r="259" spans="1:11" s="2" customFormat="1" ht="12.75" customHeight="1" x14ac:dyDescent="0.25">
      <c r="B259" s="2" t="s">
        <v>17</v>
      </c>
      <c r="C259" s="6">
        <v>19896</v>
      </c>
      <c r="D259" s="6">
        <v>6500</v>
      </c>
      <c r="E259" s="6">
        <f t="shared" si="57"/>
        <v>1657.3368</v>
      </c>
      <c r="F259" s="6">
        <v>541</v>
      </c>
      <c r="G259" s="6">
        <f t="shared" si="59"/>
        <v>-99596.25096885598</v>
      </c>
      <c r="H259" s="46">
        <f>F259-E259</f>
        <v>-1116.3368</v>
      </c>
      <c r="I259" s="31"/>
      <c r="J259" s="16"/>
      <c r="K259" s="15">
        <f>(G259)*(H249/12)</f>
        <v>-705.47344436272988</v>
      </c>
    </row>
    <row r="260" spans="1:11" s="2" customFormat="1" ht="12.75" customHeight="1" x14ac:dyDescent="0.25">
      <c r="B260" s="2" t="s">
        <v>18</v>
      </c>
      <c r="C260" s="6">
        <v>20781</v>
      </c>
      <c r="D260" s="6">
        <v>6500</v>
      </c>
      <c r="E260" s="6">
        <f t="shared" si="57"/>
        <v>1731.0572999999999</v>
      </c>
      <c r="F260" s="6">
        <v>541</v>
      </c>
      <c r="G260" s="6">
        <f t="shared" si="59"/>
        <v>-100712.58776885598</v>
      </c>
      <c r="H260" s="46">
        <f>F260-E260</f>
        <v>-1190.0572999999999</v>
      </c>
      <c r="I260" s="31"/>
      <c r="J260" s="16"/>
      <c r="K260" s="15">
        <f>(G260)*(H249/12)</f>
        <v>-713.38083002939663</v>
      </c>
    </row>
    <row r="261" spans="1:11" s="2" customFormat="1" ht="12.75" customHeight="1" x14ac:dyDescent="0.25">
      <c r="B261" s="2" t="s">
        <v>19</v>
      </c>
      <c r="C261" s="6">
        <v>20781</v>
      </c>
      <c r="D261" s="6">
        <v>6500</v>
      </c>
      <c r="E261" s="6">
        <f t="shared" si="57"/>
        <v>1731.0572999999999</v>
      </c>
      <c r="F261" s="6">
        <v>541</v>
      </c>
      <c r="G261" s="6">
        <f t="shared" si="59"/>
        <v>-101902.64506885599</v>
      </c>
      <c r="H261" s="46">
        <f t="shared" ref="H261:H263" si="60">F261-E261</f>
        <v>-1190.0572999999999</v>
      </c>
      <c r="I261" s="31"/>
      <c r="J261" s="16"/>
      <c r="K261" s="15">
        <f>(G261)*(H249/12)</f>
        <v>-721.81040257106326</v>
      </c>
    </row>
    <row r="262" spans="1:11" s="2" customFormat="1" ht="12.75" customHeight="1" x14ac:dyDescent="0.25">
      <c r="B262" s="2" t="s">
        <v>20</v>
      </c>
      <c r="C262" s="6">
        <v>21309</v>
      </c>
      <c r="D262" s="6">
        <v>6500</v>
      </c>
      <c r="E262" s="6">
        <f t="shared" si="57"/>
        <v>1775.0397</v>
      </c>
      <c r="F262" s="6">
        <v>541</v>
      </c>
      <c r="G262" s="6">
        <f t="shared" si="59"/>
        <v>-103092.70236885599</v>
      </c>
      <c r="H262" s="46">
        <f t="shared" si="60"/>
        <v>-1234.0397</v>
      </c>
      <c r="I262" s="31"/>
      <c r="K262" s="15">
        <f>(G262)*(H249/12)</f>
        <v>-730.23997511273001</v>
      </c>
    </row>
    <row r="263" spans="1:11" s="2" customFormat="1" ht="12.75" customHeight="1" x14ac:dyDescent="0.25">
      <c r="B263" s="2" t="s">
        <v>21</v>
      </c>
      <c r="C263" s="6">
        <v>21309</v>
      </c>
      <c r="D263" s="6">
        <v>6500</v>
      </c>
      <c r="E263" s="6">
        <f t="shared" si="57"/>
        <v>1775.0397</v>
      </c>
      <c r="F263" s="6">
        <v>541</v>
      </c>
      <c r="G263" s="6">
        <f t="shared" si="59"/>
        <v>-104326.74206885598</v>
      </c>
      <c r="H263" s="46">
        <f t="shared" si="60"/>
        <v>-1234.0397</v>
      </c>
      <c r="I263" s="31"/>
      <c r="J263" s="23"/>
      <c r="K263" s="15">
        <f>(G263)*(H249/12)</f>
        <v>-738.98108965439656</v>
      </c>
    </row>
    <row r="264" spans="1:11" s="2" customFormat="1" ht="12.75" customHeight="1" x14ac:dyDescent="0.25">
      <c r="B264" s="7" t="s">
        <v>22</v>
      </c>
      <c r="C264" s="8">
        <f>SUM(C251:C263)</f>
        <v>242716</v>
      </c>
      <c r="D264" s="9" t="s">
        <v>23</v>
      </c>
      <c r="E264" s="8">
        <f>SUM(E251:E263)</f>
        <v>20218.242800000004</v>
      </c>
      <c r="F264" s="8">
        <f>SUM(F251:F263)</f>
        <v>6492</v>
      </c>
      <c r="G264" s="12">
        <f>SUM(G251:G263)</f>
        <v>-1271394.9883951277</v>
      </c>
      <c r="H264" s="49">
        <f>SUM(H251:H263)</f>
        <v>-13726.2428</v>
      </c>
      <c r="I264" s="38">
        <f>H249/12</f>
        <v>7.0833333333333338E-3</v>
      </c>
      <c r="J264" s="16"/>
      <c r="K264" s="30">
        <f>SUM(K251:K263)</f>
        <v>-9005.7145011321554</v>
      </c>
    </row>
    <row r="265" spans="1:11" s="2" customFormat="1" ht="12.75" customHeight="1" x14ac:dyDescent="0.25">
      <c r="H265" s="46"/>
      <c r="I265" s="31"/>
      <c r="K265" s="15"/>
    </row>
    <row r="266" spans="1:11" s="2" customFormat="1" ht="12.75" customHeight="1" x14ac:dyDescent="0.25">
      <c r="B266" s="2" t="s">
        <v>24</v>
      </c>
      <c r="C266" s="10">
        <f>G264*I264</f>
        <v>-9005.7145011321554</v>
      </c>
      <c r="F266" s="2" t="s">
        <v>25</v>
      </c>
      <c r="G266" s="10">
        <f>H264+C266</f>
        <v>-22731.957301132155</v>
      </c>
      <c r="H266" s="46"/>
      <c r="I266" s="15">
        <f>SUM(I$14,$G$33,$G$53,$G$73,$G$93,$G$112,$G$131,$G$150,$G$169,$G$188,$G$207,$G$227,$G$246,$G$266)</f>
        <v>-114566.49626998813</v>
      </c>
      <c r="J266" s="143" t="str">
        <f>IF($K264=$C266,"Intt OK","Intt CHECK IT")</f>
        <v>Intt OK</v>
      </c>
      <c r="K266" s="15"/>
    </row>
    <row r="267" spans="1:11" s="1" customFormat="1" ht="12.75" customHeight="1" x14ac:dyDescent="0.25">
      <c r="H267" s="53"/>
      <c r="I267" s="135" t="str">
        <f>IF($I266=$G271,"OK","CHECK IT")</f>
        <v>OK</v>
      </c>
      <c r="J267" s="2"/>
      <c r="K267" s="28"/>
    </row>
    <row r="268" spans="1:11" s="1" customFormat="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3" t="s">
        <v>4</v>
      </c>
      <c r="H268" s="449" t="s">
        <v>49</v>
      </c>
      <c r="I268" s="449"/>
      <c r="J268" s="18"/>
      <c r="K268" s="28"/>
    </row>
    <row r="269" spans="1:11" s="1" customFormat="1" ht="12.75" customHeight="1" x14ac:dyDescent="0.25">
      <c r="A269" s="2"/>
      <c r="B269" s="439" t="s">
        <v>182</v>
      </c>
      <c r="C269" s="439"/>
      <c r="D269" s="439"/>
      <c r="E269" s="439" t="s">
        <v>183</v>
      </c>
      <c r="F269" s="439"/>
      <c r="G269" s="4" t="s">
        <v>184</v>
      </c>
      <c r="H269" s="52" t="s">
        <v>45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5" t="s">
        <v>14</v>
      </c>
      <c r="H270" s="48" t="s">
        <v>15</v>
      </c>
      <c r="I270" s="3" t="s">
        <v>16</v>
      </c>
      <c r="J270" s="16"/>
      <c r="K270" s="28"/>
    </row>
    <row r="271" spans="1:11" s="1" customFormat="1" ht="12.75" customHeight="1" x14ac:dyDescent="0.25">
      <c r="A271" s="2"/>
      <c r="B271" s="2" t="s">
        <v>27</v>
      </c>
      <c r="C271" s="6">
        <v>22216</v>
      </c>
      <c r="D271" s="6">
        <v>6500</v>
      </c>
      <c r="E271" s="6">
        <f>C271*8.33%</f>
        <v>1850.5927999999999</v>
      </c>
      <c r="F271" s="6">
        <v>541</v>
      </c>
      <c r="G271" s="10">
        <f>$G$14+$G$33+$G$53+$G$73+$G$93+$G$112+$G$131+$G$150+$G$169+$G$188+$G$207+$G$227+$G$246+$G$266</f>
        <v>-114566.49626998813</v>
      </c>
      <c r="H271" s="46">
        <f>F271-E271</f>
        <v>-1309.5927999999999</v>
      </c>
      <c r="I271" s="31"/>
      <c r="J271" s="16"/>
      <c r="K271" s="15">
        <f>(G271)*(H269/12)</f>
        <v>-811.51268191241593</v>
      </c>
    </row>
    <row r="272" spans="1:11" s="1" customFormat="1" ht="12.75" customHeight="1" x14ac:dyDescent="0.25">
      <c r="A272" s="2"/>
      <c r="B272" s="2" t="s">
        <v>28</v>
      </c>
      <c r="C272" s="6">
        <v>27979</v>
      </c>
      <c r="D272" s="6">
        <v>6500</v>
      </c>
      <c r="E272" s="6">
        <f t="shared" ref="E272:E283" si="61">C272*8.33%</f>
        <v>2330.6507000000001</v>
      </c>
      <c r="F272" s="6">
        <v>541</v>
      </c>
      <c r="G272" s="6">
        <f>G271+H271</f>
        <v>-115876.08906998813</v>
      </c>
      <c r="H272" s="46">
        <f t="shared" ref="H272:H277" si="62">F272-E272</f>
        <v>-1789.6507000000001</v>
      </c>
      <c r="I272" s="31"/>
      <c r="J272" s="16"/>
      <c r="K272" s="15">
        <f>(G272)*(H269/12)</f>
        <v>-820.7889642457493</v>
      </c>
    </row>
    <row r="273" spans="1:11" s="1" customFormat="1" ht="12.75" customHeight="1" x14ac:dyDescent="0.25">
      <c r="A273" s="2"/>
      <c r="B273" s="2" t="s">
        <v>35</v>
      </c>
      <c r="C273" s="6">
        <v>21041</v>
      </c>
      <c r="D273" s="6">
        <v>6500</v>
      </c>
      <c r="E273" s="6">
        <f t="shared" si="61"/>
        <v>1752.7153000000001</v>
      </c>
      <c r="F273" s="6">
        <v>0</v>
      </c>
      <c r="G273" s="6">
        <f t="shared" ref="G273:G283" si="63">G272+H272</f>
        <v>-117665.73976998813</v>
      </c>
      <c r="H273" s="46">
        <f t="shared" si="62"/>
        <v>-1752.7153000000001</v>
      </c>
      <c r="I273" s="31"/>
      <c r="J273" s="16"/>
      <c r="K273" s="42">
        <f>(G273)*(H269/12)</f>
        <v>-833.46565670408256</v>
      </c>
    </row>
    <row r="274" spans="1:11" s="1" customFormat="1" ht="12.75" customHeight="1" x14ac:dyDescent="0.25">
      <c r="A274" s="2"/>
      <c r="B274" s="2" t="s">
        <v>29</v>
      </c>
      <c r="C274" s="6">
        <v>27979</v>
      </c>
      <c r="D274" s="6">
        <v>6500</v>
      </c>
      <c r="E274" s="6">
        <f t="shared" si="61"/>
        <v>2330.6507000000001</v>
      </c>
      <c r="F274" s="6">
        <v>541</v>
      </c>
      <c r="G274" s="6">
        <f t="shared" si="63"/>
        <v>-119418.45506998812</v>
      </c>
      <c r="H274" s="46">
        <f t="shared" si="62"/>
        <v>-1789.6507000000001</v>
      </c>
      <c r="I274" s="31"/>
      <c r="J274" s="16"/>
      <c r="K274" s="15">
        <f>(G274)*(H269/12)</f>
        <v>-845.88072341241593</v>
      </c>
    </row>
    <row r="275" spans="1:11" s="1" customFormat="1" ht="12.75" customHeight="1" x14ac:dyDescent="0.25">
      <c r="A275" s="2"/>
      <c r="B275" s="2" t="s">
        <v>30</v>
      </c>
      <c r="C275" s="6">
        <v>27979</v>
      </c>
      <c r="D275" s="6">
        <v>6500</v>
      </c>
      <c r="E275" s="6">
        <f t="shared" si="61"/>
        <v>2330.6507000000001</v>
      </c>
      <c r="F275" s="6">
        <v>541</v>
      </c>
      <c r="G275" s="6">
        <f t="shared" si="63"/>
        <v>-121208.10576998812</v>
      </c>
      <c r="H275" s="46">
        <f t="shared" si="62"/>
        <v>-1789.6507000000001</v>
      </c>
      <c r="I275" s="31" t="s">
        <v>54</v>
      </c>
      <c r="J275" s="16"/>
      <c r="K275" s="15">
        <f>(G275)*(H269/12)</f>
        <v>-858.5574158707492</v>
      </c>
    </row>
    <row r="276" spans="1:11" s="1" customFormat="1" ht="12.75" customHeight="1" x14ac:dyDescent="0.25">
      <c r="A276" s="2"/>
      <c r="B276" s="2" t="s">
        <v>31</v>
      </c>
      <c r="C276" s="6">
        <v>28826</v>
      </c>
      <c r="D276" s="6">
        <v>6500</v>
      </c>
      <c r="E276" s="6">
        <f t="shared" si="61"/>
        <v>2401.2058000000002</v>
      </c>
      <c r="F276" s="6">
        <v>541</v>
      </c>
      <c r="G276" s="6">
        <f t="shared" si="63"/>
        <v>-122997.75646998812</v>
      </c>
      <c r="H276" s="46">
        <f t="shared" si="62"/>
        <v>-1860.2058000000002</v>
      </c>
      <c r="I276" s="31" t="s">
        <v>54</v>
      </c>
      <c r="J276" s="16"/>
      <c r="K276" s="15">
        <f>(G276)*(H269/12)</f>
        <v>-871.23410832908257</v>
      </c>
    </row>
    <row r="277" spans="1:11" s="1" customFormat="1" ht="12.75" customHeight="1" x14ac:dyDescent="0.25">
      <c r="A277" s="2"/>
      <c r="B277" s="2" t="s">
        <v>32</v>
      </c>
      <c r="C277" s="6">
        <v>28826</v>
      </c>
      <c r="D277" s="6">
        <v>6500</v>
      </c>
      <c r="E277" s="6">
        <f t="shared" si="61"/>
        <v>2401.2058000000002</v>
      </c>
      <c r="F277" s="6">
        <v>541</v>
      </c>
      <c r="G277" s="6">
        <f t="shared" si="63"/>
        <v>-124857.96226998811</v>
      </c>
      <c r="H277" s="46">
        <f t="shared" si="62"/>
        <v>-1860.2058000000002</v>
      </c>
      <c r="I277" s="31"/>
      <c r="J277" s="16"/>
      <c r="K277" s="15">
        <f>(G277)*(H269/12)</f>
        <v>-884.41056607908251</v>
      </c>
    </row>
    <row r="278" spans="1:11" s="1" customFormat="1" ht="12.75" customHeight="1" x14ac:dyDescent="0.25">
      <c r="A278" s="2"/>
      <c r="B278" s="2" t="s">
        <v>33</v>
      </c>
      <c r="C278" s="6">
        <v>28826</v>
      </c>
      <c r="D278" s="6">
        <v>6500</v>
      </c>
      <c r="E278" s="6">
        <f t="shared" si="61"/>
        <v>2401.2058000000002</v>
      </c>
      <c r="F278" s="6">
        <v>541</v>
      </c>
      <c r="G278" s="6">
        <f t="shared" si="63"/>
        <v>-126718.16806998811</v>
      </c>
      <c r="H278" s="46">
        <f>F278-E278</f>
        <v>-1860.2058000000002</v>
      </c>
      <c r="I278" s="31"/>
      <c r="J278" s="16"/>
      <c r="K278" s="15">
        <f>(G278)*(H269/12)</f>
        <v>-897.58702382908257</v>
      </c>
    </row>
    <row r="279" spans="1:11" s="1" customFormat="1" ht="12.75" customHeight="1" x14ac:dyDescent="0.25">
      <c r="A279" s="2"/>
      <c r="B279" s="2" t="s">
        <v>17</v>
      </c>
      <c r="C279" s="6">
        <v>28826</v>
      </c>
      <c r="D279" s="6">
        <v>6500</v>
      </c>
      <c r="E279" s="6">
        <f t="shared" si="61"/>
        <v>2401.2058000000002</v>
      </c>
      <c r="F279" s="6">
        <v>541</v>
      </c>
      <c r="G279" s="6">
        <f t="shared" si="63"/>
        <v>-128578.37386998811</v>
      </c>
      <c r="H279" s="46">
        <f>F279-E279</f>
        <v>-1860.2058000000002</v>
      </c>
      <c r="I279" s="31"/>
      <c r="J279" s="16"/>
      <c r="K279" s="15">
        <f>(G279)*(H269/12)</f>
        <v>-910.76348157908251</v>
      </c>
    </row>
    <row r="280" spans="1:11" s="1" customFormat="1" ht="12.75" customHeight="1" x14ac:dyDescent="0.25">
      <c r="A280" s="2"/>
      <c r="B280" s="2" t="s">
        <v>18</v>
      </c>
      <c r="C280" s="6">
        <v>28826</v>
      </c>
      <c r="D280" s="6">
        <v>6500</v>
      </c>
      <c r="E280" s="6">
        <f t="shared" si="61"/>
        <v>2401.2058000000002</v>
      </c>
      <c r="F280" s="6">
        <v>541</v>
      </c>
      <c r="G280" s="6">
        <f t="shared" si="63"/>
        <v>-130438.5796699881</v>
      </c>
      <c r="H280" s="46">
        <f>F280-E280</f>
        <v>-1860.2058000000002</v>
      </c>
      <c r="I280" s="31"/>
      <c r="J280" s="16"/>
      <c r="K280" s="15">
        <f>(G280)*(H269/12)</f>
        <v>-923.93993932908245</v>
      </c>
    </row>
    <row r="281" spans="1:11" s="1" customFormat="1" ht="12.75" customHeight="1" x14ac:dyDescent="0.25">
      <c r="A281" s="2"/>
      <c r="B281" s="2" t="s">
        <v>19</v>
      </c>
      <c r="C281" s="6">
        <v>30317</v>
      </c>
      <c r="D281" s="6">
        <v>6500</v>
      </c>
      <c r="E281" s="6">
        <f t="shared" si="61"/>
        <v>2525.4061000000002</v>
      </c>
      <c r="F281" s="6">
        <v>541</v>
      </c>
      <c r="G281" s="6">
        <f t="shared" si="63"/>
        <v>-132298.7854699881</v>
      </c>
      <c r="H281" s="46">
        <f t="shared" ref="H281:H283" si="64">F281-E281</f>
        <v>-1984.4061000000002</v>
      </c>
      <c r="I281" s="31"/>
      <c r="J281" s="16"/>
      <c r="K281" s="15">
        <f>(G281)*(H269/12)</f>
        <v>-937.11639707908239</v>
      </c>
    </row>
    <row r="282" spans="1:11" s="1" customFormat="1" ht="12.75" customHeight="1" x14ac:dyDescent="0.25">
      <c r="A282" s="2"/>
      <c r="B282" s="2" t="s">
        <v>20</v>
      </c>
      <c r="C282" s="6">
        <v>30317</v>
      </c>
      <c r="D282" s="6">
        <v>6500</v>
      </c>
      <c r="E282" s="6">
        <f t="shared" si="61"/>
        <v>2525.4061000000002</v>
      </c>
      <c r="F282" s="6">
        <v>541</v>
      </c>
      <c r="G282" s="6">
        <f t="shared" si="63"/>
        <v>-134283.19156998809</v>
      </c>
      <c r="H282" s="46">
        <f t="shared" si="64"/>
        <v>-1984.4061000000002</v>
      </c>
      <c r="I282" s="31"/>
      <c r="J282" s="16"/>
      <c r="K282" s="15">
        <f>(G282)*(H269/12)</f>
        <v>-951.17260695408243</v>
      </c>
    </row>
    <row r="283" spans="1:11" s="1" customFormat="1" ht="12.75" customHeight="1" x14ac:dyDescent="0.25">
      <c r="A283" s="2"/>
      <c r="B283" s="2" t="s">
        <v>21</v>
      </c>
      <c r="C283" s="6">
        <v>30317</v>
      </c>
      <c r="D283" s="6">
        <v>6500</v>
      </c>
      <c r="E283" s="6">
        <f t="shared" si="61"/>
        <v>2525.4061000000002</v>
      </c>
      <c r="F283" s="6">
        <v>541</v>
      </c>
      <c r="G283" s="6">
        <f t="shared" si="63"/>
        <v>-136267.59766998808</v>
      </c>
      <c r="H283" s="46">
        <f t="shared" si="64"/>
        <v>-1984.4061000000002</v>
      </c>
      <c r="I283" s="31"/>
      <c r="J283" s="23"/>
      <c r="K283" s="15">
        <f>(G283)*(H269/12)</f>
        <v>-965.22881682908235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362275</v>
      </c>
      <c r="D284" s="9" t="s">
        <v>23</v>
      </c>
      <c r="E284" s="8">
        <f>SUM(E271:E283)</f>
        <v>30177.5075</v>
      </c>
      <c r="F284" s="8">
        <f>SUM(F271:F283)</f>
        <v>6492</v>
      </c>
      <c r="G284" s="12">
        <f>SUM(G271:G283)</f>
        <v>-1625175.3010098457</v>
      </c>
      <c r="H284" s="49">
        <f>SUM(H271:H283)</f>
        <v>-23685.5075</v>
      </c>
      <c r="I284" s="38">
        <f>H269/12</f>
        <v>7.0833333333333338E-3</v>
      </c>
      <c r="J284" s="16"/>
      <c r="K284" s="30">
        <f>SUM(K271:K283)</f>
        <v>-11511.658382153071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2"/>
      <c r="H285" s="46"/>
      <c r="I285" s="31"/>
      <c r="K285" s="15"/>
    </row>
    <row r="286" spans="1:11" s="1" customFormat="1" ht="12.75" customHeight="1" x14ac:dyDescent="0.25">
      <c r="A286" s="2"/>
      <c r="B286" s="2" t="s">
        <v>24</v>
      </c>
      <c r="C286" s="10">
        <f>G284*I284</f>
        <v>-11511.658382153075</v>
      </c>
      <c r="D286" s="2"/>
      <c r="E286" s="2"/>
      <c r="F286" s="2" t="s">
        <v>25</v>
      </c>
      <c r="G286" s="10">
        <f>H284+C286</f>
        <v>-35197.165882153073</v>
      </c>
      <c r="H286" s="46"/>
      <c r="I286" s="15">
        <f>SUM(I$14,$G$33,$G$53,$G$73,$G$93,$G$112,$G$131,$G$150,$G$169,$G$188,$G$207,$G$227,$G$246,$G$266,$G$286)</f>
        <v>-149763.66215214122</v>
      </c>
      <c r="J286" s="143" t="str">
        <f>IF($K284=$C286,"Intt OK","Intt CHECK IT")</f>
        <v>Intt OK</v>
      </c>
      <c r="K286" s="15"/>
    </row>
    <row r="287" spans="1:11" s="1" customFormat="1" ht="12.75" customHeight="1" x14ac:dyDescent="0.25">
      <c r="H287" s="53"/>
      <c r="I287" s="135" t="str">
        <f>IF($I286=$G291,"OK","CHECK IT")</f>
        <v>OK</v>
      </c>
      <c r="J287" s="2"/>
      <c r="K287" s="28"/>
    </row>
    <row r="288" spans="1:11" s="1" customFormat="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3" t="s">
        <v>4</v>
      </c>
      <c r="H288" s="449" t="s">
        <v>50</v>
      </c>
      <c r="I288" s="449"/>
      <c r="J288" s="18"/>
      <c r="K288" s="28"/>
    </row>
    <row r="289" spans="1:11" s="1" customFormat="1" ht="12.75" customHeight="1" x14ac:dyDescent="0.25">
      <c r="A289" s="2"/>
      <c r="B289" s="439" t="s">
        <v>182</v>
      </c>
      <c r="C289" s="439"/>
      <c r="D289" s="439"/>
      <c r="E289" s="439" t="s">
        <v>183</v>
      </c>
      <c r="F289" s="439"/>
      <c r="G289" s="4" t="s">
        <v>184</v>
      </c>
      <c r="H289" s="52" t="s">
        <v>40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5" t="s">
        <v>14</v>
      </c>
      <c r="H290" s="48" t="s">
        <v>15</v>
      </c>
      <c r="I290" s="3" t="s">
        <v>16</v>
      </c>
      <c r="J290" s="16"/>
      <c r="K290" s="28"/>
    </row>
    <row r="291" spans="1:11" s="1" customFormat="1" ht="12.75" customHeight="1" x14ac:dyDescent="0.25">
      <c r="A291" s="2"/>
      <c r="B291" s="2" t="s">
        <v>27</v>
      </c>
      <c r="C291" s="6">
        <v>30317</v>
      </c>
      <c r="D291" s="6">
        <v>6500</v>
      </c>
      <c r="E291" s="6">
        <f>C291*8.33%</f>
        <v>2525.4061000000002</v>
      </c>
      <c r="F291" s="6">
        <v>541</v>
      </c>
      <c r="G291" s="10">
        <f>$G$14+$G$33+$G$53+$G$73+$G$93+$G$112+$G$131+$G$150+$G$169+$G$188+$G$207+$G$227+$G$246+$G$266+$G$286</f>
        <v>-149763.66215214122</v>
      </c>
      <c r="H291" s="46">
        <f>F291-E291</f>
        <v>-1984.4061000000002</v>
      </c>
      <c r="I291" s="31"/>
      <c r="J291" s="16"/>
      <c r="K291" s="15">
        <f>(G291)*(H289/12)</f>
        <v>-1185.6289920377847</v>
      </c>
    </row>
    <row r="292" spans="1:11" s="1" customFormat="1" ht="12.75" customHeight="1" x14ac:dyDescent="0.25">
      <c r="A292" s="2"/>
      <c r="B292" s="2" t="s">
        <v>35</v>
      </c>
      <c r="C292" s="6">
        <v>21041</v>
      </c>
      <c r="D292" s="6">
        <v>6500</v>
      </c>
      <c r="E292" s="6">
        <f t="shared" ref="E292:E303" si="65">C292*8.33%</f>
        <v>1752.7153000000001</v>
      </c>
      <c r="F292" s="6">
        <v>0</v>
      </c>
      <c r="G292" s="6">
        <f t="shared" ref="G292:G303" si="66">G291+H291</f>
        <v>-151748.06825214121</v>
      </c>
      <c r="H292" s="46">
        <f t="shared" ref="H292:H297" si="67">F292-E292</f>
        <v>-1752.7153000000001</v>
      </c>
      <c r="I292" s="31"/>
      <c r="J292" s="16"/>
      <c r="K292" s="42">
        <f>(G292)*(H289/12)</f>
        <v>-1201.3388736627846</v>
      </c>
    </row>
    <row r="293" spans="1:11" s="1" customFormat="1" ht="12.75" customHeight="1" x14ac:dyDescent="0.25">
      <c r="A293" s="2"/>
      <c r="B293" s="2" t="s">
        <v>28</v>
      </c>
      <c r="C293" s="6">
        <v>31560</v>
      </c>
      <c r="D293" s="6">
        <v>6500</v>
      </c>
      <c r="E293" s="6">
        <f t="shared" si="65"/>
        <v>2628.9479999999999</v>
      </c>
      <c r="F293" s="6">
        <v>541</v>
      </c>
      <c r="G293" s="6">
        <f t="shared" si="66"/>
        <v>-153500.78355214122</v>
      </c>
      <c r="H293" s="46">
        <f t="shared" si="67"/>
        <v>-2087.9479999999999</v>
      </c>
      <c r="I293" s="31"/>
      <c r="J293" s="16"/>
      <c r="K293" s="15">
        <f>(G293)*(H289/12)</f>
        <v>-1215.2145364544515</v>
      </c>
    </row>
    <row r="294" spans="1:11" s="1" customFormat="1" ht="12.75" customHeight="1" x14ac:dyDescent="0.25">
      <c r="A294" s="2"/>
      <c r="B294" s="2" t="s">
        <v>29</v>
      </c>
      <c r="C294" s="6">
        <v>31560</v>
      </c>
      <c r="D294" s="6">
        <v>6500</v>
      </c>
      <c r="E294" s="6">
        <f t="shared" si="65"/>
        <v>2628.9479999999999</v>
      </c>
      <c r="F294" s="6">
        <v>541</v>
      </c>
      <c r="G294" s="6">
        <f t="shared" si="66"/>
        <v>-155588.73155214122</v>
      </c>
      <c r="H294" s="46">
        <f t="shared" si="67"/>
        <v>-2087.9479999999999</v>
      </c>
      <c r="I294" s="31"/>
      <c r="J294" s="16"/>
      <c r="K294" s="15">
        <f>(G294)*(H289/12)</f>
        <v>-1231.7441247877848</v>
      </c>
    </row>
    <row r="295" spans="1:11" s="1" customFormat="1" ht="12.75" customHeight="1" x14ac:dyDescent="0.25">
      <c r="A295" s="2"/>
      <c r="B295" s="2" t="s">
        <v>30</v>
      </c>
      <c r="C295" s="6">
        <v>31560</v>
      </c>
      <c r="D295" s="6">
        <v>6500</v>
      </c>
      <c r="E295" s="6">
        <f t="shared" si="65"/>
        <v>2628.9479999999999</v>
      </c>
      <c r="F295" s="6">
        <v>541</v>
      </c>
      <c r="G295" s="6">
        <f t="shared" si="66"/>
        <v>-157676.67955214123</v>
      </c>
      <c r="H295" s="46">
        <f t="shared" si="67"/>
        <v>-2087.9479999999999</v>
      </c>
      <c r="I295" s="31" t="s">
        <v>54</v>
      </c>
      <c r="J295" s="16"/>
      <c r="K295" s="15">
        <f>(G295)*(H289/12)</f>
        <v>-1248.2737131211181</v>
      </c>
    </row>
    <row r="296" spans="1:11" s="1" customFormat="1" ht="12.75" customHeight="1" x14ac:dyDescent="0.25">
      <c r="A296" s="2"/>
      <c r="B296" s="2" t="s">
        <v>31</v>
      </c>
      <c r="C296" s="6">
        <v>32512</v>
      </c>
      <c r="D296" s="6">
        <v>6500</v>
      </c>
      <c r="E296" s="6">
        <f t="shared" si="65"/>
        <v>2708.2496000000001</v>
      </c>
      <c r="F296" s="6">
        <v>541</v>
      </c>
      <c r="G296" s="6">
        <f t="shared" si="66"/>
        <v>-159764.62755214123</v>
      </c>
      <c r="H296" s="46">
        <f t="shared" si="67"/>
        <v>-2167.2496000000001</v>
      </c>
      <c r="I296" s="31" t="s">
        <v>54</v>
      </c>
      <c r="J296" s="16"/>
      <c r="K296" s="15">
        <f>(G296)*(H289/12)</f>
        <v>-1264.8033014544515</v>
      </c>
    </row>
    <row r="297" spans="1:11" s="1" customFormat="1" ht="12.75" customHeight="1" x14ac:dyDescent="0.25">
      <c r="A297" s="2"/>
      <c r="B297" s="2" t="s">
        <v>32</v>
      </c>
      <c r="C297" s="6">
        <v>32512</v>
      </c>
      <c r="D297" s="6">
        <v>6500</v>
      </c>
      <c r="E297" s="6">
        <f t="shared" si="65"/>
        <v>2708.2496000000001</v>
      </c>
      <c r="F297" s="6">
        <v>541</v>
      </c>
      <c r="G297" s="6">
        <f t="shared" si="66"/>
        <v>-161931.87715214124</v>
      </c>
      <c r="H297" s="46">
        <f t="shared" si="67"/>
        <v>-2167.2496000000001</v>
      </c>
      <c r="I297" s="31"/>
      <c r="J297" s="16"/>
      <c r="K297" s="15">
        <f>(G297)*(H289/12)</f>
        <v>-1281.9606941211182</v>
      </c>
    </row>
    <row r="298" spans="1:11" s="1" customFormat="1" ht="12.75" customHeight="1" x14ac:dyDescent="0.25">
      <c r="A298" s="2"/>
      <c r="B298" s="2" t="s">
        <v>33</v>
      </c>
      <c r="C298" s="6">
        <v>32512</v>
      </c>
      <c r="D298" s="6">
        <v>6500</v>
      </c>
      <c r="E298" s="6">
        <f t="shared" si="65"/>
        <v>2708.2496000000001</v>
      </c>
      <c r="F298" s="6">
        <v>541</v>
      </c>
      <c r="G298" s="6">
        <f t="shared" si="66"/>
        <v>-164099.12675214125</v>
      </c>
      <c r="H298" s="46">
        <f>F298-E298</f>
        <v>-2167.2496000000001</v>
      </c>
      <c r="I298" s="31"/>
      <c r="J298" s="16"/>
      <c r="K298" s="15">
        <f>(G298)*(H289/12)</f>
        <v>-1299.1180867877849</v>
      </c>
    </row>
    <row r="299" spans="1:11" s="1" customFormat="1" ht="12.75" customHeight="1" x14ac:dyDescent="0.25">
      <c r="A299" s="2"/>
      <c r="B299" s="2" t="s">
        <v>17</v>
      </c>
      <c r="C299" s="6">
        <v>32512</v>
      </c>
      <c r="D299" s="6">
        <v>6500</v>
      </c>
      <c r="E299" s="6">
        <f t="shared" si="65"/>
        <v>2708.2496000000001</v>
      </c>
      <c r="F299" s="6">
        <v>541</v>
      </c>
      <c r="G299" s="6">
        <f t="shared" si="66"/>
        <v>-166266.37635214126</v>
      </c>
      <c r="H299" s="46">
        <f>F299-E299</f>
        <v>-2167.2496000000001</v>
      </c>
      <c r="I299" s="31"/>
      <c r="J299" s="16"/>
      <c r="K299" s="15">
        <f>(G299)*(H289/12)</f>
        <v>-1316.2754794544517</v>
      </c>
    </row>
    <row r="300" spans="1:11" s="1" customFormat="1" ht="12.75" customHeight="1" x14ac:dyDescent="0.25">
      <c r="A300" s="2"/>
      <c r="B300" s="2" t="s">
        <v>18</v>
      </c>
      <c r="C300" s="6">
        <v>32512</v>
      </c>
      <c r="D300" s="6">
        <v>6500</v>
      </c>
      <c r="E300" s="6">
        <f t="shared" si="65"/>
        <v>2708.2496000000001</v>
      </c>
      <c r="F300" s="6">
        <v>541</v>
      </c>
      <c r="G300" s="6">
        <f t="shared" si="66"/>
        <v>-168433.62595214127</v>
      </c>
      <c r="H300" s="46">
        <f>F300-E300</f>
        <v>-2167.2496000000001</v>
      </c>
      <c r="I300" s="31"/>
      <c r="J300" s="16"/>
      <c r="K300" s="15">
        <f>(G300)*(H289/12)</f>
        <v>-1333.4328721211184</v>
      </c>
    </row>
    <row r="301" spans="1:11" s="1" customFormat="1" ht="12.75" customHeight="1" x14ac:dyDescent="0.25">
      <c r="A301" s="2"/>
      <c r="B301" s="2" t="s">
        <v>19</v>
      </c>
      <c r="C301" s="6">
        <v>34560</v>
      </c>
      <c r="D301" s="6">
        <v>6500</v>
      </c>
      <c r="E301" s="6">
        <f t="shared" si="65"/>
        <v>2878.848</v>
      </c>
      <c r="F301" s="6">
        <v>541</v>
      </c>
      <c r="G301" s="6">
        <f t="shared" si="66"/>
        <v>-170600.87555214128</v>
      </c>
      <c r="H301" s="46">
        <f t="shared" ref="H301:H303" si="68">F301-E301</f>
        <v>-2337.848</v>
      </c>
      <c r="I301" s="31"/>
      <c r="J301" s="16"/>
      <c r="K301" s="15">
        <f>(G301)*(H289/12)</f>
        <v>-1350.5902647877854</v>
      </c>
    </row>
    <row r="302" spans="1:11" s="1" customFormat="1" ht="12.75" customHeight="1" x14ac:dyDescent="0.25">
      <c r="A302" s="2"/>
      <c r="B302" s="2" t="s">
        <v>20</v>
      </c>
      <c r="C302" s="6">
        <v>34560</v>
      </c>
      <c r="D302" s="6">
        <v>6500</v>
      </c>
      <c r="E302" s="6">
        <f t="shared" si="65"/>
        <v>2878.848</v>
      </c>
      <c r="F302" s="6">
        <v>541</v>
      </c>
      <c r="G302" s="6">
        <f t="shared" si="66"/>
        <v>-172938.72355214128</v>
      </c>
      <c r="H302" s="46">
        <f t="shared" si="68"/>
        <v>-2337.848</v>
      </c>
      <c r="I302" s="31"/>
      <c r="J302" s="16"/>
      <c r="K302" s="15">
        <f>(G302)*(H289/12)</f>
        <v>-1369.0982281211186</v>
      </c>
    </row>
    <row r="303" spans="1:11" s="1" customFormat="1" ht="12.75" customHeight="1" x14ac:dyDescent="0.25">
      <c r="A303" s="2"/>
      <c r="B303" s="2" t="s">
        <v>21</v>
      </c>
      <c r="C303" s="6">
        <v>34560</v>
      </c>
      <c r="D303" s="6">
        <v>6500</v>
      </c>
      <c r="E303" s="6">
        <f t="shared" si="65"/>
        <v>2878.848</v>
      </c>
      <c r="F303" s="6">
        <v>541</v>
      </c>
      <c r="G303" s="6">
        <f t="shared" si="66"/>
        <v>-175276.57155214128</v>
      </c>
      <c r="H303" s="46">
        <f t="shared" si="68"/>
        <v>-2337.848</v>
      </c>
      <c r="I303" s="31"/>
      <c r="J303" s="23"/>
      <c r="K303" s="15">
        <f>(G303)*(H289/12)</f>
        <v>-1387.6061914544518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412278</v>
      </c>
      <c r="D304" s="9" t="s">
        <v>23</v>
      </c>
      <c r="E304" s="8">
        <f>SUM(E291:E303)</f>
        <v>34342.757399999995</v>
      </c>
      <c r="F304" s="8">
        <f>SUM(F291:F303)</f>
        <v>6492</v>
      </c>
      <c r="G304" s="12">
        <f>SUM(G291:G303)</f>
        <v>-2107589.7294778363</v>
      </c>
      <c r="H304" s="49">
        <f>SUM(H291:H303)</f>
        <v>-27850.757399999995</v>
      </c>
      <c r="I304" s="38">
        <f>H289/12</f>
        <v>7.9166666666666673E-3</v>
      </c>
      <c r="J304" s="16"/>
      <c r="K304" s="30">
        <f>SUM(K291:K303)</f>
        <v>-16685.085358366206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2"/>
      <c r="H305" s="46"/>
      <c r="I305" s="31"/>
      <c r="K305" s="15"/>
    </row>
    <row r="306" spans="1:11" s="1" customFormat="1" ht="12.75" customHeight="1" x14ac:dyDescent="0.25">
      <c r="A306" s="2"/>
      <c r="B306" s="2" t="s">
        <v>24</v>
      </c>
      <c r="C306" s="10">
        <f>G304*I304</f>
        <v>-16685.085358366206</v>
      </c>
      <c r="D306" s="2"/>
      <c r="E306" s="2"/>
      <c r="F306" s="2" t="s">
        <v>25</v>
      </c>
      <c r="G306" s="10">
        <f>H304+C306</f>
        <v>-44535.842758366198</v>
      </c>
      <c r="H306" s="46"/>
      <c r="I306" s="15">
        <f>SUM(I$14,$G$33,$G$53,$G$73,$G$93,$G$112,$G$131,$G$150,$G$169,$G$188,$G$207,$G$227,$G$246,$G$266,$G$286,$G$306)</f>
        <v>-194299.50491050741</v>
      </c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H307" s="53"/>
      <c r="I307" s="135" t="str">
        <f>IF($I306=$G311,"OK","CHECK IT")</f>
        <v>OK</v>
      </c>
      <c r="J307" s="2"/>
      <c r="K307" s="28"/>
    </row>
    <row r="308" spans="1:11" s="1" customFormat="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3" t="s">
        <v>4</v>
      </c>
      <c r="H308" s="449" t="s">
        <v>51</v>
      </c>
      <c r="I308" s="449"/>
      <c r="J308" s="18"/>
      <c r="K308" s="28"/>
    </row>
    <row r="309" spans="1:11" s="1" customFormat="1" ht="12.75" customHeight="1" x14ac:dyDescent="0.25">
      <c r="A309" s="2"/>
      <c r="B309" s="439" t="s">
        <v>182</v>
      </c>
      <c r="C309" s="439"/>
      <c r="D309" s="439"/>
      <c r="E309" s="439" t="s">
        <v>183</v>
      </c>
      <c r="F309" s="439"/>
      <c r="G309" s="4" t="s">
        <v>184</v>
      </c>
      <c r="H309" s="52" t="s">
        <v>52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5" t="s">
        <v>14</v>
      </c>
      <c r="H310" s="48" t="s">
        <v>15</v>
      </c>
      <c r="I310" s="3" t="s">
        <v>16</v>
      </c>
      <c r="J310" s="16"/>
      <c r="K310" s="28"/>
    </row>
    <row r="311" spans="1:11" s="1" customFormat="1" ht="12.75" customHeight="1" x14ac:dyDescent="0.25">
      <c r="A311" s="2"/>
      <c r="B311" s="2" t="s">
        <v>27</v>
      </c>
      <c r="C311" s="6">
        <v>34560</v>
      </c>
      <c r="D311" s="6">
        <v>6500</v>
      </c>
      <c r="E311" s="6">
        <f>C311*8.33%</f>
        <v>2878.848</v>
      </c>
      <c r="F311" s="6">
        <v>541</v>
      </c>
      <c r="G311" s="268">
        <f>$G$14+$G$33+$G$53+$G$73+$G$93+$G$112+$G$131+$G$150+$G$169+$G$188+$G$207+$G$227+$G$246+$G$266+$G$286+G306</f>
        <v>-194299.50491050741</v>
      </c>
      <c r="H311" s="269">
        <f>F311-E311</f>
        <v>-2337.848</v>
      </c>
      <c r="I311" s="31"/>
      <c r="J311" s="16"/>
      <c r="K311" s="15">
        <f>(G311)*(H309/12)</f>
        <v>-1335.8090962597385</v>
      </c>
    </row>
    <row r="312" spans="1:11" s="1" customFormat="1" ht="12.75" customHeight="1" x14ac:dyDescent="0.25">
      <c r="A312" s="2"/>
      <c r="B312" s="2" t="s">
        <v>28</v>
      </c>
      <c r="C312" s="6">
        <v>55601</v>
      </c>
      <c r="D312" s="6">
        <v>6500</v>
      </c>
      <c r="E312" s="6">
        <f t="shared" ref="E312:E322" si="69">C312*8.33%</f>
        <v>4631.5632999999998</v>
      </c>
      <c r="F312" s="6">
        <v>541</v>
      </c>
      <c r="G312" s="270">
        <f>G311+H311</f>
        <v>-196637.35291050741</v>
      </c>
      <c r="H312" s="269">
        <f t="shared" ref="H312:H316" si="70">F312-E312</f>
        <v>-4090.5632999999998</v>
      </c>
      <c r="I312" s="31"/>
      <c r="J312" s="16"/>
      <c r="K312" s="15">
        <f>(G312)*(H309/12)</f>
        <v>-1351.8818012597385</v>
      </c>
    </row>
    <row r="313" spans="1:11" s="1" customFormat="1" ht="12.75" customHeight="1" x14ac:dyDescent="0.25">
      <c r="A313" s="2"/>
      <c r="B313" s="2" t="s">
        <v>29</v>
      </c>
      <c r="C313" s="6">
        <v>34560</v>
      </c>
      <c r="D313" s="6">
        <v>6500</v>
      </c>
      <c r="E313" s="6">
        <f t="shared" si="69"/>
        <v>2878.848</v>
      </c>
      <c r="F313" s="6">
        <v>541</v>
      </c>
      <c r="G313" s="270">
        <f t="shared" ref="G313:G322" si="71">G312+H312</f>
        <v>-200727.91621050742</v>
      </c>
      <c r="H313" s="269">
        <f t="shared" si="70"/>
        <v>-2337.848</v>
      </c>
      <c r="I313" s="31"/>
      <c r="J313" s="16"/>
      <c r="K313" s="15">
        <f>(G313)*(H309/12)</f>
        <v>-1380.0044239472386</v>
      </c>
    </row>
    <row r="314" spans="1:11" s="1" customFormat="1" ht="12.75" customHeight="1" x14ac:dyDescent="0.25">
      <c r="A314" s="2"/>
      <c r="B314" s="2" t="s">
        <v>30</v>
      </c>
      <c r="C314" s="6">
        <v>34560</v>
      </c>
      <c r="D314" s="6">
        <v>6500</v>
      </c>
      <c r="E314" s="6">
        <f t="shared" si="69"/>
        <v>2878.848</v>
      </c>
      <c r="F314" s="6">
        <v>541</v>
      </c>
      <c r="G314" s="270">
        <f t="shared" si="71"/>
        <v>-203065.76421050742</v>
      </c>
      <c r="H314" s="269">
        <f t="shared" si="70"/>
        <v>-2337.848</v>
      </c>
      <c r="I314" s="31" t="s">
        <v>54</v>
      </c>
      <c r="J314" s="16"/>
      <c r="K314" s="15">
        <f>(G314)*(H309/12)</f>
        <v>-1396.0771289472384</v>
      </c>
    </row>
    <row r="315" spans="1:11" s="1" customFormat="1" ht="12.75" customHeight="1" x14ac:dyDescent="0.25">
      <c r="A315" s="2"/>
      <c r="B315" s="2" t="s">
        <v>31</v>
      </c>
      <c r="C315" s="6">
        <v>35600</v>
      </c>
      <c r="D315" s="6">
        <v>6500</v>
      </c>
      <c r="E315" s="6">
        <f t="shared" si="69"/>
        <v>2965.48</v>
      </c>
      <c r="F315" s="6">
        <v>541</v>
      </c>
      <c r="G315" s="270">
        <f t="shared" si="71"/>
        <v>-205403.61221050742</v>
      </c>
      <c r="H315" s="269">
        <f t="shared" si="70"/>
        <v>-2424.48</v>
      </c>
      <c r="I315" s="31" t="s">
        <v>54</v>
      </c>
      <c r="J315" s="16"/>
      <c r="K315" s="15">
        <f>(G315)*(H309/12)</f>
        <v>-1412.1498339472384</v>
      </c>
    </row>
    <row r="316" spans="1:11" s="1" customFormat="1" ht="12.75" customHeight="1" x14ac:dyDescent="0.25">
      <c r="A316" s="2"/>
      <c r="B316" s="2" t="s">
        <v>32</v>
      </c>
      <c r="C316" s="6">
        <v>35600</v>
      </c>
      <c r="D316" s="6">
        <v>6500</v>
      </c>
      <c r="E316" s="6">
        <f t="shared" si="69"/>
        <v>2965.48</v>
      </c>
      <c r="F316" s="6">
        <v>541</v>
      </c>
      <c r="G316" s="270">
        <f t="shared" si="71"/>
        <v>-207828.09221050743</v>
      </c>
      <c r="H316" s="269">
        <f t="shared" si="70"/>
        <v>-2424.48</v>
      </c>
      <c r="I316" s="31"/>
      <c r="J316" s="16"/>
      <c r="K316" s="15">
        <f>(G316)*(H309/12)</f>
        <v>-1428.8181339472385</v>
      </c>
    </row>
    <row r="317" spans="1:11" s="1" customFormat="1" ht="12.75" customHeight="1" x14ac:dyDescent="0.25">
      <c r="A317" s="2"/>
      <c r="B317" s="2" t="s">
        <v>33</v>
      </c>
      <c r="C317" s="6">
        <v>35600</v>
      </c>
      <c r="D317" s="6">
        <v>6500</v>
      </c>
      <c r="E317" s="6">
        <f t="shared" si="69"/>
        <v>2965.48</v>
      </c>
      <c r="F317" s="6">
        <v>541</v>
      </c>
      <c r="G317" s="270">
        <f t="shared" si="71"/>
        <v>-210252.57221050744</v>
      </c>
      <c r="H317" s="269">
        <f>F317-E317</f>
        <v>-2424.48</v>
      </c>
      <c r="I317" s="31"/>
      <c r="J317" s="16"/>
      <c r="K317" s="15">
        <f>(G317)*(H309/12)</f>
        <v>-1445.4864339472385</v>
      </c>
    </row>
    <row r="318" spans="1:11" s="1" customFormat="1" ht="12.75" customHeight="1" x14ac:dyDescent="0.25">
      <c r="A318" s="2"/>
      <c r="B318" s="2" t="s">
        <v>17</v>
      </c>
      <c r="C318" s="6">
        <v>35600</v>
      </c>
      <c r="D318" s="6">
        <v>6500</v>
      </c>
      <c r="E318" s="6">
        <f t="shared" si="69"/>
        <v>2965.48</v>
      </c>
      <c r="F318" s="6">
        <v>541</v>
      </c>
      <c r="G318" s="270">
        <f t="shared" si="71"/>
        <v>-212677.05221050745</v>
      </c>
      <c r="H318" s="269">
        <f>F318-E318</f>
        <v>-2424.48</v>
      </c>
      <c r="I318" s="31"/>
      <c r="J318" s="16"/>
      <c r="K318" s="15">
        <f>(G318)*(H309/12)</f>
        <v>-1462.1547339472388</v>
      </c>
    </row>
    <row r="319" spans="1:11" s="1" customFormat="1" ht="12.75" customHeight="1" x14ac:dyDescent="0.25">
      <c r="A319" s="2"/>
      <c r="B319" s="2" t="s">
        <v>18</v>
      </c>
      <c r="C319" s="6">
        <v>35600</v>
      </c>
      <c r="D319" s="6">
        <v>6500</v>
      </c>
      <c r="E319" s="6">
        <f t="shared" si="69"/>
        <v>2965.48</v>
      </c>
      <c r="F319" s="6">
        <v>541</v>
      </c>
      <c r="G319" s="270">
        <f t="shared" si="71"/>
        <v>-215101.53221050746</v>
      </c>
      <c r="H319" s="269">
        <f>F319-E319</f>
        <v>-2424.48</v>
      </c>
      <c r="I319" s="31"/>
      <c r="J319" s="16"/>
      <c r="K319" s="15">
        <f>(G319)*(H309/12)</f>
        <v>-1478.8230339472389</v>
      </c>
    </row>
    <row r="320" spans="1:11" s="1" customFormat="1" ht="12.75" customHeight="1" x14ac:dyDescent="0.25">
      <c r="A320" s="2"/>
      <c r="B320" s="2" t="s">
        <v>19</v>
      </c>
      <c r="C320" s="6">
        <v>35600</v>
      </c>
      <c r="D320" s="6">
        <v>6500</v>
      </c>
      <c r="E320" s="6">
        <f t="shared" si="69"/>
        <v>2965.48</v>
      </c>
      <c r="F320" s="6">
        <v>541</v>
      </c>
      <c r="G320" s="270">
        <f t="shared" si="71"/>
        <v>-217526.01221050747</v>
      </c>
      <c r="H320" s="269">
        <f t="shared" ref="H320:H322" si="72">F320-E320</f>
        <v>-2424.48</v>
      </c>
      <c r="I320" s="31"/>
      <c r="J320" s="16"/>
      <c r="K320" s="15">
        <f>(G320)*(H309/12)</f>
        <v>-1495.4913339472389</v>
      </c>
    </row>
    <row r="321" spans="1:12" s="1" customFormat="1" ht="12.75" customHeight="1" x14ac:dyDescent="0.25">
      <c r="A321" s="2"/>
      <c r="B321" s="2" t="s">
        <v>20</v>
      </c>
      <c r="C321" s="6">
        <v>38237</v>
      </c>
      <c r="D321" s="6">
        <v>6500</v>
      </c>
      <c r="E321" s="6">
        <f t="shared" si="69"/>
        <v>3185.1421</v>
      </c>
      <c r="F321" s="6">
        <v>541</v>
      </c>
      <c r="G321" s="270">
        <f t="shared" si="71"/>
        <v>-219950.49221050748</v>
      </c>
      <c r="H321" s="269">
        <f t="shared" si="72"/>
        <v>-2644.1421</v>
      </c>
      <c r="I321" s="31"/>
      <c r="J321" s="16"/>
      <c r="K321" s="15">
        <f>(G321)*(H309/12)</f>
        <v>-1512.1596339472389</v>
      </c>
    </row>
    <row r="322" spans="1:12" s="1" customFormat="1" ht="12.75" customHeight="1" x14ac:dyDescent="0.25">
      <c r="A322" s="2"/>
      <c r="B322" s="2" t="s">
        <v>21</v>
      </c>
      <c r="C322" s="6">
        <v>38237</v>
      </c>
      <c r="D322" s="6">
        <v>6500</v>
      </c>
      <c r="E322" s="6">
        <f t="shared" si="69"/>
        <v>3185.1421</v>
      </c>
      <c r="F322" s="6">
        <v>541</v>
      </c>
      <c r="G322" s="270">
        <f t="shared" si="71"/>
        <v>-222594.63431050748</v>
      </c>
      <c r="H322" s="269">
        <f t="shared" si="72"/>
        <v>-2644.1421</v>
      </c>
      <c r="I322" s="31"/>
      <c r="J322" s="23"/>
      <c r="K322" s="15">
        <f>(G322)*(H309/12)</f>
        <v>-1530.3381108847389</v>
      </c>
    </row>
    <row r="323" spans="1:12" s="1" customFormat="1" ht="12.75" customHeight="1" x14ac:dyDescent="0.25">
      <c r="A323" s="2"/>
      <c r="B323" s="7" t="s">
        <v>22</v>
      </c>
      <c r="C323" s="8">
        <f>SUM(C311:C322)</f>
        <v>449355</v>
      </c>
      <c r="D323" s="9" t="s">
        <v>23</v>
      </c>
      <c r="E323" s="8">
        <f>SUM(E311:E322)</f>
        <v>37431.271499999995</v>
      </c>
      <c r="F323" s="8">
        <f>SUM(F311:F322)</f>
        <v>6492</v>
      </c>
      <c r="G323" s="271">
        <f>SUM(G311:G322)</f>
        <v>-2506064.5380260893</v>
      </c>
      <c r="H323" s="272">
        <f>SUM(H311:H322)</f>
        <v>-30939.271499999999</v>
      </c>
      <c r="I323" s="38">
        <f>H309/12</f>
        <v>6.875E-3</v>
      </c>
      <c r="J323" s="16"/>
      <c r="K323" s="30">
        <f>SUM(K311:K322)</f>
        <v>-17229.193698929364</v>
      </c>
    </row>
    <row r="324" spans="1:12" s="1" customFormat="1" ht="12.75" customHeight="1" x14ac:dyDescent="0.25">
      <c r="A324" s="2"/>
      <c r="B324" s="2"/>
      <c r="C324" s="2"/>
      <c r="D324" s="2"/>
      <c r="E324" s="2"/>
      <c r="F324" s="2"/>
      <c r="G324" s="2"/>
      <c r="H324" s="46"/>
      <c r="I324" s="31"/>
      <c r="K324" s="15"/>
    </row>
    <row r="325" spans="1:12" s="1" customFormat="1" ht="12.75" customHeight="1" x14ac:dyDescent="0.25">
      <c r="A325" s="2"/>
      <c r="B325" s="2" t="s">
        <v>24</v>
      </c>
      <c r="C325" s="10">
        <f>G323*I323</f>
        <v>-17229.193698929364</v>
      </c>
      <c r="D325" s="2"/>
      <c r="E325" s="2"/>
      <c r="F325" s="2" t="s">
        <v>25</v>
      </c>
      <c r="G325" s="10">
        <f>H323+C325</f>
        <v>-48168.465198929363</v>
      </c>
      <c r="H325" s="46"/>
      <c r="I325" s="15">
        <f>SUM(I$14,$G$33,$G$53,$G$73,$G$93,$G$112,$G$131,$G$150,$G$169,$G$188,$G$207,$G$227,$G$246,$G$266,$G$286,$G$306,$G$325)</f>
        <v>-242467.97010943678</v>
      </c>
      <c r="J325" s="143" t="str">
        <f>IF($K323=$C325,"Intt OK","Intt CHECK IT")</f>
        <v>Intt OK</v>
      </c>
      <c r="K325" s="15"/>
    </row>
    <row r="326" spans="1:12" s="1" customFormat="1" ht="12.75" customHeight="1" x14ac:dyDescent="0.25">
      <c r="H326" s="53"/>
      <c r="I326" s="135" t="str">
        <f>IF($I325=$G330,"OK","CHECK IT")</f>
        <v>OK</v>
      </c>
      <c r="J326" s="2"/>
      <c r="K326" s="28"/>
    </row>
    <row r="327" spans="1:12" s="1" customFormat="1" ht="12.75" customHeight="1" x14ac:dyDescent="0.25">
      <c r="A327" s="2"/>
      <c r="B327" s="438" t="s">
        <v>2</v>
      </c>
      <c r="C327" s="438"/>
      <c r="D327" s="438"/>
      <c r="E327" s="438" t="s">
        <v>3</v>
      </c>
      <c r="F327" s="438"/>
      <c r="G327" s="3" t="s">
        <v>4</v>
      </c>
      <c r="H327" s="449" t="s">
        <v>53</v>
      </c>
      <c r="I327" s="449"/>
      <c r="J327" s="18"/>
      <c r="K327" s="28"/>
    </row>
    <row r="328" spans="1:12" s="1" customFormat="1" ht="12.75" customHeight="1" x14ac:dyDescent="0.25">
      <c r="A328" s="2"/>
      <c r="B328" s="439" t="s">
        <v>182</v>
      </c>
      <c r="C328" s="439"/>
      <c r="D328" s="439"/>
      <c r="E328" s="439" t="s">
        <v>183</v>
      </c>
      <c r="F328" s="439"/>
      <c r="G328" s="4" t="s">
        <v>184</v>
      </c>
      <c r="H328" s="52" t="s">
        <v>45</v>
      </c>
      <c r="I328" s="45"/>
      <c r="J328" s="2"/>
      <c r="K328" s="28"/>
    </row>
    <row r="329" spans="1:12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5" t="s">
        <v>14</v>
      </c>
      <c r="H329" s="48" t="s">
        <v>15</v>
      </c>
      <c r="I329" s="3" t="s">
        <v>16</v>
      </c>
      <c r="J329" s="16"/>
      <c r="K329" s="28"/>
    </row>
    <row r="330" spans="1:12" s="1" customFormat="1" ht="12.75" customHeight="1" x14ac:dyDescent="0.25">
      <c r="A330" s="2"/>
      <c r="B330" s="2" t="s">
        <v>27</v>
      </c>
      <c r="C330" s="6">
        <v>0</v>
      </c>
      <c r="D330" s="6">
        <v>0</v>
      </c>
      <c r="E330" s="6">
        <f>C330*8.33%</f>
        <v>0</v>
      </c>
      <c r="F330" s="6">
        <v>0</v>
      </c>
      <c r="G330" s="10">
        <f>$G$14+$G$33+$G$53+$G$73+$G$93+$G$112+$G$131+$G$150+$G$169+$G$188+$G$207+$G$227+$G$246+$G$266+$G$286+$G$306+$G$325</f>
        <v>-242467.97010943678</v>
      </c>
      <c r="H330" s="46">
        <f>F330-E330</f>
        <v>0</v>
      </c>
      <c r="I330" s="31"/>
      <c r="J330" s="16"/>
      <c r="K330" s="15">
        <f>(G330)*(H328/12)</f>
        <v>-1717.481454941844</v>
      </c>
    </row>
    <row r="331" spans="1:12" s="1" customFormat="1" ht="12.75" customHeight="1" x14ac:dyDescent="0.25">
      <c r="A331" s="2"/>
      <c r="B331" s="2" t="s">
        <v>28</v>
      </c>
      <c r="C331" s="6">
        <v>0</v>
      </c>
      <c r="D331" s="6">
        <v>0</v>
      </c>
      <c r="E331" s="6">
        <f t="shared" ref="E331:E341" si="73">C331*8.33%</f>
        <v>0</v>
      </c>
      <c r="F331" s="6">
        <v>0</v>
      </c>
      <c r="G331" s="6">
        <f>G330+H330</f>
        <v>-242467.97010943678</v>
      </c>
      <c r="H331" s="46">
        <f t="shared" ref="H331:H335" si="74">F331-E331</f>
        <v>0</v>
      </c>
      <c r="I331" s="31"/>
      <c r="J331" s="16"/>
      <c r="K331" s="15">
        <f>(G331)*(H328/12)</f>
        <v>-1717.481454941844</v>
      </c>
    </row>
    <row r="332" spans="1:12" s="1" customFormat="1" ht="12.75" customHeight="1" x14ac:dyDescent="0.25">
      <c r="A332" s="2"/>
      <c r="B332" s="2" t="s">
        <v>29</v>
      </c>
      <c r="C332" s="6">
        <v>0</v>
      </c>
      <c r="D332" s="6">
        <v>0</v>
      </c>
      <c r="E332" s="6">
        <f t="shared" si="73"/>
        <v>0</v>
      </c>
      <c r="F332" s="6">
        <v>0</v>
      </c>
      <c r="G332" s="6">
        <f t="shared" ref="G332:G341" si="75">G331+H331</f>
        <v>-242467.97010943678</v>
      </c>
      <c r="H332" s="46">
        <f t="shared" si="74"/>
        <v>0</v>
      </c>
      <c r="I332" s="31"/>
      <c r="J332" s="16"/>
      <c r="K332" s="15">
        <f>(G332)*(H328/12)</f>
        <v>-1717.481454941844</v>
      </c>
    </row>
    <row r="333" spans="1:12" s="1" customFormat="1" ht="12.75" customHeight="1" x14ac:dyDescent="0.25">
      <c r="A333" s="2"/>
      <c r="B333" s="2" t="s">
        <v>30</v>
      </c>
      <c r="C333" s="6">
        <v>0</v>
      </c>
      <c r="D333" s="6">
        <v>0</v>
      </c>
      <c r="E333" s="6">
        <f t="shared" si="73"/>
        <v>0</v>
      </c>
      <c r="F333" s="6">
        <v>0</v>
      </c>
      <c r="G333" s="6">
        <f t="shared" si="75"/>
        <v>-242467.97010943678</v>
      </c>
      <c r="H333" s="46">
        <f t="shared" si="74"/>
        <v>0</v>
      </c>
      <c r="I333" s="31" t="s">
        <v>54</v>
      </c>
      <c r="J333" s="16"/>
      <c r="K333" s="15">
        <f>(G333)*(H328/12)</f>
        <v>-1717.481454941844</v>
      </c>
    </row>
    <row r="334" spans="1:12" s="1" customFormat="1" ht="12.75" customHeight="1" x14ac:dyDescent="0.25">
      <c r="A334" s="2"/>
      <c r="B334" s="2" t="s">
        <v>31</v>
      </c>
      <c r="C334" s="6">
        <v>0</v>
      </c>
      <c r="D334" s="6">
        <v>0</v>
      </c>
      <c r="E334" s="6">
        <f t="shared" si="73"/>
        <v>0</v>
      </c>
      <c r="F334" s="6">
        <v>0</v>
      </c>
      <c r="G334" s="6">
        <f t="shared" si="75"/>
        <v>-242467.97010943678</v>
      </c>
      <c r="H334" s="46">
        <f t="shared" si="74"/>
        <v>0</v>
      </c>
      <c r="I334" s="31" t="s">
        <v>54</v>
      </c>
      <c r="J334" s="16"/>
      <c r="K334" s="15">
        <f>(G334)*(H328/12)</f>
        <v>-1717.481454941844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0</v>
      </c>
      <c r="D335" s="6">
        <v>0</v>
      </c>
      <c r="E335" s="6">
        <f t="shared" si="73"/>
        <v>0</v>
      </c>
      <c r="F335" s="6">
        <v>0</v>
      </c>
      <c r="G335" s="6">
        <f t="shared" si="75"/>
        <v>-242467.97010943678</v>
      </c>
      <c r="H335" s="46">
        <f t="shared" si="74"/>
        <v>0</v>
      </c>
      <c r="I335" s="31" t="s">
        <v>54</v>
      </c>
      <c r="J335" s="16"/>
      <c r="K335" s="15">
        <f>(G335)*(H328/12)</f>
        <v>-1717.481454941844</v>
      </c>
    </row>
    <row r="336" spans="1:12" s="1" customFormat="1" ht="12.75" customHeight="1" x14ac:dyDescent="0.25">
      <c r="A336" s="2"/>
      <c r="B336" s="2" t="s">
        <v>33</v>
      </c>
      <c r="C336" s="6">
        <v>0</v>
      </c>
      <c r="D336" s="6">
        <v>0</v>
      </c>
      <c r="E336" s="6">
        <f t="shared" si="73"/>
        <v>0</v>
      </c>
      <c r="F336" s="6">
        <v>0</v>
      </c>
      <c r="G336" s="6">
        <f t="shared" si="75"/>
        <v>-242467.97010943678</v>
      </c>
      <c r="H336" s="46">
        <f>F336-E336</f>
        <v>0</v>
      </c>
      <c r="I336" s="31"/>
      <c r="J336" s="16"/>
      <c r="K336" s="15">
        <f>(G336)*(H328/12)</f>
        <v>-1717.481454941844</v>
      </c>
    </row>
    <row r="337" spans="1:11" s="1" customFormat="1" ht="12.75" customHeight="1" x14ac:dyDescent="0.25">
      <c r="A337" s="2"/>
      <c r="B337" s="2" t="s">
        <v>17</v>
      </c>
      <c r="C337" s="6">
        <v>0</v>
      </c>
      <c r="D337" s="6">
        <v>0</v>
      </c>
      <c r="E337" s="6">
        <f t="shared" si="73"/>
        <v>0</v>
      </c>
      <c r="F337" s="6">
        <v>0</v>
      </c>
      <c r="G337" s="6">
        <f t="shared" si="75"/>
        <v>-242467.97010943678</v>
      </c>
      <c r="H337" s="46">
        <f>F337-E337</f>
        <v>0</v>
      </c>
      <c r="I337" s="31"/>
      <c r="J337" s="16"/>
      <c r="K337" s="15">
        <f>(G337)*(H328/12)</f>
        <v>-1717.481454941844</v>
      </c>
    </row>
    <row r="338" spans="1:11" s="1" customFormat="1" ht="12.75" customHeight="1" x14ac:dyDescent="0.25">
      <c r="A338" s="2"/>
      <c r="B338" s="2" t="s">
        <v>18</v>
      </c>
      <c r="C338" s="6">
        <v>0</v>
      </c>
      <c r="D338" s="6">
        <v>0</v>
      </c>
      <c r="E338" s="6">
        <f t="shared" si="73"/>
        <v>0</v>
      </c>
      <c r="F338" s="6">
        <v>0</v>
      </c>
      <c r="G338" s="6">
        <f t="shared" si="75"/>
        <v>-242467.97010943678</v>
      </c>
      <c r="H338" s="46">
        <f>F338-E338</f>
        <v>0</v>
      </c>
      <c r="I338" s="31"/>
      <c r="J338" s="16"/>
      <c r="K338" s="15">
        <f>(G338)*(H328/12)</f>
        <v>-1717.481454941844</v>
      </c>
    </row>
    <row r="339" spans="1:11" s="1" customFormat="1" ht="12.75" customHeight="1" x14ac:dyDescent="0.25">
      <c r="A339" s="2"/>
      <c r="B339" s="2" t="s">
        <v>19</v>
      </c>
      <c r="C339" s="6">
        <v>0</v>
      </c>
      <c r="D339" s="6">
        <v>0</v>
      </c>
      <c r="E339" s="6">
        <f t="shared" si="73"/>
        <v>0</v>
      </c>
      <c r="F339" s="6">
        <v>0</v>
      </c>
      <c r="G339" s="6">
        <f t="shared" si="75"/>
        <v>-242467.97010943678</v>
      </c>
      <c r="H339" s="46">
        <f t="shared" ref="H339:H341" si="76">F339-E339</f>
        <v>0</v>
      </c>
      <c r="I339" s="31"/>
      <c r="J339" s="16"/>
      <c r="K339" s="15">
        <f>(G339)*(H328/12)</f>
        <v>-1717.481454941844</v>
      </c>
    </row>
    <row r="340" spans="1:11" s="1" customFormat="1" ht="12.75" customHeight="1" x14ac:dyDescent="0.25">
      <c r="A340" s="2"/>
      <c r="B340" s="2" t="s">
        <v>20</v>
      </c>
      <c r="C340" s="6">
        <v>0</v>
      </c>
      <c r="D340" s="6">
        <v>0</v>
      </c>
      <c r="E340" s="6">
        <f t="shared" si="73"/>
        <v>0</v>
      </c>
      <c r="F340" s="6">
        <v>0</v>
      </c>
      <c r="G340" s="6">
        <f t="shared" si="75"/>
        <v>-242467.97010943678</v>
      </c>
      <c r="H340" s="46">
        <f t="shared" si="76"/>
        <v>0</v>
      </c>
      <c r="I340" s="31"/>
      <c r="J340" s="16"/>
      <c r="K340" s="15">
        <f>(G340)*(H328/12)</f>
        <v>-1717.481454941844</v>
      </c>
    </row>
    <row r="341" spans="1:11" s="1" customFormat="1" ht="12.75" customHeight="1" x14ac:dyDescent="0.25">
      <c r="A341" s="2"/>
      <c r="B341" s="2" t="s">
        <v>21</v>
      </c>
      <c r="C341" s="6">
        <v>0</v>
      </c>
      <c r="D341" s="6">
        <v>0</v>
      </c>
      <c r="E341" s="6">
        <f t="shared" si="73"/>
        <v>0</v>
      </c>
      <c r="F341" s="6">
        <v>0</v>
      </c>
      <c r="G341" s="6">
        <f t="shared" si="75"/>
        <v>-242467.97010943678</v>
      </c>
      <c r="H341" s="46">
        <f t="shared" si="76"/>
        <v>0</v>
      </c>
      <c r="I341" s="31"/>
      <c r="J341" s="23"/>
      <c r="K341" s="15">
        <f>(G341)*(H328/12)</f>
        <v>-1717.481454941844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0</v>
      </c>
      <c r="D342" s="9" t="s">
        <v>23</v>
      </c>
      <c r="E342" s="8">
        <f>SUM(E330:E341)</f>
        <v>0</v>
      </c>
      <c r="F342" s="8">
        <f>SUM(F330:F341)</f>
        <v>0</v>
      </c>
      <c r="G342" s="12">
        <f>SUM(G330:G341)</f>
        <v>-2909615.6413132404</v>
      </c>
      <c r="H342" s="49">
        <f>SUM(H330:H341)</f>
        <v>0</v>
      </c>
      <c r="I342" s="38">
        <f>H328/12</f>
        <v>7.0833333333333338E-3</v>
      </c>
      <c r="J342" s="16"/>
      <c r="K342" s="30">
        <f>SUM(K330:K341)</f>
        <v>-20609.777459302128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2"/>
      <c r="H343" s="46"/>
      <c r="I343" s="31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-20609.77745930212</v>
      </c>
      <c r="D344" s="2"/>
      <c r="E344" s="2"/>
      <c r="F344" s="2" t="s">
        <v>25</v>
      </c>
      <c r="G344" s="10">
        <f>H342+C344</f>
        <v>-20609.77745930212</v>
      </c>
      <c r="H344" s="46"/>
      <c r="I344" s="15">
        <f>SUM(I$14,$G$33,$G$53,$G$73,$G$93,$G$112,$G$131,$G$150,$G$169,$G$188,$G$207,$G$227,$G$246,$G$266,$G$286,$G$306,$G$325,G344)</f>
        <v>-263077.74756873888</v>
      </c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H345" s="53"/>
      <c r="I345" s="135" t="str">
        <f>IF($I344=$G349,"OK","CHECK IT")</f>
        <v>OK</v>
      </c>
      <c r="J345" s="2"/>
      <c r="K345" s="28"/>
    </row>
    <row r="346" spans="1:11" s="1" customFormat="1" ht="12.75" customHeight="1" x14ac:dyDescent="0.25">
      <c r="A346" s="2"/>
      <c r="B346" s="438" t="s">
        <v>2</v>
      </c>
      <c r="C346" s="438"/>
      <c r="D346" s="438"/>
      <c r="E346" s="438" t="s">
        <v>3</v>
      </c>
      <c r="F346" s="438"/>
      <c r="G346" s="3" t="s">
        <v>4</v>
      </c>
      <c r="H346" s="449" t="s">
        <v>55</v>
      </c>
      <c r="I346" s="449"/>
      <c r="J346" s="18"/>
      <c r="K346" s="28"/>
    </row>
    <row r="347" spans="1:11" s="1" customFormat="1" ht="12.75" customHeight="1" x14ac:dyDescent="0.25">
      <c r="A347" s="2"/>
      <c r="B347" s="439" t="s">
        <v>182</v>
      </c>
      <c r="C347" s="439"/>
      <c r="D347" s="439"/>
      <c r="E347" s="439" t="s">
        <v>183</v>
      </c>
      <c r="F347" s="439"/>
      <c r="G347" s="4" t="s">
        <v>184</v>
      </c>
      <c r="H347" s="52" t="s">
        <v>56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5" t="s">
        <v>14</v>
      </c>
      <c r="H348" s="48" t="s">
        <v>15</v>
      </c>
      <c r="I348" s="3" t="s">
        <v>16</v>
      </c>
      <c r="J348" s="16"/>
      <c r="K348" s="28"/>
    </row>
    <row r="349" spans="1:11" s="1" customFormat="1" ht="12.75" customHeight="1" x14ac:dyDescent="0.25">
      <c r="A349" s="2"/>
      <c r="B349" s="2" t="s">
        <v>27</v>
      </c>
      <c r="C349" s="6">
        <v>0</v>
      </c>
      <c r="D349" s="6">
        <v>0</v>
      </c>
      <c r="E349" s="6">
        <f>C349*8.33%</f>
        <v>0</v>
      </c>
      <c r="F349" s="6">
        <v>0</v>
      </c>
      <c r="G349" s="10">
        <f>$G$14+$G$33+$G$53+$G$73+$G$93+$G$112+$G$131+$G$150+$G$169+$G$188+$G$207+$G$227+$G$246+$G$266+$G$286+$G$306+$G$325+G344</f>
        <v>-263077.74756873888</v>
      </c>
      <c r="H349" s="46">
        <f>F349-E349</f>
        <v>0</v>
      </c>
      <c r="I349" s="31"/>
      <c r="J349" s="16"/>
      <c r="K349" s="15">
        <f>(G349)*(H347/12)</f>
        <v>-1918.2752426887207</v>
      </c>
    </row>
    <row r="350" spans="1:11" s="1" customFormat="1" ht="12.75" customHeight="1" x14ac:dyDescent="0.25">
      <c r="A350" s="2"/>
      <c r="B350" s="2" t="s">
        <v>35</v>
      </c>
      <c r="C350" s="6">
        <v>0</v>
      </c>
      <c r="D350" s="6">
        <v>0</v>
      </c>
      <c r="E350" s="6">
        <f t="shared" ref="E350:E360" si="77">C350*8.33%</f>
        <v>0</v>
      </c>
      <c r="F350" s="6">
        <v>0</v>
      </c>
      <c r="G350" s="6">
        <f t="shared" ref="G350:G360" si="78">G349+H349</f>
        <v>-263077.74756873888</v>
      </c>
      <c r="H350" s="46">
        <f t="shared" ref="H350:H355" si="79">F350-E350</f>
        <v>0</v>
      </c>
      <c r="I350" s="31"/>
      <c r="J350" s="16"/>
      <c r="K350" s="42">
        <f>(G350)*(H347/12)</f>
        <v>-1918.2752426887207</v>
      </c>
    </row>
    <row r="351" spans="1:11" s="1" customFormat="1" ht="12.75" customHeight="1" x14ac:dyDescent="0.25">
      <c r="A351" s="2"/>
      <c r="B351" s="2" t="s">
        <v>28</v>
      </c>
      <c r="C351" s="6">
        <v>0</v>
      </c>
      <c r="D351" s="6">
        <v>0</v>
      </c>
      <c r="E351" s="6">
        <f t="shared" si="77"/>
        <v>0</v>
      </c>
      <c r="F351" s="6">
        <v>0</v>
      </c>
      <c r="G351" s="6">
        <f t="shared" si="78"/>
        <v>-263077.74756873888</v>
      </c>
      <c r="H351" s="46">
        <f t="shared" si="79"/>
        <v>0</v>
      </c>
      <c r="I351" s="31"/>
      <c r="J351" s="16"/>
      <c r="K351" s="15">
        <f>(G351)*(H347/12)</f>
        <v>-1918.2752426887207</v>
      </c>
    </row>
    <row r="352" spans="1:11" s="1" customFormat="1" ht="12.75" customHeight="1" x14ac:dyDescent="0.25">
      <c r="A352" s="2"/>
      <c r="B352" s="2" t="s">
        <v>29</v>
      </c>
      <c r="C352" s="6">
        <v>0</v>
      </c>
      <c r="D352" s="6">
        <v>0</v>
      </c>
      <c r="E352" s="6">
        <f t="shared" si="77"/>
        <v>0</v>
      </c>
      <c r="F352" s="6">
        <v>0</v>
      </c>
      <c r="G352" s="6">
        <f t="shared" si="78"/>
        <v>-263077.74756873888</v>
      </c>
      <c r="H352" s="46">
        <f t="shared" si="79"/>
        <v>0</v>
      </c>
      <c r="I352" s="31"/>
      <c r="J352" s="16"/>
      <c r="K352" s="15">
        <f>(G352)*(H347/12)</f>
        <v>-1918.2752426887207</v>
      </c>
    </row>
    <row r="353" spans="1:11" s="1" customFormat="1" ht="12.75" customHeight="1" x14ac:dyDescent="0.25">
      <c r="A353" s="2"/>
      <c r="B353" s="2" t="s">
        <v>30</v>
      </c>
      <c r="C353" s="6">
        <v>0</v>
      </c>
      <c r="D353" s="6">
        <v>0</v>
      </c>
      <c r="E353" s="6">
        <f t="shared" si="77"/>
        <v>0</v>
      </c>
      <c r="F353" s="6">
        <v>0</v>
      </c>
      <c r="G353" s="6">
        <f t="shared" si="78"/>
        <v>-263077.74756873888</v>
      </c>
      <c r="H353" s="46">
        <f t="shared" si="79"/>
        <v>0</v>
      </c>
      <c r="I353" s="31" t="s">
        <v>54</v>
      </c>
      <c r="J353" s="16"/>
      <c r="K353" s="15">
        <f>(G353)*(H347/12)</f>
        <v>-1918.2752426887207</v>
      </c>
    </row>
    <row r="354" spans="1:11" s="1" customFormat="1" ht="12.75" customHeight="1" x14ac:dyDescent="0.25">
      <c r="A354" s="2"/>
      <c r="B354" s="2" t="s">
        <v>31</v>
      </c>
      <c r="C354" s="6">
        <v>0</v>
      </c>
      <c r="D354" s="6">
        <v>0</v>
      </c>
      <c r="E354" s="6">
        <f t="shared" si="77"/>
        <v>0</v>
      </c>
      <c r="F354" s="6">
        <v>0</v>
      </c>
      <c r="G354" s="6">
        <f t="shared" si="78"/>
        <v>-263077.74756873888</v>
      </c>
      <c r="H354" s="46">
        <f t="shared" si="79"/>
        <v>0</v>
      </c>
      <c r="I354" s="31" t="s">
        <v>54</v>
      </c>
      <c r="J354" s="16"/>
      <c r="K354" s="15">
        <f>(G354)*(H347/12)</f>
        <v>-1918.2752426887207</v>
      </c>
    </row>
    <row r="355" spans="1:11" s="1" customFormat="1" ht="12.75" customHeight="1" x14ac:dyDescent="0.25">
      <c r="A355" s="2"/>
      <c r="B355" s="2" t="s">
        <v>32</v>
      </c>
      <c r="C355" s="6">
        <v>0</v>
      </c>
      <c r="D355" s="6">
        <v>0</v>
      </c>
      <c r="E355" s="6">
        <f t="shared" si="77"/>
        <v>0</v>
      </c>
      <c r="F355" s="6">
        <v>0</v>
      </c>
      <c r="G355" s="6">
        <f t="shared" si="78"/>
        <v>-263077.74756873888</v>
      </c>
      <c r="H355" s="46">
        <f t="shared" si="79"/>
        <v>0</v>
      </c>
      <c r="I355" s="31"/>
      <c r="J355" s="16"/>
      <c r="K355" s="15">
        <f>(G355)*(H347/12)</f>
        <v>-1918.2752426887207</v>
      </c>
    </row>
    <row r="356" spans="1:11" s="1" customFormat="1" ht="12.75" customHeight="1" x14ac:dyDescent="0.25">
      <c r="A356" s="2"/>
      <c r="B356" s="2" t="s">
        <v>33</v>
      </c>
      <c r="C356" s="6">
        <v>0</v>
      </c>
      <c r="D356" s="6">
        <v>0</v>
      </c>
      <c r="E356" s="6">
        <f t="shared" si="77"/>
        <v>0</v>
      </c>
      <c r="F356" s="6">
        <v>0</v>
      </c>
      <c r="G356" s="6">
        <f t="shared" si="78"/>
        <v>-263077.74756873888</v>
      </c>
      <c r="H356" s="46">
        <f>F356-E356</f>
        <v>0</v>
      </c>
      <c r="I356" s="31"/>
      <c r="J356" s="16"/>
      <c r="K356" s="15">
        <f>(G356)*(H347/12)</f>
        <v>-1918.2752426887207</v>
      </c>
    </row>
    <row r="357" spans="1:11" s="1" customFormat="1" ht="12.75" customHeight="1" x14ac:dyDescent="0.25">
      <c r="A357" s="2"/>
      <c r="B357" s="2" t="s">
        <v>17</v>
      </c>
      <c r="C357" s="6">
        <v>0</v>
      </c>
      <c r="D357" s="6">
        <v>0</v>
      </c>
      <c r="E357" s="6">
        <f t="shared" si="77"/>
        <v>0</v>
      </c>
      <c r="F357" s="6">
        <v>0</v>
      </c>
      <c r="G357" s="6">
        <f t="shared" si="78"/>
        <v>-263077.74756873888</v>
      </c>
      <c r="H357" s="46">
        <f>F357-E357</f>
        <v>0</v>
      </c>
      <c r="I357" s="31"/>
      <c r="J357" s="16"/>
      <c r="K357" s="15">
        <f>(G357)*(H347/12)</f>
        <v>-1918.2752426887207</v>
      </c>
    </row>
    <row r="358" spans="1:11" s="1" customFormat="1" ht="12.75" customHeight="1" x14ac:dyDescent="0.25">
      <c r="A358" s="2"/>
      <c r="B358" s="2" t="s">
        <v>18</v>
      </c>
      <c r="C358" s="6">
        <v>0</v>
      </c>
      <c r="D358" s="6">
        <v>0</v>
      </c>
      <c r="E358" s="6">
        <f t="shared" si="77"/>
        <v>0</v>
      </c>
      <c r="F358" s="6">
        <v>0</v>
      </c>
      <c r="G358" s="6">
        <f t="shared" si="78"/>
        <v>-263077.74756873888</v>
      </c>
      <c r="H358" s="46">
        <f>F358-E358</f>
        <v>0</v>
      </c>
      <c r="I358" s="31"/>
      <c r="J358" s="16"/>
      <c r="K358" s="15">
        <f>(G358)*(H347/12)</f>
        <v>-1918.2752426887207</v>
      </c>
    </row>
    <row r="359" spans="1:11" s="1" customFormat="1" ht="12.75" customHeight="1" x14ac:dyDescent="0.25">
      <c r="A359" s="2"/>
      <c r="B359" s="2" t="s">
        <v>19</v>
      </c>
      <c r="C359" s="6">
        <v>0</v>
      </c>
      <c r="D359" s="6">
        <v>0</v>
      </c>
      <c r="E359" s="6">
        <f t="shared" si="77"/>
        <v>0</v>
      </c>
      <c r="F359" s="6">
        <v>0</v>
      </c>
      <c r="G359" s="6">
        <f t="shared" si="78"/>
        <v>-263077.74756873888</v>
      </c>
      <c r="H359" s="46">
        <f t="shared" ref="H359:H360" si="80">F359-E359</f>
        <v>0</v>
      </c>
      <c r="I359" s="31"/>
      <c r="J359" s="16"/>
      <c r="K359" s="15">
        <f>(G359)*(H347/12)</f>
        <v>-1918.2752426887207</v>
      </c>
    </row>
    <row r="360" spans="1:11" s="1" customFormat="1" ht="12.75" customHeight="1" x14ac:dyDescent="0.25">
      <c r="A360" s="2"/>
      <c r="B360" s="2" t="s">
        <v>20</v>
      </c>
      <c r="C360" s="6">
        <v>0</v>
      </c>
      <c r="D360" s="6">
        <v>0</v>
      </c>
      <c r="E360" s="6">
        <f t="shared" si="77"/>
        <v>0</v>
      </c>
      <c r="F360" s="6">
        <v>0</v>
      </c>
      <c r="G360" s="6">
        <f t="shared" si="78"/>
        <v>-263077.74756873888</v>
      </c>
      <c r="H360" s="46">
        <f t="shared" si="80"/>
        <v>0</v>
      </c>
      <c r="I360" s="31"/>
      <c r="J360" s="16"/>
      <c r="K360" s="15">
        <f>(G360)*(H347/12)</f>
        <v>-1918.2752426887207</v>
      </c>
    </row>
    <row r="361" spans="1:11" s="1" customFormat="1" ht="12.75" customHeight="1" x14ac:dyDescent="0.25">
      <c r="A361" s="2"/>
      <c r="B361" s="7" t="s">
        <v>22</v>
      </c>
      <c r="C361" s="8">
        <f>SUM(C349:C360)</f>
        <v>0</v>
      </c>
      <c r="D361" s="9" t="s">
        <v>23</v>
      </c>
      <c r="E361" s="8">
        <f>SUM(E349:E360)</f>
        <v>0</v>
      </c>
      <c r="F361" s="8">
        <f>SUM(F349:F360)</f>
        <v>0</v>
      </c>
      <c r="G361" s="12">
        <f>SUM(G349:G360)</f>
        <v>-3156932.9708248656</v>
      </c>
      <c r="H361" s="49">
        <f>SUM(H349:H360)</f>
        <v>0</v>
      </c>
      <c r="I361" s="38">
        <f>H347/12</f>
        <v>7.2916666666666659E-3</v>
      </c>
      <c r="J361" s="16"/>
      <c r="K361" s="30">
        <f>SUM(K349:K360)</f>
        <v>-23019.302912264644</v>
      </c>
    </row>
    <row r="362" spans="1:11" s="1" customFormat="1" ht="12.75" customHeight="1" x14ac:dyDescent="0.25">
      <c r="A362" s="2"/>
      <c r="B362" s="2"/>
      <c r="C362" s="2"/>
      <c r="D362" s="2"/>
      <c r="E362" s="2"/>
      <c r="F362" s="2"/>
      <c r="G362" s="2"/>
      <c r="H362" s="46"/>
      <c r="I362" s="31"/>
      <c r="K362" s="15"/>
    </row>
    <row r="363" spans="1:11" s="1" customFormat="1" ht="12.75" customHeight="1" x14ac:dyDescent="0.25">
      <c r="A363" s="2"/>
      <c r="B363" s="2" t="s">
        <v>24</v>
      </c>
      <c r="C363" s="10">
        <f>G361*I361</f>
        <v>-23019.302912264644</v>
      </c>
      <c r="D363" s="2"/>
      <c r="E363" s="2"/>
      <c r="F363" s="2" t="s">
        <v>25</v>
      </c>
      <c r="G363" s="10">
        <f>H361+C363</f>
        <v>-23019.302912264644</v>
      </c>
      <c r="H363" s="46"/>
      <c r="I363" s="15">
        <f>SUM(I$14,$G$33,$G$53,$G$73,$G$93,$G$112,$G$131,$G$150,$G$169,$G$188,$G$207,$G$227,$G$246,$G$266,$G$286,$G$306,$G$325,$G$344,$G$363)</f>
        <v>-286097.05048100353</v>
      </c>
      <c r="J363" s="143" t="str">
        <f>IF($K361=$C363,"Intt OK","Intt CHECK IT")</f>
        <v>Intt OK</v>
      </c>
      <c r="K363" s="15"/>
    </row>
    <row r="364" spans="1:11" x14ac:dyDescent="0.25">
      <c r="I364" s="135" t="s">
        <v>148</v>
      </c>
      <c r="J364" s="2"/>
    </row>
    <row r="365" spans="1:11" ht="15.75" thickBot="1" x14ac:dyDescent="0.3">
      <c r="B365" s="2" t="s">
        <v>61</v>
      </c>
      <c r="C365" s="10">
        <f>G14+G33+G53+G73+G93+G112+G131+G150+G169+G188+G207+G227+G246+G266+G286+G306+G325+G344+G363</f>
        <v>-286097.05048100353</v>
      </c>
      <c r="J365" s="18"/>
    </row>
    <row r="366" spans="1:11" s="1" customFormat="1" ht="24" thickBot="1" x14ac:dyDescent="0.3">
      <c r="C366" s="440" t="s">
        <v>191</v>
      </c>
      <c r="D366" s="441"/>
      <c r="E366" s="441"/>
      <c r="F366" s="441"/>
      <c r="G366" s="441"/>
      <c r="H366" s="441"/>
      <c r="I366" s="441"/>
      <c r="J366" s="441"/>
      <c r="K366" s="442"/>
    </row>
    <row r="367" spans="1:11" ht="32.25" thickBot="1" x14ac:dyDescent="0.3">
      <c r="C367" s="262" t="s">
        <v>183</v>
      </c>
      <c r="D367" s="207" t="s">
        <v>192</v>
      </c>
      <c r="E367" s="210" t="s">
        <v>184</v>
      </c>
      <c r="F367" s="248" t="s">
        <v>120</v>
      </c>
      <c r="G367" s="208">
        <f>SUM(G363,G344,G325,G306,G286,G266,G246,G227,G207,G188,G169,G150,G131,G112,G93,G73,G53,G33,G14)</f>
        <v>-286097.05048100348</v>
      </c>
      <c r="H367" s="249" t="s">
        <v>148</v>
      </c>
      <c r="I367" s="210"/>
      <c r="J367" s="211"/>
      <c r="K367" s="250"/>
    </row>
    <row r="368" spans="1:11" ht="15.75" x14ac:dyDescent="0.25">
      <c r="A368" s="100"/>
      <c r="C368" s="100"/>
      <c r="D368" s="207" t="s">
        <v>193</v>
      </c>
      <c r="E368" s="244" t="s">
        <v>182</v>
      </c>
      <c r="F368" s="248"/>
      <c r="G368" s="208"/>
      <c r="H368" s="209">
        <f>C365-G367</f>
        <v>0</v>
      </c>
      <c r="I368" s="210"/>
      <c r="J368" s="211"/>
      <c r="K368" s="212"/>
    </row>
    <row r="369" spans="1:11" ht="23.25" x14ac:dyDescent="0.25">
      <c r="A369" s="109"/>
      <c r="C369" s="213"/>
      <c r="D369" s="207" t="s">
        <v>194</v>
      </c>
      <c r="E369" s="244" t="s">
        <v>203</v>
      </c>
      <c r="F369" s="252"/>
      <c r="G369" s="207"/>
      <c r="H369" s="214"/>
      <c r="I369" s="215"/>
      <c r="J369" s="211"/>
      <c r="K369" s="212"/>
    </row>
    <row r="370" spans="1:11" ht="36" x14ac:dyDescent="0.25">
      <c r="A370" s="113"/>
      <c r="B370" s="114"/>
      <c r="C370" s="216" t="s">
        <v>171</v>
      </c>
      <c r="D370" s="217"/>
      <c r="E370" s="218" t="s">
        <v>172</v>
      </c>
      <c r="F370" s="218" t="s">
        <v>173</v>
      </c>
      <c r="G370" s="219"/>
      <c r="H370" s="218" t="s">
        <v>174</v>
      </c>
      <c r="I370" s="220"/>
      <c r="J370" s="211"/>
      <c r="K370" s="222" t="s">
        <v>175</v>
      </c>
    </row>
    <row r="371" spans="1:11" x14ac:dyDescent="0.25">
      <c r="A371" s="120"/>
      <c r="B371" s="59"/>
      <c r="C371" s="223">
        <f>SUM(C361,C342,C323,C304,C284,C264,C244,C225,C205,C187,C167,C149,C129,C110,C91,C71,C51,C31,C12)</f>
        <v>3083159</v>
      </c>
      <c r="D371" s="224"/>
      <c r="E371" s="225">
        <f>SUM(E361,E342,E323,E304,E284,E264,E244,E225,E205,E187,E167,E149,E129,E110,E91,E71,E51,E31,E12)</f>
        <v>256827.14470000003</v>
      </c>
      <c r="F371" s="225">
        <f>SUM(F361,F342,F323,F304,F284,F264,F244,F225,F205,F187,F167,F149,F129,F110,F91,F71,F51,F31,F12)</f>
        <v>96581</v>
      </c>
      <c r="G371" s="225" t="s">
        <v>54</v>
      </c>
      <c r="H371" s="225">
        <f>SUM(H361,H342,H323,H304,H284,H264,H244,H225,H205,H187,H167,H149,H129,H110,H91,H71,H51,H31,H12)</f>
        <v>-160246.14470000003</v>
      </c>
      <c r="I371" s="225" t="s">
        <v>54</v>
      </c>
      <c r="J371" s="211"/>
      <c r="K371" s="227">
        <f>SUM(K361,K342,K323,K304,K284,K264,K244,K225,K205,K187,K167,K149,K129,K110,K91,K71,K51,K31,K12)</f>
        <v>-125850.90578100352</v>
      </c>
    </row>
    <row r="372" spans="1:11" ht="15.75" thickBot="1" x14ac:dyDescent="0.3">
      <c r="A372" s="120"/>
      <c r="B372" s="59"/>
      <c r="C372" s="228"/>
      <c r="D372" s="229"/>
      <c r="E372" s="230">
        <f>$C371*8.33%</f>
        <v>256827.1447</v>
      </c>
      <c r="F372" s="229"/>
      <c r="G372" s="210"/>
      <c r="H372" s="230">
        <f>$E372-$F371</f>
        <v>160246.1447</v>
      </c>
      <c r="I372" s="231"/>
      <c r="J372" s="211"/>
      <c r="K372" s="212"/>
    </row>
    <row r="373" spans="1:11" ht="24" thickBot="1" x14ac:dyDescent="0.3">
      <c r="A373" s="120"/>
      <c r="B373" s="59"/>
      <c r="C373" s="228"/>
      <c r="D373" s="229"/>
      <c r="E373" s="232" t="str">
        <f>IF($E371=$E372,"OK","CHECK IT")</f>
        <v>OK</v>
      </c>
      <c r="F373" s="230"/>
      <c r="G373" s="210"/>
      <c r="H373" s="232" t="s">
        <v>148</v>
      </c>
      <c r="I373" s="215"/>
      <c r="J373" s="211"/>
      <c r="K373" s="212"/>
    </row>
    <row r="374" spans="1:11" ht="27" thickBot="1" x14ac:dyDescent="0.3">
      <c r="A374" s="124"/>
      <c r="B374" s="59"/>
      <c r="C374" s="233"/>
      <c r="D374" s="234"/>
      <c r="E374" s="209">
        <f>$E371-$E372</f>
        <v>0</v>
      </c>
      <c r="F374" s="235"/>
      <c r="G374" s="235"/>
      <c r="H374" s="209"/>
      <c r="I374" s="215"/>
      <c r="J374" s="211"/>
      <c r="K374" s="212"/>
    </row>
    <row r="375" spans="1:11" ht="24.75" thickBot="1" x14ac:dyDescent="0.3">
      <c r="A375" s="127"/>
      <c r="B375" s="104"/>
      <c r="C375" s="216" t="s">
        <v>175</v>
      </c>
      <c r="D375" s="236"/>
      <c r="E375" s="236"/>
      <c r="F375" s="236"/>
      <c r="G375" s="237"/>
      <c r="H375" s="237"/>
      <c r="I375" s="215"/>
      <c r="J375" s="211"/>
      <c r="K375" s="253" t="str">
        <f>IF($C376=$K371,"Intt OK","Intt CHECK IT")</f>
        <v>Intt OK</v>
      </c>
    </row>
    <row r="376" spans="1:11" ht="31.5" thickBot="1" x14ac:dyDescent="0.3">
      <c r="A376" s="142" t="s">
        <v>128</v>
      </c>
      <c r="B376" s="130"/>
      <c r="C376" s="238">
        <f>SUM(C363,C344,C325,C306,C286,C266,C246,C227,C207,C188,C169,C150,C131,C112,C93,C73,C53,C33,C14)</f>
        <v>-125850.90578100354</v>
      </c>
      <c r="D376" s="239"/>
      <c r="E376" s="240" t="s">
        <v>139</v>
      </c>
      <c r="F376" s="239" t="s">
        <v>148</v>
      </c>
      <c r="G376" s="241"/>
      <c r="H376" s="241"/>
      <c r="I376" s="255"/>
      <c r="J376" s="261"/>
      <c r="K376" s="243">
        <f>$C376-$K371</f>
        <v>0</v>
      </c>
    </row>
    <row r="377" spans="1:11" x14ac:dyDescent="0.25">
      <c r="J377" s="16"/>
    </row>
    <row r="378" spans="1:11" x14ac:dyDescent="0.25">
      <c r="J378" s="16"/>
    </row>
    <row r="379" spans="1:11" x14ac:dyDescent="0.25">
      <c r="J379" s="23"/>
    </row>
    <row r="380" spans="1:11" x14ac:dyDescent="0.25">
      <c r="J380" s="16"/>
    </row>
    <row r="381" spans="1:11" x14ac:dyDescent="0.25">
      <c r="J381" s="143"/>
    </row>
    <row r="382" spans="1:11" x14ac:dyDescent="0.25">
      <c r="J382" s="16"/>
    </row>
    <row r="384" spans="1:11" ht="15.75" thickBot="1" x14ac:dyDescent="0.3"/>
    <row r="385" spans="2:10" x14ac:dyDescent="0.25">
      <c r="J385" s="144"/>
    </row>
    <row r="386" spans="2:10" x14ac:dyDescent="0.25">
      <c r="J386" s="18"/>
    </row>
    <row r="387" spans="2:10" x14ac:dyDescent="0.25">
      <c r="J387" s="18"/>
    </row>
    <row r="388" spans="2:10" x14ac:dyDescent="0.25">
      <c r="J388" s="145"/>
    </row>
    <row r="389" spans="2:10" x14ac:dyDescent="0.25">
      <c r="J389" s="145"/>
    </row>
    <row r="390" spans="2:10" x14ac:dyDescent="0.25">
      <c r="J390" s="18"/>
    </row>
    <row r="391" spans="2:10" x14ac:dyDescent="0.25">
      <c r="J391" s="16"/>
    </row>
    <row r="392" spans="2:10" ht="15.75" thickBot="1" x14ac:dyDescent="0.3">
      <c r="J392" s="16"/>
    </row>
    <row r="393" spans="2:10" ht="15.75" thickBot="1" x14ac:dyDescent="0.3">
      <c r="J393" s="140" t="str">
        <f>IF($C385=$K371,"Intt OK","Intt CHECK IT")</f>
        <v>Intt CHECK IT</v>
      </c>
    </row>
    <row r="394" spans="2:10" ht="15.75" thickBot="1" x14ac:dyDescent="0.3">
      <c r="J394" s="141">
        <f>$C392-$K387</f>
        <v>0</v>
      </c>
    </row>
    <row r="397" spans="2:10" ht="75" customHeight="1" x14ac:dyDescent="0.25">
      <c r="B397" s="353" t="s">
        <v>245</v>
      </c>
      <c r="C397" s="353" t="s">
        <v>246</v>
      </c>
      <c r="D397" s="353" t="s">
        <v>247</v>
      </c>
      <c r="E397" s="353" t="s">
        <v>248</v>
      </c>
      <c r="F397" s="353" t="s">
        <v>249</v>
      </c>
      <c r="G397" s="353" t="s">
        <v>250</v>
      </c>
      <c r="H397" s="353" t="s">
        <v>251</v>
      </c>
      <c r="I397" s="353" t="s">
        <v>252</v>
      </c>
      <c r="J397" s="353" t="s">
        <v>253</v>
      </c>
    </row>
    <row r="398" spans="2:10" x14ac:dyDescent="0.25">
      <c r="B398" s="354" t="s">
        <v>259</v>
      </c>
      <c r="C398" s="355" t="s">
        <v>255</v>
      </c>
      <c r="D398" s="12">
        <v>0</v>
      </c>
      <c r="E398" s="356">
        <f>SUM(D398*8.33%)</f>
        <v>0</v>
      </c>
      <c r="F398" s="356">
        <f>SUM(D398-G398)*1.16%</f>
        <v>0</v>
      </c>
      <c r="G398" s="354">
        <v>0</v>
      </c>
      <c r="H398" s="356">
        <f>SUM(E398-G398)</f>
        <v>0</v>
      </c>
      <c r="I398" s="361">
        <f>SUM(H398*12%/12)</f>
        <v>0</v>
      </c>
      <c r="J398" s="354"/>
    </row>
    <row r="399" spans="2:10" x14ac:dyDescent="0.25">
      <c r="B399" s="354" t="s">
        <v>259</v>
      </c>
      <c r="C399" s="355">
        <v>35034</v>
      </c>
      <c r="D399" s="6">
        <v>3649</v>
      </c>
      <c r="E399" s="358">
        <f>SUM(D399*8.33%)</f>
        <v>303.96170000000001</v>
      </c>
      <c r="F399" s="356">
        <v>0</v>
      </c>
      <c r="G399" s="358">
        <v>304</v>
      </c>
      <c r="H399" s="356" t="s">
        <v>54</v>
      </c>
      <c r="I399" s="354"/>
      <c r="J399" s="359"/>
    </row>
    <row r="400" spans="2:10" x14ac:dyDescent="0.25">
      <c r="B400" s="354" t="s">
        <v>259</v>
      </c>
      <c r="C400" s="355">
        <v>35065</v>
      </c>
      <c r="D400" s="6">
        <v>3836</v>
      </c>
      <c r="E400" s="358">
        <f t="shared" ref="E400:E463" si="81">SUM(D400*8.33%)</f>
        <v>319.53879999999998</v>
      </c>
      <c r="F400" s="356">
        <v>0</v>
      </c>
      <c r="G400" s="358">
        <v>320</v>
      </c>
      <c r="H400" s="356" t="s">
        <v>54</v>
      </c>
      <c r="I400" s="354"/>
      <c r="J400" s="359"/>
    </row>
    <row r="401" spans="2:11" x14ac:dyDescent="0.25">
      <c r="B401" s="354" t="s">
        <v>259</v>
      </c>
      <c r="C401" s="355">
        <v>35096</v>
      </c>
      <c r="D401" s="6">
        <v>3983</v>
      </c>
      <c r="E401" s="358">
        <f t="shared" si="81"/>
        <v>331.78390000000002</v>
      </c>
      <c r="F401" s="356">
        <v>0</v>
      </c>
      <c r="G401" s="358">
        <v>332</v>
      </c>
      <c r="H401" s="356" t="s">
        <v>54</v>
      </c>
      <c r="I401" s="354"/>
      <c r="J401" s="359"/>
    </row>
    <row r="402" spans="2:11" x14ac:dyDescent="0.25">
      <c r="B402" s="354" t="s">
        <v>259</v>
      </c>
      <c r="C402" s="355">
        <v>35125</v>
      </c>
      <c r="D402" s="6">
        <v>3983</v>
      </c>
      <c r="E402" s="358">
        <f t="shared" si="81"/>
        <v>331.78390000000002</v>
      </c>
      <c r="F402" s="356">
        <v>0</v>
      </c>
      <c r="G402" s="358">
        <v>332</v>
      </c>
      <c r="H402" s="356" t="s">
        <v>54</v>
      </c>
      <c r="I402" s="354"/>
      <c r="J402" s="360">
        <v>12</v>
      </c>
      <c r="K402" s="370">
        <f>SUM(D399:D402)</f>
        <v>15451</v>
      </c>
    </row>
    <row r="403" spans="2:11" x14ac:dyDescent="0.25">
      <c r="B403" s="354" t="s">
        <v>259</v>
      </c>
      <c r="C403" s="355">
        <v>35156</v>
      </c>
      <c r="D403" s="6">
        <v>3983</v>
      </c>
      <c r="E403" s="358">
        <f t="shared" si="81"/>
        <v>331.78390000000002</v>
      </c>
      <c r="F403" s="356">
        <v>0</v>
      </c>
      <c r="G403" s="358">
        <v>332</v>
      </c>
      <c r="H403" s="356">
        <f t="shared" ref="H403:H462" si="82">SUM(E403-G403)</f>
        <v>-0.21609999999998308</v>
      </c>
      <c r="I403" s="354"/>
      <c r="J403" s="359"/>
    </row>
    <row r="404" spans="2:11" x14ac:dyDescent="0.25">
      <c r="B404" s="354" t="s">
        <v>259</v>
      </c>
      <c r="C404" s="355">
        <v>35186</v>
      </c>
      <c r="D404" s="6">
        <v>4177</v>
      </c>
      <c r="E404" s="358">
        <f t="shared" si="81"/>
        <v>347.94409999999999</v>
      </c>
      <c r="F404" s="356">
        <v>0</v>
      </c>
      <c r="G404" s="358">
        <v>348</v>
      </c>
      <c r="H404" s="356">
        <f t="shared" si="82"/>
        <v>-5.5900000000008276E-2</v>
      </c>
      <c r="I404" s="354"/>
      <c r="J404" s="359"/>
    </row>
    <row r="405" spans="2:11" x14ac:dyDescent="0.25">
      <c r="B405" s="354" t="s">
        <v>259</v>
      </c>
      <c r="C405" s="355">
        <v>35217</v>
      </c>
      <c r="D405" s="6">
        <v>4177</v>
      </c>
      <c r="E405" s="358">
        <f t="shared" si="81"/>
        <v>347.94409999999999</v>
      </c>
      <c r="F405" s="356">
        <v>0</v>
      </c>
      <c r="G405" s="358">
        <v>348</v>
      </c>
      <c r="H405" s="356">
        <f t="shared" si="82"/>
        <v>-5.5900000000008276E-2</v>
      </c>
      <c r="I405" s="354"/>
      <c r="J405" s="359"/>
    </row>
    <row r="406" spans="2:11" x14ac:dyDescent="0.25">
      <c r="B406" s="354" t="s">
        <v>259</v>
      </c>
      <c r="C406" s="355">
        <v>35247</v>
      </c>
      <c r="D406" s="6">
        <v>4177</v>
      </c>
      <c r="E406" s="358">
        <f t="shared" si="81"/>
        <v>347.94409999999999</v>
      </c>
      <c r="F406" s="356">
        <v>0</v>
      </c>
      <c r="G406" s="358">
        <v>348</v>
      </c>
      <c r="H406" s="356">
        <f t="shared" si="82"/>
        <v>-5.5900000000008276E-2</v>
      </c>
      <c r="I406" s="354"/>
      <c r="J406" s="359"/>
    </row>
    <row r="407" spans="2:11" x14ac:dyDescent="0.25">
      <c r="B407" s="354" t="s">
        <v>259</v>
      </c>
      <c r="C407" s="355">
        <v>35278</v>
      </c>
      <c r="D407" s="6">
        <v>4177</v>
      </c>
      <c r="E407" s="358">
        <f t="shared" si="81"/>
        <v>347.94409999999999</v>
      </c>
      <c r="F407" s="356">
        <v>0</v>
      </c>
      <c r="G407" s="358">
        <v>348</v>
      </c>
      <c r="H407" s="356">
        <f t="shared" si="82"/>
        <v>-5.5900000000008276E-2</v>
      </c>
      <c r="I407" s="354"/>
      <c r="J407" s="359"/>
    </row>
    <row r="408" spans="2:11" x14ac:dyDescent="0.25">
      <c r="B408" s="354" t="s">
        <v>259</v>
      </c>
      <c r="C408" s="355">
        <v>35309</v>
      </c>
      <c r="D408" s="6">
        <v>4331</v>
      </c>
      <c r="E408" s="358">
        <f t="shared" si="81"/>
        <v>360.77229999999997</v>
      </c>
      <c r="F408" s="356">
        <v>0</v>
      </c>
      <c r="G408" s="358">
        <v>361</v>
      </c>
      <c r="H408" s="356">
        <f t="shared" si="82"/>
        <v>-0.2277000000000271</v>
      </c>
      <c r="I408" s="354"/>
      <c r="J408" s="359"/>
    </row>
    <row r="409" spans="2:11" x14ac:dyDescent="0.25">
      <c r="B409" s="354" t="s">
        <v>259</v>
      </c>
      <c r="C409" s="355">
        <v>35339</v>
      </c>
      <c r="D409" s="6">
        <v>4331</v>
      </c>
      <c r="E409" s="358">
        <f t="shared" si="81"/>
        <v>360.77229999999997</v>
      </c>
      <c r="F409" s="356">
        <v>0</v>
      </c>
      <c r="G409" s="358">
        <v>361</v>
      </c>
      <c r="H409" s="356">
        <f t="shared" si="82"/>
        <v>-0.2277000000000271</v>
      </c>
      <c r="I409" s="354"/>
      <c r="J409" s="359"/>
    </row>
    <row r="410" spans="2:11" x14ac:dyDescent="0.25">
      <c r="B410" s="354" t="s">
        <v>259</v>
      </c>
      <c r="C410" s="355">
        <v>35370</v>
      </c>
      <c r="D410" s="6">
        <v>4551</v>
      </c>
      <c r="E410" s="358">
        <f t="shared" si="81"/>
        <v>379.09829999999999</v>
      </c>
      <c r="F410" s="356">
        <v>0</v>
      </c>
      <c r="G410" s="358">
        <v>379</v>
      </c>
      <c r="H410" s="356">
        <f t="shared" si="82"/>
        <v>9.8299999999994725E-2</v>
      </c>
      <c r="I410" s="354"/>
      <c r="J410" s="359"/>
    </row>
    <row r="411" spans="2:11" x14ac:dyDescent="0.25">
      <c r="B411" s="354" t="s">
        <v>259</v>
      </c>
      <c r="C411" s="355">
        <v>35400</v>
      </c>
      <c r="D411" s="6">
        <v>4551</v>
      </c>
      <c r="E411" s="358">
        <f t="shared" si="81"/>
        <v>379.09829999999999</v>
      </c>
      <c r="F411" s="356">
        <v>0</v>
      </c>
      <c r="G411" s="358">
        <v>379</v>
      </c>
      <c r="H411" s="356">
        <f t="shared" si="82"/>
        <v>9.8299999999994725E-2</v>
      </c>
      <c r="I411" s="354"/>
      <c r="J411" s="359"/>
    </row>
    <row r="412" spans="2:11" x14ac:dyDescent="0.25">
      <c r="B412" s="354" t="s">
        <v>259</v>
      </c>
      <c r="C412" s="355">
        <v>35431</v>
      </c>
      <c r="D412" s="6">
        <v>4551</v>
      </c>
      <c r="E412" s="358">
        <f t="shared" si="81"/>
        <v>379.09829999999999</v>
      </c>
      <c r="F412" s="356">
        <v>0</v>
      </c>
      <c r="G412" s="358">
        <v>379</v>
      </c>
      <c r="H412" s="356">
        <f t="shared" si="82"/>
        <v>9.8299999999994725E-2</v>
      </c>
      <c r="I412" s="354"/>
      <c r="J412" s="359"/>
    </row>
    <row r="413" spans="2:11" x14ac:dyDescent="0.25">
      <c r="B413" s="354" t="s">
        <v>259</v>
      </c>
      <c r="C413" s="355">
        <v>35462</v>
      </c>
      <c r="D413" s="6">
        <v>4712</v>
      </c>
      <c r="E413" s="358">
        <f t="shared" si="81"/>
        <v>392.50959999999998</v>
      </c>
      <c r="F413" s="356">
        <v>0</v>
      </c>
      <c r="G413" s="358">
        <v>393</v>
      </c>
      <c r="H413" s="356">
        <f t="shared" si="82"/>
        <v>-0.49040000000002237</v>
      </c>
      <c r="I413" s="354"/>
      <c r="J413" s="359"/>
    </row>
    <row r="414" spans="2:11" x14ac:dyDescent="0.25">
      <c r="B414" s="354" t="s">
        <v>259</v>
      </c>
      <c r="C414" s="355">
        <v>35490</v>
      </c>
      <c r="D414" s="6">
        <v>4712</v>
      </c>
      <c r="E414" s="358">
        <f t="shared" si="81"/>
        <v>392.50959999999998</v>
      </c>
      <c r="F414" s="356">
        <v>0</v>
      </c>
      <c r="G414" s="358">
        <v>393</v>
      </c>
      <c r="H414" s="356">
        <f t="shared" si="82"/>
        <v>-0.49040000000002237</v>
      </c>
      <c r="I414" s="354"/>
      <c r="J414" s="360">
        <v>12</v>
      </c>
      <c r="K414" s="370">
        <f>SUM(D403:D414)</f>
        <v>52430</v>
      </c>
    </row>
    <row r="415" spans="2:11" x14ac:dyDescent="0.25">
      <c r="B415" s="354" t="s">
        <v>259</v>
      </c>
      <c r="C415" s="355">
        <v>35521</v>
      </c>
      <c r="D415" s="6">
        <v>4712</v>
      </c>
      <c r="E415" s="358">
        <f t="shared" si="81"/>
        <v>392.50959999999998</v>
      </c>
      <c r="F415" s="356">
        <v>0</v>
      </c>
      <c r="G415" s="358">
        <v>393</v>
      </c>
      <c r="H415" s="356">
        <f t="shared" si="82"/>
        <v>-0.49040000000002237</v>
      </c>
      <c r="I415" s="354"/>
      <c r="J415" s="360"/>
    </row>
    <row r="416" spans="2:11" x14ac:dyDescent="0.25">
      <c r="B416" s="354" t="s">
        <v>259</v>
      </c>
      <c r="C416" s="355">
        <v>35551</v>
      </c>
      <c r="D416" s="6">
        <v>4712</v>
      </c>
      <c r="E416" s="358">
        <f t="shared" si="81"/>
        <v>392.50959999999998</v>
      </c>
      <c r="F416" s="356">
        <v>0</v>
      </c>
      <c r="G416" s="358">
        <v>393</v>
      </c>
      <c r="H416" s="356">
        <f t="shared" si="82"/>
        <v>-0.49040000000002237</v>
      </c>
      <c r="I416" s="354"/>
      <c r="J416" s="360"/>
    </row>
    <row r="417" spans="2:11" x14ac:dyDescent="0.25">
      <c r="B417" s="354" t="s">
        <v>259</v>
      </c>
      <c r="C417" s="355">
        <v>35582</v>
      </c>
      <c r="D417" s="6">
        <v>4712</v>
      </c>
      <c r="E417" s="358">
        <f t="shared" si="81"/>
        <v>392.50959999999998</v>
      </c>
      <c r="F417" s="356">
        <v>0</v>
      </c>
      <c r="G417" s="358">
        <v>393</v>
      </c>
      <c r="H417" s="356">
        <f t="shared" si="82"/>
        <v>-0.49040000000002237</v>
      </c>
      <c r="I417" s="354"/>
      <c r="J417" s="360"/>
    </row>
    <row r="418" spans="2:11" x14ac:dyDescent="0.25">
      <c r="B418" s="354" t="s">
        <v>259</v>
      </c>
      <c r="C418" s="355">
        <v>35612</v>
      </c>
      <c r="D418" s="6">
        <v>4712</v>
      </c>
      <c r="E418" s="358">
        <f t="shared" si="81"/>
        <v>392.50959999999998</v>
      </c>
      <c r="F418" s="356">
        <v>0</v>
      </c>
      <c r="G418" s="358">
        <v>393</v>
      </c>
      <c r="H418" s="356">
        <f t="shared" si="82"/>
        <v>-0.49040000000002237</v>
      </c>
      <c r="I418" s="354"/>
      <c r="J418" s="360"/>
    </row>
    <row r="419" spans="2:11" x14ac:dyDescent="0.25">
      <c r="B419" s="354" t="s">
        <v>259</v>
      </c>
      <c r="C419" s="355">
        <v>35643</v>
      </c>
      <c r="D419" s="6">
        <v>4712</v>
      </c>
      <c r="E419" s="358">
        <f t="shared" si="81"/>
        <v>392.50959999999998</v>
      </c>
      <c r="F419" s="356">
        <v>0</v>
      </c>
      <c r="G419" s="358">
        <v>393</v>
      </c>
      <c r="H419" s="356">
        <f t="shared" si="82"/>
        <v>-0.49040000000002237</v>
      </c>
      <c r="I419" s="354"/>
      <c r="J419" s="360"/>
    </row>
    <row r="420" spans="2:11" x14ac:dyDescent="0.25">
      <c r="B420" s="354" t="s">
        <v>259</v>
      </c>
      <c r="C420" s="355">
        <v>35674</v>
      </c>
      <c r="D420" s="6">
        <v>4921</v>
      </c>
      <c r="E420" s="358">
        <f t="shared" si="81"/>
        <v>409.91930000000002</v>
      </c>
      <c r="F420" s="356">
        <v>0</v>
      </c>
      <c r="G420" s="358">
        <v>410</v>
      </c>
      <c r="H420" s="356">
        <f t="shared" si="82"/>
        <v>-8.06999999999789E-2</v>
      </c>
      <c r="I420" s="354"/>
      <c r="J420" s="360"/>
    </row>
    <row r="421" spans="2:11" x14ac:dyDescent="0.25">
      <c r="B421" s="354" t="s">
        <v>259</v>
      </c>
      <c r="C421" s="355">
        <v>35704</v>
      </c>
      <c r="D421" s="6">
        <v>4921</v>
      </c>
      <c r="E421" s="358">
        <f t="shared" si="81"/>
        <v>409.91930000000002</v>
      </c>
      <c r="F421" s="356">
        <v>0</v>
      </c>
      <c r="G421" s="358">
        <v>410</v>
      </c>
      <c r="H421" s="356">
        <f t="shared" si="82"/>
        <v>-8.06999999999789E-2</v>
      </c>
      <c r="I421" s="354"/>
      <c r="J421" s="360"/>
    </row>
    <row r="422" spans="2:11" x14ac:dyDescent="0.25">
      <c r="B422" s="354" t="s">
        <v>259</v>
      </c>
      <c r="C422" s="355">
        <v>35735</v>
      </c>
      <c r="D422" s="6">
        <v>4921</v>
      </c>
      <c r="E422" s="358">
        <f t="shared" si="81"/>
        <v>409.91930000000002</v>
      </c>
      <c r="F422" s="356">
        <v>0</v>
      </c>
      <c r="G422" s="358">
        <v>410</v>
      </c>
      <c r="H422" s="356">
        <f t="shared" si="82"/>
        <v>-8.06999999999789E-2</v>
      </c>
      <c r="I422" s="354"/>
      <c r="J422" s="360"/>
    </row>
    <row r="423" spans="2:11" x14ac:dyDescent="0.25">
      <c r="B423" s="354" t="s">
        <v>259</v>
      </c>
      <c r="C423" s="355">
        <v>35765</v>
      </c>
      <c r="D423" s="6">
        <v>4921</v>
      </c>
      <c r="E423" s="358">
        <f t="shared" si="81"/>
        <v>409.91930000000002</v>
      </c>
      <c r="F423" s="356">
        <v>0</v>
      </c>
      <c r="G423" s="358">
        <v>410</v>
      </c>
      <c r="H423" s="356">
        <f t="shared" si="82"/>
        <v>-8.06999999999789E-2</v>
      </c>
      <c r="I423" s="354"/>
      <c r="J423" s="360"/>
    </row>
    <row r="424" spans="2:11" x14ac:dyDescent="0.25">
      <c r="B424" s="354" t="s">
        <v>259</v>
      </c>
      <c r="C424" s="355">
        <v>35796</v>
      </c>
      <c r="D424" s="6">
        <v>5130</v>
      </c>
      <c r="E424" s="358">
        <f t="shared" si="81"/>
        <v>427.32900000000001</v>
      </c>
      <c r="F424" s="356">
        <v>0</v>
      </c>
      <c r="G424" s="358">
        <v>417</v>
      </c>
      <c r="H424" s="356">
        <f t="shared" si="82"/>
        <v>10.329000000000008</v>
      </c>
      <c r="I424" s="354"/>
      <c r="J424" s="360"/>
    </row>
    <row r="425" spans="2:11" x14ac:dyDescent="0.25">
      <c r="B425" s="354" t="s">
        <v>259</v>
      </c>
      <c r="C425" s="355">
        <v>35827</v>
      </c>
      <c r="D425" s="6">
        <v>5306</v>
      </c>
      <c r="E425" s="358">
        <f t="shared" si="81"/>
        <v>441.9898</v>
      </c>
      <c r="F425" s="356">
        <v>0</v>
      </c>
      <c r="G425" s="358">
        <v>417</v>
      </c>
      <c r="H425" s="356">
        <f t="shared" si="82"/>
        <v>24.989800000000002</v>
      </c>
      <c r="I425" s="354"/>
      <c r="J425" s="360"/>
    </row>
    <row r="426" spans="2:11" x14ac:dyDescent="0.25">
      <c r="B426" s="354" t="s">
        <v>259</v>
      </c>
      <c r="C426" s="355">
        <v>35855</v>
      </c>
      <c r="D426" s="6">
        <v>9479</v>
      </c>
      <c r="E426" s="358">
        <f t="shared" si="81"/>
        <v>789.60069999999996</v>
      </c>
      <c r="F426" s="356">
        <v>0</v>
      </c>
      <c r="G426" s="358">
        <v>417</v>
      </c>
      <c r="H426" s="356">
        <f t="shared" si="82"/>
        <v>372.60069999999996</v>
      </c>
      <c r="I426" s="354"/>
      <c r="J426" s="360">
        <v>12</v>
      </c>
      <c r="K426" s="370">
        <f>SUM(D415:D426)</f>
        <v>63159</v>
      </c>
    </row>
    <row r="427" spans="2:11" x14ac:dyDescent="0.25">
      <c r="B427" s="354" t="s">
        <v>259</v>
      </c>
      <c r="C427" s="355">
        <v>35886</v>
      </c>
      <c r="D427" s="6">
        <v>5306</v>
      </c>
      <c r="E427" s="358">
        <f t="shared" si="81"/>
        <v>441.9898</v>
      </c>
      <c r="F427" s="356">
        <v>0</v>
      </c>
      <c r="G427" s="358">
        <v>417</v>
      </c>
      <c r="H427" s="356">
        <f t="shared" si="82"/>
        <v>24.989800000000002</v>
      </c>
      <c r="I427" s="354"/>
      <c r="J427" s="360"/>
      <c r="K427" s="370" t="s">
        <v>54</v>
      </c>
    </row>
    <row r="428" spans="2:11" x14ac:dyDescent="0.25">
      <c r="B428" s="354" t="s">
        <v>259</v>
      </c>
      <c r="C428" s="355">
        <v>35916</v>
      </c>
      <c r="D428" s="6">
        <v>5550</v>
      </c>
      <c r="E428" s="358">
        <f t="shared" si="81"/>
        <v>462.315</v>
      </c>
      <c r="F428" s="356">
        <v>0</v>
      </c>
      <c r="G428" s="358">
        <v>417</v>
      </c>
      <c r="H428" s="356">
        <f t="shared" si="82"/>
        <v>45.314999999999998</v>
      </c>
      <c r="I428" s="354"/>
      <c r="J428" s="360"/>
    </row>
    <row r="429" spans="2:11" x14ac:dyDescent="0.25">
      <c r="B429" s="354" t="s">
        <v>259</v>
      </c>
      <c r="C429" s="355">
        <v>35947</v>
      </c>
      <c r="D429" s="6">
        <v>5550</v>
      </c>
      <c r="E429" s="358">
        <f t="shared" si="81"/>
        <v>462.315</v>
      </c>
      <c r="F429" s="356">
        <v>0</v>
      </c>
      <c r="G429" s="358">
        <v>417</v>
      </c>
      <c r="H429" s="356">
        <f t="shared" si="82"/>
        <v>45.314999999999998</v>
      </c>
      <c r="I429" s="354"/>
      <c r="J429" s="360"/>
    </row>
    <row r="430" spans="2:11" x14ac:dyDescent="0.25">
      <c r="B430" s="354" t="s">
        <v>259</v>
      </c>
      <c r="C430" s="355">
        <v>35977</v>
      </c>
      <c r="D430" s="6">
        <v>5550</v>
      </c>
      <c r="E430" s="358">
        <f t="shared" si="81"/>
        <v>462.315</v>
      </c>
      <c r="F430" s="356">
        <v>0</v>
      </c>
      <c r="G430" s="358">
        <v>417</v>
      </c>
      <c r="H430" s="356">
        <f t="shared" si="82"/>
        <v>45.314999999999998</v>
      </c>
      <c r="I430" s="354"/>
      <c r="J430" s="360"/>
    </row>
    <row r="431" spans="2:11" x14ac:dyDescent="0.25">
      <c r="B431" s="354" t="s">
        <v>259</v>
      </c>
      <c r="C431" s="355">
        <v>36008</v>
      </c>
      <c r="D431" s="6">
        <v>5550</v>
      </c>
      <c r="E431" s="358">
        <f t="shared" si="81"/>
        <v>462.315</v>
      </c>
      <c r="F431" s="356">
        <v>0</v>
      </c>
      <c r="G431" s="358">
        <v>417</v>
      </c>
      <c r="H431" s="356">
        <f t="shared" si="82"/>
        <v>45.314999999999998</v>
      </c>
      <c r="I431" s="354"/>
      <c r="J431" s="360"/>
    </row>
    <row r="432" spans="2:11" x14ac:dyDescent="0.25">
      <c r="B432" s="354" t="s">
        <v>259</v>
      </c>
      <c r="C432" s="355">
        <v>36039</v>
      </c>
      <c r="D432" s="6">
        <v>5550</v>
      </c>
      <c r="E432" s="358">
        <f t="shared" si="81"/>
        <v>462.315</v>
      </c>
      <c r="F432" s="356">
        <v>0</v>
      </c>
      <c r="G432" s="358">
        <v>417</v>
      </c>
      <c r="H432" s="356">
        <f t="shared" si="82"/>
        <v>45.314999999999998</v>
      </c>
      <c r="I432" s="354"/>
      <c r="J432" s="360"/>
    </row>
    <row r="433" spans="2:11" x14ac:dyDescent="0.25">
      <c r="B433" s="354" t="s">
        <v>259</v>
      </c>
      <c r="C433" s="355">
        <v>36069</v>
      </c>
      <c r="D433" s="6">
        <v>5550</v>
      </c>
      <c r="E433" s="358">
        <f t="shared" si="81"/>
        <v>462.315</v>
      </c>
      <c r="F433" s="356">
        <v>0</v>
      </c>
      <c r="G433" s="358">
        <v>417</v>
      </c>
      <c r="H433" s="356">
        <f t="shared" si="82"/>
        <v>45.314999999999998</v>
      </c>
      <c r="I433" s="354"/>
      <c r="J433" s="360"/>
    </row>
    <row r="434" spans="2:11" x14ac:dyDescent="0.25">
      <c r="B434" s="354" t="s">
        <v>259</v>
      </c>
      <c r="C434" s="355">
        <v>36100</v>
      </c>
      <c r="D434" s="6">
        <v>5550</v>
      </c>
      <c r="E434" s="358">
        <f t="shared" si="81"/>
        <v>462.315</v>
      </c>
      <c r="F434" s="356">
        <v>0</v>
      </c>
      <c r="G434" s="358">
        <v>417</v>
      </c>
      <c r="H434" s="356">
        <f t="shared" si="82"/>
        <v>45.314999999999998</v>
      </c>
      <c r="I434" s="354"/>
      <c r="J434" s="360"/>
    </row>
    <row r="435" spans="2:11" x14ac:dyDescent="0.25">
      <c r="B435" s="354" t="s">
        <v>259</v>
      </c>
      <c r="C435" s="355">
        <v>36130</v>
      </c>
      <c r="D435" s="6">
        <v>5989</v>
      </c>
      <c r="E435" s="358">
        <f t="shared" si="81"/>
        <v>498.88369999999998</v>
      </c>
      <c r="F435" s="356">
        <v>0</v>
      </c>
      <c r="G435" s="358">
        <v>417</v>
      </c>
      <c r="H435" s="356">
        <f t="shared" si="82"/>
        <v>81.883699999999976</v>
      </c>
      <c r="I435" s="354"/>
      <c r="J435" s="360"/>
    </row>
    <row r="436" spans="2:11" x14ac:dyDescent="0.25">
      <c r="B436" s="354" t="s">
        <v>259</v>
      </c>
      <c r="C436" s="355">
        <v>36161</v>
      </c>
      <c r="D436" s="6">
        <v>5989</v>
      </c>
      <c r="E436" s="358">
        <f t="shared" si="81"/>
        <v>498.88369999999998</v>
      </c>
      <c r="F436" s="356">
        <v>0</v>
      </c>
      <c r="G436" s="358">
        <v>417</v>
      </c>
      <c r="H436" s="356">
        <f t="shared" si="82"/>
        <v>81.883699999999976</v>
      </c>
      <c r="I436" s="354"/>
      <c r="J436" s="360"/>
    </row>
    <row r="437" spans="2:11" x14ac:dyDescent="0.25">
      <c r="B437" s="354" t="s">
        <v>259</v>
      </c>
      <c r="C437" s="355">
        <v>36192</v>
      </c>
      <c r="D437" s="6">
        <v>6186</v>
      </c>
      <c r="E437" s="358">
        <f t="shared" si="81"/>
        <v>515.29380000000003</v>
      </c>
      <c r="F437" s="356">
        <v>0</v>
      </c>
      <c r="G437" s="358">
        <v>417</v>
      </c>
      <c r="H437" s="356">
        <f t="shared" si="82"/>
        <v>98.293800000000033</v>
      </c>
      <c r="I437" s="354"/>
      <c r="J437" s="360"/>
    </row>
    <row r="438" spans="2:11" x14ac:dyDescent="0.25">
      <c r="B438" s="354" t="s">
        <v>259</v>
      </c>
      <c r="C438" s="355">
        <v>36220</v>
      </c>
      <c r="D438" s="6">
        <v>21939</v>
      </c>
      <c r="E438" s="358">
        <f t="shared" si="81"/>
        <v>1827.5187000000001</v>
      </c>
      <c r="F438" s="356">
        <v>0</v>
      </c>
      <c r="G438" s="358">
        <v>417</v>
      </c>
      <c r="H438" s="356">
        <f t="shared" si="82"/>
        <v>1410.5187000000001</v>
      </c>
      <c r="I438" s="361">
        <v>0</v>
      </c>
      <c r="J438" s="360">
        <v>12</v>
      </c>
      <c r="K438" s="370">
        <f>SUM(D427:D438)</f>
        <v>84259</v>
      </c>
    </row>
    <row r="439" spans="2:11" x14ac:dyDescent="0.25">
      <c r="B439" s="354" t="s">
        <v>259</v>
      </c>
      <c r="C439" s="355">
        <v>36251</v>
      </c>
      <c r="D439" s="6">
        <v>7686</v>
      </c>
      <c r="E439" s="358">
        <f t="shared" si="81"/>
        <v>640.24379999999996</v>
      </c>
      <c r="F439" s="356">
        <v>0</v>
      </c>
      <c r="G439" s="358">
        <v>417</v>
      </c>
      <c r="H439" s="356">
        <f t="shared" si="82"/>
        <v>223.24379999999996</v>
      </c>
      <c r="I439" s="361">
        <v>0</v>
      </c>
      <c r="J439" s="360"/>
    </row>
    <row r="440" spans="2:11" x14ac:dyDescent="0.25">
      <c r="B440" s="354" t="s">
        <v>259</v>
      </c>
      <c r="C440" s="355">
        <v>36281</v>
      </c>
      <c r="D440" s="6">
        <v>7686</v>
      </c>
      <c r="E440" s="358">
        <f t="shared" si="81"/>
        <v>640.24379999999996</v>
      </c>
      <c r="F440" s="356">
        <v>0</v>
      </c>
      <c r="G440" s="358">
        <v>417</v>
      </c>
      <c r="H440" s="356">
        <f t="shared" si="82"/>
        <v>223.24379999999996</v>
      </c>
      <c r="I440" s="361">
        <v>0</v>
      </c>
      <c r="J440" s="360"/>
    </row>
    <row r="441" spans="2:11" x14ac:dyDescent="0.25">
      <c r="B441" s="354" t="s">
        <v>259</v>
      </c>
      <c r="C441" s="355">
        <v>36312</v>
      </c>
      <c r="D441" s="6">
        <v>7686</v>
      </c>
      <c r="E441" s="358">
        <f t="shared" si="81"/>
        <v>640.24379999999996</v>
      </c>
      <c r="F441" s="356">
        <v>0</v>
      </c>
      <c r="G441" s="358">
        <v>417</v>
      </c>
      <c r="H441" s="356">
        <f t="shared" si="82"/>
        <v>223.24379999999996</v>
      </c>
      <c r="I441" s="361">
        <v>0</v>
      </c>
      <c r="J441" s="360"/>
    </row>
    <row r="442" spans="2:11" x14ac:dyDescent="0.25">
      <c r="B442" s="354" t="s">
        <v>259</v>
      </c>
      <c r="C442" s="355">
        <v>36342</v>
      </c>
      <c r="D442" s="6">
        <v>7686</v>
      </c>
      <c r="E442" s="358">
        <f t="shared" si="81"/>
        <v>640.24379999999996</v>
      </c>
      <c r="F442" s="356">
        <v>0</v>
      </c>
      <c r="G442" s="358">
        <v>417</v>
      </c>
      <c r="H442" s="356">
        <f t="shared" si="82"/>
        <v>223.24379999999996</v>
      </c>
      <c r="I442" s="361">
        <v>0</v>
      </c>
      <c r="J442" s="360"/>
    </row>
    <row r="443" spans="2:11" x14ac:dyDescent="0.25">
      <c r="B443" s="354" t="s">
        <v>259</v>
      </c>
      <c r="C443" s="355">
        <v>36373</v>
      </c>
      <c r="D443" s="6">
        <v>7686</v>
      </c>
      <c r="E443" s="358">
        <f t="shared" si="81"/>
        <v>640.24379999999996</v>
      </c>
      <c r="F443" s="356">
        <v>0</v>
      </c>
      <c r="G443" s="358">
        <v>417</v>
      </c>
      <c r="H443" s="356">
        <f t="shared" si="82"/>
        <v>223.24379999999996</v>
      </c>
      <c r="I443" s="361">
        <v>0</v>
      </c>
      <c r="J443" s="360"/>
    </row>
    <row r="444" spans="2:11" x14ac:dyDescent="0.25">
      <c r="B444" s="354" t="s">
        <v>259</v>
      </c>
      <c r="C444" s="355">
        <v>36404</v>
      </c>
      <c r="D444" s="6">
        <v>8316</v>
      </c>
      <c r="E444" s="358">
        <f t="shared" si="81"/>
        <v>692.72280000000001</v>
      </c>
      <c r="F444" s="356">
        <v>0</v>
      </c>
      <c r="G444" s="354">
        <v>417</v>
      </c>
      <c r="H444" s="356">
        <f t="shared" si="82"/>
        <v>275.72280000000001</v>
      </c>
      <c r="I444" s="361">
        <v>0</v>
      </c>
      <c r="J444" s="360"/>
    </row>
    <row r="445" spans="2:11" x14ac:dyDescent="0.25">
      <c r="B445" s="354" t="s">
        <v>259</v>
      </c>
      <c r="C445" s="355">
        <v>36434</v>
      </c>
      <c r="D445" s="6">
        <v>8316</v>
      </c>
      <c r="E445" s="358">
        <f t="shared" si="81"/>
        <v>692.72280000000001</v>
      </c>
      <c r="F445" s="356">
        <v>0</v>
      </c>
      <c r="G445" s="354">
        <v>417</v>
      </c>
      <c r="H445" s="356">
        <f t="shared" si="82"/>
        <v>275.72280000000001</v>
      </c>
      <c r="I445" s="361">
        <v>0</v>
      </c>
      <c r="J445" s="360"/>
    </row>
    <row r="446" spans="2:11" x14ac:dyDescent="0.25">
      <c r="B446" s="354" t="s">
        <v>259</v>
      </c>
      <c r="C446" s="355">
        <v>36465</v>
      </c>
      <c r="D446" s="6">
        <v>8316</v>
      </c>
      <c r="E446" s="358">
        <f t="shared" si="81"/>
        <v>692.72280000000001</v>
      </c>
      <c r="F446" s="356">
        <v>0</v>
      </c>
      <c r="G446" s="354">
        <v>417</v>
      </c>
      <c r="H446" s="356">
        <f t="shared" si="82"/>
        <v>275.72280000000001</v>
      </c>
      <c r="I446" s="361">
        <v>0</v>
      </c>
      <c r="J446" s="360"/>
    </row>
    <row r="447" spans="2:11" x14ac:dyDescent="0.25">
      <c r="B447" s="354" t="s">
        <v>259</v>
      </c>
      <c r="C447" s="355">
        <v>36495</v>
      </c>
      <c r="D447" s="6">
        <v>8316</v>
      </c>
      <c r="E447" s="358">
        <f t="shared" si="81"/>
        <v>692.72280000000001</v>
      </c>
      <c r="F447" s="356">
        <v>0</v>
      </c>
      <c r="G447" s="354">
        <v>417</v>
      </c>
      <c r="H447" s="356">
        <f t="shared" si="82"/>
        <v>275.72280000000001</v>
      </c>
      <c r="I447" s="361">
        <v>0</v>
      </c>
      <c r="J447" s="360"/>
    </row>
    <row r="448" spans="2:11" x14ac:dyDescent="0.25">
      <c r="B448" s="354" t="s">
        <v>259</v>
      </c>
      <c r="C448" s="355">
        <v>36526</v>
      </c>
      <c r="D448" s="6">
        <v>8316</v>
      </c>
      <c r="E448" s="358">
        <f t="shared" si="81"/>
        <v>692.72280000000001</v>
      </c>
      <c r="F448" s="356">
        <v>0</v>
      </c>
      <c r="G448" s="354">
        <v>417</v>
      </c>
      <c r="H448" s="356">
        <f t="shared" si="82"/>
        <v>275.72280000000001</v>
      </c>
      <c r="I448" s="361">
        <v>0</v>
      </c>
      <c r="J448" s="360"/>
    </row>
    <row r="449" spans="2:11" x14ac:dyDescent="0.25">
      <c r="B449" s="354" t="s">
        <v>259</v>
      </c>
      <c r="C449" s="355">
        <v>36557</v>
      </c>
      <c r="D449" s="6">
        <v>8613</v>
      </c>
      <c r="E449" s="358">
        <f t="shared" si="81"/>
        <v>717.46289999999999</v>
      </c>
      <c r="F449" s="356">
        <v>0</v>
      </c>
      <c r="G449" s="354">
        <v>417</v>
      </c>
      <c r="H449" s="356">
        <f t="shared" si="82"/>
        <v>300.46289999999999</v>
      </c>
      <c r="I449" s="361">
        <v>0</v>
      </c>
      <c r="J449" s="360"/>
    </row>
    <row r="450" spans="2:11" x14ac:dyDescent="0.25">
      <c r="B450" s="354" t="s">
        <v>259</v>
      </c>
      <c r="C450" s="355">
        <v>36586</v>
      </c>
      <c r="D450" s="6">
        <v>22866</v>
      </c>
      <c r="E450" s="358">
        <f t="shared" si="81"/>
        <v>1904.7377999999999</v>
      </c>
      <c r="F450" s="356">
        <v>0</v>
      </c>
      <c r="G450" s="354">
        <v>417</v>
      </c>
      <c r="H450" s="356">
        <f t="shared" si="82"/>
        <v>1487.7377999999999</v>
      </c>
      <c r="I450" s="361">
        <v>0</v>
      </c>
      <c r="J450" s="360">
        <v>12</v>
      </c>
      <c r="K450" s="370">
        <f>SUM(D439:D450)</f>
        <v>111489</v>
      </c>
    </row>
    <row r="451" spans="2:11" x14ac:dyDescent="0.25">
      <c r="B451" s="354" t="s">
        <v>259</v>
      </c>
      <c r="C451" s="355">
        <v>36617</v>
      </c>
      <c r="D451" s="6">
        <v>8613</v>
      </c>
      <c r="E451" s="358">
        <f t="shared" si="81"/>
        <v>717.46289999999999</v>
      </c>
      <c r="F451" s="356">
        <v>0</v>
      </c>
      <c r="G451" s="354">
        <v>417</v>
      </c>
      <c r="H451" s="356">
        <f t="shared" si="82"/>
        <v>300.46289999999999</v>
      </c>
      <c r="I451" s="361">
        <v>0</v>
      </c>
      <c r="J451" s="360"/>
    </row>
    <row r="452" spans="2:11" x14ac:dyDescent="0.25">
      <c r="B452" s="354" t="s">
        <v>259</v>
      </c>
      <c r="C452" s="355">
        <v>36647</v>
      </c>
      <c r="D452" s="6">
        <v>8939</v>
      </c>
      <c r="E452" s="358">
        <f t="shared" si="81"/>
        <v>744.61869999999999</v>
      </c>
      <c r="F452" s="356">
        <v>0</v>
      </c>
      <c r="G452" s="354">
        <v>417</v>
      </c>
      <c r="H452" s="356">
        <f t="shared" si="82"/>
        <v>327.61869999999999</v>
      </c>
      <c r="I452" s="361">
        <v>0</v>
      </c>
      <c r="J452" s="360"/>
    </row>
    <row r="453" spans="2:11" x14ac:dyDescent="0.25">
      <c r="B453" s="354" t="s">
        <v>259</v>
      </c>
      <c r="C453" s="355">
        <v>36678</v>
      </c>
      <c r="D453" s="6">
        <v>8939</v>
      </c>
      <c r="E453" s="358">
        <f t="shared" si="81"/>
        <v>744.61869999999999</v>
      </c>
      <c r="F453" s="356">
        <v>0</v>
      </c>
      <c r="G453" s="354">
        <v>417</v>
      </c>
      <c r="H453" s="356">
        <f t="shared" si="82"/>
        <v>327.61869999999999</v>
      </c>
      <c r="I453" s="361">
        <v>0</v>
      </c>
      <c r="J453" s="360"/>
    </row>
    <row r="454" spans="2:11" x14ac:dyDescent="0.25">
      <c r="B454" s="354" t="s">
        <v>259</v>
      </c>
      <c r="C454" s="355">
        <v>36708</v>
      </c>
      <c r="D454" s="6">
        <v>8939</v>
      </c>
      <c r="E454" s="358">
        <f t="shared" si="81"/>
        <v>744.61869999999999</v>
      </c>
      <c r="F454" s="356">
        <v>0</v>
      </c>
      <c r="G454" s="354">
        <v>417</v>
      </c>
      <c r="H454" s="356">
        <f t="shared" si="82"/>
        <v>327.61869999999999</v>
      </c>
      <c r="I454" s="361">
        <v>0</v>
      </c>
      <c r="J454" s="360"/>
    </row>
    <row r="455" spans="2:11" x14ac:dyDescent="0.25">
      <c r="B455" s="354" t="s">
        <v>259</v>
      </c>
      <c r="C455" s="355">
        <v>36739</v>
      </c>
      <c r="D455" s="6">
        <v>8939</v>
      </c>
      <c r="E455" s="358">
        <f t="shared" si="81"/>
        <v>744.61869999999999</v>
      </c>
      <c r="F455" s="356">
        <v>0</v>
      </c>
      <c r="G455" s="354">
        <v>417</v>
      </c>
      <c r="H455" s="356">
        <f t="shared" si="82"/>
        <v>327.61869999999999</v>
      </c>
      <c r="I455" s="361">
        <v>0</v>
      </c>
      <c r="J455" s="360"/>
    </row>
    <row r="456" spans="2:11" x14ac:dyDescent="0.25">
      <c r="B456" s="354" t="s">
        <v>259</v>
      </c>
      <c r="C456" s="355">
        <v>36770</v>
      </c>
      <c r="D456" s="6">
        <v>8939</v>
      </c>
      <c r="E456" s="358">
        <f t="shared" si="81"/>
        <v>744.61869999999999</v>
      </c>
      <c r="F456" s="356">
        <v>0</v>
      </c>
      <c r="G456" s="354">
        <v>417</v>
      </c>
      <c r="H456" s="356">
        <f t="shared" si="82"/>
        <v>327.61869999999999</v>
      </c>
      <c r="I456" s="361">
        <v>0</v>
      </c>
      <c r="J456" s="360"/>
    </row>
    <row r="457" spans="2:11" x14ac:dyDescent="0.25">
      <c r="B457" s="354" t="s">
        <v>259</v>
      </c>
      <c r="C457" s="355">
        <v>36800</v>
      </c>
      <c r="D457" s="6">
        <v>8939</v>
      </c>
      <c r="E457" s="358">
        <f t="shared" si="81"/>
        <v>744.61869999999999</v>
      </c>
      <c r="F457" s="356">
        <v>0</v>
      </c>
      <c r="G457" s="354">
        <v>417</v>
      </c>
      <c r="H457" s="356">
        <f t="shared" si="82"/>
        <v>327.61869999999999</v>
      </c>
      <c r="I457" s="361">
        <v>0</v>
      </c>
      <c r="J457" s="360"/>
    </row>
    <row r="458" spans="2:11" x14ac:dyDescent="0.25">
      <c r="B458" s="354" t="s">
        <v>259</v>
      </c>
      <c r="C458" s="355">
        <v>36831</v>
      </c>
      <c r="D458" s="6">
        <v>9005</v>
      </c>
      <c r="E458" s="358">
        <f t="shared" si="81"/>
        <v>750.11649999999997</v>
      </c>
      <c r="F458" s="356">
        <v>0</v>
      </c>
      <c r="G458" s="354">
        <v>417</v>
      </c>
      <c r="H458" s="356">
        <f t="shared" si="82"/>
        <v>333.11649999999997</v>
      </c>
      <c r="I458" s="361">
        <v>0</v>
      </c>
      <c r="J458" s="360"/>
    </row>
    <row r="459" spans="2:11" x14ac:dyDescent="0.25">
      <c r="B459" s="354" t="s">
        <v>259</v>
      </c>
      <c r="C459" s="355">
        <v>36861</v>
      </c>
      <c r="D459" s="6">
        <v>9005</v>
      </c>
      <c r="E459" s="358">
        <f t="shared" si="81"/>
        <v>750.11649999999997</v>
      </c>
      <c r="F459" s="356">
        <v>0</v>
      </c>
      <c r="G459" s="354">
        <v>417</v>
      </c>
      <c r="H459" s="356">
        <f t="shared" si="82"/>
        <v>333.11649999999997</v>
      </c>
      <c r="I459" s="361">
        <v>0</v>
      </c>
      <c r="J459" s="360"/>
    </row>
    <row r="460" spans="2:11" x14ac:dyDescent="0.25">
      <c r="B460" s="354" t="s">
        <v>259</v>
      </c>
      <c r="C460" s="355">
        <v>36892</v>
      </c>
      <c r="D460" s="6">
        <v>9005</v>
      </c>
      <c r="E460" s="358">
        <f t="shared" si="81"/>
        <v>750.11649999999997</v>
      </c>
      <c r="F460" s="356">
        <v>0</v>
      </c>
      <c r="G460" s="354">
        <v>417</v>
      </c>
      <c r="H460" s="356">
        <f t="shared" si="82"/>
        <v>333.11649999999997</v>
      </c>
      <c r="I460" s="361">
        <v>0</v>
      </c>
      <c r="J460" s="360"/>
    </row>
    <row r="461" spans="2:11" x14ac:dyDescent="0.25">
      <c r="B461" s="354" t="s">
        <v>259</v>
      </c>
      <c r="C461" s="355">
        <v>36923</v>
      </c>
      <c r="D461" s="6">
        <v>9315</v>
      </c>
      <c r="E461" s="358">
        <f t="shared" si="81"/>
        <v>775.93949999999995</v>
      </c>
      <c r="F461" s="356">
        <v>0</v>
      </c>
      <c r="G461" s="354">
        <v>417</v>
      </c>
      <c r="H461" s="356">
        <f t="shared" si="82"/>
        <v>358.93949999999995</v>
      </c>
      <c r="I461" s="361">
        <v>0</v>
      </c>
      <c r="J461" s="360"/>
    </row>
    <row r="462" spans="2:11" x14ac:dyDescent="0.25">
      <c r="B462" s="354" t="s">
        <v>259</v>
      </c>
      <c r="C462" s="355">
        <v>36951</v>
      </c>
      <c r="D462" s="6">
        <v>9315</v>
      </c>
      <c r="E462" s="358">
        <f t="shared" si="81"/>
        <v>775.93949999999995</v>
      </c>
      <c r="F462" s="356">
        <v>0</v>
      </c>
      <c r="G462" s="354">
        <v>417</v>
      </c>
      <c r="H462" s="356">
        <f t="shared" si="82"/>
        <v>358.93949999999995</v>
      </c>
      <c r="I462" s="361">
        <v>0</v>
      </c>
      <c r="J462" s="362" t="s">
        <v>256</v>
      </c>
      <c r="K462" s="370">
        <f>SUM(D451:D462)</f>
        <v>107892</v>
      </c>
    </row>
    <row r="463" spans="2:11" x14ac:dyDescent="0.25">
      <c r="B463" s="354" t="s">
        <v>259</v>
      </c>
      <c r="C463" s="355">
        <v>36982</v>
      </c>
      <c r="D463" s="6">
        <v>9315</v>
      </c>
      <c r="E463" s="358">
        <f t="shared" si="81"/>
        <v>775.93949999999995</v>
      </c>
      <c r="F463" s="356">
        <v>0</v>
      </c>
      <c r="G463" s="354">
        <v>417</v>
      </c>
      <c r="H463" s="356">
        <f t="shared" ref="H463:H526" si="83">SUM(E463-G463)</f>
        <v>358.93949999999995</v>
      </c>
      <c r="I463" s="361">
        <v>0</v>
      </c>
      <c r="J463" s="360"/>
    </row>
    <row r="464" spans="2:11" x14ac:dyDescent="0.25">
      <c r="B464" s="354" t="s">
        <v>259</v>
      </c>
      <c r="C464" s="355">
        <v>37012</v>
      </c>
      <c r="D464" s="6">
        <v>9315</v>
      </c>
      <c r="E464" s="358">
        <f t="shared" ref="E464:E523" si="84">SUM(D464*8.33%)</f>
        <v>775.93949999999995</v>
      </c>
      <c r="F464" s="356">
        <v>0</v>
      </c>
      <c r="G464" s="354">
        <v>417</v>
      </c>
      <c r="H464" s="356">
        <f t="shared" si="83"/>
        <v>358.93949999999995</v>
      </c>
      <c r="I464" s="361">
        <v>0</v>
      </c>
      <c r="J464" s="360"/>
    </row>
    <row r="465" spans="2:11" x14ac:dyDescent="0.25">
      <c r="B465" s="354" t="s">
        <v>259</v>
      </c>
      <c r="C465" s="355">
        <v>37043</v>
      </c>
      <c r="D465" s="6">
        <v>9315</v>
      </c>
      <c r="E465" s="358">
        <f t="shared" si="84"/>
        <v>775.93949999999995</v>
      </c>
      <c r="F465" s="356">
        <v>0</v>
      </c>
      <c r="G465" s="363">
        <v>541</v>
      </c>
      <c r="H465" s="356">
        <f t="shared" si="83"/>
        <v>234.93949999999995</v>
      </c>
      <c r="I465" s="361">
        <v>0</v>
      </c>
      <c r="J465" s="360"/>
    </row>
    <row r="466" spans="2:11" x14ac:dyDescent="0.25">
      <c r="B466" s="354" t="s">
        <v>259</v>
      </c>
      <c r="C466" s="355">
        <v>37073</v>
      </c>
      <c r="D466" s="6">
        <v>9315</v>
      </c>
      <c r="E466" s="358">
        <f t="shared" si="84"/>
        <v>775.93949999999995</v>
      </c>
      <c r="F466" s="356">
        <v>0</v>
      </c>
      <c r="G466" s="363">
        <v>541</v>
      </c>
      <c r="H466" s="356">
        <f t="shared" si="83"/>
        <v>234.93949999999995</v>
      </c>
      <c r="I466" s="361">
        <v>0</v>
      </c>
      <c r="J466" s="360"/>
    </row>
    <row r="467" spans="2:11" x14ac:dyDescent="0.25">
      <c r="B467" s="354" t="s">
        <v>259</v>
      </c>
      <c r="C467" s="355">
        <v>37104</v>
      </c>
      <c r="D467" s="6">
        <v>9518</v>
      </c>
      <c r="E467" s="358">
        <f t="shared" si="84"/>
        <v>792.84939999999995</v>
      </c>
      <c r="F467" s="356">
        <v>0</v>
      </c>
      <c r="G467" s="363">
        <v>541</v>
      </c>
      <c r="H467" s="356">
        <f t="shared" si="83"/>
        <v>251.84939999999995</v>
      </c>
      <c r="I467" s="361">
        <v>0</v>
      </c>
      <c r="J467" s="360"/>
    </row>
    <row r="468" spans="2:11" x14ac:dyDescent="0.25">
      <c r="B468" s="354" t="s">
        <v>259</v>
      </c>
      <c r="C468" s="355">
        <v>37135</v>
      </c>
      <c r="D468" s="6">
        <v>9518</v>
      </c>
      <c r="E468" s="358">
        <f t="shared" si="84"/>
        <v>792.84939999999995</v>
      </c>
      <c r="F468" s="356">
        <v>0</v>
      </c>
      <c r="G468" s="363">
        <v>541</v>
      </c>
      <c r="H468" s="356">
        <f t="shared" si="83"/>
        <v>251.84939999999995</v>
      </c>
      <c r="I468" s="361">
        <v>0</v>
      </c>
      <c r="J468" s="360"/>
    </row>
    <row r="469" spans="2:11" x14ac:dyDescent="0.25">
      <c r="B469" s="354" t="s">
        <v>259</v>
      </c>
      <c r="C469" s="355">
        <v>37165</v>
      </c>
      <c r="D469" s="6">
        <v>9518</v>
      </c>
      <c r="E469" s="358">
        <f t="shared" si="84"/>
        <v>792.84939999999995</v>
      </c>
      <c r="F469" s="356">
        <v>0</v>
      </c>
      <c r="G469" s="363">
        <v>541</v>
      </c>
      <c r="H469" s="356">
        <f t="shared" si="83"/>
        <v>251.84939999999995</v>
      </c>
      <c r="I469" s="361">
        <v>0</v>
      </c>
      <c r="J469" s="360"/>
    </row>
    <row r="470" spans="2:11" x14ac:dyDescent="0.25">
      <c r="B470" s="354" t="s">
        <v>259</v>
      </c>
      <c r="C470" s="355">
        <v>37196</v>
      </c>
      <c r="D470" s="6">
        <v>9518</v>
      </c>
      <c r="E470" s="358">
        <f t="shared" si="84"/>
        <v>792.84939999999995</v>
      </c>
      <c r="F470" s="356">
        <v>0</v>
      </c>
      <c r="G470" s="363">
        <v>541</v>
      </c>
      <c r="H470" s="356">
        <f t="shared" si="83"/>
        <v>251.84939999999995</v>
      </c>
      <c r="I470" s="361">
        <v>0</v>
      </c>
      <c r="J470" s="360"/>
    </row>
    <row r="471" spans="2:11" x14ac:dyDescent="0.25">
      <c r="B471" s="354" t="s">
        <v>259</v>
      </c>
      <c r="C471" s="355">
        <v>37226</v>
      </c>
      <c r="D471" s="6">
        <v>9518</v>
      </c>
      <c r="E471" s="358">
        <f t="shared" si="84"/>
        <v>792.84939999999995</v>
      </c>
      <c r="F471" s="356">
        <v>0</v>
      </c>
      <c r="G471" s="363">
        <v>541</v>
      </c>
      <c r="H471" s="356">
        <f t="shared" si="83"/>
        <v>251.84939999999995</v>
      </c>
      <c r="I471" s="361">
        <v>0</v>
      </c>
      <c r="J471" s="360"/>
    </row>
    <row r="472" spans="2:11" x14ac:dyDescent="0.25">
      <c r="B472" s="354" t="s">
        <v>259</v>
      </c>
      <c r="C472" s="355">
        <v>37257</v>
      </c>
      <c r="D472" s="6">
        <v>9518</v>
      </c>
      <c r="E472" s="358">
        <f t="shared" si="84"/>
        <v>792.84939999999995</v>
      </c>
      <c r="F472" s="356">
        <v>0</v>
      </c>
      <c r="G472" s="363">
        <v>541</v>
      </c>
      <c r="H472" s="356">
        <f t="shared" si="83"/>
        <v>251.84939999999995</v>
      </c>
      <c r="I472" s="361">
        <v>0</v>
      </c>
      <c r="J472" s="360"/>
    </row>
    <row r="473" spans="2:11" x14ac:dyDescent="0.25">
      <c r="B473" s="354" t="s">
        <v>259</v>
      </c>
      <c r="C473" s="355">
        <v>37288</v>
      </c>
      <c r="D473" s="6">
        <v>9835</v>
      </c>
      <c r="E473" s="358">
        <f t="shared" si="84"/>
        <v>819.25549999999998</v>
      </c>
      <c r="F473" s="356">
        <v>0</v>
      </c>
      <c r="G473" s="363">
        <v>541</v>
      </c>
      <c r="H473" s="356">
        <f t="shared" si="83"/>
        <v>278.25549999999998</v>
      </c>
      <c r="I473" s="361">
        <v>0</v>
      </c>
      <c r="J473" s="360"/>
    </row>
    <row r="474" spans="2:11" x14ac:dyDescent="0.25">
      <c r="B474" s="354" t="s">
        <v>259</v>
      </c>
      <c r="C474" s="355">
        <v>37316</v>
      </c>
      <c r="D474" s="6">
        <v>9835</v>
      </c>
      <c r="E474" s="358">
        <f t="shared" si="84"/>
        <v>819.25549999999998</v>
      </c>
      <c r="F474" s="356">
        <v>0</v>
      </c>
      <c r="G474" s="363">
        <v>541</v>
      </c>
      <c r="H474" s="356">
        <f t="shared" si="83"/>
        <v>278.25549999999998</v>
      </c>
      <c r="I474" s="361">
        <v>0</v>
      </c>
      <c r="J474" s="360">
        <v>9.5</v>
      </c>
      <c r="K474" s="370">
        <f>SUM(D463:D474)</f>
        <v>114038</v>
      </c>
    </row>
    <row r="475" spans="2:11" x14ac:dyDescent="0.25">
      <c r="B475" s="354" t="s">
        <v>259</v>
      </c>
      <c r="C475" s="355">
        <v>37347</v>
      </c>
      <c r="D475" s="6">
        <v>9835</v>
      </c>
      <c r="E475" s="358">
        <f t="shared" si="84"/>
        <v>819.25549999999998</v>
      </c>
      <c r="F475" s="356">
        <v>0</v>
      </c>
      <c r="G475" s="363">
        <v>541</v>
      </c>
      <c r="H475" s="356">
        <f t="shared" si="83"/>
        <v>278.25549999999998</v>
      </c>
      <c r="I475" s="361">
        <v>0</v>
      </c>
      <c r="J475" s="361">
        <f t="shared" ref="J475:J490" si="85">SUM(I475*9.5%/12)</f>
        <v>0</v>
      </c>
    </row>
    <row r="476" spans="2:11" x14ac:dyDescent="0.25">
      <c r="B476" s="354" t="s">
        <v>259</v>
      </c>
      <c r="C476" s="355">
        <v>37377</v>
      </c>
      <c r="D476" s="6">
        <v>9835</v>
      </c>
      <c r="E476" s="358">
        <f t="shared" si="84"/>
        <v>819.25549999999998</v>
      </c>
      <c r="F476" s="356">
        <v>0</v>
      </c>
      <c r="G476" s="363">
        <v>541</v>
      </c>
      <c r="H476" s="356">
        <f t="shared" si="83"/>
        <v>278.25549999999998</v>
      </c>
      <c r="I476" s="361">
        <v>0</v>
      </c>
      <c r="J476" s="361">
        <f t="shared" si="85"/>
        <v>0</v>
      </c>
    </row>
    <row r="477" spans="2:11" x14ac:dyDescent="0.25">
      <c r="B477" s="354" t="s">
        <v>259</v>
      </c>
      <c r="C477" s="355">
        <v>37408</v>
      </c>
      <c r="D477" s="6">
        <v>9835</v>
      </c>
      <c r="E477" s="358">
        <f t="shared" si="84"/>
        <v>819.25549999999998</v>
      </c>
      <c r="F477" s="356">
        <v>0</v>
      </c>
      <c r="G477" s="363">
        <v>541</v>
      </c>
      <c r="H477" s="356">
        <f t="shared" si="83"/>
        <v>278.25549999999998</v>
      </c>
      <c r="I477" s="361">
        <v>0</v>
      </c>
      <c r="J477" s="361">
        <f t="shared" si="85"/>
        <v>0</v>
      </c>
    </row>
    <row r="478" spans="2:11" x14ac:dyDescent="0.25">
      <c r="B478" s="354" t="s">
        <v>259</v>
      </c>
      <c r="C478" s="355">
        <v>37438</v>
      </c>
      <c r="D478" s="6">
        <v>9835</v>
      </c>
      <c r="E478" s="358">
        <f t="shared" si="84"/>
        <v>819.25549999999998</v>
      </c>
      <c r="F478" s="356">
        <v>0</v>
      </c>
      <c r="G478" s="363">
        <v>541</v>
      </c>
      <c r="H478" s="356">
        <f t="shared" si="83"/>
        <v>278.25549999999998</v>
      </c>
      <c r="I478" s="361">
        <v>0</v>
      </c>
      <c r="J478" s="361">
        <f t="shared" si="85"/>
        <v>0</v>
      </c>
    </row>
    <row r="479" spans="2:11" x14ac:dyDescent="0.25">
      <c r="B479" s="354" t="s">
        <v>259</v>
      </c>
      <c r="C479" s="355">
        <v>37469</v>
      </c>
      <c r="D479" s="6">
        <v>9835</v>
      </c>
      <c r="E479" s="358">
        <f t="shared" si="84"/>
        <v>819.25549999999998</v>
      </c>
      <c r="F479" s="356">
        <v>0</v>
      </c>
      <c r="G479" s="363">
        <v>541</v>
      </c>
      <c r="H479" s="356">
        <f t="shared" si="83"/>
        <v>278.25549999999998</v>
      </c>
      <c r="I479" s="361">
        <v>0</v>
      </c>
      <c r="J479" s="361">
        <f t="shared" si="85"/>
        <v>0</v>
      </c>
    </row>
    <row r="480" spans="2:11" x14ac:dyDescent="0.25">
      <c r="B480" s="354" t="s">
        <v>259</v>
      </c>
      <c r="C480" s="355">
        <v>37500</v>
      </c>
      <c r="D480" s="6">
        <v>9835</v>
      </c>
      <c r="E480" s="358">
        <f t="shared" si="84"/>
        <v>819.25549999999998</v>
      </c>
      <c r="F480" s="356">
        <v>0</v>
      </c>
      <c r="G480" s="363">
        <v>541</v>
      </c>
      <c r="H480" s="356">
        <f t="shared" si="83"/>
        <v>278.25549999999998</v>
      </c>
      <c r="I480" s="361">
        <v>0</v>
      </c>
      <c r="J480" s="361">
        <f t="shared" si="85"/>
        <v>0</v>
      </c>
    </row>
    <row r="481" spans="2:11" x14ac:dyDescent="0.25">
      <c r="B481" s="354" t="s">
        <v>259</v>
      </c>
      <c r="C481" s="355">
        <v>37530</v>
      </c>
      <c r="D481" s="6">
        <v>9835</v>
      </c>
      <c r="E481" s="358">
        <f t="shared" si="84"/>
        <v>819.25549999999998</v>
      </c>
      <c r="F481" s="356">
        <v>0</v>
      </c>
      <c r="G481" s="363">
        <v>541</v>
      </c>
      <c r="H481" s="356">
        <f t="shared" si="83"/>
        <v>278.25549999999998</v>
      </c>
      <c r="I481" s="361">
        <v>0</v>
      </c>
      <c r="J481" s="361">
        <f t="shared" si="85"/>
        <v>0</v>
      </c>
    </row>
    <row r="482" spans="2:11" x14ac:dyDescent="0.25">
      <c r="B482" s="354" t="s">
        <v>259</v>
      </c>
      <c r="C482" s="355">
        <v>37561</v>
      </c>
      <c r="D482" s="6">
        <v>9835</v>
      </c>
      <c r="E482" s="358">
        <f t="shared" si="84"/>
        <v>819.25549999999998</v>
      </c>
      <c r="F482" s="356">
        <v>0</v>
      </c>
      <c r="G482" s="363">
        <v>541</v>
      </c>
      <c r="H482" s="356">
        <f t="shared" si="83"/>
        <v>278.25549999999998</v>
      </c>
      <c r="I482" s="361">
        <v>0</v>
      </c>
      <c r="J482" s="361">
        <f t="shared" si="85"/>
        <v>0</v>
      </c>
    </row>
    <row r="483" spans="2:11" x14ac:dyDescent="0.25">
      <c r="B483" s="354" t="s">
        <v>259</v>
      </c>
      <c r="C483" s="355">
        <v>37591</v>
      </c>
      <c r="D483" s="6">
        <v>9835</v>
      </c>
      <c r="E483" s="358">
        <f t="shared" si="84"/>
        <v>819.25549999999998</v>
      </c>
      <c r="F483" s="356">
        <v>0</v>
      </c>
      <c r="G483" s="363">
        <v>541</v>
      </c>
      <c r="H483" s="356">
        <f t="shared" si="83"/>
        <v>278.25549999999998</v>
      </c>
      <c r="I483" s="361">
        <v>0</v>
      </c>
      <c r="J483" s="361">
        <f t="shared" si="85"/>
        <v>0</v>
      </c>
    </row>
    <row r="484" spans="2:11" x14ac:dyDescent="0.25">
      <c r="B484" s="354" t="s">
        <v>259</v>
      </c>
      <c r="C484" s="355">
        <v>37622</v>
      </c>
      <c r="D484" s="6">
        <v>10152</v>
      </c>
      <c r="E484" s="358">
        <f t="shared" si="84"/>
        <v>845.66160000000002</v>
      </c>
      <c r="F484" s="356">
        <v>0</v>
      </c>
      <c r="G484" s="363">
        <v>541</v>
      </c>
      <c r="H484" s="356">
        <f t="shared" si="83"/>
        <v>304.66160000000002</v>
      </c>
      <c r="I484" s="361">
        <v>0</v>
      </c>
      <c r="J484" s="361">
        <f t="shared" si="85"/>
        <v>0</v>
      </c>
    </row>
    <row r="485" spans="2:11" x14ac:dyDescent="0.25">
      <c r="B485" s="354" t="s">
        <v>259</v>
      </c>
      <c r="C485" s="355">
        <v>37653</v>
      </c>
      <c r="D485" s="6">
        <v>10469</v>
      </c>
      <c r="E485" s="358">
        <f t="shared" si="84"/>
        <v>872.06769999999995</v>
      </c>
      <c r="F485" s="356">
        <v>0</v>
      </c>
      <c r="G485" s="363">
        <v>541</v>
      </c>
      <c r="H485" s="356">
        <f t="shared" si="83"/>
        <v>331.06769999999995</v>
      </c>
      <c r="I485" s="361">
        <v>0</v>
      </c>
      <c r="J485" s="361">
        <f t="shared" si="85"/>
        <v>0</v>
      </c>
    </row>
    <row r="486" spans="2:11" x14ac:dyDescent="0.25">
      <c r="B486" s="354" t="s">
        <v>259</v>
      </c>
      <c r="C486" s="355">
        <v>37681</v>
      </c>
      <c r="D486" s="6">
        <v>29372</v>
      </c>
      <c r="E486" s="358">
        <f t="shared" si="84"/>
        <v>2446.6875999999997</v>
      </c>
      <c r="F486" s="356">
        <v>0</v>
      </c>
      <c r="G486" s="363">
        <v>541</v>
      </c>
      <c r="H486" s="356">
        <f t="shared" si="83"/>
        <v>1905.6875999999997</v>
      </c>
      <c r="I486" s="361">
        <v>0</v>
      </c>
      <c r="J486" s="361">
        <f t="shared" si="85"/>
        <v>0</v>
      </c>
      <c r="K486" s="370">
        <f>SUM(D475:D486)</f>
        <v>138508</v>
      </c>
    </row>
    <row r="487" spans="2:11" x14ac:dyDescent="0.25">
      <c r="B487" s="354" t="s">
        <v>259</v>
      </c>
      <c r="C487" s="355">
        <v>37712</v>
      </c>
      <c r="D487" s="6">
        <v>10469</v>
      </c>
      <c r="E487" s="358">
        <f t="shared" si="84"/>
        <v>872.06769999999995</v>
      </c>
      <c r="F487" s="356">
        <v>0</v>
      </c>
      <c r="G487" s="363">
        <v>541</v>
      </c>
      <c r="H487" s="356">
        <f t="shared" si="83"/>
        <v>331.06769999999995</v>
      </c>
      <c r="I487" s="361">
        <v>0</v>
      </c>
      <c r="J487" s="361">
        <f t="shared" si="85"/>
        <v>0</v>
      </c>
    </row>
    <row r="488" spans="2:11" x14ac:dyDescent="0.25">
      <c r="B488" s="354" t="s">
        <v>259</v>
      </c>
      <c r="C488" s="355">
        <v>37742</v>
      </c>
      <c r="D488" s="6">
        <v>10469</v>
      </c>
      <c r="E488" s="358">
        <f t="shared" si="84"/>
        <v>872.06769999999995</v>
      </c>
      <c r="F488" s="356">
        <v>0</v>
      </c>
      <c r="G488" s="363">
        <v>541</v>
      </c>
      <c r="H488" s="356">
        <f t="shared" si="83"/>
        <v>331.06769999999995</v>
      </c>
      <c r="I488" s="361">
        <v>0</v>
      </c>
      <c r="J488" s="361">
        <f t="shared" si="85"/>
        <v>0</v>
      </c>
    </row>
    <row r="489" spans="2:11" x14ac:dyDescent="0.25">
      <c r="B489" s="354" t="s">
        <v>259</v>
      </c>
      <c r="C489" s="355">
        <v>37773</v>
      </c>
      <c r="D489" s="6">
        <v>10469</v>
      </c>
      <c r="E489" s="358">
        <f t="shared" si="84"/>
        <v>872.06769999999995</v>
      </c>
      <c r="F489" s="356">
        <v>0</v>
      </c>
      <c r="G489" s="363">
        <v>541</v>
      </c>
      <c r="H489" s="356">
        <f t="shared" si="83"/>
        <v>331.06769999999995</v>
      </c>
      <c r="I489" s="361">
        <v>0</v>
      </c>
      <c r="J489" s="361">
        <f t="shared" si="85"/>
        <v>0</v>
      </c>
    </row>
    <row r="490" spans="2:11" x14ac:dyDescent="0.25">
      <c r="B490" s="354" t="s">
        <v>259</v>
      </c>
      <c r="C490" s="355">
        <v>37803</v>
      </c>
      <c r="D490" s="6">
        <v>10469</v>
      </c>
      <c r="E490" s="358">
        <f t="shared" si="84"/>
        <v>872.06769999999995</v>
      </c>
      <c r="F490" s="356">
        <v>0</v>
      </c>
      <c r="G490" s="363">
        <v>541</v>
      </c>
      <c r="H490" s="356">
        <f t="shared" si="83"/>
        <v>331.06769999999995</v>
      </c>
      <c r="I490" s="361">
        <v>0</v>
      </c>
      <c r="J490" s="361">
        <f t="shared" si="85"/>
        <v>0</v>
      </c>
    </row>
    <row r="491" spans="2:11" x14ac:dyDescent="0.25">
      <c r="B491" s="354" t="s">
        <v>259</v>
      </c>
      <c r="C491" s="355">
        <v>37834</v>
      </c>
      <c r="D491" s="6">
        <v>10469</v>
      </c>
      <c r="E491" s="358">
        <f t="shared" si="84"/>
        <v>872.06769999999995</v>
      </c>
      <c r="F491" s="356">
        <v>0</v>
      </c>
      <c r="G491" s="363">
        <v>541</v>
      </c>
      <c r="H491" s="356">
        <f t="shared" si="83"/>
        <v>331.06769999999995</v>
      </c>
      <c r="I491" s="361">
        <v>0</v>
      </c>
      <c r="J491" s="361">
        <f t="shared" ref="J491:J506" si="86">SUM(I491*9.5%/12)</f>
        <v>0</v>
      </c>
    </row>
    <row r="492" spans="2:11" x14ac:dyDescent="0.25">
      <c r="B492" s="354" t="s">
        <v>259</v>
      </c>
      <c r="C492" s="355">
        <v>37865</v>
      </c>
      <c r="D492" s="6">
        <v>10469</v>
      </c>
      <c r="E492" s="358">
        <f t="shared" si="84"/>
        <v>872.06769999999995</v>
      </c>
      <c r="F492" s="356">
        <v>0</v>
      </c>
      <c r="G492" s="363">
        <v>541</v>
      </c>
      <c r="H492" s="356">
        <f t="shared" si="83"/>
        <v>331.06769999999995</v>
      </c>
      <c r="I492" s="361">
        <v>0</v>
      </c>
      <c r="J492" s="361">
        <f t="shared" si="86"/>
        <v>0</v>
      </c>
    </row>
    <row r="493" spans="2:11" x14ac:dyDescent="0.25">
      <c r="B493" s="354" t="s">
        <v>259</v>
      </c>
      <c r="C493" s="355">
        <v>37895</v>
      </c>
      <c r="D493" s="6">
        <v>10469</v>
      </c>
      <c r="E493" s="358">
        <f t="shared" si="84"/>
        <v>872.06769999999995</v>
      </c>
      <c r="F493" s="356">
        <v>0</v>
      </c>
      <c r="G493" s="363">
        <v>541</v>
      </c>
      <c r="H493" s="356">
        <f t="shared" si="83"/>
        <v>331.06769999999995</v>
      </c>
      <c r="I493" s="361">
        <v>0</v>
      </c>
      <c r="J493" s="361">
        <f t="shared" si="86"/>
        <v>0</v>
      </c>
    </row>
    <row r="494" spans="2:11" x14ac:dyDescent="0.25">
      <c r="B494" s="354" t="s">
        <v>259</v>
      </c>
      <c r="C494" s="355">
        <v>37926</v>
      </c>
      <c r="D494" s="6">
        <v>10469</v>
      </c>
      <c r="E494" s="358">
        <f t="shared" si="84"/>
        <v>872.06769999999995</v>
      </c>
      <c r="F494" s="356">
        <v>0</v>
      </c>
      <c r="G494" s="363">
        <v>541</v>
      </c>
      <c r="H494" s="356">
        <f t="shared" si="83"/>
        <v>331.06769999999995</v>
      </c>
      <c r="I494" s="361">
        <v>0</v>
      </c>
      <c r="J494" s="361">
        <f t="shared" si="86"/>
        <v>0</v>
      </c>
    </row>
    <row r="495" spans="2:11" x14ac:dyDescent="0.25">
      <c r="B495" s="354" t="s">
        <v>259</v>
      </c>
      <c r="C495" s="355">
        <v>37956</v>
      </c>
      <c r="D495" s="6">
        <v>10469</v>
      </c>
      <c r="E495" s="358">
        <f t="shared" si="84"/>
        <v>872.06769999999995</v>
      </c>
      <c r="F495" s="356">
        <v>0</v>
      </c>
      <c r="G495" s="363">
        <v>541</v>
      </c>
      <c r="H495" s="356">
        <f t="shared" si="83"/>
        <v>331.06769999999995</v>
      </c>
      <c r="I495" s="361">
        <v>0</v>
      </c>
      <c r="J495" s="361">
        <f t="shared" si="86"/>
        <v>0</v>
      </c>
    </row>
    <row r="496" spans="2:11" x14ac:dyDescent="0.25">
      <c r="B496" s="354" t="s">
        <v>259</v>
      </c>
      <c r="C496" s="355">
        <v>37987</v>
      </c>
      <c r="D496" s="6">
        <v>10469</v>
      </c>
      <c r="E496" s="358">
        <f t="shared" si="84"/>
        <v>872.06769999999995</v>
      </c>
      <c r="F496" s="356">
        <v>0</v>
      </c>
      <c r="G496" s="363">
        <v>541</v>
      </c>
      <c r="H496" s="356">
        <f t="shared" si="83"/>
        <v>331.06769999999995</v>
      </c>
      <c r="I496" s="361">
        <v>0</v>
      </c>
      <c r="J496" s="361">
        <f t="shared" si="86"/>
        <v>0</v>
      </c>
    </row>
    <row r="497" spans="2:11" x14ac:dyDescent="0.25">
      <c r="B497" s="354" t="s">
        <v>259</v>
      </c>
      <c r="C497" s="355">
        <v>38018</v>
      </c>
      <c r="D497" s="6">
        <v>11093</v>
      </c>
      <c r="E497" s="358">
        <f t="shared" si="84"/>
        <v>924.04689999999994</v>
      </c>
      <c r="F497" s="356">
        <v>0</v>
      </c>
      <c r="G497" s="363">
        <v>541</v>
      </c>
      <c r="H497" s="356">
        <f t="shared" si="83"/>
        <v>383.04689999999994</v>
      </c>
      <c r="I497" s="361">
        <v>0</v>
      </c>
      <c r="J497" s="361">
        <f t="shared" si="86"/>
        <v>0</v>
      </c>
    </row>
    <row r="498" spans="2:11" x14ac:dyDescent="0.25">
      <c r="B498" s="354" t="s">
        <v>259</v>
      </c>
      <c r="C498" s="355">
        <v>38047</v>
      </c>
      <c r="D498" s="6">
        <v>11093</v>
      </c>
      <c r="E498" s="358">
        <f t="shared" si="84"/>
        <v>924.04689999999994</v>
      </c>
      <c r="F498" s="356">
        <v>0</v>
      </c>
      <c r="G498" s="363">
        <v>541</v>
      </c>
      <c r="H498" s="356">
        <f t="shared" si="83"/>
        <v>383.04689999999994</v>
      </c>
      <c r="I498" s="361">
        <v>0</v>
      </c>
      <c r="J498" s="361">
        <f t="shared" si="86"/>
        <v>0</v>
      </c>
      <c r="K498" s="370">
        <f>SUM(D487:D498)</f>
        <v>126876</v>
      </c>
    </row>
    <row r="499" spans="2:11" x14ac:dyDescent="0.25">
      <c r="B499" s="354" t="s">
        <v>259</v>
      </c>
      <c r="C499" s="355">
        <v>38078</v>
      </c>
      <c r="D499" s="6">
        <v>11093</v>
      </c>
      <c r="E499" s="358">
        <f t="shared" si="84"/>
        <v>924.04689999999994</v>
      </c>
      <c r="F499" s="356">
        <v>0</v>
      </c>
      <c r="G499" s="363">
        <v>541</v>
      </c>
      <c r="H499" s="356">
        <f t="shared" si="83"/>
        <v>383.04689999999994</v>
      </c>
      <c r="I499" s="361">
        <v>0</v>
      </c>
      <c r="J499" s="361">
        <f t="shared" si="86"/>
        <v>0</v>
      </c>
    </row>
    <row r="500" spans="2:11" x14ac:dyDescent="0.25">
      <c r="B500" s="354" t="s">
        <v>259</v>
      </c>
      <c r="C500" s="355">
        <v>38108</v>
      </c>
      <c r="D500" s="6">
        <v>11093</v>
      </c>
      <c r="E500" s="358">
        <f t="shared" si="84"/>
        <v>924.04689999999994</v>
      </c>
      <c r="F500" s="356">
        <v>0</v>
      </c>
      <c r="G500" s="363">
        <v>541</v>
      </c>
      <c r="H500" s="356">
        <f t="shared" si="83"/>
        <v>383.04689999999994</v>
      </c>
      <c r="I500" s="361">
        <v>0</v>
      </c>
      <c r="J500" s="361">
        <f t="shared" si="86"/>
        <v>0</v>
      </c>
    </row>
    <row r="501" spans="2:11" x14ac:dyDescent="0.25">
      <c r="B501" s="354" t="s">
        <v>259</v>
      </c>
      <c r="C501" s="355">
        <v>38139</v>
      </c>
      <c r="D501" s="6">
        <v>11093</v>
      </c>
      <c r="E501" s="358">
        <f t="shared" si="84"/>
        <v>924.04689999999994</v>
      </c>
      <c r="F501" s="356">
        <v>0</v>
      </c>
      <c r="G501" s="363">
        <v>541</v>
      </c>
      <c r="H501" s="356">
        <f t="shared" si="83"/>
        <v>383.04689999999994</v>
      </c>
      <c r="I501" s="361">
        <v>0</v>
      </c>
      <c r="J501" s="361">
        <f t="shared" si="86"/>
        <v>0</v>
      </c>
    </row>
    <row r="502" spans="2:11" x14ac:dyDescent="0.25">
      <c r="B502" s="354" t="s">
        <v>259</v>
      </c>
      <c r="C502" s="355">
        <v>38169</v>
      </c>
      <c r="D502" s="6">
        <v>87542</v>
      </c>
      <c r="E502" s="358">
        <f t="shared" si="84"/>
        <v>7292.2485999999999</v>
      </c>
      <c r="F502" s="356">
        <v>0</v>
      </c>
      <c r="G502" s="363">
        <v>541</v>
      </c>
      <c r="H502" s="356">
        <f t="shared" si="83"/>
        <v>6751.2485999999999</v>
      </c>
      <c r="I502" s="361">
        <v>0</v>
      </c>
      <c r="J502" s="361">
        <f t="shared" si="86"/>
        <v>0</v>
      </c>
    </row>
    <row r="503" spans="2:11" x14ac:dyDescent="0.25">
      <c r="B503" s="354" t="s">
        <v>259</v>
      </c>
      <c r="C503" s="355">
        <v>38200</v>
      </c>
      <c r="D503" s="6">
        <v>12071</v>
      </c>
      <c r="E503" s="358">
        <f t="shared" si="84"/>
        <v>1005.5142999999999</v>
      </c>
      <c r="F503" s="356">
        <v>0</v>
      </c>
      <c r="G503" s="363">
        <v>541</v>
      </c>
      <c r="H503" s="356">
        <f t="shared" si="83"/>
        <v>464.51429999999993</v>
      </c>
      <c r="I503" s="361">
        <v>0</v>
      </c>
      <c r="J503" s="361">
        <f t="shared" si="86"/>
        <v>0</v>
      </c>
    </row>
    <row r="504" spans="2:11" x14ac:dyDescent="0.25">
      <c r="B504" s="354" t="s">
        <v>259</v>
      </c>
      <c r="C504" s="355">
        <v>38231</v>
      </c>
      <c r="D504" s="6">
        <v>12071</v>
      </c>
      <c r="E504" s="358">
        <f t="shared" si="84"/>
        <v>1005.5142999999999</v>
      </c>
      <c r="F504" s="356">
        <v>0</v>
      </c>
      <c r="G504" s="363">
        <v>541</v>
      </c>
      <c r="H504" s="356">
        <f t="shared" si="83"/>
        <v>464.51429999999993</v>
      </c>
      <c r="I504" s="361">
        <v>0</v>
      </c>
      <c r="J504" s="361">
        <f t="shared" si="86"/>
        <v>0</v>
      </c>
    </row>
    <row r="505" spans="2:11" x14ac:dyDescent="0.25">
      <c r="B505" s="354" t="s">
        <v>259</v>
      </c>
      <c r="C505" s="355">
        <v>38261</v>
      </c>
      <c r="D505" s="6">
        <v>12404</v>
      </c>
      <c r="E505" s="358">
        <f t="shared" si="84"/>
        <v>1033.2531999999999</v>
      </c>
      <c r="F505" s="356">
        <v>0</v>
      </c>
      <c r="G505" s="363">
        <v>541</v>
      </c>
      <c r="H505" s="356">
        <f t="shared" si="83"/>
        <v>492.25319999999988</v>
      </c>
      <c r="I505" s="361">
        <v>0</v>
      </c>
      <c r="J505" s="361">
        <f t="shared" si="86"/>
        <v>0</v>
      </c>
    </row>
    <row r="506" spans="2:11" x14ac:dyDescent="0.25">
      <c r="B506" s="354" t="s">
        <v>259</v>
      </c>
      <c r="C506" s="355">
        <v>38292</v>
      </c>
      <c r="D506" s="6">
        <v>12404</v>
      </c>
      <c r="E506" s="358">
        <f t="shared" si="84"/>
        <v>1033.2531999999999</v>
      </c>
      <c r="F506" s="356">
        <v>0</v>
      </c>
      <c r="G506" s="363">
        <v>541</v>
      </c>
      <c r="H506" s="356">
        <f t="shared" si="83"/>
        <v>492.25319999999988</v>
      </c>
      <c r="I506" s="361">
        <v>0</v>
      </c>
      <c r="J506" s="361">
        <f t="shared" si="86"/>
        <v>0</v>
      </c>
    </row>
    <row r="507" spans="2:11" x14ac:dyDescent="0.25">
      <c r="B507" s="354" t="s">
        <v>259</v>
      </c>
      <c r="C507" s="355">
        <v>38322</v>
      </c>
      <c r="D507" s="6">
        <v>12404</v>
      </c>
      <c r="E507" s="358">
        <f t="shared" si="84"/>
        <v>1033.2531999999999</v>
      </c>
      <c r="F507" s="356">
        <v>0</v>
      </c>
      <c r="G507" s="363">
        <v>541</v>
      </c>
      <c r="H507" s="356">
        <f t="shared" si="83"/>
        <v>492.25319999999988</v>
      </c>
      <c r="I507" s="361">
        <v>0</v>
      </c>
      <c r="J507" s="361">
        <f t="shared" ref="J507:J521" si="87">SUM(I507*9.5%/12)</f>
        <v>0</v>
      </c>
    </row>
    <row r="508" spans="2:11" x14ac:dyDescent="0.25">
      <c r="B508" s="354" t="s">
        <v>259</v>
      </c>
      <c r="C508" s="355">
        <v>38353</v>
      </c>
      <c r="D508" s="6">
        <v>12404</v>
      </c>
      <c r="E508" s="358">
        <f t="shared" si="84"/>
        <v>1033.2531999999999</v>
      </c>
      <c r="F508" s="356">
        <v>0</v>
      </c>
      <c r="G508" s="363">
        <v>541</v>
      </c>
      <c r="H508" s="356">
        <f t="shared" si="83"/>
        <v>492.25319999999988</v>
      </c>
      <c r="I508" s="361">
        <v>0</v>
      </c>
      <c r="J508" s="361">
        <f t="shared" si="87"/>
        <v>0</v>
      </c>
    </row>
    <row r="509" spans="2:11" x14ac:dyDescent="0.25">
      <c r="B509" s="354" t="s">
        <v>259</v>
      </c>
      <c r="C509" s="355">
        <v>38384</v>
      </c>
      <c r="D509" s="6">
        <v>12777</v>
      </c>
      <c r="E509" s="358">
        <f t="shared" si="84"/>
        <v>1064.3241</v>
      </c>
      <c r="F509" s="356">
        <v>0</v>
      </c>
      <c r="G509" s="363">
        <v>541</v>
      </c>
      <c r="H509" s="356">
        <f t="shared" si="83"/>
        <v>523.32410000000004</v>
      </c>
      <c r="I509" s="361">
        <v>0</v>
      </c>
      <c r="J509" s="361">
        <f t="shared" si="87"/>
        <v>0</v>
      </c>
    </row>
    <row r="510" spans="2:11" x14ac:dyDescent="0.25">
      <c r="B510" s="354" t="s">
        <v>259</v>
      </c>
      <c r="C510" s="355">
        <v>38412</v>
      </c>
      <c r="D510" s="6">
        <v>12777</v>
      </c>
      <c r="E510" s="358">
        <f t="shared" si="84"/>
        <v>1064.3241</v>
      </c>
      <c r="F510" s="356">
        <v>0</v>
      </c>
      <c r="G510" s="363">
        <v>541</v>
      </c>
      <c r="H510" s="356">
        <f t="shared" si="83"/>
        <v>523.32410000000004</v>
      </c>
      <c r="I510" s="361">
        <v>0</v>
      </c>
      <c r="J510" s="361">
        <f t="shared" si="87"/>
        <v>0</v>
      </c>
      <c r="K510" s="370">
        <f>SUM(D499:D510)</f>
        <v>220133</v>
      </c>
    </row>
    <row r="511" spans="2:11" x14ac:dyDescent="0.25">
      <c r="B511" s="354" t="s">
        <v>259</v>
      </c>
      <c r="C511" s="355">
        <v>38443</v>
      </c>
      <c r="D511" s="6">
        <v>12777</v>
      </c>
      <c r="E511" s="358">
        <f t="shared" si="84"/>
        <v>1064.3241</v>
      </c>
      <c r="F511" s="356">
        <v>0</v>
      </c>
      <c r="G511" s="363">
        <v>541</v>
      </c>
      <c r="H511" s="356">
        <f t="shared" si="83"/>
        <v>523.32410000000004</v>
      </c>
      <c r="I511" s="361">
        <v>0</v>
      </c>
      <c r="J511" s="361">
        <f t="shared" si="87"/>
        <v>0</v>
      </c>
    </row>
    <row r="512" spans="2:11" x14ac:dyDescent="0.25">
      <c r="B512" s="354" t="s">
        <v>259</v>
      </c>
      <c r="C512" s="355">
        <v>38473</v>
      </c>
      <c r="D512" s="6">
        <v>13034</v>
      </c>
      <c r="E512" s="358">
        <f t="shared" si="84"/>
        <v>1085.7321999999999</v>
      </c>
      <c r="F512" s="356">
        <v>0</v>
      </c>
      <c r="G512" s="363">
        <v>541</v>
      </c>
      <c r="H512" s="356">
        <f t="shared" si="83"/>
        <v>544.73219999999992</v>
      </c>
      <c r="I512" s="361">
        <v>0</v>
      </c>
      <c r="J512" s="361">
        <f t="shared" si="87"/>
        <v>0</v>
      </c>
    </row>
    <row r="513" spans="2:11" x14ac:dyDescent="0.25">
      <c r="B513" s="354" t="s">
        <v>259</v>
      </c>
      <c r="C513" s="355">
        <v>38504</v>
      </c>
      <c r="D513" s="6">
        <v>13034</v>
      </c>
      <c r="E513" s="358">
        <f t="shared" si="84"/>
        <v>1085.7321999999999</v>
      </c>
      <c r="F513" s="356">
        <v>0</v>
      </c>
      <c r="G513" s="363">
        <v>541</v>
      </c>
      <c r="H513" s="356">
        <f t="shared" si="83"/>
        <v>544.73219999999992</v>
      </c>
      <c r="I513" s="361">
        <v>0</v>
      </c>
      <c r="J513" s="361">
        <f t="shared" si="87"/>
        <v>0</v>
      </c>
    </row>
    <row r="514" spans="2:11" x14ac:dyDescent="0.25">
      <c r="B514" s="354" t="s">
        <v>259</v>
      </c>
      <c r="C514" s="355">
        <v>38534</v>
      </c>
      <c r="D514" s="6">
        <v>13034</v>
      </c>
      <c r="E514" s="358">
        <f t="shared" si="84"/>
        <v>1085.7321999999999</v>
      </c>
      <c r="F514" s="356">
        <v>0</v>
      </c>
      <c r="G514" s="363">
        <v>541</v>
      </c>
      <c r="H514" s="356">
        <f t="shared" si="83"/>
        <v>544.73219999999992</v>
      </c>
      <c r="I514" s="361">
        <v>0</v>
      </c>
      <c r="J514" s="361">
        <f t="shared" si="87"/>
        <v>0</v>
      </c>
    </row>
    <row r="515" spans="2:11" x14ac:dyDescent="0.25">
      <c r="B515" s="354" t="s">
        <v>259</v>
      </c>
      <c r="C515" s="355">
        <v>38565</v>
      </c>
      <c r="D515" s="6">
        <v>13034</v>
      </c>
      <c r="E515" s="358">
        <f t="shared" si="84"/>
        <v>1085.7321999999999</v>
      </c>
      <c r="F515" s="356">
        <v>0</v>
      </c>
      <c r="G515" s="363">
        <v>541</v>
      </c>
      <c r="H515" s="356">
        <f t="shared" si="83"/>
        <v>544.73219999999992</v>
      </c>
      <c r="I515" s="361">
        <v>0</v>
      </c>
      <c r="J515" s="361">
        <f t="shared" si="87"/>
        <v>0</v>
      </c>
    </row>
    <row r="516" spans="2:11" x14ac:dyDescent="0.25">
      <c r="B516" s="354" t="s">
        <v>259</v>
      </c>
      <c r="C516" s="355">
        <v>38596</v>
      </c>
      <c r="D516" s="6">
        <v>13034</v>
      </c>
      <c r="E516" s="358">
        <f t="shared" si="84"/>
        <v>1085.7321999999999</v>
      </c>
      <c r="F516" s="356">
        <v>0</v>
      </c>
      <c r="G516" s="363">
        <v>541</v>
      </c>
      <c r="H516" s="356">
        <f t="shared" si="83"/>
        <v>544.73219999999992</v>
      </c>
      <c r="I516" s="361">
        <v>0</v>
      </c>
      <c r="J516" s="361">
        <f t="shared" si="87"/>
        <v>0</v>
      </c>
    </row>
    <row r="517" spans="2:11" x14ac:dyDescent="0.25">
      <c r="B517" s="354" t="s">
        <v>259</v>
      </c>
      <c r="C517" s="355">
        <v>38626</v>
      </c>
      <c r="D517" s="6">
        <v>13291</v>
      </c>
      <c r="E517" s="358">
        <f t="shared" si="84"/>
        <v>1107.1403</v>
      </c>
      <c r="F517" s="356">
        <v>0</v>
      </c>
      <c r="G517" s="363">
        <v>541</v>
      </c>
      <c r="H517" s="356">
        <f t="shared" si="83"/>
        <v>566.14030000000002</v>
      </c>
      <c r="I517" s="361">
        <v>0</v>
      </c>
      <c r="J517" s="361">
        <f t="shared" si="87"/>
        <v>0</v>
      </c>
    </row>
    <row r="518" spans="2:11" x14ac:dyDescent="0.25">
      <c r="B518" s="354" t="s">
        <v>259</v>
      </c>
      <c r="C518" s="355">
        <v>38657</v>
      </c>
      <c r="D518" s="6">
        <v>13291</v>
      </c>
      <c r="E518" s="358">
        <f t="shared" si="84"/>
        <v>1107.1403</v>
      </c>
      <c r="F518" s="356">
        <v>0</v>
      </c>
      <c r="G518" s="363">
        <v>541</v>
      </c>
      <c r="H518" s="356">
        <f t="shared" si="83"/>
        <v>566.14030000000002</v>
      </c>
      <c r="I518" s="361">
        <v>0</v>
      </c>
      <c r="J518" s="361">
        <f t="shared" si="87"/>
        <v>0</v>
      </c>
    </row>
    <row r="519" spans="2:11" x14ac:dyDescent="0.25">
      <c r="B519" s="354" t="s">
        <v>259</v>
      </c>
      <c r="C519" s="355">
        <v>38687</v>
      </c>
      <c r="D519" s="6">
        <v>13291</v>
      </c>
      <c r="E519" s="358">
        <f t="shared" si="84"/>
        <v>1107.1403</v>
      </c>
      <c r="F519" s="356">
        <v>0</v>
      </c>
      <c r="G519" s="363">
        <v>541</v>
      </c>
      <c r="H519" s="356">
        <f t="shared" si="83"/>
        <v>566.14030000000002</v>
      </c>
      <c r="I519" s="361">
        <v>0</v>
      </c>
      <c r="J519" s="361">
        <f t="shared" si="87"/>
        <v>0</v>
      </c>
    </row>
    <row r="520" spans="2:11" x14ac:dyDescent="0.25">
      <c r="B520" s="354" t="s">
        <v>259</v>
      </c>
      <c r="C520" s="355">
        <v>38718</v>
      </c>
      <c r="D520" s="6">
        <v>13634</v>
      </c>
      <c r="E520" s="358">
        <f t="shared" si="84"/>
        <v>1135.7121999999999</v>
      </c>
      <c r="F520" s="356">
        <v>0</v>
      </c>
      <c r="G520" s="363">
        <v>541</v>
      </c>
      <c r="H520" s="356">
        <f t="shared" si="83"/>
        <v>594.71219999999994</v>
      </c>
      <c r="I520" s="361">
        <v>0</v>
      </c>
      <c r="J520" s="361">
        <f t="shared" si="87"/>
        <v>0</v>
      </c>
    </row>
    <row r="521" spans="2:11" x14ac:dyDescent="0.25">
      <c r="B521" s="354" t="s">
        <v>259</v>
      </c>
      <c r="C521" s="355">
        <v>38749</v>
      </c>
      <c r="D521" s="6">
        <v>14032</v>
      </c>
      <c r="E521" s="358">
        <f t="shared" si="84"/>
        <v>1168.8656000000001</v>
      </c>
      <c r="F521" s="356">
        <v>0</v>
      </c>
      <c r="G521" s="363">
        <v>541</v>
      </c>
      <c r="H521" s="356">
        <f t="shared" si="83"/>
        <v>627.86560000000009</v>
      </c>
      <c r="I521" s="361">
        <v>0</v>
      </c>
      <c r="J521" s="361">
        <f t="shared" si="87"/>
        <v>0</v>
      </c>
    </row>
    <row r="522" spans="2:11" x14ac:dyDescent="0.25">
      <c r="B522" s="354" t="s">
        <v>259</v>
      </c>
      <c r="C522" s="355">
        <v>38777</v>
      </c>
      <c r="D522" s="6">
        <v>14032</v>
      </c>
      <c r="E522" s="358">
        <f t="shared" si="84"/>
        <v>1168.8656000000001</v>
      </c>
      <c r="F522" s="356">
        <v>0</v>
      </c>
      <c r="G522" s="363">
        <v>541</v>
      </c>
      <c r="H522" s="356">
        <f t="shared" si="83"/>
        <v>627.86560000000009</v>
      </c>
      <c r="I522" s="361">
        <v>0</v>
      </c>
      <c r="J522" s="360">
        <v>8.5</v>
      </c>
      <c r="K522" s="370">
        <f>SUM(D511:D522)</f>
        <v>159518</v>
      </c>
    </row>
    <row r="523" spans="2:11" x14ac:dyDescent="0.25">
      <c r="B523" s="354" t="s">
        <v>259</v>
      </c>
      <c r="C523" s="355">
        <v>38808</v>
      </c>
      <c r="D523" s="6">
        <v>14208</v>
      </c>
      <c r="E523" s="358">
        <f t="shared" si="84"/>
        <v>1183.5264</v>
      </c>
      <c r="F523" s="356">
        <v>0</v>
      </c>
      <c r="G523" s="363">
        <v>541</v>
      </c>
      <c r="H523" s="356">
        <f t="shared" si="83"/>
        <v>642.52639999999997</v>
      </c>
      <c r="I523" s="361">
        <v>0</v>
      </c>
      <c r="J523" s="360"/>
    </row>
    <row r="524" spans="2:11" x14ac:dyDescent="0.25">
      <c r="B524" s="354" t="s">
        <v>259</v>
      </c>
      <c r="C524" s="355">
        <v>38838</v>
      </c>
      <c r="D524" s="6">
        <v>14208</v>
      </c>
      <c r="E524" s="358">
        <f t="shared" ref="E524:E587" si="88">SUM(D524*8.33%)</f>
        <v>1183.5264</v>
      </c>
      <c r="F524" s="356">
        <v>0</v>
      </c>
      <c r="G524" s="363">
        <v>541</v>
      </c>
      <c r="H524" s="356">
        <f t="shared" si="83"/>
        <v>642.52639999999997</v>
      </c>
      <c r="I524" s="361">
        <v>0</v>
      </c>
      <c r="J524" s="360"/>
    </row>
    <row r="525" spans="2:11" x14ac:dyDescent="0.25">
      <c r="B525" s="354" t="s">
        <v>259</v>
      </c>
      <c r="C525" s="355">
        <v>38869</v>
      </c>
      <c r="D525" s="6">
        <v>39042</v>
      </c>
      <c r="E525" s="358">
        <f t="shared" si="88"/>
        <v>3252.1986000000002</v>
      </c>
      <c r="F525" s="356">
        <v>0</v>
      </c>
      <c r="G525" s="363">
        <v>541</v>
      </c>
      <c r="H525" s="356">
        <f t="shared" si="83"/>
        <v>2711.1986000000002</v>
      </c>
      <c r="I525" s="361">
        <v>0</v>
      </c>
      <c r="J525" s="360"/>
    </row>
    <row r="526" spans="2:11" x14ac:dyDescent="0.25">
      <c r="B526" s="354" t="s">
        <v>259</v>
      </c>
      <c r="C526" s="355">
        <v>38899</v>
      </c>
      <c r="D526" s="6">
        <v>15013</v>
      </c>
      <c r="E526" s="358">
        <f t="shared" si="88"/>
        <v>1250.5828999999999</v>
      </c>
      <c r="F526" s="356">
        <v>0</v>
      </c>
      <c r="G526" s="363">
        <v>541</v>
      </c>
      <c r="H526" s="356">
        <f t="shared" si="83"/>
        <v>709.58289999999988</v>
      </c>
      <c r="I526" s="361">
        <v>0</v>
      </c>
      <c r="J526" s="360"/>
    </row>
    <row r="527" spans="2:11" x14ac:dyDescent="0.25">
      <c r="B527" s="354" t="s">
        <v>259</v>
      </c>
      <c r="C527" s="355">
        <v>38930</v>
      </c>
      <c r="D527" s="6">
        <v>15293</v>
      </c>
      <c r="E527" s="358">
        <f t="shared" si="88"/>
        <v>1273.9069</v>
      </c>
      <c r="F527" s="356">
        <v>0</v>
      </c>
      <c r="G527" s="363">
        <v>541</v>
      </c>
      <c r="H527" s="356">
        <f t="shared" ref="H527:H590" si="89">SUM(E527-G527)</f>
        <v>732.90689999999995</v>
      </c>
      <c r="I527" s="361">
        <v>0</v>
      </c>
      <c r="J527" s="360"/>
    </row>
    <row r="528" spans="2:11" x14ac:dyDescent="0.25">
      <c r="B528" s="354" t="s">
        <v>259</v>
      </c>
      <c r="C528" s="355">
        <v>38961</v>
      </c>
      <c r="D528" s="6">
        <v>15293</v>
      </c>
      <c r="E528" s="358">
        <f t="shared" si="88"/>
        <v>1273.9069</v>
      </c>
      <c r="F528" s="356">
        <v>0</v>
      </c>
      <c r="G528" s="363">
        <v>541</v>
      </c>
      <c r="H528" s="356">
        <f t="shared" si="89"/>
        <v>732.90689999999995</v>
      </c>
      <c r="I528" s="361">
        <v>0</v>
      </c>
      <c r="J528" s="360"/>
    </row>
    <row r="529" spans="2:11" x14ac:dyDescent="0.25">
      <c r="B529" s="354" t="s">
        <v>259</v>
      </c>
      <c r="C529" s="355">
        <v>38991</v>
      </c>
      <c r="D529" s="6">
        <v>15573</v>
      </c>
      <c r="E529" s="358">
        <f t="shared" si="88"/>
        <v>1297.2309</v>
      </c>
      <c r="F529" s="356">
        <v>0</v>
      </c>
      <c r="G529" s="363">
        <v>541</v>
      </c>
      <c r="H529" s="356">
        <f t="shared" si="89"/>
        <v>756.23090000000002</v>
      </c>
      <c r="I529" s="361">
        <v>0</v>
      </c>
      <c r="J529" s="360"/>
    </row>
    <row r="530" spans="2:11" x14ac:dyDescent="0.25">
      <c r="B530" s="354" t="s">
        <v>259</v>
      </c>
      <c r="C530" s="355">
        <v>39022</v>
      </c>
      <c r="D530" s="6">
        <v>15573</v>
      </c>
      <c r="E530" s="358">
        <f t="shared" si="88"/>
        <v>1297.2309</v>
      </c>
      <c r="F530" s="356">
        <v>0</v>
      </c>
      <c r="G530" s="363">
        <v>541</v>
      </c>
      <c r="H530" s="356">
        <f t="shared" si="89"/>
        <v>756.23090000000002</v>
      </c>
      <c r="I530" s="361">
        <v>0</v>
      </c>
      <c r="J530" s="360"/>
    </row>
    <row r="531" spans="2:11" x14ac:dyDescent="0.25">
      <c r="B531" s="354" t="s">
        <v>259</v>
      </c>
      <c r="C531" s="355">
        <v>39052</v>
      </c>
      <c r="D531" s="6">
        <v>15573</v>
      </c>
      <c r="E531" s="358">
        <f t="shared" si="88"/>
        <v>1297.2309</v>
      </c>
      <c r="F531" s="356">
        <v>0</v>
      </c>
      <c r="G531" s="363">
        <v>541</v>
      </c>
      <c r="H531" s="356">
        <f t="shared" si="89"/>
        <v>756.23090000000002</v>
      </c>
      <c r="I531" s="361">
        <v>0</v>
      </c>
      <c r="J531" s="360"/>
    </row>
    <row r="532" spans="2:11" x14ac:dyDescent="0.25">
      <c r="B532" s="354" t="s">
        <v>259</v>
      </c>
      <c r="C532" s="355">
        <v>39083</v>
      </c>
      <c r="D532" s="6">
        <v>15573</v>
      </c>
      <c r="E532" s="358">
        <f t="shared" si="88"/>
        <v>1297.2309</v>
      </c>
      <c r="F532" s="356">
        <v>0</v>
      </c>
      <c r="G532" s="363">
        <v>541</v>
      </c>
      <c r="H532" s="356">
        <f t="shared" si="89"/>
        <v>756.23090000000002</v>
      </c>
      <c r="I532" s="361">
        <v>0</v>
      </c>
      <c r="J532" s="360"/>
    </row>
    <row r="533" spans="2:11" x14ac:dyDescent="0.25">
      <c r="B533" s="354" t="s">
        <v>259</v>
      </c>
      <c r="C533" s="355">
        <v>39114</v>
      </c>
      <c r="D533" s="6">
        <v>16373</v>
      </c>
      <c r="E533" s="358">
        <f t="shared" si="88"/>
        <v>1363.8708999999999</v>
      </c>
      <c r="F533" s="356">
        <v>0</v>
      </c>
      <c r="G533" s="363">
        <v>541</v>
      </c>
      <c r="H533" s="356">
        <f t="shared" si="89"/>
        <v>822.87089999999989</v>
      </c>
      <c r="I533" s="361">
        <v>0</v>
      </c>
      <c r="J533" s="360"/>
    </row>
    <row r="534" spans="2:11" x14ac:dyDescent="0.25">
      <c r="B534" s="354" t="s">
        <v>259</v>
      </c>
      <c r="C534" s="355">
        <v>39142</v>
      </c>
      <c r="D534" s="6">
        <v>16373</v>
      </c>
      <c r="E534" s="358">
        <f t="shared" si="88"/>
        <v>1363.8708999999999</v>
      </c>
      <c r="F534" s="356">
        <v>0</v>
      </c>
      <c r="G534" s="363">
        <v>541</v>
      </c>
      <c r="H534" s="356">
        <f t="shared" si="89"/>
        <v>822.87089999999989</v>
      </c>
      <c r="I534" s="361">
        <v>0</v>
      </c>
      <c r="J534" s="360">
        <v>8.5</v>
      </c>
      <c r="K534" s="370">
        <f>SUM(D523:D534)</f>
        <v>208095</v>
      </c>
    </row>
    <row r="535" spans="2:11" x14ac:dyDescent="0.25">
      <c r="B535" s="354" t="s">
        <v>259</v>
      </c>
      <c r="C535" s="355">
        <v>39173</v>
      </c>
      <c r="D535" s="6">
        <v>16373</v>
      </c>
      <c r="E535" s="358">
        <f t="shared" si="88"/>
        <v>1363.8708999999999</v>
      </c>
      <c r="F535" s="356">
        <v>0</v>
      </c>
      <c r="G535" s="363">
        <v>541</v>
      </c>
      <c r="H535" s="356">
        <f t="shared" si="89"/>
        <v>822.87089999999989</v>
      </c>
      <c r="I535" s="361">
        <v>0</v>
      </c>
      <c r="J535" s="360"/>
    </row>
    <row r="536" spans="2:11" x14ac:dyDescent="0.25">
      <c r="B536" s="354" t="s">
        <v>259</v>
      </c>
      <c r="C536" s="355">
        <v>39203</v>
      </c>
      <c r="D536" s="6">
        <v>17810</v>
      </c>
      <c r="E536" s="358">
        <f t="shared" si="88"/>
        <v>1483.5730000000001</v>
      </c>
      <c r="F536" s="356">
        <v>0</v>
      </c>
      <c r="G536" s="363">
        <v>541</v>
      </c>
      <c r="H536" s="356">
        <f t="shared" si="89"/>
        <v>942.57300000000009</v>
      </c>
      <c r="I536" s="361">
        <v>0</v>
      </c>
      <c r="J536" s="360"/>
    </row>
    <row r="537" spans="2:11" x14ac:dyDescent="0.25">
      <c r="B537" s="354" t="s">
        <v>259</v>
      </c>
      <c r="C537" s="355">
        <v>39234</v>
      </c>
      <c r="D537" s="6">
        <v>17810</v>
      </c>
      <c r="E537" s="358">
        <f t="shared" si="88"/>
        <v>1483.5730000000001</v>
      </c>
      <c r="F537" s="356">
        <v>0</v>
      </c>
      <c r="G537" s="363">
        <v>541</v>
      </c>
      <c r="H537" s="356">
        <f t="shared" si="89"/>
        <v>942.57300000000009</v>
      </c>
      <c r="I537" s="361">
        <v>0</v>
      </c>
      <c r="J537" s="360"/>
    </row>
    <row r="538" spans="2:11" x14ac:dyDescent="0.25">
      <c r="B538" s="354" t="s">
        <v>259</v>
      </c>
      <c r="C538" s="355">
        <v>39264</v>
      </c>
      <c r="D538" s="6">
        <v>17810</v>
      </c>
      <c r="E538" s="358">
        <f t="shared" si="88"/>
        <v>1483.5730000000001</v>
      </c>
      <c r="F538" s="356">
        <v>0</v>
      </c>
      <c r="G538" s="363">
        <v>541</v>
      </c>
      <c r="H538" s="356">
        <f t="shared" si="89"/>
        <v>942.57300000000009</v>
      </c>
      <c r="I538" s="361">
        <v>0</v>
      </c>
      <c r="J538" s="360"/>
    </row>
    <row r="539" spans="2:11" x14ac:dyDescent="0.25">
      <c r="B539" s="354" t="s">
        <v>259</v>
      </c>
      <c r="C539" s="355">
        <v>39295</v>
      </c>
      <c r="D539" s="6">
        <v>17810</v>
      </c>
      <c r="E539" s="358">
        <f t="shared" si="88"/>
        <v>1483.5730000000001</v>
      </c>
      <c r="F539" s="356">
        <v>0</v>
      </c>
      <c r="G539" s="363">
        <v>541</v>
      </c>
      <c r="H539" s="356">
        <f t="shared" si="89"/>
        <v>942.57300000000009</v>
      </c>
      <c r="I539" s="361">
        <v>0</v>
      </c>
      <c r="J539" s="360"/>
    </row>
    <row r="540" spans="2:11" x14ac:dyDescent="0.25">
      <c r="B540" s="354" t="s">
        <v>259</v>
      </c>
      <c r="C540" s="355">
        <v>39326</v>
      </c>
      <c r="D540" s="6">
        <v>17810</v>
      </c>
      <c r="E540" s="358">
        <f t="shared" si="88"/>
        <v>1483.5730000000001</v>
      </c>
      <c r="F540" s="356">
        <v>0</v>
      </c>
      <c r="G540" s="363">
        <v>541</v>
      </c>
      <c r="H540" s="356">
        <f t="shared" si="89"/>
        <v>942.57300000000009</v>
      </c>
      <c r="I540" s="361">
        <v>0</v>
      </c>
      <c r="J540" s="360"/>
    </row>
    <row r="541" spans="2:11" x14ac:dyDescent="0.25">
      <c r="B541" s="354" t="s">
        <v>259</v>
      </c>
      <c r="C541" s="355">
        <v>39356</v>
      </c>
      <c r="D541" s="6">
        <v>17810</v>
      </c>
      <c r="E541" s="358">
        <f t="shared" si="88"/>
        <v>1483.5730000000001</v>
      </c>
      <c r="F541" s="356">
        <v>0</v>
      </c>
      <c r="G541" s="363">
        <v>541</v>
      </c>
      <c r="H541" s="356">
        <f t="shared" si="89"/>
        <v>942.57300000000009</v>
      </c>
      <c r="I541" s="361">
        <v>0</v>
      </c>
      <c r="J541" s="360"/>
    </row>
    <row r="542" spans="2:11" x14ac:dyDescent="0.25">
      <c r="B542" s="354" t="s">
        <v>259</v>
      </c>
      <c r="C542" s="355">
        <v>39387</v>
      </c>
      <c r="D542" s="6">
        <v>17810</v>
      </c>
      <c r="E542" s="358">
        <f t="shared" si="88"/>
        <v>1483.5730000000001</v>
      </c>
      <c r="F542" s="356">
        <v>0</v>
      </c>
      <c r="G542" s="363">
        <v>541</v>
      </c>
      <c r="H542" s="356">
        <f t="shared" si="89"/>
        <v>942.57300000000009</v>
      </c>
      <c r="I542" s="361">
        <v>0</v>
      </c>
      <c r="J542" s="360"/>
    </row>
    <row r="543" spans="2:11" x14ac:dyDescent="0.25">
      <c r="B543" s="354" t="s">
        <v>259</v>
      </c>
      <c r="C543" s="355">
        <v>39417</v>
      </c>
      <c r="D543" s="6">
        <v>17810</v>
      </c>
      <c r="E543" s="358">
        <f t="shared" si="88"/>
        <v>1483.5730000000001</v>
      </c>
      <c r="F543" s="356">
        <v>0</v>
      </c>
      <c r="G543" s="363">
        <v>541</v>
      </c>
      <c r="H543" s="356">
        <f t="shared" si="89"/>
        <v>942.57300000000009</v>
      </c>
      <c r="I543" s="361">
        <v>0</v>
      </c>
      <c r="J543" s="360"/>
    </row>
    <row r="544" spans="2:11" x14ac:dyDescent="0.25">
      <c r="B544" s="354" t="s">
        <v>259</v>
      </c>
      <c r="C544" s="355">
        <v>39448</v>
      </c>
      <c r="D544" s="6">
        <v>17810</v>
      </c>
      <c r="E544" s="358">
        <f t="shared" si="88"/>
        <v>1483.5730000000001</v>
      </c>
      <c r="F544" s="356">
        <v>0</v>
      </c>
      <c r="G544" s="363">
        <v>541</v>
      </c>
      <c r="H544" s="356">
        <f t="shared" si="89"/>
        <v>942.57300000000009</v>
      </c>
      <c r="I544" s="361">
        <v>0</v>
      </c>
      <c r="J544" s="360"/>
    </row>
    <row r="545" spans="2:11" x14ac:dyDescent="0.25">
      <c r="B545" s="354" t="s">
        <v>259</v>
      </c>
      <c r="C545" s="355">
        <v>39479</v>
      </c>
      <c r="D545" s="6">
        <v>19012</v>
      </c>
      <c r="E545" s="358">
        <f t="shared" si="88"/>
        <v>1583.6995999999999</v>
      </c>
      <c r="F545" s="356">
        <v>0</v>
      </c>
      <c r="G545" s="363">
        <v>541</v>
      </c>
      <c r="H545" s="356">
        <f t="shared" si="89"/>
        <v>1042.6995999999999</v>
      </c>
      <c r="I545" s="361">
        <v>0</v>
      </c>
      <c r="J545" s="360"/>
    </row>
    <row r="546" spans="2:11" x14ac:dyDescent="0.25">
      <c r="B546" s="354" t="s">
        <v>259</v>
      </c>
      <c r="C546" s="355">
        <v>39508</v>
      </c>
      <c r="D546" s="6">
        <v>19012</v>
      </c>
      <c r="E546" s="358">
        <f t="shared" si="88"/>
        <v>1583.6995999999999</v>
      </c>
      <c r="F546" s="356">
        <v>0</v>
      </c>
      <c r="G546" s="363">
        <v>541</v>
      </c>
      <c r="H546" s="356">
        <f t="shared" si="89"/>
        <v>1042.6995999999999</v>
      </c>
      <c r="I546" s="361">
        <v>0</v>
      </c>
      <c r="J546" s="360">
        <v>8.5</v>
      </c>
      <c r="K546" s="370">
        <f>SUM(D535:D546)</f>
        <v>214687</v>
      </c>
    </row>
    <row r="547" spans="2:11" x14ac:dyDescent="0.25">
      <c r="B547" s="354" t="s">
        <v>259</v>
      </c>
      <c r="C547" s="355">
        <v>39539</v>
      </c>
      <c r="D547" s="6">
        <v>19012</v>
      </c>
      <c r="E547" s="358">
        <f t="shared" si="88"/>
        <v>1583.6995999999999</v>
      </c>
      <c r="F547" s="356">
        <v>0</v>
      </c>
      <c r="G547" s="363">
        <v>541</v>
      </c>
      <c r="H547" s="356">
        <f t="shared" si="89"/>
        <v>1042.6995999999999</v>
      </c>
      <c r="I547" s="361">
        <v>0</v>
      </c>
      <c r="J547" s="360"/>
    </row>
    <row r="548" spans="2:11" x14ac:dyDescent="0.25">
      <c r="B548" s="354" t="s">
        <v>259</v>
      </c>
      <c r="C548" s="355">
        <v>39569</v>
      </c>
      <c r="D548" s="6">
        <v>19012</v>
      </c>
      <c r="E548" s="358">
        <f t="shared" si="88"/>
        <v>1583.6995999999999</v>
      </c>
      <c r="F548" s="356">
        <v>0</v>
      </c>
      <c r="G548" s="363">
        <v>541</v>
      </c>
      <c r="H548" s="356">
        <f t="shared" si="89"/>
        <v>1042.6995999999999</v>
      </c>
      <c r="I548" s="361">
        <v>0</v>
      </c>
      <c r="J548" s="360"/>
    </row>
    <row r="549" spans="2:11" x14ac:dyDescent="0.25">
      <c r="B549" s="354" t="s">
        <v>259</v>
      </c>
      <c r="C549" s="355">
        <v>39600</v>
      </c>
      <c r="D549" s="6">
        <v>19012</v>
      </c>
      <c r="E549" s="358">
        <f t="shared" si="88"/>
        <v>1583.6995999999999</v>
      </c>
      <c r="F549" s="356">
        <v>0</v>
      </c>
      <c r="G549" s="363">
        <v>541</v>
      </c>
      <c r="H549" s="356">
        <f t="shared" si="89"/>
        <v>1042.6995999999999</v>
      </c>
      <c r="I549" s="361">
        <v>0</v>
      </c>
      <c r="J549" s="360"/>
    </row>
    <row r="550" spans="2:11" x14ac:dyDescent="0.25">
      <c r="B550" s="354" t="s">
        <v>259</v>
      </c>
      <c r="C550" s="355">
        <v>39630</v>
      </c>
      <c r="D550" s="6">
        <v>21916</v>
      </c>
      <c r="E550" s="358">
        <f t="shared" si="88"/>
        <v>1825.6027999999999</v>
      </c>
      <c r="F550" s="356">
        <v>0</v>
      </c>
      <c r="G550" s="363">
        <v>541</v>
      </c>
      <c r="H550" s="356">
        <f t="shared" si="89"/>
        <v>1284.6027999999999</v>
      </c>
      <c r="I550" s="361">
        <v>0</v>
      </c>
      <c r="J550" s="360"/>
    </row>
    <row r="551" spans="2:11" x14ac:dyDescent="0.25">
      <c r="B551" s="354" t="s">
        <v>259</v>
      </c>
      <c r="C551" s="355">
        <v>39661</v>
      </c>
      <c r="D551" s="6">
        <v>19896</v>
      </c>
      <c r="E551" s="358">
        <f t="shared" si="88"/>
        <v>1657.3368</v>
      </c>
      <c r="F551" s="356">
        <v>0</v>
      </c>
      <c r="G551" s="363">
        <v>541</v>
      </c>
      <c r="H551" s="356">
        <f t="shared" si="89"/>
        <v>1116.3368</v>
      </c>
      <c r="I551" s="361">
        <v>0</v>
      </c>
      <c r="J551" s="360"/>
    </row>
    <row r="552" spans="2:11" x14ac:dyDescent="0.25">
      <c r="B552" s="354" t="s">
        <v>259</v>
      </c>
      <c r="C552" s="355">
        <v>39692</v>
      </c>
      <c r="D552" s="6">
        <v>19896</v>
      </c>
      <c r="E552" s="358">
        <f t="shared" si="88"/>
        <v>1657.3368</v>
      </c>
      <c r="F552" s="356">
        <v>0</v>
      </c>
      <c r="G552" s="363">
        <v>541</v>
      </c>
      <c r="H552" s="356">
        <f t="shared" si="89"/>
        <v>1116.3368</v>
      </c>
      <c r="I552" s="361">
        <v>0</v>
      </c>
      <c r="J552" s="360"/>
    </row>
    <row r="553" spans="2:11" x14ac:dyDescent="0.25">
      <c r="B553" s="354" t="s">
        <v>259</v>
      </c>
      <c r="C553" s="355">
        <v>39722</v>
      </c>
      <c r="D553" s="6">
        <v>19896</v>
      </c>
      <c r="E553" s="358">
        <f t="shared" si="88"/>
        <v>1657.3368</v>
      </c>
      <c r="F553" s="356">
        <v>0</v>
      </c>
      <c r="G553" s="363">
        <v>541</v>
      </c>
      <c r="H553" s="356">
        <f t="shared" si="89"/>
        <v>1116.3368</v>
      </c>
      <c r="I553" s="361">
        <v>0</v>
      </c>
      <c r="J553" s="360"/>
    </row>
    <row r="554" spans="2:11" x14ac:dyDescent="0.25">
      <c r="B554" s="354" t="s">
        <v>259</v>
      </c>
      <c r="C554" s="355">
        <v>39753</v>
      </c>
      <c r="D554" s="6">
        <v>19896</v>
      </c>
      <c r="E554" s="358">
        <f t="shared" si="88"/>
        <v>1657.3368</v>
      </c>
      <c r="F554" s="356">
        <v>0</v>
      </c>
      <c r="G554" s="363">
        <v>541</v>
      </c>
      <c r="H554" s="356">
        <f t="shared" si="89"/>
        <v>1116.3368</v>
      </c>
      <c r="I554" s="361">
        <v>0</v>
      </c>
      <c r="J554" s="360"/>
    </row>
    <row r="555" spans="2:11" x14ac:dyDescent="0.25">
      <c r="B555" s="354" t="s">
        <v>259</v>
      </c>
      <c r="C555" s="355">
        <v>39783</v>
      </c>
      <c r="D555" s="6">
        <v>20781</v>
      </c>
      <c r="E555" s="358">
        <f t="shared" si="88"/>
        <v>1731.0572999999999</v>
      </c>
      <c r="F555" s="356">
        <v>0</v>
      </c>
      <c r="G555" s="363">
        <v>541</v>
      </c>
      <c r="H555" s="356">
        <f t="shared" si="89"/>
        <v>1190.0572999999999</v>
      </c>
      <c r="I555" s="361">
        <v>0</v>
      </c>
      <c r="J555" s="360"/>
    </row>
    <row r="556" spans="2:11" x14ac:dyDescent="0.25">
      <c r="B556" s="354" t="s">
        <v>259</v>
      </c>
      <c r="C556" s="355">
        <v>39814</v>
      </c>
      <c r="D556" s="6">
        <v>20781</v>
      </c>
      <c r="E556" s="358">
        <f t="shared" si="88"/>
        <v>1731.0572999999999</v>
      </c>
      <c r="F556" s="356">
        <v>0</v>
      </c>
      <c r="G556" s="363">
        <v>541</v>
      </c>
      <c r="H556" s="356">
        <f t="shared" si="89"/>
        <v>1190.0572999999999</v>
      </c>
      <c r="I556" s="361">
        <v>0</v>
      </c>
      <c r="J556" s="360"/>
    </row>
    <row r="557" spans="2:11" x14ac:dyDescent="0.25">
      <c r="B557" s="354" t="s">
        <v>259</v>
      </c>
      <c r="C557" s="355">
        <v>39845</v>
      </c>
      <c r="D557" s="6">
        <v>21309</v>
      </c>
      <c r="E557" s="358">
        <f t="shared" si="88"/>
        <v>1775.0397</v>
      </c>
      <c r="F557" s="356">
        <v>0</v>
      </c>
      <c r="G557" s="363">
        <v>541</v>
      </c>
      <c r="H557" s="356">
        <f t="shared" si="89"/>
        <v>1234.0397</v>
      </c>
      <c r="I557" s="361">
        <v>0</v>
      </c>
      <c r="J557" s="360"/>
    </row>
    <row r="558" spans="2:11" x14ac:dyDescent="0.25">
      <c r="B558" s="354" t="s">
        <v>259</v>
      </c>
      <c r="C558" s="355">
        <v>39873</v>
      </c>
      <c r="D558" s="6">
        <v>21309</v>
      </c>
      <c r="E558" s="358">
        <f t="shared" si="88"/>
        <v>1775.0397</v>
      </c>
      <c r="F558" s="356">
        <v>0</v>
      </c>
      <c r="G558" s="363">
        <v>541</v>
      </c>
      <c r="H558" s="356">
        <f t="shared" si="89"/>
        <v>1234.0397</v>
      </c>
      <c r="I558" s="361">
        <v>0</v>
      </c>
      <c r="J558" s="360">
        <v>8.5</v>
      </c>
      <c r="K558" s="370">
        <f>SUM(D547:D558)</f>
        <v>242716</v>
      </c>
    </row>
    <row r="559" spans="2:11" x14ac:dyDescent="0.25">
      <c r="B559" s="354" t="s">
        <v>259</v>
      </c>
      <c r="C559" s="355">
        <v>39904</v>
      </c>
      <c r="D559" s="6">
        <v>22216</v>
      </c>
      <c r="E559" s="358">
        <f t="shared" si="88"/>
        <v>1850.5927999999999</v>
      </c>
      <c r="F559" s="356">
        <v>0</v>
      </c>
      <c r="G559" s="363">
        <v>541</v>
      </c>
      <c r="H559" s="356">
        <f t="shared" si="89"/>
        <v>1309.5927999999999</v>
      </c>
      <c r="I559" s="361">
        <v>0</v>
      </c>
      <c r="J559" s="360"/>
    </row>
    <row r="560" spans="2:11" x14ac:dyDescent="0.25">
      <c r="B560" s="354" t="s">
        <v>259</v>
      </c>
      <c r="C560" s="355">
        <v>39934</v>
      </c>
      <c r="D560" s="6">
        <v>49020</v>
      </c>
      <c r="E560" s="358">
        <f t="shared" si="88"/>
        <v>4083.366</v>
      </c>
      <c r="F560" s="356">
        <v>0</v>
      </c>
      <c r="G560" s="363">
        <v>541</v>
      </c>
      <c r="H560" s="356">
        <f t="shared" si="89"/>
        <v>3542.366</v>
      </c>
      <c r="I560" s="361">
        <v>0</v>
      </c>
      <c r="J560" s="360"/>
    </row>
    <row r="561" spans="2:11" x14ac:dyDescent="0.25">
      <c r="B561" s="354" t="s">
        <v>259</v>
      </c>
      <c r="C561" s="355">
        <v>39965</v>
      </c>
      <c r="D561" s="6">
        <v>27979</v>
      </c>
      <c r="E561" s="358">
        <f t="shared" si="88"/>
        <v>2330.6507000000001</v>
      </c>
      <c r="F561" s="356">
        <v>0</v>
      </c>
      <c r="G561" s="363">
        <v>541</v>
      </c>
      <c r="H561" s="356">
        <f t="shared" si="89"/>
        <v>1789.6507000000001</v>
      </c>
      <c r="I561" s="361">
        <v>0</v>
      </c>
      <c r="J561" s="360"/>
    </row>
    <row r="562" spans="2:11" x14ac:dyDescent="0.25">
      <c r="B562" s="354" t="s">
        <v>259</v>
      </c>
      <c r="C562" s="355">
        <v>39995</v>
      </c>
      <c r="D562" s="6">
        <v>27979</v>
      </c>
      <c r="E562" s="358">
        <f t="shared" si="88"/>
        <v>2330.6507000000001</v>
      </c>
      <c r="F562" s="356">
        <v>0</v>
      </c>
      <c r="G562" s="363">
        <v>541</v>
      </c>
      <c r="H562" s="356">
        <f t="shared" si="89"/>
        <v>1789.6507000000001</v>
      </c>
      <c r="I562" s="361">
        <v>0</v>
      </c>
      <c r="J562" s="360"/>
    </row>
    <row r="563" spans="2:11" x14ac:dyDescent="0.25">
      <c r="B563" s="354" t="s">
        <v>259</v>
      </c>
      <c r="C563" s="355">
        <v>40026</v>
      </c>
      <c r="D563" s="6">
        <v>28826</v>
      </c>
      <c r="E563" s="358">
        <f t="shared" si="88"/>
        <v>2401.2058000000002</v>
      </c>
      <c r="F563" s="356">
        <v>0</v>
      </c>
      <c r="G563" s="363">
        <v>541</v>
      </c>
      <c r="H563" s="356">
        <f t="shared" si="89"/>
        <v>1860.2058000000002</v>
      </c>
      <c r="I563" s="361">
        <v>0</v>
      </c>
      <c r="J563" s="360"/>
    </row>
    <row r="564" spans="2:11" x14ac:dyDescent="0.25">
      <c r="B564" s="354" t="s">
        <v>259</v>
      </c>
      <c r="C564" s="355">
        <v>40057</v>
      </c>
      <c r="D564" s="6">
        <v>28826</v>
      </c>
      <c r="E564" s="358">
        <f t="shared" si="88"/>
        <v>2401.2058000000002</v>
      </c>
      <c r="F564" s="356">
        <v>0</v>
      </c>
      <c r="G564" s="363">
        <v>541</v>
      </c>
      <c r="H564" s="356">
        <f t="shared" si="89"/>
        <v>1860.2058000000002</v>
      </c>
      <c r="I564" s="361">
        <v>0</v>
      </c>
      <c r="J564" s="360"/>
    </row>
    <row r="565" spans="2:11" x14ac:dyDescent="0.25">
      <c r="B565" s="354" t="s">
        <v>259</v>
      </c>
      <c r="C565" s="355">
        <v>40087</v>
      </c>
      <c r="D565" s="6">
        <v>28826</v>
      </c>
      <c r="E565" s="358">
        <f t="shared" si="88"/>
        <v>2401.2058000000002</v>
      </c>
      <c r="F565" s="356">
        <v>0</v>
      </c>
      <c r="G565" s="363">
        <v>541</v>
      </c>
      <c r="H565" s="356">
        <f t="shared" si="89"/>
        <v>1860.2058000000002</v>
      </c>
      <c r="I565" s="361">
        <v>0</v>
      </c>
      <c r="J565" s="360"/>
    </row>
    <row r="566" spans="2:11" x14ac:dyDescent="0.25">
      <c r="B566" s="354" t="s">
        <v>259</v>
      </c>
      <c r="C566" s="355">
        <v>40118</v>
      </c>
      <c r="D566" s="6">
        <v>28826</v>
      </c>
      <c r="E566" s="358">
        <f t="shared" si="88"/>
        <v>2401.2058000000002</v>
      </c>
      <c r="F566" s="356">
        <v>0</v>
      </c>
      <c r="G566" s="363">
        <v>541</v>
      </c>
      <c r="H566" s="356">
        <f t="shared" si="89"/>
        <v>1860.2058000000002</v>
      </c>
      <c r="I566" s="361">
        <v>0</v>
      </c>
      <c r="J566" s="360"/>
    </row>
    <row r="567" spans="2:11" x14ac:dyDescent="0.25">
      <c r="B567" s="354" t="s">
        <v>259</v>
      </c>
      <c r="C567" s="355">
        <v>40148</v>
      </c>
      <c r="D567" s="6">
        <v>28826</v>
      </c>
      <c r="E567" s="358">
        <f t="shared" si="88"/>
        <v>2401.2058000000002</v>
      </c>
      <c r="F567" s="356">
        <v>0</v>
      </c>
      <c r="G567" s="363">
        <v>541</v>
      </c>
      <c r="H567" s="356">
        <f t="shared" si="89"/>
        <v>1860.2058000000002</v>
      </c>
      <c r="I567" s="361">
        <v>0</v>
      </c>
      <c r="J567" s="360"/>
    </row>
    <row r="568" spans="2:11" x14ac:dyDescent="0.25">
      <c r="B568" s="354" t="s">
        <v>259</v>
      </c>
      <c r="C568" s="355">
        <v>40179</v>
      </c>
      <c r="D568" s="6">
        <v>30317</v>
      </c>
      <c r="E568" s="358">
        <f t="shared" si="88"/>
        <v>2525.4061000000002</v>
      </c>
      <c r="F568" s="356">
        <v>0</v>
      </c>
      <c r="G568" s="363">
        <v>541</v>
      </c>
      <c r="H568" s="356">
        <f t="shared" si="89"/>
        <v>1984.4061000000002</v>
      </c>
      <c r="I568" s="361">
        <v>0</v>
      </c>
      <c r="J568" s="360"/>
    </row>
    <row r="569" spans="2:11" x14ac:dyDescent="0.25">
      <c r="B569" s="354" t="s">
        <v>259</v>
      </c>
      <c r="C569" s="355">
        <v>40210</v>
      </c>
      <c r="D569" s="6">
        <v>30317</v>
      </c>
      <c r="E569" s="358">
        <f t="shared" si="88"/>
        <v>2525.4061000000002</v>
      </c>
      <c r="F569" s="356">
        <v>0</v>
      </c>
      <c r="G569" s="363">
        <v>541</v>
      </c>
      <c r="H569" s="356">
        <f t="shared" si="89"/>
        <v>1984.4061000000002</v>
      </c>
      <c r="I569" s="361">
        <v>0</v>
      </c>
      <c r="J569" s="360"/>
    </row>
    <row r="570" spans="2:11" x14ac:dyDescent="0.25">
      <c r="B570" s="354" t="s">
        <v>259</v>
      </c>
      <c r="C570" s="355">
        <v>40238</v>
      </c>
      <c r="D570" s="6">
        <v>30317</v>
      </c>
      <c r="E570" s="358">
        <f t="shared" si="88"/>
        <v>2525.4061000000002</v>
      </c>
      <c r="F570" s="356">
        <v>0</v>
      </c>
      <c r="G570" s="363">
        <v>541</v>
      </c>
      <c r="H570" s="356">
        <f t="shared" si="89"/>
        <v>1984.4061000000002</v>
      </c>
      <c r="I570" s="361">
        <v>0</v>
      </c>
      <c r="J570" s="360">
        <v>8.5</v>
      </c>
      <c r="K570" s="370">
        <f>SUM(D559:D570)</f>
        <v>362275</v>
      </c>
    </row>
    <row r="571" spans="2:11" x14ac:dyDescent="0.25">
      <c r="B571" s="354" t="s">
        <v>259</v>
      </c>
      <c r="C571" s="355">
        <v>40269</v>
      </c>
      <c r="D571" s="12">
        <v>51958</v>
      </c>
      <c r="E571" s="358">
        <f t="shared" si="88"/>
        <v>4328.1013999999996</v>
      </c>
      <c r="F571" s="356">
        <v>0</v>
      </c>
      <c r="G571" s="363">
        <v>541</v>
      </c>
      <c r="H571" s="356">
        <f t="shared" si="89"/>
        <v>3787.1013999999996</v>
      </c>
      <c r="I571" s="361">
        <v>0</v>
      </c>
      <c r="J571" s="360"/>
    </row>
    <row r="572" spans="2:11" x14ac:dyDescent="0.25">
      <c r="B572" s="354" t="s">
        <v>259</v>
      </c>
      <c r="C572" s="355">
        <v>40299</v>
      </c>
      <c r="D572" s="6">
        <v>31560</v>
      </c>
      <c r="E572" s="358">
        <f t="shared" si="88"/>
        <v>2628.9479999999999</v>
      </c>
      <c r="F572" s="356">
        <v>0</v>
      </c>
      <c r="G572" s="363">
        <v>541</v>
      </c>
      <c r="H572" s="356">
        <f t="shared" si="89"/>
        <v>2087.9479999999999</v>
      </c>
      <c r="I572" s="361">
        <v>0</v>
      </c>
      <c r="J572" s="360"/>
    </row>
    <row r="573" spans="2:11" x14ac:dyDescent="0.25">
      <c r="B573" s="354" t="s">
        <v>259</v>
      </c>
      <c r="C573" s="355">
        <v>40330</v>
      </c>
      <c r="D573" s="6">
        <v>31560</v>
      </c>
      <c r="E573" s="358">
        <f t="shared" si="88"/>
        <v>2628.9479999999999</v>
      </c>
      <c r="F573" s="356">
        <v>0</v>
      </c>
      <c r="G573" s="363">
        <v>541</v>
      </c>
      <c r="H573" s="356">
        <f t="shared" si="89"/>
        <v>2087.9479999999999</v>
      </c>
      <c r="I573" s="361">
        <v>0</v>
      </c>
      <c r="J573" s="360"/>
    </row>
    <row r="574" spans="2:11" x14ac:dyDescent="0.25">
      <c r="B574" s="354" t="s">
        <v>259</v>
      </c>
      <c r="C574" s="355">
        <v>40360</v>
      </c>
      <c r="D574" s="6">
        <v>31560</v>
      </c>
      <c r="E574" s="358">
        <f t="shared" si="88"/>
        <v>2628.9479999999999</v>
      </c>
      <c r="F574" s="356">
        <v>0</v>
      </c>
      <c r="G574" s="363">
        <v>541</v>
      </c>
      <c r="H574" s="356">
        <f t="shared" si="89"/>
        <v>2087.9479999999999</v>
      </c>
      <c r="I574" s="361">
        <v>0</v>
      </c>
      <c r="J574" s="360"/>
    </row>
    <row r="575" spans="2:11" x14ac:dyDescent="0.25">
      <c r="B575" s="354" t="s">
        <v>259</v>
      </c>
      <c r="C575" s="355">
        <v>40391</v>
      </c>
      <c r="D575" s="6">
        <v>32512</v>
      </c>
      <c r="E575" s="358">
        <f t="shared" si="88"/>
        <v>2708.2496000000001</v>
      </c>
      <c r="F575" s="356">
        <v>0</v>
      </c>
      <c r="G575" s="363">
        <v>541</v>
      </c>
      <c r="H575" s="356">
        <f t="shared" si="89"/>
        <v>2167.2496000000001</v>
      </c>
      <c r="I575" s="361">
        <v>0</v>
      </c>
      <c r="J575" s="360"/>
    </row>
    <row r="576" spans="2:11" x14ac:dyDescent="0.25">
      <c r="B576" s="354" t="s">
        <v>259</v>
      </c>
      <c r="C576" s="355">
        <v>40422</v>
      </c>
      <c r="D576" s="6">
        <v>32512</v>
      </c>
      <c r="E576" s="358">
        <f t="shared" si="88"/>
        <v>2708.2496000000001</v>
      </c>
      <c r="F576" s="356">
        <v>0</v>
      </c>
      <c r="G576" s="363">
        <v>541</v>
      </c>
      <c r="H576" s="356">
        <f t="shared" si="89"/>
        <v>2167.2496000000001</v>
      </c>
      <c r="I576" s="361">
        <v>0</v>
      </c>
      <c r="J576" s="360"/>
    </row>
    <row r="577" spans="2:11" x14ac:dyDescent="0.25">
      <c r="B577" s="354" t="s">
        <v>259</v>
      </c>
      <c r="C577" s="355">
        <v>40452</v>
      </c>
      <c r="D577" s="6">
        <v>32512</v>
      </c>
      <c r="E577" s="358">
        <f t="shared" si="88"/>
        <v>2708.2496000000001</v>
      </c>
      <c r="F577" s="356">
        <v>0</v>
      </c>
      <c r="G577" s="363">
        <v>541</v>
      </c>
      <c r="H577" s="356">
        <f t="shared" si="89"/>
        <v>2167.2496000000001</v>
      </c>
      <c r="I577" s="361">
        <v>0</v>
      </c>
      <c r="J577" s="360"/>
    </row>
    <row r="578" spans="2:11" x14ac:dyDescent="0.25">
      <c r="B578" s="354" t="s">
        <v>259</v>
      </c>
      <c r="C578" s="355">
        <v>40483</v>
      </c>
      <c r="D578" s="6">
        <v>32512</v>
      </c>
      <c r="E578" s="358">
        <f t="shared" si="88"/>
        <v>2708.2496000000001</v>
      </c>
      <c r="F578" s="356">
        <v>0</v>
      </c>
      <c r="G578" s="363">
        <v>541</v>
      </c>
      <c r="H578" s="356">
        <f t="shared" si="89"/>
        <v>2167.2496000000001</v>
      </c>
      <c r="I578" s="361">
        <v>0</v>
      </c>
      <c r="J578" s="360"/>
    </row>
    <row r="579" spans="2:11" x14ac:dyDescent="0.25">
      <c r="B579" s="354" t="s">
        <v>259</v>
      </c>
      <c r="C579" s="355">
        <v>40513</v>
      </c>
      <c r="D579" s="6">
        <v>32512</v>
      </c>
      <c r="E579" s="358">
        <f t="shared" si="88"/>
        <v>2708.2496000000001</v>
      </c>
      <c r="F579" s="356">
        <v>0</v>
      </c>
      <c r="G579" s="363">
        <v>541</v>
      </c>
      <c r="H579" s="356">
        <f t="shared" si="89"/>
        <v>2167.2496000000001</v>
      </c>
      <c r="I579" s="361">
        <v>0</v>
      </c>
      <c r="J579" s="360"/>
    </row>
    <row r="580" spans="2:11" x14ac:dyDescent="0.25">
      <c r="B580" s="354" t="s">
        <v>259</v>
      </c>
      <c r="C580" s="355">
        <v>40544</v>
      </c>
      <c r="D580" s="6">
        <v>34560</v>
      </c>
      <c r="E580" s="358">
        <f t="shared" si="88"/>
        <v>2878.848</v>
      </c>
      <c r="F580" s="356">
        <v>0</v>
      </c>
      <c r="G580" s="363">
        <v>541</v>
      </c>
      <c r="H580" s="356">
        <f t="shared" si="89"/>
        <v>2337.848</v>
      </c>
      <c r="I580" s="361">
        <v>0</v>
      </c>
      <c r="J580" s="360"/>
    </row>
    <row r="581" spans="2:11" x14ac:dyDescent="0.25">
      <c r="B581" s="354" t="s">
        <v>259</v>
      </c>
      <c r="C581" s="355">
        <v>40575</v>
      </c>
      <c r="D581" s="6">
        <v>34560</v>
      </c>
      <c r="E581" s="358">
        <f t="shared" si="88"/>
        <v>2878.848</v>
      </c>
      <c r="F581" s="356">
        <v>0</v>
      </c>
      <c r="G581" s="363">
        <v>541</v>
      </c>
      <c r="H581" s="356">
        <f t="shared" si="89"/>
        <v>2337.848</v>
      </c>
      <c r="I581" s="361">
        <v>0</v>
      </c>
      <c r="J581" s="360"/>
    </row>
    <row r="582" spans="2:11" x14ac:dyDescent="0.25">
      <c r="B582" s="354" t="s">
        <v>259</v>
      </c>
      <c r="C582" s="355">
        <v>40603</v>
      </c>
      <c r="D582" s="6">
        <v>34560</v>
      </c>
      <c r="E582" s="358">
        <f t="shared" si="88"/>
        <v>2878.848</v>
      </c>
      <c r="F582" s="356">
        <v>0</v>
      </c>
      <c r="G582" s="363">
        <v>541</v>
      </c>
      <c r="H582" s="356">
        <f t="shared" si="89"/>
        <v>2337.848</v>
      </c>
      <c r="I582" s="361">
        <v>0</v>
      </c>
      <c r="J582" s="360">
        <v>9.5</v>
      </c>
      <c r="K582" s="370">
        <f>SUM(D571:D582)</f>
        <v>412878</v>
      </c>
    </row>
    <row r="583" spans="2:11" x14ac:dyDescent="0.25">
      <c r="B583" s="354" t="s">
        <v>259</v>
      </c>
      <c r="C583" s="355">
        <v>40634</v>
      </c>
      <c r="D583" s="6">
        <v>34560</v>
      </c>
      <c r="E583" s="358">
        <f t="shared" si="88"/>
        <v>2878.848</v>
      </c>
      <c r="F583" s="356">
        <v>0</v>
      </c>
      <c r="G583" s="363">
        <v>541</v>
      </c>
      <c r="H583" s="356">
        <f t="shared" si="89"/>
        <v>2337.848</v>
      </c>
      <c r="I583" s="361">
        <v>0</v>
      </c>
      <c r="J583" s="360"/>
    </row>
    <row r="584" spans="2:11" x14ac:dyDescent="0.25">
      <c r="B584" s="354" t="s">
        <v>259</v>
      </c>
      <c r="C584" s="355">
        <v>40664</v>
      </c>
      <c r="D584" s="6">
        <v>55601</v>
      </c>
      <c r="E584" s="358">
        <f t="shared" si="88"/>
        <v>4631.5632999999998</v>
      </c>
      <c r="F584" s="356">
        <v>0</v>
      </c>
      <c r="G584" s="363">
        <v>541</v>
      </c>
      <c r="H584" s="356">
        <f t="shared" si="89"/>
        <v>4090.5632999999998</v>
      </c>
      <c r="I584" s="361">
        <v>0</v>
      </c>
      <c r="J584" s="360"/>
    </row>
    <row r="585" spans="2:11" x14ac:dyDescent="0.25">
      <c r="B585" s="354" t="s">
        <v>259</v>
      </c>
      <c r="C585" s="355">
        <v>40695</v>
      </c>
      <c r="D585" s="6">
        <v>34560</v>
      </c>
      <c r="E585" s="358">
        <f t="shared" si="88"/>
        <v>2878.848</v>
      </c>
      <c r="F585" s="356">
        <v>0</v>
      </c>
      <c r="G585" s="363">
        <v>541</v>
      </c>
      <c r="H585" s="356">
        <f t="shared" si="89"/>
        <v>2337.848</v>
      </c>
      <c r="I585" s="361">
        <v>0</v>
      </c>
      <c r="J585" s="360"/>
    </row>
    <row r="586" spans="2:11" x14ac:dyDescent="0.25">
      <c r="B586" s="354" t="s">
        <v>259</v>
      </c>
      <c r="C586" s="355">
        <v>40725</v>
      </c>
      <c r="D586" s="6">
        <v>34560</v>
      </c>
      <c r="E586" s="358">
        <f t="shared" si="88"/>
        <v>2878.848</v>
      </c>
      <c r="F586" s="356">
        <v>0</v>
      </c>
      <c r="G586" s="363">
        <v>541</v>
      </c>
      <c r="H586" s="356">
        <f t="shared" si="89"/>
        <v>2337.848</v>
      </c>
      <c r="I586" s="361">
        <v>0</v>
      </c>
      <c r="J586" s="360"/>
    </row>
    <row r="587" spans="2:11" x14ac:dyDescent="0.25">
      <c r="B587" s="354" t="s">
        <v>259</v>
      </c>
      <c r="C587" s="355">
        <v>40756</v>
      </c>
      <c r="D587" s="6">
        <v>35600</v>
      </c>
      <c r="E587" s="358">
        <f t="shared" si="88"/>
        <v>2965.48</v>
      </c>
      <c r="F587" s="356">
        <v>0</v>
      </c>
      <c r="G587" s="363">
        <v>541</v>
      </c>
      <c r="H587" s="356">
        <f t="shared" si="89"/>
        <v>2424.48</v>
      </c>
      <c r="I587" s="361">
        <v>0</v>
      </c>
      <c r="J587" s="360"/>
    </row>
    <row r="588" spans="2:11" x14ac:dyDescent="0.25">
      <c r="B588" s="354" t="s">
        <v>259</v>
      </c>
      <c r="C588" s="355">
        <v>40787</v>
      </c>
      <c r="D588" s="6">
        <v>35600</v>
      </c>
      <c r="E588" s="358">
        <f t="shared" ref="E588:E594" si="90">SUM(D588*8.33%)</f>
        <v>2965.48</v>
      </c>
      <c r="F588" s="356">
        <v>0</v>
      </c>
      <c r="G588" s="363">
        <v>541</v>
      </c>
      <c r="H588" s="356">
        <f t="shared" si="89"/>
        <v>2424.48</v>
      </c>
      <c r="I588" s="361">
        <v>0</v>
      </c>
      <c r="J588" s="360"/>
    </row>
    <row r="589" spans="2:11" x14ac:dyDescent="0.25">
      <c r="B589" s="354" t="s">
        <v>259</v>
      </c>
      <c r="C589" s="355">
        <v>40817</v>
      </c>
      <c r="D589" s="6">
        <v>35600</v>
      </c>
      <c r="E589" s="358">
        <f t="shared" si="90"/>
        <v>2965.48</v>
      </c>
      <c r="F589" s="356">
        <v>0</v>
      </c>
      <c r="G589" s="363">
        <v>541</v>
      </c>
      <c r="H589" s="356">
        <f t="shared" si="89"/>
        <v>2424.48</v>
      </c>
      <c r="I589" s="361">
        <v>0</v>
      </c>
      <c r="J589" s="360"/>
    </row>
    <row r="590" spans="2:11" x14ac:dyDescent="0.25">
      <c r="B590" s="354" t="s">
        <v>259</v>
      </c>
      <c r="C590" s="355">
        <v>40848</v>
      </c>
      <c r="D590" s="6">
        <v>35600</v>
      </c>
      <c r="E590" s="358">
        <f t="shared" si="90"/>
        <v>2965.48</v>
      </c>
      <c r="F590" s="356">
        <v>0</v>
      </c>
      <c r="G590" s="363">
        <v>541</v>
      </c>
      <c r="H590" s="356">
        <f t="shared" si="89"/>
        <v>2424.48</v>
      </c>
      <c r="I590" s="361">
        <v>0</v>
      </c>
      <c r="J590" s="360"/>
    </row>
    <row r="591" spans="2:11" x14ac:dyDescent="0.25">
      <c r="B591" s="354" t="s">
        <v>259</v>
      </c>
      <c r="C591" s="355">
        <v>40878</v>
      </c>
      <c r="D591" s="6">
        <v>35600</v>
      </c>
      <c r="E591" s="358">
        <f t="shared" si="90"/>
        <v>2965.48</v>
      </c>
      <c r="F591" s="356">
        <v>0</v>
      </c>
      <c r="G591" s="363">
        <v>541</v>
      </c>
      <c r="H591" s="356">
        <f t="shared" ref="H591:H594" si="91">SUM(E591-G591)</f>
        <v>2424.48</v>
      </c>
      <c r="I591" s="361">
        <v>0</v>
      </c>
      <c r="J591" s="360"/>
    </row>
    <row r="592" spans="2:11" x14ac:dyDescent="0.25">
      <c r="B592" s="354" t="s">
        <v>259</v>
      </c>
      <c r="C592" s="355">
        <v>40909</v>
      </c>
      <c r="D592" s="6">
        <v>35600</v>
      </c>
      <c r="E592" s="358">
        <f t="shared" si="90"/>
        <v>2965.48</v>
      </c>
      <c r="F592" s="356">
        <v>0</v>
      </c>
      <c r="G592" s="363">
        <v>541</v>
      </c>
      <c r="H592" s="356">
        <f t="shared" si="91"/>
        <v>2424.48</v>
      </c>
      <c r="I592" s="361">
        <v>0</v>
      </c>
      <c r="J592" s="360"/>
    </row>
    <row r="593" spans="2:11" x14ac:dyDescent="0.25">
      <c r="B593" s="354" t="s">
        <v>259</v>
      </c>
      <c r="C593" s="355">
        <v>40940</v>
      </c>
      <c r="D593" s="6">
        <v>38237</v>
      </c>
      <c r="E593" s="358">
        <f t="shared" si="90"/>
        <v>3185.1421</v>
      </c>
      <c r="F593" s="356">
        <v>0</v>
      </c>
      <c r="G593" s="363">
        <v>541</v>
      </c>
      <c r="H593" s="356">
        <f t="shared" si="91"/>
        <v>2644.1421</v>
      </c>
      <c r="I593" s="361">
        <v>0</v>
      </c>
      <c r="J593" s="360"/>
    </row>
    <row r="594" spans="2:11" x14ac:dyDescent="0.25">
      <c r="B594" s="354" t="s">
        <v>259</v>
      </c>
      <c r="C594" s="355">
        <v>40969</v>
      </c>
      <c r="D594" s="12">
        <v>38237</v>
      </c>
      <c r="E594" s="358">
        <f t="shared" si="90"/>
        <v>3185.1421</v>
      </c>
      <c r="F594" s="356">
        <v>0</v>
      </c>
      <c r="G594" s="363">
        <v>541</v>
      </c>
      <c r="H594" s="356">
        <f t="shared" si="91"/>
        <v>2644.1421</v>
      </c>
      <c r="I594" s="361">
        <v>0</v>
      </c>
      <c r="J594" s="360">
        <v>8.25</v>
      </c>
      <c r="K594" s="370">
        <f>SUM(D583:D594)</f>
        <v>449355</v>
      </c>
    </row>
    <row r="595" spans="2:11" ht="21" x14ac:dyDescent="0.35">
      <c r="C595" s="385" t="s">
        <v>54</v>
      </c>
      <c r="D595" s="389">
        <f>SUM(D398:D594)</f>
        <v>3083759</v>
      </c>
      <c r="K595" s="384">
        <f>SUM(K398:K594)</f>
        <v>3083759</v>
      </c>
    </row>
  </sheetData>
  <mergeCells count="98">
    <mergeCell ref="B5:D5"/>
    <mergeCell ref="E5:F5"/>
    <mergeCell ref="H3:I3"/>
    <mergeCell ref="B4:D4"/>
    <mergeCell ref="E4:F4"/>
    <mergeCell ref="H4:I4"/>
    <mergeCell ref="B2:K2"/>
    <mergeCell ref="B56:D56"/>
    <mergeCell ref="E56:F56"/>
    <mergeCell ref="B16:D16"/>
    <mergeCell ref="E16:F16"/>
    <mergeCell ref="B17:D17"/>
    <mergeCell ref="E17:F17"/>
    <mergeCell ref="B35:D35"/>
    <mergeCell ref="E35:F35"/>
    <mergeCell ref="B36:D36"/>
    <mergeCell ref="E36:F36"/>
    <mergeCell ref="B55:D55"/>
    <mergeCell ref="E55:F55"/>
    <mergeCell ref="H16:I16"/>
    <mergeCell ref="H35:I35"/>
    <mergeCell ref="H55:I55"/>
    <mergeCell ref="B153:D153"/>
    <mergeCell ref="E153:F153"/>
    <mergeCell ref="B115:D115"/>
    <mergeCell ref="E115:F115"/>
    <mergeCell ref="B75:D75"/>
    <mergeCell ref="E75:F75"/>
    <mergeCell ref="B76:D76"/>
    <mergeCell ref="E76:F76"/>
    <mergeCell ref="B95:D95"/>
    <mergeCell ref="E95:F95"/>
    <mergeCell ref="B96:D96"/>
    <mergeCell ref="E96:F96"/>
    <mergeCell ref="B114:D114"/>
    <mergeCell ref="E114:F114"/>
    <mergeCell ref="B249:D249"/>
    <mergeCell ref="E249:F249"/>
    <mergeCell ref="B289:D289"/>
    <mergeCell ref="E289:F289"/>
    <mergeCell ref="B308:D308"/>
    <mergeCell ref="E308:F308"/>
    <mergeCell ref="H75:I75"/>
    <mergeCell ref="H95:I95"/>
    <mergeCell ref="H114:I114"/>
    <mergeCell ref="H133:I133"/>
    <mergeCell ref="B152:D152"/>
    <mergeCell ref="E152:F152"/>
    <mergeCell ref="H152:I152"/>
    <mergeCell ref="B133:D133"/>
    <mergeCell ref="E133:F133"/>
    <mergeCell ref="B134:D134"/>
    <mergeCell ref="E134:F134"/>
    <mergeCell ref="H171:I171"/>
    <mergeCell ref="B190:D190"/>
    <mergeCell ref="E190:F190"/>
    <mergeCell ref="H190:I190"/>
    <mergeCell ref="B191:D191"/>
    <mergeCell ref="E191:F191"/>
    <mergeCell ref="B172:D172"/>
    <mergeCell ref="E172:F172"/>
    <mergeCell ref="B171:D171"/>
    <mergeCell ref="E171:F171"/>
    <mergeCell ref="H209:I209"/>
    <mergeCell ref="B210:D210"/>
    <mergeCell ref="E210:F210"/>
    <mergeCell ref="B229:D229"/>
    <mergeCell ref="E229:F229"/>
    <mergeCell ref="H229:I229"/>
    <mergeCell ref="B209:D209"/>
    <mergeCell ref="E209:F209"/>
    <mergeCell ref="B230:D230"/>
    <mergeCell ref="E230:F230"/>
    <mergeCell ref="B248:D248"/>
    <mergeCell ref="E248:F248"/>
    <mergeCell ref="H248:I248"/>
    <mergeCell ref="C366:K366"/>
    <mergeCell ref="H268:I268"/>
    <mergeCell ref="B269:D269"/>
    <mergeCell ref="E269:F269"/>
    <mergeCell ref="B288:D288"/>
    <mergeCell ref="E288:F288"/>
    <mergeCell ref="H288:I288"/>
    <mergeCell ref="B268:D268"/>
    <mergeCell ref="E268:F268"/>
    <mergeCell ref="H308:I308"/>
    <mergeCell ref="B347:D347"/>
    <mergeCell ref="E347:F347"/>
    <mergeCell ref="H327:I327"/>
    <mergeCell ref="B328:D328"/>
    <mergeCell ref="E328:F328"/>
    <mergeCell ref="B346:D346"/>
    <mergeCell ref="E346:F346"/>
    <mergeCell ref="H346:I346"/>
    <mergeCell ref="B327:D327"/>
    <mergeCell ref="E327:F327"/>
    <mergeCell ref="B309:D309"/>
    <mergeCell ref="E309:F309"/>
  </mergeCells>
  <printOptions horizontalCentered="1" verticalCentered="1"/>
  <pageMargins left="0" right="0" top="0" bottom="0" header="0" footer="0"/>
  <pageSetup paperSize="9" scale="79" orientation="landscape" verticalDpi="300" r:id="rId1"/>
  <rowBreaks count="5" manualBreakCount="5">
    <brk id="54" min="1" max="10" man="1"/>
    <brk id="113" min="1" max="10" man="1"/>
    <brk id="170" min="1" max="10" man="1"/>
    <brk id="228" min="1" max="10" man="1"/>
    <brk id="345" min="1" max="10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606"/>
  <sheetViews>
    <sheetView topLeftCell="A600" workbookViewId="0">
      <selection activeCell="B611" sqref="B611"/>
    </sheetView>
  </sheetViews>
  <sheetFormatPr defaultColWidth="21.85546875" defaultRowHeight="15" x14ac:dyDescent="0.25"/>
  <cols>
    <col min="1" max="1" width="2.7109375" customWidth="1"/>
    <col min="2" max="2" width="28.57031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5703125" customWidth="1"/>
    <col min="10" max="10" width="0.140625" customWidth="1"/>
  </cols>
  <sheetData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80"/>
      <c r="H3" s="443" t="s">
        <v>1</v>
      </c>
      <c r="I3" s="443"/>
      <c r="J3" s="81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444" t="s">
        <v>5</v>
      </c>
      <c r="I4" s="444"/>
      <c r="J4" s="17"/>
      <c r="K4" s="15"/>
    </row>
    <row r="5" spans="2:11" s="2" customFormat="1" ht="12.75" customHeight="1" x14ac:dyDescent="0.25">
      <c r="B5" s="439" t="s">
        <v>116</v>
      </c>
      <c r="C5" s="439"/>
      <c r="D5" s="439"/>
      <c r="E5" s="439" t="s">
        <v>117</v>
      </c>
      <c r="F5" s="439"/>
      <c r="G5" s="4" t="s">
        <v>118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 t="shared" ref="E7:E11" si="0">C7*8.33%</f>
        <v>0</v>
      </c>
      <c r="F7" s="6">
        <v>0</v>
      </c>
      <c r="G7" s="13">
        <v>0</v>
      </c>
      <c r="H7" s="46">
        <f>F7-E7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3649</v>
      </c>
      <c r="D8" s="6">
        <v>5000</v>
      </c>
      <c r="E8" s="6">
        <f t="shared" si="0"/>
        <v>303.96170000000001</v>
      </c>
      <c r="F8" s="6">
        <v>174</v>
      </c>
      <c r="G8" s="14">
        <f>G7+H7</f>
        <v>0</v>
      </c>
      <c r="H8" s="46">
        <f>F8-E8</f>
        <v>-129.96170000000001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3836</v>
      </c>
      <c r="D9" s="6">
        <v>5000</v>
      </c>
      <c r="E9" s="6">
        <f t="shared" si="0"/>
        <v>319.53879999999998</v>
      </c>
      <c r="F9" s="6">
        <v>320</v>
      </c>
      <c r="G9" s="14">
        <f t="shared" ref="G9:G11" si="1">G8+H8</f>
        <v>-129.96170000000001</v>
      </c>
      <c r="H9" s="46">
        <f t="shared" ref="H9:H11" si="2">F9-E9</f>
        <v>0.46120000000001937</v>
      </c>
      <c r="I9" s="31"/>
      <c r="J9" s="16"/>
      <c r="K9" s="15">
        <f>(G9)*(H5/12)</f>
        <v>-1.299617</v>
      </c>
    </row>
    <row r="10" spans="2:11" s="2" customFormat="1" ht="12.75" customHeight="1" x14ac:dyDescent="0.25">
      <c r="B10" s="2" t="s">
        <v>20</v>
      </c>
      <c r="C10" s="6">
        <v>3983</v>
      </c>
      <c r="D10" s="6">
        <v>5000</v>
      </c>
      <c r="E10" s="6">
        <f t="shared" si="0"/>
        <v>331.78390000000002</v>
      </c>
      <c r="F10" s="6">
        <v>332</v>
      </c>
      <c r="G10" s="14">
        <f t="shared" si="1"/>
        <v>-129.50049999999999</v>
      </c>
      <c r="H10" s="46">
        <f t="shared" si="2"/>
        <v>0.21609999999998308</v>
      </c>
      <c r="I10" s="31"/>
      <c r="J10" s="16"/>
      <c r="K10" s="15">
        <f>(G10)*(H5/12)</f>
        <v>-1.295005</v>
      </c>
    </row>
    <row r="11" spans="2:11" s="2" customFormat="1" ht="12.75" customHeight="1" x14ac:dyDescent="0.25">
      <c r="B11" s="2" t="s">
        <v>21</v>
      </c>
      <c r="C11" s="6">
        <v>3983</v>
      </c>
      <c r="D11" s="6">
        <v>5000</v>
      </c>
      <c r="E11" s="6">
        <f t="shared" si="0"/>
        <v>331.78390000000002</v>
      </c>
      <c r="F11" s="6">
        <v>332</v>
      </c>
      <c r="G11" s="14">
        <f t="shared" si="1"/>
        <v>-129.28440000000001</v>
      </c>
      <c r="H11" s="46">
        <f t="shared" si="2"/>
        <v>0.21609999999998308</v>
      </c>
      <c r="I11" s="31"/>
      <c r="J11" s="16"/>
      <c r="K11" s="15">
        <f>(G11)*(H5/12)</f>
        <v>-1.2928440000000001</v>
      </c>
    </row>
    <row r="12" spans="2:11" s="2" customFormat="1" ht="12.75" customHeight="1" x14ac:dyDescent="0.25">
      <c r="B12" s="7" t="s">
        <v>22</v>
      </c>
      <c r="C12" s="8">
        <f>SUM(C7:C11)</f>
        <v>15451</v>
      </c>
      <c r="D12" s="9" t="s">
        <v>23</v>
      </c>
      <c r="E12" s="8">
        <f>SUM(E7:E11)</f>
        <v>1287.0682999999999</v>
      </c>
      <c r="F12" s="8">
        <f>SUM(F7:F11)</f>
        <v>1158</v>
      </c>
      <c r="G12" s="57">
        <f>SUM(G7:G11)</f>
        <v>-388.7466</v>
      </c>
      <c r="H12" s="49">
        <f>SUM(H7:H11)</f>
        <v>-129.06830000000002</v>
      </c>
      <c r="I12" s="34">
        <f>H5/12</f>
        <v>0.01</v>
      </c>
      <c r="J12" s="19"/>
      <c r="K12" s="30">
        <f>SUM(K7:K11)</f>
        <v>-3.8874660000000003</v>
      </c>
    </row>
    <row r="13" spans="2:11" s="2" customFormat="1" ht="12.75" customHeight="1" x14ac:dyDescent="0.25">
      <c r="H13" s="46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-3.8874660000000003</v>
      </c>
      <c r="F14" s="2" t="s">
        <v>25</v>
      </c>
      <c r="G14" s="10">
        <f>C14+H12</f>
        <v>-132.95576600000001</v>
      </c>
      <c r="H14" s="46"/>
      <c r="I14" s="15">
        <f>SUM(G$14)</f>
        <v>-132.95576600000001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31"/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449" t="s">
        <v>26</v>
      </c>
      <c r="I16" s="449"/>
      <c r="J16" s="20"/>
      <c r="K16" s="15"/>
    </row>
    <row r="17" spans="2:15" s="2" customFormat="1" ht="12.75" customHeight="1" x14ac:dyDescent="0.25">
      <c r="B17" s="439" t="s">
        <v>116</v>
      </c>
      <c r="C17" s="439"/>
      <c r="D17" s="439"/>
      <c r="E17" s="439" t="s">
        <v>117</v>
      </c>
      <c r="F17" s="439"/>
      <c r="G17" s="4" t="s">
        <v>118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3983</v>
      </c>
      <c r="D19" s="6">
        <v>5000</v>
      </c>
      <c r="E19" s="6">
        <f>C19*8.33%</f>
        <v>331.78390000000002</v>
      </c>
      <c r="F19" s="6">
        <v>332</v>
      </c>
      <c r="G19" s="11">
        <f>G14</f>
        <v>-132.95576600000001</v>
      </c>
      <c r="H19" s="46">
        <f>F19-E19</f>
        <v>0.21609999999998308</v>
      </c>
      <c r="I19" s="31"/>
      <c r="J19" s="16"/>
      <c r="K19" s="15">
        <f>(G19)*(H17/12)</f>
        <v>-1.3295576600000001</v>
      </c>
    </row>
    <row r="20" spans="2:15" s="2" customFormat="1" ht="12.75" customHeight="1" x14ac:dyDescent="0.25">
      <c r="B20" s="2" t="s">
        <v>28</v>
      </c>
      <c r="C20" s="6">
        <v>4177</v>
      </c>
      <c r="D20" s="6">
        <v>5000</v>
      </c>
      <c r="E20" s="6">
        <f t="shared" ref="E20:E30" si="3">C20*8.33%</f>
        <v>347.94409999999999</v>
      </c>
      <c r="F20" s="6">
        <v>348</v>
      </c>
      <c r="G20" s="6">
        <f>G19+H19</f>
        <v>-132.73966600000003</v>
      </c>
      <c r="H20" s="46">
        <f t="shared" ref="H20:H24" si="4">F20-E20</f>
        <v>5.5900000000008276E-2</v>
      </c>
      <c r="I20" s="31"/>
      <c r="J20" s="16"/>
      <c r="K20" s="15">
        <f>(G20)*(H17/12)</f>
        <v>-1.3273966600000002</v>
      </c>
    </row>
    <row r="21" spans="2:15" s="2" customFormat="1" ht="12.75" customHeight="1" x14ac:dyDescent="0.25">
      <c r="B21" s="2" t="s">
        <v>29</v>
      </c>
      <c r="C21" s="6">
        <v>4177</v>
      </c>
      <c r="D21" s="6">
        <v>5000</v>
      </c>
      <c r="E21" s="6">
        <f t="shared" si="3"/>
        <v>347.94409999999999</v>
      </c>
      <c r="F21" s="6">
        <v>348</v>
      </c>
      <c r="G21" s="6">
        <f t="shared" ref="G21:G30" si="5">G20+H20</f>
        <v>-132.68376600000002</v>
      </c>
      <c r="H21" s="46">
        <f t="shared" si="4"/>
        <v>5.5900000000008276E-2</v>
      </c>
      <c r="I21" s="31"/>
      <c r="J21" s="16"/>
      <c r="K21" s="15">
        <f>(G21)*(H17/12)</f>
        <v>-1.3268376600000003</v>
      </c>
    </row>
    <row r="22" spans="2:15" s="2" customFormat="1" ht="12.75" customHeight="1" x14ac:dyDescent="0.25">
      <c r="B22" s="2" t="s">
        <v>30</v>
      </c>
      <c r="C22" s="6">
        <v>4177</v>
      </c>
      <c r="D22" s="6">
        <v>5000</v>
      </c>
      <c r="E22" s="6">
        <f t="shared" si="3"/>
        <v>347.94409999999999</v>
      </c>
      <c r="F22" s="6">
        <v>348</v>
      </c>
      <c r="G22" s="6">
        <f t="shared" si="5"/>
        <v>-132.62786600000001</v>
      </c>
      <c r="H22" s="46">
        <f t="shared" si="4"/>
        <v>5.5900000000008276E-2</v>
      </c>
      <c r="I22" s="31"/>
      <c r="J22" s="16"/>
      <c r="K22" s="15">
        <f>(G22)*(H17/12)</f>
        <v>-1.3262786600000001</v>
      </c>
    </row>
    <row r="23" spans="2:15" s="2" customFormat="1" ht="12.75" customHeight="1" x14ac:dyDescent="0.25">
      <c r="B23" s="2" t="s">
        <v>31</v>
      </c>
      <c r="C23" s="6">
        <v>4177</v>
      </c>
      <c r="D23" s="6">
        <v>5000</v>
      </c>
      <c r="E23" s="6">
        <f t="shared" si="3"/>
        <v>347.94409999999999</v>
      </c>
      <c r="F23" s="6">
        <v>348</v>
      </c>
      <c r="G23" s="6">
        <f t="shared" si="5"/>
        <v>-132.571966</v>
      </c>
      <c r="H23" s="46">
        <f t="shared" si="4"/>
        <v>5.5900000000008276E-2</v>
      </c>
      <c r="I23" s="31"/>
      <c r="J23" s="16"/>
      <c r="K23" s="15">
        <f>(G23)*(H17/12)</f>
        <v>-1.3257196600000001</v>
      </c>
    </row>
    <row r="24" spans="2:15" s="2" customFormat="1" ht="12.75" customHeight="1" x14ac:dyDescent="0.25">
      <c r="B24" s="2" t="s">
        <v>32</v>
      </c>
      <c r="C24" s="6">
        <v>4177</v>
      </c>
      <c r="D24" s="6">
        <v>5000</v>
      </c>
      <c r="E24" s="6">
        <f t="shared" si="3"/>
        <v>347.94409999999999</v>
      </c>
      <c r="F24" s="6">
        <v>348</v>
      </c>
      <c r="G24" s="6">
        <f t="shared" si="5"/>
        <v>-132.516066</v>
      </c>
      <c r="H24" s="46">
        <f t="shared" si="4"/>
        <v>5.5900000000008276E-2</v>
      </c>
      <c r="I24" s="31"/>
      <c r="J24" s="16"/>
      <c r="K24" s="15">
        <f>(G24)*(H17/12)</f>
        <v>-1.3251606599999999</v>
      </c>
    </row>
    <row r="25" spans="2:15" s="2" customFormat="1" ht="12.75" customHeight="1" x14ac:dyDescent="0.25">
      <c r="B25" s="2" t="s">
        <v>33</v>
      </c>
      <c r="C25" s="6">
        <v>4177</v>
      </c>
      <c r="D25" s="6">
        <v>5000</v>
      </c>
      <c r="E25" s="6">
        <f t="shared" si="3"/>
        <v>347.94409999999999</v>
      </c>
      <c r="F25" s="6">
        <v>348</v>
      </c>
      <c r="G25" s="6">
        <f t="shared" si="5"/>
        <v>-132.46016599999999</v>
      </c>
      <c r="H25" s="46">
        <f>F25-E25</f>
        <v>5.5900000000008276E-2</v>
      </c>
      <c r="I25" s="31"/>
      <c r="J25" s="16"/>
      <c r="K25" s="15">
        <f>(G25)*(H17/12)</f>
        <v>-1.3246016599999999</v>
      </c>
    </row>
    <row r="26" spans="2:15" s="2" customFormat="1" ht="12.75" customHeight="1" x14ac:dyDescent="0.25">
      <c r="B26" s="2" t="s">
        <v>17</v>
      </c>
      <c r="C26" s="6">
        <v>4390</v>
      </c>
      <c r="D26" s="6">
        <v>5000</v>
      </c>
      <c r="E26" s="6">
        <f t="shared" si="3"/>
        <v>365.68700000000001</v>
      </c>
      <c r="F26" s="6">
        <v>366</v>
      </c>
      <c r="G26" s="6">
        <f t="shared" si="5"/>
        <v>-132.40426599999998</v>
      </c>
      <c r="H26" s="46">
        <f>F26-E26</f>
        <v>0.31299999999998818</v>
      </c>
      <c r="I26" s="31"/>
      <c r="J26" s="16"/>
      <c r="K26" s="15">
        <f>(G26)*(H17/12)</f>
        <v>-1.3240426599999997</v>
      </c>
    </row>
    <row r="27" spans="2:15" s="2" customFormat="1" ht="12.75" customHeight="1" x14ac:dyDescent="0.25">
      <c r="B27" s="2" t="s">
        <v>18</v>
      </c>
      <c r="C27" s="6">
        <v>4390</v>
      </c>
      <c r="D27" s="6">
        <v>5000</v>
      </c>
      <c r="E27" s="6">
        <f t="shared" si="3"/>
        <v>365.68700000000001</v>
      </c>
      <c r="F27" s="6">
        <v>366</v>
      </c>
      <c r="G27" s="6">
        <f t="shared" si="5"/>
        <v>-132.09126599999999</v>
      </c>
      <c r="H27" s="46">
        <f>F27-E27</f>
        <v>0.31299999999998818</v>
      </c>
      <c r="I27" s="31"/>
      <c r="J27" s="16"/>
      <c r="K27" s="15">
        <f>(G27)*(H17/12)</f>
        <v>-1.3209126599999998</v>
      </c>
    </row>
    <row r="28" spans="2:15" s="2" customFormat="1" ht="12.75" customHeight="1" x14ac:dyDescent="0.25">
      <c r="B28" s="2" t="s">
        <v>19</v>
      </c>
      <c r="C28" s="6">
        <v>4390</v>
      </c>
      <c r="D28" s="6">
        <v>5000</v>
      </c>
      <c r="E28" s="6">
        <f t="shared" si="3"/>
        <v>365.68700000000001</v>
      </c>
      <c r="F28" s="6">
        <v>366</v>
      </c>
      <c r="G28" s="6">
        <f t="shared" si="5"/>
        <v>-131.778266</v>
      </c>
      <c r="H28" s="46">
        <f t="shared" ref="H28:H30" si="6">F28-E28</f>
        <v>0.31299999999998818</v>
      </c>
      <c r="I28" s="31"/>
      <c r="J28" s="16"/>
      <c r="K28" s="15">
        <f>(G28)*(H17/12)</f>
        <v>-1.31778266</v>
      </c>
    </row>
    <row r="29" spans="2:15" s="2" customFormat="1" ht="12.75" customHeight="1" x14ac:dyDescent="0.25">
      <c r="B29" s="2" t="s">
        <v>20</v>
      </c>
      <c r="C29" s="6">
        <v>4551</v>
      </c>
      <c r="D29" s="6">
        <v>5000</v>
      </c>
      <c r="E29" s="6">
        <f t="shared" si="3"/>
        <v>379.09829999999999</v>
      </c>
      <c r="F29" s="6">
        <v>379</v>
      </c>
      <c r="G29" s="6">
        <f t="shared" si="5"/>
        <v>-131.46526600000001</v>
      </c>
      <c r="H29" s="46">
        <f t="shared" si="6"/>
        <v>-9.8299999999994725E-2</v>
      </c>
      <c r="I29" s="31"/>
      <c r="J29" s="16"/>
      <c r="K29" s="15">
        <f>(G29)*(H17/12)</f>
        <v>-1.3146526600000001</v>
      </c>
    </row>
    <row r="30" spans="2:15" s="2" customFormat="1" ht="12.75" customHeight="1" x14ac:dyDescent="0.25">
      <c r="B30" s="2" t="s">
        <v>21</v>
      </c>
      <c r="C30" s="6">
        <v>4551</v>
      </c>
      <c r="D30" s="6">
        <v>5000</v>
      </c>
      <c r="E30" s="6">
        <f t="shared" si="3"/>
        <v>379.09829999999999</v>
      </c>
      <c r="F30" s="6">
        <v>379</v>
      </c>
      <c r="G30" s="6">
        <f t="shared" si="5"/>
        <v>-131.56356600000001</v>
      </c>
      <c r="H30" s="46">
        <f t="shared" si="6"/>
        <v>-9.8299999999994725E-2</v>
      </c>
      <c r="I30" s="31"/>
      <c r="J30" s="16"/>
      <c r="K30" s="15">
        <f>(G30)*(H17/12)</f>
        <v>-1.3156356600000001</v>
      </c>
    </row>
    <row r="31" spans="2:15" s="2" customFormat="1" ht="12.75" customHeight="1" x14ac:dyDescent="0.25">
      <c r="B31" s="7" t="s">
        <v>22</v>
      </c>
      <c r="C31" s="8">
        <f>SUM(C19:C30)</f>
        <v>51317</v>
      </c>
      <c r="D31" s="9" t="s">
        <v>23</v>
      </c>
      <c r="E31" s="8">
        <f t="shared" ref="E31:F31" si="7">SUM(E19:E30)</f>
        <v>4274.7060999999994</v>
      </c>
      <c r="F31" s="8">
        <f t="shared" si="7"/>
        <v>4276</v>
      </c>
      <c r="G31" s="12">
        <f>SUM(G19:G30)</f>
        <v>-1587.857892</v>
      </c>
      <c r="H31" s="49">
        <f t="shared" ref="H31" si="8">SUM(H19:H30)</f>
        <v>1.2939000000000078</v>
      </c>
      <c r="I31" s="34">
        <v>0.01</v>
      </c>
      <c r="J31" s="19"/>
      <c r="K31" s="30">
        <f>SUM(K19:K30)</f>
        <v>-15.878578920000001</v>
      </c>
    </row>
    <row r="32" spans="2:15" s="2" customFormat="1" ht="12.75" customHeight="1" x14ac:dyDescent="0.25">
      <c r="H32" s="46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G31*1%</f>
        <v>-15.878578920000001</v>
      </c>
      <c r="F33" s="2" t="s">
        <v>25</v>
      </c>
      <c r="G33" s="10">
        <f>H31+C33</f>
        <v>-14.584678919999993</v>
      </c>
      <c r="H33" s="46"/>
      <c r="I33" s="15">
        <f>SUM(I$14,G$33)</f>
        <v>-147.54044492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27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449" t="s">
        <v>34</v>
      </c>
      <c r="I35" s="449"/>
      <c r="J35" s="20"/>
      <c r="K35" s="15"/>
    </row>
    <row r="36" spans="2:11" s="2" customFormat="1" ht="12.75" customHeight="1" x14ac:dyDescent="0.25">
      <c r="B36" s="439" t="s">
        <v>116</v>
      </c>
      <c r="C36" s="439"/>
      <c r="D36" s="439"/>
      <c r="E36" s="439" t="s">
        <v>117</v>
      </c>
      <c r="F36" s="439"/>
      <c r="G36" s="4" t="s">
        <v>118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4551</v>
      </c>
      <c r="D38" s="6">
        <v>5000</v>
      </c>
      <c r="E38" s="6">
        <f>C38*8.33%</f>
        <v>379.09829999999999</v>
      </c>
      <c r="F38" s="6">
        <v>379</v>
      </c>
      <c r="G38" s="6">
        <f>$G$14+$G$33</f>
        <v>-147.54044492</v>
      </c>
      <c r="H38" s="46">
        <f>F38-E38</f>
        <v>-9.8299999999994725E-2</v>
      </c>
      <c r="I38" s="31"/>
      <c r="J38" s="16"/>
      <c r="K38" s="15">
        <f>(G38)*(H36/12)</f>
        <v>-1.4754044492</v>
      </c>
    </row>
    <row r="39" spans="2:11" s="2" customFormat="1" ht="12.75" customHeight="1" x14ac:dyDescent="0.25">
      <c r="B39" s="2" t="s">
        <v>28</v>
      </c>
      <c r="C39" s="6">
        <v>4712</v>
      </c>
      <c r="D39" s="6">
        <v>5000</v>
      </c>
      <c r="E39" s="6">
        <f t="shared" ref="E39:E50" si="9">C39*8.33%</f>
        <v>392.50959999999998</v>
      </c>
      <c r="F39" s="6">
        <v>392</v>
      </c>
      <c r="G39" s="6">
        <f>G38+H38</f>
        <v>-147.63874491999999</v>
      </c>
      <c r="H39" s="46">
        <f t="shared" ref="H39:H43" si="10">F39-E39</f>
        <v>-0.50959999999997763</v>
      </c>
      <c r="I39" s="31"/>
      <c r="J39" s="16"/>
      <c r="K39" s="15">
        <f>(G39)*(H36/12)</f>
        <v>-1.4763874492</v>
      </c>
    </row>
    <row r="40" spans="2:11" s="2" customFormat="1" ht="12.75" customHeight="1" x14ac:dyDescent="0.25">
      <c r="B40" s="2" t="s">
        <v>29</v>
      </c>
      <c r="C40" s="6">
        <v>4712</v>
      </c>
      <c r="D40" s="6">
        <v>5000</v>
      </c>
      <c r="E40" s="6">
        <f t="shared" si="9"/>
        <v>392.50959999999998</v>
      </c>
      <c r="F40" s="6">
        <v>392</v>
      </c>
      <c r="G40" s="6">
        <f t="shared" ref="G40:G50" si="11">G39+H39</f>
        <v>-148.14834491999997</v>
      </c>
      <c r="H40" s="46">
        <f t="shared" si="10"/>
        <v>-0.50959999999997763</v>
      </c>
      <c r="I40" s="31"/>
      <c r="J40" s="16"/>
      <c r="K40" s="15">
        <f>(G40)*(H36/12)</f>
        <v>-1.4814834491999997</v>
      </c>
    </row>
    <row r="41" spans="2:11" s="2" customFormat="1" ht="12.75" customHeight="1" x14ac:dyDescent="0.25">
      <c r="B41" s="2" t="s">
        <v>30</v>
      </c>
      <c r="C41" s="6">
        <v>4712</v>
      </c>
      <c r="D41" s="6">
        <v>5000</v>
      </c>
      <c r="E41" s="6">
        <f t="shared" si="9"/>
        <v>392.50959999999998</v>
      </c>
      <c r="F41" s="6">
        <v>392</v>
      </c>
      <c r="G41" s="6">
        <f t="shared" si="11"/>
        <v>-148.65794491999995</v>
      </c>
      <c r="H41" s="46">
        <f t="shared" si="10"/>
        <v>-0.50959999999997763</v>
      </c>
      <c r="I41" s="31"/>
      <c r="J41" s="16"/>
      <c r="K41" s="15">
        <f>(G41)*(H36/12)</f>
        <v>-1.4865794491999995</v>
      </c>
    </row>
    <row r="42" spans="2:11" s="2" customFormat="1" ht="12.75" customHeight="1" x14ac:dyDescent="0.25">
      <c r="B42" s="2" t="s">
        <v>31</v>
      </c>
      <c r="C42" s="6">
        <v>4712</v>
      </c>
      <c r="D42" s="6">
        <v>5000</v>
      </c>
      <c r="E42" s="6">
        <f t="shared" si="9"/>
        <v>392.50959999999998</v>
      </c>
      <c r="F42" s="6">
        <v>392</v>
      </c>
      <c r="G42" s="6">
        <f t="shared" si="11"/>
        <v>-149.16754491999993</v>
      </c>
      <c r="H42" s="46">
        <f t="shared" si="10"/>
        <v>-0.50959999999997763</v>
      </c>
      <c r="I42" s="31"/>
      <c r="J42" s="16"/>
      <c r="K42" s="15">
        <f>(G42)*(H36/12)</f>
        <v>-1.4916754491999993</v>
      </c>
    </row>
    <row r="43" spans="2:11" s="2" customFormat="1" ht="12.75" customHeight="1" x14ac:dyDescent="0.25">
      <c r="B43" s="2" t="s">
        <v>32</v>
      </c>
      <c r="C43" s="6">
        <v>4921</v>
      </c>
      <c r="D43" s="6">
        <v>5000</v>
      </c>
      <c r="E43" s="6">
        <f t="shared" si="9"/>
        <v>409.91930000000002</v>
      </c>
      <c r="F43" s="6">
        <v>410</v>
      </c>
      <c r="G43" s="6">
        <f t="shared" si="11"/>
        <v>-149.6771449199999</v>
      </c>
      <c r="H43" s="46">
        <f t="shared" si="10"/>
        <v>8.06999999999789E-2</v>
      </c>
      <c r="I43" s="31"/>
      <c r="J43" s="16"/>
      <c r="K43" s="15">
        <f>(G43)*(H36/12)</f>
        <v>-1.496771449199999</v>
      </c>
    </row>
    <row r="44" spans="2:11" s="2" customFormat="1" ht="12.75" customHeight="1" x14ac:dyDescent="0.25">
      <c r="B44" s="2" t="s">
        <v>33</v>
      </c>
      <c r="C44" s="6">
        <v>4921</v>
      </c>
      <c r="D44" s="6">
        <v>5000</v>
      </c>
      <c r="E44" s="6">
        <f t="shared" si="9"/>
        <v>409.91930000000002</v>
      </c>
      <c r="F44" s="6">
        <v>410</v>
      </c>
      <c r="G44" s="6">
        <f t="shared" si="11"/>
        <v>-149.59644491999993</v>
      </c>
      <c r="H44" s="46">
        <f>F44-E44</f>
        <v>8.06999999999789E-2</v>
      </c>
      <c r="I44" s="31"/>
      <c r="J44" s="16"/>
      <c r="K44" s="15">
        <f>(G44)*(H36/12)</f>
        <v>-1.4959644491999993</v>
      </c>
    </row>
    <row r="45" spans="2:11" s="2" customFormat="1" ht="12.75" customHeight="1" x14ac:dyDescent="0.25">
      <c r="B45" s="2" t="s">
        <v>17</v>
      </c>
      <c r="C45" s="6">
        <v>4921</v>
      </c>
      <c r="D45" s="6">
        <v>5000</v>
      </c>
      <c r="E45" s="6">
        <f t="shared" si="9"/>
        <v>409.91930000000002</v>
      </c>
      <c r="F45" s="6">
        <v>410</v>
      </c>
      <c r="G45" s="6">
        <f t="shared" si="11"/>
        <v>-149.51574491999995</v>
      </c>
      <c r="H45" s="46">
        <f>F45-E45</f>
        <v>8.06999999999789E-2</v>
      </c>
      <c r="I45" s="31"/>
      <c r="J45" s="16"/>
      <c r="K45" s="15">
        <f>(G45)*(H36/12)</f>
        <v>-1.4951574491999995</v>
      </c>
    </row>
    <row r="46" spans="2:11" s="2" customFormat="1" ht="12.75" customHeight="1" x14ac:dyDescent="0.25">
      <c r="B46" s="2" t="s">
        <v>18</v>
      </c>
      <c r="C46" s="6">
        <v>4921</v>
      </c>
      <c r="D46" s="6">
        <v>5000</v>
      </c>
      <c r="E46" s="6">
        <f t="shared" si="9"/>
        <v>409.91930000000002</v>
      </c>
      <c r="F46" s="6">
        <v>410</v>
      </c>
      <c r="G46" s="6">
        <f t="shared" si="11"/>
        <v>-149.43504491999997</v>
      </c>
      <c r="H46" s="46">
        <f>F46-E46</f>
        <v>8.06999999999789E-2</v>
      </c>
      <c r="I46" s="31"/>
      <c r="J46" s="16"/>
      <c r="K46" s="15">
        <f>(G46)*(H36/12)</f>
        <v>-1.4943504491999997</v>
      </c>
    </row>
    <row r="47" spans="2:11" s="2" customFormat="1" ht="12.75" customHeight="1" x14ac:dyDescent="0.25">
      <c r="B47" s="2" t="s">
        <v>19</v>
      </c>
      <c r="C47" s="6">
        <v>5130</v>
      </c>
      <c r="D47" s="6">
        <v>5000</v>
      </c>
      <c r="E47" s="6">
        <f t="shared" si="9"/>
        <v>427.32900000000001</v>
      </c>
      <c r="F47" s="6">
        <v>417</v>
      </c>
      <c r="G47" s="6">
        <f t="shared" si="11"/>
        <v>-149.35434491999999</v>
      </c>
      <c r="H47" s="46">
        <f t="shared" ref="H47:H50" si="12">F47-E47</f>
        <v>-10.329000000000008</v>
      </c>
      <c r="I47" s="31"/>
      <c r="J47" s="16"/>
      <c r="K47" s="15">
        <f>(G47)*(H36/12)</f>
        <v>-1.4935434491999999</v>
      </c>
    </row>
    <row r="48" spans="2:11" s="2" customFormat="1" ht="12.75" customHeight="1" x14ac:dyDescent="0.25">
      <c r="B48" s="2" t="s">
        <v>20</v>
      </c>
      <c r="C48" s="6">
        <v>5306</v>
      </c>
      <c r="D48" s="6">
        <v>5000</v>
      </c>
      <c r="E48" s="6">
        <f t="shared" si="9"/>
        <v>441.9898</v>
      </c>
      <c r="F48" s="6">
        <v>417</v>
      </c>
      <c r="G48" s="6">
        <f t="shared" si="11"/>
        <v>-159.68334492</v>
      </c>
      <c r="H48" s="46">
        <f t="shared" si="12"/>
        <v>-24.989800000000002</v>
      </c>
      <c r="I48" s="31"/>
      <c r="J48" s="16"/>
      <c r="K48" s="15">
        <f>(G48)*(H36/12)</f>
        <v>-1.5968334492</v>
      </c>
    </row>
    <row r="49" spans="2:11" s="2" customFormat="1" ht="12.75" customHeight="1" x14ac:dyDescent="0.25">
      <c r="B49" s="2" t="s">
        <v>21</v>
      </c>
      <c r="C49" s="6">
        <v>5306</v>
      </c>
      <c r="D49" s="6">
        <v>5000</v>
      </c>
      <c r="E49" s="6">
        <f t="shared" si="9"/>
        <v>441.9898</v>
      </c>
      <c r="F49" s="6">
        <v>417</v>
      </c>
      <c r="G49" s="6">
        <f t="shared" si="11"/>
        <v>-184.67314492</v>
      </c>
      <c r="H49" s="46">
        <f t="shared" si="12"/>
        <v>-24.989800000000002</v>
      </c>
      <c r="I49" s="31"/>
      <c r="J49" s="16"/>
      <c r="K49" s="15">
        <f>(G49)*(H36/12)</f>
        <v>-1.8467314492</v>
      </c>
    </row>
    <row r="50" spans="2:11" s="2" customFormat="1" ht="12.75" customHeight="1" x14ac:dyDescent="0.25">
      <c r="B50" s="2" t="s">
        <v>35</v>
      </c>
      <c r="C50" s="6">
        <v>5451</v>
      </c>
      <c r="D50" s="6">
        <v>5000</v>
      </c>
      <c r="E50" s="6">
        <f t="shared" si="9"/>
        <v>454.06830000000002</v>
      </c>
      <c r="F50" s="6">
        <v>166</v>
      </c>
      <c r="G50" s="6">
        <f t="shared" si="11"/>
        <v>-209.66294492</v>
      </c>
      <c r="H50" s="50">
        <f t="shared" si="12"/>
        <v>-288.06830000000002</v>
      </c>
      <c r="I50" s="31"/>
      <c r="J50" s="16"/>
      <c r="K50" s="15">
        <f>(G50)*(H36/12)</f>
        <v>-2.0966294491999999</v>
      </c>
    </row>
    <row r="51" spans="2:11" s="2" customFormat="1" ht="12.75" customHeight="1" x14ac:dyDescent="0.25">
      <c r="B51" s="7" t="s">
        <v>22</v>
      </c>
      <c r="C51" s="8">
        <f>SUM(C38:C50)</f>
        <v>64276</v>
      </c>
      <c r="D51" s="9" t="s">
        <v>23</v>
      </c>
      <c r="E51" s="8">
        <f>SUM(E38:E50)</f>
        <v>5354.1908000000003</v>
      </c>
      <c r="F51" s="8">
        <f>SUM(F38:F50)</f>
        <v>5004</v>
      </c>
      <c r="G51" s="12">
        <f>SUM(G38:G50)</f>
        <v>-2042.7511839599993</v>
      </c>
      <c r="H51" s="49">
        <f>SUM(H38:H50)</f>
        <v>-350.19080000000002</v>
      </c>
      <c r="I51" s="34">
        <v>0.01</v>
      </c>
      <c r="J51" s="19"/>
      <c r="K51" s="30">
        <f>SUM(K38:K50)</f>
        <v>-20.427511839599994</v>
      </c>
    </row>
    <row r="52" spans="2:11" s="2" customFormat="1" ht="12.75" customHeight="1" x14ac:dyDescent="0.25">
      <c r="H52" s="46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G51*1%</f>
        <v>-20.427511839599994</v>
      </c>
      <c r="F53" s="2" t="s">
        <v>25</v>
      </c>
      <c r="G53" s="10">
        <f>H51+C53</f>
        <v>-370.61831183960004</v>
      </c>
      <c r="H53" s="46"/>
      <c r="I53" s="15">
        <f>SUM(I$14,G$33,G53)</f>
        <v>-518.15875675960001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135" t="str">
        <f>IF($I53=$G58,"OK","CHECK IT")</f>
        <v>OK</v>
      </c>
      <c r="J54" s="27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449" t="s">
        <v>36</v>
      </c>
      <c r="I55" s="449"/>
      <c r="J55" s="20"/>
      <c r="K55" s="15"/>
    </row>
    <row r="56" spans="2:11" s="2" customFormat="1" ht="12.75" customHeight="1" x14ac:dyDescent="0.25">
      <c r="B56" s="439" t="s">
        <v>116</v>
      </c>
      <c r="C56" s="439"/>
      <c r="D56" s="439"/>
      <c r="E56" s="439" t="s">
        <v>117</v>
      </c>
      <c r="F56" s="439"/>
      <c r="G56" s="4" t="s">
        <v>118</v>
      </c>
      <c r="H56" s="466">
        <v>0.12</v>
      </c>
      <c r="I56" s="467"/>
      <c r="J56" s="18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7"/>
      <c r="K57" s="15"/>
    </row>
    <row r="58" spans="2:11" s="2" customFormat="1" ht="12.75" customHeight="1" x14ac:dyDescent="0.25">
      <c r="B58" s="2" t="s">
        <v>27</v>
      </c>
      <c r="C58" s="6">
        <v>5306</v>
      </c>
      <c r="D58" s="6">
        <v>5000</v>
      </c>
      <c r="E58" s="6">
        <f>C58*8.33%</f>
        <v>441.9898</v>
      </c>
      <c r="F58" s="6">
        <v>417</v>
      </c>
      <c r="G58" s="6">
        <f>$G$14+$G$33+$G$53</f>
        <v>-518.15875675960001</v>
      </c>
      <c r="H58" s="46">
        <f>F58-E58</f>
        <v>-24.989800000000002</v>
      </c>
      <c r="I58" s="31"/>
      <c r="J58" s="16"/>
      <c r="K58" s="15">
        <f>(G58)*(H56/12)</f>
        <v>-5.1815875675959999</v>
      </c>
    </row>
    <row r="59" spans="2:11" s="2" customFormat="1" ht="12.75" customHeight="1" x14ac:dyDescent="0.25">
      <c r="B59" s="2" t="s">
        <v>28</v>
      </c>
      <c r="C59" s="6">
        <v>5550</v>
      </c>
      <c r="D59" s="6">
        <v>5000</v>
      </c>
      <c r="E59" s="6">
        <f t="shared" ref="E59:E70" si="13">C59*8.33%</f>
        <v>462.315</v>
      </c>
      <c r="F59" s="6">
        <v>417</v>
      </c>
      <c r="G59" s="6">
        <f>G58+H58</f>
        <v>-543.14855675960007</v>
      </c>
      <c r="H59" s="46">
        <f t="shared" ref="H59:H63" si="14">F59-E59</f>
        <v>-45.314999999999998</v>
      </c>
      <c r="I59" s="31"/>
      <c r="J59" s="16"/>
      <c r="K59" s="15">
        <f>(G59)*(H56/12)</f>
        <v>-5.4314855675960008</v>
      </c>
    </row>
    <row r="60" spans="2:11" s="2" customFormat="1" ht="12.75" customHeight="1" x14ac:dyDescent="0.25">
      <c r="B60" s="2" t="s">
        <v>29</v>
      </c>
      <c r="C60" s="6">
        <v>5550</v>
      </c>
      <c r="D60" s="6">
        <v>5000</v>
      </c>
      <c r="E60" s="6">
        <f t="shared" si="13"/>
        <v>462.315</v>
      </c>
      <c r="F60" s="6">
        <v>417</v>
      </c>
      <c r="G60" s="6">
        <f t="shared" ref="G60:G70" si="15">G59+H59</f>
        <v>-588.46355675960012</v>
      </c>
      <c r="H60" s="46">
        <f t="shared" si="14"/>
        <v>-45.314999999999998</v>
      </c>
      <c r="I60" s="31"/>
      <c r="J60" s="16"/>
      <c r="K60" s="15">
        <f>(G60)*(H56/12)</f>
        <v>-5.8846355675960016</v>
      </c>
    </row>
    <row r="61" spans="2:11" s="2" customFormat="1" ht="12.75" customHeight="1" x14ac:dyDescent="0.25">
      <c r="B61" s="2" t="s">
        <v>30</v>
      </c>
      <c r="C61" s="6">
        <v>5550</v>
      </c>
      <c r="D61" s="6">
        <v>5000</v>
      </c>
      <c r="E61" s="6">
        <f t="shared" si="13"/>
        <v>462.315</v>
      </c>
      <c r="F61" s="6">
        <v>417</v>
      </c>
      <c r="G61" s="6">
        <f t="shared" si="15"/>
        <v>-633.77855675960018</v>
      </c>
      <c r="H61" s="46">
        <f t="shared" si="14"/>
        <v>-45.314999999999998</v>
      </c>
      <c r="I61" s="31"/>
      <c r="J61" s="16"/>
      <c r="K61" s="15">
        <f>(G61)*(H56/12)</f>
        <v>-6.3377855675960015</v>
      </c>
    </row>
    <row r="62" spans="2:11" s="2" customFormat="1" ht="12.75" customHeight="1" x14ac:dyDescent="0.25">
      <c r="B62" s="2" t="s">
        <v>31</v>
      </c>
      <c r="C62" s="6">
        <v>5550</v>
      </c>
      <c r="D62" s="6">
        <v>5000</v>
      </c>
      <c r="E62" s="6">
        <f t="shared" si="13"/>
        <v>462.315</v>
      </c>
      <c r="F62" s="6">
        <v>417</v>
      </c>
      <c r="G62" s="6">
        <f t="shared" si="15"/>
        <v>-679.09355675960023</v>
      </c>
      <c r="H62" s="46">
        <f t="shared" si="14"/>
        <v>-45.314999999999998</v>
      </c>
      <c r="I62" s="31"/>
      <c r="J62" s="16"/>
      <c r="K62" s="15">
        <f>(G62)*(H56/12)</f>
        <v>-6.7909355675960024</v>
      </c>
    </row>
    <row r="63" spans="2:11" s="2" customFormat="1" ht="12.75" customHeight="1" x14ac:dyDescent="0.25">
      <c r="B63" s="2" t="s">
        <v>32</v>
      </c>
      <c r="C63" s="6">
        <v>5550</v>
      </c>
      <c r="D63" s="6">
        <v>5000</v>
      </c>
      <c r="E63" s="6">
        <f t="shared" si="13"/>
        <v>462.315</v>
      </c>
      <c r="F63" s="6">
        <v>417</v>
      </c>
      <c r="G63" s="6">
        <f t="shared" si="15"/>
        <v>-724.40855675960029</v>
      </c>
      <c r="H63" s="46">
        <f t="shared" si="14"/>
        <v>-45.314999999999998</v>
      </c>
      <c r="I63" s="31"/>
      <c r="J63" s="16"/>
      <c r="K63" s="15">
        <f>(G63)*(H56/12)</f>
        <v>-7.2440855675960032</v>
      </c>
    </row>
    <row r="64" spans="2:11" s="2" customFormat="1" ht="12.75" customHeight="1" x14ac:dyDescent="0.25">
      <c r="B64" s="2" t="s">
        <v>33</v>
      </c>
      <c r="C64" s="6">
        <v>5550</v>
      </c>
      <c r="D64" s="6">
        <v>5000</v>
      </c>
      <c r="E64" s="6">
        <f t="shared" si="13"/>
        <v>462.315</v>
      </c>
      <c r="F64" s="6">
        <v>417</v>
      </c>
      <c r="G64" s="6">
        <f t="shared" si="15"/>
        <v>-769.72355675960034</v>
      </c>
      <c r="H64" s="46">
        <f>F64-E64</f>
        <v>-45.314999999999998</v>
      </c>
      <c r="I64" s="31"/>
      <c r="J64" s="16"/>
      <c r="K64" s="15">
        <f>(G64)*(H56/12)</f>
        <v>-7.697235567596004</v>
      </c>
    </row>
    <row r="65" spans="2:11" s="2" customFormat="1" ht="12.75" customHeight="1" x14ac:dyDescent="0.25">
      <c r="B65" s="2" t="s">
        <v>17</v>
      </c>
      <c r="C65" s="6">
        <v>5550</v>
      </c>
      <c r="D65" s="6">
        <v>5000</v>
      </c>
      <c r="E65" s="6">
        <f t="shared" si="13"/>
        <v>462.315</v>
      </c>
      <c r="F65" s="6">
        <v>417</v>
      </c>
      <c r="G65" s="6">
        <f t="shared" si="15"/>
        <v>-815.0385567596004</v>
      </c>
      <c r="H65" s="46">
        <f>F65-E65</f>
        <v>-45.314999999999998</v>
      </c>
      <c r="I65" s="31"/>
      <c r="J65" s="16"/>
      <c r="K65" s="15">
        <f>(G65)*(H56/12)</f>
        <v>-8.150385567596004</v>
      </c>
    </row>
    <row r="66" spans="2:11" s="2" customFormat="1" ht="12.75" customHeight="1" x14ac:dyDescent="0.25">
      <c r="B66" s="2" t="s">
        <v>18</v>
      </c>
      <c r="C66" s="6">
        <v>5989</v>
      </c>
      <c r="D66" s="6">
        <v>5000</v>
      </c>
      <c r="E66" s="6">
        <f t="shared" si="13"/>
        <v>498.88369999999998</v>
      </c>
      <c r="F66" s="6">
        <v>417</v>
      </c>
      <c r="G66" s="6">
        <f t="shared" si="15"/>
        <v>-860.35355675960045</v>
      </c>
      <c r="H66" s="46">
        <f>F66-E66</f>
        <v>-81.883699999999976</v>
      </c>
      <c r="I66" s="31"/>
      <c r="J66" s="16"/>
      <c r="K66" s="15">
        <f>(G66)*(H56/12)</f>
        <v>-8.6035355675960048</v>
      </c>
    </row>
    <row r="67" spans="2:11" s="2" customFormat="1" ht="12.75" customHeight="1" x14ac:dyDescent="0.25">
      <c r="B67" s="2" t="s">
        <v>19</v>
      </c>
      <c r="C67" s="6">
        <v>5989</v>
      </c>
      <c r="D67" s="6">
        <v>5000</v>
      </c>
      <c r="E67" s="6">
        <f t="shared" si="13"/>
        <v>498.88369999999998</v>
      </c>
      <c r="F67" s="6">
        <v>417</v>
      </c>
      <c r="G67" s="6">
        <f t="shared" si="15"/>
        <v>-942.23725675960043</v>
      </c>
      <c r="H67" s="46">
        <f t="shared" ref="H67:H70" si="16">F67-E67</f>
        <v>-81.883699999999976</v>
      </c>
      <c r="I67" s="31"/>
      <c r="J67" s="16"/>
      <c r="K67" s="15">
        <f>(G67)*(H56/12)</f>
        <v>-9.4223725675960051</v>
      </c>
    </row>
    <row r="68" spans="2:11" s="2" customFormat="1" ht="12.75" customHeight="1" x14ac:dyDescent="0.25">
      <c r="B68" s="2" t="s">
        <v>20</v>
      </c>
      <c r="C68" s="6">
        <v>6186</v>
      </c>
      <c r="D68" s="6">
        <v>5000</v>
      </c>
      <c r="E68" s="6">
        <f t="shared" si="13"/>
        <v>515.29380000000003</v>
      </c>
      <c r="F68" s="6">
        <v>417</v>
      </c>
      <c r="G68" s="6">
        <f t="shared" si="15"/>
        <v>-1024.1209567596004</v>
      </c>
      <c r="H68" s="46">
        <f t="shared" si="16"/>
        <v>-98.293800000000033</v>
      </c>
      <c r="I68" s="31"/>
      <c r="J68" s="16"/>
      <c r="K68" s="15">
        <f>(G68)*(H56/12)</f>
        <v>-10.241209567596004</v>
      </c>
    </row>
    <row r="69" spans="2:11" s="2" customFormat="1" ht="12.75" customHeight="1" x14ac:dyDescent="0.25">
      <c r="B69" s="2" t="s">
        <v>21</v>
      </c>
      <c r="C69" s="6">
        <v>7686</v>
      </c>
      <c r="D69" s="6">
        <v>5000</v>
      </c>
      <c r="E69" s="6">
        <f t="shared" si="13"/>
        <v>640.24379999999996</v>
      </c>
      <c r="F69" s="6">
        <v>417</v>
      </c>
      <c r="G69" s="6">
        <f t="shared" si="15"/>
        <v>-1122.4147567596006</v>
      </c>
      <c r="H69" s="46">
        <f t="shared" si="16"/>
        <v>-223.24379999999996</v>
      </c>
      <c r="I69" s="31"/>
      <c r="J69" s="16"/>
      <c r="K69" s="15">
        <f>(G69)*(H56/12)</f>
        <v>-11.224147567596006</v>
      </c>
    </row>
    <row r="70" spans="2:11" s="2" customFormat="1" ht="12.75" customHeight="1" x14ac:dyDescent="0.25">
      <c r="B70" s="2" t="s">
        <v>35</v>
      </c>
      <c r="C70" s="6">
        <v>14700</v>
      </c>
      <c r="D70" s="6">
        <v>5000</v>
      </c>
      <c r="E70" s="6">
        <f t="shared" si="13"/>
        <v>1224.51</v>
      </c>
      <c r="F70" s="6">
        <v>0</v>
      </c>
      <c r="G70" s="6">
        <f t="shared" si="15"/>
        <v>-1345.6585567596005</v>
      </c>
      <c r="H70" s="46">
        <f t="shared" si="16"/>
        <v>-1224.51</v>
      </c>
      <c r="I70" s="31"/>
      <c r="J70" s="16"/>
      <c r="K70" s="15">
        <f>(G70)*(H56/12)</f>
        <v>-13.456585567596006</v>
      </c>
    </row>
    <row r="71" spans="2:11" s="2" customFormat="1" ht="12.75" customHeight="1" x14ac:dyDescent="0.25">
      <c r="B71" s="7" t="s">
        <v>22</v>
      </c>
      <c r="C71" s="8">
        <f>SUM(C58:C70)</f>
        <v>84706</v>
      </c>
      <c r="D71" s="9" t="s">
        <v>23</v>
      </c>
      <c r="E71" s="8">
        <f>SUM(E58:E70)</f>
        <v>7056.0098000000016</v>
      </c>
      <c r="F71" s="8">
        <f>SUM(F58:F70)</f>
        <v>5004</v>
      </c>
      <c r="G71" s="12">
        <f>SUM(G58:G70)</f>
        <v>-10566.598737874805</v>
      </c>
      <c r="H71" s="49">
        <f>SUM(H58:H70)</f>
        <v>-2052.0097999999998</v>
      </c>
      <c r="I71" s="34">
        <v>0.01</v>
      </c>
      <c r="J71" s="19"/>
      <c r="K71" s="30">
        <f>SUM(K58:K70)</f>
        <v>-105.66598737874804</v>
      </c>
    </row>
    <row r="72" spans="2:11" s="2" customFormat="1" ht="12.75" customHeight="1" x14ac:dyDescent="0.25">
      <c r="H72" s="46"/>
      <c r="I72" s="31"/>
      <c r="J72" s="16"/>
      <c r="K72" s="15"/>
    </row>
    <row r="73" spans="2:11" s="2" customFormat="1" ht="12.75" customHeight="1" x14ac:dyDescent="0.25">
      <c r="B73" s="2" t="s">
        <v>24</v>
      </c>
      <c r="C73" s="10">
        <f>G71*1%</f>
        <v>-105.66598737874806</v>
      </c>
      <c r="F73" s="2" t="s">
        <v>25</v>
      </c>
      <c r="G73" s="10">
        <f>H71+C73</f>
        <v>-2157.6757873787478</v>
      </c>
      <c r="H73" s="46"/>
      <c r="I73" s="15">
        <f>SUM(I$14,G$33,G$53,G73)</f>
        <v>-2675.8345441383481</v>
      </c>
      <c r="J73" s="143" t="str">
        <f>IF($K71=$C73,"Intt OK","Intt CHECK IT")</f>
        <v>Intt OK</v>
      </c>
      <c r="K73" s="15"/>
    </row>
    <row r="74" spans="2:11" s="1" customFormat="1" ht="12.75" customHeight="1" x14ac:dyDescent="0.25">
      <c r="H74" s="53"/>
      <c r="I74" s="135" t="str">
        <f>IF($I73=$G78,"OK","CHECK IT")</f>
        <v>OK</v>
      </c>
      <c r="J74" s="27"/>
      <c r="K74" s="28"/>
    </row>
    <row r="75" spans="2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449" t="s">
        <v>37</v>
      </c>
      <c r="I75" s="449"/>
      <c r="J75" s="20"/>
      <c r="K75" s="15"/>
    </row>
    <row r="76" spans="2:11" s="2" customFormat="1" ht="12.75" customHeight="1" x14ac:dyDescent="0.25">
      <c r="B76" s="439" t="s">
        <v>116</v>
      </c>
      <c r="C76" s="439"/>
      <c r="D76" s="439"/>
      <c r="E76" s="439" t="s">
        <v>117</v>
      </c>
      <c r="F76" s="439"/>
      <c r="G76" s="4" t="s">
        <v>118</v>
      </c>
      <c r="H76" s="47">
        <v>0.12</v>
      </c>
      <c r="I76" s="43"/>
      <c r="J76" s="18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7"/>
      <c r="K77" s="15"/>
    </row>
    <row r="78" spans="2:11" s="2" customFormat="1" ht="12.75" customHeight="1" x14ac:dyDescent="0.25">
      <c r="B78" s="2" t="s">
        <v>27</v>
      </c>
      <c r="C78" s="6">
        <v>7686</v>
      </c>
      <c r="D78" s="6">
        <v>5000</v>
      </c>
      <c r="E78" s="6">
        <f>C78*8.33%</f>
        <v>640.24379999999996</v>
      </c>
      <c r="F78" s="6">
        <v>417</v>
      </c>
      <c r="G78" s="6">
        <f>$G$14+$G$33+$G$53+$G$73</f>
        <v>-2675.8345441383481</v>
      </c>
      <c r="H78" s="46">
        <f>F78-E78</f>
        <v>-223.24379999999996</v>
      </c>
      <c r="I78" s="31"/>
      <c r="J78" s="16"/>
      <c r="K78" s="15">
        <f>(G78)*(H76/12)</f>
        <v>-26.758345441383483</v>
      </c>
    </row>
    <row r="79" spans="2:11" s="2" customFormat="1" ht="12.75" customHeight="1" x14ac:dyDescent="0.25">
      <c r="B79" s="2" t="s">
        <v>28</v>
      </c>
      <c r="C79" s="6">
        <v>7686</v>
      </c>
      <c r="D79" s="6">
        <v>5000</v>
      </c>
      <c r="E79" s="6">
        <f t="shared" ref="E79:E90" si="17">C79*8.33%</f>
        <v>640.24379999999996</v>
      </c>
      <c r="F79" s="6">
        <v>417</v>
      </c>
      <c r="G79" s="6">
        <f>G78+H78</f>
        <v>-2899.0783441383483</v>
      </c>
      <c r="H79" s="46">
        <f t="shared" ref="H79:H83" si="18">F79-E79</f>
        <v>-223.24379999999996</v>
      </c>
      <c r="I79" s="31"/>
      <c r="J79" s="16"/>
      <c r="K79" s="15">
        <f>(G79)*(H76/12)</f>
        <v>-28.990783441383485</v>
      </c>
    </row>
    <row r="80" spans="2:11" s="2" customFormat="1" ht="12.75" customHeight="1" x14ac:dyDescent="0.25">
      <c r="B80" s="2" t="s">
        <v>29</v>
      </c>
      <c r="C80" s="6">
        <v>7686</v>
      </c>
      <c r="D80" s="6">
        <v>5000</v>
      </c>
      <c r="E80" s="6">
        <f t="shared" si="17"/>
        <v>640.24379999999996</v>
      </c>
      <c r="F80" s="6">
        <v>417</v>
      </c>
      <c r="G80" s="6">
        <f t="shared" ref="G80:G90" si="19">G79+H79</f>
        <v>-3122.3221441383484</v>
      </c>
      <c r="H80" s="46">
        <f t="shared" si="18"/>
        <v>-223.24379999999996</v>
      </c>
      <c r="I80" s="31"/>
      <c r="J80" s="16"/>
      <c r="K80" s="15">
        <f>(G80)*(H76/12)</f>
        <v>-31.223221441383487</v>
      </c>
    </row>
    <row r="81" spans="2:11" s="2" customFormat="1" ht="12.75" customHeight="1" x14ac:dyDescent="0.25">
      <c r="B81" s="2" t="s">
        <v>30</v>
      </c>
      <c r="C81" s="6">
        <v>7686</v>
      </c>
      <c r="D81" s="6">
        <v>5000</v>
      </c>
      <c r="E81" s="6">
        <f t="shared" si="17"/>
        <v>640.24379999999996</v>
      </c>
      <c r="F81" s="6">
        <v>417</v>
      </c>
      <c r="G81" s="6">
        <f t="shared" si="19"/>
        <v>-3345.5659441383486</v>
      </c>
      <c r="H81" s="46">
        <f t="shared" si="18"/>
        <v>-223.24379999999996</v>
      </c>
      <c r="I81" s="31" t="s">
        <v>54</v>
      </c>
      <c r="J81" s="16"/>
      <c r="K81" s="15">
        <f>(G81)*(H76/12)</f>
        <v>-33.455659441383489</v>
      </c>
    </row>
    <row r="82" spans="2:11" s="2" customFormat="1" ht="12.75" customHeight="1" x14ac:dyDescent="0.25">
      <c r="B82" s="2" t="s">
        <v>31</v>
      </c>
      <c r="C82" s="6">
        <v>7686</v>
      </c>
      <c r="D82" s="6">
        <v>5000</v>
      </c>
      <c r="E82" s="6">
        <f t="shared" si="17"/>
        <v>640.24379999999996</v>
      </c>
      <c r="F82" s="6">
        <v>417</v>
      </c>
      <c r="G82" s="6">
        <f t="shared" si="19"/>
        <v>-3568.8097441383488</v>
      </c>
      <c r="H82" s="46">
        <f t="shared" si="18"/>
        <v>-223.24379999999996</v>
      </c>
      <c r="I82" s="31"/>
      <c r="J82" s="16"/>
      <c r="K82" s="15">
        <f>(G82)*(H76/12)</f>
        <v>-35.688097441383491</v>
      </c>
    </row>
    <row r="83" spans="2:11" s="2" customFormat="1" ht="12.75" customHeight="1" x14ac:dyDescent="0.25">
      <c r="B83" s="2" t="s">
        <v>32</v>
      </c>
      <c r="C83" s="6">
        <v>8316</v>
      </c>
      <c r="D83" s="6">
        <v>5000</v>
      </c>
      <c r="E83" s="6">
        <f t="shared" si="17"/>
        <v>692.72280000000001</v>
      </c>
      <c r="F83" s="6">
        <v>417</v>
      </c>
      <c r="G83" s="6">
        <f t="shared" si="19"/>
        <v>-3792.053544138349</v>
      </c>
      <c r="H83" s="46">
        <f t="shared" si="18"/>
        <v>-275.72280000000001</v>
      </c>
      <c r="I83" s="31"/>
      <c r="J83" s="16"/>
      <c r="K83" s="15">
        <f>(G83)*(H76/12)</f>
        <v>-37.920535441383493</v>
      </c>
    </row>
    <row r="84" spans="2:11" s="2" customFormat="1" ht="12.75" customHeight="1" x14ac:dyDescent="0.25">
      <c r="B84" s="2" t="s">
        <v>33</v>
      </c>
      <c r="C84" s="6">
        <v>8316</v>
      </c>
      <c r="D84" s="6">
        <v>5000</v>
      </c>
      <c r="E84" s="6">
        <f t="shared" si="17"/>
        <v>692.72280000000001</v>
      </c>
      <c r="F84" s="6">
        <v>417</v>
      </c>
      <c r="G84" s="6">
        <f t="shared" si="19"/>
        <v>-4067.776344138349</v>
      </c>
      <c r="H84" s="46">
        <f>F84-E84</f>
        <v>-275.72280000000001</v>
      </c>
      <c r="I84" s="31"/>
      <c r="J84" s="16"/>
      <c r="K84" s="15">
        <f>(G84)*(H76/12)</f>
        <v>-40.67776344138349</v>
      </c>
    </row>
    <row r="85" spans="2:11" s="2" customFormat="1" ht="12.75" customHeight="1" x14ac:dyDescent="0.25">
      <c r="B85" s="2" t="s">
        <v>17</v>
      </c>
      <c r="C85" s="6">
        <v>8316</v>
      </c>
      <c r="D85" s="6">
        <v>5000</v>
      </c>
      <c r="E85" s="6">
        <f t="shared" si="17"/>
        <v>692.72280000000001</v>
      </c>
      <c r="F85" s="6">
        <v>417</v>
      </c>
      <c r="G85" s="6">
        <f t="shared" si="19"/>
        <v>-4343.499144138349</v>
      </c>
      <c r="H85" s="46">
        <f>F85-E85</f>
        <v>-275.72280000000001</v>
      </c>
      <c r="I85" s="31"/>
      <c r="J85" s="16"/>
      <c r="K85" s="15">
        <f>(G85)*(H76/12)</f>
        <v>-43.434991441383488</v>
      </c>
    </row>
    <row r="86" spans="2:11" s="2" customFormat="1" ht="12.75" customHeight="1" x14ac:dyDescent="0.25">
      <c r="B86" s="2" t="s">
        <v>18</v>
      </c>
      <c r="C86" s="6">
        <v>8316</v>
      </c>
      <c r="D86" s="6">
        <v>5000</v>
      </c>
      <c r="E86" s="6">
        <f t="shared" si="17"/>
        <v>692.72280000000001</v>
      </c>
      <c r="F86" s="6">
        <v>417</v>
      </c>
      <c r="G86" s="6">
        <f t="shared" si="19"/>
        <v>-4619.2219441383495</v>
      </c>
      <c r="H86" s="46">
        <f>F86-E86</f>
        <v>-275.72280000000001</v>
      </c>
      <c r="I86" s="31"/>
      <c r="J86" s="16"/>
      <c r="K86" s="15">
        <f>(G86)*(H76/12)</f>
        <v>-46.192219441383493</v>
      </c>
    </row>
    <row r="87" spans="2:11" s="2" customFormat="1" ht="12.75" customHeight="1" x14ac:dyDescent="0.25">
      <c r="B87" s="2" t="s">
        <v>19</v>
      </c>
      <c r="C87" s="6">
        <v>8316</v>
      </c>
      <c r="D87" s="6">
        <v>5000</v>
      </c>
      <c r="E87" s="6">
        <f t="shared" si="17"/>
        <v>692.72280000000001</v>
      </c>
      <c r="F87" s="6">
        <v>417</v>
      </c>
      <c r="G87" s="6">
        <f t="shared" si="19"/>
        <v>-4894.9447441383491</v>
      </c>
      <c r="H87" s="46">
        <f t="shared" ref="H87:H90" si="20">F87-E87</f>
        <v>-275.72280000000001</v>
      </c>
      <c r="I87" s="31"/>
      <c r="J87" s="16"/>
      <c r="K87" s="15">
        <f>(G87)*(H76/12)</f>
        <v>-48.949447441383491</v>
      </c>
    </row>
    <row r="88" spans="2:11" s="2" customFormat="1" ht="12.75" customHeight="1" x14ac:dyDescent="0.25">
      <c r="B88" s="2" t="s">
        <v>20</v>
      </c>
      <c r="C88" s="6">
        <v>8613</v>
      </c>
      <c r="D88" s="6">
        <v>5000</v>
      </c>
      <c r="E88" s="6">
        <f t="shared" si="17"/>
        <v>717.46289999999999</v>
      </c>
      <c r="F88" s="6">
        <v>417</v>
      </c>
      <c r="G88" s="6">
        <f t="shared" si="19"/>
        <v>-5170.6675441383486</v>
      </c>
      <c r="H88" s="46">
        <f t="shared" si="20"/>
        <v>-300.46289999999999</v>
      </c>
      <c r="I88" s="31"/>
      <c r="J88" s="16"/>
      <c r="K88" s="15">
        <f>(G88)*(H76/12)</f>
        <v>-51.706675441383489</v>
      </c>
    </row>
    <row r="89" spans="2:11" s="2" customFormat="1" ht="12.75" customHeight="1" x14ac:dyDescent="0.25">
      <c r="B89" s="2" t="s">
        <v>21</v>
      </c>
      <c r="C89" s="6">
        <v>8613</v>
      </c>
      <c r="D89" s="6">
        <v>5000</v>
      </c>
      <c r="E89" s="6">
        <f t="shared" si="17"/>
        <v>717.46289999999999</v>
      </c>
      <c r="F89" s="6">
        <v>417</v>
      </c>
      <c r="G89" s="6">
        <f t="shared" si="19"/>
        <v>-5471.130444138349</v>
      </c>
      <c r="H89" s="46">
        <f t="shared" si="20"/>
        <v>-300.46289999999999</v>
      </c>
      <c r="I89" s="31"/>
      <c r="J89" s="16"/>
      <c r="K89" s="15">
        <f>(G89)*(H76/12)</f>
        <v>-54.71130444138349</v>
      </c>
    </row>
    <row r="90" spans="2:11" s="2" customFormat="1" ht="12.75" customHeight="1" x14ac:dyDescent="0.25">
      <c r="B90" s="2" t="s">
        <v>35</v>
      </c>
      <c r="C90" s="6">
        <v>13807</v>
      </c>
      <c r="D90" s="6">
        <v>5000</v>
      </c>
      <c r="E90" s="6">
        <f t="shared" si="17"/>
        <v>1150.1231</v>
      </c>
      <c r="F90" s="6">
        <v>0</v>
      </c>
      <c r="G90" s="6">
        <f t="shared" si="19"/>
        <v>-5771.5933441383495</v>
      </c>
      <c r="H90" s="46">
        <f t="shared" si="20"/>
        <v>-1150.1231</v>
      </c>
      <c r="I90" s="31"/>
      <c r="J90" s="16"/>
      <c r="K90" s="15">
        <f>(G90)*(H76/12)</f>
        <v>-57.715933441383498</v>
      </c>
    </row>
    <row r="91" spans="2:11" s="2" customFormat="1" ht="12.75" customHeight="1" x14ac:dyDescent="0.25">
      <c r="B91" s="7" t="s">
        <v>22</v>
      </c>
      <c r="C91" s="8">
        <f>SUM(C78:C90)</f>
        <v>111043</v>
      </c>
      <c r="D91" s="9" t="s">
        <v>23</v>
      </c>
      <c r="E91" s="8">
        <f>SUM(E78:E90)</f>
        <v>9249.8819000000003</v>
      </c>
      <c r="F91" s="8">
        <f>SUM(F78:F90)</f>
        <v>5004</v>
      </c>
      <c r="G91" s="12">
        <f>SUM(G78:G90)</f>
        <v>-53742.497773798532</v>
      </c>
      <c r="H91" s="49">
        <f>SUM(H78:H90)</f>
        <v>-4245.8819000000003</v>
      </c>
      <c r="I91" s="34">
        <v>0.01</v>
      </c>
      <c r="J91" s="19"/>
      <c r="K91" s="30">
        <f>SUM(K78:K90)</f>
        <v>-537.42497773798539</v>
      </c>
    </row>
    <row r="92" spans="2:11" s="2" customFormat="1" ht="12.75" customHeight="1" x14ac:dyDescent="0.25">
      <c r="H92" s="46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G91*1%</f>
        <v>-537.42497773798527</v>
      </c>
      <c r="F93" s="2" t="s">
        <v>25</v>
      </c>
      <c r="G93" s="10">
        <f>H91+C93</f>
        <v>-4783.3068777379858</v>
      </c>
      <c r="H93" s="46"/>
      <c r="I93" s="15">
        <f>SUM(I$14,G$33,G$53,G73,G93)</f>
        <v>-7459.1414218763339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H94" s="53"/>
      <c r="I94" s="135" t="str">
        <f>IF($I93=$G98,"OK","CHECK IT")</f>
        <v>OK</v>
      </c>
      <c r="J94" s="27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449" t="s">
        <v>38</v>
      </c>
      <c r="I95" s="449"/>
      <c r="J95" s="20"/>
      <c r="K95" s="15"/>
    </row>
    <row r="96" spans="2:11" s="2" customFormat="1" ht="12.75" customHeight="1" x14ac:dyDescent="0.25">
      <c r="B96" s="439" t="s">
        <v>116</v>
      </c>
      <c r="C96" s="439"/>
      <c r="D96" s="439"/>
      <c r="E96" s="439" t="s">
        <v>117</v>
      </c>
      <c r="F96" s="439"/>
      <c r="G96" s="4" t="s">
        <v>118</v>
      </c>
      <c r="H96" s="51">
        <v>0.12</v>
      </c>
      <c r="I96" s="35"/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8613</v>
      </c>
      <c r="D98" s="6">
        <v>5000</v>
      </c>
      <c r="E98" s="6">
        <f>C98*8.33%</f>
        <v>717.46289999999999</v>
      </c>
      <c r="F98" s="6">
        <v>417</v>
      </c>
      <c r="G98" s="6">
        <f>$G$14+$G$33+$G$53+$G$73+$G$93</f>
        <v>-7459.1414218763339</v>
      </c>
      <c r="H98" s="46">
        <f>F98-E98</f>
        <v>-300.46289999999999</v>
      </c>
      <c r="I98" s="36">
        <v>0.12</v>
      </c>
      <c r="J98" s="22"/>
      <c r="K98" s="15">
        <f>(G98)*(H96/12)</f>
        <v>-74.591414218763347</v>
      </c>
    </row>
    <row r="99" spans="2:15" s="2" customFormat="1" ht="12.75" customHeight="1" x14ac:dyDescent="0.25">
      <c r="B99" s="2" t="s">
        <v>28</v>
      </c>
      <c r="C99" s="6">
        <v>8939</v>
      </c>
      <c r="D99" s="6">
        <v>5000</v>
      </c>
      <c r="E99" s="6">
        <f t="shared" ref="E99:E109" si="21">C99*8.33%</f>
        <v>744.61869999999999</v>
      </c>
      <c r="F99" s="6">
        <v>417</v>
      </c>
      <c r="G99" s="6">
        <f>G98+H98</f>
        <v>-7759.6043218763334</v>
      </c>
      <c r="H99" s="46">
        <f t="shared" ref="H99:H103" si="22">F99-E99</f>
        <v>-327.61869999999999</v>
      </c>
      <c r="I99" s="31"/>
      <c r="J99" s="16"/>
      <c r="K99" s="15">
        <f>(G99)*(H96/12)</f>
        <v>-77.596043218763342</v>
      </c>
    </row>
    <row r="100" spans="2:15" s="2" customFormat="1" ht="12.75" customHeight="1" x14ac:dyDescent="0.25">
      <c r="B100" s="2" t="s">
        <v>29</v>
      </c>
      <c r="C100" s="6">
        <v>8939</v>
      </c>
      <c r="D100" s="6">
        <v>5000</v>
      </c>
      <c r="E100" s="6">
        <f t="shared" si="21"/>
        <v>744.61869999999999</v>
      </c>
      <c r="F100" s="6">
        <v>417</v>
      </c>
      <c r="G100" s="6">
        <f t="shared" ref="G100:G109" si="23">G99+H99</f>
        <v>-8087.2230218763334</v>
      </c>
      <c r="H100" s="46">
        <f t="shared" si="22"/>
        <v>-327.61869999999999</v>
      </c>
      <c r="I100" s="31"/>
      <c r="J100" s="16"/>
      <c r="K100" s="15">
        <f>(G100)*(H96/12)</f>
        <v>-80.872230218763335</v>
      </c>
    </row>
    <row r="101" spans="2:15" s="2" customFormat="1" ht="12.75" customHeight="1" x14ac:dyDescent="0.25">
      <c r="B101" s="2" t="s">
        <v>30</v>
      </c>
      <c r="C101" s="6">
        <v>8939</v>
      </c>
      <c r="D101" s="6">
        <v>5000</v>
      </c>
      <c r="E101" s="6">
        <f t="shared" si="21"/>
        <v>744.61869999999999</v>
      </c>
      <c r="F101" s="6">
        <v>417</v>
      </c>
      <c r="G101" s="6">
        <f>G100+H100</f>
        <v>-8414.8417218763334</v>
      </c>
      <c r="H101" s="46">
        <f>F101-E101</f>
        <v>-327.61869999999999</v>
      </c>
      <c r="I101" s="36">
        <v>0.11</v>
      </c>
      <c r="J101" s="22"/>
      <c r="K101" s="15">
        <f>(G101)*(I101/12)</f>
        <v>-77.136049117199718</v>
      </c>
    </row>
    <row r="102" spans="2:15" s="2" customFormat="1" ht="12.75" customHeight="1" x14ac:dyDescent="0.25">
      <c r="B102" s="2" t="s">
        <v>31</v>
      </c>
      <c r="C102" s="6">
        <v>8939</v>
      </c>
      <c r="D102" s="6">
        <v>5000</v>
      </c>
      <c r="E102" s="6">
        <f t="shared" si="21"/>
        <v>744.61869999999999</v>
      </c>
      <c r="F102" s="6">
        <v>417</v>
      </c>
      <c r="G102" s="6">
        <f t="shared" si="23"/>
        <v>-8742.4604218763343</v>
      </c>
      <c r="H102" s="46">
        <f t="shared" si="22"/>
        <v>-327.61869999999999</v>
      </c>
      <c r="I102" s="31"/>
      <c r="J102" s="16"/>
      <c r="K102" s="15">
        <f>(G102)*(I101/12)</f>
        <v>-80.139220533866393</v>
      </c>
    </row>
    <row r="103" spans="2:15" s="2" customFormat="1" ht="12.75" customHeight="1" x14ac:dyDescent="0.25">
      <c r="B103" s="2" t="s">
        <v>32</v>
      </c>
      <c r="C103" s="6">
        <v>8939</v>
      </c>
      <c r="D103" s="6">
        <v>5000</v>
      </c>
      <c r="E103" s="6">
        <f t="shared" si="21"/>
        <v>744.61869999999999</v>
      </c>
      <c r="F103" s="6">
        <v>417</v>
      </c>
      <c r="G103" s="6">
        <f t="shared" si="23"/>
        <v>-9070.0791218763334</v>
      </c>
      <c r="H103" s="46">
        <f t="shared" si="22"/>
        <v>-327.61869999999999</v>
      </c>
      <c r="I103" s="31"/>
      <c r="J103" s="16"/>
      <c r="K103" s="15">
        <f>(G103)*(I101/12)</f>
        <v>-83.142391950533053</v>
      </c>
    </row>
    <row r="104" spans="2:15" s="2" customFormat="1" ht="12.75" customHeight="1" x14ac:dyDescent="0.25">
      <c r="B104" s="2" t="s">
        <v>33</v>
      </c>
      <c r="C104" s="6">
        <v>8939</v>
      </c>
      <c r="D104" s="6">
        <v>5000</v>
      </c>
      <c r="E104" s="6">
        <f t="shared" si="21"/>
        <v>744.61869999999999</v>
      </c>
      <c r="F104" s="6">
        <v>417</v>
      </c>
      <c r="G104" s="6">
        <f t="shared" si="23"/>
        <v>-9397.6978218763325</v>
      </c>
      <c r="H104" s="46">
        <f>F104-E104</f>
        <v>-327.61869999999999</v>
      </c>
      <c r="I104" s="31"/>
      <c r="J104" s="16"/>
      <c r="K104" s="15">
        <f>(G104)*(I101/12)</f>
        <v>-86.145563367199713</v>
      </c>
    </row>
    <row r="105" spans="2:15" s="2" customFormat="1" ht="12.75" customHeight="1" x14ac:dyDescent="0.25">
      <c r="B105" s="2" t="s">
        <v>17</v>
      </c>
      <c r="C105" s="6">
        <v>9005</v>
      </c>
      <c r="D105" s="6">
        <v>5000</v>
      </c>
      <c r="E105" s="6">
        <f t="shared" si="21"/>
        <v>750.11649999999997</v>
      </c>
      <c r="F105" s="6">
        <v>417</v>
      </c>
      <c r="G105" s="6">
        <f t="shared" si="23"/>
        <v>-9725.3165218763315</v>
      </c>
      <c r="H105" s="46">
        <f>F105-E105</f>
        <v>-333.11649999999997</v>
      </c>
      <c r="I105" s="31" t="s">
        <v>54</v>
      </c>
      <c r="J105" s="16"/>
      <c r="K105" s="15">
        <f>(G105)*(I101/12)</f>
        <v>-89.148734783866374</v>
      </c>
    </row>
    <row r="106" spans="2:15" s="2" customFormat="1" ht="12.75" customHeight="1" x14ac:dyDescent="0.25">
      <c r="B106" s="2" t="s">
        <v>18</v>
      </c>
      <c r="C106" s="6">
        <v>9005</v>
      </c>
      <c r="D106" s="6">
        <v>5000</v>
      </c>
      <c r="E106" s="6">
        <f t="shared" si="21"/>
        <v>750.11649999999997</v>
      </c>
      <c r="F106" s="6">
        <v>417</v>
      </c>
      <c r="G106" s="6">
        <f t="shared" si="23"/>
        <v>-10058.433021876332</v>
      </c>
      <c r="H106" s="46">
        <f>F106-E106</f>
        <v>-333.11649999999997</v>
      </c>
      <c r="I106" s="31"/>
      <c r="J106" s="16"/>
      <c r="K106" s="15">
        <f>(G106)*(I101/12)</f>
        <v>-92.202302700533039</v>
      </c>
    </row>
    <row r="107" spans="2:15" s="2" customFormat="1" ht="12.75" customHeight="1" x14ac:dyDescent="0.25">
      <c r="B107" s="2" t="s">
        <v>19</v>
      </c>
      <c r="C107" s="6">
        <v>9005</v>
      </c>
      <c r="D107" s="6">
        <v>5000</v>
      </c>
      <c r="E107" s="6">
        <f t="shared" si="21"/>
        <v>750.11649999999997</v>
      </c>
      <c r="F107" s="6">
        <v>417</v>
      </c>
      <c r="G107" s="6">
        <f t="shared" si="23"/>
        <v>-10391.549521876332</v>
      </c>
      <c r="H107" s="46">
        <f t="shared" ref="H107:H109" si="24">F107-E107</f>
        <v>-333.11649999999997</v>
      </c>
      <c r="I107" s="31"/>
      <c r="J107" s="16"/>
      <c r="K107" s="15">
        <f>(G107)*(I101/12)</f>
        <v>-95.255870617199704</v>
      </c>
    </row>
    <row r="108" spans="2:15" s="2" customFormat="1" ht="12.75" customHeight="1" x14ac:dyDescent="0.25">
      <c r="B108" s="2" t="s">
        <v>20</v>
      </c>
      <c r="C108" s="6">
        <v>9315</v>
      </c>
      <c r="D108" s="6">
        <v>5000</v>
      </c>
      <c r="E108" s="6">
        <f t="shared" si="21"/>
        <v>775.93949999999995</v>
      </c>
      <c r="F108" s="6">
        <v>417</v>
      </c>
      <c r="G108" s="6">
        <f t="shared" si="23"/>
        <v>-10724.666021876332</v>
      </c>
      <c r="H108" s="46">
        <f t="shared" si="24"/>
        <v>-358.93949999999995</v>
      </c>
      <c r="I108" s="31"/>
      <c r="J108" s="16"/>
      <c r="K108" s="15">
        <f>(G108)*(I101/12)</f>
        <v>-98.30943853386637</v>
      </c>
    </row>
    <row r="109" spans="2:15" s="2" customFormat="1" ht="12.75" customHeight="1" x14ac:dyDescent="0.25">
      <c r="B109" s="2" t="s">
        <v>21</v>
      </c>
      <c r="C109" s="6">
        <v>9315</v>
      </c>
      <c r="D109" s="6">
        <v>5000</v>
      </c>
      <c r="E109" s="6">
        <f t="shared" si="21"/>
        <v>775.93949999999995</v>
      </c>
      <c r="F109" s="6">
        <v>417</v>
      </c>
      <c r="G109" s="6">
        <f t="shared" si="23"/>
        <v>-11083.605521876332</v>
      </c>
      <c r="H109" s="46">
        <f t="shared" si="24"/>
        <v>-358.93949999999995</v>
      </c>
      <c r="I109" s="31"/>
      <c r="J109" s="16"/>
      <c r="K109" s="15">
        <f>(G109)*(I101/12)</f>
        <v>-101.59971728386638</v>
      </c>
    </row>
    <row r="110" spans="2:15" s="2" customFormat="1" ht="12.75" customHeight="1" x14ac:dyDescent="0.25">
      <c r="B110" s="7" t="s">
        <v>22</v>
      </c>
      <c r="C110" s="8">
        <f>SUM(C98:C109)</f>
        <v>107892</v>
      </c>
      <c r="D110" s="9" t="s">
        <v>23</v>
      </c>
      <c r="E110" s="8">
        <f t="shared" ref="E110:F110" si="25">SUM(E98:E109)</f>
        <v>8987.4035999999996</v>
      </c>
      <c r="F110" s="8">
        <f t="shared" si="25"/>
        <v>5004</v>
      </c>
      <c r="G110" s="12">
        <f>SUM(G98:G109)</f>
        <v>-110914.61846251599</v>
      </c>
      <c r="H110" s="49">
        <f>SUM(H98:H109)</f>
        <v>-3983.4036000000001</v>
      </c>
      <c r="I110" s="58"/>
      <c r="J110" s="23"/>
      <c r="K110" s="30">
        <f>SUM(K98:K109)</f>
        <v>-1036.1389765444208</v>
      </c>
    </row>
    <row r="111" spans="2:15" s="2" customFormat="1" ht="12.75" customHeight="1" x14ac:dyDescent="0.25">
      <c r="H111" s="46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((G98+G99+G100)*12%+(G101+G102+G103+G104+G105+G106+G107+G108+G109)*I101)/12</f>
        <v>-1036.1389765444208</v>
      </c>
      <c r="D112" s="14"/>
      <c r="E112" s="10"/>
      <c r="F112" s="2" t="s">
        <v>25</v>
      </c>
      <c r="G112" s="10">
        <f>H110+C112</f>
        <v>-5019.5425765444206</v>
      </c>
      <c r="H112" s="46"/>
      <c r="I112" s="15">
        <f>SUM(I$14,G$33,G$53,G$73,G$93,G$112)</f>
        <v>-12478.683998420755</v>
      </c>
      <c r="J112" s="143" t="str">
        <f>IF($K110=$C112,"Intt OK","Intt CHECK IT")</f>
        <v>Intt OK</v>
      </c>
      <c r="K112" s="15"/>
      <c r="N112" s="10" t="s">
        <v>54</v>
      </c>
      <c r="O112" s="14" t="s">
        <v>54</v>
      </c>
    </row>
    <row r="113" spans="2:11" s="2" customFormat="1" ht="12.75" customHeight="1" x14ac:dyDescent="0.25">
      <c r="D113" s="14"/>
      <c r="G113" s="10"/>
      <c r="H113" s="46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449" t="s">
        <v>39</v>
      </c>
      <c r="I114" s="449"/>
      <c r="J114" s="20"/>
      <c r="K114" s="15"/>
    </row>
    <row r="115" spans="2:11" s="2" customFormat="1" ht="12.75" customHeight="1" x14ac:dyDescent="0.25">
      <c r="B115" s="439" t="s">
        <v>116</v>
      </c>
      <c r="C115" s="439"/>
      <c r="D115" s="439"/>
      <c r="E115" s="439" t="s">
        <v>117</v>
      </c>
      <c r="F115" s="439"/>
      <c r="G115" s="4" t="s">
        <v>118</v>
      </c>
      <c r="H115" s="52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9315</v>
      </c>
      <c r="D117" s="6">
        <v>5000</v>
      </c>
      <c r="E117" s="6">
        <f>C117*8.33%</f>
        <v>775.93949999999995</v>
      </c>
      <c r="F117" s="6">
        <v>417</v>
      </c>
      <c r="G117" s="6">
        <f>$G$14+$G$33+$G$53+$G$73+$G$93+$G$112</f>
        <v>-12478.683998420755</v>
      </c>
      <c r="H117" s="46">
        <f>F117-E117</f>
        <v>-358.93949999999995</v>
      </c>
      <c r="I117" s="31"/>
      <c r="J117" s="16"/>
      <c r="K117" s="15">
        <f>(G117)*(H115/12)</f>
        <v>-98.789581654164309</v>
      </c>
    </row>
    <row r="118" spans="2:11" s="2" customFormat="1" ht="12.75" customHeight="1" x14ac:dyDescent="0.25">
      <c r="B118" s="2" t="s">
        <v>28</v>
      </c>
      <c r="C118" s="6">
        <v>9315</v>
      </c>
      <c r="D118" s="6">
        <v>5000</v>
      </c>
      <c r="E118" s="6">
        <f t="shared" ref="E118:E128" si="26">C118*8.33%</f>
        <v>775.93949999999995</v>
      </c>
      <c r="F118" s="6">
        <v>417</v>
      </c>
      <c r="G118" s="6">
        <f>G117+H117</f>
        <v>-12837.623498420755</v>
      </c>
      <c r="H118" s="46">
        <f t="shared" ref="H118:H122" si="27">F118-E118</f>
        <v>-358.93949999999995</v>
      </c>
      <c r="I118" s="31"/>
      <c r="J118" s="16"/>
      <c r="K118" s="15">
        <f>(G118)*(H115/12)</f>
        <v>-101.63118602916431</v>
      </c>
    </row>
    <row r="119" spans="2:11" s="2" customFormat="1" ht="12.75" customHeight="1" x14ac:dyDescent="0.25">
      <c r="B119" s="2" t="s">
        <v>29</v>
      </c>
      <c r="C119" s="6">
        <v>9315</v>
      </c>
      <c r="D119" s="6">
        <v>5000</v>
      </c>
      <c r="E119" s="6">
        <f t="shared" si="26"/>
        <v>775.93949999999995</v>
      </c>
      <c r="F119" s="6">
        <v>417</v>
      </c>
      <c r="G119" s="6">
        <f t="shared" ref="G119:G128" si="28">G118+H118</f>
        <v>-13196.562998420755</v>
      </c>
      <c r="H119" s="46">
        <f t="shared" si="27"/>
        <v>-358.93949999999995</v>
      </c>
      <c r="I119" s="31"/>
      <c r="J119" s="16"/>
      <c r="K119" s="15">
        <f>(G119)*(H115/12)</f>
        <v>-104.47279040416433</v>
      </c>
    </row>
    <row r="120" spans="2:11" s="2" customFormat="1" ht="12.75" customHeight="1" x14ac:dyDescent="0.25">
      <c r="B120" s="2" t="s">
        <v>30</v>
      </c>
      <c r="C120" s="6">
        <v>9315</v>
      </c>
      <c r="D120" s="6">
        <v>6500</v>
      </c>
      <c r="E120" s="6">
        <f t="shared" si="26"/>
        <v>775.93949999999995</v>
      </c>
      <c r="F120" s="6">
        <v>541</v>
      </c>
      <c r="G120" s="6">
        <f t="shared" si="28"/>
        <v>-13555.502498420756</v>
      </c>
      <c r="H120" s="46">
        <f t="shared" si="27"/>
        <v>-234.93949999999995</v>
      </c>
      <c r="I120" s="31"/>
      <c r="J120" s="16"/>
      <c r="K120" s="15">
        <f>(G120)*(H115/12)</f>
        <v>-107.31439477916433</v>
      </c>
    </row>
    <row r="121" spans="2:11" s="2" customFormat="1" ht="12.75" customHeight="1" x14ac:dyDescent="0.25">
      <c r="B121" s="2" t="s">
        <v>31</v>
      </c>
      <c r="C121" s="6">
        <v>9518</v>
      </c>
      <c r="D121" s="6">
        <v>6500</v>
      </c>
      <c r="E121" s="6">
        <f t="shared" si="26"/>
        <v>792.84939999999995</v>
      </c>
      <c r="F121" s="6">
        <v>541</v>
      </c>
      <c r="G121" s="6">
        <f t="shared" si="28"/>
        <v>-13790.441998420756</v>
      </c>
      <c r="H121" s="46">
        <f t="shared" si="27"/>
        <v>-251.84939999999995</v>
      </c>
      <c r="I121" s="31"/>
      <c r="J121" s="16"/>
      <c r="K121" s="15">
        <f>(G121)*(H115/12)</f>
        <v>-109.17433248749767</v>
      </c>
    </row>
    <row r="122" spans="2:11" s="2" customFormat="1" ht="12.75" customHeight="1" x14ac:dyDescent="0.25">
      <c r="B122" s="2" t="s">
        <v>32</v>
      </c>
      <c r="C122" s="6">
        <v>9518</v>
      </c>
      <c r="D122" s="6">
        <v>6500</v>
      </c>
      <c r="E122" s="6">
        <f t="shared" si="26"/>
        <v>792.84939999999995</v>
      </c>
      <c r="F122" s="6">
        <v>541</v>
      </c>
      <c r="G122" s="6">
        <f t="shared" si="28"/>
        <v>-14042.291398420755</v>
      </c>
      <c r="H122" s="46">
        <f t="shared" si="27"/>
        <v>-251.84939999999995</v>
      </c>
      <c r="I122" s="31"/>
      <c r="J122" s="16"/>
      <c r="K122" s="15">
        <f>(G122)*(H115/12)</f>
        <v>-111.16814023749765</v>
      </c>
    </row>
    <row r="123" spans="2:11" s="2" customFormat="1" ht="12.75" customHeight="1" x14ac:dyDescent="0.25">
      <c r="B123" s="2" t="s">
        <v>33</v>
      </c>
      <c r="C123" s="6">
        <v>9518</v>
      </c>
      <c r="D123" s="6">
        <v>6500</v>
      </c>
      <c r="E123" s="6">
        <f t="shared" si="26"/>
        <v>792.84939999999995</v>
      </c>
      <c r="F123" s="6">
        <v>541</v>
      </c>
      <c r="G123" s="6">
        <f t="shared" si="28"/>
        <v>-14294.140798420754</v>
      </c>
      <c r="H123" s="46">
        <f>F123-E123</f>
        <v>-251.84939999999995</v>
      </c>
      <c r="I123" s="31"/>
      <c r="J123" s="16"/>
      <c r="K123" s="15">
        <f>(G123)*(H115/12)</f>
        <v>-113.16194798749765</v>
      </c>
    </row>
    <row r="124" spans="2:11" s="2" customFormat="1" ht="12.75" customHeight="1" x14ac:dyDescent="0.25">
      <c r="B124" s="2" t="s">
        <v>17</v>
      </c>
      <c r="C124" s="6">
        <v>9518</v>
      </c>
      <c r="D124" s="6">
        <v>6500</v>
      </c>
      <c r="E124" s="6">
        <f t="shared" si="26"/>
        <v>792.84939999999995</v>
      </c>
      <c r="F124" s="6">
        <v>541</v>
      </c>
      <c r="G124" s="6">
        <f t="shared" si="28"/>
        <v>-14545.990198420754</v>
      </c>
      <c r="H124" s="46">
        <f>F124-E124</f>
        <v>-251.84939999999995</v>
      </c>
      <c r="I124" s="31"/>
      <c r="J124" s="16"/>
      <c r="K124" s="15">
        <f>(G124)*(H115/12)</f>
        <v>-115.15575573749764</v>
      </c>
    </row>
    <row r="125" spans="2:11" s="2" customFormat="1" ht="12.75" customHeight="1" x14ac:dyDescent="0.25">
      <c r="B125" s="2" t="s">
        <v>18</v>
      </c>
      <c r="C125" s="6">
        <v>9518</v>
      </c>
      <c r="D125" s="6">
        <v>6500</v>
      </c>
      <c r="E125" s="6">
        <f t="shared" si="26"/>
        <v>792.84939999999995</v>
      </c>
      <c r="F125" s="6">
        <v>541</v>
      </c>
      <c r="G125" s="6">
        <f t="shared" si="28"/>
        <v>-14797.839598420753</v>
      </c>
      <c r="H125" s="46">
        <f>F125-E125</f>
        <v>-251.84939999999995</v>
      </c>
      <c r="I125" s="31"/>
      <c r="J125" s="16"/>
      <c r="K125" s="15">
        <f>(G125)*(H115/12)</f>
        <v>-117.14956348749763</v>
      </c>
    </row>
    <row r="126" spans="2:11" s="2" customFormat="1" ht="12.75" customHeight="1" x14ac:dyDescent="0.25">
      <c r="B126" s="2" t="s">
        <v>19</v>
      </c>
      <c r="C126" s="6">
        <v>9518</v>
      </c>
      <c r="D126" s="6">
        <v>6500</v>
      </c>
      <c r="E126" s="6">
        <f t="shared" si="26"/>
        <v>792.84939999999995</v>
      </c>
      <c r="F126" s="6">
        <v>541</v>
      </c>
      <c r="G126" s="6">
        <f t="shared" si="28"/>
        <v>-15049.688998420752</v>
      </c>
      <c r="H126" s="46">
        <f t="shared" ref="H126:H128" si="29">F126-E126</f>
        <v>-251.84939999999995</v>
      </c>
      <c r="I126" s="31"/>
      <c r="J126" s="16"/>
      <c r="K126" s="15">
        <f>(G126)*(H115/12)</f>
        <v>-119.14337123749763</v>
      </c>
    </row>
    <row r="127" spans="2:11" s="2" customFormat="1" ht="12.75" customHeight="1" x14ac:dyDescent="0.25">
      <c r="B127" s="2" t="s">
        <v>20</v>
      </c>
      <c r="C127" s="6">
        <v>9835</v>
      </c>
      <c r="D127" s="6">
        <v>6500</v>
      </c>
      <c r="E127" s="6">
        <f t="shared" si="26"/>
        <v>819.25549999999998</v>
      </c>
      <c r="F127" s="6">
        <v>541</v>
      </c>
      <c r="G127" s="6">
        <f t="shared" si="28"/>
        <v>-15301.538398420751</v>
      </c>
      <c r="H127" s="46">
        <f t="shared" si="29"/>
        <v>-278.25549999999998</v>
      </c>
      <c r="I127" s="31"/>
      <c r="J127" s="16"/>
      <c r="K127" s="15">
        <f>(G127)*(H115/12)</f>
        <v>-121.13717898749762</v>
      </c>
    </row>
    <row r="128" spans="2:11" s="2" customFormat="1" ht="12.75" customHeight="1" x14ac:dyDescent="0.25">
      <c r="B128" s="2" t="s">
        <v>21</v>
      </c>
      <c r="C128" s="6">
        <v>9835</v>
      </c>
      <c r="D128" s="6">
        <v>6500</v>
      </c>
      <c r="E128" s="6">
        <f t="shared" si="26"/>
        <v>819.25549999999998</v>
      </c>
      <c r="F128" s="6">
        <v>541</v>
      </c>
      <c r="G128" s="6">
        <f t="shared" si="28"/>
        <v>-15579.79389842075</v>
      </c>
      <c r="H128" s="46">
        <f t="shared" si="29"/>
        <v>-278.25549999999998</v>
      </c>
      <c r="I128" s="31"/>
      <c r="J128" s="16"/>
      <c r="K128" s="15">
        <f>(G128)*(H115/12)</f>
        <v>-123.34003502916428</v>
      </c>
    </row>
    <row r="129" spans="2:11" s="2" customFormat="1" ht="12.75" customHeight="1" x14ac:dyDescent="0.25">
      <c r="B129" s="7" t="s">
        <v>22</v>
      </c>
      <c r="C129" s="8">
        <f>SUM(C117:C128)</f>
        <v>114038</v>
      </c>
      <c r="D129" s="9" t="s">
        <v>23</v>
      </c>
      <c r="E129" s="8">
        <f>SUM(E117:E128)</f>
        <v>9499.3653999999988</v>
      </c>
      <c r="F129" s="8">
        <f>SUM(F117:F128)</f>
        <v>6120</v>
      </c>
      <c r="G129" s="12">
        <f>SUM(G117:G128)</f>
        <v>-169470.09828104908</v>
      </c>
      <c r="H129" s="49">
        <f>SUM(H117:H128)</f>
        <v>-3379.3654000000006</v>
      </c>
      <c r="I129" s="38">
        <f>H115/12</f>
        <v>7.9166666666666673E-3</v>
      </c>
      <c r="J129" s="23"/>
      <c r="K129" s="30">
        <f>SUM(K117:K128)</f>
        <v>-1341.6382780583051</v>
      </c>
    </row>
    <row r="130" spans="2:11" s="2" customFormat="1" ht="12.75" customHeight="1" x14ac:dyDescent="0.25">
      <c r="H130" s="46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-1341.6382780583053</v>
      </c>
      <c r="F131" s="2" t="s">
        <v>25</v>
      </c>
      <c r="G131" s="10">
        <f>H129+C131</f>
        <v>-4721.0036780583059</v>
      </c>
      <c r="H131" s="46"/>
      <c r="I131" s="15">
        <f>SUM(I$14,G$33,G$53,G$73,G$93,G$112,G$131)</f>
        <v>-17199.687676479061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135" t="str">
        <f>IF($I131=$G136,"OK","CHECK IT")</f>
        <v>OK</v>
      </c>
      <c r="J132" s="27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449" t="s">
        <v>41</v>
      </c>
      <c r="I133" s="449"/>
      <c r="J133" s="20"/>
      <c r="K133" s="15"/>
    </row>
    <row r="134" spans="2:11" s="2" customFormat="1" ht="12.75" customHeight="1" x14ac:dyDescent="0.25">
      <c r="B134" s="439" t="s">
        <v>116</v>
      </c>
      <c r="C134" s="439"/>
      <c r="D134" s="439"/>
      <c r="E134" s="439" t="s">
        <v>117</v>
      </c>
      <c r="F134" s="439"/>
      <c r="G134" s="4" t="s">
        <v>118</v>
      </c>
      <c r="H134" s="52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9835</v>
      </c>
      <c r="D136" s="6">
        <v>6500</v>
      </c>
      <c r="E136" s="6">
        <f>C136*8.33%</f>
        <v>819.25549999999998</v>
      </c>
      <c r="F136" s="6">
        <v>541</v>
      </c>
      <c r="G136" s="6">
        <f>$G$14+$G$33+$G$53+$G$73+$G$93+$G$112+$G$131</f>
        <v>-17199.687676479061</v>
      </c>
      <c r="H136" s="46">
        <f>F136-E136</f>
        <v>-278.25549999999998</v>
      </c>
      <c r="I136" s="31"/>
      <c r="J136" s="16"/>
      <c r="K136" s="15">
        <f>(G136)*(H134/12)</f>
        <v>-136.16419410545925</v>
      </c>
    </row>
    <row r="137" spans="2:11" s="2" customFormat="1" ht="12.75" customHeight="1" x14ac:dyDescent="0.25">
      <c r="B137" s="2" t="s">
        <v>28</v>
      </c>
      <c r="C137" s="6">
        <v>9835</v>
      </c>
      <c r="D137" s="6">
        <v>6500</v>
      </c>
      <c r="E137" s="6">
        <f t="shared" ref="E137:E147" si="30">C137*8.33%</f>
        <v>819.25549999999998</v>
      </c>
      <c r="F137" s="6">
        <v>541</v>
      </c>
      <c r="G137" s="6">
        <f>G136+H136</f>
        <v>-17477.943176479061</v>
      </c>
      <c r="H137" s="46">
        <f t="shared" ref="H137:H141" si="31">F137-E137</f>
        <v>-278.25549999999998</v>
      </c>
      <c r="I137" s="31"/>
      <c r="J137" s="16"/>
      <c r="K137" s="15">
        <f>(G137)*(H134/12)</f>
        <v>-138.36705014712589</v>
      </c>
    </row>
    <row r="138" spans="2:11" s="2" customFormat="1" ht="12.75" customHeight="1" x14ac:dyDescent="0.25">
      <c r="B138" s="2" t="s">
        <v>29</v>
      </c>
      <c r="C138" s="6">
        <v>9835</v>
      </c>
      <c r="D138" s="6">
        <v>6500</v>
      </c>
      <c r="E138" s="6">
        <f t="shared" si="30"/>
        <v>819.25549999999998</v>
      </c>
      <c r="F138" s="6">
        <v>541</v>
      </c>
      <c r="G138" s="6">
        <f t="shared" ref="G138:G147" si="32">G137+H137</f>
        <v>-17756.19867647906</v>
      </c>
      <c r="H138" s="46">
        <f t="shared" si="31"/>
        <v>-278.25549999999998</v>
      </c>
      <c r="I138" s="31"/>
      <c r="J138" s="16"/>
      <c r="K138" s="15">
        <f>(G138)*(H134/12)</f>
        <v>-140.56990618879257</v>
      </c>
    </row>
    <row r="139" spans="2:11" s="2" customFormat="1" ht="12.75" customHeight="1" x14ac:dyDescent="0.25">
      <c r="B139" s="2" t="s">
        <v>30</v>
      </c>
      <c r="C139" s="6">
        <v>9835</v>
      </c>
      <c r="D139" s="6">
        <v>6500</v>
      </c>
      <c r="E139" s="6">
        <f t="shared" si="30"/>
        <v>819.25549999999998</v>
      </c>
      <c r="F139" s="6">
        <v>541</v>
      </c>
      <c r="G139" s="6">
        <f t="shared" si="32"/>
        <v>-18034.454176479059</v>
      </c>
      <c r="H139" s="46">
        <f t="shared" si="31"/>
        <v>-278.25549999999998</v>
      </c>
      <c r="I139" s="31"/>
      <c r="J139" s="16"/>
      <c r="K139" s="15">
        <f>(G139)*(H134/12)</f>
        <v>-142.77276223045922</v>
      </c>
    </row>
    <row r="140" spans="2:11" s="2" customFormat="1" ht="12.75" customHeight="1" x14ac:dyDescent="0.25">
      <c r="B140" s="2" t="s">
        <v>31</v>
      </c>
      <c r="C140" s="6">
        <v>9835</v>
      </c>
      <c r="D140" s="6">
        <v>6500</v>
      </c>
      <c r="E140" s="6">
        <f t="shared" si="30"/>
        <v>819.25549999999998</v>
      </c>
      <c r="F140" s="6">
        <v>541</v>
      </c>
      <c r="G140" s="6">
        <f t="shared" si="32"/>
        <v>-18312.709676479059</v>
      </c>
      <c r="H140" s="46">
        <f t="shared" si="31"/>
        <v>-278.25549999999998</v>
      </c>
      <c r="I140" s="31"/>
      <c r="J140" s="16"/>
      <c r="K140" s="15">
        <f>(G140)*(H134/12)</f>
        <v>-144.9756182721259</v>
      </c>
    </row>
    <row r="141" spans="2:11" s="2" customFormat="1" ht="12.75" customHeight="1" x14ac:dyDescent="0.25">
      <c r="B141" s="2" t="s">
        <v>32</v>
      </c>
      <c r="C141" s="6">
        <v>9835</v>
      </c>
      <c r="D141" s="6">
        <v>6500</v>
      </c>
      <c r="E141" s="6">
        <f t="shared" si="30"/>
        <v>819.25549999999998</v>
      </c>
      <c r="F141" s="6">
        <v>541</v>
      </c>
      <c r="G141" s="6">
        <f t="shared" si="32"/>
        <v>-18590.965176479058</v>
      </c>
      <c r="H141" s="46">
        <f t="shared" si="31"/>
        <v>-278.25549999999998</v>
      </c>
      <c r="I141" s="31"/>
      <c r="J141" s="16"/>
      <c r="K141" s="15">
        <f>(G141)*(H134/12)</f>
        <v>-147.17847431379255</v>
      </c>
    </row>
    <row r="142" spans="2:11" s="2" customFormat="1" ht="12.75" customHeight="1" x14ac:dyDescent="0.25">
      <c r="B142" s="2" t="s">
        <v>33</v>
      </c>
      <c r="C142" s="6">
        <v>9835</v>
      </c>
      <c r="D142" s="6">
        <v>6500</v>
      </c>
      <c r="E142" s="6">
        <f t="shared" si="30"/>
        <v>819.25549999999998</v>
      </c>
      <c r="F142" s="6">
        <v>541</v>
      </c>
      <c r="G142" s="6">
        <f t="shared" si="32"/>
        <v>-18869.220676479057</v>
      </c>
      <c r="H142" s="46">
        <f>F142-E142</f>
        <v>-278.25549999999998</v>
      </c>
      <c r="I142" s="31"/>
      <c r="J142" s="16"/>
      <c r="K142" s="15">
        <f>(G142)*(H134/12)</f>
        <v>-149.38133035545923</v>
      </c>
    </row>
    <row r="143" spans="2:11" s="2" customFormat="1" ht="12.75" customHeight="1" x14ac:dyDescent="0.25">
      <c r="B143" s="2" t="s">
        <v>17</v>
      </c>
      <c r="C143" s="6">
        <v>9835</v>
      </c>
      <c r="D143" s="6">
        <v>6500</v>
      </c>
      <c r="E143" s="6">
        <f t="shared" si="30"/>
        <v>819.25549999999998</v>
      </c>
      <c r="F143" s="6">
        <v>541</v>
      </c>
      <c r="G143" s="6">
        <f t="shared" si="32"/>
        <v>-19147.476176479056</v>
      </c>
      <c r="H143" s="46">
        <f>F143-E143</f>
        <v>-278.25549999999998</v>
      </c>
      <c r="I143" s="31"/>
      <c r="J143" s="16"/>
      <c r="K143" s="15">
        <f>(G143)*(H134/12)</f>
        <v>-151.58418639712588</v>
      </c>
    </row>
    <row r="144" spans="2:11" s="2" customFormat="1" ht="12.75" customHeight="1" x14ac:dyDescent="0.25">
      <c r="B144" s="2" t="s">
        <v>18</v>
      </c>
      <c r="C144" s="6">
        <v>9835</v>
      </c>
      <c r="D144" s="6">
        <v>6500</v>
      </c>
      <c r="E144" s="6">
        <f t="shared" si="30"/>
        <v>819.25549999999998</v>
      </c>
      <c r="F144" s="6">
        <v>541</v>
      </c>
      <c r="G144" s="6">
        <f t="shared" si="32"/>
        <v>-19425.731676479056</v>
      </c>
      <c r="H144" s="46">
        <f>F144-E144</f>
        <v>-278.25549999999998</v>
      </c>
      <c r="I144" s="31"/>
      <c r="J144" s="16"/>
      <c r="K144" s="15">
        <f>(G144)*(H134/12)</f>
        <v>-153.78704243879253</v>
      </c>
    </row>
    <row r="145" spans="2:11" s="2" customFormat="1" ht="12.75" customHeight="1" x14ac:dyDescent="0.25">
      <c r="B145" s="2" t="s">
        <v>19</v>
      </c>
      <c r="C145" s="6">
        <v>9835</v>
      </c>
      <c r="D145" s="6">
        <v>6500</v>
      </c>
      <c r="E145" s="6">
        <f t="shared" si="30"/>
        <v>819.25549999999998</v>
      </c>
      <c r="F145" s="6">
        <v>541</v>
      </c>
      <c r="G145" s="6">
        <f t="shared" si="32"/>
        <v>-19703.987176479055</v>
      </c>
      <c r="H145" s="46">
        <f t="shared" ref="H145:H147" si="33">F145-E145</f>
        <v>-278.25549999999998</v>
      </c>
      <c r="I145" s="31"/>
      <c r="J145" s="16"/>
      <c r="K145" s="15">
        <f>(G145)*(H134/12)</f>
        <v>-155.9898984804592</v>
      </c>
    </row>
    <row r="146" spans="2:11" s="2" customFormat="1" ht="12.75" customHeight="1" x14ac:dyDescent="0.25">
      <c r="B146" s="2" t="s">
        <v>20</v>
      </c>
      <c r="C146" s="6">
        <v>10469</v>
      </c>
      <c r="D146" s="6">
        <v>6500</v>
      </c>
      <c r="E146" s="6">
        <f t="shared" si="30"/>
        <v>872.06769999999995</v>
      </c>
      <c r="F146" s="6">
        <v>541</v>
      </c>
      <c r="G146" s="6">
        <f t="shared" si="32"/>
        <v>-19982.242676479054</v>
      </c>
      <c r="H146" s="46">
        <f t="shared" si="33"/>
        <v>-331.06769999999995</v>
      </c>
      <c r="I146" s="31"/>
      <c r="J146" s="16"/>
      <c r="K146" s="15">
        <f>(G146)*(H134/12)</f>
        <v>-158.19275452212585</v>
      </c>
    </row>
    <row r="147" spans="2:11" s="2" customFormat="1" ht="12.75" customHeight="1" x14ac:dyDescent="0.25">
      <c r="B147" s="2" t="s">
        <v>21</v>
      </c>
      <c r="C147" s="6">
        <v>10469</v>
      </c>
      <c r="D147" s="6">
        <v>6500</v>
      </c>
      <c r="E147" s="6">
        <f t="shared" si="30"/>
        <v>872.06769999999995</v>
      </c>
      <c r="F147" s="6">
        <v>541</v>
      </c>
      <c r="G147" s="6">
        <f t="shared" si="32"/>
        <v>-20313.310376479054</v>
      </c>
      <c r="H147" s="46">
        <f t="shared" si="33"/>
        <v>-331.06769999999995</v>
      </c>
      <c r="I147" s="31"/>
      <c r="J147" s="16"/>
      <c r="K147" s="15">
        <f>(G147)*(H134/12)</f>
        <v>-160.81370714712585</v>
      </c>
    </row>
    <row r="148" spans="2:11" s="2" customFormat="1" ht="12.75" customHeight="1" x14ac:dyDescent="0.25">
      <c r="B148" s="7" t="s">
        <v>22</v>
      </c>
      <c r="C148" s="8">
        <f>SUM(C136:C147)</f>
        <v>119288</v>
      </c>
      <c r="D148" s="9" t="s">
        <v>23</v>
      </c>
      <c r="E148" s="8">
        <f>SUM(E136:E147)</f>
        <v>9936.6903999999995</v>
      </c>
      <c r="F148" s="8">
        <f>SUM(F136:F147)</f>
        <v>6492</v>
      </c>
      <c r="G148" s="12">
        <f>SUM(G136:G147)</f>
        <v>-224813.92731774866</v>
      </c>
      <c r="H148" s="49">
        <f>SUM(H136:H147)</f>
        <v>-3444.6904000000004</v>
      </c>
      <c r="I148" s="38">
        <f>H134/12</f>
        <v>7.9166666666666673E-3</v>
      </c>
      <c r="J148" s="23"/>
      <c r="K148" s="30">
        <f>SUM(K136:K147)</f>
        <v>-1779.7769245988438</v>
      </c>
    </row>
    <row r="149" spans="2:11" s="2" customFormat="1" ht="12.75" customHeight="1" x14ac:dyDescent="0.25">
      <c r="B149" s="2" t="s">
        <v>24</v>
      </c>
      <c r="C149" s="10">
        <f>G148*I148</f>
        <v>-1779.7769245988436</v>
      </c>
      <c r="F149" s="2" t="s">
        <v>25</v>
      </c>
      <c r="G149" s="10">
        <f>H148+C149</f>
        <v>-5224.4673245988442</v>
      </c>
      <c r="H149" s="46"/>
      <c r="I149" s="15">
        <f>SUM(I$14,G$33,G$53,G$73,G$93,G$112,G$131,G$149)</f>
        <v>-22424.155001077906</v>
      </c>
      <c r="J149" s="143" t="str">
        <f>IF($K148=$C149,"Intt OK","Intt CHECK IT")</f>
        <v>Intt OK</v>
      </c>
      <c r="K149" s="15"/>
    </row>
    <row r="150" spans="2:11" s="1" customFormat="1" ht="12.75" customHeight="1" x14ac:dyDescent="0.25">
      <c r="H150" s="53"/>
      <c r="I150" s="135" t="str">
        <f>IF($I149=$G154,"OK","CHECK IT")</f>
        <v>OK</v>
      </c>
      <c r="J150" s="27"/>
      <c r="K150" s="28"/>
    </row>
    <row r="151" spans="2:11" s="2" customFormat="1" ht="12.75" customHeight="1" x14ac:dyDescent="0.25">
      <c r="B151" s="438" t="s">
        <v>2</v>
      </c>
      <c r="C151" s="438"/>
      <c r="D151" s="438"/>
      <c r="E151" s="438" t="s">
        <v>3</v>
      </c>
      <c r="F151" s="438"/>
      <c r="G151" s="3" t="s">
        <v>4</v>
      </c>
      <c r="H151" s="449" t="s">
        <v>42</v>
      </c>
      <c r="I151" s="449"/>
      <c r="J151" s="20"/>
      <c r="K151" s="15"/>
    </row>
    <row r="152" spans="2:11" s="2" customFormat="1" ht="12.75" customHeight="1" x14ac:dyDescent="0.25">
      <c r="B152" s="439" t="s">
        <v>116</v>
      </c>
      <c r="C152" s="439"/>
      <c r="D152" s="439"/>
      <c r="E152" s="439" t="s">
        <v>117</v>
      </c>
      <c r="F152" s="439"/>
      <c r="G152" s="4" t="s">
        <v>118</v>
      </c>
      <c r="H152" s="52" t="s">
        <v>40</v>
      </c>
      <c r="I152" s="39"/>
      <c r="J152" s="24"/>
      <c r="K152" s="15"/>
    </row>
    <row r="153" spans="2:11" s="2" customFormat="1" ht="12.75" customHeight="1" x14ac:dyDescent="0.25">
      <c r="B153" s="3" t="s">
        <v>9</v>
      </c>
      <c r="C153" s="5" t="s">
        <v>10</v>
      </c>
      <c r="D153" s="3" t="s">
        <v>11</v>
      </c>
      <c r="E153" s="5" t="s">
        <v>12</v>
      </c>
      <c r="F153" s="3" t="s">
        <v>13</v>
      </c>
      <c r="G153" s="5" t="s">
        <v>14</v>
      </c>
      <c r="H153" s="48" t="s">
        <v>15</v>
      </c>
      <c r="I153" s="33" t="s">
        <v>16</v>
      </c>
      <c r="J153" s="17"/>
      <c r="K153" s="15"/>
    </row>
    <row r="154" spans="2:11" s="2" customFormat="1" ht="12.75" customHeight="1" x14ac:dyDescent="0.25">
      <c r="B154" s="2" t="s">
        <v>27</v>
      </c>
      <c r="C154" s="6">
        <v>10469</v>
      </c>
      <c r="D154" s="6">
        <v>6500</v>
      </c>
      <c r="E154" s="6">
        <f>C154*8.33%</f>
        <v>872.06769999999995</v>
      </c>
      <c r="F154" s="6">
        <v>541</v>
      </c>
      <c r="G154" s="6">
        <f>$G$14+$G$33+$G$53+$G$73+$G$93+$G$112+$G$131+$G$149</f>
        <v>-22424.155001077906</v>
      </c>
      <c r="H154" s="46">
        <f>F154-E154</f>
        <v>-331.06769999999995</v>
      </c>
      <c r="I154" s="31"/>
      <c r="J154" s="16"/>
      <c r="K154" s="15">
        <f>(G154)*(H152/12)</f>
        <v>-177.52456042520012</v>
      </c>
    </row>
    <row r="155" spans="2:11" s="2" customFormat="1" ht="12.75" customHeight="1" x14ac:dyDescent="0.25">
      <c r="B155" s="2" t="s">
        <v>28</v>
      </c>
      <c r="C155" s="6">
        <v>10469</v>
      </c>
      <c r="D155" s="6">
        <v>6500</v>
      </c>
      <c r="E155" s="6">
        <f t="shared" ref="E155:E165" si="34">C155*8.33%</f>
        <v>872.06769999999995</v>
      </c>
      <c r="F155" s="6">
        <v>541</v>
      </c>
      <c r="G155" s="6">
        <f>G154+H154</f>
        <v>-22755.222701077906</v>
      </c>
      <c r="H155" s="46">
        <f t="shared" ref="H155:H159" si="35">F155-E155</f>
        <v>-331.06769999999995</v>
      </c>
      <c r="I155" s="31"/>
      <c r="J155" s="16"/>
      <c r="K155" s="15">
        <f>(G155)*(H152/12)</f>
        <v>-180.14551305020009</v>
      </c>
    </row>
    <row r="156" spans="2:11" s="2" customFormat="1" ht="12.75" customHeight="1" x14ac:dyDescent="0.25">
      <c r="B156" s="2" t="s">
        <v>29</v>
      </c>
      <c r="C156" s="6">
        <v>10229</v>
      </c>
      <c r="D156" s="6">
        <v>6500</v>
      </c>
      <c r="E156" s="6">
        <f t="shared" si="34"/>
        <v>852.07569999999998</v>
      </c>
      <c r="F156" s="6">
        <v>541</v>
      </c>
      <c r="G156" s="6">
        <f t="shared" ref="G156:G165" si="36">G155+H155</f>
        <v>-23086.290401077906</v>
      </c>
      <c r="H156" s="46">
        <f t="shared" si="35"/>
        <v>-311.07569999999998</v>
      </c>
      <c r="I156" s="31"/>
      <c r="J156" s="16"/>
      <c r="K156" s="15">
        <f>(G156)*(H152/12)</f>
        <v>-182.7664656752001</v>
      </c>
    </row>
    <row r="157" spans="2:11" s="2" customFormat="1" ht="12.75" customHeight="1" x14ac:dyDescent="0.25">
      <c r="B157" s="2" t="s">
        <v>30</v>
      </c>
      <c r="C157" s="6">
        <v>10098</v>
      </c>
      <c r="D157" s="6">
        <v>6500</v>
      </c>
      <c r="E157" s="6">
        <f t="shared" si="34"/>
        <v>841.16340000000002</v>
      </c>
      <c r="F157" s="6">
        <v>541</v>
      </c>
      <c r="G157" s="6">
        <f t="shared" si="36"/>
        <v>-23397.366101077907</v>
      </c>
      <c r="H157" s="46">
        <f t="shared" si="35"/>
        <v>-300.16340000000002</v>
      </c>
      <c r="I157" s="31" t="s">
        <v>54</v>
      </c>
      <c r="J157" s="16"/>
      <c r="K157" s="15">
        <f>(G157)*(H152/12)</f>
        <v>-185.22914830020011</v>
      </c>
    </row>
    <row r="158" spans="2:11" s="2" customFormat="1" ht="12.75" customHeight="1" x14ac:dyDescent="0.25">
      <c r="B158" s="2" t="s">
        <v>31</v>
      </c>
      <c r="C158" s="6">
        <v>9974</v>
      </c>
      <c r="D158" s="6">
        <v>6500</v>
      </c>
      <c r="E158" s="6">
        <f t="shared" si="34"/>
        <v>830.83420000000001</v>
      </c>
      <c r="F158" s="6">
        <v>541</v>
      </c>
      <c r="G158" s="6">
        <f t="shared" si="36"/>
        <v>-23697.529501077908</v>
      </c>
      <c r="H158" s="46">
        <f t="shared" si="35"/>
        <v>-289.83420000000001</v>
      </c>
      <c r="I158" s="31"/>
      <c r="J158" s="16"/>
      <c r="K158" s="15">
        <f>(G158)*(H152/12)</f>
        <v>-187.60544188353344</v>
      </c>
    </row>
    <row r="159" spans="2:11" s="2" customFormat="1" ht="12.75" customHeight="1" x14ac:dyDescent="0.25">
      <c r="B159" s="2" t="s">
        <v>32</v>
      </c>
      <c r="C159" s="6">
        <v>10110</v>
      </c>
      <c r="D159" s="6">
        <v>6500</v>
      </c>
      <c r="E159" s="6">
        <f t="shared" si="34"/>
        <v>842.16300000000001</v>
      </c>
      <c r="F159" s="6">
        <v>541</v>
      </c>
      <c r="G159" s="6">
        <f t="shared" si="36"/>
        <v>-23987.363701077909</v>
      </c>
      <c r="H159" s="46">
        <f t="shared" si="35"/>
        <v>-301.16300000000001</v>
      </c>
      <c r="I159" s="31"/>
      <c r="J159" s="16"/>
      <c r="K159" s="15">
        <f>(G159)*(H152/12)</f>
        <v>-189.89996263353348</v>
      </c>
    </row>
    <row r="160" spans="2:11" s="2" customFormat="1" ht="12.75" customHeight="1" x14ac:dyDescent="0.25">
      <c r="B160" s="2" t="s">
        <v>33</v>
      </c>
      <c r="C160" s="6">
        <v>9771</v>
      </c>
      <c r="D160" s="6">
        <v>6500</v>
      </c>
      <c r="E160" s="6">
        <f t="shared" si="34"/>
        <v>813.92430000000002</v>
      </c>
      <c r="F160" s="6">
        <v>541</v>
      </c>
      <c r="G160" s="6">
        <f t="shared" si="36"/>
        <v>-24288.52670107791</v>
      </c>
      <c r="H160" s="46">
        <f>F160-E160</f>
        <v>-272.92430000000002</v>
      </c>
      <c r="I160" s="31"/>
      <c r="J160" s="16"/>
      <c r="K160" s="15">
        <f>(G160)*(H152/12)</f>
        <v>-192.28416971686681</v>
      </c>
    </row>
    <row r="161" spans="2:11" s="2" customFormat="1" ht="12.75" customHeight="1" x14ac:dyDescent="0.25">
      <c r="B161" s="2" t="s">
        <v>17</v>
      </c>
      <c r="C161" s="6">
        <v>8375</v>
      </c>
      <c r="D161" s="6">
        <v>6500</v>
      </c>
      <c r="E161" s="6">
        <f t="shared" si="34"/>
        <v>697.63750000000005</v>
      </c>
      <c r="F161" s="6">
        <v>541</v>
      </c>
      <c r="G161" s="6">
        <f t="shared" si="36"/>
        <v>-24561.451001077909</v>
      </c>
      <c r="H161" s="46">
        <f>F161-E161</f>
        <v>-156.63750000000005</v>
      </c>
      <c r="I161" s="31"/>
      <c r="J161" s="16"/>
      <c r="K161" s="15">
        <f>(G161)*(H152/12)</f>
        <v>-194.44482042520013</v>
      </c>
    </row>
    <row r="162" spans="2:11" s="2" customFormat="1" ht="12.75" customHeight="1" x14ac:dyDescent="0.25">
      <c r="B162" s="2" t="s">
        <v>18</v>
      </c>
      <c r="C162" s="6">
        <v>7503</v>
      </c>
      <c r="D162" s="6">
        <v>6500</v>
      </c>
      <c r="E162" s="6">
        <f t="shared" si="34"/>
        <v>624.99990000000003</v>
      </c>
      <c r="F162" s="6">
        <v>541</v>
      </c>
      <c r="G162" s="6">
        <f t="shared" si="36"/>
        <v>-24718.088501077909</v>
      </c>
      <c r="H162" s="46">
        <f>F162-E162</f>
        <v>-83.999900000000025</v>
      </c>
      <c r="I162" s="31"/>
      <c r="J162" s="16"/>
      <c r="K162" s="15">
        <f>(G162)*(H152/12)</f>
        <v>-195.68486730020012</v>
      </c>
    </row>
    <row r="163" spans="2:11" s="2" customFormat="1" ht="12.75" customHeight="1" x14ac:dyDescent="0.25">
      <c r="B163" s="2" t="s">
        <v>19</v>
      </c>
      <c r="C163" s="6">
        <v>7503</v>
      </c>
      <c r="D163" s="6">
        <v>6500</v>
      </c>
      <c r="E163" s="6">
        <f t="shared" si="34"/>
        <v>624.99990000000003</v>
      </c>
      <c r="F163" s="6">
        <v>541</v>
      </c>
      <c r="G163" s="6">
        <f t="shared" si="36"/>
        <v>-24802.088401077908</v>
      </c>
      <c r="H163" s="46">
        <f t="shared" ref="H163:H165" si="37">F163-E163</f>
        <v>-83.999900000000025</v>
      </c>
      <c r="I163" s="31"/>
      <c r="J163" s="16"/>
      <c r="K163" s="15">
        <f>(G163)*(H152/12)</f>
        <v>-196.34986650853347</v>
      </c>
    </row>
    <row r="164" spans="2:11" s="2" customFormat="1" ht="12.75" customHeight="1" x14ac:dyDescent="0.25">
      <c r="B164" s="2" t="s">
        <v>20</v>
      </c>
      <c r="C164" s="6">
        <v>11093</v>
      </c>
      <c r="D164" s="6">
        <v>6500</v>
      </c>
      <c r="E164" s="6">
        <f t="shared" si="34"/>
        <v>924.04689999999994</v>
      </c>
      <c r="F164" s="6">
        <v>541</v>
      </c>
      <c r="G164" s="6">
        <f t="shared" si="36"/>
        <v>-24886.088301077907</v>
      </c>
      <c r="H164" s="46">
        <f t="shared" si="37"/>
        <v>-383.04689999999994</v>
      </c>
      <c r="I164" s="31"/>
      <c r="J164" s="16"/>
      <c r="K164" s="15">
        <f>(G164)*(H152/12)</f>
        <v>-197.01486571686678</v>
      </c>
    </row>
    <row r="165" spans="2:11" s="2" customFormat="1" ht="12.75" customHeight="1" x14ac:dyDescent="0.25">
      <c r="B165" s="2" t="s">
        <v>21</v>
      </c>
      <c r="C165" s="6">
        <v>11093</v>
      </c>
      <c r="D165" s="6">
        <v>6500</v>
      </c>
      <c r="E165" s="6">
        <f t="shared" si="34"/>
        <v>924.04689999999994</v>
      </c>
      <c r="F165" s="6">
        <v>541</v>
      </c>
      <c r="G165" s="6">
        <f t="shared" si="36"/>
        <v>-25269.135201077908</v>
      </c>
      <c r="H165" s="46">
        <f t="shared" si="37"/>
        <v>-383.04689999999994</v>
      </c>
      <c r="I165" s="31"/>
      <c r="J165" s="16"/>
      <c r="K165" s="15">
        <f>(G165)*(H152/12)</f>
        <v>-200.04732034186679</v>
      </c>
    </row>
    <row r="166" spans="2:11" s="2" customFormat="1" ht="12.75" customHeight="1" x14ac:dyDescent="0.25">
      <c r="B166" s="7" t="s">
        <v>22</v>
      </c>
      <c r="C166" s="8">
        <f>SUM(C154:C165)</f>
        <v>116687</v>
      </c>
      <c r="D166" s="9" t="s">
        <v>23</v>
      </c>
      <c r="E166" s="8">
        <f>SUM(E154:E165)</f>
        <v>9720.0270999999975</v>
      </c>
      <c r="F166" s="8">
        <f>SUM(F154:F165)</f>
        <v>6492</v>
      </c>
      <c r="G166" s="12">
        <f>SUM(G154:G165)</f>
        <v>-287873.30551293486</v>
      </c>
      <c r="H166" s="49">
        <f>SUM(H154:H165)</f>
        <v>-3228.0270999999993</v>
      </c>
      <c r="I166" s="38">
        <f>H152/12</f>
        <v>7.9166666666666673E-3</v>
      </c>
      <c r="J166" s="23"/>
      <c r="K166" s="30">
        <f>SUM(K154:K165)</f>
        <v>-2278.9970019774014</v>
      </c>
    </row>
    <row r="167" spans="2:11" s="2" customFormat="1" ht="12.75" customHeight="1" x14ac:dyDescent="0.25">
      <c r="H167" s="46"/>
      <c r="I167" s="31"/>
      <c r="J167" s="16"/>
      <c r="K167" s="15"/>
    </row>
    <row r="168" spans="2:11" s="2" customFormat="1" ht="12.75" customHeight="1" x14ac:dyDescent="0.25">
      <c r="B168" s="2" t="s">
        <v>24</v>
      </c>
      <c r="C168" s="10">
        <f>G166*I166</f>
        <v>-2278.9970019774014</v>
      </c>
      <c r="F168" s="2" t="s">
        <v>25</v>
      </c>
      <c r="G168" s="10">
        <f>H166+C168</f>
        <v>-5507.0241019774003</v>
      </c>
      <c r="H168" s="46"/>
      <c r="I168" s="15">
        <f>SUM(I$14,G$33,G$53,G$73,G$93,G$112,G$131,G$149,G$168)</f>
        <v>-27931.179103055307</v>
      </c>
      <c r="J168" s="143" t="str">
        <f>IF($K166=$C168,"Intt OK","Intt CHECK IT")</f>
        <v>Intt OK</v>
      </c>
      <c r="K168" s="15"/>
    </row>
    <row r="169" spans="2:11" s="1" customFormat="1" ht="12.75" customHeight="1" x14ac:dyDescent="0.25">
      <c r="H169" s="53"/>
      <c r="I169" s="135" t="str">
        <f>IF($I168=$G173,"OK","CHECK IT")</f>
        <v>OK</v>
      </c>
      <c r="J169" s="27"/>
      <c r="K169" s="28"/>
    </row>
    <row r="170" spans="2:11" s="2" customFormat="1" ht="12.75" customHeight="1" x14ac:dyDescent="0.25">
      <c r="B170" s="438" t="s">
        <v>2</v>
      </c>
      <c r="C170" s="438"/>
      <c r="D170" s="438"/>
      <c r="E170" s="438" t="s">
        <v>3</v>
      </c>
      <c r="F170" s="438"/>
      <c r="G170" s="3" t="s">
        <v>4</v>
      </c>
      <c r="H170" s="449" t="s">
        <v>43</v>
      </c>
      <c r="I170" s="449"/>
      <c r="J170" s="20"/>
      <c r="K170" s="15"/>
    </row>
    <row r="171" spans="2:11" s="2" customFormat="1" ht="12.75" customHeight="1" x14ac:dyDescent="0.25">
      <c r="B171" s="439" t="s">
        <v>116</v>
      </c>
      <c r="C171" s="439"/>
      <c r="D171" s="439"/>
      <c r="E171" s="439" t="s">
        <v>117</v>
      </c>
      <c r="F171" s="439"/>
      <c r="G171" s="4" t="s">
        <v>118</v>
      </c>
      <c r="H171" s="52" t="s">
        <v>40</v>
      </c>
      <c r="I171" s="40"/>
      <c r="J171" s="25"/>
      <c r="K171" s="15"/>
    </row>
    <row r="172" spans="2:11" s="2" customFormat="1" ht="12.75" customHeight="1" x14ac:dyDescent="0.25">
      <c r="B172" s="3" t="s">
        <v>9</v>
      </c>
      <c r="C172" s="5" t="s">
        <v>10</v>
      </c>
      <c r="D172" s="3" t="s">
        <v>11</v>
      </c>
      <c r="E172" s="5" t="s">
        <v>12</v>
      </c>
      <c r="F172" s="3" t="s">
        <v>13</v>
      </c>
      <c r="G172" s="5" t="s">
        <v>14</v>
      </c>
      <c r="H172" s="48" t="s">
        <v>15</v>
      </c>
      <c r="I172" s="33" t="s">
        <v>16</v>
      </c>
      <c r="J172" s="17"/>
      <c r="K172" s="15"/>
    </row>
    <row r="173" spans="2:11" s="2" customFormat="1" ht="12.75" customHeight="1" x14ac:dyDescent="0.25">
      <c r="B173" s="2" t="s">
        <v>27</v>
      </c>
      <c r="C173" s="6">
        <v>11093</v>
      </c>
      <c r="D173" s="6">
        <v>6500</v>
      </c>
      <c r="E173" s="6">
        <f>C173*8.33%</f>
        <v>924.04689999999994</v>
      </c>
      <c r="F173" s="6">
        <v>541</v>
      </c>
      <c r="G173" s="6">
        <f>$G$14+$G$33+$G$53+$G$73+$G$93+$G$112+$G$131+$G$149+$G$168</f>
        <v>-27931.179103055307</v>
      </c>
      <c r="H173" s="46">
        <f>F173-E173</f>
        <v>-383.04689999999994</v>
      </c>
      <c r="I173" s="31"/>
      <c r="J173" s="16"/>
      <c r="K173" s="15">
        <f>(G173)*(H171/12)</f>
        <v>-221.12183456585453</v>
      </c>
    </row>
    <row r="174" spans="2:11" s="2" customFormat="1" ht="12.75" customHeight="1" x14ac:dyDescent="0.25">
      <c r="B174" s="2" t="s">
        <v>28</v>
      </c>
      <c r="C174" s="6">
        <v>11093</v>
      </c>
      <c r="D174" s="6">
        <v>6500</v>
      </c>
      <c r="E174" s="6">
        <f t="shared" ref="E174:E185" si="38">C174*8.33%</f>
        <v>924.04689999999994</v>
      </c>
      <c r="F174" s="6">
        <v>541</v>
      </c>
      <c r="G174" s="6">
        <f>G173+H173</f>
        <v>-28314.226003055308</v>
      </c>
      <c r="H174" s="46">
        <f t="shared" ref="H174:H179" si="39">F174-E174</f>
        <v>-383.04689999999994</v>
      </c>
      <c r="I174" s="31"/>
      <c r="J174" s="16"/>
      <c r="K174" s="15">
        <f>(G174)*(H171/12)</f>
        <v>-224.15428919085454</v>
      </c>
    </row>
    <row r="175" spans="2:11" s="2" customFormat="1" ht="12.75" customHeight="1" x14ac:dyDescent="0.25">
      <c r="B175" s="2" t="s">
        <v>29</v>
      </c>
      <c r="C175" s="6">
        <v>11093</v>
      </c>
      <c r="D175" s="6">
        <v>6500</v>
      </c>
      <c r="E175" s="6">
        <f t="shared" si="38"/>
        <v>924.04689999999994</v>
      </c>
      <c r="F175" s="6">
        <v>541</v>
      </c>
      <c r="G175" s="6">
        <f t="shared" ref="G175:G185" si="40">G174+H174</f>
        <v>-28697.272903055309</v>
      </c>
      <c r="H175" s="46">
        <f t="shared" si="39"/>
        <v>-383.04689999999994</v>
      </c>
      <c r="I175" s="31"/>
      <c r="J175" s="16"/>
      <c r="K175" s="15">
        <f>(G175)*(H171/12)</f>
        <v>-227.18674381585456</v>
      </c>
    </row>
    <row r="176" spans="2:11" s="2" customFormat="1" ht="12.75" customHeight="1" x14ac:dyDescent="0.25">
      <c r="B176" s="2" t="s">
        <v>30</v>
      </c>
      <c r="C176" s="6">
        <v>12071</v>
      </c>
      <c r="D176" s="6">
        <v>6500</v>
      </c>
      <c r="E176" s="6">
        <f t="shared" si="38"/>
        <v>1005.5142999999999</v>
      </c>
      <c r="F176" s="6">
        <v>541</v>
      </c>
      <c r="G176" s="6">
        <f t="shared" si="40"/>
        <v>-29080.31980305531</v>
      </c>
      <c r="H176" s="46">
        <f t="shared" si="39"/>
        <v>-464.51429999999993</v>
      </c>
      <c r="I176" s="31"/>
      <c r="J176" s="16"/>
      <c r="K176" s="15">
        <f>(G176)*(H171/12)</f>
        <v>-230.21919844085457</v>
      </c>
    </row>
    <row r="177" spans="2:11" s="2" customFormat="1" ht="12.75" customHeight="1" x14ac:dyDescent="0.25">
      <c r="B177" s="2" t="s">
        <v>31</v>
      </c>
      <c r="C177" s="6">
        <v>12071</v>
      </c>
      <c r="D177" s="6">
        <v>6500</v>
      </c>
      <c r="E177" s="6">
        <f t="shared" si="38"/>
        <v>1005.5142999999999</v>
      </c>
      <c r="F177" s="6">
        <v>541</v>
      </c>
      <c r="G177" s="6">
        <f t="shared" si="40"/>
        <v>-29544.834103055309</v>
      </c>
      <c r="H177" s="46">
        <f t="shared" si="39"/>
        <v>-464.51429999999993</v>
      </c>
      <c r="I177" s="31"/>
      <c r="J177" s="16"/>
      <c r="K177" s="15">
        <f>(G177)*(H171/12)</f>
        <v>-233.89660331585455</v>
      </c>
    </row>
    <row r="178" spans="2:11" s="2" customFormat="1" ht="12.75" customHeight="1" x14ac:dyDescent="0.25">
      <c r="B178" s="2" t="s">
        <v>35</v>
      </c>
      <c r="C178" s="2">
        <v>94691</v>
      </c>
      <c r="D178" s="6">
        <v>6500</v>
      </c>
      <c r="E178" s="6">
        <f t="shared" ref="E178" si="41">C178*8.33%</f>
        <v>7887.7602999999999</v>
      </c>
      <c r="F178" s="6">
        <v>0</v>
      </c>
      <c r="G178" s="6">
        <f t="shared" ref="G178:G179" si="42">G177+H177</f>
        <v>-30009.348403055308</v>
      </c>
      <c r="H178" s="46">
        <f t="shared" si="39"/>
        <v>-7887.7602999999999</v>
      </c>
      <c r="I178" s="31"/>
      <c r="J178" s="16"/>
      <c r="K178" s="15">
        <f>(G178)*(H171/12)</f>
        <v>-237.57400819085456</v>
      </c>
    </row>
    <row r="179" spans="2:11" s="2" customFormat="1" ht="12.75" customHeight="1" x14ac:dyDescent="0.25">
      <c r="B179" s="2" t="s">
        <v>32</v>
      </c>
      <c r="C179" s="6">
        <v>12071</v>
      </c>
      <c r="D179" s="6">
        <v>6500</v>
      </c>
      <c r="E179" s="6">
        <f t="shared" si="38"/>
        <v>1005.5142999999999</v>
      </c>
      <c r="F179" s="6">
        <v>541</v>
      </c>
      <c r="G179" s="6">
        <f t="shared" si="42"/>
        <v>-37897.10870305531</v>
      </c>
      <c r="H179" s="46">
        <f t="shared" si="39"/>
        <v>-464.51429999999993</v>
      </c>
      <c r="I179" s="31"/>
      <c r="J179" s="16"/>
      <c r="K179" s="15">
        <f>(G179)*(H171/12)</f>
        <v>-300.01877723252124</v>
      </c>
    </row>
    <row r="180" spans="2:11" s="2" customFormat="1" ht="12.75" customHeight="1" x14ac:dyDescent="0.25">
      <c r="B180" s="2" t="s">
        <v>33</v>
      </c>
      <c r="C180" s="6">
        <v>12404</v>
      </c>
      <c r="D180" s="6">
        <v>6500</v>
      </c>
      <c r="E180" s="6">
        <f t="shared" si="38"/>
        <v>1033.2531999999999</v>
      </c>
      <c r="F180" s="6">
        <v>541</v>
      </c>
      <c r="G180" s="6">
        <f t="shared" si="40"/>
        <v>-38361.623003055312</v>
      </c>
      <c r="H180" s="46">
        <f>F180-E180</f>
        <v>-492.25319999999988</v>
      </c>
      <c r="I180" s="31"/>
      <c r="J180" s="16"/>
      <c r="K180" s="15">
        <f>(G180)*(H171/12)</f>
        <v>-303.69618210752122</v>
      </c>
    </row>
    <row r="181" spans="2:11" s="2" customFormat="1" ht="12.75" customHeight="1" x14ac:dyDescent="0.25">
      <c r="B181" s="2" t="s">
        <v>17</v>
      </c>
      <c r="C181" s="6">
        <v>12404</v>
      </c>
      <c r="D181" s="6">
        <v>6500</v>
      </c>
      <c r="E181" s="6">
        <f t="shared" si="38"/>
        <v>1033.2531999999999</v>
      </c>
      <c r="F181" s="6">
        <v>541</v>
      </c>
      <c r="G181" s="6">
        <f t="shared" si="40"/>
        <v>-38853.876203055312</v>
      </c>
      <c r="H181" s="46">
        <f>F181-E181</f>
        <v>-492.25319999999988</v>
      </c>
      <c r="I181" s="31"/>
      <c r="J181" s="16"/>
      <c r="K181" s="15">
        <f>(G181)*(H171/12)</f>
        <v>-307.59318660752126</v>
      </c>
    </row>
    <row r="182" spans="2:11" s="2" customFormat="1" ht="12.75" customHeight="1" x14ac:dyDescent="0.25">
      <c r="B182" s="2" t="s">
        <v>18</v>
      </c>
      <c r="C182" s="6">
        <v>12404</v>
      </c>
      <c r="D182" s="6">
        <v>6500</v>
      </c>
      <c r="E182" s="6">
        <f t="shared" si="38"/>
        <v>1033.2531999999999</v>
      </c>
      <c r="F182" s="6">
        <v>541</v>
      </c>
      <c r="G182" s="6">
        <f t="shared" si="40"/>
        <v>-39346.129403055311</v>
      </c>
      <c r="H182" s="46">
        <f>F182-E182</f>
        <v>-492.25319999999988</v>
      </c>
      <c r="I182" s="31"/>
      <c r="J182" s="16"/>
      <c r="K182" s="15">
        <f>(G182)*(H171/12)</f>
        <v>-311.49019110752124</v>
      </c>
    </row>
    <row r="183" spans="2:11" s="2" customFormat="1" ht="12.75" customHeight="1" x14ac:dyDescent="0.25">
      <c r="B183" s="2" t="s">
        <v>19</v>
      </c>
      <c r="C183" s="6">
        <v>12404</v>
      </c>
      <c r="D183" s="6">
        <v>6500</v>
      </c>
      <c r="E183" s="6">
        <f t="shared" si="38"/>
        <v>1033.2531999999999</v>
      </c>
      <c r="F183" s="6">
        <v>541</v>
      </c>
      <c r="G183" s="6">
        <f t="shared" si="40"/>
        <v>-39838.38260305531</v>
      </c>
      <c r="H183" s="46">
        <f t="shared" ref="H183:H185" si="43">F183-E183</f>
        <v>-492.25319999999988</v>
      </c>
      <c r="I183" s="31"/>
      <c r="J183" s="16"/>
      <c r="K183" s="15">
        <f>(G183)*(H171/12)</f>
        <v>-315.38719560752122</v>
      </c>
    </row>
    <row r="184" spans="2:11" s="2" customFormat="1" ht="12.75" customHeight="1" x14ac:dyDescent="0.25">
      <c r="B184" s="2" t="s">
        <v>20</v>
      </c>
      <c r="C184" s="6">
        <v>12777</v>
      </c>
      <c r="D184" s="6">
        <v>6500</v>
      </c>
      <c r="E184" s="6">
        <f t="shared" si="38"/>
        <v>1064.3241</v>
      </c>
      <c r="F184" s="6">
        <v>541</v>
      </c>
      <c r="G184" s="6">
        <f t="shared" si="40"/>
        <v>-40330.635803055309</v>
      </c>
      <c r="H184" s="46">
        <f t="shared" si="43"/>
        <v>-523.32410000000004</v>
      </c>
      <c r="I184" s="31"/>
      <c r="J184" s="16"/>
      <c r="K184" s="15">
        <f>(G184)*(H171/12)</f>
        <v>-319.2842001075212</v>
      </c>
    </row>
    <row r="185" spans="2:11" s="2" customFormat="1" ht="12.75" customHeight="1" x14ac:dyDescent="0.25">
      <c r="B185" s="2" t="s">
        <v>21</v>
      </c>
      <c r="C185" s="6">
        <v>12777</v>
      </c>
      <c r="D185" s="6">
        <v>6500</v>
      </c>
      <c r="E185" s="6">
        <f t="shared" si="38"/>
        <v>1064.3241</v>
      </c>
      <c r="F185" s="6">
        <v>541</v>
      </c>
      <c r="G185" s="6">
        <f t="shared" si="40"/>
        <v>-40853.959903055307</v>
      </c>
      <c r="H185" s="46">
        <f t="shared" si="43"/>
        <v>-523.32410000000004</v>
      </c>
      <c r="I185" s="31"/>
      <c r="J185" s="16"/>
      <c r="K185" s="15">
        <f>(G185)*(H171/12)</f>
        <v>-323.42718256585454</v>
      </c>
    </row>
    <row r="186" spans="2:11" s="2" customFormat="1" ht="12.75" customHeight="1" x14ac:dyDescent="0.25">
      <c r="B186" s="7" t="s">
        <v>22</v>
      </c>
      <c r="C186" s="8">
        <f>SUM(C173:C185)</f>
        <v>239353</v>
      </c>
      <c r="D186" s="9" t="s">
        <v>23</v>
      </c>
      <c r="E186" s="8">
        <f>SUM(E173:E185)</f>
        <v>19938.104900000002</v>
      </c>
      <c r="F186" s="8">
        <f>SUM(F173:F185)</f>
        <v>6492</v>
      </c>
      <c r="G186" s="12">
        <f>SUM(G173:G185)</f>
        <v>-449058.89593971905</v>
      </c>
      <c r="H186" s="49">
        <f>SUM(H173:H185)</f>
        <v>-13446.104899999997</v>
      </c>
      <c r="I186" s="38">
        <f>H171/12</f>
        <v>7.9166666666666673E-3</v>
      </c>
      <c r="J186" s="23"/>
      <c r="K186" s="30">
        <f>SUM(K173:K185)</f>
        <v>-3555.0495928561095</v>
      </c>
    </row>
    <row r="187" spans="2:11" s="2" customFormat="1" ht="12.75" customHeight="1" x14ac:dyDescent="0.25">
      <c r="B187" s="2" t="s">
        <v>24</v>
      </c>
      <c r="C187" s="10">
        <f>G186*I186</f>
        <v>-3555.0495928561095</v>
      </c>
      <c r="F187" s="2" t="s">
        <v>25</v>
      </c>
      <c r="G187" s="10">
        <f>H186+C187</f>
        <v>-17001.154492856105</v>
      </c>
      <c r="H187" s="46"/>
      <c r="I187" s="15">
        <f>SUM(I$14,G$33,G$53,G$73,G$93,G$112,G$131,G$149,G$168,G$187)</f>
        <v>-44932.333595911412</v>
      </c>
      <c r="J187" s="143" t="str">
        <f>IF($K186=$C187,"Intt OK","Intt CHECK IT")</f>
        <v>Intt OK</v>
      </c>
      <c r="K187" s="15"/>
    </row>
    <row r="188" spans="2:11" s="1" customFormat="1" ht="12.75" customHeight="1" x14ac:dyDescent="0.25">
      <c r="H188" s="53"/>
      <c r="I188" s="135" t="str">
        <f>IF($I187=$G192,"OK","CHECK IT")</f>
        <v>OK</v>
      </c>
      <c r="J188" s="27"/>
      <c r="K188" s="28"/>
    </row>
    <row r="189" spans="2:11" s="2" customFormat="1" ht="12.75" customHeight="1" x14ac:dyDescent="0.25">
      <c r="B189" s="438" t="s">
        <v>2</v>
      </c>
      <c r="C189" s="438"/>
      <c r="D189" s="438"/>
      <c r="E189" s="438" t="s">
        <v>3</v>
      </c>
      <c r="F189" s="438"/>
      <c r="G189" s="3" t="s">
        <v>4</v>
      </c>
      <c r="H189" s="449" t="s">
        <v>44</v>
      </c>
      <c r="I189" s="449"/>
      <c r="J189" s="20"/>
      <c r="K189" s="15"/>
    </row>
    <row r="190" spans="2:11" s="2" customFormat="1" ht="12.75" customHeight="1" x14ac:dyDescent="0.25">
      <c r="B190" s="439" t="s">
        <v>116</v>
      </c>
      <c r="C190" s="439"/>
      <c r="D190" s="439"/>
      <c r="E190" s="439" t="s">
        <v>117</v>
      </c>
      <c r="F190" s="439"/>
      <c r="G190" s="4" t="s">
        <v>118</v>
      </c>
      <c r="H190" s="52" t="s">
        <v>45</v>
      </c>
      <c r="I190" s="35"/>
      <c r="J190" s="21"/>
      <c r="K190" s="15"/>
    </row>
    <row r="191" spans="2:11" s="2" customFormat="1" ht="12.75" customHeight="1" x14ac:dyDescent="0.25">
      <c r="B191" s="3" t="s">
        <v>9</v>
      </c>
      <c r="C191" s="5" t="s">
        <v>10</v>
      </c>
      <c r="D191" s="3" t="s">
        <v>11</v>
      </c>
      <c r="E191" s="5" t="s">
        <v>12</v>
      </c>
      <c r="F191" s="3" t="s">
        <v>13</v>
      </c>
      <c r="G191" s="5" t="s">
        <v>14</v>
      </c>
      <c r="H191" s="48" t="s">
        <v>15</v>
      </c>
      <c r="I191" s="33" t="s">
        <v>16</v>
      </c>
      <c r="J191" s="17"/>
      <c r="K191" s="15"/>
    </row>
    <row r="192" spans="2:11" s="2" customFormat="1" ht="12.75" customHeight="1" x14ac:dyDescent="0.25">
      <c r="B192" s="2" t="s">
        <v>27</v>
      </c>
      <c r="C192" s="6">
        <v>12777</v>
      </c>
      <c r="D192" s="6">
        <v>6500</v>
      </c>
      <c r="E192" s="6">
        <f>C192*8.33%</f>
        <v>1064.3241</v>
      </c>
      <c r="F192" s="6">
        <v>541</v>
      </c>
      <c r="G192" s="6">
        <f>$G$14+$G$33+$G$53+$G$73+$G$93+$G$112+$G$131+$G$149+$G$168+$G$187</f>
        <v>-44932.333595911412</v>
      </c>
      <c r="H192" s="46">
        <f>F192-E192</f>
        <v>-523.32410000000004</v>
      </c>
      <c r="I192" s="31"/>
      <c r="J192" s="16"/>
      <c r="K192" s="15">
        <f>(G192)*(H190/12)</f>
        <v>-318.27069630437251</v>
      </c>
    </row>
    <row r="193" spans="2:11" s="2" customFormat="1" ht="12.75" customHeight="1" x14ac:dyDescent="0.25">
      <c r="B193" s="2" t="s">
        <v>28</v>
      </c>
      <c r="C193" s="6">
        <v>13034</v>
      </c>
      <c r="D193" s="6">
        <v>6500</v>
      </c>
      <c r="E193" s="6">
        <f t="shared" ref="E193:E203" si="44">C193*8.33%</f>
        <v>1085.7321999999999</v>
      </c>
      <c r="F193" s="6">
        <v>541</v>
      </c>
      <c r="G193" s="6">
        <f>G192+H192</f>
        <v>-45455.65769591141</v>
      </c>
      <c r="H193" s="46">
        <f t="shared" ref="H193:H197" si="45">F193-E193</f>
        <v>-544.73219999999992</v>
      </c>
      <c r="I193" s="31" t="s">
        <v>54</v>
      </c>
      <c r="J193" s="16"/>
      <c r="K193" s="15">
        <f>(G193)*(H190/12)</f>
        <v>-321.9775753460392</v>
      </c>
    </row>
    <row r="194" spans="2:11" s="2" customFormat="1" ht="12.75" customHeight="1" x14ac:dyDescent="0.25">
      <c r="B194" s="2" t="s">
        <v>29</v>
      </c>
      <c r="C194" s="6">
        <v>13034</v>
      </c>
      <c r="D194" s="6">
        <v>6500</v>
      </c>
      <c r="E194" s="6">
        <f t="shared" si="44"/>
        <v>1085.7321999999999</v>
      </c>
      <c r="F194" s="6">
        <v>541</v>
      </c>
      <c r="G194" s="6">
        <f t="shared" ref="G194:G203" si="46">G193+H193</f>
        <v>-46000.389895911409</v>
      </c>
      <c r="H194" s="46">
        <f t="shared" si="45"/>
        <v>-544.73219999999992</v>
      </c>
      <c r="I194" s="31" t="s">
        <v>54</v>
      </c>
      <c r="J194" s="16"/>
      <c r="K194" s="15">
        <f>(G194)*(H190/12)</f>
        <v>-325.83609509603917</v>
      </c>
    </row>
    <row r="195" spans="2:11" s="2" customFormat="1" ht="12.75" customHeight="1" x14ac:dyDescent="0.25">
      <c r="B195" s="2" t="s">
        <v>30</v>
      </c>
      <c r="C195" s="6">
        <v>13034</v>
      </c>
      <c r="D195" s="6">
        <v>6500</v>
      </c>
      <c r="E195" s="6">
        <f t="shared" si="44"/>
        <v>1085.7321999999999</v>
      </c>
      <c r="F195" s="6">
        <v>541</v>
      </c>
      <c r="G195" s="6">
        <f t="shared" si="46"/>
        <v>-46545.122095911407</v>
      </c>
      <c r="H195" s="46">
        <f t="shared" si="45"/>
        <v>-544.73219999999992</v>
      </c>
      <c r="I195" s="31" t="s">
        <v>54</v>
      </c>
      <c r="J195" s="16"/>
      <c r="K195" s="15">
        <f>(G195)*(H190/12)</f>
        <v>-329.69461484603914</v>
      </c>
    </row>
    <row r="196" spans="2:11" s="2" customFormat="1" ht="12.75" customHeight="1" x14ac:dyDescent="0.25">
      <c r="B196" s="2" t="s">
        <v>31</v>
      </c>
      <c r="C196" s="6">
        <v>13034</v>
      </c>
      <c r="D196" s="6">
        <v>6500</v>
      </c>
      <c r="E196" s="6">
        <f t="shared" si="44"/>
        <v>1085.7321999999999</v>
      </c>
      <c r="F196" s="6">
        <v>541</v>
      </c>
      <c r="G196" s="6">
        <f t="shared" si="46"/>
        <v>-47089.854295911406</v>
      </c>
      <c r="H196" s="46">
        <f t="shared" si="45"/>
        <v>-544.73219999999992</v>
      </c>
      <c r="I196" s="31"/>
      <c r="J196" s="16"/>
      <c r="K196" s="15">
        <f>(G196)*(H190/12)</f>
        <v>-333.55313459603917</v>
      </c>
    </row>
    <row r="197" spans="2:11" s="2" customFormat="1" ht="12.75" customHeight="1" x14ac:dyDescent="0.25">
      <c r="B197" s="2" t="s">
        <v>32</v>
      </c>
      <c r="C197" s="6">
        <v>13034</v>
      </c>
      <c r="D197" s="6">
        <v>6500</v>
      </c>
      <c r="E197" s="6">
        <f t="shared" si="44"/>
        <v>1085.7321999999999</v>
      </c>
      <c r="F197" s="6">
        <v>541</v>
      </c>
      <c r="G197" s="6">
        <f t="shared" si="46"/>
        <v>-47634.586495911404</v>
      </c>
      <c r="H197" s="46">
        <f t="shared" si="45"/>
        <v>-544.73219999999992</v>
      </c>
      <c r="I197" s="31"/>
      <c r="J197" s="16"/>
      <c r="K197" s="15">
        <f>(G197)*(H190/12)</f>
        <v>-337.41165434603914</v>
      </c>
    </row>
    <row r="198" spans="2:11" s="2" customFormat="1" ht="12.75" customHeight="1" x14ac:dyDescent="0.25">
      <c r="B198" s="2" t="s">
        <v>33</v>
      </c>
      <c r="C198" s="6">
        <v>13291</v>
      </c>
      <c r="D198" s="6">
        <v>6500</v>
      </c>
      <c r="E198" s="6">
        <f t="shared" si="44"/>
        <v>1107.1403</v>
      </c>
      <c r="F198" s="6">
        <v>541</v>
      </c>
      <c r="G198" s="6">
        <f t="shared" si="46"/>
        <v>-48179.318695911403</v>
      </c>
      <c r="H198" s="46">
        <f>F198-E198</f>
        <v>-566.14030000000002</v>
      </c>
      <c r="I198" s="31"/>
      <c r="J198" s="16"/>
      <c r="K198" s="15">
        <f>(G198)*(H190/12)</f>
        <v>-341.27017409603911</v>
      </c>
    </row>
    <row r="199" spans="2:11" s="2" customFormat="1" ht="12.75" customHeight="1" x14ac:dyDescent="0.25">
      <c r="B199" s="2" t="s">
        <v>17</v>
      </c>
      <c r="C199" s="6">
        <v>13291</v>
      </c>
      <c r="D199" s="6">
        <v>6500</v>
      </c>
      <c r="E199" s="6">
        <f t="shared" si="44"/>
        <v>1107.1403</v>
      </c>
      <c r="F199" s="6">
        <v>541</v>
      </c>
      <c r="G199" s="6">
        <f t="shared" si="46"/>
        <v>-48745.458995911402</v>
      </c>
      <c r="H199" s="46">
        <f>F199-E199</f>
        <v>-566.14030000000002</v>
      </c>
      <c r="I199" s="31"/>
      <c r="J199" s="16"/>
      <c r="K199" s="15">
        <f>(G199)*(H190/12)</f>
        <v>-345.28033455437247</v>
      </c>
    </row>
    <row r="200" spans="2:11" s="2" customFormat="1" ht="12.75" customHeight="1" x14ac:dyDescent="0.25">
      <c r="B200" s="2" t="s">
        <v>18</v>
      </c>
      <c r="C200" s="6">
        <v>13291</v>
      </c>
      <c r="D200" s="6">
        <v>6500</v>
      </c>
      <c r="E200" s="6">
        <f t="shared" si="44"/>
        <v>1107.1403</v>
      </c>
      <c r="F200" s="6">
        <v>541</v>
      </c>
      <c r="G200" s="6">
        <f t="shared" si="46"/>
        <v>-49311.599295911401</v>
      </c>
      <c r="H200" s="46">
        <f>F200-E200</f>
        <v>-566.14030000000002</v>
      </c>
      <c r="I200" s="31"/>
      <c r="J200" s="16"/>
      <c r="K200" s="15">
        <f>(G200)*(H190/12)</f>
        <v>-349.29049501270578</v>
      </c>
    </row>
    <row r="201" spans="2:11" s="2" customFormat="1" ht="12.75" customHeight="1" x14ac:dyDescent="0.25">
      <c r="B201" s="2" t="s">
        <v>19</v>
      </c>
      <c r="C201" s="6">
        <v>13634</v>
      </c>
      <c r="D201" s="6">
        <v>6500</v>
      </c>
      <c r="E201" s="6">
        <f t="shared" si="44"/>
        <v>1135.7121999999999</v>
      </c>
      <c r="F201" s="6">
        <v>541</v>
      </c>
      <c r="G201" s="6">
        <f t="shared" si="46"/>
        <v>-49877.7395959114</v>
      </c>
      <c r="H201" s="46">
        <f t="shared" ref="H201:H203" si="47">F201-E201</f>
        <v>-594.71219999999994</v>
      </c>
      <c r="I201" s="31"/>
      <c r="J201" s="16"/>
      <c r="K201" s="15">
        <f>(G201)*(H190/12)</f>
        <v>-353.30065547103914</v>
      </c>
    </row>
    <row r="202" spans="2:11" s="2" customFormat="1" ht="12.75" customHeight="1" x14ac:dyDescent="0.25">
      <c r="B202" s="2" t="s">
        <v>20</v>
      </c>
      <c r="C202" s="6">
        <v>14032</v>
      </c>
      <c r="D202" s="6">
        <v>6500</v>
      </c>
      <c r="E202" s="6">
        <f t="shared" si="44"/>
        <v>1168.8656000000001</v>
      </c>
      <c r="F202" s="6">
        <v>541</v>
      </c>
      <c r="G202" s="6">
        <f t="shared" si="46"/>
        <v>-50472.451795911402</v>
      </c>
      <c r="H202" s="46">
        <f t="shared" si="47"/>
        <v>-627.86560000000009</v>
      </c>
      <c r="I202" s="31"/>
      <c r="J202" s="16"/>
      <c r="K202" s="15">
        <f>(G202)*(H190/12)</f>
        <v>-357.51320022103914</v>
      </c>
    </row>
    <row r="203" spans="2:11" s="2" customFormat="1" ht="12.75" customHeight="1" x14ac:dyDescent="0.25">
      <c r="B203" s="2" t="s">
        <v>21</v>
      </c>
      <c r="C203" s="6">
        <v>14032</v>
      </c>
      <c r="D203" s="6">
        <v>6500</v>
      </c>
      <c r="E203" s="6">
        <f t="shared" si="44"/>
        <v>1168.8656000000001</v>
      </c>
      <c r="F203" s="6">
        <v>541</v>
      </c>
      <c r="G203" s="6">
        <f t="shared" si="46"/>
        <v>-51100.317395911399</v>
      </c>
      <c r="H203" s="46">
        <f t="shared" si="47"/>
        <v>-627.86560000000009</v>
      </c>
      <c r="I203" s="31"/>
      <c r="J203" s="16"/>
      <c r="K203" s="15">
        <f>(G203)*(H190/12)</f>
        <v>-361.96058155437242</v>
      </c>
    </row>
    <row r="204" spans="2:11" s="2" customFormat="1" ht="12.75" customHeight="1" x14ac:dyDescent="0.25">
      <c r="B204" s="7" t="s">
        <v>22</v>
      </c>
      <c r="C204" s="8">
        <f>SUM(C192:C203)</f>
        <v>159518</v>
      </c>
      <c r="D204" s="9" t="s">
        <v>23</v>
      </c>
      <c r="E204" s="8">
        <f>SUM(E192:E203)</f>
        <v>13287.849399999999</v>
      </c>
      <c r="F204" s="8">
        <f>SUM(F192:F203)</f>
        <v>6492</v>
      </c>
      <c r="G204" s="12">
        <f>SUM(G192:G203)</f>
        <v>-575344.82985093689</v>
      </c>
      <c r="H204" s="49">
        <f>SUM(H192:H203)</f>
        <v>-6795.8494000000001</v>
      </c>
      <c r="I204" s="38">
        <f>H190/12</f>
        <v>7.0833333333333338E-3</v>
      </c>
      <c r="J204" s="23"/>
      <c r="K204" s="30">
        <f>SUM(K192:K203)</f>
        <v>-4075.3592114441358</v>
      </c>
    </row>
    <row r="205" spans="2:11" s="2" customFormat="1" ht="12.75" customHeight="1" x14ac:dyDescent="0.25">
      <c r="H205" s="46"/>
      <c r="I205" s="31"/>
      <c r="J205" s="16"/>
      <c r="K205" s="15"/>
    </row>
    <row r="206" spans="2:11" s="2" customFormat="1" ht="12.75" customHeight="1" x14ac:dyDescent="0.25">
      <c r="B206" s="2" t="s">
        <v>24</v>
      </c>
      <c r="C206" s="10">
        <f>G204*I204</f>
        <v>-4075.3592114441367</v>
      </c>
      <c r="F206" s="2" t="s">
        <v>25</v>
      </c>
      <c r="G206" s="10">
        <f>H204+C206</f>
        <v>-10871.208611444137</v>
      </c>
      <c r="H206" s="46"/>
      <c r="I206" s="15">
        <f>SUM(I$14,G$33,G$53,G$73,G$93,G$112,G$131,G$149,G$168,G$187,G$206)</f>
        <v>-55803.542207355553</v>
      </c>
      <c r="J206" s="143" t="str">
        <f>IF($K204=$C206,"Intt OK","Intt CHECK IT")</f>
        <v>Intt OK</v>
      </c>
      <c r="K206" s="15"/>
    </row>
    <row r="207" spans="2:11" s="1" customFormat="1" ht="12.75" customHeight="1" x14ac:dyDescent="0.25">
      <c r="H207" s="53"/>
      <c r="I207" s="135" t="str">
        <f>IF($I206=$G211,"OK","CHECK IT")</f>
        <v>OK</v>
      </c>
      <c r="J207" s="27"/>
      <c r="K207" s="28"/>
    </row>
    <row r="208" spans="2:11" s="2" customFormat="1" ht="12.75" customHeight="1" x14ac:dyDescent="0.25">
      <c r="B208" s="438" t="s">
        <v>2</v>
      </c>
      <c r="C208" s="438"/>
      <c r="D208" s="438"/>
      <c r="E208" s="438" t="s">
        <v>3</v>
      </c>
      <c r="F208" s="438"/>
      <c r="G208" s="3" t="s">
        <v>4</v>
      </c>
      <c r="H208" s="449" t="s">
        <v>46</v>
      </c>
      <c r="I208" s="449"/>
      <c r="J208" s="20"/>
      <c r="K208" s="15"/>
    </row>
    <row r="209" spans="2:11" s="2" customFormat="1" ht="12.75" customHeight="1" x14ac:dyDescent="0.25">
      <c r="B209" s="439" t="s">
        <v>116</v>
      </c>
      <c r="C209" s="439"/>
      <c r="D209" s="439"/>
      <c r="E209" s="439" t="s">
        <v>117</v>
      </c>
      <c r="F209" s="439"/>
      <c r="G209" s="4" t="s">
        <v>118</v>
      </c>
      <c r="H209" s="52" t="s">
        <v>45</v>
      </c>
      <c r="I209" s="32"/>
      <c r="J209" s="26"/>
      <c r="K209" s="15"/>
    </row>
    <row r="210" spans="2:11" s="2" customFormat="1" ht="12.75" customHeight="1" x14ac:dyDescent="0.25">
      <c r="B210" s="3" t="s">
        <v>9</v>
      </c>
      <c r="C210" s="5" t="s">
        <v>10</v>
      </c>
      <c r="D210" s="3" t="s">
        <v>11</v>
      </c>
      <c r="E210" s="5" t="s">
        <v>12</v>
      </c>
      <c r="F210" s="3" t="s">
        <v>13</v>
      </c>
      <c r="G210" s="5" t="s">
        <v>14</v>
      </c>
      <c r="H210" s="48" t="s">
        <v>15</v>
      </c>
      <c r="I210" s="33" t="s">
        <v>16</v>
      </c>
      <c r="J210" s="17"/>
      <c r="K210" s="15"/>
    </row>
    <row r="211" spans="2:11" s="2" customFormat="1" ht="12.75" customHeight="1" x14ac:dyDescent="0.25">
      <c r="B211" s="2" t="s">
        <v>27</v>
      </c>
      <c r="C211" s="6">
        <v>14208</v>
      </c>
      <c r="D211" s="6">
        <v>6500</v>
      </c>
      <c r="E211" s="6">
        <f>C211*8.33%</f>
        <v>1183.5264</v>
      </c>
      <c r="F211" s="6">
        <v>541</v>
      </c>
      <c r="G211" s="6">
        <f>$G$14+$G$33+$G$53+$G$73+$G$93+$G$112+$G$131+$G$149+$G$168+$G$187+$G$206</f>
        <v>-55803.542207355553</v>
      </c>
      <c r="H211" s="46">
        <f>F211-E211</f>
        <v>-642.52639999999997</v>
      </c>
      <c r="I211" s="31"/>
      <c r="J211" s="16"/>
      <c r="K211" s="15">
        <f>(G211)*(H209/12)</f>
        <v>-395.27509063543522</v>
      </c>
    </row>
    <row r="212" spans="2:11" s="2" customFormat="1" ht="12.75" customHeight="1" x14ac:dyDescent="0.25">
      <c r="B212" s="2" t="s">
        <v>28</v>
      </c>
      <c r="C212" s="6">
        <v>14208</v>
      </c>
      <c r="D212" s="6">
        <v>6500</v>
      </c>
      <c r="E212" s="6">
        <f t="shared" ref="E212:E223" si="48">C212*8.33%</f>
        <v>1183.5264</v>
      </c>
      <c r="F212" s="6">
        <v>541</v>
      </c>
      <c r="G212" s="6">
        <f>G211+H211</f>
        <v>-56446.068607355555</v>
      </c>
      <c r="H212" s="46">
        <f t="shared" ref="H212:H217" si="49">F212-E212</f>
        <v>-642.52639999999997</v>
      </c>
      <c r="I212" s="31"/>
      <c r="J212" s="16"/>
      <c r="K212" s="15">
        <f>(G212)*(H209/12)</f>
        <v>-399.82631930210187</v>
      </c>
    </row>
    <row r="213" spans="2:11" s="2" customFormat="1" ht="12.75" customHeight="1" x14ac:dyDescent="0.25">
      <c r="B213" s="2" t="s">
        <v>29</v>
      </c>
      <c r="C213" s="6">
        <v>15013</v>
      </c>
      <c r="D213" s="6">
        <v>6500</v>
      </c>
      <c r="E213" s="6">
        <f t="shared" si="48"/>
        <v>1250.5828999999999</v>
      </c>
      <c r="F213" s="6">
        <v>541</v>
      </c>
      <c r="G213" s="6">
        <f t="shared" ref="G213:G223" si="50">G212+H212</f>
        <v>-57088.595007355558</v>
      </c>
      <c r="H213" s="46">
        <f t="shared" si="49"/>
        <v>-709.58289999999988</v>
      </c>
      <c r="I213" s="31"/>
      <c r="J213" s="16"/>
      <c r="K213" s="15">
        <f>(G213)*(H209/12)</f>
        <v>-404.37754796876857</v>
      </c>
    </row>
    <row r="214" spans="2:11" s="2" customFormat="1" ht="12.75" customHeight="1" x14ac:dyDescent="0.25">
      <c r="B214" s="2" t="s">
        <v>65</v>
      </c>
      <c r="C214" s="6">
        <v>28121</v>
      </c>
      <c r="D214" s="6">
        <v>6500</v>
      </c>
      <c r="E214" s="6">
        <f t="shared" ref="E214" si="51">C214*8.33%</f>
        <v>2342.4793</v>
      </c>
      <c r="F214" s="6">
        <v>0</v>
      </c>
      <c r="G214" s="6">
        <f t="shared" ref="G214:G215" si="52">G213+H213</f>
        <v>-57798.177907355559</v>
      </c>
      <c r="H214" s="46">
        <f t="shared" si="49"/>
        <v>-2342.4793</v>
      </c>
      <c r="I214" s="31"/>
      <c r="J214" s="16"/>
      <c r="K214" s="15">
        <f>(G214)*(H209/12)</f>
        <v>-409.4037601771019</v>
      </c>
    </row>
    <row r="215" spans="2:11" s="2" customFormat="1" ht="12.75" customHeight="1" x14ac:dyDescent="0.25">
      <c r="B215" s="2" t="s">
        <v>30</v>
      </c>
      <c r="C215" s="6">
        <v>15013</v>
      </c>
      <c r="D215" s="6">
        <v>6500</v>
      </c>
      <c r="E215" s="6">
        <f t="shared" si="48"/>
        <v>1250.5828999999999</v>
      </c>
      <c r="F215" s="6">
        <v>541</v>
      </c>
      <c r="G215" s="6">
        <f t="shared" si="52"/>
        <v>-60140.657207355558</v>
      </c>
      <c r="H215" s="46">
        <f t="shared" si="49"/>
        <v>-709.58289999999988</v>
      </c>
      <c r="I215" s="31" t="s">
        <v>54</v>
      </c>
      <c r="J215" s="16"/>
      <c r="K215" s="15">
        <f>(G215)*(H209/12)</f>
        <v>-425.99632188543524</v>
      </c>
    </row>
    <row r="216" spans="2:11" s="2" customFormat="1" ht="12.75" customHeight="1" x14ac:dyDescent="0.25">
      <c r="B216" s="2" t="s">
        <v>31</v>
      </c>
      <c r="C216" s="6">
        <v>15293</v>
      </c>
      <c r="D216" s="6">
        <v>6500</v>
      </c>
      <c r="E216" s="6">
        <f t="shared" si="48"/>
        <v>1273.9069</v>
      </c>
      <c r="F216" s="6">
        <v>541</v>
      </c>
      <c r="G216" s="6">
        <f t="shared" si="50"/>
        <v>-60850.240107355559</v>
      </c>
      <c r="H216" s="46">
        <f t="shared" si="49"/>
        <v>-732.90689999999995</v>
      </c>
      <c r="I216" s="31" t="s">
        <v>54</v>
      </c>
      <c r="J216" s="16"/>
      <c r="K216" s="15">
        <f>(G216)*(H209/12)</f>
        <v>-431.02253409376857</v>
      </c>
    </row>
    <row r="217" spans="2:11" s="2" customFormat="1" ht="12.75" customHeight="1" x14ac:dyDescent="0.25">
      <c r="B217" s="2" t="s">
        <v>32</v>
      </c>
      <c r="C217" s="6">
        <v>15293</v>
      </c>
      <c r="D217" s="6">
        <v>6500</v>
      </c>
      <c r="E217" s="6">
        <f t="shared" si="48"/>
        <v>1273.9069</v>
      </c>
      <c r="F217" s="6">
        <v>541</v>
      </c>
      <c r="G217" s="6">
        <f t="shared" si="50"/>
        <v>-61583.147007355561</v>
      </c>
      <c r="H217" s="46">
        <f t="shared" si="49"/>
        <v>-732.90689999999995</v>
      </c>
      <c r="I217" s="31"/>
      <c r="J217" s="16"/>
      <c r="K217" s="15">
        <f>(G217)*(H209/12)</f>
        <v>-436.21395796876857</v>
      </c>
    </row>
    <row r="218" spans="2:11" s="2" customFormat="1" ht="12.75" customHeight="1" x14ac:dyDescent="0.25">
      <c r="B218" s="2" t="s">
        <v>33</v>
      </c>
      <c r="C218" s="6">
        <v>15573</v>
      </c>
      <c r="D218" s="6">
        <v>6500</v>
      </c>
      <c r="E218" s="6">
        <f t="shared" si="48"/>
        <v>1297.2309</v>
      </c>
      <c r="F218" s="6">
        <v>541</v>
      </c>
      <c r="G218" s="6">
        <f t="shared" si="50"/>
        <v>-62316.053907355563</v>
      </c>
      <c r="H218" s="46">
        <f>F218-E218</f>
        <v>-756.23090000000002</v>
      </c>
      <c r="I218" s="31"/>
      <c r="J218" s="16"/>
      <c r="K218" s="15">
        <f>(G218)*(H209/12)</f>
        <v>-441.40538184376862</v>
      </c>
    </row>
    <row r="219" spans="2:11" s="2" customFormat="1" ht="12.75" customHeight="1" x14ac:dyDescent="0.25">
      <c r="B219" s="2" t="s">
        <v>17</v>
      </c>
      <c r="C219" s="6">
        <v>15573</v>
      </c>
      <c r="D219" s="6">
        <v>6500</v>
      </c>
      <c r="E219" s="6">
        <f t="shared" si="48"/>
        <v>1297.2309</v>
      </c>
      <c r="F219" s="6">
        <v>541</v>
      </c>
      <c r="G219" s="6">
        <f t="shared" si="50"/>
        <v>-63072.284807355565</v>
      </c>
      <c r="H219" s="46">
        <f>F219-E219</f>
        <v>-756.23090000000002</v>
      </c>
      <c r="I219" s="31"/>
      <c r="J219" s="16"/>
      <c r="K219" s="15">
        <f>(G219)*(H209/12)</f>
        <v>-446.76201738543529</v>
      </c>
    </row>
    <row r="220" spans="2:11" s="2" customFormat="1" ht="12.75" customHeight="1" x14ac:dyDescent="0.25">
      <c r="B220" s="2" t="s">
        <v>18</v>
      </c>
      <c r="C220" s="6">
        <v>15573</v>
      </c>
      <c r="D220" s="6">
        <v>6500</v>
      </c>
      <c r="E220" s="6">
        <f t="shared" si="48"/>
        <v>1297.2309</v>
      </c>
      <c r="F220" s="6">
        <v>541</v>
      </c>
      <c r="G220" s="6">
        <f t="shared" si="50"/>
        <v>-63828.515707355567</v>
      </c>
      <c r="H220" s="46">
        <f>F220-E220</f>
        <v>-756.23090000000002</v>
      </c>
      <c r="I220" s="31"/>
      <c r="J220" s="16"/>
      <c r="K220" s="15">
        <f>(G220)*(H209/12)</f>
        <v>-452.11865292710195</v>
      </c>
    </row>
    <row r="221" spans="2:11" s="2" customFormat="1" ht="12.75" customHeight="1" x14ac:dyDescent="0.25">
      <c r="B221" s="2" t="s">
        <v>19</v>
      </c>
      <c r="C221" s="6">
        <v>15573</v>
      </c>
      <c r="D221" s="6">
        <v>6500</v>
      </c>
      <c r="E221" s="6">
        <f t="shared" si="48"/>
        <v>1297.2309</v>
      </c>
      <c r="F221" s="6">
        <v>541</v>
      </c>
      <c r="G221" s="6">
        <f t="shared" si="50"/>
        <v>-64584.74660735557</v>
      </c>
      <c r="H221" s="46">
        <f t="shared" ref="H221:H223" si="53">F221-E221</f>
        <v>-756.23090000000002</v>
      </c>
      <c r="I221" s="31"/>
      <c r="J221" s="16"/>
      <c r="K221" s="15">
        <f>(G221)*(H209/12)</f>
        <v>-457.47528846876867</v>
      </c>
    </row>
    <row r="222" spans="2:11" s="2" customFormat="1" ht="12.75" customHeight="1" x14ac:dyDescent="0.25">
      <c r="B222" s="2" t="s">
        <v>20</v>
      </c>
      <c r="C222" s="6">
        <v>16373</v>
      </c>
      <c r="D222" s="6">
        <v>6500</v>
      </c>
      <c r="E222" s="6">
        <f t="shared" si="48"/>
        <v>1363.8708999999999</v>
      </c>
      <c r="F222" s="6">
        <v>541</v>
      </c>
      <c r="G222" s="6">
        <f t="shared" si="50"/>
        <v>-65340.977507355572</v>
      </c>
      <c r="H222" s="46">
        <f t="shared" si="53"/>
        <v>-822.87089999999989</v>
      </c>
      <c r="I222" s="31"/>
      <c r="J222" s="16"/>
      <c r="K222" s="15">
        <f>(G222)*(H209/12)</f>
        <v>-462.83192401043533</v>
      </c>
    </row>
    <row r="223" spans="2:11" s="2" customFormat="1" ht="12.75" customHeight="1" x14ac:dyDescent="0.25">
      <c r="B223" s="2" t="s">
        <v>21</v>
      </c>
      <c r="C223" s="6">
        <v>16373</v>
      </c>
      <c r="D223" s="6">
        <v>6500</v>
      </c>
      <c r="E223" s="6">
        <f t="shared" si="48"/>
        <v>1363.8708999999999</v>
      </c>
      <c r="F223" s="6">
        <v>541</v>
      </c>
      <c r="G223" s="6">
        <f t="shared" si="50"/>
        <v>-66163.848407355574</v>
      </c>
      <c r="H223" s="46">
        <f t="shared" si="53"/>
        <v>-822.87089999999989</v>
      </c>
      <c r="I223" s="31"/>
      <c r="J223" s="16"/>
      <c r="K223" s="15">
        <f>(G223)*(H209/12)</f>
        <v>-468.66059288543534</v>
      </c>
    </row>
    <row r="224" spans="2:11" s="2" customFormat="1" ht="12.75" customHeight="1" x14ac:dyDescent="0.25">
      <c r="B224" s="7" t="s">
        <v>22</v>
      </c>
      <c r="C224" s="8">
        <f>SUM(C211:C223)</f>
        <v>212187</v>
      </c>
      <c r="D224" s="9" t="s">
        <v>23</v>
      </c>
      <c r="E224" s="8">
        <f>SUM(E211:E223)</f>
        <v>17675.177100000001</v>
      </c>
      <c r="F224" s="8">
        <f>SUM(F211:F223)</f>
        <v>6492</v>
      </c>
      <c r="G224" s="12">
        <f>SUM(G211:G223)</f>
        <v>-795016.85499562242</v>
      </c>
      <c r="H224" s="49">
        <f>SUM(H211:H223)</f>
        <v>-11183.177100000001</v>
      </c>
      <c r="I224" s="38">
        <f>H209/12</f>
        <v>7.0833333333333338E-3</v>
      </c>
      <c r="J224" s="23"/>
      <c r="K224" s="30">
        <f>SUM(K211:K223)</f>
        <v>-5631.3693895523256</v>
      </c>
    </row>
    <row r="225" spans="2:11" s="2" customFormat="1" ht="12.75" customHeight="1" x14ac:dyDescent="0.25">
      <c r="H225" s="46"/>
      <c r="I225" s="31"/>
      <c r="J225" s="16"/>
      <c r="K225" s="15"/>
    </row>
    <row r="226" spans="2:11" s="2" customFormat="1" ht="12.75" customHeight="1" x14ac:dyDescent="0.25">
      <c r="B226" s="2" t="s">
        <v>24</v>
      </c>
      <c r="C226" s="10">
        <f>G224*I224</f>
        <v>-5631.3693895523256</v>
      </c>
      <c r="F226" s="2" t="s">
        <v>25</v>
      </c>
      <c r="G226" s="10">
        <f>H224+C226</f>
        <v>-16814.546489552326</v>
      </c>
      <c r="H226" s="46"/>
      <c r="I226" s="15">
        <f>SUM(I$14,G$33,G$53,G$73,G$93,G$112,G$131,G$149,G$168,G$187,G$206,G$226)</f>
        <v>-72618.088696907886</v>
      </c>
      <c r="J226" s="143" t="str">
        <f>IF($K224=$C226,"Intt OK","Intt CHECK IT")</f>
        <v>Intt OK</v>
      </c>
      <c r="K226" s="15"/>
    </row>
    <row r="227" spans="2:11" s="1" customFormat="1" ht="12.75" customHeight="1" x14ac:dyDescent="0.25">
      <c r="H227" s="53"/>
      <c r="I227" s="135" t="str">
        <f>IF($I226=$G231,"OK","CHECK IT")</f>
        <v>OK</v>
      </c>
      <c r="J227" s="27"/>
      <c r="K227" s="28"/>
    </row>
    <row r="228" spans="2:11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3" t="s">
        <v>4</v>
      </c>
      <c r="H228" s="449" t="s">
        <v>47</v>
      </c>
      <c r="I228" s="449"/>
      <c r="J228" s="20"/>
      <c r="K228" s="15"/>
    </row>
    <row r="229" spans="2:11" s="2" customFormat="1" ht="12.75" customHeight="1" x14ac:dyDescent="0.25">
      <c r="B229" s="439" t="s">
        <v>116</v>
      </c>
      <c r="C229" s="439"/>
      <c r="D229" s="439"/>
      <c r="E229" s="439" t="s">
        <v>117</v>
      </c>
      <c r="F229" s="439"/>
      <c r="G229" s="4" t="s">
        <v>118</v>
      </c>
      <c r="H229" s="52" t="s">
        <v>45</v>
      </c>
      <c r="I229" s="32"/>
      <c r="J229" s="26"/>
      <c r="K229" s="15"/>
    </row>
    <row r="230" spans="2:11" s="2" customFormat="1" ht="12.7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5" t="s">
        <v>14</v>
      </c>
      <c r="H230" s="48" t="s">
        <v>15</v>
      </c>
      <c r="I230" s="33" t="s">
        <v>16</v>
      </c>
      <c r="J230" s="17"/>
      <c r="K230" s="15"/>
    </row>
    <row r="231" spans="2:11" s="2" customFormat="1" ht="12.75" customHeight="1" x14ac:dyDescent="0.25">
      <c r="B231" s="2" t="s">
        <v>27</v>
      </c>
      <c r="C231" s="6">
        <v>16373</v>
      </c>
      <c r="D231" s="6">
        <v>6500</v>
      </c>
      <c r="E231" s="6">
        <f>C231*8.33%</f>
        <v>1363.8708999999999</v>
      </c>
      <c r="F231" s="6">
        <v>541</v>
      </c>
      <c r="G231" s="6">
        <f>$G$14+$G$33+$G$53+$G$73+$G$93+$G$112+$G$131+$G$149+$G$168+$G$187+$G$206+$G$226</f>
        <v>-72618.088696907886</v>
      </c>
      <c r="H231" s="46">
        <f>F231-E231</f>
        <v>-822.87089999999989</v>
      </c>
      <c r="I231" s="31"/>
      <c r="J231" s="16"/>
      <c r="K231" s="15">
        <f>(G231)*(H229/12)</f>
        <v>-514.37812826976426</v>
      </c>
    </row>
    <row r="232" spans="2:11" s="2" customFormat="1" ht="12.75" customHeight="1" x14ac:dyDescent="0.25">
      <c r="B232" s="2" t="s">
        <v>28</v>
      </c>
      <c r="C232" s="6">
        <v>17810</v>
      </c>
      <c r="D232" s="6">
        <v>6500</v>
      </c>
      <c r="E232" s="6">
        <f t="shared" ref="E232:E242" si="54">C232*8.33%</f>
        <v>1483.5730000000001</v>
      </c>
      <c r="F232" s="6">
        <v>541</v>
      </c>
      <c r="G232" s="6">
        <f>G231+H231</f>
        <v>-73440.95959690788</v>
      </c>
      <c r="H232" s="46">
        <f t="shared" ref="H232:H236" si="55">F232-E232</f>
        <v>-942.57300000000009</v>
      </c>
      <c r="I232" s="31"/>
      <c r="J232" s="16"/>
      <c r="K232" s="15">
        <f>(G232)*(H229/12)</f>
        <v>-520.20679714476421</v>
      </c>
    </row>
    <row r="233" spans="2:11" s="2" customFormat="1" ht="12.75" customHeight="1" x14ac:dyDescent="0.25">
      <c r="B233" s="2" t="s">
        <v>29</v>
      </c>
      <c r="C233" s="6">
        <v>17810</v>
      </c>
      <c r="D233" s="6">
        <v>6500</v>
      </c>
      <c r="E233" s="6">
        <f t="shared" si="54"/>
        <v>1483.5730000000001</v>
      </c>
      <c r="F233" s="6">
        <v>541</v>
      </c>
      <c r="G233" s="6">
        <f t="shared" ref="G233:G242" si="56">G232+H232</f>
        <v>-74383.532596907884</v>
      </c>
      <c r="H233" s="46">
        <f t="shared" si="55"/>
        <v>-942.57300000000009</v>
      </c>
      <c r="I233" s="31" t="s">
        <v>54</v>
      </c>
      <c r="J233" s="16"/>
      <c r="K233" s="15">
        <f>(G233)*(H229/12)</f>
        <v>-526.88335589476424</v>
      </c>
    </row>
    <row r="234" spans="2:11" s="2" customFormat="1" ht="12.75" customHeight="1" x14ac:dyDescent="0.25">
      <c r="B234" s="2" t="s">
        <v>30</v>
      </c>
      <c r="C234" s="6">
        <v>17810</v>
      </c>
      <c r="D234" s="6">
        <v>6500</v>
      </c>
      <c r="E234" s="6">
        <f t="shared" si="54"/>
        <v>1483.5730000000001</v>
      </c>
      <c r="F234" s="6">
        <v>541</v>
      </c>
      <c r="G234" s="6">
        <f t="shared" si="56"/>
        <v>-75326.105596907888</v>
      </c>
      <c r="H234" s="46">
        <f t="shared" si="55"/>
        <v>-942.57300000000009</v>
      </c>
      <c r="I234" s="31" t="s">
        <v>54</v>
      </c>
      <c r="J234" s="16"/>
      <c r="K234" s="15">
        <f>(G234)*(H229/12)</f>
        <v>-533.55991464476426</v>
      </c>
    </row>
    <row r="235" spans="2:11" s="2" customFormat="1" ht="12.75" customHeight="1" x14ac:dyDescent="0.25">
      <c r="B235" s="2" t="s">
        <v>31</v>
      </c>
      <c r="C235" s="6">
        <v>17810</v>
      </c>
      <c r="D235" s="6">
        <v>6500</v>
      </c>
      <c r="E235" s="6">
        <f t="shared" si="54"/>
        <v>1483.5730000000001</v>
      </c>
      <c r="F235" s="6">
        <v>541</v>
      </c>
      <c r="G235" s="6">
        <f t="shared" si="56"/>
        <v>-76268.678596907892</v>
      </c>
      <c r="H235" s="46">
        <f t="shared" si="55"/>
        <v>-942.57300000000009</v>
      </c>
      <c r="I235" s="31"/>
      <c r="J235" s="16"/>
      <c r="K235" s="15">
        <f>(G235)*(H229/12)</f>
        <v>-540.23647339476429</v>
      </c>
    </row>
    <row r="236" spans="2:11" s="2" customFormat="1" ht="12.75" customHeight="1" x14ac:dyDescent="0.25">
      <c r="B236" s="2" t="s">
        <v>32</v>
      </c>
      <c r="C236" s="6">
        <v>17810</v>
      </c>
      <c r="D236" s="6">
        <v>6500</v>
      </c>
      <c r="E236" s="6">
        <f t="shared" si="54"/>
        <v>1483.5730000000001</v>
      </c>
      <c r="F236" s="6">
        <v>541</v>
      </c>
      <c r="G236" s="6">
        <f t="shared" si="56"/>
        <v>-77211.251596907896</v>
      </c>
      <c r="H236" s="46">
        <f t="shared" si="55"/>
        <v>-942.57300000000009</v>
      </c>
      <c r="I236" s="31"/>
      <c r="J236" s="16"/>
      <c r="K236" s="15">
        <f>(G236)*(H229/12)</f>
        <v>-546.91303214476432</v>
      </c>
    </row>
    <row r="237" spans="2:11" s="2" customFormat="1" ht="12.75" customHeight="1" x14ac:dyDescent="0.25">
      <c r="B237" s="2" t="s">
        <v>33</v>
      </c>
      <c r="C237" s="6">
        <v>17810</v>
      </c>
      <c r="D237" s="6">
        <v>6500</v>
      </c>
      <c r="E237" s="6">
        <f t="shared" si="54"/>
        <v>1483.5730000000001</v>
      </c>
      <c r="F237" s="6">
        <v>541</v>
      </c>
      <c r="G237" s="6">
        <f t="shared" si="56"/>
        <v>-78153.8245969079</v>
      </c>
      <c r="H237" s="46">
        <f>F237-E237</f>
        <v>-942.57300000000009</v>
      </c>
      <c r="I237" s="31"/>
      <c r="J237" s="16"/>
      <c r="K237" s="15">
        <f>(G237)*(H229/12)</f>
        <v>-553.58959089476434</v>
      </c>
    </row>
    <row r="238" spans="2:11" s="2" customFormat="1" ht="12.75" customHeight="1" x14ac:dyDescent="0.25">
      <c r="B238" s="2" t="s">
        <v>17</v>
      </c>
      <c r="C238" s="6">
        <v>17810</v>
      </c>
      <c r="D238" s="6">
        <v>6500</v>
      </c>
      <c r="E238" s="6">
        <f t="shared" si="54"/>
        <v>1483.5730000000001</v>
      </c>
      <c r="F238" s="6">
        <v>541</v>
      </c>
      <c r="G238" s="6">
        <f t="shared" si="56"/>
        <v>-79096.397596907904</v>
      </c>
      <c r="H238" s="46">
        <f>F238-E238</f>
        <v>-942.57300000000009</v>
      </c>
      <c r="I238" s="31"/>
      <c r="J238" s="16"/>
      <c r="K238" s="15">
        <f>(G238)*(H229/12)</f>
        <v>-560.26614964476437</v>
      </c>
    </row>
    <row r="239" spans="2:11" s="2" customFormat="1" ht="12.75" customHeight="1" x14ac:dyDescent="0.25">
      <c r="B239" s="2" t="s">
        <v>18</v>
      </c>
      <c r="C239" s="6">
        <v>17810</v>
      </c>
      <c r="D239" s="6">
        <v>6500</v>
      </c>
      <c r="E239" s="6">
        <f t="shared" si="54"/>
        <v>1483.5730000000001</v>
      </c>
      <c r="F239" s="6">
        <v>541</v>
      </c>
      <c r="G239" s="6">
        <f t="shared" si="56"/>
        <v>-80038.970596907908</v>
      </c>
      <c r="H239" s="46">
        <f>F239-E239</f>
        <v>-942.57300000000009</v>
      </c>
      <c r="I239" s="31"/>
      <c r="J239" s="16"/>
      <c r="K239" s="15">
        <f>(G239)*(H229/12)</f>
        <v>-566.9427083947644</v>
      </c>
    </row>
    <row r="240" spans="2:11" s="2" customFormat="1" ht="12.75" customHeight="1" x14ac:dyDescent="0.25">
      <c r="B240" s="2" t="s">
        <v>19</v>
      </c>
      <c r="C240" s="6">
        <v>17810</v>
      </c>
      <c r="D240" s="6">
        <v>6500</v>
      </c>
      <c r="E240" s="6">
        <f t="shared" si="54"/>
        <v>1483.5730000000001</v>
      </c>
      <c r="F240" s="6">
        <v>541</v>
      </c>
      <c r="G240" s="6">
        <f t="shared" si="56"/>
        <v>-80981.543596907912</v>
      </c>
      <c r="H240" s="46">
        <f t="shared" ref="H240:H242" si="57">F240-E240</f>
        <v>-942.57300000000009</v>
      </c>
      <c r="I240" s="31"/>
      <c r="J240" s="16"/>
      <c r="K240" s="15">
        <f>(G240)*(H229/12)</f>
        <v>-573.61926714476442</v>
      </c>
    </row>
    <row r="241" spans="2:12" s="2" customFormat="1" ht="12.75" customHeight="1" x14ac:dyDescent="0.25">
      <c r="B241" s="2" t="s">
        <v>20</v>
      </c>
      <c r="C241" s="6">
        <v>19012</v>
      </c>
      <c r="D241" s="6">
        <v>6500</v>
      </c>
      <c r="E241" s="6">
        <f t="shared" si="54"/>
        <v>1583.6995999999999</v>
      </c>
      <c r="F241" s="6">
        <v>541</v>
      </c>
      <c r="G241" s="6">
        <f t="shared" si="56"/>
        <v>-81924.116596907916</v>
      </c>
      <c r="H241" s="46">
        <f t="shared" si="57"/>
        <v>-1042.6995999999999</v>
      </c>
      <c r="I241" s="31"/>
      <c r="J241" s="16"/>
      <c r="K241" s="15">
        <f>(G241)*(H229/12)</f>
        <v>-580.29582589476445</v>
      </c>
    </row>
    <row r="242" spans="2:12" s="2" customFormat="1" ht="12.75" customHeight="1" x14ac:dyDescent="0.25">
      <c r="B242" s="2" t="s">
        <v>21</v>
      </c>
      <c r="C242" s="6">
        <v>19012</v>
      </c>
      <c r="D242" s="6">
        <v>6500</v>
      </c>
      <c r="E242" s="6">
        <f t="shared" si="54"/>
        <v>1583.6995999999999</v>
      </c>
      <c r="F242" s="6">
        <v>541</v>
      </c>
      <c r="G242" s="6">
        <f t="shared" si="56"/>
        <v>-82966.816196907923</v>
      </c>
      <c r="H242" s="46">
        <f t="shared" si="57"/>
        <v>-1042.6995999999999</v>
      </c>
      <c r="I242" s="31"/>
      <c r="J242" s="16"/>
      <c r="K242" s="15">
        <f>(G242)*(H229/12)</f>
        <v>-587.68161472809788</v>
      </c>
    </row>
    <row r="243" spans="2:12" s="2" customFormat="1" ht="12.75" customHeight="1" x14ac:dyDescent="0.25">
      <c r="B243" s="7" t="s">
        <v>22</v>
      </c>
      <c r="C243" s="8">
        <f>SUM(C231:C242)</f>
        <v>214687</v>
      </c>
      <c r="D243" s="9" t="s">
        <v>23</v>
      </c>
      <c r="E243" s="8">
        <f>SUM(E231:E242)</f>
        <v>17883.427100000001</v>
      </c>
      <c r="F243" s="8">
        <f>SUM(F231:F242)</f>
        <v>6492</v>
      </c>
      <c r="G243" s="12">
        <f>SUM(G231:G242)</f>
        <v>-932410.28586289473</v>
      </c>
      <c r="H243" s="49">
        <f>SUM(H231:H242)</f>
        <v>-11391.427100000001</v>
      </c>
      <c r="I243" s="38">
        <f>H229/12</f>
        <v>7.0833333333333338E-3</v>
      </c>
      <c r="J243" s="23"/>
      <c r="K243" s="30">
        <f>SUM(K231:K242)</f>
        <v>-6604.5728581955063</v>
      </c>
    </row>
    <row r="244" spans="2:12" s="2" customFormat="1" ht="12.75" customHeight="1" x14ac:dyDescent="0.25">
      <c r="H244" s="46"/>
      <c r="I244" s="31"/>
      <c r="J244" s="16"/>
      <c r="K244" s="15"/>
    </row>
    <row r="245" spans="2:12" s="2" customFormat="1" ht="12.75" customHeight="1" x14ac:dyDescent="0.25">
      <c r="B245" s="2" t="s">
        <v>24</v>
      </c>
      <c r="C245" s="10">
        <f>G243*I243</f>
        <v>-6604.5728581955045</v>
      </c>
      <c r="F245" s="2" t="s">
        <v>25</v>
      </c>
      <c r="G245" s="10">
        <f>H243+C245</f>
        <v>-17995.999958195505</v>
      </c>
      <c r="H245" s="46"/>
      <c r="I245" s="15">
        <f>SUM(I$14,G$33,G$53,G$73,G$93,G$112,G$131,G$149,G$168,G$187,G$206,G$226,G$245)</f>
        <v>-90614.088655103391</v>
      </c>
      <c r="J245" s="143" t="str">
        <f>IF($K243=$C245,"Intt OK","Intt CHECK IT")</f>
        <v>Intt CHECK IT</v>
      </c>
      <c r="K245" s="15"/>
    </row>
    <row r="246" spans="2:12" s="1" customFormat="1" ht="12.75" customHeight="1" x14ac:dyDescent="0.25">
      <c r="H246" s="53"/>
      <c r="I246" s="135" t="str">
        <f>IF($I245=$G250,"OK","CHECK IT")</f>
        <v>OK</v>
      </c>
      <c r="J246" s="27"/>
      <c r="K246" s="28"/>
    </row>
    <row r="247" spans="2:12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3" t="s">
        <v>4</v>
      </c>
      <c r="H247" s="449" t="s">
        <v>48</v>
      </c>
      <c r="I247" s="449"/>
      <c r="J247" s="20"/>
      <c r="K247" s="15"/>
    </row>
    <row r="248" spans="2:12" s="2" customFormat="1" ht="12.75" customHeight="1" x14ac:dyDescent="0.25">
      <c r="B248" s="439" t="s">
        <v>116</v>
      </c>
      <c r="C248" s="439"/>
      <c r="D248" s="439"/>
      <c r="E248" s="439" t="s">
        <v>117</v>
      </c>
      <c r="F248" s="439"/>
      <c r="G248" s="4" t="s">
        <v>118</v>
      </c>
      <c r="H248" s="52" t="s">
        <v>45</v>
      </c>
      <c r="I248" s="32"/>
      <c r="J248" s="26"/>
      <c r="K248" s="15"/>
    </row>
    <row r="249" spans="2:12" s="2" customFormat="1" ht="12.7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5" t="s">
        <v>14</v>
      </c>
      <c r="H249" s="48" t="s">
        <v>15</v>
      </c>
      <c r="I249" s="33" t="s">
        <v>16</v>
      </c>
      <c r="J249" s="17"/>
      <c r="K249" s="15"/>
    </row>
    <row r="250" spans="2:12" s="2" customFormat="1" ht="12.75" customHeight="1" x14ac:dyDescent="0.25">
      <c r="B250" s="2" t="s">
        <v>27</v>
      </c>
      <c r="C250" s="6">
        <v>19012</v>
      </c>
      <c r="D250" s="6">
        <v>6500</v>
      </c>
      <c r="E250" s="6">
        <f>C250*8.33%</f>
        <v>1583.6995999999999</v>
      </c>
      <c r="F250" s="6">
        <v>541</v>
      </c>
      <c r="G250" s="6">
        <f>$G$14+$G$33+$G$53+$G$73+$G$93+$G$112+$G$131+$G$149+$G$168+$G$187+$G$206+$G$226+$G$245</f>
        <v>-90614.088655103391</v>
      </c>
      <c r="H250" s="46">
        <f>F250-E250</f>
        <v>-1042.6995999999999</v>
      </c>
      <c r="I250" s="31"/>
      <c r="J250" s="16"/>
      <c r="K250" s="15">
        <f>(G250)*(H248/12)</f>
        <v>-641.84979464031574</v>
      </c>
    </row>
    <row r="251" spans="2:12" s="2" customFormat="1" ht="12.75" customHeight="1" x14ac:dyDescent="0.25">
      <c r="B251" s="2" t="s">
        <v>28</v>
      </c>
      <c r="C251" s="6">
        <v>19012</v>
      </c>
      <c r="D251" s="6">
        <v>6500</v>
      </c>
      <c r="E251" s="6">
        <f t="shared" ref="E251:E262" si="58">C251*8.33%</f>
        <v>1583.6995999999999</v>
      </c>
      <c r="F251" s="6">
        <v>541</v>
      </c>
      <c r="G251" s="6">
        <f>G250+H250</f>
        <v>-91656.788255103398</v>
      </c>
      <c r="H251" s="46">
        <f t="shared" ref="H251:H256" si="59">F251-E251</f>
        <v>-1042.6995999999999</v>
      </c>
      <c r="I251" s="31"/>
      <c r="J251" s="16"/>
      <c r="K251" s="15">
        <f>(G251)*(H248/12)</f>
        <v>-649.23558347364917</v>
      </c>
    </row>
    <row r="252" spans="2:12" s="2" customFormat="1" ht="12.75" customHeight="1" x14ac:dyDescent="0.25">
      <c r="B252" s="2" t="s">
        <v>29</v>
      </c>
      <c r="C252" s="6">
        <v>19012</v>
      </c>
      <c r="D252" s="6">
        <v>6500</v>
      </c>
      <c r="E252" s="6">
        <f t="shared" si="58"/>
        <v>1583.6995999999999</v>
      </c>
      <c r="F252" s="6">
        <v>541</v>
      </c>
      <c r="G252" s="6">
        <f t="shared" ref="G252:G262" si="60">G251+H251</f>
        <v>-92699.487855103391</v>
      </c>
      <c r="H252" s="46">
        <f t="shared" si="59"/>
        <v>-1042.6995999999999</v>
      </c>
      <c r="I252" s="31"/>
      <c r="J252" s="16"/>
      <c r="K252" s="15">
        <f>(G252)*(H248/12)</f>
        <v>-656.62137230698238</v>
      </c>
    </row>
    <row r="253" spans="2:12" s="2" customFormat="1" ht="12.75" customHeight="1" x14ac:dyDescent="0.25">
      <c r="B253" s="2" t="s">
        <v>30</v>
      </c>
      <c r="C253" s="6">
        <v>19896</v>
      </c>
      <c r="D253" s="6">
        <v>6500</v>
      </c>
      <c r="E253" s="6">
        <f t="shared" si="58"/>
        <v>1657.3368</v>
      </c>
      <c r="F253" s="6">
        <v>541</v>
      </c>
      <c r="G253" s="6">
        <f t="shared" si="60"/>
        <v>-93742.187455103383</v>
      </c>
      <c r="H253" s="46">
        <f t="shared" si="59"/>
        <v>-1116.3368</v>
      </c>
      <c r="I253" s="31" t="s">
        <v>54</v>
      </c>
      <c r="J253" s="16"/>
      <c r="K253" s="15">
        <f>(G253)*(H248/12)</f>
        <v>-664.0071611403157</v>
      </c>
    </row>
    <row r="254" spans="2:12" s="2" customFormat="1" ht="12.75" customHeight="1" x14ac:dyDescent="0.25">
      <c r="B254" s="2" t="s">
        <v>35</v>
      </c>
      <c r="C254" s="6">
        <v>2058</v>
      </c>
      <c r="D254" s="6">
        <v>6500</v>
      </c>
      <c r="E254" s="6">
        <f t="shared" ref="E254" si="61">C254*8.33%</f>
        <v>171.4314</v>
      </c>
      <c r="F254" s="6">
        <v>0</v>
      </c>
      <c r="G254" s="6">
        <f t="shared" ref="G254:G255" si="62">G253+H253</f>
        <v>-94858.524255103388</v>
      </c>
      <c r="H254" s="46">
        <f t="shared" si="59"/>
        <v>-171.4314</v>
      </c>
      <c r="I254" s="31"/>
      <c r="J254" s="16"/>
      <c r="K254" s="42">
        <f>(G254)*(H248/12)</f>
        <v>-671.91454680698234</v>
      </c>
    </row>
    <row r="255" spans="2:12" s="2" customFormat="1" ht="12.75" customHeight="1" x14ac:dyDescent="0.25">
      <c r="B255" s="2" t="s">
        <v>31</v>
      </c>
      <c r="C255" s="6">
        <v>19896</v>
      </c>
      <c r="D255" s="6">
        <v>6500</v>
      </c>
      <c r="E255" s="6">
        <f t="shared" si="58"/>
        <v>1657.3368</v>
      </c>
      <c r="F255" s="6">
        <v>541</v>
      </c>
      <c r="G255" s="6">
        <f t="shared" si="62"/>
        <v>-95029.955655103389</v>
      </c>
      <c r="H255" s="46">
        <f t="shared" si="59"/>
        <v>-1116.3368</v>
      </c>
      <c r="I255" s="31" t="s">
        <v>54</v>
      </c>
      <c r="J255" s="16"/>
      <c r="K255" s="15">
        <f>(G255)*(H248/12)</f>
        <v>-673.12885255698234</v>
      </c>
      <c r="L255" s="2" t="s">
        <v>54</v>
      </c>
    </row>
    <row r="256" spans="2:12" s="2" customFormat="1" ht="12.75" customHeight="1" x14ac:dyDescent="0.25">
      <c r="B256" s="2" t="s">
        <v>32</v>
      </c>
      <c r="C256" s="6">
        <v>19896</v>
      </c>
      <c r="D256" s="6">
        <v>6500</v>
      </c>
      <c r="E256" s="6">
        <f t="shared" si="58"/>
        <v>1657.3368</v>
      </c>
      <c r="F256" s="6">
        <v>541</v>
      </c>
      <c r="G256" s="6">
        <f t="shared" si="60"/>
        <v>-96146.292455103394</v>
      </c>
      <c r="H256" s="46">
        <f t="shared" si="59"/>
        <v>-1116.3368</v>
      </c>
      <c r="I256" s="31"/>
      <c r="J256" s="16"/>
      <c r="K256" s="15">
        <f>(G256)*(H248/12)</f>
        <v>-681.03623822364909</v>
      </c>
    </row>
    <row r="257" spans="1:11" s="2" customFormat="1" ht="12.75" customHeight="1" x14ac:dyDescent="0.25">
      <c r="B257" s="2" t="s">
        <v>33</v>
      </c>
      <c r="C257" s="6">
        <v>19896</v>
      </c>
      <c r="D257" s="6">
        <v>6500</v>
      </c>
      <c r="E257" s="6">
        <f t="shared" si="58"/>
        <v>1657.3368</v>
      </c>
      <c r="F257" s="6">
        <v>541</v>
      </c>
      <c r="G257" s="6">
        <f t="shared" si="60"/>
        <v>-97262.629255103398</v>
      </c>
      <c r="H257" s="46">
        <f>F257-E257</f>
        <v>-1116.3368</v>
      </c>
      <c r="I257" s="31"/>
      <c r="J257" s="16"/>
      <c r="K257" s="15">
        <f>(G257)*(H248/12)</f>
        <v>-688.94362389031573</v>
      </c>
    </row>
    <row r="258" spans="1:11" s="2" customFormat="1" ht="12.75" customHeight="1" x14ac:dyDescent="0.25">
      <c r="B258" s="2" t="s">
        <v>17</v>
      </c>
      <c r="C258" s="6">
        <v>19896</v>
      </c>
      <c r="D258" s="6">
        <v>6500</v>
      </c>
      <c r="E258" s="6">
        <f t="shared" si="58"/>
        <v>1657.3368</v>
      </c>
      <c r="F258" s="6">
        <v>541</v>
      </c>
      <c r="G258" s="6">
        <f t="shared" si="60"/>
        <v>-98378.966055103403</v>
      </c>
      <c r="H258" s="46">
        <f>F258-E258</f>
        <v>-1116.3368</v>
      </c>
      <c r="I258" s="31"/>
      <c r="J258" s="16"/>
      <c r="K258" s="15">
        <f>(G258)*(H248/12)</f>
        <v>-696.85100955698249</v>
      </c>
    </row>
    <row r="259" spans="1:11" s="2" customFormat="1" ht="12.75" customHeight="1" x14ac:dyDescent="0.25">
      <c r="B259" s="2" t="s">
        <v>18</v>
      </c>
      <c r="C259" s="6">
        <v>20781</v>
      </c>
      <c r="D259" s="6">
        <v>6500</v>
      </c>
      <c r="E259" s="6">
        <f t="shared" si="58"/>
        <v>1731.0572999999999</v>
      </c>
      <c r="F259" s="6">
        <v>541</v>
      </c>
      <c r="G259" s="6">
        <f t="shared" si="60"/>
        <v>-99495.302855103408</v>
      </c>
      <c r="H259" s="46">
        <f>F259-E259</f>
        <v>-1190.0572999999999</v>
      </c>
      <c r="I259" s="31"/>
      <c r="J259" s="16"/>
      <c r="K259" s="15">
        <f>(G259)*(H248/12)</f>
        <v>-704.75839522364913</v>
      </c>
    </row>
    <row r="260" spans="1:11" s="2" customFormat="1" ht="12.75" customHeight="1" x14ac:dyDescent="0.25">
      <c r="B260" s="2" t="s">
        <v>19</v>
      </c>
      <c r="C260" s="6">
        <v>20781</v>
      </c>
      <c r="D260" s="6">
        <v>6500</v>
      </c>
      <c r="E260" s="6">
        <f t="shared" si="58"/>
        <v>1731.0572999999999</v>
      </c>
      <c r="F260" s="6">
        <v>541</v>
      </c>
      <c r="G260" s="6">
        <f t="shared" si="60"/>
        <v>-100685.36015510341</v>
      </c>
      <c r="H260" s="46">
        <f t="shared" ref="H260:H262" si="63">F260-E260</f>
        <v>-1190.0572999999999</v>
      </c>
      <c r="I260" s="31"/>
      <c r="J260" s="16"/>
      <c r="K260" s="15">
        <f>(G260)*(H248/12)</f>
        <v>-713.18796776531588</v>
      </c>
    </row>
    <row r="261" spans="1:11" s="2" customFormat="1" ht="12.75" customHeight="1" x14ac:dyDescent="0.25">
      <c r="B261" s="2" t="s">
        <v>20</v>
      </c>
      <c r="C261" s="6">
        <v>21309</v>
      </c>
      <c r="D261" s="6">
        <v>6500</v>
      </c>
      <c r="E261" s="6">
        <f t="shared" si="58"/>
        <v>1775.0397</v>
      </c>
      <c r="F261" s="6">
        <v>541</v>
      </c>
      <c r="G261" s="6">
        <f t="shared" si="60"/>
        <v>-101875.41745510341</v>
      </c>
      <c r="H261" s="46">
        <f t="shared" si="63"/>
        <v>-1234.0397</v>
      </c>
      <c r="I261" s="31"/>
      <c r="J261" s="16"/>
      <c r="K261" s="15">
        <f>(G261)*(H248/12)</f>
        <v>-721.61754030698251</v>
      </c>
    </row>
    <row r="262" spans="1:11" s="2" customFormat="1" ht="12.75" customHeight="1" x14ac:dyDescent="0.25">
      <c r="B262" s="2" t="s">
        <v>21</v>
      </c>
      <c r="C262" s="6">
        <v>21309</v>
      </c>
      <c r="D262" s="6">
        <v>6500</v>
      </c>
      <c r="E262" s="6">
        <f t="shared" si="58"/>
        <v>1775.0397</v>
      </c>
      <c r="F262" s="6">
        <v>541</v>
      </c>
      <c r="G262" s="6">
        <f t="shared" si="60"/>
        <v>-103109.4571551034</v>
      </c>
      <c r="H262" s="46">
        <f t="shared" si="63"/>
        <v>-1234.0397</v>
      </c>
      <c r="I262" s="31"/>
      <c r="J262" s="16"/>
      <c r="K262" s="15">
        <f>(G262)*(H248/12)</f>
        <v>-730.35865484864917</v>
      </c>
    </row>
    <row r="263" spans="1:11" s="2" customFormat="1" ht="12.75" customHeight="1" x14ac:dyDescent="0.25">
      <c r="B263" s="7" t="s">
        <v>22</v>
      </c>
      <c r="C263" s="8">
        <f>SUM(C250:C262)</f>
        <v>242754</v>
      </c>
      <c r="D263" s="9" t="s">
        <v>23</v>
      </c>
      <c r="E263" s="8">
        <f>SUM(E250:E262)</f>
        <v>20221.408200000005</v>
      </c>
      <c r="F263" s="8">
        <f>SUM(F250:F262)</f>
        <v>6492</v>
      </c>
      <c r="G263" s="12">
        <f>SUM(G250:G262)</f>
        <v>-1255554.457516344</v>
      </c>
      <c r="H263" s="49">
        <f>SUM(H250:H262)</f>
        <v>-13729.4082</v>
      </c>
      <c r="I263" s="38">
        <f>H248/12</f>
        <v>7.0833333333333338E-3</v>
      </c>
      <c r="J263" s="23"/>
      <c r="K263" s="30">
        <f>SUM(K250:K262)</f>
        <v>-8893.5107407407704</v>
      </c>
    </row>
    <row r="264" spans="1:11" s="2" customFormat="1" ht="12.75" customHeight="1" x14ac:dyDescent="0.25">
      <c r="H264" s="46"/>
      <c r="I264" s="31"/>
      <c r="J264" s="16"/>
      <c r="K264" s="15"/>
    </row>
    <row r="265" spans="1:11" s="2" customFormat="1" ht="12.75" customHeight="1" x14ac:dyDescent="0.25">
      <c r="B265" s="2" t="s">
        <v>24</v>
      </c>
      <c r="C265" s="10">
        <f>G263*I263</f>
        <v>-8893.5107407407704</v>
      </c>
      <c r="F265" s="2" t="s">
        <v>25</v>
      </c>
      <c r="G265" s="10">
        <f>H263+C265</f>
        <v>-22622.918940740768</v>
      </c>
      <c r="H265" s="46"/>
      <c r="I265" s="15">
        <f>SUM(I$14,G$33,G$53,G$73,G$93,G$112,G$131,G$149,G$168,G$187,G$206,G$226,G$245,G$265)</f>
        <v>-113237.00759584416</v>
      </c>
      <c r="J265" s="143" t="str">
        <f>IF($K263=$C265,"Intt OK","Intt CHECK IT")</f>
        <v>Intt OK</v>
      </c>
      <c r="K265" s="15"/>
    </row>
    <row r="266" spans="1:11" s="1" customFormat="1" ht="12.75" customHeight="1" x14ac:dyDescent="0.25">
      <c r="H266" s="53"/>
      <c r="I266" s="135" t="str">
        <f>IF($I265=$G270,"OK","CHECK IT")</f>
        <v>OK</v>
      </c>
      <c r="J266" s="27"/>
      <c r="K266" s="28"/>
    </row>
    <row r="267" spans="1:11" s="1" customFormat="1" ht="12.75" customHeight="1" x14ac:dyDescent="0.25">
      <c r="A267" s="2"/>
      <c r="B267" s="438" t="s">
        <v>2</v>
      </c>
      <c r="C267" s="438"/>
      <c r="D267" s="438"/>
      <c r="E267" s="438" t="s">
        <v>3</v>
      </c>
      <c r="F267" s="438"/>
      <c r="G267" s="3" t="s">
        <v>4</v>
      </c>
      <c r="H267" s="449" t="s">
        <v>49</v>
      </c>
      <c r="I267" s="449"/>
      <c r="J267" s="2"/>
      <c r="K267" s="28"/>
    </row>
    <row r="268" spans="1:11" s="1" customFormat="1" ht="12.75" customHeight="1" x14ac:dyDescent="0.25">
      <c r="A268" s="2"/>
      <c r="B268" s="439" t="s">
        <v>116</v>
      </c>
      <c r="C268" s="439"/>
      <c r="D268" s="439"/>
      <c r="E268" s="439" t="s">
        <v>117</v>
      </c>
      <c r="F268" s="439"/>
      <c r="G268" s="4" t="s">
        <v>118</v>
      </c>
      <c r="H268" s="52" t="s">
        <v>45</v>
      </c>
      <c r="I268" s="45"/>
      <c r="J268" s="2"/>
      <c r="K268" s="28"/>
    </row>
    <row r="269" spans="1:11" s="1" customFormat="1" ht="12.75" customHeight="1" x14ac:dyDescent="0.25">
      <c r="A269" s="2"/>
      <c r="B269" s="3" t="s">
        <v>9</v>
      </c>
      <c r="C269" s="5" t="s">
        <v>10</v>
      </c>
      <c r="D269" s="3" t="s">
        <v>11</v>
      </c>
      <c r="E269" s="5" t="s">
        <v>12</v>
      </c>
      <c r="F269" s="3" t="s">
        <v>13</v>
      </c>
      <c r="G269" s="5" t="s">
        <v>14</v>
      </c>
      <c r="H269" s="48" t="s">
        <v>15</v>
      </c>
      <c r="I269" s="3" t="s">
        <v>16</v>
      </c>
      <c r="J269" s="2"/>
      <c r="K269" s="28"/>
    </row>
    <row r="270" spans="1:11" s="1" customFormat="1" ht="12.75" customHeight="1" x14ac:dyDescent="0.25">
      <c r="A270" s="2"/>
      <c r="B270" s="2" t="s">
        <v>27</v>
      </c>
      <c r="C270" s="6">
        <v>22216</v>
      </c>
      <c r="D270" s="6">
        <v>6500</v>
      </c>
      <c r="E270" s="6">
        <f>C270*8.33%</f>
        <v>1850.5927999999999</v>
      </c>
      <c r="F270" s="6">
        <v>541</v>
      </c>
      <c r="G270" s="6">
        <f>$G$14+$G$33+$G$53+$G$73+$G$93+$G$112+$G$131+$G$149+$G$168+$G$187+$G$206+$G$226+$G$245+$G$265</f>
        <v>-113237.00759584416</v>
      </c>
      <c r="H270" s="46">
        <f>F270-E270</f>
        <v>-1309.5927999999999</v>
      </c>
      <c r="I270" s="31"/>
      <c r="J270" s="16"/>
      <c r="K270" s="15">
        <f>(G270)*(H268/12)</f>
        <v>-802.09547047056287</v>
      </c>
    </row>
    <row r="271" spans="1:11" s="1" customFormat="1" ht="12.75" customHeight="1" x14ac:dyDescent="0.25">
      <c r="A271" s="2"/>
      <c r="B271" s="2" t="s">
        <v>28</v>
      </c>
      <c r="C271" s="6">
        <v>27979</v>
      </c>
      <c r="D271" s="6">
        <v>6500</v>
      </c>
      <c r="E271" s="6">
        <f t="shared" ref="E271:E282" si="64">C271*8.33%</f>
        <v>2330.6507000000001</v>
      </c>
      <c r="F271" s="6">
        <v>541</v>
      </c>
      <c r="G271" s="6">
        <f>G270+H270</f>
        <v>-114546.60039584416</v>
      </c>
      <c r="H271" s="46">
        <f t="shared" ref="H271:H276" si="65">F271-E271</f>
        <v>-1789.6507000000001</v>
      </c>
      <c r="I271" s="31"/>
      <c r="J271" s="16"/>
      <c r="K271" s="15">
        <f>(G271)*(H268/12)</f>
        <v>-811.37175280389613</v>
      </c>
    </row>
    <row r="272" spans="1:11" s="1" customFormat="1" ht="12.75" customHeight="1" x14ac:dyDescent="0.25">
      <c r="A272" s="2"/>
      <c r="B272" s="2" t="s">
        <v>35</v>
      </c>
      <c r="C272" s="6">
        <v>21041</v>
      </c>
      <c r="D272" s="6">
        <v>6500</v>
      </c>
      <c r="E272" s="6">
        <f t="shared" ref="E272" si="66">C272*8.33%</f>
        <v>1752.7153000000001</v>
      </c>
      <c r="F272" s="6">
        <v>0</v>
      </c>
      <c r="G272" s="6">
        <f t="shared" ref="G272:G273" si="67">G271+H271</f>
        <v>-116336.25109584416</v>
      </c>
      <c r="H272" s="46">
        <f t="shared" si="65"/>
        <v>-1752.7153000000001</v>
      </c>
      <c r="I272" s="31"/>
      <c r="J272" s="16"/>
      <c r="K272" s="42">
        <f>(G272)*(H268/12)</f>
        <v>-824.04844526222951</v>
      </c>
    </row>
    <row r="273" spans="1:11" s="1" customFormat="1" ht="12.75" customHeight="1" x14ac:dyDescent="0.25">
      <c r="A273" s="2"/>
      <c r="B273" s="2" t="s">
        <v>29</v>
      </c>
      <c r="C273" s="6">
        <v>27979</v>
      </c>
      <c r="D273" s="6">
        <v>6500</v>
      </c>
      <c r="E273" s="6">
        <f t="shared" si="64"/>
        <v>2330.6507000000001</v>
      </c>
      <c r="F273" s="6">
        <v>541</v>
      </c>
      <c r="G273" s="6">
        <f t="shared" si="67"/>
        <v>-118088.96639584415</v>
      </c>
      <c r="H273" s="46">
        <f t="shared" si="65"/>
        <v>-1789.6507000000001</v>
      </c>
      <c r="I273" s="31"/>
      <c r="J273" s="16"/>
      <c r="K273" s="15">
        <f>(G273)*(H268/12)</f>
        <v>-836.46351197056276</v>
      </c>
    </row>
    <row r="274" spans="1:11" s="1" customFormat="1" ht="12.75" customHeight="1" x14ac:dyDescent="0.25">
      <c r="A274" s="2"/>
      <c r="B274" s="2" t="s">
        <v>30</v>
      </c>
      <c r="C274" s="6">
        <v>27979</v>
      </c>
      <c r="D274" s="6">
        <v>6500</v>
      </c>
      <c r="E274" s="6">
        <f t="shared" si="64"/>
        <v>2330.6507000000001</v>
      </c>
      <c r="F274" s="6">
        <v>541</v>
      </c>
      <c r="G274" s="6">
        <f t="shared" ref="G274:G282" si="68">G273+H273</f>
        <v>-119878.61709584415</v>
      </c>
      <c r="H274" s="46">
        <f t="shared" si="65"/>
        <v>-1789.6507000000001</v>
      </c>
      <c r="I274" s="31" t="s">
        <v>54</v>
      </c>
      <c r="J274" s="16"/>
      <c r="K274" s="15">
        <f>(G274)*(H268/12)</f>
        <v>-849.14020442889614</v>
      </c>
    </row>
    <row r="275" spans="1:11" s="1" customFormat="1" ht="12.75" customHeight="1" x14ac:dyDescent="0.25">
      <c r="A275" s="2"/>
      <c r="B275" s="2" t="s">
        <v>31</v>
      </c>
      <c r="C275" s="6">
        <v>28826</v>
      </c>
      <c r="D275" s="6">
        <v>6500</v>
      </c>
      <c r="E275" s="6">
        <f t="shared" si="64"/>
        <v>2401.2058000000002</v>
      </c>
      <c r="F275" s="6">
        <v>541</v>
      </c>
      <c r="G275" s="6">
        <f t="shared" si="68"/>
        <v>-121668.26779584415</v>
      </c>
      <c r="H275" s="46">
        <f t="shared" si="65"/>
        <v>-1860.2058000000002</v>
      </c>
      <c r="I275" s="31" t="s">
        <v>54</v>
      </c>
      <c r="J275" s="16"/>
      <c r="K275" s="15">
        <f>(G275)*(H268/12)</f>
        <v>-861.8168968872294</v>
      </c>
    </row>
    <row r="276" spans="1:11" s="1" customFormat="1" ht="12.75" customHeight="1" x14ac:dyDescent="0.25">
      <c r="A276" s="2"/>
      <c r="B276" s="2" t="s">
        <v>32</v>
      </c>
      <c r="C276" s="6">
        <v>28826</v>
      </c>
      <c r="D276" s="6">
        <v>6500</v>
      </c>
      <c r="E276" s="6">
        <f t="shared" si="64"/>
        <v>2401.2058000000002</v>
      </c>
      <c r="F276" s="6">
        <v>541</v>
      </c>
      <c r="G276" s="6">
        <f t="shared" si="68"/>
        <v>-123528.47359584415</v>
      </c>
      <c r="H276" s="46">
        <f t="shared" si="65"/>
        <v>-1860.2058000000002</v>
      </c>
      <c r="I276" s="31"/>
      <c r="J276" s="16"/>
      <c r="K276" s="15">
        <f>(G276)*(H268/12)</f>
        <v>-874.99335463722946</v>
      </c>
    </row>
    <row r="277" spans="1:11" s="1" customFormat="1" ht="12.75" customHeight="1" x14ac:dyDescent="0.25">
      <c r="A277" s="2"/>
      <c r="B277" s="2" t="s">
        <v>33</v>
      </c>
      <c r="C277" s="6">
        <v>28826</v>
      </c>
      <c r="D277" s="6">
        <v>6500</v>
      </c>
      <c r="E277" s="6">
        <f t="shared" si="64"/>
        <v>2401.2058000000002</v>
      </c>
      <c r="F277" s="6">
        <v>541</v>
      </c>
      <c r="G277" s="6">
        <f t="shared" si="68"/>
        <v>-125388.67939584414</v>
      </c>
      <c r="H277" s="46">
        <f>F277-E277</f>
        <v>-1860.2058000000002</v>
      </c>
      <c r="I277" s="31"/>
      <c r="J277" s="16"/>
      <c r="K277" s="15">
        <f>(G277)*(H268/12)</f>
        <v>-888.1698123872294</v>
      </c>
    </row>
    <row r="278" spans="1:11" s="1" customFormat="1" ht="12.75" customHeight="1" x14ac:dyDescent="0.25">
      <c r="A278" s="2"/>
      <c r="B278" s="2" t="s">
        <v>17</v>
      </c>
      <c r="C278" s="6">
        <v>28826</v>
      </c>
      <c r="D278" s="6">
        <v>6500</v>
      </c>
      <c r="E278" s="6">
        <f t="shared" si="64"/>
        <v>2401.2058000000002</v>
      </c>
      <c r="F278" s="6">
        <v>541</v>
      </c>
      <c r="G278" s="6">
        <f t="shared" si="68"/>
        <v>-127248.88519584414</v>
      </c>
      <c r="H278" s="46">
        <f>F278-E278</f>
        <v>-1860.2058000000002</v>
      </c>
      <c r="I278" s="31"/>
      <c r="J278" s="16"/>
      <c r="K278" s="15">
        <f>(G278)*(H268/12)</f>
        <v>-901.34627013722934</v>
      </c>
    </row>
    <row r="279" spans="1:11" s="1" customFormat="1" ht="12.75" customHeight="1" x14ac:dyDescent="0.25">
      <c r="A279" s="2"/>
      <c r="B279" s="2" t="s">
        <v>18</v>
      </c>
      <c r="C279" s="6">
        <v>28826</v>
      </c>
      <c r="D279" s="6">
        <v>6500</v>
      </c>
      <c r="E279" s="6">
        <f t="shared" si="64"/>
        <v>2401.2058000000002</v>
      </c>
      <c r="F279" s="6">
        <v>541</v>
      </c>
      <c r="G279" s="6">
        <f t="shared" si="68"/>
        <v>-129109.09099584413</v>
      </c>
      <c r="H279" s="46">
        <f>F279-E279</f>
        <v>-1860.2058000000002</v>
      </c>
      <c r="I279" s="31"/>
      <c r="J279" s="16"/>
      <c r="K279" s="15">
        <f>(G279)*(H268/12)</f>
        <v>-914.52272788722939</v>
      </c>
    </row>
    <row r="280" spans="1:11" s="1" customFormat="1" ht="12.75" customHeight="1" x14ac:dyDescent="0.25">
      <c r="A280" s="2"/>
      <c r="B280" s="2" t="s">
        <v>19</v>
      </c>
      <c r="C280" s="6">
        <v>30317</v>
      </c>
      <c r="D280" s="6">
        <v>6500</v>
      </c>
      <c r="E280" s="6">
        <f t="shared" si="64"/>
        <v>2525.4061000000002</v>
      </c>
      <c r="F280" s="6">
        <v>541</v>
      </c>
      <c r="G280" s="6">
        <f t="shared" si="68"/>
        <v>-130969.29679584413</v>
      </c>
      <c r="H280" s="46">
        <f t="shared" ref="H280:H282" si="69">F280-E280</f>
        <v>-1984.4061000000002</v>
      </c>
      <c r="I280" s="31"/>
      <c r="J280" s="16"/>
      <c r="K280" s="15">
        <f>(G280)*(H268/12)</f>
        <v>-927.69918563722933</v>
      </c>
    </row>
    <row r="281" spans="1:11" s="1" customFormat="1" ht="12.75" customHeight="1" x14ac:dyDescent="0.25">
      <c r="A281" s="2"/>
      <c r="B281" s="2" t="s">
        <v>20</v>
      </c>
      <c r="C281" s="6">
        <v>30317</v>
      </c>
      <c r="D281" s="6">
        <v>6500</v>
      </c>
      <c r="E281" s="6">
        <f t="shared" si="64"/>
        <v>2525.4061000000002</v>
      </c>
      <c r="F281" s="6">
        <v>541</v>
      </c>
      <c r="G281" s="6">
        <f t="shared" si="68"/>
        <v>-132953.70289584412</v>
      </c>
      <c r="H281" s="46">
        <f t="shared" si="69"/>
        <v>-1984.4061000000002</v>
      </c>
      <c r="I281" s="31"/>
      <c r="J281" s="16"/>
      <c r="K281" s="15">
        <f>(G281)*(H268/12)</f>
        <v>-941.75539551222926</v>
      </c>
    </row>
    <row r="282" spans="1:11" s="1" customFormat="1" ht="12.75" customHeight="1" x14ac:dyDescent="0.25">
      <c r="A282" s="2"/>
      <c r="B282" s="2" t="s">
        <v>21</v>
      </c>
      <c r="C282" s="6">
        <v>30317</v>
      </c>
      <c r="D282" s="6">
        <v>6500</v>
      </c>
      <c r="E282" s="6">
        <f t="shared" si="64"/>
        <v>2525.4061000000002</v>
      </c>
      <c r="F282" s="6">
        <v>541</v>
      </c>
      <c r="G282" s="6">
        <f t="shared" si="68"/>
        <v>-134938.10899584412</v>
      </c>
      <c r="H282" s="46">
        <f t="shared" si="69"/>
        <v>-1984.4061000000002</v>
      </c>
      <c r="I282" s="31"/>
      <c r="J282" s="16"/>
      <c r="K282" s="15">
        <f>(G282)*(H268/12)</f>
        <v>-955.81160538722918</v>
      </c>
    </row>
    <row r="283" spans="1:11" s="1" customFormat="1" ht="12.75" customHeight="1" x14ac:dyDescent="0.25">
      <c r="A283" s="2"/>
      <c r="B283" s="7" t="s">
        <v>22</v>
      </c>
      <c r="C283" s="8">
        <f>SUM(C270:C282)</f>
        <v>362275</v>
      </c>
      <c r="D283" s="9" t="s">
        <v>23</v>
      </c>
      <c r="E283" s="8">
        <f>SUM(E270:E282)</f>
        <v>30177.5075</v>
      </c>
      <c r="F283" s="8">
        <f>SUM(F270:F282)</f>
        <v>6492</v>
      </c>
      <c r="G283" s="12">
        <f>SUM(G270:G282)</f>
        <v>-1607891.9482459738</v>
      </c>
      <c r="H283" s="49">
        <f>SUM(H270:H282)</f>
        <v>-23685.5075</v>
      </c>
      <c r="I283" s="38">
        <f>H268/12</f>
        <v>7.0833333333333338E-3</v>
      </c>
      <c r="J283" s="23"/>
      <c r="K283" s="30">
        <f>SUM(K270:K282)</f>
        <v>-11389.234633408982</v>
      </c>
    </row>
    <row r="284" spans="1:11" s="1" customFormat="1" ht="12.75" customHeight="1" x14ac:dyDescent="0.25">
      <c r="A284" s="2"/>
      <c r="B284" s="2"/>
      <c r="C284" s="2"/>
      <c r="D284" s="2"/>
      <c r="E284" s="2"/>
      <c r="F284" s="2"/>
      <c r="G284" s="2"/>
      <c r="H284" s="46"/>
      <c r="I284" s="31"/>
      <c r="J284" s="16"/>
      <c r="K284" s="15"/>
    </row>
    <row r="285" spans="1:11" s="1" customFormat="1" ht="12.75" customHeight="1" x14ac:dyDescent="0.25">
      <c r="A285" s="2"/>
      <c r="B285" s="2" t="s">
        <v>24</v>
      </c>
      <c r="C285" s="10">
        <f>G283*I283</f>
        <v>-11389.234633408982</v>
      </c>
      <c r="D285" s="2"/>
      <c r="E285" s="2"/>
      <c r="F285" s="2" t="s">
        <v>25</v>
      </c>
      <c r="G285" s="10">
        <f>H283+C285</f>
        <v>-35074.742133408981</v>
      </c>
      <c r="H285" s="46"/>
      <c r="I285" s="15">
        <f>SUM(I$14,G$33,G$53,G$73,G$93,G$112,G$131,G$149,G$168,G$187,G$206,G$226,G$245,G$265,G$285)</f>
        <v>-148311.74972925315</v>
      </c>
      <c r="J285" s="143" t="str">
        <f>IF($K283=$C285,"Intt OK","Intt CHECK IT")</f>
        <v>Intt OK</v>
      </c>
      <c r="K285" s="15"/>
    </row>
    <row r="286" spans="1:11" s="1" customFormat="1" ht="12.75" customHeight="1" x14ac:dyDescent="0.25">
      <c r="H286" s="53"/>
      <c r="I286" s="135" t="str">
        <f>IF($I285=$G290,"OK","CHECK IT")</f>
        <v>OK</v>
      </c>
      <c r="K286" s="28"/>
    </row>
    <row r="287" spans="1:11" s="1" customFormat="1" ht="12.75" customHeight="1" x14ac:dyDescent="0.25">
      <c r="A287" s="2"/>
      <c r="B287" s="438" t="s">
        <v>2</v>
      </c>
      <c r="C287" s="438"/>
      <c r="D287" s="438"/>
      <c r="E287" s="438" t="s">
        <v>3</v>
      </c>
      <c r="F287" s="438"/>
      <c r="G287" s="3" t="s">
        <v>4</v>
      </c>
      <c r="H287" s="449" t="s">
        <v>50</v>
      </c>
      <c r="I287" s="449"/>
      <c r="J287" s="2"/>
      <c r="K287" s="28"/>
    </row>
    <row r="288" spans="1:11" s="1" customFormat="1" ht="12.75" customHeight="1" x14ac:dyDescent="0.25">
      <c r="A288" s="2"/>
      <c r="B288" s="439" t="s">
        <v>116</v>
      </c>
      <c r="C288" s="439"/>
      <c r="D288" s="439"/>
      <c r="E288" s="439" t="s">
        <v>117</v>
      </c>
      <c r="F288" s="439"/>
      <c r="G288" s="4" t="s">
        <v>118</v>
      </c>
      <c r="H288" s="52" t="s">
        <v>40</v>
      </c>
      <c r="I288" s="45"/>
      <c r="J288" s="2"/>
      <c r="K288" s="28"/>
    </row>
    <row r="289" spans="1:11" s="1" customFormat="1" ht="12.75" customHeight="1" x14ac:dyDescent="0.25">
      <c r="A289" s="2"/>
      <c r="B289" s="3" t="s">
        <v>9</v>
      </c>
      <c r="C289" s="5" t="s">
        <v>10</v>
      </c>
      <c r="D289" s="3" t="s">
        <v>11</v>
      </c>
      <c r="E289" s="5" t="s">
        <v>12</v>
      </c>
      <c r="F289" s="3" t="s">
        <v>13</v>
      </c>
      <c r="G289" s="5" t="s">
        <v>14</v>
      </c>
      <c r="H289" s="48" t="s">
        <v>15</v>
      </c>
      <c r="I289" s="3" t="s">
        <v>16</v>
      </c>
      <c r="J289" s="2"/>
      <c r="K289" s="28"/>
    </row>
    <row r="290" spans="1:11" s="1" customFormat="1" ht="12.75" customHeight="1" x14ac:dyDescent="0.25">
      <c r="A290" s="2"/>
      <c r="B290" s="2" t="s">
        <v>27</v>
      </c>
      <c r="C290" s="6">
        <v>30317</v>
      </c>
      <c r="D290" s="6">
        <v>6500</v>
      </c>
      <c r="E290" s="6">
        <f>C290*8.33%</f>
        <v>2525.4061000000002</v>
      </c>
      <c r="F290" s="6">
        <v>541</v>
      </c>
      <c r="G290" s="6">
        <f>$G$14+$G$33+$G$53+$G$73+$G$93+$G$112+$G$131+$G$149+$G$168+$G$187+$G$206+$G$226+$G$245+$G$265+$G$285</f>
        <v>-148311.74972925315</v>
      </c>
      <c r="H290" s="46">
        <f>F290-E290</f>
        <v>-1984.4061000000002</v>
      </c>
      <c r="I290" s="31"/>
      <c r="J290" s="16"/>
      <c r="K290" s="15">
        <f>(G290)*(H288/12)</f>
        <v>-1174.1346853565876</v>
      </c>
    </row>
    <row r="291" spans="1:11" s="1" customFormat="1" ht="12.75" customHeight="1" x14ac:dyDescent="0.25">
      <c r="A291" s="2"/>
      <c r="B291" s="2" t="s">
        <v>35</v>
      </c>
      <c r="C291" s="6">
        <v>21041</v>
      </c>
      <c r="D291" s="6">
        <v>6500</v>
      </c>
      <c r="E291" s="6">
        <f t="shared" ref="E291" si="70">C291*8.33%</f>
        <v>1752.7153000000001</v>
      </c>
      <c r="F291" s="6">
        <v>0</v>
      </c>
      <c r="G291" s="6">
        <f t="shared" ref="G291:G292" si="71">G290+H290</f>
        <v>-150296.15582925314</v>
      </c>
      <c r="H291" s="46">
        <f t="shared" ref="H291" si="72">F291-E291</f>
        <v>-1752.7153000000001</v>
      </c>
      <c r="I291" s="31"/>
      <c r="J291" s="16"/>
      <c r="K291" s="42">
        <f>(G291)*(H288/12)</f>
        <v>-1189.8445669815874</v>
      </c>
    </row>
    <row r="292" spans="1:11" s="1" customFormat="1" ht="12.75" customHeight="1" x14ac:dyDescent="0.25">
      <c r="A292" s="2"/>
      <c r="B292" s="2" t="s">
        <v>28</v>
      </c>
      <c r="C292" s="6">
        <v>31560</v>
      </c>
      <c r="D292" s="6">
        <v>6500</v>
      </c>
      <c r="E292" s="6">
        <f t="shared" ref="E292:E302" si="73">C292*8.33%</f>
        <v>2628.9479999999999</v>
      </c>
      <c r="F292" s="6">
        <v>541</v>
      </c>
      <c r="G292" s="6">
        <f t="shared" si="71"/>
        <v>-152048.87112925315</v>
      </c>
      <c r="H292" s="46">
        <f t="shared" ref="H292:H296" si="74">F292-E292</f>
        <v>-2087.9479999999999</v>
      </c>
      <c r="I292" s="31"/>
      <c r="J292" s="16"/>
      <c r="K292" s="15">
        <f>(G292)*(H288/12)</f>
        <v>-1203.7202297732542</v>
      </c>
    </row>
    <row r="293" spans="1:11" s="1" customFormat="1" ht="12.75" customHeight="1" x14ac:dyDescent="0.25">
      <c r="A293" s="2"/>
      <c r="B293" s="2" t="s">
        <v>29</v>
      </c>
      <c r="C293" s="6">
        <v>31560</v>
      </c>
      <c r="D293" s="6">
        <v>6500</v>
      </c>
      <c r="E293" s="6">
        <f t="shared" si="73"/>
        <v>2628.9479999999999</v>
      </c>
      <c r="F293" s="6">
        <v>541</v>
      </c>
      <c r="G293" s="6">
        <f t="shared" ref="G293:G302" si="75">G292+H292</f>
        <v>-154136.81912925316</v>
      </c>
      <c r="H293" s="46">
        <f t="shared" si="74"/>
        <v>-2087.9479999999999</v>
      </c>
      <c r="I293" s="31"/>
      <c r="J293" s="16"/>
      <c r="K293" s="15">
        <f>(G293)*(H288/12)</f>
        <v>-1220.2498181065876</v>
      </c>
    </row>
    <row r="294" spans="1:11" s="1" customFormat="1" ht="12.75" customHeight="1" x14ac:dyDescent="0.25">
      <c r="A294" s="2"/>
      <c r="B294" s="2" t="s">
        <v>30</v>
      </c>
      <c r="C294" s="6">
        <v>31560</v>
      </c>
      <c r="D294" s="6">
        <v>6500</v>
      </c>
      <c r="E294" s="6">
        <f t="shared" si="73"/>
        <v>2628.9479999999999</v>
      </c>
      <c r="F294" s="6">
        <v>541</v>
      </c>
      <c r="G294" s="6">
        <f t="shared" si="75"/>
        <v>-156224.76712925316</v>
      </c>
      <c r="H294" s="46">
        <f t="shared" si="74"/>
        <v>-2087.9479999999999</v>
      </c>
      <c r="I294" s="31" t="s">
        <v>54</v>
      </c>
      <c r="J294" s="16"/>
      <c r="K294" s="15">
        <f>(G294)*(H288/12)</f>
        <v>-1236.7794064399209</v>
      </c>
    </row>
    <row r="295" spans="1:11" s="1" customFormat="1" ht="12.75" customHeight="1" x14ac:dyDescent="0.25">
      <c r="A295" s="2"/>
      <c r="B295" s="2" t="s">
        <v>31</v>
      </c>
      <c r="C295" s="6">
        <v>32512</v>
      </c>
      <c r="D295" s="6">
        <v>6500</v>
      </c>
      <c r="E295" s="6">
        <f t="shared" si="73"/>
        <v>2708.2496000000001</v>
      </c>
      <c r="F295" s="6">
        <v>541</v>
      </c>
      <c r="G295" s="6">
        <f t="shared" si="75"/>
        <v>-158312.71512925316</v>
      </c>
      <c r="H295" s="46">
        <f t="shared" si="74"/>
        <v>-2167.2496000000001</v>
      </c>
      <c r="I295" s="31" t="s">
        <v>54</v>
      </c>
      <c r="J295" s="16"/>
      <c r="K295" s="15">
        <f>(G295)*(H288/12)</f>
        <v>-1253.3089947732544</v>
      </c>
    </row>
    <row r="296" spans="1:11" s="1" customFormat="1" ht="12.75" customHeight="1" x14ac:dyDescent="0.25">
      <c r="A296" s="2"/>
      <c r="B296" s="2" t="s">
        <v>32</v>
      </c>
      <c r="C296" s="6">
        <v>32512</v>
      </c>
      <c r="D296" s="6">
        <v>6500</v>
      </c>
      <c r="E296" s="6">
        <f t="shared" si="73"/>
        <v>2708.2496000000001</v>
      </c>
      <c r="F296" s="6">
        <v>541</v>
      </c>
      <c r="G296" s="6">
        <f t="shared" si="75"/>
        <v>-160479.96472925317</v>
      </c>
      <c r="H296" s="46">
        <f t="shared" si="74"/>
        <v>-2167.2496000000001</v>
      </c>
      <c r="I296" s="31"/>
      <c r="J296" s="16"/>
      <c r="K296" s="15">
        <f>(G296)*(H288/12)</f>
        <v>-1270.4663874399212</v>
      </c>
    </row>
    <row r="297" spans="1:11" s="1" customFormat="1" ht="12.75" customHeight="1" x14ac:dyDescent="0.25">
      <c r="A297" s="2"/>
      <c r="B297" s="2" t="s">
        <v>33</v>
      </c>
      <c r="C297" s="6">
        <v>32512</v>
      </c>
      <c r="D297" s="6">
        <v>6500</v>
      </c>
      <c r="E297" s="6">
        <f t="shared" si="73"/>
        <v>2708.2496000000001</v>
      </c>
      <c r="F297" s="6">
        <v>541</v>
      </c>
      <c r="G297" s="6">
        <f t="shared" si="75"/>
        <v>-162647.21432925318</v>
      </c>
      <c r="H297" s="46">
        <f>F297-E297</f>
        <v>-2167.2496000000001</v>
      </c>
      <c r="I297" s="31"/>
      <c r="J297" s="16"/>
      <c r="K297" s="15">
        <f>(G297)*(H288/12)</f>
        <v>-1287.6237801065879</v>
      </c>
    </row>
    <row r="298" spans="1:11" s="1" customFormat="1" ht="12.75" customHeight="1" x14ac:dyDescent="0.25">
      <c r="A298" s="2"/>
      <c r="B298" s="2" t="s">
        <v>17</v>
      </c>
      <c r="C298" s="6">
        <v>32512</v>
      </c>
      <c r="D298" s="6">
        <v>6500</v>
      </c>
      <c r="E298" s="6">
        <f t="shared" si="73"/>
        <v>2708.2496000000001</v>
      </c>
      <c r="F298" s="6">
        <v>541</v>
      </c>
      <c r="G298" s="6">
        <f t="shared" si="75"/>
        <v>-164814.46392925319</v>
      </c>
      <c r="H298" s="46">
        <f>F298-E298</f>
        <v>-2167.2496000000001</v>
      </c>
      <c r="I298" s="31"/>
      <c r="J298" s="16"/>
      <c r="K298" s="15">
        <f>(G298)*(H288/12)</f>
        <v>-1304.7811727732546</v>
      </c>
    </row>
    <row r="299" spans="1:11" s="1" customFormat="1" ht="12.75" customHeight="1" x14ac:dyDescent="0.25">
      <c r="A299" s="2"/>
      <c r="B299" s="2" t="s">
        <v>18</v>
      </c>
      <c r="C299" s="6">
        <v>32512</v>
      </c>
      <c r="D299" s="6">
        <v>6500</v>
      </c>
      <c r="E299" s="6">
        <f t="shared" si="73"/>
        <v>2708.2496000000001</v>
      </c>
      <c r="F299" s="6">
        <v>541</v>
      </c>
      <c r="G299" s="6">
        <f t="shared" si="75"/>
        <v>-166981.7135292532</v>
      </c>
      <c r="H299" s="46">
        <f>F299-E299</f>
        <v>-2167.2496000000001</v>
      </c>
      <c r="I299" s="31"/>
      <c r="J299" s="16"/>
      <c r="K299" s="15">
        <f>(G299)*(H288/12)</f>
        <v>-1321.9385654399214</v>
      </c>
    </row>
    <row r="300" spans="1:11" s="1" customFormat="1" ht="12.75" customHeight="1" x14ac:dyDescent="0.25">
      <c r="A300" s="2"/>
      <c r="B300" s="2" t="s">
        <v>19</v>
      </c>
      <c r="C300" s="6">
        <v>34560</v>
      </c>
      <c r="D300" s="6">
        <v>6500</v>
      </c>
      <c r="E300" s="6">
        <f t="shared" si="73"/>
        <v>2878.848</v>
      </c>
      <c r="F300" s="6">
        <v>541</v>
      </c>
      <c r="G300" s="6">
        <f t="shared" si="75"/>
        <v>-169148.96312925321</v>
      </c>
      <c r="H300" s="46">
        <f t="shared" ref="H300:H302" si="76">F300-E300</f>
        <v>-2337.848</v>
      </c>
      <c r="I300" s="31"/>
      <c r="J300" s="16"/>
      <c r="K300" s="15">
        <f>(G300)*(H288/12)</f>
        <v>-1339.0959581065881</v>
      </c>
    </row>
    <row r="301" spans="1:11" s="1" customFormat="1" ht="12.75" customHeight="1" x14ac:dyDescent="0.25">
      <c r="A301" s="2"/>
      <c r="B301" s="2" t="s">
        <v>20</v>
      </c>
      <c r="C301" s="6">
        <v>34560</v>
      </c>
      <c r="D301" s="6">
        <v>6500</v>
      </c>
      <c r="E301" s="6">
        <f t="shared" si="73"/>
        <v>2878.848</v>
      </c>
      <c r="F301" s="6">
        <v>541</v>
      </c>
      <c r="G301" s="6">
        <f t="shared" si="75"/>
        <v>-171486.81112925321</v>
      </c>
      <c r="H301" s="46">
        <f t="shared" si="76"/>
        <v>-2337.848</v>
      </c>
      <c r="I301" s="31"/>
      <c r="J301" s="16"/>
      <c r="K301" s="15">
        <f>(G301)*(H288/12)</f>
        <v>-1357.6039214399214</v>
      </c>
    </row>
    <row r="302" spans="1:11" s="1" customFormat="1" ht="12.75" customHeight="1" x14ac:dyDescent="0.25">
      <c r="A302" s="2"/>
      <c r="B302" s="2" t="s">
        <v>21</v>
      </c>
      <c r="C302" s="6">
        <v>34560</v>
      </c>
      <c r="D302" s="6">
        <v>6500</v>
      </c>
      <c r="E302" s="6">
        <f t="shared" si="73"/>
        <v>2878.848</v>
      </c>
      <c r="F302" s="6">
        <v>541</v>
      </c>
      <c r="G302" s="6">
        <f t="shared" si="75"/>
        <v>-173824.65912925321</v>
      </c>
      <c r="H302" s="46">
        <f t="shared" si="76"/>
        <v>-2337.848</v>
      </c>
      <c r="I302" s="31"/>
      <c r="J302" s="16"/>
      <c r="K302" s="15">
        <f>(G302)*(H288/12)</f>
        <v>-1376.1118847732546</v>
      </c>
    </row>
    <row r="303" spans="1:11" s="1" customFormat="1" ht="12.75" customHeight="1" x14ac:dyDescent="0.25">
      <c r="A303" s="2"/>
      <c r="B303" s="7" t="s">
        <v>22</v>
      </c>
      <c r="C303" s="8">
        <f>SUM(C290:C302)</f>
        <v>412278</v>
      </c>
      <c r="D303" s="9" t="s">
        <v>23</v>
      </c>
      <c r="E303" s="8">
        <f>SUM(E290:E302)</f>
        <v>34342.757399999995</v>
      </c>
      <c r="F303" s="8">
        <f>SUM(F290:F302)</f>
        <v>6492</v>
      </c>
      <c r="G303" s="12">
        <f>SUM(G290:G302)</f>
        <v>-2088714.8679802909</v>
      </c>
      <c r="H303" s="49">
        <f>SUM(H290:H302)</f>
        <v>-27850.757399999995</v>
      </c>
      <c r="I303" s="38">
        <f>H288/12</f>
        <v>7.9166666666666673E-3</v>
      </c>
      <c r="J303" s="23"/>
      <c r="K303" s="30">
        <f>SUM(K290:K302)</f>
        <v>-16535.659371510639</v>
      </c>
    </row>
    <row r="304" spans="1:11" s="1" customFormat="1" ht="12.75" customHeight="1" x14ac:dyDescent="0.25">
      <c r="A304" s="2"/>
      <c r="B304" s="2"/>
      <c r="C304" s="2"/>
      <c r="D304" s="2"/>
      <c r="E304" s="2"/>
      <c r="F304" s="2"/>
      <c r="G304" s="2"/>
      <c r="H304" s="46"/>
      <c r="I304" s="31"/>
      <c r="J304" s="16"/>
      <c r="K304" s="15"/>
    </row>
    <row r="305" spans="1:11" s="1" customFormat="1" ht="12.75" customHeight="1" x14ac:dyDescent="0.25">
      <c r="A305" s="2"/>
      <c r="B305" s="2" t="s">
        <v>24</v>
      </c>
      <c r="C305" s="10">
        <f>G303*I303</f>
        <v>-16535.659371510639</v>
      </c>
      <c r="D305" s="2"/>
      <c r="E305" s="2"/>
      <c r="F305" s="2" t="s">
        <v>25</v>
      </c>
      <c r="G305" s="10">
        <f>H303+C305</f>
        <v>-44386.41677151063</v>
      </c>
      <c r="H305" s="46"/>
      <c r="I305" s="15">
        <f>SUM(I$14,G$33,G$53,G$73,G$93,G$112,G$131,G$149,G$168,G$187,G$206,G$226,G$245,G$265,G$285,G$305)</f>
        <v>-192698.16650076379</v>
      </c>
      <c r="J305" s="143" t="str">
        <f>IF($K303=$C305,"Intt OK","Intt CHECK IT")</f>
        <v>Intt OK</v>
      </c>
      <c r="K305" s="15"/>
    </row>
    <row r="306" spans="1:11" s="1" customFormat="1" ht="12.75" customHeight="1" x14ac:dyDescent="0.25">
      <c r="H306" s="53"/>
      <c r="I306" s="135" t="str">
        <f>IF($I305=$G310,"OK","CHECK IT")</f>
        <v>OK</v>
      </c>
      <c r="K306" s="28"/>
    </row>
    <row r="307" spans="1:11" s="1" customFormat="1" ht="12.75" customHeight="1" x14ac:dyDescent="0.25">
      <c r="A307" s="2"/>
      <c r="B307" s="438" t="s">
        <v>2</v>
      </c>
      <c r="C307" s="438"/>
      <c r="D307" s="438"/>
      <c r="E307" s="438" t="s">
        <v>3</v>
      </c>
      <c r="F307" s="438"/>
      <c r="G307" s="3" t="s">
        <v>4</v>
      </c>
      <c r="H307" s="449" t="s">
        <v>51</v>
      </c>
      <c r="I307" s="449"/>
      <c r="J307" s="2"/>
      <c r="K307" s="28"/>
    </row>
    <row r="308" spans="1:11" s="1" customFormat="1" ht="12.75" customHeight="1" x14ac:dyDescent="0.25">
      <c r="A308" s="2"/>
      <c r="B308" s="439" t="s">
        <v>116</v>
      </c>
      <c r="C308" s="439"/>
      <c r="D308" s="439"/>
      <c r="E308" s="439" t="s">
        <v>117</v>
      </c>
      <c r="F308" s="439"/>
      <c r="G308" s="4" t="s">
        <v>118</v>
      </c>
      <c r="H308" s="52" t="s">
        <v>52</v>
      </c>
      <c r="I308" s="45"/>
      <c r="J308" s="2"/>
      <c r="K308" s="28"/>
    </row>
    <row r="309" spans="1:11" s="1" customFormat="1" ht="12.75" customHeight="1" x14ac:dyDescent="0.25">
      <c r="A309" s="2"/>
      <c r="B309" s="3" t="s">
        <v>9</v>
      </c>
      <c r="C309" s="5" t="s">
        <v>10</v>
      </c>
      <c r="D309" s="3" t="s">
        <v>11</v>
      </c>
      <c r="E309" s="5" t="s">
        <v>12</v>
      </c>
      <c r="F309" s="3" t="s">
        <v>13</v>
      </c>
      <c r="G309" s="5" t="s">
        <v>14</v>
      </c>
      <c r="H309" s="48" t="s">
        <v>15</v>
      </c>
      <c r="I309" s="3" t="s">
        <v>16</v>
      </c>
      <c r="J309" s="2"/>
      <c r="K309" s="28"/>
    </row>
    <row r="310" spans="1:11" s="1" customFormat="1" ht="12.75" customHeight="1" x14ac:dyDescent="0.25">
      <c r="A310" s="2"/>
      <c r="B310" s="2" t="s">
        <v>27</v>
      </c>
      <c r="C310" s="6">
        <v>34560</v>
      </c>
      <c r="D310" s="6">
        <v>6500</v>
      </c>
      <c r="E310" s="6">
        <f>C310*8.33%</f>
        <v>2878.848</v>
      </c>
      <c r="F310" s="6">
        <v>541</v>
      </c>
      <c r="G310" s="6">
        <f>$G$14+$G$33+$G$53+$G$73+$G$93+$G$112+$G$131+$G$149+$G$168+$G$187+$G$206+$G$226+$G$245+$G$265+$G$285+$G$305</f>
        <v>-192698.16650076379</v>
      </c>
      <c r="H310" s="46">
        <f>F310-E310</f>
        <v>-2337.848</v>
      </c>
      <c r="I310" s="31"/>
      <c r="J310" s="16"/>
      <c r="K310" s="15">
        <f>(G310)*(H308/12)</f>
        <v>-1324.7998946927512</v>
      </c>
    </row>
    <row r="311" spans="1:11" s="1" customFormat="1" ht="12.75" customHeight="1" x14ac:dyDescent="0.25">
      <c r="A311" s="2"/>
      <c r="B311" s="2" t="s">
        <v>28</v>
      </c>
      <c r="C311" s="6">
        <v>55600</v>
      </c>
      <c r="D311" s="6">
        <v>6500</v>
      </c>
      <c r="E311" s="6">
        <f t="shared" ref="E311:E321" si="77">C311*8.33%</f>
        <v>4631.4799999999996</v>
      </c>
      <c r="F311" s="6">
        <v>541</v>
      </c>
      <c r="G311" s="6">
        <f>G310+H310</f>
        <v>-195036.01450076379</v>
      </c>
      <c r="H311" s="46">
        <f t="shared" ref="H311:H315" si="78">F311-E311</f>
        <v>-4090.4799999999996</v>
      </c>
      <c r="I311" s="31"/>
      <c r="J311" s="16"/>
      <c r="K311" s="15">
        <f>(G311)*(H308/12)</f>
        <v>-1340.872599692751</v>
      </c>
    </row>
    <row r="312" spans="1:11" s="1" customFormat="1" ht="12.75" customHeight="1" x14ac:dyDescent="0.25">
      <c r="A312" s="2"/>
      <c r="B312" s="2" t="s">
        <v>29</v>
      </c>
      <c r="C312" s="6">
        <v>34560</v>
      </c>
      <c r="D312" s="6">
        <v>6500</v>
      </c>
      <c r="E312" s="6">
        <f t="shared" si="77"/>
        <v>2878.848</v>
      </c>
      <c r="F312" s="6">
        <v>541</v>
      </c>
      <c r="G312" s="6">
        <f t="shared" ref="G312:G321" si="79">G311+H311</f>
        <v>-199126.4945007638</v>
      </c>
      <c r="H312" s="46">
        <f t="shared" si="78"/>
        <v>-2337.848</v>
      </c>
      <c r="I312" s="31"/>
      <c r="J312" s="16"/>
      <c r="K312" s="15">
        <f>(G312)*(H308/12)</f>
        <v>-1368.9946496927512</v>
      </c>
    </row>
    <row r="313" spans="1:11" s="1" customFormat="1" ht="12.75" customHeight="1" x14ac:dyDescent="0.25">
      <c r="A313" s="2"/>
      <c r="B313" s="2" t="s">
        <v>30</v>
      </c>
      <c r="C313" s="6">
        <v>34560</v>
      </c>
      <c r="D313" s="6">
        <v>6500</v>
      </c>
      <c r="E313" s="6">
        <f t="shared" si="77"/>
        <v>2878.848</v>
      </c>
      <c r="F313" s="6">
        <v>541</v>
      </c>
      <c r="G313" s="6">
        <f t="shared" si="79"/>
        <v>-201464.3425007638</v>
      </c>
      <c r="H313" s="46">
        <f t="shared" si="78"/>
        <v>-2337.848</v>
      </c>
      <c r="I313" s="31" t="s">
        <v>54</v>
      </c>
      <c r="J313" s="16"/>
      <c r="K313" s="15">
        <f>(G313)*(H308/12)</f>
        <v>-1385.0673546927512</v>
      </c>
    </row>
    <row r="314" spans="1:11" s="1" customFormat="1" ht="12.75" customHeight="1" x14ac:dyDescent="0.25">
      <c r="A314" s="2"/>
      <c r="B314" s="2" t="s">
        <v>31</v>
      </c>
      <c r="C314" s="6">
        <v>35600</v>
      </c>
      <c r="D314" s="6">
        <v>6500</v>
      </c>
      <c r="E314" s="6">
        <f t="shared" si="77"/>
        <v>2965.48</v>
      </c>
      <c r="F314" s="6">
        <v>541</v>
      </c>
      <c r="G314" s="6">
        <f t="shared" si="79"/>
        <v>-203802.1905007638</v>
      </c>
      <c r="H314" s="46">
        <f t="shared" si="78"/>
        <v>-2424.48</v>
      </c>
      <c r="I314" s="31" t="s">
        <v>54</v>
      </c>
      <c r="J314" s="16"/>
      <c r="K314" s="15">
        <f>(G314)*(H308/12)</f>
        <v>-1401.140059692751</v>
      </c>
    </row>
    <row r="315" spans="1:11" s="1" customFormat="1" ht="12.75" customHeight="1" x14ac:dyDescent="0.25">
      <c r="A315" s="2"/>
      <c r="B315" s="2" t="s">
        <v>32</v>
      </c>
      <c r="C315" s="6">
        <v>35600</v>
      </c>
      <c r="D315" s="6">
        <v>6500</v>
      </c>
      <c r="E315" s="6">
        <f t="shared" si="77"/>
        <v>2965.48</v>
      </c>
      <c r="F315" s="6">
        <v>541</v>
      </c>
      <c r="G315" s="6">
        <f t="shared" si="79"/>
        <v>-206226.67050076381</v>
      </c>
      <c r="H315" s="46">
        <f t="shared" si="78"/>
        <v>-2424.48</v>
      </c>
      <c r="I315" s="31"/>
      <c r="J315" s="16"/>
      <c r="K315" s="15">
        <f>(G315)*(H308/12)</f>
        <v>-1417.8083596927511</v>
      </c>
    </row>
    <row r="316" spans="1:11" s="1" customFormat="1" ht="12.75" customHeight="1" x14ac:dyDescent="0.25">
      <c r="A316" s="2"/>
      <c r="B316" s="2" t="s">
        <v>33</v>
      </c>
      <c r="C316" s="6">
        <v>35600</v>
      </c>
      <c r="D316" s="6">
        <v>6500</v>
      </c>
      <c r="E316" s="6">
        <f t="shared" si="77"/>
        <v>2965.48</v>
      </c>
      <c r="F316" s="6">
        <v>541</v>
      </c>
      <c r="G316" s="6">
        <f t="shared" si="79"/>
        <v>-208651.15050076382</v>
      </c>
      <c r="H316" s="46">
        <f>F316-E316</f>
        <v>-2424.48</v>
      </c>
      <c r="I316" s="31"/>
      <c r="J316" s="16"/>
      <c r="K316" s="15">
        <f>(G316)*(H308/12)</f>
        <v>-1434.4766596927514</v>
      </c>
    </row>
    <row r="317" spans="1:11" s="1" customFormat="1" ht="12.75" customHeight="1" x14ac:dyDescent="0.25">
      <c r="A317" s="2"/>
      <c r="B317" s="2" t="s">
        <v>17</v>
      </c>
      <c r="C317" s="6">
        <v>35600</v>
      </c>
      <c r="D317" s="6">
        <v>6500</v>
      </c>
      <c r="E317" s="6">
        <f t="shared" si="77"/>
        <v>2965.48</v>
      </c>
      <c r="F317" s="6">
        <v>541</v>
      </c>
      <c r="G317" s="6">
        <f t="shared" si="79"/>
        <v>-211075.63050076383</v>
      </c>
      <c r="H317" s="46">
        <f>F317-E317</f>
        <v>-2424.48</v>
      </c>
      <c r="I317" s="31"/>
      <c r="J317" s="16"/>
      <c r="K317" s="15">
        <f>(G317)*(H308/12)</f>
        <v>-1451.1449596927514</v>
      </c>
    </row>
    <row r="318" spans="1:11" s="1" customFormat="1" ht="12.75" customHeight="1" x14ac:dyDescent="0.25">
      <c r="A318" s="2"/>
      <c r="B318" s="2" t="s">
        <v>18</v>
      </c>
      <c r="C318" s="6">
        <v>35600</v>
      </c>
      <c r="D318" s="6">
        <v>6500</v>
      </c>
      <c r="E318" s="6">
        <f t="shared" si="77"/>
        <v>2965.48</v>
      </c>
      <c r="F318" s="6">
        <v>541</v>
      </c>
      <c r="G318" s="6">
        <f t="shared" si="79"/>
        <v>-213500.11050076384</v>
      </c>
      <c r="H318" s="46">
        <f>F318-E318</f>
        <v>-2424.48</v>
      </c>
      <c r="I318" s="31"/>
      <c r="J318" s="16"/>
      <c r="K318" s="15">
        <f>(G318)*(H308/12)</f>
        <v>-1467.8132596927514</v>
      </c>
    </row>
    <row r="319" spans="1:11" s="1" customFormat="1" ht="12.75" customHeight="1" x14ac:dyDescent="0.25">
      <c r="A319" s="2"/>
      <c r="B319" s="2" t="s">
        <v>19</v>
      </c>
      <c r="C319" s="6">
        <v>35600</v>
      </c>
      <c r="D319" s="6">
        <v>6500</v>
      </c>
      <c r="E319" s="6">
        <f t="shared" si="77"/>
        <v>2965.48</v>
      </c>
      <c r="F319" s="6">
        <v>541</v>
      </c>
      <c r="G319" s="6">
        <f t="shared" si="79"/>
        <v>-215924.59050076385</v>
      </c>
      <c r="H319" s="46">
        <f t="shared" ref="H319:H321" si="80">F319-E319</f>
        <v>-2424.48</v>
      </c>
      <c r="I319" s="31"/>
      <c r="J319" s="16"/>
      <c r="K319" s="15">
        <f>(G319)*(H308/12)</f>
        <v>-1484.4815596927515</v>
      </c>
    </row>
    <row r="320" spans="1:11" s="1" customFormat="1" ht="12.75" customHeight="1" x14ac:dyDescent="0.25">
      <c r="A320" s="2"/>
      <c r="B320" s="2" t="s">
        <v>20</v>
      </c>
      <c r="C320" s="6">
        <v>38237</v>
      </c>
      <c r="D320" s="6">
        <v>6500</v>
      </c>
      <c r="E320" s="6">
        <f t="shared" si="77"/>
        <v>3185.1421</v>
      </c>
      <c r="F320" s="6">
        <v>541</v>
      </c>
      <c r="G320" s="6">
        <f t="shared" si="79"/>
        <v>-218349.07050076386</v>
      </c>
      <c r="H320" s="46">
        <f t="shared" si="80"/>
        <v>-2644.1421</v>
      </c>
      <c r="I320" s="31"/>
      <c r="J320" s="16"/>
      <c r="K320" s="15">
        <f>(G320)*(H308/12)</f>
        <v>-1501.1498596927515</v>
      </c>
    </row>
    <row r="321" spans="1:12" s="1" customFormat="1" ht="12.75" customHeight="1" x14ac:dyDescent="0.25">
      <c r="A321" s="2"/>
      <c r="B321" s="2" t="s">
        <v>21</v>
      </c>
      <c r="C321" s="6">
        <v>38237</v>
      </c>
      <c r="D321" s="6">
        <v>6500</v>
      </c>
      <c r="E321" s="6">
        <f t="shared" si="77"/>
        <v>3185.1421</v>
      </c>
      <c r="F321" s="6">
        <v>541</v>
      </c>
      <c r="G321" s="6">
        <f t="shared" si="79"/>
        <v>-220993.21260076386</v>
      </c>
      <c r="H321" s="46">
        <f t="shared" si="80"/>
        <v>-2644.1421</v>
      </c>
      <c r="I321" s="31"/>
      <c r="J321" s="16"/>
      <c r="K321" s="15">
        <f>(G321)*(H308/12)</f>
        <v>-1519.3283366302514</v>
      </c>
    </row>
    <row r="322" spans="1:12" s="1" customFormat="1" ht="12.75" customHeight="1" x14ac:dyDescent="0.25">
      <c r="A322" s="2"/>
      <c r="B322" s="7" t="s">
        <v>22</v>
      </c>
      <c r="C322" s="8">
        <f>SUM(C310:C321)</f>
        <v>449354</v>
      </c>
      <c r="D322" s="9" t="s">
        <v>23</v>
      </c>
      <c r="E322" s="8">
        <f>SUM(E310:E321)</f>
        <v>37431.188199999997</v>
      </c>
      <c r="F322" s="8">
        <f>SUM(F310:F321)</f>
        <v>6492</v>
      </c>
      <c r="G322" s="12">
        <f>SUM(G310:G321)</f>
        <v>-2486847.6441091662</v>
      </c>
      <c r="H322" s="49">
        <f>SUM(H310:H321)</f>
        <v>-30939.188200000001</v>
      </c>
      <c r="I322" s="38">
        <f>H308/12</f>
        <v>6.875E-3</v>
      </c>
      <c r="J322" s="23"/>
      <c r="K322" s="30">
        <f>SUM(K310:K321)</f>
        <v>-17097.077553250518</v>
      </c>
    </row>
    <row r="323" spans="1:12" s="1" customFormat="1" ht="12.75" customHeight="1" x14ac:dyDescent="0.25">
      <c r="A323" s="2"/>
      <c r="B323" s="2"/>
      <c r="C323" s="2"/>
      <c r="D323" s="2"/>
      <c r="E323" s="2"/>
      <c r="F323" s="2"/>
      <c r="G323" s="2"/>
      <c r="H323" s="46"/>
      <c r="I323" s="31"/>
      <c r="J323" s="16"/>
      <c r="K323" s="15"/>
    </row>
    <row r="324" spans="1:12" s="1" customFormat="1" ht="12.75" customHeight="1" x14ac:dyDescent="0.25">
      <c r="A324" s="2"/>
      <c r="B324" s="2" t="s">
        <v>24</v>
      </c>
      <c r="C324" s="10">
        <f>G322*I322</f>
        <v>-17097.077553250518</v>
      </c>
      <c r="D324" s="2"/>
      <c r="E324" s="2"/>
      <c r="F324" s="2" t="s">
        <v>25</v>
      </c>
      <c r="G324" s="10">
        <f>H322+C324</f>
        <v>-48036.265753250518</v>
      </c>
      <c r="H324" s="46"/>
      <c r="I324" s="15">
        <f>SUM(I$14,G$33,G$53,G$73,G$93,G$112,G$131,G$149,G$168,G$187,G$206,G$226,G$245,G$265,G$285,G$305,G$324)</f>
        <v>-240734.4322540143</v>
      </c>
      <c r="J324" s="143" t="s">
        <v>181</v>
      </c>
      <c r="K324" s="15"/>
    </row>
    <row r="325" spans="1:12" s="1" customFormat="1" ht="12.75" customHeight="1" x14ac:dyDescent="0.25">
      <c r="H325" s="53"/>
      <c r="I325" s="135" t="str">
        <f>IF($I324=$G329,"OK","CHECK IT")</f>
        <v>OK</v>
      </c>
      <c r="K325" s="28"/>
    </row>
    <row r="326" spans="1:12" s="1" customFormat="1" ht="12.75" customHeight="1" x14ac:dyDescent="0.25">
      <c r="A326" s="2"/>
      <c r="B326" s="438" t="s">
        <v>2</v>
      </c>
      <c r="C326" s="438"/>
      <c r="D326" s="438"/>
      <c r="E326" s="438" t="s">
        <v>3</v>
      </c>
      <c r="F326" s="438"/>
      <c r="G326" s="3" t="s">
        <v>4</v>
      </c>
      <c r="H326" s="449" t="s">
        <v>53</v>
      </c>
      <c r="I326" s="449"/>
      <c r="J326" s="2"/>
      <c r="K326" s="28"/>
    </row>
    <row r="327" spans="1:12" s="1" customFormat="1" ht="12.75" customHeight="1" x14ac:dyDescent="0.25">
      <c r="A327" s="2"/>
      <c r="B327" s="439" t="s">
        <v>116</v>
      </c>
      <c r="C327" s="439"/>
      <c r="D327" s="439"/>
      <c r="E327" s="439" t="s">
        <v>117</v>
      </c>
      <c r="F327" s="439"/>
      <c r="G327" s="4" t="s">
        <v>118</v>
      </c>
      <c r="H327" s="52" t="s">
        <v>45</v>
      </c>
      <c r="I327" s="45"/>
      <c r="J327" s="2"/>
      <c r="K327" s="28"/>
    </row>
    <row r="328" spans="1:12" s="1" customFormat="1" ht="12.75" customHeight="1" x14ac:dyDescent="0.25">
      <c r="A328" s="2"/>
      <c r="B328" s="3" t="s">
        <v>9</v>
      </c>
      <c r="C328" s="5" t="s">
        <v>10</v>
      </c>
      <c r="D328" s="3" t="s">
        <v>11</v>
      </c>
      <c r="E328" s="5" t="s">
        <v>12</v>
      </c>
      <c r="F328" s="3" t="s">
        <v>13</v>
      </c>
      <c r="G328" s="5" t="s">
        <v>14</v>
      </c>
      <c r="H328" s="48" t="s">
        <v>15</v>
      </c>
      <c r="I328" s="3" t="s">
        <v>16</v>
      </c>
      <c r="J328" s="2"/>
      <c r="K328" s="28"/>
    </row>
    <row r="329" spans="1:12" s="1" customFormat="1" ht="12.75" customHeight="1" x14ac:dyDescent="0.25">
      <c r="A329" s="2"/>
      <c r="B329" s="2" t="s">
        <v>27</v>
      </c>
      <c r="C329" s="6">
        <v>38237</v>
      </c>
      <c r="D329" s="6">
        <v>6500</v>
      </c>
      <c r="E329" s="6">
        <f>C329*8.33%</f>
        <v>3185.1421</v>
      </c>
      <c r="F329" s="6">
        <v>541</v>
      </c>
      <c r="G329" s="6">
        <f>$G$14+$G$33+$G$53+$G$73+$G$93+$G$112+$G$131+$G$149+$G$168+$G$187+$G$206+$G$226+$G$245+$G$265+$G$285+$G$305+$G$324</f>
        <v>-240734.4322540143</v>
      </c>
      <c r="H329" s="46">
        <f>F329-E329</f>
        <v>-2644.1421</v>
      </c>
      <c r="I329" s="31"/>
      <c r="J329" s="16"/>
      <c r="K329" s="15">
        <f>(G329)*(H327/12)</f>
        <v>-1705.2022284659347</v>
      </c>
    </row>
    <row r="330" spans="1:12" s="1" customFormat="1" ht="12.75" customHeight="1" x14ac:dyDescent="0.25">
      <c r="A330" s="2"/>
      <c r="B330" s="2" t="s">
        <v>28</v>
      </c>
      <c r="C330" s="6">
        <v>38237</v>
      </c>
      <c r="D330" s="6">
        <v>6500</v>
      </c>
      <c r="E330" s="6">
        <f t="shared" ref="E330:E336" si="81">C330*8.33%</f>
        <v>3185.1421</v>
      </c>
      <c r="F330" s="6">
        <v>541</v>
      </c>
      <c r="G330" s="6">
        <f>G329+H329</f>
        <v>-243378.5743540143</v>
      </c>
      <c r="H330" s="46">
        <f t="shared" ref="H330:H334" si="82">F330-E330</f>
        <v>-2644.1421</v>
      </c>
      <c r="I330" s="31"/>
      <c r="J330" s="16"/>
      <c r="K330" s="15">
        <f>(G330)*(H327/12)</f>
        <v>-1723.9315683409347</v>
      </c>
    </row>
    <row r="331" spans="1:12" s="1" customFormat="1" ht="12.75" customHeight="1" x14ac:dyDescent="0.25">
      <c r="A331" s="2"/>
      <c r="B331" s="2" t="s">
        <v>29</v>
      </c>
      <c r="C331" s="6">
        <v>38237</v>
      </c>
      <c r="D331" s="6">
        <v>6500</v>
      </c>
      <c r="E331" s="6">
        <f t="shared" si="81"/>
        <v>3185.1421</v>
      </c>
      <c r="F331" s="6">
        <v>541</v>
      </c>
      <c r="G331" s="6">
        <f t="shared" ref="G331:G340" si="83">G330+H330</f>
        <v>-246022.7164540143</v>
      </c>
      <c r="H331" s="46">
        <f t="shared" si="82"/>
        <v>-2644.1421</v>
      </c>
      <c r="I331" s="31"/>
      <c r="J331" s="16"/>
      <c r="K331" s="15">
        <f>(G331)*(H327/12)</f>
        <v>-1742.6609082159348</v>
      </c>
    </row>
    <row r="332" spans="1:12" s="1" customFormat="1" ht="12.75" customHeight="1" x14ac:dyDescent="0.25">
      <c r="A332" s="2"/>
      <c r="B332" s="2" t="s">
        <v>30</v>
      </c>
      <c r="C332" s="6">
        <v>38237</v>
      </c>
      <c r="D332" s="6">
        <v>6500</v>
      </c>
      <c r="E332" s="6">
        <f t="shared" si="81"/>
        <v>3185.1421</v>
      </c>
      <c r="F332" s="6">
        <v>541</v>
      </c>
      <c r="G332" s="6">
        <f t="shared" si="83"/>
        <v>-248666.8585540143</v>
      </c>
      <c r="H332" s="46">
        <f t="shared" si="82"/>
        <v>-2644.1421</v>
      </c>
      <c r="I332" s="31" t="s">
        <v>54</v>
      </c>
      <c r="J332" s="16"/>
      <c r="K332" s="15">
        <f>(G332)*(H327/12)</f>
        <v>-1761.3902480909346</v>
      </c>
    </row>
    <row r="333" spans="1:12" s="1" customFormat="1" ht="12.75" customHeight="1" x14ac:dyDescent="0.25">
      <c r="A333" s="2"/>
      <c r="B333" s="2" t="s">
        <v>31</v>
      </c>
      <c r="C333" s="6">
        <v>39397</v>
      </c>
      <c r="D333" s="6">
        <v>6500</v>
      </c>
      <c r="E333" s="6">
        <f t="shared" si="81"/>
        <v>3281.7701000000002</v>
      </c>
      <c r="F333" s="6">
        <v>541</v>
      </c>
      <c r="G333" s="6">
        <f t="shared" si="83"/>
        <v>-251311.00065401429</v>
      </c>
      <c r="H333" s="46">
        <f t="shared" si="82"/>
        <v>-2740.7701000000002</v>
      </c>
      <c r="I333" s="31" t="s">
        <v>54</v>
      </c>
      <c r="J333" s="16"/>
      <c r="K333" s="15">
        <f>(G333)*(H327/12)</f>
        <v>-1780.1195879659347</v>
      </c>
      <c r="L333" s="1" t="s">
        <v>54</v>
      </c>
    </row>
    <row r="334" spans="1:12" s="1" customFormat="1" ht="12.75" customHeight="1" x14ac:dyDescent="0.25">
      <c r="A334" s="2"/>
      <c r="B334" s="2" t="s">
        <v>32</v>
      </c>
      <c r="C334" s="6">
        <v>39397</v>
      </c>
      <c r="D334" s="6">
        <v>6500</v>
      </c>
      <c r="E334" s="6">
        <f t="shared" si="81"/>
        <v>3281.7701000000002</v>
      </c>
      <c r="F334" s="6">
        <v>541</v>
      </c>
      <c r="G334" s="6">
        <f t="shared" si="83"/>
        <v>-254051.77075401429</v>
      </c>
      <c r="H334" s="46">
        <f t="shared" si="82"/>
        <v>-2740.7701000000002</v>
      </c>
      <c r="I334" s="31" t="s">
        <v>54</v>
      </c>
      <c r="J334" s="16"/>
      <c r="K334" s="15">
        <f>(G334)*(H327/12)</f>
        <v>-1799.5333761742679</v>
      </c>
    </row>
    <row r="335" spans="1:12" s="1" customFormat="1" ht="12.75" customHeight="1" x14ac:dyDescent="0.25">
      <c r="A335" s="2"/>
      <c r="B335" s="2" t="s">
        <v>33</v>
      </c>
      <c r="C335" s="6">
        <v>39397</v>
      </c>
      <c r="D335" s="6">
        <v>6500</v>
      </c>
      <c r="E335" s="6">
        <f t="shared" si="81"/>
        <v>3281.7701000000002</v>
      </c>
      <c r="F335" s="6">
        <v>541</v>
      </c>
      <c r="G335" s="6">
        <f t="shared" si="83"/>
        <v>-256792.54085401428</v>
      </c>
      <c r="H335" s="46">
        <f>F335-E335</f>
        <v>-2740.7701000000002</v>
      </c>
      <c r="I335" s="31"/>
      <c r="J335" s="16"/>
      <c r="K335" s="15">
        <f>(G335)*(H327/12)</f>
        <v>-1818.9471643826014</v>
      </c>
    </row>
    <row r="336" spans="1:12" s="1" customFormat="1" ht="12.75" customHeight="1" x14ac:dyDescent="0.25">
      <c r="A336" s="2"/>
      <c r="B336" s="2" t="s">
        <v>17</v>
      </c>
      <c r="C336" s="6">
        <v>39397</v>
      </c>
      <c r="D336" s="6">
        <v>6500</v>
      </c>
      <c r="E336" s="6">
        <f t="shared" si="81"/>
        <v>3281.7701000000002</v>
      </c>
      <c r="F336" s="6">
        <v>541</v>
      </c>
      <c r="G336" s="6">
        <f t="shared" si="83"/>
        <v>-259533.31095401428</v>
      </c>
      <c r="H336" s="46">
        <f>F336-E336</f>
        <v>-2740.7701000000002</v>
      </c>
      <c r="I336" s="31"/>
      <c r="J336" s="16"/>
      <c r="K336" s="15">
        <f>(G336)*(H327/12)</f>
        <v>-1838.3609525909346</v>
      </c>
    </row>
    <row r="337" spans="1:11" s="1" customFormat="1" ht="12.75" customHeight="1" x14ac:dyDescent="0.25">
      <c r="A337" s="2"/>
      <c r="B337" s="2" t="s">
        <v>18</v>
      </c>
      <c r="C337" s="6">
        <v>0</v>
      </c>
      <c r="D337" s="6">
        <v>0</v>
      </c>
      <c r="E337" s="6">
        <v>0</v>
      </c>
      <c r="F337" s="6">
        <v>0</v>
      </c>
      <c r="G337" s="6">
        <f t="shared" si="83"/>
        <v>-262274.08105401427</v>
      </c>
      <c r="H337" s="46">
        <f>F337-E337</f>
        <v>0</v>
      </c>
      <c r="I337" s="31"/>
      <c r="J337" s="16"/>
      <c r="K337" s="15">
        <f>(G337)*(H327/12)</f>
        <v>-1857.7747407992679</v>
      </c>
    </row>
    <row r="338" spans="1:11" s="1" customFormat="1" ht="12.75" customHeight="1" x14ac:dyDescent="0.25">
      <c r="A338" s="2"/>
      <c r="B338" s="2" t="s">
        <v>19</v>
      </c>
      <c r="C338" s="6">
        <v>0</v>
      </c>
      <c r="D338" s="6">
        <v>0</v>
      </c>
      <c r="E338" s="6">
        <v>0</v>
      </c>
      <c r="F338" s="6">
        <v>0</v>
      </c>
      <c r="G338" s="6">
        <f t="shared" si="83"/>
        <v>-262274.08105401427</v>
      </c>
      <c r="H338" s="46">
        <f t="shared" ref="H338:H340" si="84">F338-E338</f>
        <v>0</v>
      </c>
      <c r="I338" s="31"/>
      <c r="J338" s="16"/>
      <c r="K338" s="15">
        <f>(G338)*(H327/12)</f>
        <v>-1857.7747407992679</v>
      </c>
    </row>
    <row r="339" spans="1:11" s="1" customFormat="1" ht="12.75" customHeight="1" x14ac:dyDescent="0.25">
      <c r="A339" s="2"/>
      <c r="B339" s="2" t="s">
        <v>20</v>
      </c>
      <c r="C339" s="6">
        <v>0</v>
      </c>
      <c r="D339" s="6">
        <v>0</v>
      </c>
      <c r="E339" s="6">
        <v>0</v>
      </c>
      <c r="F339" s="6">
        <v>0</v>
      </c>
      <c r="G339" s="6">
        <f t="shared" si="83"/>
        <v>-262274.08105401427</v>
      </c>
      <c r="H339" s="46">
        <f t="shared" si="84"/>
        <v>0</v>
      </c>
      <c r="I339" s="31"/>
      <c r="J339" s="16"/>
      <c r="K339" s="15">
        <f>(G339)*(H327/12)</f>
        <v>-1857.7747407992679</v>
      </c>
    </row>
    <row r="340" spans="1:11" s="1" customFormat="1" ht="12.75" customHeight="1" x14ac:dyDescent="0.25">
      <c r="A340" s="2"/>
      <c r="B340" s="2" t="s">
        <v>21</v>
      </c>
      <c r="C340" s="6">
        <v>0</v>
      </c>
      <c r="D340" s="6">
        <v>0</v>
      </c>
      <c r="E340" s="6">
        <v>0</v>
      </c>
      <c r="F340" s="6">
        <v>0</v>
      </c>
      <c r="G340" s="6">
        <f t="shared" si="83"/>
        <v>-262274.08105401427</v>
      </c>
      <c r="H340" s="46">
        <f t="shared" si="84"/>
        <v>0</v>
      </c>
      <c r="I340" s="31"/>
      <c r="J340" s="16"/>
      <c r="K340" s="15">
        <f>(G340)*(H327/12)</f>
        <v>-1857.7747407992679</v>
      </c>
    </row>
    <row r="341" spans="1:11" s="1" customFormat="1" ht="12.75" customHeight="1" x14ac:dyDescent="0.25">
      <c r="A341" s="2"/>
      <c r="B341" s="7" t="s">
        <v>22</v>
      </c>
      <c r="C341" s="8">
        <f>SUM(C329:C340)</f>
        <v>310536</v>
      </c>
      <c r="D341" s="9" t="s">
        <v>23</v>
      </c>
      <c r="E341" s="8">
        <f>SUM(E329:E340)</f>
        <v>25867.648800000003</v>
      </c>
      <c r="F341" s="8">
        <f>SUM(F329:F340)</f>
        <v>4328</v>
      </c>
      <c r="G341" s="12">
        <f>SUM(G329:G340)</f>
        <v>-3049587.5290481709</v>
      </c>
      <c r="H341" s="49">
        <f>SUM(H329:H340)</f>
        <v>-21539.648800000003</v>
      </c>
      <c r="I341" s="38">
        <f>H327/12</f>
        <v>7.0833333333333338E-3</v>
      </c>
      <c r="J341" s="23"/>
      <c r="K341" s="30">
        <f>SUM(K329:K340)</f>
        <v>-21601.24499742455</v>
      </c>
    </row>
    <row r="342" spans="1:11" s="1" customFormat="1" ht="12.75" customHeight="1" x14ac:dyDescent="0.25">
      <c r="A342" s="2"/>
      <c r="B342" s="2"/>
      <c r="C342" s="2"/>
      <c r="D342" s="2"/>
      <c r="E342" s="2"/>
      <c r="F342" s="2"/>
      <c r="G342" s="2"/>
      <c r="H342" s="46"/>
      <c r="I342" s="31"/>
      <c r="J342" s="16"/>
      <c r="K342" s="15"/>
    </row>
    <row r="343" spans="1:11" s="1" customFormat="1" ht="12.75" customHeight="1" x14ac:dyDescent="0.25">
      <c r="A343" s="2"/>
      <c r="B343" s="2" t="s">
        <v>24</v>
      </c>
      <c r="C343" s="10">
        <f>G341*I341</f>
        <v>-21601.244997424546</v>
      </c>
      <c r="D343" s="2"/>
      <c r="E343" s="2"/>
      <c r="F343" s="2" t="s">
        <v>25</v>
      </c>
      <c r="G343" s="10">
        <f>H341+C343</f>
        <v>-43140.893797424549</v>
      </c>
      <c r="H343" s="46"/>
      <c r="I343" s="15">
        <f>SUM(I$14,G$33,G$53,G$73,G$93,G$112,G$131,G$149,G$168,G$187,G$206,G$226,G$245,G$265,G$285,G$305,G$324,G$343)</f>
        <v>-283875.32605143887</v>
      </c>
      <c r="J343" s="143" t="str">
        <f>IF($K341=$C343,"Intt OK","Intt CHECK IT")</f>
        <v>Intt CHECK IT</v>
      </c>
      <c r="K343" s="15"/>
    </row>
    <row r="344" spans="1:11" s="1" customFormat="1" ht="12.75" customHeight="1" x14ac:dyDescent="0.25">
      <c r="H344" s="53"/>
      <c r="I344" s="135" t="str">
        <f>IF($I343=$G348,"OK","CHECK IT")</f>
        <v>OK</v>
      </c>
      <c r="K344" s="28"/>
    </row>
    <row r="345" spans="1:11" s="1" customFormat="1" ht="12.75" customHeight="1" x14ac:dyDescent="0.25">
      <c r="A345" s="2"/>
      <c r="B345" s="438" t="s">
        <v>2</v>
      </c>
      <c r="C345" s="438"/>
      <c r="D345" s="438"/>
      <c r="E345" s="438" t="s">
        <v>3</v>
      </c>
      <c r="F345" s="438"/>
      <c r="G345" s="3" t="s">
        <v>4</v>
      </c>
      <c r="H345" s="449" t="s">
        <v>55</v>
      </c>
      <c r="I345" s="449"/>
      <c r="J345" s="2"/>
      <c r="K345" s="28"/>
    </row>
    <row r="346" spans="1:11" s="1" customFormat="1" ht="12.75" customHeight="1" x14ac:dyDescent="0.25">
      <c r="A346" s="2"/>
      <c r="B346" s="439" t="s">
        <v>116</v>
      </c>
      <c r="C346" s="439"/>
      <c r="D346" s="439"/>
      <c r="E346" s="439" t="s">
        <v>117</v>
      </c>
      <c r="F346" s="439"/>
      <c r="G346" s="4" t="s">
        <v>118</v>
      </c>
      <c r="H346" s="52" t="s">
        <v>56</v>
      </c>
      <c r="I346" s="45"/>
      <c r="J346" s="2"/>
      <c r="K346" s="28"/>
    </row>
    <row r="347" spans="1:11" s="1" customFormat="1" ht="12.75" customHeight="1" x14ac:dyDescent="0.25">
      <c r="A347" s="2"/>
      <c r="B347" s="3" t="s">
        <v>9</v>
      </c>
      <c r="C347" s="5" t="s">
        <v>10</v>
      </c>
      <c r="D347" s="3" t="s">
        <v>11</v>
      </c>
      <c r="E347" s="5" t="s">
        <v>12</v>
      </c>
      <c r="F347" s="3" t="s">
        <v>13</v>
      </c>
      <c r="G347" s="5" t="s">
        <v>14</v>
      </c>
      <c r="H347" s="48" t="s">
        <v>15</v>
      </c>
      <c r="I347" s="3" t="s">
        <v>16</v>
      </c>
      <c r="J347" s="2"/>
      <c r="K347" s="28"/>
    </row>
    <row r="348" spans="1:11" s="1" customFormat="1" ht="12.75" customHeight="1" x14ac:dyDescent="0.25">
      <c r="A348" s="2"/>
      <c r="B348" s="2" t="s">
        <v>27</v>
      </c>
      <c r="C348" s="6">
        <v>0</v>
      </c>
      <c r="D348" s="6">
        <v>0</v>
      </c>
      <c r="E348" s="6">
        <v>0</v>
      </c>
      <c r="F348" s="6">
        <v>0</v>
      </c>
      <c r="G348" s="6">
        <f>$G$14+$G$33+$G$53+$G$73+$G$93+$G$112+$G$131+$G$149+$G$168+$G$187+$G$206+$G$226+$G$245+$G$265+$G$285+$G$305+$G$324+$G$343</f>
        <v>-283875.32605143887</v>
      </c>
      <c r="H348" s="46">
        <f>F348-E348</f>
        <v>0</v>
      </c>
      <c r="I348" s="31"/>
      <c r="J348" s="16"/>
      <c r="K348" s="15">
        <f>(G348)*(H346/12)</f>
        <v>-2069.9242524584083</v>
      </c>
    </row>
    <row r="349" spans="1:11" s="1" customFormat="1" ht="12.75" customHeight="1" x14ac:dyDescent="0.25">
      <c r="A349" s="2"/>
      <c r="B349" s="2" t="s">
        <v>35</v>
      </c>
      <c r="C349" s="6">
        <v>0</v>
      </c>
      <c r="D349" s="6">
        <v>0</v>
      </c>
      <c r="E349" s="6">
        <v>0</v>
      </c>
      <c r="F349" s="6">
        <v>0</v>
      </c>
      <c r="G349" s="6">
        <f t="shared" ref="G349:G350" si="85">G348+H348</f>
        <v>-283875.32605143887</v>
      </c>
      <c r="H349" s="46">
        <f t="shared" ref="H349" si="86">F349-E349</f>
        <v>0</v>
      </c>
      <c r="I349" s="31"/>
      <c r="J349" s="16"/>
      <c r="K349" s="42">
        <f>(G349)*(H346/12)</f>
        <v>-2069.9242524584083</v>
      </c>
    </row>
    <row r="350" spans="1:11" s="1" customFormat="1" ht="12.75" customHeight="1" x14ac:dyDescent="0.25">
      <c r="A350" s="2"/>
      <c r="B350" s="2" t="s">
        <v>28</v>
      </c>
      <c r="C350" s="6">
        <v>0</v>
      </c>
      <c r="D350" s="6">
        <v>0</v>
      </c>
      <c r="E350" s="6">
        <v>0</v>
      </c>
      <c r="F350" s="6">
        <v>0</v>
      </c>
      <c r="G350" s="6">
        <f t="shared" si="85"/>
        <v>-283875.32605143887</v>
      </c>
      <c r="H350" s="46">
        <f t="shared" ref="H350:H354" si="87">F350-E350</f>
        <v>0</v>
      </c>
      <c r="I350" s="31"/>
      <c r="J350" s="16"/>
      <c r="K350" s="15">
        <f>(G350)*(H346/12)</f>
        <v>-2069.9242524584083</v>
      </c>
    </row>
    <row r="351" spans="1:11" s="1" customFormat="1" ht="12.75" customHeight="1" x14ac:dyDescent="0.25">
      <c r="A351" s="2"/>
      <c r="B351" s="2" t="s">
        <v>29</v>
      </c>
      <c r="C351" s="6">
        <v>0</v>
      </c>
      <c r="D351" s="6">
        <v>0</v>
      </c>
      <c r="E351" s="6">
        <v>0</v>
      </c>
      <c r="F351" s="6">
        <v>0</v>
      </c>
      <c r="G351" s="6">
        <f t="shared" ref="G351:G361" si="88">G350+H350</f>
        <v>-283875.32605143887</v>
      </c>
      <c r="H351" s="46">
        <f t="shared" si="87"/>
        <v>0</v>
      </c>
      <c r="I351" s="31"/>
      <c r="J351" s="16"/>
      <c r="K351" s="15">
        <f>(G351)*(H346/12)</f>
        <v>-2069.9242524584083</v>
      </c>
    </row>
    <row r="352" spans="1:11" s="1" customFormat="1" ht="12.75" customHeight="1" x14ac:dyDescent="0.25">
      <c r="A352" s="2"/>
      <c r="B352" s="2" t="s">
        <v>30</v>
      </c>
      <c r="C352" s="6">
        <v>0</v>
      </c>
      <c r="D352" s="6">
        <v>0</v>
      </c>
      <c r="E352" s="6">
        <v>0</v>
      </c>
      <c r="F352" s="6">
        <v>0</v>
      </c>
      <c r="G352" s="6">
        <f t="shared" si="88"/>
        <v>-283875.32605143887</v>
      </c>
      <c r="H352" s="46">
        <f t="shared" si="87"/>
        <v>0</v>
      </c>
      <c r="I352" s="31" t="s">
        <v>54</v>
      </c>
      <c r="J352" s="16"/>
      <c r="K352" s="15">
        <f>(G352)*(H346/12)</f>
        <v>-2069.9242524584083</v>
      </c>
    </row>
    <row r="353" spans="1:11" s="1" customFormat="1" ht="12.75" customHeight="1" x14ac:dyDescent="0.25">
      <c r="A353" s="2"/>
      <c r="B353" s="2" t="s">
        <v>31</v>
      </c>
      <c r="C353" s="6">
        <v>0</v>
      </c>
      <c r="D353" s="6">
        <v>0</v>
      </c>
      <c r="E353" s="6">
        <v>0</v>
      </c>
      <c r="F353" s="6">
        <v>0</v>
      </c>
      <c r="G353" s="6">
        <f t="shared" si="88"/>
        <v>-283875.32605143887</v>
      </c>
      <c r="H353" s="46">
        <f t="shared" si="87"/>
        <v>0</v>
      </c>
      <c r="I353" s="31" t="s">
        <v>54</v>
      </c>
      <c r="J353" s="16"/>
      <c r="K353" s="15">
        <f>(G353)*(H346/12)</f>
        <v>-2069.9242524584083</v>
      </c>
    </row>
    <row r="354" spans="1:11" s="1" customFormat="1" ht="12.75" customHeight="1" x14ac:dyDescent="0.25">
      <c r="A354" s="2"/>
      <c r="B354" s="2" t="s">
        <v>32</v>
      </c>
      <c r="C354" s="6">
        <v>0</v>
      </c>
      <c r="D354" s="6">
        <v>0</v>
      </c>
      <c r="E354" s="6">
        <v>0</v>
      </c>
      <c r="F354" s="6">
        <v>0</v>
      </c>
      <c r="G354" s="6">
        <f t="shared" si="88"/>
        <v>-283875.32605143887</v>
      </c>
      <c r="H354" s="46">
        <f t="shared" si="87"/>
        <v>0</v>
      </c>
      <c r="I354" s="31"/>
      <c r="J354" s="16"/>
      <c r="K354" s="15">
        <f>(G354)*(H346/12)</f>
        <v>-2069.9242524584083</v>
      </c>
    </row>
    <row r="355" spans="1:11" s="1" customFormat="1" ht="12.75" customHeight="1" x14ac:dyDescent="0.25">
      <c r="A355" s="2"/>
      <c r="B355" s="2" t="s">
        <v>33</v>
      </c>
      <c r="C355" s="6">
        <v>0</v>
      </c>
      <c r="D355" s="6">
        <v>0</v>
      </c>
      <c r="E355" s="6">
        <v>0</v>
      </c>
      <c r="F355" s="6">
        <v>0</v>
      </c>
      <c r="G355" s="6">
        <f t="shared" si="88"/>
        <v>-283875.32605143887</v>
      </c>
      <c r="H355" s="46">
        <f>F355-E355</f>
        <v>0</v>
      </c>
      <c r="I355" s="31"/>
      <c r="J355" s="16"/>
      <c r="K355" s="15">
        <f>(G355)*(H346/12)</f>
        <v>-2069.9242524584083</v>
      </c>
    </row>
    <row r="356" spans="1:11" s="1" customFormat="1" ht="12.75" customHeight="1" x14ac:dyDescent="0.25">
      <c r="A356" s="2"/>
      <c r="B356" s="2" t="s">
        <v>35</v>
      </c>
      <c r="C356" s="6">
        <v>0</v>
      </c>
      <c r="D356" s="6">
        <v>0</v>
      </c>
      <c r="E356" s="6">
        <v>0</v>
      </c>
      <c r="F356" s="6">
        <v>0</v>
      </c>
      <c r="G356" s="6">
        <f t="shared" ref="G356:G357" si="89">G355+H355</f>
        <v>-283875.32605143887</v>
      </c>
      <c r="H356" s="46">
        <f t="shared" ref="H356" si="90">F356-E356</f>
        <v>0</v>
      </c>
      <c r="I356" s="31"/>
      <c r="J356" s="16"/>
      <c r="K356" s="42">
        <f>(G356)*(H346/12)</f>
        <v>-2069.9242524584083</v>
      </c>
    </row>
    <row r="357" spans="1:11" s="1" customFormat="1" ht="12.75" customHeight="1" x14ac:dyDescent="0.25">
      <c r="A357" s="2"/>
      <c r="B357" s="2" t="s">
        <v>17</v>
      </c>
      <c r="C357" s="6">
        <v>0</v>
      </c>
      <c r="D357" s="6">
        <v>0</v>
      </c>
      <c r="E357" s="6">
        <v>0</v>
      </c>
      <c r="F357" s="6">
        <v>0</v>
      </c>
      <c r="G357" s="6">
        <f t="shared" si="89"/>
        <v>-283875.32605143887</v>
      </c>
      <c r="H357" s="46">
        <f>F357-E357</f>
        <v>0</v>
      </c>
      <c r="I357" s="31"/>
      <c r="J357" s="16"/>
      <c r="K357" s="15">
        <f>(G357)*(H346/12)</f>
        <v>-2069.9242524584083</v>
      </c>
    </row>
    <row r="358" spans="1:11" s="1" customFormat="1" ht="12.75" customHeight="1" x14ac:dyDescent="0.25">
      <c r="A358" s="2"/>
      <c r="B358" s="2" t="s">
        <v>18</v>
      </c>
      <c r="C358" s="6">
        <v>0</v>
      </c>
      <c r="D358" s="6">
        <v>0</v>
      </c>
      <c r="E358" s="6">
        <v>0</v>
      </c>
      <c r="F358" s="6">
        <v>0</v>
      </c>
      <c r="G358" s="6">
        <f t="shared" si="88"/>
        <v>-283875.32605143887</v>
      </c>
      <c r="H358" s="46">
        <f>F358-E358</f>
        <v>0</v>
      </c>
      <c r="I358" s="31"/>
      <c r="J358" s="16"/>
      <c r="K358" s="15">
        <f>(G358)*(H346/12)</f>
        <v>-2069.9242524584083</v>
      </c>
    </row>
    <row r="359" spans="1:11" s="1" customFormat="1" ht="12.75" customHeight="1" x14ac:dyDescent="0.25">
      <c r="A359" s="2"/>
      <c r="B359" s="2" t="s">
        <v>19</v>
      </c>
      <c r="C359" s="6">
        <v>0</v>
      </c>
      <c r="D359" s="6">
        <v>0</v>
      </c>
      <c r="E359" s="6">
        <v>0</v>
      </c>
      <c r="F359" s="6">
        <v>0</v>
      </c>
      <c r="G359" s="6">
        <f t="shared" si="88"/>
        <v>-283875.32605143887</v>
      </c>
      <c r="H359" s="46">
        <f t="shared" ref="H359:H361" si="91">F359-E359</f>
        <v>0</v>
      </c>
      <c r="I359" s="31"/>
      <c r="J359" s="16"/>
      <c r="K359" s="15">
        <f>(G359)*(H346/12)</f>
        <v>-2069.9242524584083</v>
      </c>
    </row>
    <row r="360" spans="1:11" s="1" customFormat="1" ht="12.75" customHeight="1" x14ac:dyDescent="0.25">
      <c r="A360" s="2"/>
      <c r="B360" s="2" t="s">
        <v>20</v>
      </c>
      <c r="C360" s="6">
        <v>0</v>
      </c>
      <c r="D360" s="6">
        <v>0</v>
      </c>
      <c r="E360" s="6">
        <v>0</v>
      </c>
      <c r="F360" s="6">
        <v>0</v>
      </c>
      <c r="G360" s="6">
        <f t="shared" si="88"/>
        <v>-283875.32605143887</v>
      </c>
      <c r="H360" s="46">
        <f t="shared" si="91"/>
        <v>0</v>
      </c>
      <c r="I360" s="31"/>
      <c r="J360" s="16"/>
      <c r="K360" s="15">
        <f>(G360)*(H346/12)</f>
        <v>-2069.9242524584083</v>
      </c>
    </row>
    <row r="361" spans="1:11" s="1" customFormat="1" ht="12.75" customHeight="1" x14ac:dyDescent="0.25">
      <c r="A361" s="2"/>
      <c r="B361" s="2" t="s">
        <v>21</v>
      </c>
      <c r="C361" s="6">
        <v>0</v>
      </c>
      <c r="D361" s="6">
        <v>0</v>
      </c>
      <c r="E361" s="6">
        <v>0</v>
      </c>
      <c r="F361" s="6">
        <v>0</v>
      </c>
      <c r="G361" s="6">
        <f t="shared" si="88"/>
        <v>-283875.32605143887</v>
      </c>
      <c r="H361" s="46">
        <f t="shared" si="91"/>
        <v>0</v>
      </c>
      <c r="I361" s="31"/>
      <c r="J361" s="16"/>
      <c r="K361" s="15">
        <f>(G361)*(H346/12)</f>
        <v>-2069.9242524584083</v>
      </c>
    </row>
    <row r="362" spans="1:11" s="1" customFormat="1" ht="12.75" customHeight="1" x14ac:dyDescent="0.25">
      <c r="A362" s="2"/>
      <c r="B362" s="7" t="s">
        <v>22</v>
      </c>
      <c r="C362" s="8">
        <f>SUM(C348:C361)</f>
        <v>0</v>
      </c>
      <c r="D362" s="9" t="s">
        <v>23</v>
      </c>
      <c r="E362" s="8">
        <f>SUM(E348:E361)</f>
        <v>0</v>
      </c>
      <c r="F362" s="8">
        <f>SUM(F348:F361)</f>
        <v>0</v>
      </c>
      <c r="G362" s="12">
        <f>SUM(G348:G361)</f>
        <v>-3974254.5647201431</v>
      </c>
      <c r="H362" s="49">
        <f>SUM(H348:H361)</f>
        <v>0</v>
      </c>
      <c r="I362" s="38">
        <f>H346/12</f>
        <v>7.2916666666666659E-3</v>
      </c>
      <c r="J362" s="23"/>
      <c r="K362" s="30">
        <f>SUM(K348:K361)</f>
        <v>-28978.939534417714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2"/>
      <c r="H363" s="46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-28978.939534417706</v>
      </c>
      <c r="D364" s="2"/>
      <c r="E364" s="2"/>
      <c r="F364" s="2" t="s">
        <v>25</v>
      </c>
      <c r="G364" s="10">
        <f>H362+C364</f>
        <v>-28978.939534417706</v>
      </c>
      <c r="H364" s="46"/>
      <c r="I364" s="15">
        <f>SUM(I$14,G$33,G$53,G$73,G$93,G$112,G$131,G$149,G$168,G$187,G$206,G$226,G$245,G$265,G$285,G$305,G$324,G$343,G$364)</f>
        <v>-312854.26558585657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449" t="s">
        <v>57</v>
      </c>
      <c r="I366" s="449"/>
      <c r="J366" s="2"/>
      <c r="K366" s="28"/>
    </row>
    <row r="367" spans="1:11" s="1" customFormat="1" ht="12.75" customHeight="1" x14ac:dyDescent="0.25">
      <c r="A367" s="2"/>
      <c r="B367" s="439" t="s">
        <v>116</v>
      </c>
      <c r="C367" s="439"/>
      <c r="D367" s="439"/>
      <c r="E367" s="439" t="s">
        <v>117</v>
      </c>
      <c r="F367" s="439"/>
      <c r="G367" s="4" t="s">
        <v>118</v>
      </c>
      <c r="H367" s="52" t="s">
        <v>56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0</v>
      </c>
      <c r="D369" s="6">
        <v>0</v>
      </c>
      <c r="E369" s="6">
        <v>0</v>
      </c>
      <c r="F369" s="6">
        <v>0</v>
      </c>
      <c r="G369" s="6">
        <f>$G$14+$G$33+$G$53+$G$73+$G$93+$G$112+$G$131+$G$149+$G$168+$G$187+$G$206+$G$226+$G$245+$G$265+$G$285+$G$305+$G$324+$G$343+$G$364</f>
        <v>-312854.26558585657</v>
      </c>
      <c r="H369" s="46">
        <f>F369-E369</f>
        <v>0</v>
      </c>
      <c r="I369" s="31"/>
      <c r="J369" s="16"/>
      <c r="K369" s="15">
        <f>(G369)*(H367/12)</f>
        <v>-2281.2290198968708</v>
      </c>
    </row>
    <row r="370" spans="1:11" s="1" customFormat="1" ht="12.75" customHeight="1" x14ac:dyDescent="0.25">
      <c r="A370" s="2"/>
      <c r="B370" s="2" t="s">
        <v>28</v>
      </c>
      <c r="C370" s="6">
        <v>0</v>
      </c>
      <c r="D370" s="6">
        <v>0</v>
      </c>
      <c r="E370" s="6">
        <v>0</v>
      </c>
      <c r="F370" s="6">
        <v>0</v>
      </c>
      <c r="G370" s="6">
        <f>G369+H369</f>
        <v>-312854.26558585657</v>
      </c>
      <c r="H370" s="46">
        <f t="shared" ref="H370:H374" si="92">F370-E370</f>
        <v>0</v>
      </c>
      <c r="I370" s="31"/>
      <c r="J370" s="16"/>
      <c r="K370" s="15">
        <f>(G370)*(H367/12)</f>
        <v>-2281.2290198968708</v>
      </c>
    </row>
    <row r="371" spans="1:11" s="1" customFormat="1" ht="12.75" customHeight="1" x14ac:dyDescent="0.25">
      <c r="A371" s="2"/>
      <c r="B371" s="2" t="s">
        <v>29</v>
      </c>
      <c r="C371" s="6">
        <v>0</v>
      </c>
      <c r="D371" s="6">
        <v>0</v>
      </c>
      <c r="E371" s="6">
        <v>0</v>
      </c>
      <c r="F371" s="6">
        <v>0</v>
      </c>
      <c r="G371" s="6">
        <f t="shared" ref="G371:G375" si="93">G370+H370</f>
        <v>-312854.26558585657</v>
      </c>
      <c r="H371" s="46">
        <f t="shared" si="92"/>
        <v>0</v>
      </c>
      <c r="I371" s="31"/>
      <c r="J371" s="16"/>
      <c r="K371" s="15">
        <f>(G371)*(H367/12)</f>
        <v>-2281.2290198968708</v>
      </c>
    </row>
    <row r="372" spans="1:11" s="1" customFormat="1" ht="12.75" customHeight="1" x14ac:dyDescent="0.25">
      <c r="A372" s="2"/>
      <c r="B372" s="2" t="s">
        <v>30</v>
      </c>
      <c r="C372" s="6">
        <v>0</v>
      </c>
      <c r="D372" s="6">
        <v>0</v>
      </c>
      <c r="E372" s="6">
        <v>0</v>
      </c>
      <c r="F372" s="6">
        <v>0</v>
      </c>
      <c r="G372" s="6">
        <f t="shared" si="93"/>
        <v>-312854.26558585657</v>
      </c>
      <c r="H372" s="46">
        <f t="shared" si="92"/>
        <v>0</v>
      </c>
      <c r="I372" s="31" t="s">
        <v>54</v>
      </c>
      <c r="J372" s="16"/>
      <c r="K372" s="15">
        <f>(G372)*(H367/12)</f>
        <v>-2281.2290198968708</v>
      </c>
    </row>
    <row r="373" spans="1:11" s="1" customFormat="1" ht="12.75" customHeight="1" x14ac:dyDescent="0.25">
      <c r="A373" s="2"/>
      <c r="B373" s="2" t="s">
        <v>31</v>
      </c>
      <c r="C373" s="6">
        <v>0</v>
      </c>
      <c r="D373" s="6">
        <v>0</v>
      </c>
      <c r="E373" s="6">
        <v>0</v>
      </c>
      <c r="F373" s="6">
        <v>0</v>
      </c>
      <c r="G373" s="6">
        <f t="shared" si="93"/>
        <v>-312854.26558585657</v>
      </c>
      <c r="H373" s="46">
        <f t="shared" si="92"/>
        <v>0</v>
      </c>
      <c r="I373" s="31" t="s">
        <v>54</v>
      </c>
      <c r="J373" s="16"/>
      <c r="K373" s="15">
        <f>(G373)*(H367/12)</f>
        <v>-2281.2290198968708</v>
      </c>
    </row>
    <row r="374" spans="1:11" s="1" customFormat="1" ht="12.75" customHeight="1" x14ac:dyDescent="0.25">
      <c r="A374" s="2"/>
      <c r="B374" s="2" t="s">
        <v>32</v>
      </c>
      <c r="C374" s="6">
        <v>0</v>
      </c>
      <c r="D374" s="6">
        <v>0</v>
      </c>
      <c r="E374" s="6">
        <v>0</v>
      </c>
      <c r="F374" s="6">
        <v>0</v>
      </c>
      <c r="G374" s="6">
        <f t="shared" si="93"/>
        <v>-312854.26558585657</v>
      </c>
      <c r="H374" s="46">
        <f t="shared" si="92"/>
        <v>0</v>
      </c>
      <c r="I374" s="31"/>
      <c r="J374" s="16"/>
      <c r="K374" s="15">
        <f>(G374)*(H367/12)</f>
        <v>-2281.2290198968708</v>
      </c>
    </row>
    <row r="375" spans="1:11" s="1" customFormat="1" ht="12.75" customHeight="1" x14ac:dyDescent="0.25">
      <c r="A375" s="2"/>
      <c r="B375" s="2" t="s">
        <v>33</v>
      </c>
      <c r="C375" s="6">
        <v>0</v>
      </c>
      <c r="D375" s="6">
        <v>0</v>
      </c>
      <c r="E375" s="6">
        <v>0</v>
      </c>
      <c r="F375" s="6">
        <v>0</v>
      </c>
      <c r="G375" s="6">
        <f t="shared" si="93"/>
        <v>-312854.26558585657</v>
      </c>
      <c r="H375" s="46">
        <f>F375-E375</f>
        <v>0</v>
      </c>
      <c r="I375" s="31"/>
      <c r="J375" s="16"/>
      <c r="K375" s="15">
        <f>(G375)*(H367/12)</f>
        <v>-2281.2290198968708</v>
      </c>
    </row>
    <row r="376" spans="1:11" s="1" customFormat="1" ht="12.75" customHeight="1" x14ac:dyDescent="0.25">
      <c r="A376" s="2"/>
      <c r="B376" s="7" t="s">
        <v>22</v>
      </c>
      <c r="C376" s="8">
        <f>SUM(C369:C375)</f>
        <v>0</v>
      </c>
      <c r="D376" s="9" t="s">
        <v>23</v>
      </c>
      <c r="E376" s="8">
        <f>SUM(E369:E375)</f>
        <v>0</v>
      </c>
      <c r="F376" s="8">
        <f>SUM(F369:F375)</f>
        <v>0</v>
      </c>
      <c r="G376" s="12">
        <f>SUM(G369:G375)</f>
        <v>-2189979.8591009961</v>
      </c>
      <c r="H376" s="49">
        <f>SUM(H369:H375)</f>
        <v>0</v>
      </c>
      <c r="I376" s="38">
        <f>H367/12</f>
        <v>7.2916666666666659E-3</v>
      </c>
      <c r="J376" s="23"/>
      <c r="K376" s="30">
        <f>SUM(K369:K375)</f>
        <v>-15968.603139278097</v>
      </c>
    </row>
    <row r="377" spans="1:11" s="1" customFormat="1" ht="12.75" customHeight="1" x14ac:dyDescent="0.25">
      <c r="A377" s="2"/>
      <c r="B377" s="59"/>
      <c r="C377" s="60"/>
      <c r="D377" s="61"/>
      <c r="E377" s="60"/>
      <c r="F377" s="60"/>
      <c r="G377" s="62"/>
      <c r="H377" s="63"/>
      <c r="I377" s="64"/>
      <c r="J377" s="23"/>
      <c r="K377" s="42"/>
    </row>
    <row r="378" spans="1:11" s="1" customFormat="1" ht="12.75" customHeight="1" x14ac:dyDescent="0.25">
      <c r="A378" s="2"/>
      <c r="B378" s="2" t="s">
        <v>24</v>
      </c>
      <c r="C378" s="10">
        <f>G376*I376</f>
        <v>-15968.603139278095</v>
      </c>
      <c r="D378" s="2"/>
      <c r="E378" s="2"/>
      <c r="F378" s="2" t="s">
        <v>25</v>
      </c>
      <c r="G378" s="10">
        <f>H376+C378</f>
        <v>-15968.603139278095</v>
      </c>
      <c r="H378" s="46"/>
      <c r="I378" s="6">
        <f>SUM(I$14,G$33,G$53,G$73,G$93,G$112,G$131,G$149,G$168,G$187,G$206,G$226,G$245,G$265,G$285,G$305,G$324,G$343,G$364,G$378)</f>
        <v>-328822.86872513464</v>
      </c>
      <c r="J378" s="143" t="str">
        <f>IF($K376=$C378,"Intt OK","Intt CHECK IT")</f>
        <v>Intt OK</v>
      </c>
      <c r="K378" s="15"/>
    </row>
    <row r="379" spans="1:11" x14ac:dyDescent="0.25">
      <c r="I379" s="135" t="str">
        <f>IF($I378=$G382,"OK","CHECK IT")</f>
        <v>OK</v>
      </c>
    </row>
    <row r="380" spans="1:11" ht="15.75" thickBot="1" x14ac:dyDescent="0.3">
      <c r="B380" s="2" t="s">
        <v>61</v>
      </c>
      <c r="C380" s="10">
        <f>G14+G33+G53+G73+G93+G112+G131+G149+G168+G187+G206+G226+G245+G265+G285+G305+G324+G343+G364+G378</f>
        <v>-328822.86872513464</v>
      </c>
      <c r="I380" s="135" t="s">
        <v>54</v>
      </c>
    </row>
    <row r="381" spans="1:11" s="1" customFormat="1" ht="24" thickBot="1" x14ac:dyDescent="0.3">
      <c r="C381" s="440" t="s">
        <v>191</v>
      </c>
      <c r="D381" s="441"/>
      <c r="E381" s="441"/>
      <c r="F381" s="441"/>
      <c r="G381" s="441"/>
      <c r="H381" s="441"/>
      <c r="I381" s="441"/>
      <c r="J381" s="441"/>
      <c r="K381" s="442"/>
    </row>
    <row r="382" spans="1:11" ht="31.5" thickBot="1" x14ac:dyDescent="0.3">
      <c r="A382" s="142" t="s">
        <v>126</v>
      </c>
      <c r="C382" s="100" t="s">
        <v>117</v>
      </c>
      <c r="D382" s="207" t="s">
        <v>192</v>
      </c>
      <c r="E382" s="210" t="s">
        <v>118</v>
      </c>
      <c r="F382" s="248" t="s">
        <v>120</v>
      </c>
      <c r="G382" s="273">
        <f>G14+G33+G53+G73+G93+G112+G131+G149+G168+G187+G206+G226+G245+G265+G285+G305+G324+G343+G364+G378</f>
        <v>-328822.86872513464</v>
      </c>
      <c r="H382" s="249" t="str">
        <f>IF(AND($C380=$G382),"OK",IF(AND($G382=$I379),"OK","CHECK IT"))</f>
        <v>OK</v>
      </c>
      <c r="I382" s="210"/>
      <c r="J382" s="211"/>
      <c r="K382" s="250"/>
    </row>
    <row r="383" spans="1:11" ht="15.75" x14ac:dyDescent="0.25">
      <c r="A383" s="100"/>
      <c r="C383" s="100"/>
      <c r="D383" s="207" t="s">
        <v>193</v>
      </c>
      <c r="E383" s="244" t="s">
        <v>116</v>
      </c>
      <c r="F383" s="248"/>
      <c r="G383" s="208"/>
      <c r="H383" s="209">
        <f>C380-G382</f>
        <v>0</v>
      </c>
      <c r="I383" s="210"/>
      <c r="J383" s="211"/>
      <c r="K383" s="212"/>
    </row>
    <row r="384" spans="1:11" ht="23.25" x14ac:dyDescent="0.25">
      <c r="A384" s="109"/>
      <c r="C384" s="213"/>
      <c r="D384" s="207" t="s">
        <v>194</v>
      </c>
      <c r="E384" s="244" t="s">
        <v>204</v>
      </c>
      <c r="F384" s="252"/>
      <c r="G384" s="207"/>
      <c r="H384" s="214"/>
      <c r="I384" s="215"/>
      <c r="J384" s="211"/>
      <c r="K384" s="212"/>
    </row>
    <row r="385" spans="1:11" ht="36" x14ac:dyDescent="0.25">
      <c r="A385" s="113"/>
      <c r="B385" s="114"/>
      <c r="C385" s="216" t="s">
        <v>171</v>
      </c>
      <c r="D385" s="217"/>
      <c r="E385" s="218" t="s">
        <v>172</v>
      </c>
      <c r="F385" s="218" t="s">
        <v>173</v>
      </c>
      <c r="G385" s="219"/>
      <c r="H385" s="218" t="s">
        <v>174</v>
      </c>
      <c r="I385" s="220"/>
      <c r="J385" s="221"/>
      <c r="K385" s="222" t="s">
        <v>175</v>
      </c>
    </row>
    <row r="386" spans="1:11" x14ac:dyDescent="0.25">
      <c r="A386" s="120"/>
      <c r="B386" s="59"/>
      <c r="C386" s="223">
        <f>SUM(C376,C362,C341,C322,C303,C283,C263,C243,C224,C204,C186,C166,C148,C129,C110,C91,C71,C51,C31,C12)</f>
        <v>3387640</v>
      </c>
      <c r="D386" s="224"/>
      <c r="E386" s="225">
        <f>SUM(E376,E362,E341,E322,E303,E283,E263,E243,E224,E204,E186,E166,E148,E129,E110,E91,E71,E51,E31,E12)</f>
        <v>282190.41200000001</v>
      </c>
      <c r="F386" s="225">
        <f>SUM(F376,F362,F341,F322,F303,F283,F263,F243,F224,F204,F186,F166,F148,F129,F110,F91,F71,F51,F31,F12)</f>
        <v>100818</v>
      </c>
      <c r="G386" s="225" t="s">
        <v>54</v>
      </c>
      <c r="H386" s="225">
        <f>SUM(H376,H362,H341,H322,H303,H283,H263,H243,H224,H204,H186,H166,H148,H129,H110,H91,H71,H51,H31,H12)</f>
        <v>-181372.41200000007</v>
      </c>
      <c r="I386" s="225" t="s">
        <v>54</v>
      </c>
      <c r="J386" s="225" t="s">
        <v>54</v>
      </c>
      <c r="K386" s="227">
        <f>SUM(K376,K362,K341,K322,K303,K283,K263,K243,K224,K204,K186,K166,K148,K129,K110,K91,K71,K51,K31,K12)</f>
        <v>-147450.45672513463</v>
      </c>
    </row>
    <row r="387" spans="1:11" ht="15.75" thickBot="1" x14ac:dyDescent="0.3">
      <c r="A387" s="120"/>
      <c r="B387" s="59"/>
      <c r="C387" s="228"/>
      <c r="D387" s="229"/>
      <c r="E387" s="230">
        <f>$C386*8.33%</f>
        <v>282190.41200000001</v>
      </c>
      <c r="F387" s="229"/>
      <c r="G387" s="210"/>
      <c r="H387" s="230">
        <f>$E387-$F386</f>
        <v>181372.41200000001</v>
      </c>
      <c r="I387" s="231"/>
      <c r="J387" s="211"/>
      <c r="K387" s="212"/>
    </row>
    <row r="388" spans="1:11" ht="24" thickBot="1" x14ac:dyDescent="0.3">
      <c r="A388" s="120"/>
      <c r="B388" s="59"/>
      <c r="C388" s="228"/>
      <c r="D388" s="229"/>
      <c r="E388" s="232" t="str">
        <f>IF($E386=$E387,"OK","CHECK IT")</f>
        <v>OK</v>
      </c>
      <c r="F388" s="230"/>
      <c r="G388" s="210"/>
      <c r="H388" s="232" t="s">
        <v>148</v>
      </c>
      <c r="I388" s="215"/>
      <c r="J388" s="211"/>
      <c r="K388" s="212"/>
    </row>
    <row r="389" spans="1:11" ht="27" thickBot="1" x14ac:dyDescent="0.3">
      <c r="A389" s="124"/>
      <c r="B389" s="59"/>
      <c r="C389" s="233"/>
      <c r="D389" s="234"/>
      <c r="E389" s="209">
        <f>$E386-$E387</f>
        <v>0</v>
      </c>
      <c r="F389" s="235"/>
      <c r="G389" s="235"/>
      <c r="H389" s="209">
        <v>0</v>
      </c>
      <c r="I389" s="215"/>
      <c r="J389" s="211"/>
      <c r="K389" s="212"/>
    </row>
    <row r="390" spans="1:11" ht="24.75" thickBot="1" x14ac:dyDescent="0.3">
      <c r="A390" s="127"/>
      <c r="B390" s="104"/>
      <c r="C390" s="216" t="s">
        <v>175</v>
      </c>
      <c r="D390" s="236"/>
      <c r="E390" s="236"/>
      <c r="F390" s="236"/>
      <c r="G390" s="237"/>
      <c r="H390" s="237"/>
      <c r="I390" s="215"/>
      <c r="J390" s="253" t="str">
        <f>IF($C391=$K386,"Intt OK","Intt CHECK IT")</f>
        <v>Intt OK</v>
      </c>
      <c r="K390" s="254"/>
    </row>
    <row r="391" spans="1:11" ht="31.5" thickBot="1" x14ac:dyDescent="0.3">
      <c r="A391" s="142" t="s">
        <v>128</v>
      </c>
      <c r="B391" s="130"/>
      <c r="C391" s="238">
        <f>SUM(C378,C364,C343,C324,C305,C285,C265,C245,C226,C206,C187,C168,C149,C131,C112,C93,C73,C53,C33,C14)</f>
        <v>-147450.4567251346</v>
      </c>
      <c r="D391" s="239"/>
      <c r="E391" s="240" t="s">
        <v>139</v>
      </c>
      <c r="F391" s="239" t="str">
        <f>IF(G382=(H386+K386),"OK", "False")</f>
        <v>OK</v>
      </c>
      <c r="G391" s="241"/>
      <c r="H391" s="241"/>
      <c r="I391" s="255"/>
      <c r="J391" s="243">
        <f>$C391-$K386</f>
        <v>0</v>
      </c>
      <c r="K391" s="256"/>
    </row>
    <row r="400" spans="1:11" ht="105" x14ac:dyDescent="0.25">
      <c r="B400" s="353" t="s">
        <v>245</v>
      </c>
      <c r="C400" s="353" t="s">
        <v>246</v>
      </c>
      <c r="D400" s="353" t="s">
        <v>247</v>
      </c>
      <c r="E400" s="353" t="s">
        <v>248</v>
      </c>
      <c r="F400" s="353" t="s">
        <v>249</v>
      </c>
      <c r="G400" s="353" t="s">
        <v>250</v>
      </c>
      <c r="H400" s="353" t="s">
        <v>251</v>
      </c>
      <c r="I400" s="353" t="s">
        <v>252</v>
      </c>
    </row>
    <row r="401" spans="2:11" x14ac:dyDescent="0.25">
      <c r="B401" s="354" t="s">
        <v>260</v>
      </c>
      <c r="C401" s="355" t="s">
        <v>255</v>
      </c>
      <c r="D401" s="12">
        <v>0</v>
      </c>
      <c r="E401" s="356">
        <f>SUM(D401*8.33%)</f>
        <v>0</v>
      </c>
      <c r="F401" s="356">
        <f>SUM(D401-G401)*1.16%</f>
        <v>0</v>
      </c>
      <c r="G401" s="354">
        <v>0</v>
      </c>
      <c r="H401" s="356">
        <f>SUM(E401-G401)</f>
        <v>0</v>
      </c>
      <c r="I401" s="357"/>
    </row>
    <row r="402" spans="2:11" x14ac:dyDescent="0.25">
      <c r="B402" s="354" t="s">
        <v>260</v>
      </c>
      <c r="C402" s="355">
        <v>35034</v>
      </c>
      <c r="D402" s="6">
        <v>3649</v>
      </c>
      <c r="E402" s="358">
        <f>SUM(D402*8.33%)</f>
        <v>303.96170000000001</v>
      </c>
      <c r="F402" s="356">
        <v>0</v>
      </c>
      <c r="G402" s="358">
        <v>304</v>
      </c>
      <c r="H402" s="356" t="s">
        <v>54</v>
      </c>
      <c r="I402" s="354"/>
    </row>
    <row r="403" spans="2:11" x14ac:dyDescent="0.25">
      <c r="B403" s="354" t="s">
        <v>260</v>
      </c>
      <c r="C403" s="355">
        <v>35065</v>
      </c>
      <c r="D403" s="6">
        <v>3836</v>
      </c>
      <c r="E403" s="358">
        <f t="shared" ref="E403:E466" si="94">SUM(D403*8.33%)</f>
        <v>319.53879999999998</v>
      </c>
      <c r="F403" s="356">
        <v>0</v>
      </c>
      <c r="G403" s="358">
        <v>320</v>
      </c>
      <c r="H403" s="356" t="s">
        <v>54</v>
      </c>
      <c r="I403" s="354"/>
    </row>
    <row r="404" spans="2:11" x14ac:dyDescent="0.25">
      <c r="B404" s="354" t="s">
        <v>260</v>
      </c>
      <c r="C404" s="355">
        <v>35096</v>
      </c>
      <c r="D404" s="6">
        <v>3983</v>
      </c>
      <c r="E404" s="358">
        <f t="shared" si="94"/>
        <v>331.78390000000002</v>
      </c>
      <c r="F404" s="356">
        <v>0</v>
      </c>
      <c r="G404" s="358">
        <v>332</v>
      </c>
      <c r="H404" s="356" t="s">
        <v>54</v>
      </c>
      <c r="I404" s="354"/>
    </row>
    <row r="405" spans="2:11" x14ac:dyDescent="0.25">
      <c r="B405" s="354" t="s">
        <v>260</v>
      </c>
      <c r="C405" s="355">
        <v>35125</v>
      </c>
      <c r="D405" s="6">
        <v>3983</v>
      </c>
      <c r="E405" s="358">
        <f t="shared" si="94"/>
        <v>331.78390000000002</v>
      </c>
      <c r="F405" s="356">
        <v>0</v>
      </c>
      <c r="G405" s="358">
        <v>332</v>
      </c>
      <c r="H405" s="356" t="s">
        <v>54</v>
      </c>
      <c r="I405" s="354"/>
      <c r="K405" s="370">
        <f>SUM(D402:D405)</f>
        <v>15451</v>
      </c>
    </row>
    <row r="406" spans="2:11" x14ac:dyDescent="0.25">
      <c r="B406" s="354" t="s">
        <v>260</v>
      </c>
      <c r="C406" s="355">
        <v>35156</v>
      </c>
      <c r="D406" s="6">
        <v>3983</v>
      </c>
      <c r="E406" s="358">
        <f t="shared" si="94"/>
        <v>331.78390000000002</v>
      </c>
      <c r="F406" s="356">
        <v>0</v>
      </c>
      <c r="G406" s="358">
        <v>332</v>
      </c>
      <c r="H406" s="356">
        <f t="shared" ref="H406:H465" si="95">SUM(E406-G406)</f>
        <v>-0.21609999999998308</v>
      </c>
      <c r="I406" s="354"/>
    </row>
    <row r="407" spans="2:11" x14ac:dyDescent="0.25">
      <c r="B407" s="354" t="s">
        <v>260</v>
      </c>
      <c r="C407" s="355">
        <v>35186</v>
      </c>
      <c r="D407" s="6">
        <v>4177</v>
      </c>
      <c r="E407" s="358">
        <f t="shared" si="94"/>
        <v>347.94409999999999</v>
      </c>
      <c r="F407" s="356">
        <v>0</v>
      </c>
      <c r="G407" s="358">
        <v>348</v>
      </c>
      <c r="H407" s="356">
        <f t="shared" si="95"/>
        <v>-5.5900000000008276E-2</v>
      </c>
      <c r="I407" s="354"/>
    </row>
    <row r="408" spans="2:11" x14ac:dyDescent="0.25">
      <c r="B408" s="354" t="s">
        <v>260</v>
      </c>
      <c r="C408" s="355">
        <v>35217</v>
      </c>
      <c r="D408" s="6">
        <v>4177</v>
      </c>
      <c r="E408" s="358">
        <f t="shared" si="94"/>
        <v>347.94409999999999</v>
      </c>
      <c r="F408" s="356">
        <v>0</v>
      </c>
      <c r="G408" s="358">
        <v>348</v>
      </c>
      <c r="H408" s="356">
        <f t="shared" si="95"/>
        <v>-5.5900000000008276E-2</v>
      </c>
      <c r="I408" s="354"/>
    </row>
    <row r="409" spans="2:11" x14ac:dyDescent="0.25">
      <c r="B409" s="354" t="s">
        <v>260</v>
      </c>
      <c r="C409" s="355">
        <v>35247</v>
      </c>
      <c r="D409" s="6">
        <v>4177</v>
      </c>
      <c r="E409" s="358">
        <f t="shared" si="94"/>
        <v>347.94409999999999</v>
      </c>
      <c r="F409" s="356">
        <v>0</v>
      </c>
      <c r="G409" s="358">
        <v>348</v>
      </c>
      <c r="H409" s="356">
        <f t="shared" si="95"/>
        <v>-5.5900000000008276E-2</v>
      </c>
      <c r="I409" s="354"/>
    </row>
    <row r="410" spans="2:11" x14ac:dyDescent="0.25">
      <c r="B410" s="354" t="s">
        <v>260</v>
      </c>
      <c r="C410" s="355">
        <v>35278</v>
      </c>
      <c r="D410" s="6">
        <v>4177</v>
      </c>
      <c r="E410" s="358">
        <f t="shared" si="94"/>
        <v>347.94409999999999</v>
      </c>
      <c r="F410" s="356">
        <v>0</v>
      </c>
      <c r="G410" s="358">
        <v>348</v>
      </c>
      <c r="H410" s="356">
        <f t="shared" si="95"/>
        <v>-5.5900000000008276E-2</v>
      </c>
      <c r="I410" s="354"/>
    </row>
    <row r="411" spans="2:11" x14ac:dyDescent="0.25">
      <c r="B411" s="354" t="s">
        <v>260</v>
      </c>
      <c r="C411" s="355">
        <v>35309</v>
      </c>
      <c r="D411" s="6">
        <v>4177</v>
      </c>
      <c r="E411" s="358">
        <f t="shared" si="94"/>
        <v>347.94409999999999</v>
      </c>
      <c r="F411" s="356">
        <v>0</v>
      </c>
      <c r="G411" s="358">
        <v>361</v>
      </c>
      <c r="H411" s="356">
        <f t="shared" si="95"/>
        <v>-13.055900000000008</v>
      </c>
      <c r="I411" s="354"/>
    </row>
    <row r="412" spans="2:11" x14ac:dyDescent="0.25">
      <c r="B412" s="354" t="s">
        <v>260</v>
      </c>
      <c r="C412" s="355">
        <v>35339</v>
      </c>
      <c r="D412" s="6">
        <v>4177</v>
      </c>
      <c r="E412" s="358">
        <f t="shared" si="94"/>
        <v>347.94409999999999</v>
      </c>
      <c r="F412" s="356">
        <v>0</v>
      </c>
      <c r="G412" s="358">
        <v>361</v>
      </c>
      <c r="H412" s="356">
        <f t="shared" si="95"/>
        <v>-13.055900000000008</v>
      </c>
      <c r="I412" s="354"/>
    </row>
    <row r="413" spans="2:11" x14ac:dyDescent="0.25">
      <c r="B413" s="354" t="s">
        <v>260</v>
      </c>
      <c r="C413" s="355">
        <v>35370</v>
      </c>
      <c r="D413" s="6">
        <v>4390</v>
      </c>
      <c r="E413" s="358">
        <f t="shared" si="94"/>
        <v>365.68700000000001</v>
      </c>
      <c r="F413" s="356">
        <v>0</v>
      </c>
      <c r="G413" s="358">
        <v>379</v>
      </c>
      <c r="H413" s="356">
        <f t="shared" si="95"/>
        <v>-13.312999999999988</v>
      </c>
      <c r="I413" s="354"/>
    </row>
    <row r="414" spans="2:11" x14ac:dyDescent="0.25">
      <c r="B414" s="354" t="s">
        <v>260</v>
      </c>
      <c r="C414" s="355">
        <v>35400</v>
      </c>
      <c r="D414" s="6">
        <v>4390</v>
      </c>
      <c r="E414" s="358">
        <f t="shared" si="94"/>
        <v>365.68700000000001</v>
      </c>
      <c r="F414" s="356">
        <v>0</v>
      </c>
      <c r="G414" s="358">
        <v>379</v>
      </c>
      <c r="H414" s="356">
        <f t="shared" si="95"/>
        <v>-13.312999999999988</v>
      </c>
      <c r="I414" s="354"/>
    </row>
    <row r="415" spans="2:11" x14ac:dyDescent="0.25">
      <c r="B415" s="354" t="s">
        <v>260</v>
      </c>
      <c r="C415" s="355">
        <v>35431</v>
      </c>
      <c r="D415" s="6">
        <v>4390</v>
      </c>
      <c r="E415" s="358">
        <f t="shared" si="94"/>
        <v>365.68700000000001</v>
      </c>
      <c r="F415" s="356">
        <v>0</v>
      </c>
      <c r="G415" s="358">
        <v>379</v>
      </c>
      <c r="H415" s="356">
        <f t="shared" si="95"/>
        <v>-13.312999999999988</v>
      </c>
      <c r="I415" s="354"/>
    </row>
    <row r="416" spans="2:11" x14ac:dyDescent="0.25">
      <c r="B416" s="354" t="s">
        <v>260</v>
      </c>
      <c r="C416" s="355">
        <v>35462</v>
      </c>
      <c r="D416" s="6">
        <v>4551</v>
      </c>
      <c r="E416" s="358">
        <f t="shared" si="94"/>
        <v>379.09829999999999</v>
      </c>
      <c r="F416" s="356">
        <v>0</v>
      </c>
      <c r="G416" s="358">
        <v>393</v>
      </c>
      <c r="H416" s="356">
        <f t="shared" si="95"/>
        <v>-13.901700000000005</v>
      </c>
      <c r="I416" s="354"/>
    </row>
    <row r="417" spans="2:11" x14ac:dyDescent="0.25">
      <c r="B417" s="354" t="s">
        <v>260</v>
      </c>
      <c r="C417" s="355">
        <v>35490</v>
      </c>
      <c r="D417" s="6">
        <v>4551</v>
      </c>
      <c r="E417" s="358">
        <f t="shared" si="94"/>
        <v>379.09829999999999</v>
      </c>
      <c r="F417" s="356">
        <v>0</v>
      </c>
      <c r="G417" s="358">
        <v>393</v>
      </c>
      <c r="H417" s="356">
        <f t="shared" si="95"/>
        <v>-13.901700000000005</v>
      </c>
      <c r="I417" s="354"/>
      <c r="K417" s="370">
        <f>SUM(D406:D417)</f>
        <v>51317</v>
      </c>
    </row>
    <row r="418" spans="2:11" x14ac:dyDescent="0.25">
      <c r="B418" s="354" t="s">
        <v>260</v>
      </c>
      <c r="C418" s="355">
        <v>35521</v>
      </c>
      <c r="D418" s="6">
        <v>4551</v>
      </c>
      <c r="E418" s="358">
        <f t="shared" si="94"/>
        <v>379.09829999999999</v>
      </c>
      <c r="F418" s="356">
        <v>0</v>
      </c>
      <c r="G418" s="358">
        <v>393</v>
      </c>
      <c r="H418" s="356">
        <f t="shared" si="95"/>
        <v>-13.901700000000005</v>
      </c>
      <c r="I418" s="354"/>
    </row>
    <row r="419" spans="2:11" x14ac:dyDescent="0.25">
      <c r="B419" s="354" t="s">
        <v>260</v>
      </c>
      <c r="C419" s="355">
        <v>35551</v>
      </c>
      <c r="D419" s="6">
        <v>4712</v>
      </c>
      <c r="E419" s="358">
        <f t="shared" si="94"/>
        <v>392.50959999999998</v>
      </c>
      <c r="F419" s="356">
        <v>0</v>
      </c>
      <c r="G419" s="358">
        <v>393</v>
      </c>
      <c r="H419" s="356">
        <f t="shared" si="95"/>
        <v>-0.49040000000002237</v>
      </c>
      <c r="I419" s="354"/>
    </row>
    <row r="420" spans="2:11" x14ac:dyDescent="0.25">
      <c r="B420" s="354" t="s">
        <v>260</v>
      </c>
      <c r="C420" s="355">
        <v>35582</v>
      </c>
      <c r="D420" s="6">
        <v>4712</v>
      </c>
      <c r="E420" s="358">
        <f t="shared" si="94"/>
        <v>392.50959999999998</v>
      </c>
      <c r="F420" s="356">
        <v>0</v>
      </c>
      <c r="G420" s="358">
        <v>393</v>
      </c>
      <c r="H420" s="356">
        <f t="shared" si="95"/>
        <v>-0.49040000000002237</v>
      </c>
      <c r="I420" s="354"/>
    </row>
    <row r="421" spans="2:11" x14ac:dyDescent="0.25">
      <c r="B421" s="354" t="s">
        <v>260</v>
      </c>
      <c r="C421" s="355">
        <v>35612</v>
      </c>
      <c r="D421" s="6">
        <v>4712</v>
      </c>
      <c r="E421" s="358">
        <f t="shared" si="94"/>
        <v>392.50959999999998</v>
      </c>
      <c r="F421" s="356">
        <v>0</v>
      </c>
      <c r="G421" s="358">
        <v>393</v>
      </c>
      <c r="H421" s="356">
        <f t="shared" si="95"/>
        <v>-0.49040000000002237</v>
      </c>
      <c r="I421" s="354"/>
    </row>
    <row r="422" spans="2:11" x14ac:dyDescent="0.25">
      <c r="B422" s="354" t="s">
        <v>260</v>
      </c>
      <c r="C422" s="355">
        <v>35643</v>
      </c>
      <c r="D422" s="6">
        <v>4712</v>
      </c>
      <c r="E422" s="358">
        <f t="shared" si="94"/>
        <v>392.50959999999998</v>
      </c>
      <c r="F422" s="356">
        <v>0</v>
      </c>
      <c r="G422" s="358">
        <v>393</v>
      </c>
      <c r="H422" s="356">
        <f t="shared" si="95"/>
        <v>-0.49040000000002237</v>
      </c>
      <c r="I422" s="354"/>
    </row>
    <row r="423" spans="2:11" x14ac:dyDescent="0.25">
      <c r="B423" s="354" t="s">
        <v>260</v>
      </c>
      <c r="C423" s="355">
        <v>35674</v>
      </c>
      <c r="D423" s="6">
        <v>4921</v>
      </c>
      <c r="E423" s="358">
        <f t="shared" si="94"/>
        <v>409.91930000000002</v>
      </c>
      <c r="F423" s="356">
        <v>0</v>
      </c>
      <c r="G423" s="358">
        <v>410</v>
      </c>
      <c r="H423" s="356">
        <f t="shared" si="95"/>
        <v>-8.06999999999789E-2</v>
      </c>
      <c r="I423" s="354"/>
    </row>
    <row r="424" spans="2:11" x14ac:dyDescent="0.25">
      <c r="B424" s="354" t="s">
        <v>260</v>
      </c>
      <c r="C424" s="355">
        <v>35704</v>
      </c>
      <c r="D424" s="6">
        <v>4921</v>
      </c>
      <c r="E424" s="358">
        <f t="shared" si="94"/>
        <v>409.91930000000002</v>
      </c>
      <c r="F424" s="356">
        <v>0</v>
      </c>
      <c r="G424" s="358">
        <v>410</v>
      </c>
      <c r="H424" s="356">
        <f t="shared" si="95"/>
        <v>-8.06999999999789E-2</v>
      </c>
      <c r="I424" s="354"/>
    </row>
    <row r="425" spans="2:11" x14ac:dyDescent="0.25">
      <c r="B425" s="354" t="s">
        <v>260</v>
      </c>
      <c r="C425" s="355">
        <v>35735</v>
      </c>
      <c r="D425" s="6">
        <v>4921</v>
      </c>
      <c r="E425" s="358">
        <f t="shared" si="94"/>
        <v>409.91930000000002</v>
      </c>
      <c r="F425" s="356">
        <v>0</v>
      </c>
      <c r="G425" s="358">
        <v>410</v>
      </c>
      <c r="H425" s="356">
        <f t="shared" si="95"/>
        <v>-8.06999999999789E-2</v>
      </c>
      <c r="I425" s="354"/>
    </row>
    <row r="426" spans="2:11" x14ac:dyDescent="0.25">
      <c r="B426" s="354" t="s">
        <v>260</v>
      </c>
      <c r="C426" s="355">
        <v>35765</v>
      </c>
      <c r="D426" s="6">
        <v>4921</v>
      </c>
      <c r="E426" s="358">
        <f t="shared" si="94"/>
        <v>409.91930000000002</v>
      </c>
      <c r="F426" s="356">
        <v>0</v>
      </c>
      <c r="G426" s="358">
        <v>410</v>
      </c>
      <c r="H426" s="356">
        <f t="shared" si="95"/>
        <v>-8.06999999999789E-2</v>
      </c>
      <c r="I426" s="354"/>
    </row>
    <row r="427" spans="2:11" x14ac:dyDescent="0.25">
      <c r="B427" s="354" t="s">
        <v>260</v>
      </c>
      <c r="C427" s="355">
        <v>35796</v>
      </c>
      <c r="D427" s="6">
        <v>5130</v>
      </c>
      <c r="E427" s="358">
        <f t="shared" si="94"/>
        <v>427.32900000000001</v>
      </c>
      <c r="F427" s="356">
        <v>0</v>
      </c>
      <c r="G427" s="358">
        <v>417</v>
      </c>
      <c r="H427" s="356">
        <f t="shared" si="95"/>
        <v>10.329000000000008</v>
      </c>
      <c r="I427" s="354"/>
    </row>
    <row r="428" spans="2:11" x14ac:dyDescent="0.25">
      <c r="B428" s="354" t="s">
        <v>260</v>
      </c>
      <c r="C428" s="355">
        <v>35827</v>
      </c>
      <c r="D428" s="6">
        <v>5306</v>
      </c>
      <c r="E428" s="358">
        <f t="shared" si="94"/>
        <v>441.9898</v>
      </c>
      <c r="F428" s="356">
        <v>0</v>
      </c>
      <c r="G428" s="358">
        <v>417</v>
      </c>
      <c r="H428" s="356">
        <f t="shared" si="95"/>
        <v>24.989800000000002</v>
      </c>
      <c r="I428" s="354"/>
    </row>
    <row r="429" spans="2:11" x14ac:dyDescent="0.25">
      <c r="B429" s="354" t="s">
        <v>260</v>
      </c>
      <c r="C429" s="355">
        <v>35855</v>
      </c>
      <c r="D429" s="6">
        <v>10757</v>
      </c>
      <c r="E429" s="358">
        <f t="shared" si="94"/>
        <v>896.05809999999997</v>
      </c>
      <c r="F429" s="356">
        <v>0</v>
      </c>
      <c r="G429" s="358">
        <v>417</v>
      </c>
      <c r="H429" s="356">
        <f t="shared" si="95"/>
        <v>479.05809999999997</v>
      </c>
      <c r="I429" s="354"/>
      <c r="K429" s="370">
        <f>SUM(D418:D429)</f>
        <v>64276</v>
      </c>
    </row>
    <row r="430" spans="2:11" x14ac:dyDescent="0.25">
      <c r="B430" s="354" t="s">
        <v>260</v>
      </c>
      <c r="C430" s="355">
        <v>35886</v>
      </c>
      <c r="D430" s="6">
        <v>5306</v>
      </c>
      <c r="E430" s="358">
        <f t="shared" si="94"/>
        <v>441.9898</v>
      </c>
      <c r="F430" s="356">
        <v>0</v>
      </c>
      <c r="G430" s="358">
        <v>417</v>
      </c>
      <c r="H430" s="356">
        <f t="shared" si="95"/>
        <v>24.989800000000002</v>
      </c>
      <c r="I430" s="354"/>
      <c r="K430" s="370" t="s">
        <v>54</v>
      </c>
    </row>
    <row r="431" spans="2:11" x14ac:dyDescent="0.25">
      <c r="B431" s="354" t="s">
        <v>260</v>
      </c>
      <c r="C431" s="355">
        <v>35916</v>
      </c>
      <c r="D431" s="6">
        <v>5550</v>
      </c>
      <c r="E431" s="358">
        <f t="shared" si="94"/>
        <v>462.315</v>
      </c>
      <c r="F431" s="356">
        <v>0</v>
      </c>
      <c r="G431" s="358">
        <v>417</v>
      </c>
      <c r="H431" s="356">
        <f t="shared" si="95"/>
        <v>45.314999999999998</v>
      </c>
      <c r="I431" s="354"/>
    </row>
    <row r="432" spans="2:11" x14ac:dyDescent="0.25">
      <c r="B432" s="354" t="s">
        <v>260</v>
      </c>
      <c r="C432" s="355">
        <v>35947</v>
      </c>
      <c r="D432" s="6">
        <v>5550</v>
      </c>
      <c r="E432" s="358">
        <f t="shared" si="94"/>
        <v>462.315</v>
      </c>
      <c r="F432" s="356">
        <v>0</v>
      </c>
      <c r="G432" s="358">
        <v>417</v>
      </c>
      <c r="H432" s="356">
        <f t="shared" si="95"/>
        <v>45.314999999999998</v>
      </c>
      <c r="I432" s="354"/>
    </row>
    <row r="433" spans="2:11" x14ac:dyDescent="0.25">
      <c r="B433" s="354" t="s">
        <v>260</v>
      </c>
      <c r="C433" s="355">
        <v>35977</v>
      </c>
      <c r="D433" s="6">
        <v>5550</v>
      </c>
      <c r="E433" s="358">
        <f t="shared" si="94"/>
        <v>462.315</v>
      </c>
      <c r="F433" s="356">
        <v>0</v>
      </c>
      <c r="G433" s="358">
        <v>417</v>
      </c>
      <c r="H433" s="356">
        <f t="shared" si="95"/>
        <v>45.314999999999998</v>
      </c>
      <c r="I433" s="354"/>
    </row>
    <row r="434" spans="2:11" x14ac:dyDescent="0.25">
      <c r="B434" s="354" t="s">
        <v>260</v>
      </c>
      <c r="C434" s="355">
        <v>36008</v>
      </c>
      <c r="D434" s="6">
        <v>5550</v>
      </c>
      <c r="E434" s="358">
        <f t="shared" si="94"/>
        <v>462.315</v>
      </c>
      <c r="F434" s="356">
        <v>0</v>
      </c>
      <c r="G434" s="358">
        <v>417</v>
      </c>
      <c r="H434" s="356">
        <f t="shared" si="95"/>
        <v>45.314999999999998</v>
      </c>
      <c r="I434" s="354"/>
    </row>
    <row r="435" spans="2:11" x14ac:dyDescent="0.25">
      <c r="B435" s="354" t="s">
        <v>260</v>
      </c>
      <c r="C435" s="355">
        <v>36039</v>
      </c>
      <c r="D435" s="6">
        <v>5550</v>
      </c>
      <c r="E435" s="358">
        <f t="shared" si="94"/>
        <v>462.315</v>
      </c>
      <c r="F435" s="356">
        <v>0</v>
      </c>
      <c r="G435" s="358">
        <v>417</v>
      </c>
      <c r="H435" s="356">
        <f t="shared" si="95"/>
        <v>45.314999999999998</v>
      </c>
      <c r="I435" s="354"/>
    </row>
    <row r="436" spans="2:11" x14ac:dyDescent="0.25">
      <c r="B436" s="354" t="s">
        <v>260</v>
      </c>
      <c r="C436" s="355">
        <v>36069</v>
      </c>
      <c r="D436" s="6">
        <v>5550</v>
      </c>
      <c r="E436" s="358">
        <f t="shared" si="94"/>
        <v>462.315</v>
      </c>
      <c r="F436" s="356">
        <v>0</v>
      </c>
      <c r="G436" s="358">
        <v>417</v>
      </c>
      <c r="H436" s="356">
        <f t="shared" si="95"/>
        <v>45.314999999999998</v>
      </c>
      <c r="I436" s="354"/>
    </row>
    <row r="437" spans="2:11" x14ac:dyDescent="0.25">
      <c r="B437" s="354" t="s">
        <v>260</v>
      </c>
      <c r="C437" s="355">
        <v>36100</v>
      </c>
      <c r="D437" s="6">
        <v>5550</v>
      </c>
      <c r="E437" s="358">
        <f t="shared" si="94"/>
        <v>462.315</v>
      </c>
      <c r="F437" s="356">
        <v>0</v>
      </c>
      <c r="G437" s="358">
        <v>417</v>
      </c>
      <c r="H437" s="356">
        <f t="shared" si="95"/>
        <v>45.314999999999998</v>
      </c>
      <c r="I437" s="354"/>
    </row>
    <row r="438" spans="2:11" x14ac:dyDescent="0.25">
      <c r="B438" s="354" t="s">
        <v>260</v>
      </c>
      <c r="C438" s="355">
        <v>36130</v>
      </c>
      <c r="D438" s="6">
        <v>5989</v>
      </c>
      <c r="E438" s="358">
        <f t="shared" si="94"/>
        <v>498.88369999999998</v>
      </c>
      <c r="F438" s="356">
        <v>0</v>
      </c>
      <c r="G438" s="358">
        <v>417</v>
      </c>
      <c r="H438" s="356">
        <f t="shared" si="95"/>
        <v>81.883699999999976</v>
      </c>
      <c r="I438" s="354"/>
    </row>
    <row r="439" spans="2:11" x14ac:dyDescent="0.25">
      <c r="B439" s="354" t="s">
        <v>260</v>
      </c>
      <c r="C439" s="355">
        <v>36161</v>
      </c>
      <c r="D439" s="6">
        <v>5989</v>
      </c>
      <c r="E439" s="358">
        <f t="shared" si="94"/>
        <v>498.88369999999998</v>
      </c>
      <c r="F439" s="356">
        <v>0</v>
      </c>
      <c r="G439" s="358">
        <v>417</v>
      </c>
      <c r="H439" s="356">
        <f t="shared" si="95"/>
        <v>81.883699999999976</v>
      </c>
      <c r="I439" s="354"/>
    </row>
    <row r="440" spans="2:11" x14ac:dyDescent="0.25">
      <c r="B440" s="354" t="s">
        <v>260</v>
      </c>
      <c r="C440" s="355">
        <v>36192</v>
      </c>
      <c r="D440" s="6">
        <v>6186</v>
      </c>
      <c r="E440" s="358">
        <f t="shared" si="94"/>
        <v>515.29380000000003</v>
      </c>
      <c r="F440" s="356">
        <v>0</v>
      </c>
      <c r="G440" s="358">
        <v>417</v>
      </c>
      <c r="H440" s="356">
        <f t="shared" si="95"/>
        <v>98.293800000000033</v>
      </c>
      <c r="I440" s="354"/>
    </row>
    <row r="441" spans="2:11" x14ac:dyDescent="0.25">
      <c r="B441" s="354" t="s">
        <v>260</v>
      </c>
      <c r="C441" s="355">
        <v>36220</v>
      </c>
      <c r="D441" s="6">
        <v>22386</v>
      </c>
      <c r="E441" s="358">
        <f t="shared" si="94"/>
        <v>1864.7538</v>
      </c>
      <c r="F441" s="356">
        <v>0</v>
      </c>
      <c r="G441" s="358">
        <v>417</v>
      </c>
      <c r="H441" s="356">
        <f t="shared" si="95"/>
        <v>1447.7538</v>
      </c>
      <c r="I441" s="361">
        <f>SUM(H441*12%/12)</f>
        <v>14.477537999999997</v>
      </c>
      <c r="K441" s="370">
        <f>SUM(D430:D441)</f>
        <v>84706</v>
      </c>
    </row>
    <row r="442" spans="2:11" x14ac:dyDescent="0.25">
      <c r="B442" s="354" t="s">
        <v>260</v>
      </c>
      <c r="C442" s="355">
        <v>36251</v>
      </c>
      <c r="D442" s="6">
        <v>7686</v>
      </c>
      <c r="E442" s="358">
        <f t="shared" si="94"/>
        <v>640.24379999999996</v>
      </c>
      <c r="F442" s="356">
        <v>0</v>
      </c>
      <c r="G442" s="358">
        <v>417</v>
      </c>
      <c r="H442" s="356">
        <f t="shared" si="95"/>
        <v>223.24379999999996</v>
      </c>
      <c r="I442" s="361">
        <f t="shared" ref="I442:I464" si="96">SUM(H442*12%/12)</f>
        <v>2.2324379999999997</v>
      </c>
    </row>
    <row r="443" spans="2:11" x14ac:dyDescent="0.25">
      <c r="B443" s="354" t="s">
        <v>260</v>
      </c>
      <c r="C443" s="355">
        <v>36281</v>
      </c>
      <c r="D443" s="6">
        <v>7686</v>
      </c>
      <c r="E443" s="358">
        <f t="shared" si="94"/>
        <v>640.24379999999996</v>
      </c>
      <c r="F443" s="356">
        <v>0</v>
      </c>
      <c r="G443" s="358">
        <v>417</v>
      </c>
      <c r="H443" s="356">
        <f t="shared" si="95"/>
        <v>223.24379999999996</v>
      </c>
      <c r="I443" s="361">
        <f t="shared" si="96"/>
        <v>2.2324379999999997</v>
      </c>
    </row>
    <row r="444" spans="2:11" x14ac:dyDescent="0.25">
      <c r="B444" s="354" t="s">
        <v>260</v>
      </c>
      <c r="C444" s="355">
        <v>36312</v>
      </c>
      <c r="D444" s="6">
        <v>7686</v>
      </c>
      <c r="E444" s="358">
        <f t="shared" si="94"/>
        <v>640.24379999999996</v>
      </c>
      <c r="F444" s="356">
        <v>0</v>
      </c>
      <c r="G444" s="358">
        <v>417</v>
      </c>
      <c r="H444" s="356">
        <f t="shared" si="95"/>
        <v>223.24379999999996</v>
      </c>
      <c r="I444" s="361">
        <f t="shared" si="96"/>
        <v>2.2324379999999997</v>
      </c>
    </row>
    <row r="445" spans="2:11" x14ac:dyDescent="0.25">
      <c r="B445" s="354" t="s">
        <v>260</v>
      </c>
      <c r="C445" s="355">
        <v>36342</v>
      </c>
      <c r="D445" s="6">
        <v>7686</v>
      </c>
      <c r="E445" s="358">
        <f t="shared" si="94"/>
        <v>640.24379999999996</v>
      </c>
      <c r="F445" s="356">
        <v>0</v>
      </c>
      <c r="G445" s="358">
        <v>417</v>
      </c>
      <c r="H445" s="356">
        <f t="shared" si="95"/>
        <v>223.24379999999996</v>
      </c>
      <c r="I445" s="361">
        <f t="shared" si="96"/>
        <v>2.2324379999999997</v>
      </c>
    </row>
    <row r="446" spans="2:11" x14ac:dyDescent="0.25">
      <c r="B446" s="354" t="s">
        <v>260</v>
      </c>
      <c r="C446" s="355">
        <v>36373</v>
      </c>
      <c r="D446" s="6">
        <v>7686</v>
      </c>
      <c r="E446" s="358">
        <f t="shared" si="94"/>
        <v>640.24379999999996</v>
      </c>
      <c r="F446" s="356">
        <v>0</v>
      </c>
      <c r="G446" s="358">
        <v>417</v>
      </c>
      <c r="H446" s="356">
        <f t="shared" si="95"/>
        <v>223.24379999999996</v>
      </c>
      <c r="I446" s="361">
        <f t="shared" si="96"/>
        <v>2.2324379999999997</v>
      </c>
    </row>
    <row r="447" spans="2:11" x14ac:dyDescent="0.25">
      <c r="B447" s="354" t="s">
        <v>260</v>
      </c>
      <c r="C447" s="355">
        <v>36404</v>
      </c>
      <c r="D447" s="6">
        <v>8316</v>
      </c>
      <c r="E447" s="358">
        <f t="shared" si="94"/>
        <v>692.72280000000001</v>
      </c>
      <c r="F447" s="356">
        <v>0</v>
      </c>
      <c r="G447" s="354">
        <v>417</v>
      </c>
      <c r="H447" s="356">
        <f t="shared" si="95"/>
        <v>275.72280000000001</v>
      </c>
      <c r="I447" s="361">
        <f t="shared" si="96"/>
        <v>2.757228</v>
      </c>
    </row>
    <row r="448" spans="2:11" x14ac:dyDescent="0.25">
      <c r="B448" s="354" t="s">
        <v>260</v>
      </c>
      <c r="C448" s="355">
        <v>36434</v>
      </c>
      <c r="D448" s="6">
        <v>8316</v>
      </c>
      <c r="E448" s="358">
        <f t="shared" si="94"/>
        <v>692.72280000000001</v>
      </c>
      <c r="F448" s="356">
        <v>0</v>
      </c>
      <c r="G448" s="354">
        <v>417</v>
      </c>
      <c r="H448" s="356">
        <f t="shared" si="95"/>
        <v>275.72280000000001</v>
      </c>
      <c r="I448" s="361">
        <f t="shared" si="96"/>
        <v>2.757228</v>
      </c>
    </row>
    <row r="449" spans="2:11" x14ac:dyDescent="0.25">
      <c r="B449" s="354" t="s">
        <v>260</v>
      </c>
      <c r="C449" s="355">
        <v>36465</v>
      </c>
      <c r="D449" s="6">
        <v>8316</v>
      </c>
      <c r="E449" s="358">
        <f t="shared" si="94"/>
        <v>692.72280000000001</v>
      </c>
      <c r="F449" s="356">
        <v>0</v>
      </c>
      <c r="G449" s="354">
        <v>417</v>
      </c>
      <c r="H449" s="356">
        <f t="shared" si="95"/>
        <v>275.72280000000001</v>
      </c>
      <c r="I449" s="361">
        <f t="shared" si="96"/>
        <v>2.757228</v>
      </c>
    </row>
    <row r="450" spans="2:11" x14ac:dyDescent="0.25">
      <c r="B450" s="354" t="s">
        <v>260</v>
      </c>
      <c r="C450" s="355">
        <v>36495</v>
      </c>
      <c r="D450" s="6">
        <v>8316</v>
      </c>
      <c r="E450" s="358">
        <f t="shared" si="94"/>
        <v>692.72280000000001</v>
      </c>
      <c r="F450" s="356">
        <v>0</v>
      </c>
      <c r="G450" s="354">
        <v>417</v>
      </c>
      <c r="H450" s="356">
        <f t="shared" si="95"/>
        <v>275.72280000000001</v>
      </c>
      <c r="I450" s="361">
        <f t="shared" si="96"/>
        <v>2.757228</v>
      </c>
    </row>
    <row r="451" spans="2:11" x14ac:dyDescent="0.25">
      <c r="B451" s="354" t="s">
        <v>260</v>
      </c>
      <c r="C451" s="355">
        <v>36526</v>
      </c>
      <c r="D451" s="6">
        <v>8316</v>
      </c>
      <c r="E451" s="358">
        <f t="shared" si="94"/>
        <v>692.72280000000001</v>
      </c>
      <c r="F451" s="356">
        <v>0</v>
      </c>
      <c r="G451" s="354">
        <v>417</v>
      </c>
      <c r="H451" s="356">
        <f t="shared" si="95"/>
        <v>275.72280000000001</v>
      </c>
      <c r="I451" s="361">
        <f t="shared" si="96"/>
        <v>2.757228</v>
      </c>
    </row>
    <row r="452" spans="2:11" x14ac:dyDescent="0.25">
      <c r="B452" s="354" t="s">
        <v>260</v>
      </c>
      <c r="C452" s="355">
        <v>36557</v>
      </c>
      <c r="D452" s="6">
        <v>8613</v>
      </c>
      <c r="E452" s="358">
        <f t="shared" si="94"/>
        <v>717.46289999999999</v>
      </c>
      <c r="F452" s="356">
        <v>0</v>
      </c>
      <c r="G452" s="354">
        <v>417</v>
      </c>
      <c r="H452" s="356">
        <f t="shared" si="95"/>
        <v>300.46289999999999</v>
      </c>
      <c r="I452" s="361">
        <f t="shared" si="96"/>
        <v>3.0046289999999996</v>
      </c>
    </row>
    <row r="453" spans="2:11" x14ac:dyDescent="0.25">
      <c r="B453" s="354" t="s">
        <v>260</v>
      </c>
      <c r="C453" s="355">
        <v>36586</v>
      </c>
      <c r="D453" s="6">
        <v>22420</v>
      </c>
      <c r="E453" s="358">
        <f t="shared" si="94"/>
        <v>1867.586</v>
      </c>
      <c r="F453" s="356">
        <v>0</v>
      </c>
      <c r="G453" s="354">
        <v>417</v>
      </c>
      <c r="H453" s="356">
        <f t="shared" si="95"/>
        <v>1450.586</v>
      </c>
      <c r="I453" s="361">
        <f t="shared" si="96"/>
        <v>14.505859999999998</v>
      </c>
      <c r="K453" s="370">
        <f>SUM(D442:D453)</f>
        <v>111043</v>
      </c>
    </row>
    <row r="454" spans="2:11" x14ac:dyDescent="0.25">
      <c r="B454" s="354" t="s">
        <v>260</v>
      </c>
      <c r="C454" s="355">
        <v>36617</v>
      </c>
      <c r="D454" s="6">
        <v>8613</v>
      </c>
      <c r="E454" s="358">
        <f t="shared" si="94"/>
        <v>717.46289999999999</v>
      </c>
      <c r="F454" s="356">
        <v>0</v>
      </c>
      <c r="G454" s="354">
        <v>417</v>
      </c>
      <c r="H454" s="356">
        <f t="shared" si="95"/>
        <v>300.46289999999999</v>
      </c>
      <c r="I454" s="361">
        <f t="shared" si="96"/>
        <v>3.0046289999999996</v>
      </c>
    </row>
    <row r="455" spans="2:11" x14ac:dyDescent="0.25">
      <c r="B455" s="354" t="s">
        <v>260</v>
      </c>
      <c r="C455" s="355">
        <v>36647</v>
      </c>
      <c r="D455" s="6">
        <v>8939</v>
      </c>
      <c r="E455" s="358">
        <f t="shared" si="94"/>
        <v>744.61869999999999</v>
      </c>
      <c r="F455" s="356">
        <v>0</v>
      </c>
      <c r="G455" s="354">
        <v>417</v>
      </c>
      <c r="H455" s="356">
        <f t="shared" si="95"/>
        <v>327.61869999999999</v>
      </c>
      <c r="I455" s="361">
        <f t="shared" si="96"/>
        <v>3.2761869999999997</v>
      </c>
    </row>
    <row r="456" spans="2:11" x14ac:dyDescent="0.25">
      <c r="B456" s="354" t="s">
        <v>260</v>
      </c>
      <c r="C456" s="355">
        <v>36678</v>
      </c>
      <c r="D456" s="6">
        <v>8939</v>
      </c>
      <c r="E456" s="358">
        <f t="shared" si="94"/>
        <v>744.61869999999999</v>
      </c>
      <c r="F456" s="356">
        <v>0</v>
      </c>
      <c r="G456" s="354">
        <v>417</v>
      </c>
      <c r="H456" s="356">
        <f t="shared" si="95"/>
        <v>327.61869999999999</v>
      </c>
      <c r="I456" s="361">
        <f t="shared" si="96"/>
        <v>3.2761869999999997</v>
      </c>
    </row>
    <row r="457" spans="2:11" x14ac:dyDescent="0.25">
      <c r="B457" s="354" t="s">
        <v>260</v>
      </c>
      <c r="C457" s="355">
        <v>36708</v>
      </c>
      <c r="D457" s="6">
        <v>8939</v>
      </c>
      <c r="E457" s="358">
        <f t="shared" si="94"/>
        <v>744.61869999999999</v>
      </c>
      <c r="F457" s="356">
        <v>0</v>
      </c>
      <c r="G457" s="354">
        <v>417</v>
      </c>
      <c r="H457" s="356">
        <f t="shared" si="95"/>
        <v>327.61869999999999</v>
      </c>
      <c r="I457" s="361">
        <f t="shared" si="96"/>
        <v>3.2761869999999997</v>
      </c>
    </row>
    <row r="458" spans="2:11" x14ac:dyDescent="0.25">
      <c r="B458" s="354" t="s">
        <v>260</v>
      </c>
      <c r="C458" s="355">
        <v>36739</v>
      </c>
      <c r="D458" s="6">
        <v>8939</v>
      </c>
      <c r="E458" s="358">
        <f t="shared" si="94"/>
        <v>744.61869999999999</v>
      </c>
      <c r="F458" s="356">
        <v>0</v>
      </c>
      <c r="G458" s="354">
        <v>417</v>
      </c>
      <c r="H458" s="356">
        <f t="shared" si="95"/>
        <v>327.61869999999999</v>
      </c>
      <c r="I458" s="361">
        <f t="shared" si="96"/>
        <v>3.2761869999999997</v>
      </c>
    </row>
    <row r="459" spans="2:11" x14ac:dyDescent="0.25">
      <c r="B459" s="354" t="s">
        <v>260</v>
      </c>
      <c r="C459" s="355">
        <v>36770</v>
      </c>
      <c r="D459" s="6">
        <v>8939</v>
      </c>
      <c r="E459" s="358">
        <f t="shared" si="94"/>
        <v>744.61869999999999</v>
      </c>
      <c r="F459" s="356">
        <v>0</v>
      </c>
      <c r="G459" s="354">
        <v>417</v>
      </c>
      <c r="H459" s="356">
        <f t="shared" si="95"/>
        <v>327.61869999999999</v>
      </c>
      <c r="I459" s="361">
        <f t="shared" si="96"/>
        <v>3.2761869999999997</v>
      </c>
    </row>
    <row r="460" spans="2:11" x14ac:dyDescent="0.25">
      <c r="B460" s="354" t="s">
        <v>260</v>
      </c>
      <c r="C460" s="355">
        <v>36800</v>
      </c>
      <c r="D460" s="6">
        <v>8939</v>
      </c>
      <c r="E460" s="358">
        <f t="shared" si="94"/>
        <v>744.61869999999999</v>
      </c>
      <c r="F460" s="356">
        <v>0</v>
      </c>
      <c r="G460" s="354">
        <v>417</v>
      </c>
      <c r="H460" s="356">
        <f t="shared" si="95"/>
        <v>327.61869999999999</v>
      </c>
      <c r="I460" s="361">
        <f t="shared" si="96"/>
        <v>3.2761869999999997</v>
      </c>
    </row>
    <row r="461" spans="2:11" x14ac:dyDescent="0.25">
      <c r="B461" s="354" t="s">
        <v>260</v>
      </c>
      <c r="C461" s="355">
        <v>36831</v>
      </c>
      <c r="D461" s="6">
        <v>9005</v>
      </c>
      <c r="E461" s="358">
        <f t="shared" si="94"/>
        <v>750.11649999999997</v>
      </c>
      <c r="F461" s="356">
        <v>0</v>
      </c>
      <c r="G461" s="354">
        <v>417</v>
      </c>
      <c r="H461" s="356">
        <f t="shared" si="95"/>
        <v>333.11649999999997</v>
      </c>
      <c r="I461" s="361">
        <f t="shared" si="96"/>
        <v>3.3311649999999999</v>
      </c>
    </row>
    <row r="462" spans="2:11" x14ac:dyDescent="0.25">
      <c r="B462" s="354" t="s">
        <v>260</v>
      </c>
      <c r="C462" s="355">
        <v>36861</v>
      </c>
      <c r="D462" s="6">
        <v>9005</v>
      </c>
      <c r="E462" s="358">
        <f t="shared" si="94"/>
        <v>750.11649999999997</v>
      </c>
      <c r="F462" s="356">
        <v>0</v>
      </c>
      <c r="G462" s="354">
        <v>417</v>
      </c>
      <c r="H462" s="356">
        <f t="shared" si="95"/>
        <v>333.11649999999997</v>
      </c>
      <c r="I462" s="361">
        <f t="shared" si="96"/>
        <v>3.3311649999999999</v>
      </c>
    </row>
    <row r="463" spans="2:11" x14ac:dyDescent="0.25">
      <c r="B463" s="354" t="s">
        <v>260</v>
      </c>
      <c r="C463" s="355">
        <v>36892</v>
      </c>
      <c r="D463" s="6">
        <v>9005</v>
      </c>
      <c r="E463" s="358">
        <f t="shared" si="94"/>
        <v>750.11649999999997</v>
      </c>
      <c r="F463" s="356">
        <v>0</v>
      </c>
      <c r="G463" s="354">
        <v>417</v>
      </c>
      <c r="H463" s="356">
        <f t="shared" si="95"/>
        <v>333.11649999999997</v>
      </c>
      <c r="I463" s="361">
        <f t="shared" si="96"/>
        <v>3.3311649999999999</v>
      </c>
    </row>
    <row r="464" spans="2:11" x14ac:dyDescent="0.25">
      <c r="B464" s="354" t="s">
        <v>260</v>
      </c>
      <c r="C464" s="355">
        <v>36923</v>
      </c>
      <c r="D464" s="6">
        <v>9315</v>
      </c>
      <c r="E464" s="358">
        <f t="shared" si="94"/>
        <v>775.93949999999995</v>
      </c>
      <c r="F464" s="356">
        <v>0</v>
      </c>
      <c r="G464" s="354">
        <v>417</v>
      </c>
      <c r="H464" s="356">
        <f t="shared" si="95"/>
        <v>358.93949999999995</v>
      </c>
      <c r="I464" s="361">
        <f t="shared" si="96"/>
        <v>3.5893949999999997</v>
      </c>
    </row>
    <row r="465" spans="2:11" x14ac:dyDescent="0.25">
      <c r="B465" s="354" t="s">
        <v>260</v>
      </c>
      <c r="C465" s="355">
        <v>36951</v>
      </c>
      <c r="D465" s="6">
        <v>9315</v>
      </c>
      <c r="E465" s="358">
        <f t="shared" si="94"/>
        <v>775.93949999999995</v>
      </c>
      <c r="F465" s="356">
        <v>0</v>
      </c>
      <c r="G465" s="354">
        <v>417</v>
      </c>
      <c r="H465" s="356">
        <f t="shared" si="95"/>
        <v>358.93949999999995</v>
      </c>
      <c r="I465" s="361">
        <f>SUM(H465*12%/12)</f>
        <v>3.5893949999999997</v>
      </c>
      <c r="K465" s="370">
        <f>SUM(D454:D465)</f>
        <v>107892</v>
      </c>
    </row>
    <row r="466" spans="2:11" x14ac:dyDescent="0.25">
      <c r="B466" s="354" t="s">
        <v>260</v>
      </c>
      <c r="C466" s="355">
        <v>36982</v>
      </c>
      <c r="D466" s="6">
        <v>9315</v>
      </c>
      <c r="E466" s="358">
        <f t="shared" si="94"/>
        <v>775.93949999999995</v>
      </c>
      <c r="F466" s="356">
        <v>0</v>
      </c>
      <c r="G466" s="354">
        <v>417</v>
      </c>
      <c r="H466" s="356">
        <f t="shared" ref="H466:H529" si="97">SUM(E466-G466)</f>
        <v>358.93949999999995</v>
      </c>
      <c r="I466" s="361">
        <f t="shared" ref="I466:I476" si="98">SUM(H466*12%/12)</f>
        <v>3.5893949999999997</v>
      </c>
    </row>
    <row r="467" spans="2:11" x14ac:dyDescent="0.25">
      <c r="B467" s="354" t="s">
        <v>260</v>
      </c>
      <c r="C467" s="355">
        <v>37012</v>
      </c>
      <c r="D467" s="6">
        <v>9315</v>
      </c>
      <c r="E467" s="358">
        <f t="shared" ref="E467:E526" si="99">SUM(D467*8.33%)</f>
        <v>775.93949999999995</v>
      </c>
      <c r="F467" s="356">
        <v>0</v>
      </c>
      <c r="G467" s="354">
        <v>417</v>
      </c>
      <c r="H467" s="356">
        <f t="shared" si="97"/>
        <v>358.93949999999995</v>
      </c>
      <c r="I467" s="361">
        <f t="shared" si="98"/>
        <v>3.5893949999999997</v>
      </c>
    </row>
    <row r="468" spans="2:11" x14ac:dyDescent="0.25">
      <c r="B468" s="354" t="s">
        <v>260</v>
      </c>
      <c r="C468" s="355">
        <v>37043</v>
      </c>
      <c r="D468" s="6">
        <v>9315</v>
      </c>
      <c r="E468" s="358">
        <f t="shared" si="99"/>
        <v>775.93949999999995</v>
      </c>
      <c r="F468" s="356">
        <v>0</v>
      </c>
      <c r="G468" s="363">
        <v>541</v>
      </c>
      <c r="H468" s="356">
        <f t="shared" si="97"/>
        <v>234.93949999999995</v>
      </c>
      <c r="I468" s="361">
        <f t="shared" si="98"/>
        <v>2.3493949999999995</v>
      </c>
    </row>
    <row r="469" spans="2:11" x14ac:dyDescent="0.25">
      <c r="B469" s="354" t="s">
        <v>260</v>
      </c>
      <c r="C469" s="355">
        <v>37073</v>
      </c>
      <c r="D469" s="6">
        <v>9315</v>
      </c>
      <c r="E469" s="358">
        <f t="shared" si="99"/>
        <v>775.93949999999995</v>
      </c>
      <c r="F469" s="356">
        <v>0</v>
      </c>
      <c r="G469" s="363">
        <v>541</v>
      </c>
      <c r="H469" s="356">
        <f t="shared" si="97"/>
        <v>234.93949999999995</v>
      </c>
      <c r="I469" s="361">
        <f t="shared" si="98"/>
        <v>2.3493949999999995</v>
      </c>
    </row>
    <row r="470" spans="2:11" x14ac:dyDescent="0.25">
      <c r="B470" s="354" t="s">
        <v>260</v>
      </c>
      <c r="C470" s="355">
        <v>37104</v>
      </c>
      <c r="D470" s="6">
        <v>9518</v>
      </c>
      <c r="E470" s="358">
        <f t="shared" si="99"/>
        <v>792.84939999999995</v>
      </c>
      <c r="F470" s="356">
        <v>0</v>
      </c>
      <c r="G470" s="363">
        <v>541</v>
      </c>
      <c r="H470" s="356">
        <f t="shared" si="97"/>
        <v>251.84939999999995</v>
      </c>
      <c r="I470" s="361">
        <f t="shared" si="98"/>
        <v>2.5184939999999991</v>
      </c>
    </row>
    <row r="471" spans="2:11" x14ac:dyDescent="0.25">
      <c r="B471" s="354" t="s">
        <v>260</v>
      </c>
      <c r="C471" s="355">
        <v>37135</v>
      </c>
      <c r="D471" s="6">
        <v>9518</v>
      </c>
      <c r="E471" s="358">
        <f t="shared" si="99"/>
        <v>792.84939999999995</v>
      </c>
      <c r="F471" s="356">
        <v>0</v>
      </c>
      <c r="G471" s="363">
        <v>541</v>
      </c>
      <c r="H471" s="356">
        <f t="shared" si="97"/>
        <v>251.84939999999995</v>
      </c>
      <c r="I471" s="361">
        <f t="shared" si="98"/>
        <v>2.5184939999999991</v>
      </c>
    </row>
    <row r="472" spans="2:11" x14ac:dyDescent="0.25">
      <c r="B472" s="354" t="s">
        <v>260</v>
      </c>
      <c r="C472" s="355">
        <v>37165</v>
      </c>
      <c r="D472" s="6">
        <v>9518</v>
      </c>
      <c r="E472" s="358">
        <f t="shared" si="99"/>
        <v>792.84939999999995</v>
      </c>
      <c r="F472" s="356">
        <v>0</v>
      </c>
      <c r="G472" s="363">
        <v>541</v>
      </c>
      <c r="H472" s="356">
        <f t="shared" si="97"/>
        <v>251.84939999999995</v>
      </c>
      <c r="I472" s="361">
        <f t="shared" si="98"/>
        <v>2.5184939999999991</v>
      </c>
    </row>
    <row r="473" spans="2:11" x14ac:dyDescent="0.25">
      <c r="B473" s="354" t="s">
        <v>260</v>
      </c>
      <c r="C473" s="355">
        <v>37196</v>
      </c>
      <c r="D473" s="6">
        <v>9518</v>
      </c>
      <c r="E473" s="358">
        <f t="shared" si="99"/>
        <v>792.84939999999995</v>
      </c>
      <c r="F473" s="356">
        <v>0</v>
      </c>
      <c r="G473" s="363">
        <v>541</v>
      </c>
      <c r="H473" s="356">
        <f t="shared" si="97"/>
        <v>251.84939999999995</v>
      </c>
      <c r="I473" s="361">
        <f t="shared" si="98"/>
        <v>2.5184939999999991</v>
      </c>
    </row>
    <row r="474" spans="2:11" x14ac:dyDescent="0.25">
      <c r="B474" s="354" t="s">
        <v>260</v>
      </c>
      <c r="C474" s="355">
        <v>37226</v>
      </c>
      <c r="D474" s="6">
        <v>9518</v>
      </c>
      <c r="E474" s="358">
        <f t="shared" si="99"/>
        <v>792.84939999999995</v>
      </c>
      <c r="F474" s="356">
        <v>0</v>
      </c>
      <c r="G474" s="363">
        <v>541</v>
      </c>
      <c r="H474" s="356">
        <f t="shared" si="97"/>
        <v>251.84939999999995</v>
      </c>
      <c r="I474" s="361">
        <f t="shared" si="98"/>
        <v>2.5184939999999991</v>
      </c>
    </row>
    <row r="475" spans="2:11" x14ac:dyDescent="0.25">
      <c r="B475" s="354" t="s">
        <v>260</v>
      </c>
      <c r="C475" s="355">
        <v>37257</v>
      </c>
      <c r="D475" s="6">
        <v>9518</v>
      </c>
      <c r="E475" s="358">
        <f t="shared" si="99"/>
        <v>792.84939999999995</v>
      </c>
      <c r="F475" s="356">
        <v>0</v>
      </c>
      <c r="G475" s="363">
        <v>541</v>
      </c>
      <c r="H475" s="356">
        <f t="shared" si="97"/>
        <v>251.84939999999995</v>
      </c>
      <c r="I475" s="361">
        <f t="shared" si="98"/>
        <v>2.5184939999999991</v>
      </c>
    </row>
    <row r="476" spans="2:11" x14ac:dyDescent="0.25">
      <c r="B476" s="354" t="s">
        <v>260</v>
      </c>
      <c r="C476" s="355">
        <v>37288</v>
      </c>
      <c r="D476" s="6">
        <v>9835</v>
      </c>
      <c r="E476" s="358">
        <f t="shared" si="99"/>
        <v>819.25549999999998</v>
      </c>
      <c r="F476" s="356">
        <v>0</v>
      </c>
      <c r="G476" s="363">
        <v>541</v>
      </c>
      <c r="H476" s="356">
        <f t="shared" si="97"/>
        <v>278.25549999999998</v>
      </c>
      <c r="I476" s="361">
        <f t="shared" si="98"/>
        <v>2.7825549999999999</v>
      </c>
    </row>
    <row r="477" spans="2:11" x14ac:dyDescent="0.25">
      <c r="B477" s="354" t="s">
        <v>260</v>
      </c>
      <c r="C477" s="355">
        <v>37316</v>
      </c>
      <c r="D477" s="6">
        <v>9835</v>
      </c>
      <c r="E477" s="358">
        <f t="shared" si="99"/>
        <v>819.25549999999998</v>
      </c>
      <c r="F477" s="356">
        <v>0</v>
      </c>
      <c r="G477" s="363">
        <v>541</v>
      </c>
      <c r="H477" s="356">
        <f t="shared" si="97"/>
        <v>278.25549999999998</v>
      </c>
      <c r="I477" s="361">
        <f>SUM(H477*9.5%/12)</f>
        <v>2.2028560416666667</v>
      </c>
      <c r="K477" s="370">
        <f>SUM(D466:D477)</f>
        <v>114038</v>
      </c>
    </row>
    <row r="478" spans="2:11" x14ac:dyDescent="0.25">
      <c r="B478" s="354" t="s">
        <v>260</v>
      </c>
      <c r="C478" s="355">
        <v>37347</v>
      </c>
      <c r="D478" s="6">
        <v>9835</v>
      </c>
      <c r="E478" s="358">
        <f t="shared" si="99"/>
        <v>819.25549999999998</v>
      </c>
      <c r="F478" s="356">
        <v>0</v>
      </c>
      <c r="G478" s="363">
        <v>541</v>
      </c>
      <c r="H478" s="356">
        <f t="shared" si="97"/>
        <v>278.25549999999998</v>
      </c>
      <c r="I478" s="361">
        <f t="shared" ref="I478:I524" si="100">SUM(H478*9.5%/12)</f>
        <v>2.2028560416666667</v>
      </c>
    </row>
    <row r="479" spans="2:11" x14ac:dyDescent="0.25">
      <c r="B479" s="354" t="s">
        <v>260</v>
      </c>
      <c r="C479" s="355">
        <v>37377</v>
      </c>
      <c r="D479" s="6">
        <v>9835</v>
      </c>
      <c r="E479" s="358">
        <f t="shared" si="99"/>
        <v>819.25549999999998</v>
      </c>
      <c r="F479" s="356">
        <v>0</v>
      </c>
      <c r="G479" s="363">
        <v>541</v>
      </c>
      <c r="H479" s="356">
        <f t="shared" si="97"/>
        <v>278.25549999999998</v>
      </c>
      <c r="I479" s="361">
        <f t="shared" si="100"/>
        <v>2.2028560416666667</v>
      </c>
    </row>
    <row r="480" spans="2:11" x14ac:dyDescent="0.25">
      <c r="B480" s="354" t="s">
        <v>260</v>
      </c>
      <c r="C480" s="355">
        <v>37408</v>
      </c>
      <c r="D480" s="6">
        <v>9835</v>
      </c>
      <c r="E480" s="358">
        <f t="shared" si="99"/>
        <v>819.25549999999998</v>
      </c>
      <c r="F480" s="356">
        <v>0</v>
      </c>
      <c r="G480" s="363">
        <v>541</v>
      </c>
      <c r="H480" s="356">
        <f t="shared" si="97"/>
        <v>278.25549999999998</v>
      </c>
      <c r="I480" s="361">
        <f t="shared" si="100"/>
        <v>2.2028560416666667</v>
      </c>
    </row>
    <row r="481" spans="2:11" x14ac:dyDescent="0.25">
      <c r="B481" s="354" t="s">
        <v>260</v>
      </c>
      <c r="C481" s="355">
        <v>37438</v>
      </c>
      <c r="D481" s="6">
        <v>9835</v>
      </c>
      <c r="E481" s="358">
        <f t="shared" si="99"/>
        <v>819.25549999999998</v>
      </c>
      <c r="F481" s="356">
        <v>0</v>
      </c>
      <c r="G481" s="363">
        <v>541</v>
      </c>
      <c r="H481" s="356">
        <f t="shared" si="97"/>
        <v>278.25549999999998</v>
      </c>
      <c r="I481" s="361">
        <f t="shared" si="100"/>
        <v>2.2028560416666667</v>
      </c>
    </row>
    <row r="482" spans="2:11" x14ac:dyDescent="0.25">
      <c r="B482" s="354" t="s">
        <v>260</v>
      </c>
      <c r="C482" s="355">
        <v>37469</v>
      </c>
      <c r="D482" s="6">
        <v>9835</v>
      </c>
      <c r="E482" s="358">
        <f t="shared" si="99"/>
        <v>819.25549999999998</v>
      </c>
      <c r="F482" s="356">
        <v>0</v>
      </c>
      <c r="G482" s="363">
        <v>541</v>
      </c>
      <c r="H482" s="356">
        <f t="shared" si="97"/>
        <v>278.25549999999998</v>
      </c>
      <c r="I482" s="361">
        <f t="shared" si="100"/>
        <v>2.2028560416666667</v>
      </c>
    </row>
    <row r="483" spans="2:11" x14ac:dyDescent="0.25">
      <c r="B483" s="354" t="s">
        <v>260</v>
      </c>
      <c r="C483" s="355">
        <v>37500</v>
      </c>
      <c r="D483" s="6">
        <v>9835</v>
      </c>
      <c r="E483" s="358">
        <f t="shared" si="99"/>
        <v>819.25549999999998</v>
      </c>
      <c r="F483" s="356">
        <v>0</v>
      </c>
      <c r="G483" s="363">
        <v>541</v>
      </c>
      <c r="H483" s="356">
        <f t="shared" si="97"/>
        <v>278.25549999999998</v>
      </c>
      <c r="I483" s="361">
        <f t="shared" si="100"/>
        <v>2.2028560416666667</v>
      </c>
    </row>
    <row r="484" spans="2:11" x14ac:dyDescent="0.25">
      <c r="B484" s="354" t="s">
        <v>260</v>
      </c>
      <c r="C484" s="355">
        <v>37530</v>
      </c>
      <c r="D484" s="6">
        <v>9835</v>
      </c>
      <c r="E484" s="358">
        <f t="shared" si="99"/>
        <v>819.25549999999998</v>
      </c>
      <c r="F484" s="356">
        <v>0</v>
      </c>
      <c r="G484" s="363">
        <v>541</v>
      </c>
      <c r="H484" s="356">
        <f t="shared" si="97"/>
        <v>278.25549999999998</v>
      </c>
      <c r="I484" s="361">
        <f t="shared" si="100"/>
        <v>2.2028560416666667</v>
      </c>
    </row>
    <row r="485" spans="2:11" x14ac:dyDescent="0.25">
      <c r="B485" s="354" t="s">
        <v>260</v>
      </c>
      <c r="C485" s="355">
        <v>37561</v>
      </c>
      <c r="D485" s="6">
        <v>9835</v>
      </c>
      <c r="E485" s="358">
        <f t="shared" si="99"/>
        <v>819.25549999999998</v>
      </c>
      <c r="F485" s="356">
        <v>0</v>
      </c>
      <c r="G485" s="363">
        <v>541</v>
      </c>
      <c r="H485" s="356">
        <f t="shared" si="97"/>
        <v>278.25549999999998</v>
      </c>
      <c r="I485" s="361">
        <f t="shared" si="100"/>
        <v>2.2028560416666667</v>
      </c>
    </row>
    <row r="486" spans="2:11" x14ac:dyDescent="0.25">
      <c r="B486" s="354" t="s">
        <v>260</v>
      </c>
      <c r="C486" s="355">
        <v>37591</v>
      </c>
      <c r="D486" s="6">
        <v>9835</v>
      </c>
      <c r="E486" s="358">
        <f t="shared" si="99"/>
        <v>819.25549999999998</v>
      </c>
      <c r="F486" s="356">
        <v>0</v>
      </c>
      <c r="G486" s="363">
        <v>541</v>
      </c>
      <c r="H486" s="356">
        <f t="shared" si="97"/>
        <v>278.25549999999998</v>
      </c>
      <c r="I486" s="361">
        <f t="shared" si="100"/>
        <v>2.2028560416666667</v>
      </c>
    </row>
    <row r="487" spans="2:11" x14ac:dyDescent="0.25">
      <c r="B487" s="354" t="s">
        <v>260</v>
      </c>
      <c r="C487" s="355">
        <v>37622</v>
      </c>
      <c r="D487" s="6">
        <v>9835</v>
      </c>
      <c r="E487" s="358">
        <f t="shared" si="99"/>
        <v>819.25549999999998</v>
      </c>
      <c r="F487" s="356">
        <v>0</v>
      </c>
      <c r="G487" s="363">
        <v>541</v>
      </c>
      <c r="H487" s="356">
        <f t="shared" si="97"/>
        <v>278.25549999999998</v>
      </c>
      <c r="I487" s="361">
        <f t="shared" si="100"/>
        <v>2.2028560416666667</v>
      </c>
    </row>
    <row r="488" spans="2:11" x14ac:dyDescent="0.25">
      <c r="B488" s="354" t="s">
        <v>260</v>
      </c>
      <c r="C488" s="355">
        <v>37653</v>
      </c>
      <c r="D488" s="6">
        <v>10469</v>
      </c>
      <c r="E488" s="358">
        <f t="shared" si="99"/>
        <v>872.06769999999995</v>
      </c>
      <c r="F488" s="356">
        <v>0</v>
      </c>
      <c r="G488" s="363">
        <v>541</v>
      </c>
      <c r="H488" s="356">
        <f t="shared" si="97"/>
        <v>331.06769999999995</v>
      </c>
      <c r="I488" s="361">
        <f t="shared" si="100"/>
        <v>2.6209526249999997</v>
      </c>
    </row>
    <row r="489" spans="2:11" x14ac:dyDescent="0.25">
      <c r="B489" s="354" t="s">
        <v>260</v>
      </c>
      <c r="C489" s="355">
        <v>37681</v>
      </c>
      <c r="D489" s="6">
        <v>10469</v>
      </c>
      <c r="E489" s="358">
        <f t="shared" si="99"/>
        <v>872.06769999999995</v>
      </c>
      <c r="F489" s="356">
        <v>0</v>
      </c>
      <c r="G489" s="363">
        <v>541</v>
      </c>
      <c r="H489" s="356">
        <f t="shared" si="97"/>
        <v>331.06769999999995</v>
      </c>
      <c r="I489" s="361">
        <f t="shared" si="100"/>
        <v>2.6209526249999997</v>
      </c>
      <c r="K489" s="370">
        <f>SUM(D478:D489)</f>
        <v>119288</v>
      </c>
    </row>
    <row r="490" spans="2:11" x14ac:dyDescent="0.25">
      <c r="B490" s="354" t="s">
        <v>260</v>
      </c>
      <c r="C490" s="355">
        <v>37712</v>
      </c>
      <c r="D490" s="6">
        <v>10469</v>
      </c>
      <c r="E490" s="358">
        <f t="shared" si="99"/>
        <v>872.06769999999995</v>
      </c>
      <c r="F490" s="356">
        <v>0</v>
      </c>
      <c r="G490" s="363">
        <v>541</v>
      </c>
      <c r="H490" s="356">
        <f t="shared" si="97"/>
        <v>331.06769999999995</v>
      </c>
      <c r="I490" s="361">
        <f t="shared" si="100"/>
        <v>2.6209526249999997</v>
      </c>
    </row>
    <row r="491" spans="2:11" x14ac:dyDescent="0.25">
      <c r="B491" s="354" t="s">
        <v>260</v>
      </c>
      <c r="C491" s="355">
        <v>37742</v>
      </c>
      <c r="D491" s="6">
        <v>10469</v>
      </c>
      <c r="E491" s="358">
        <f t="shared" si="99"/>
        <v>872.06769999999995</v>
      </c>
      <c r="F491" s="356">
        <v>0</v>
      </c>
      <c r="G491" s="363">
        <v>541</v>
      </c>
      <c r="H491" s="356">
        <f t="shared" si="97"/>
        <v>331.06769999999995</v>
      </c>
      <c r="I491" s="361">
        <f t="shared" si="100"/>
        <v>2.6209526249999997</v>
      </c>
    </row>
    <row r="492" spans="2:11" x14ac:dyDescent="0.25">
      <c r="B492" s="354" t="s">
        <v>260</v>
      </c>
      <c r="C492" s="355">
        <v>37773</v>
      </c>
      <c r="D492" s="6">
        <v>10229</v>
      </c>
      <c r="E492" s="358">
        <f t="shared" si="99"/>
        <v>852.07569999999998</v>
      </c>
      <c r="F492" s="356">
        <v>0</v>
      </c>
      <c r="G492" s="363">
        <v>541</v>
      </c>
      <c r="H492" s="356">
        <f t="shared" si="97"/>
        <v>311.07569999999998</v>
      </c>
      <c r="I492" s="361">
        <f t="shared" si="100"/>
        <v>2.4626826249999998</v>
      </c>
    </row>
    <row r="493" spans="2:11" x14ac:dyDescent="0.25">
      <c r="B493" s="354" t="s">
        <v>260</v>
      </c>
      <c r="C493" s="355">
        <v>37803</v>
      </c>
      <c r="D493" s="6">
        <v>10098</v>
      </c>
      <c r="E493" s="358">
        <f t="shared" si="99"/>
        <v>841.16340000000002</v>
      </c>
      <c r="F493" s="356">
        <v>0</v>
      </c>
      <c r="G493" s="363">
        <v>541</v>
      </c>
      <c r="H493" s="356">
        <f t="shared" si="97"/>
        <v>300.16340000000002</v>
      </c>
      <c r="I493" s="361">
        <f t="shared" si="100"/>
        <v>2.3762935833333336</v>
      </c>
    </row>
    <row r="494" spans="2:11" x14ac:dyDescent="0.25">
      <c r="B494" s="354" t="s">
        <v>260</v>
      </c>
      <c r="C494" s="355">
        <v>37834</v>
      </c>
      <c r="D494" s="6">
        <v>9974</v>
      </c>
      <c r="E494" s="358">
        <f t="shared" si="99"/>
        <v>830.83420000000001</v>
      </c>
      <c r="F494" s="356">
        <v>0</v>
      </c>
      <c r="G494" s="363">
        <v>541</v>
      </c>
      <c r="H494" s="356">
        <f t="shared" si="97"/>
        <v>289.83420000000001</v>
      </c>
      <c r="I494" s="361">
        <f t="shared" si="100"/>
        <v>2.2945207500000002</v>
      </c>
    </row>
    <row r="495" spans="2:11" x14ac:dyDescent="0.25">
      <c r="B495" s="354" t="s">
        <v>260</v>
      </c>
      <c r="C495" s="355">
        <v>37865</v>
      </c>
      <c r="D495" s="6">
        <v>10110</v>
      </c>
      <c r="E495" s="358">
        <f t="shared" si="99"/>
        <v>842.16300000000001</v>
      </c>
      <c r="F495" s="356">
        <v>0</v>
      </c>
      <c r="G495" s="363">
        <v>541</v>
      </c>
      <c r="H495" s="356">
        <f t="shared" si="97"/>
        <v>301.16300000000001</v>
      </c>
      <c r="I495" s="361">
        <f t="shared" si="100"/>
        <v>2.3842070833333335</v>
      </c>
    </row>
    <row r="496" spans="2:11" x14ac:dyDescent="0.25">
      <c r="B496" s="354" t="s">
        <v>260</v>
      </c>
      <c r="C496" s="355">
        <v>37895</v>
      </c>
      <c r="D496" s="6">
        <v>9771</v>
      </c>
      <c r="E496" s="358">
        <f t="shared" si="99"/>
        <v>813.92430000000002</v>
      </c>
      <c r="F496" s="356">
        <v>0</v>
      </c>
      <c r="G496" s="363">
        <v>541</v>
      </c>
      <c r="H496" s="356">
        <f t="shared" si="97"/>
        <v>272.92430000000002</v>
      </c>
      <c r="I496" s="361">
        <f t="shared" si="100"/>
        <v>2.1606507083333333</v>
      </c>
    </row>
    <row r="497" spans="2:11" x14ac:dyDescent="0.25">
      <c r="B497" s="354" t="s">
        <v>260</v>
      </c>
      <c r="C497" s="355">
        <v>37926</v>
      </c>
      <c r="D497" s="6">
        <v>8375</v>
      </c>
      <c r="E497" s="358">
        <f t="shared" si="99"/>
        <v>697.63750000000005</v>
      </c>
      <c r="F497" s="356">
        <v>0</v>
      </c>
      <c r="G497" s="363">
        <v>541</v>
      </c>
      <c r="H497" s="356">
        <f t="shared" si="97"/>
        <v>156.63750000000005</v>
      </c>
      <c r="I497" s="361">
        <f t="shared" si="100"/>
        <v>1.2400468750000004</v>
      </c>
    </row>
    <row r="498" spans="2:11" x14ac:dyDescent="0.25">
      <c r="B498" s="354" t="s">
        <v>260</v>
      </c>
      <c r="C498" s="355">
        <v>37956</v>
      </c>
      <c r="D498" s="6">
        <v>7503</v>
      </c>
      <c r="E498" s="358">
        <f t="shared" si="99"/>
        <v>624.99990000000003</v>
      </c>
      <c r="F498" s="356">
        <v>0</v>
      </c>
      <c r="G498" s="363">
        <v>541</v>
      </c>
      <c r="H498" s="356">
        <f t="shared" si="97"/>
        <v>83.999900000000025</v>
      </c>
      <c r="I498" s="361">
        <f t="shared" si="100"/>
        <v>0.66499920833333348</v>
      </c>
    </row>
    <row r="499" spans="2:11" x14ac:dyDescent="0.25">
      <c r="B499" s="354" t="s">
        <v>260</v>
      </c>
      <c r="C499" s="355">
        <v>37987</v>
      </c>
      <c r="D499" s="6">
        <v>7503</v>
      </c>
      <c r="E499" s="358">
        <f t="shared" si="99"/>
        <v>624.99990000000003</v>
      </c>
      <c r="F499" s="356">
        <v>0</v>
      </c>
      <c r="G499" s="363">
        <v>541</v>
      </c>
      <c r="H499" s="356">
        <f t="shared" si="97"/>
        <v>83.999900000000025</v>
      </c>
      <c r="I499" s="361">
        <f t="shared" si="100"/>
        <v>0.66499920833333348</v>
      </c>
    </row>
    <row r="500" spans="2:11" x14ac:dyDescent="0.25">
      <c r="B500" s="354" t="s">
        <v>260</v>
      </c>
      <c r="C500" s="355">
        <v>38018</v>
      </c>
      <c r="D500" s="6">
        <v>11093</v>
      </c>
      <c r="E500" s="358">
        <f t="shared" si="99"/>
        <v>924.04689999999994</v>
      </c>
      <c r="F500" s="356">
        <v>0</v>
      </c>
      <c r="G500" s="363">
        <v>541</v>
      </c>
      <c r="H500" s="356">
        <f t="shared" si="97"/>
        <v>383.04689999999994</v>
      </c>
      <c r="I500" s="361">
        <f t="shared" si="100"/>
        <v>3.0324546249999997</v>
      </c>
    </row>
    <row r="501" spans="2:11" x14ac:dyDescent="0.25">
      <c r="B501" s="354" t="s">
        <v>260</v>
      </c>
      <c r="C501" s="355">
        <v>38047</v>
      </c>
      <c r="D501" s="6">
        <v>11093</v>
      </c>
      <c r="E501" s="358">
        <f t="shared" si="99"/>
        <v>924.04689999999994</v>
      </c>
      <c r="F501" s="356">
        <v>0</v>
      </c>
      <c r="G501" s="363">
        <v>541</v>
      </c>
      <c r="H501" s="356">
        <f t="shared" si="97"/>
        <v>383.04689999999994</v>
      </c>
      <c r="I501" s="361">
        <f t="shared" si="100"/>
        <v>3.0324546249999997</v>
      </c>
      <c r="K501" s="370">
        <f>SUM(D490:D501)</f>
        <v>116687</v>
      </c>
    </row>
    <row r="502" spans="2:11" x14ac:dyDescent="0.25">
      <c r="B502" s="354" t="s">
        <v>260</v>
      </c>
      <c r="C502" s="355">
        <v>38078</v>
      </c>
      <c r="D502" s="6">
        <v>11093</v>
      </c>
      <c r="E502" s="358">
        <f t="shared" si="99"/>
        <v>924.04689999999994</v>
      </c>
      <c r="F502" s="356">
        <v>0</v>
      </c>
      <c r="G502" s="363">
        <v>541</v>
      </c>
      <c r="H502" s="356">
        <f t="shared" si="97"/>
        <v>383.04689999999994</v>
      </c>
      <c r="I502" s="361">
        <f t="shared" si="100"/>
        <v>3.0324546249999997</v>
      </c>
    </row>
    <row r="503" spans="2:11" x14ac:dyDescent="0.25">
      <c r="B503" s="354" t="s">
        <v>260</v>
      </c>
      <c r="C503" s="355">
        <v>38108</v>
      </c>
      <c r="D503" s="6">
        <v>11093</v>
      </c>
      <c r="E503" s="358">
        <f t="shared" si="99"/>
        <v>924.04689999999994</v>
      </c>
      <c r="F503" s="356">
        <v>0</v>
      </c>
      <c r="G503" s="363">
        <v>541</v>
      </c>
      <c r="H503" s="356">
        <f t="shared" si="97"/>
        <v>383.04689999999994</v>
      </c>
      <c r="I503" s="361">
        <f t="shared" si="100"/>
        <v>3.0324546249999997</v>
      </c>
    </row>
    <row r="504" spans="2:11" x14ac:dyDescent="0.25">
      <c r="B504" s="354" t="s">
        <v>260</v>
      </c>
      <c r="C504" s="355">
        <v>38139</v>
      </c>
      <c r="D504" s="6">
        <v>11093</v>
      </c>
      <c r="E504" s="358">
        <f t="shared" si="99"/>
        <v>924.04689999999994</v>
      </c>
      <c r="F504" s="356">
        <v>0</v>
      </c>
      <c r="G504" s="363">
        <v>541</v>
      </c>
      <c r="H504" s="356">
        <f t="shared" si="97"/>
        <v>383.04689999999994</v>
      </c>
      <c r="I504" s="361">
        <f t="shared" si="100"/>
        <v>3.0324546249999997</v>
      </c>
    </row>
    <row r="505" spans="2:11" x14ac:dyDescent="0.25">
      <c r="B505" s="354" t="s">
        <v>260</v>
      </c>
      <c r="C505" s="355">
        <v>38169</v>
      </c>
      <c r="D505" s="6">
        <v>106762</v>
      </c>
      <c r="E505" s="358">
        <f t="shared" si="99"/>
        <v>8893.2746000000006</v>
      </c>
      <c r="F505" s="356">
        <v>0</v>
      </c>
      <c r="G505" s="363">
        <v>541</v>
      </c>
      <c r="H505" s="356">
        <f t="shared" si="97"/>
        <v>8352.2746000000006</v>
      </c>
      <c r="I505" s="361">
        <f t="shared" si="100"/>
        <v>66.122173916666668</v>
      </c>
    </row>
    <row r="506" spans="2:11" x14ac:dyDescent="0.25">
      <c r="B506" s="354" t="s">
        <v>260</v>
      </c>
      <c r="C506" s="355">
        <v>38200</v>
      </c>
      <c r="D506" s="6">
        <v>12071</v>
      </c>
      <c r="E506" s="358">
        <f t="shared" si="99"/>
        <v>1005.5142999999999</v>
      </c>
      <c r="F506" s="356">
        <v>0</v>
      </c>
      <c r="G506" s="363">
        <v>541</v>
      </c>
      <c r="H506" s="356">
        <f t="shared" si="97"/>
        <v>464.51429999999993</v>
      </c>
      <c r="I506" s="361">
        <f t="shared" si="100"/>
        <v>3.6774048749999992</v>
      </c>
    </row>
    <row r="507" spans="2:11" x14ac:dyDescent="0.25">
      <c r="B507" s="354" t="s">
        <v>260</v>
      </c>
      <c r="C507" s="355">
        <v>38231</v>
      </c>
      <c r="D507" s="6">
        <v>12071</v>
      </c>
      <c r="E507" s="358">
        <f t="shared" si="99"/>
        <v>1005.5142999999999</v>
      </c>
      <c r="F507" s="356">
        <v>0</v>
      </c>
      <c r="G507" s="363">
        <v>541</v>
      </c>
      <c r="H507" s="356">
        <f t="shared" si="97"/>
        <v>464.51429999999993</v>
      </c>
      <c r="I507" s="361">
        <f t="shared" si="100"/>
        <v>3.6774048749999992</v>
      </c>
    </row>
    <row r="508" spans="2:11" x14ac:dyDescent="0.25">
      <c r="B508" s="354" t="s">
        <v>260</v>
      </c>
      <c r="C508" s="355">
        <v>38261</v>
      </c>
      <c r="D508" s="6">
        <v>12404</v>
      </c>
      <c r="E508" s="358">
        <f t="shared" si="99"/>
        <v>1033.2531999999999</v>
      </c>
      <c r="F508" s="356">
        <v>0</v>
      </c>
      <c r="G508" s="363">
        <v>541</v>
      </c>
      <c r="H508" s="356">
        <f t="shared" si="97"/>
        <v>492.25319999999988</v>
      </c>
      <c r="I508" s="361">
        <f t="shared" si="100"/>
        <v>3.8970044999999991</v>
      </c>
    </row>
    <row r="509" spans="2:11" x14ac:dyDescent="0.25">
      <c r="B509" s="354" t="s">
        <v>260</v>
      </c>
      <c r="C509" s="355">
        <v>38292</v>
      </c>
      <c r="D509" s="6">
        <v>12404</v>
      </c>
      <c r="E509" s="358">
        <f t="shared" si="99"/>
        <v>1033.2531999999999</v>
      </c>
      <c r="F509" s="356">
        <v>0</v>
      </c>
      <c r="G509" s="363">
        <v>541</v>
      </c>
      <c r="H509" s="356">
        <f t="shared" si="97"/>
        <v>492.25319999999988</v>
      </c>
      <c r="I509" s="361">
        <f t="shared" si="100"/>
        <v>3.8970044999999991</v>
      </c>
    </row>
    <row r="510" spans="2:11" x14ac:dyDescent="0.25">
      <c r="B510" s="354" t="s">
        <v>260</v>
      </c>
      <c r="C510" s="355">
        <v>38322</v>
      </c>
      <c r="D510" s="6">
        <v>12404</v>
      </c>
      <c r="E510" s="358">
        <f t="shared" si="99"/>
        <v>1033.2531999999999</v>
      </c>
      <c r="F510" s="356">
        <v>0</v>
      </c>
      <c r="G510" s="363">
        <v>541</v>
      </c>
      <c r="H510" s="356">
        <f t="shared" si="97"/>
        <v>492.25319999999988</v>
      </c>
      <c r="I510" s="361">
        <f t="shared" si="100"/>
        <v>3.8970044999999991</v>
      </c>
    </row>
    <row r="511" spans="2:11" x14ac:dyDescent="0.25">
      <c r="B511" s="354" t="s">
        <v>260</v>
      </c>
      <c r="C511" s="355">
        <v>38353</v>
      </c>
      <c r="D511" s="6">
        <v>12404</v>
      </c>
      <c r="E511" s="358">
        <f t="shared" si="99"/>
        <v>1033.2531999999999</v>
      </c>
      <c r="F511" s="356">
        <v>0</v>
      </c>
      <c r="G511" s="363">
        <v>541</v>
      </c>
      <c r="H511" s="356">
        <f t="shared" si="97"/>
        <v>492.25319999999988</v>
      </c>
      <c r="I511" s="361">
        <f t="shared" si="100"/>
        <v>3.8970044999999991</v>
      </c>
    </row>
    <row r="512" spans="2:11" x14ac:dyDescent="0.25">
      <c r="B512" s="354" t="s">
        <v>260</v>
      </c>
      <c r="C512" s="355">
        <v>38384</v>
      </c>
      <c r="D512" s="6">
        <v>12777</v>
      </c>
      <c r="E512" s="358">
        <f t="shared" si="99"/>
        <v>1064.3241</v>
      </c>
      <c r="F512" s="356">
        <v>0</v>
      </c>
      <c r="G512" s="363">
        <v>541</v>
      </c>
      <c r="H512" s="356">
        <f t="shared" si="97"/>
        <v>523.32410000000004</v>
      </c>
      <c r="I512" s="361">
        <f t="shared" si="100"/>
        <v>4.1429824583333339</v>
      </c>
    </row>
    <row r="513" spans="2:11" x14ac:dyDescent="0.25">
      <c r="B513" s="354" t="s">
        <v>260</v>
      </c>
      <c r="C513" s="355">
        <v>38412</v>
      </c>
      <c r="D513" s="6">
        <v>12777</v>
      </c>
      <c r="E513" s="358">
        <f t="shared" si="99"/>
        <v>1064.3241</v>
      </c>
      <c r="F513" s="356">
        <v>0</v>
      </c>
      <c r="G513" s="363">
        <v>541</v>
      </c>
      <c r="H513" s="356">
        <f t="shared" si="97"/>
        <v>523.32410000000004</v>
      </c>
      <c r="I513" s="361">
        <f t="shared" si="100"/>
        <v>4.1429824583333339</v>
      </c>
      <c r="K513" s="370">
        <f>SUM(D502:D513)</f>
        <v>239353</v>
      </c>
    </row>
    <row r="514" spans="2:11" x14ac:dyDescent="0.25">
      <c r="B514" s="354" t="s">
        <v>260</v>
      </c>
      <c r="C514" s="355">
        <v>38443</v>
      </c>
      <c r="D514" s="6">
        <v>12777</v>
      </c>
      <c r="E514" s="358">
        <f t="shared" si="99"/>
        <v>1064.3241</v>
      </c>
      <c r="F514" s="356">
        <v>0</v>
      </c>
      <c r="G514" s="363">
        <v>541</v>
      </c>
      <c r="H514" s="356">
        <f t="shared" si="97"/>
        <v>523.32410000000004</v>
      </c>
      <c r="I514" s="361">
        <f t="shared" si="100"/>
        <v>4.1429824583333339</v>
      </c>
    </row>
    <row r="515" spans="2:11" x14ac:dyDescent="0.25">
      <c r="B515" s="354" t="s">
        <v>260</v>
      </c>
      <c r="C515" s="355">
        <v>38473</v>
      </c>
      <c r="D515" s="6">
        <v>13034</v>
      </c>
      <c r="E515" s="358">
        <f t="shared" si="99"/>
        <v>1085.7321999999999</v>
      </c>
      <c r="F515" s="356">
        <v>0</v>
      </c>
      <c r="G515" s="363">
        <v>541</v>
      </c>
      <c r="H515" s="356">
        <f t="shared" si="97"/>
        <v>544.73219999999992</v>
      </c>
      <c r="I515" s="361">
        <f t="shared" si="100"/>
        <v>4.3124632499999995</v>
      </c>
    </row>
    <row r="516" spans="2:11" x14ac:dyDescent="0.25">
      <c r="B516" s="354" t="s">
        <v>260</v>
      </c>
      <c r="C516" s="355">
        <v>38504</v>
      </c>
      <c r="D516" s="6">
        <v>13034</v>
      </c>
      <c r="E516" s="358">
        <f t="shared" si="99"/>
        <v>1085.7321999999999</v>
      </c>
      <c r="F516" s="356">
        <v>0</v>
      </c>
      <c r="G516" s="363">
        <v>541</v>
      </c>
      <c r="H516" s="356">
        <f t="shared" si="97"/>
        <v>544.73219999999992</v>
      </c>
      <c r="I516" s="361">
        <f t="shared" si="100"/>
        <v>4.3124632499999995</v>
      </c>
    </row>
    <row r="517" spans="2:11" x14ac:dyDescent="0.25">
      <c r="B517" s="354" t="s">
        <v>260</v>
      </c>
      <c r="C517" s="355">
        <v>38534</v>
      </c>
      <c r="D517" s="6">
        <v>13034</v>
      </c>
      <c r="E517" s="358">
        <f t="shared" si="99"/>
        <v>1085.7321999999999</v>
      </c>
      <c r="F517" s="356">
        <v>0</v>
      </c>
      <c r="G517" s="363">
        <v>541</v>
      </c>
      <c r="H517" s="356">
        <f t="shared" si="97"/>
        <v>544.73219999999992</v>
      </c>
      <c r="I517" s="361">
        <f t="shared" si="100"/>
        <v>4.3124632499999995</v>
      </c>
    </row>
    <row r="518" spans="2:11" x14ac:dyDescent="0.25">
      <c r="B518" s="354" t="s">
        <v>260</v>
      </c>
      <c r="C518" s="355">
        <v>38565</v>
      </c>
      <c r="D518" s="6">
        <v>13034</v>
      </c>
      <c r="E518" s="358">
        <f t="shared" si="99"/>
        <v>1085.7321999999999</v>
      </c>
      <c r="F518" s="356">
        <v>0</v>
      </c>
      <c r="G518" s="363">
        <v>541</v>
      </c>
      <c r="H518" s="356">
        <f t="shared" si="97"/>
        <v>544.73219999999992</v>
      </c>
      <c r="I518" s="361">
        <f t="shared" si="100"/>
        <v>4.3124632499999995</v>
      </c>
    </row>
    <row r="519" spans="2:11" x14ac:dyDescent="0.25">
      <c r="B519" s="354" t="s">
        <v>260</v>
      </c>
      <c r="C519" s="355">
        <v>38596</v>
      </c>
      <c r="D519" s="6">
        <v>13034</v>
      </c>
      <c r="E519" s="358">
        <f t="shared" si="99"/>
        <v>1085.7321999999999</v>
      </c>
      <c r="F519" s="356">
        <v>0</v>
      </c>
      <c r="G519" s="363">
        <v>541</v>
      </c>
      <c r="H519" s="356">
        <f t="shared" si="97"/>
        <v>544.73219999999992</v>
      </c>
      <c r="I519" s="361">
        <f t="shared" si="100"/>
        <v>4.3124632499999995</v>
      </c>
    </row>
    <row r="520" spans="2:11" x14ac:dyDescent="0.25">
      <c r="B520" s="354" t="s">
        <v>260</v>
      </c>
      <c r="C520" s="355">
        <v>38626</v>
      </c>
      <c r="D520" s="6">
        <v>13291</v>
      </c>
      <c r="E520" s="358">
        <f t="shared" si="99"/>
        <v>1107.1403</v>
      </c>
      <c r="F520" s="356">
        <v>0</v>
      </c>
      <c r="G520" s="363">
        <v>541</v>
      </c>
      <c r="H520" s="356">
        <f t="shared" si="97"/>
        <v>566.14030000000002</v>
      </c>
      <c r="I520" s="361">
        <f t="shared" si="100"/>
        <v>4.4819440416666669</v>
      </c>
    </row>
    <row r="521" spans="2:11" x14ac:dyDescent="0.25">
      <c r="B521" s="354" t="s">
        <v>260</v>
      </c>
      <c r="C521" s="355">
        <v>38657</v>
      </c>
      <c r="D521" s="6">
        <v>13291</v>
      </c>
      <c r="E521" s="358">
        <f t="shared" si="99"/>
        <v>1107.1403</v>
      </c>
      <c r="F521" s="356">
        <v>0</v>
      </c>
      <c r="G521" s="363">
        <v>541</v>
      </c>
      <c r="H521" s="356">
        <f t="shared" si="97"/>
        <v>566.14030000000002</v>
      </c>
      <c r="I521" s="361">
        <f t="shared" si="100"/>
        <v>4.4819440416666669</v>
      </c>
    </row>
    <row r="522" spans="2:11" x14ac:dyDescent="0.25">
      <c r="B522" s="354" t="s">
        <v>260</v>
      </c>
      <c r="C522" s="355">
        <v>38687</v>
      </c>
      <c r="D522" s="6">
        <v>13291</v>
      </c>
      <c r="E522" s="358">
        <f t="shared" si="99"/>
        <v>1107.1403</v>
      </c>
      <c r="F522" s="356">
        <v>0</v>
      </c>
      <c r="G522" s="363">
        <v>541</v>
      </c>
      <c r="H522" s="356">
        <f t="shared" si="97"/>
        <v>566.14030000000002</v>
      </c>
      <c r="I522" s="361">
        <f t="shared" si="100"/>
        <v>4.4819440416666669</v>
      </c>
    </row>
    <row r="523" spans="2:11" x14ac:dyDescent="0.25">
      <c r="B523" s="354" t="s">
        <v>260</v>
      </c>
      <c r="C523" s="355">
        <v>38718</v>
      </c>
      <c r="D523" s="6">
        <v>13634</v>
      </c>
      <c r="E523" s="358">
        <f t="shared" si="99"/>
        <v>1135.7121999999999</v>
      </c>
      <c r="F523" s="356">
        <v>0</v>
      </c>
      <c r="G523" s="363">
        <v>541</v>
      </c>
      <c r="H523" s="356">
        <f t="shared" si="97"/>
        <v>594.71219999999994</v>
      </c>
      <c r="I523" s="361">
        <f t="shared" si="100"/>
        <v>4.7081382499999993</v>
      </c>
    </row>
    <row r="524" spans="2:11" x14ac:dyDescent="0.25">
      <c r="B524" s="354" t="s">
        <v>260</v>
      </c>
      <c r="C524" s="355">
        <v>38749</v>
      </c>
      <c r="D524" s="6">
        <v>14032</v>
      </c>
      <c r="E524" s="358">
        <f t="shared" si="99"/>
        <v>1168.8656000000001</v>
      </c>
      <c r="F524" s="356">
        <v>0</v>
      </c>
      <c r="G524" s="363">
        <v>541</v>
      </c>
      <c r="H524" s="356">
        <f t="shared" si="97"/>
        <v>627.86560000000009</v>
      </c>
      <c r="I524" s="361">
        <f t="shared" si="100"/>
        <v>4.9706026666666672</v>
      </c>
    </row>
    <row r="525" spans="2:11" x14ac:dyDescent="0.25">
      <c r="B525" s="354" t="s">
        <v>260</v>
      </c>
      <c r="C525" s="355">
        <v>38777</v>
      </c>
      <c r="D525" s="6">
        <v>14032</v>
      </c>
      <c r="E525" s="358">
        <f t="shared" si="99"/>
        <v>1168.8656000000001</v>
      </c>
      <c r="F525" s="356">
        <v>0</v>
      </c>
      <c r="G525" s="363">
        <v>541</v>
      </c>
      <c r="H525" s="356">
        <f t="shared" si="97"/>
        <v>627.86560000000009</v>
      </c>
      <c r="I525" s="361">
        <f>SUM(H525*8.5%/12)</f>
        <v>4.4473813333333343</v>
      </c>
      <c r="K525" s="370">
        <f>SUM(D514:D525)</f>
        <v>159518</v>
      </c>
    </row>
    <row r="526" spans="2:11" x14ac:dyDescent="0.25">
      <c r="B526" s="354" t="s">
        <v>260</v>
      </c>
      <c r="C526" s="355">
        <v>38808</v>
      </c>
      <c r="D526" s="6">
        <v>14208</v>
      </c>
      <c r="E526" s="358">
        <f t="shared" si="99"/>
        <v>1183.5264</v>
      </c>
      <c r="F526" s="356">
        <v>0</v>
      </c>
      <c r="G526" s="363">
        <v>541</v>
      </c>
      <c r="H526" s="356">
        <f t="shared" si="97"/>
        <v>642.52639999999997</v>
      </c>
      <c r="I526" s="361">
        <f t="shared" ref="I526:I584" si="101">SUM(H526*8.5%/12)</f>
        <v>4.5512286666666668</v>
      </c>
    </row>
    <row r="527" spans="2:11" x14ac:dyDescent="0.25">
      <c r="B527" s="354" t="s">
        <v>260</v>
      </c>
      <c r="C527" s="355">
        <v>38838</v>
      </c>
      <c r="D527" s="6">
        <v>14208</v>
      </c>
      <c r="E527" s="358">
        <f t="shared" ref="E527:E590" si="102">SUM(D527*8.33%)</f>
        <v>1183.5264</v>
      </c>
      <c r="F527" s="356">
        <v>0</v>
      </c>
      <c r="G527" s="363">
        <v>541</v>
      </c>
      <c r="H527" s="356">
        <f t="shared" si="97"/>
        <v>642.52639999999997</v>
      </c>
      <c r="I527" s="361">
        <f t="shared" si="101"/>
        <v>4.5512286666666668</v>
      </c>
    </row>
    <row r="528" spans="2:11" x14ac:dyDescent="0.25">
      <c r="B528" s="354" t="s">
        <v>260</v>
      </c>
      <c r="C528" s="355">
        <v>38869</v>
      </c>
      <c r="D528" s="6">
        <v>43134</v>
      </c>
      <c r="E528" s="358">
        <f t="shared" si="102"/>
        <v>3593.0621999999998</v>
      </c>
      <c r="F528" s="356">
        <v>0</v>
      </c>
      <c r="G528" s="363">
        <v>541</v>
      </c>
      <c r="H528" s="356">
        <f t="shared" si="97"/>
        <v>3052.0621999999998</v>
      </c>
      <c r="I528" s="361">
        <f t="shared" si="101"/>
        <v>21.618773916666669</v>
      </c>
    </row>
    <row r="529" spans="2:11" x14ac:dyDescent="0.25">
      <c r="B529" s="354" t="s">
        <v>260</v>
      </c>
      <c r="C529" s="355">
        <v>38899</v>
      </c>
      <c r="D529" s="6">
        <v>15013</v>
      </c>
      <c r="E529" s="358">
        <f t="shared" si="102"/>
        <v>1250.5828999999999</v>
      </c>
      <c r="F529" s="356">
        <v>0</v>
      </c>
      <c r="G529" s="363">
        <v>541</v>
      </c>
      <c r="H529" s="356">
        <f t="shared" si="97"/>
        <v>709.58289999999988</v>
      </c>
      <c r="I529" s="361">
        <f t="shared" si="101"/>
        <v>5.0262122083333329</v>
      </c>
    </row>
    <row r="530" spans="2:11" x14ac:dyDescent="0.25">
      <c r="B530" s="354" t="s">
        <v>260</v>
      </c>
      <c r="C530" s="355">
        <v>38930</v>
      </c>
      <c r="D530" s="6">
        <v>15293</v>
      </c>
      <c r="E530" s="358">
        <f t="shared" si="102"/>
        <v>1273.9069</v>
      </c>
      <c r="F530" s="356">
        <v>0</v>
      </c>
      <c r="G530" s="363">
        <v>541</v>
      </c>
      <c r="H530" s="356">
        <f t="shared" ref="H530:H593" si="103">SUM(E530-G530)</f>
        <v>732.90689999999995</v>
      </c>
      <c r="I530" s="361">
        <f t="shared" si="101"/>
        <v>5.1914238749999999</v>
      </c>
    </row>
    <row r="531" spans="2:11" x14ac:dyDescent="0.25">
      <c r="B531" s="354" t="s">
        <v>260</v>
      </c>
      <c r="C531" s="355">
        <v>38961</v>
      </c>
      <c r="D531" s="6">
        <v>15293</v>
      </c>
      <c r="E531" s="358">
        <f t="shared" si="102"/>
        <v>1273.9069</v>
      </c>
      <c r="F531" s="356">
        <v>0</v>
      </c>
      <c r="G531" s="363">
        <v>541</v>
      </c>
      <c r="H531" s="356">
        <f t="shared" si="103"/>
        <v>732.90689999999995</v>
      </c>
      <c r="I531" s="361">
        <f t="shared" si="101"/>
        <v>5.1914238749999999</v>
      </c>
    </row>
    <row r="532" spans="2:11" x14ac:dyDescent="0.25">
      <c r="B532" s="354" t="s">
        <v>260</v>
      </c>
      <c r="C532" s="355">
        <v>38991</v>
      </c>
      <c r="D532" s="6">
        <v>15573</v>
      </c>
      <c r="E532" s="358">
        <f t="shared" si="102"/>
        <v>1297.2309</v>
      </c>
      <c r="F532" s="356">
        <v>0</v>
      </c>
      <c r="G532" s="363">
        <v>541</v>
      </c>
      <c r="H532" s="356">
        <f t="shared" si="103"/>
        <v>756.23090000000002</v>
      </c>
      <c r="I532" s="361">
        <f t="shared" si="101"/>
        <v>5.3566355416666669</v>
      </c>
    </row>
    <row r="533" spans="2:11" x14ac:dyDescent="0.25">
      <c r="B533" s="354" t="s">
        <v>260</v>
      </c>
      <c r="C533" s="355">
        <v>39022</v>
      </c>
      <c r="D533" s="6">
        <v>15573</v>
      </c>
      <c r="E533" s="358">
        <f t="shared" si="102"/>
        <v>1297.2309</v>
      </c>
      <c r="F533" s="356">
        <v>0</v>
      </c>
      <c r="G533" s="363">
        <v>541</v>
      </c>
      <c r="H533" s="356">
        <f t="shared" si="103"/>
        <v>756.23090000000002</v>
      </c>
      <c r="I533" s="361">
        <f t="shared" si="101"/>
        <v>5.3566355416666669</v>
      </c>
    </row>
    <row r="534" spans="2:11" x14ac:dyDescent="0.25">
      <c r="B534" s="354" t="s">
        <v>260</v>
      </c>
      <c r="C534" s="355">
        <v>39052</v>
      </c>
      <c r="D534" s="6">
        <v>15573</v>
      </c>
      <c r="E534" s="358">
        <f t="shared" si="102"/>
        <v>1297.2309</v>
      </c>
      <c r="F534" s="356">
        <v>0</v>
      </c>
      <c r="G534" s="363">
        <v>541</v>
      </c>
      <c r="H534" s="356">
        <f t="shared" si="103"/>
        <v>756.23090000000002</v>
      </c>
      <c r="I534" s="361">
        <f t="shared" si="101"/>
        <v>5.3566355416666669</v>
      </c>
    </row>
    <row r="535" spans="2:11" x14ac:dyDescent="0.25">
      <c r="B535" s="354" t="s">
        <v>260</v>
      </c>
      <c r="C535" s="355">
        <v>39083</v>
      </c>
      <c r="D535" s="6">
        <v>15573</v>
      </c>
      <c r="E535" s="358">
        <f t="shared" si="102"/>
        <v>1297.2309</v>
      </c>
      <c r="F535" s="356">
        <v>0</v>
      </c>
      <c r="G535" s="363">
        <v>541</v>
      </c>
      <c r="H535" s="356">
        <f t="shared" si="103"/>
        <v>756.23090000000002</v>
      </c>
      <c r="I535" s="361">
        <f t="shared" si="101"/>
        <v>5.3566355416666669</v>
      </c>
    </row>
    <row r="536" spans="2:11" x14ac:dyDescent="0.25">
      <c r="B536" s="354" t="s">
        <v>260</v>
      </c>
      <c r="C536" s="355">
        <v>39114</v>
      </c>
      <c r="D536" s="6">
        <v>16373</v>
      </c>
      <c r="E536" s="358">
        <f t="shared" si="102"/>
        <v>1363.8708999999999</v>
      </c>
      <c r="F536" s="356">
        <v>0</v>
      </c>
      <c r="G536" s="363">
        <v>541</v>
      </c>
      <c r="H536" s="356">
        <f t="shared" si="103"/>
        <v>822.87089999999989</v>
      </c>
      <c r="I536" s="361">
        <f t="shared" si="101"/>
        <v>5.8286688749999991</v>
      </c>
    </row>
    <row r="537" spans="2:11" x14ac:dyDescent="0.25">
      <c r="B537" s="354" t="s">
        <v>260</v>
      </c>
      <c r="C537" s="355">
        <v>39142</v>
      </c>
      <c r="D537" s="6">
        <v>16373</v>
      </c>
      <c r="E537" s="358">
        <f t="shared" si="102"/>
        <v>1363.8708999999999</v>
      </c>
      <c r="F537" s="356">
        <v>0</v>
      </c>
      <c r="G537" s="363">
        <v>541</v>
      </c>
      <c r="H537" s="356">
        <f t="shared" si="103"/>
        <v>822.87089999999989</v>
      </c>
      <c r="I537" s="361">
        <f t="shared" si="101"/>
        <v>5.8286688749999991</v>
      </c>
      <c r="K537" s="370">
        <f>SUM(D526:D537)</f>
        <v>212187</v>
      </c>
    </row>
    <row r="538" spans="2:11" x14ac:dyDescent="0.25">
      <c r="B538" s="354" t="s">
        <v>260</v>
      </c>
      <c r="C538" s="355">
        <v>39173</v>
      </c>
      <c r="D538" s="6">
        <v>16373</v>
      </c>
      <c r="E538" s="358">
        <f t="shared" si="102"/>
        <v>1363.8708999999999</v>
      </c>
      <c r="F538" s="356">
        <v>0</v>
      </c>
      <c r="G538" s="363">
        <v>541</v>
      </c>
      <c r="H538" s="356">
        <f t="shared" si="103"/>
        <v>822.87089999999989</v>
      </c>
      <c r="I538" s="361">
        <f t="shared" si="101"/>
        <v>5.8286688749999991</v>
      </c>
    </row>
    <row r="539" spans="2:11" x14ac:dyDescent="0.25">
      <c r="B539" s="354" t="s">
        <v>260</v>
      </c>
      <c r="C539" s="355">
        <v>39203</v>
      </c>
      <c r="D539" s="6">
        <v>17810</v>
      </c>
      <c r="E539" s="358">
        <f t="shared" si="102"/>
        <v>1483.5730000000001</v>
      </c>
      <c r="F539" s="356">
        <v>0</v>
      </c>
      <c r="G539" s="363">
        <v>541</v>
      </c>
      <c r="H539" s="356">
        <f t="shared" si="103"/>
        <v>942.57300000000009</v>
      </c>
      <c r="I539" s="361">
        <f t="shared" si="101"/>
        <v>6.6765587500000017</v>
      </c>
    </row>
    <row r="540" spans="2:11" x14ac:dyDescent="0.25">
      <c r="B540" s="354" t="s">
        <v>260</v>
      </c>
      <c r="C540" s="355">
        <v>39234</v>
      </c>
      <c r="D540" s="6">
        <v>17810</v>
      </c>
      <c r="E540" s="358">
        <f t="shared" si="102"/>
        <v>1483.5730000000001</v>
      </c>
      <c r="F540" s="356">
        <v>0</v>
      </c>
      <c r="G540" s="363">
        <v>541</v>
      </c>
      <c r="H540" s="356">
        <f t="shared" si="103"/>
        <v>942.57300000000009</v>
      </c>
      <c r="I540" s="361">
        <f t="shared" si="101"/>
        <v>6.6765587500000017</v>
      </c>
    </row>
    <row r="541" spans="2:11" x14ac:dyDescent="0.25">
      <c r="B541" s="354" t="s">
        <v>260</v>
      </c>
      <c r="C541" s="355">
        <v>39264</v>
      </c>
      <c r="D541" s="6">
        <v>17810</v>
      </c>
      <c r="E541" s="358">
        <f t="shared" si="102"/>
        <v>1483.5730000000001</v>
      </c>
      <c r="F541" s="356">
        <v>0</v>
      </c>
      <c r="G541" s="363">
        <v>541</v>
      </c>
      <c r="H541" s="356">
        <f t="shared" si="103"/>
        <v>942.57300000000009</v>
      </c>
      <c r="I541" s="361">
        <f t="shared" si="101"/>
        <v>6.6765587500000017</v>
      </c>
    </row>
    <row r="542" spans="2:11" x14ac:dyDescent="0.25">
      <c r="B542" s="354" t="s">
        <v>260</v>
      </c>
      <c r="C542" s="355">
        <v>39295</v>
      </c>
      <c r="D542" s="6">
        <v>17810</v>
      </c>
      <c r="E542" s="358">
        <f t="shared" si="102"/>
        <v>1483.5730000000001</v>
      </c>
      <c r="F542" s="356">
        <v>0</v>
      </c>
      <c r="G542" s="363">
        <v>541</v>
      </c>
      <c r="H542" s="356">
        <f t="shared" si="103"/>
        <v>942.57300000000009</v>
      </c>
      <c r="I542" s="361">
        <f t="shared" si="101"/>
        <v>6.6765587500000017</v>
      </c>
    </row>
    <row r="543" spans="2:11" x14ac:dyDescent="0.25">
      <c r="B543" s="354" t="s">
        <v>260</v>
      </c>
      <c r="C543" s="355">
        <v>39326</v>
      </c>
      <c r="D543" s="6">
        <v>17810</v>
      </c>
      <c r="E543" s="358">
        <f t="shared" si="102"/>
        <v>1483.5730000000001</v>
      </c>
      <c r="F543" s="356">
        <v>0</v>
      </c>
      <c r="G543" s="363">
        <v>541</v>
      </c>
      <c r="H543" s="356">
        <f t="shared" si="103"/>
        <v>942.57300000000009</v>
      </c>
      <c r="I543" s="361">
        <f t="shared" si="101"/>
        <v>6.6765587500000017</v>
      </c>
    </row>
    <row r="544" spans="2:11" x14ac:dyDescent="0.25">
      <c r="B544" s="354" t="s">
        <v>260</v>
      </c>
      <c r="C544" s="355">
        <v>39356</v>
      </c>
      <c r="D544" s="6">
        <v>17810</v>
      </c>
      <c r="E544" s="358">
        <f t="shared" si="102"/>
        <v>1483.5730000000001</v>
      </c>
      <c r="F544" s="356">
        <v>0</v>
      </c>
      <c r="G544" s="363">
        <v>541</v>
      </c>
      <c r="H544" s="356">
        <f t="shared" si="103"/>
        <v>942.57300000000009</v>
      </c>
      <c r="I544" s="361">
        <f t="shared" si="101"/>
        <v>6.6765587500000017</v>
      </c>
    </row>
    <row r="545" spans="2:11" x14ac:dyDescent="0.25">
      <c r="B545" s="354" t="s">
        <v>260</v>
      </c>
      <c r="C545" s="355">
        <v>39387</v>
      </c>
      <c r="D545" s="6">
        <v>17810</v>
      </c>
      <c r="E545" s="358">
        <f t="shared" si="102"/>
        <v>1483.5730000000001</v>
      </c>
      <c r="F545" s="356">
        <v>0</v>
      </c>
      <c r="G545" s="363">
        <v>541</v>
      </c>
      <c r="H545" s="356">
        <f t="shared" si="103"/>
        <v>942.57300000000009</v>
      </c>
      <c r="I545" s="361">
        <f t="shared" si="101"/>
        <v>6.6765587500000017</v>
      </c>
    </row>
    <row r="546" spans="2:11" x14ac:dyDescent="0.25">
      <c r="B546" s="354" t="s">
        <v>260</v>
      </c>
      <c r="C546" s="355">
        <v>39417</v>
      </c>
      <c r="D546" s="6">
        <v>17810</v>
      </c>
      <c r="E546" s="358">
        <f t="shared" si="102"/>
        <v>1483.5730000000001</v>
      </c>
      <c r="F546" s="356">
        <v>0</v>
      </c>
      <c r="G546" s="363">
        <v>541</v>
      </c>
      <c r="H546" s="356">
        <f t="shared" si="103"/>
        <v>942.57300000000009</v>
      </c>
      <c r="I546" s="361">
        <f t="shared" si="101"/>
        <v>6.6765587500000017</v>
      </c>
    </row>
    <row r="547" spans="2:11" x14ac:dyDescent="0.25">
      <c r="B547" s="354" t="s">
        <v>260</v>
      </c>
      <c r="C547" s="355">
        <v>39448</v>
      </c>
      <c r="D547" s="6">
        <v>17810</v>
      </c>
      <c r="E547" s="358">
        <f t="shared" si="102"/>
        <v>1483.5730000000001</v>
      </c>
      <c r="F547" s="356">
        <v>0</v>
      </c>
      <c r="G547" s="363">
        <v>541</v>
      </c>
      <c r="H547" s="356">
        <f t="shared" si="103"/>
        <v>942.57300000000009</v>
      </c>
      <c r="I547" s="361">
        <f t="shared" si="101"/>
        <v>6.6765587500000017</v>
      </c>
    </row>
    <row r="548" spans="2:11" x14ac:dyDescent="0.25">
      <c r="B548" s="354" t="s">
        <v>260</v>
      </c>
      <c r="C548" s="355">
        <v>39479</v>
      </c>
      <c r="D548" s="6">
        <v>19012</v>
      </c>
      <c r="E548" s="358">
        <f t="shared" si="102"/>
        <v>1583.6995999999999</v>
      </c>
      <c r="F548" s="356">
        <v>0</v>
      </c>
      <c r="G548" s="363">
        <v>541</v>
      </c>
      <c r="H548" s="356">
        <f t="shared" si="103"/>
        <v>1042.6995999999999</v>
      </c>
      <c r="I548" s="361">
        <f t="shared" si="101"/>
        <v>7.3857888333333328</v>
      </c>
    </row>
    <row r="549" spans="2:11" x14ac:dyDescent="0.25">
      <c r="B549" s="354" t="s">
        <v>260</v>
      </c>
      <c r="C549" s="355">
        <v>39508</v>
      </c>
      <c r="D549" s="6">
        <v>19012</v>
      </c>
      <c r="E549" s="358">
        <f t="shared" si="102"/>
        <v>1583.6995999999999</v>
      </c>
      <c r="F549" s="356">
        <v>0</v>
      </c>
      <c r="G549" s="363">
        <v>541</v>
      </c>
      <c r="H549" s="356">
        <f t="shared" si="103"/>
        <v>1042.6995999999999</v>
      </c>
      <c r="I549" s="361">
        <f t="shared" si="101"/>
        <v>7.3857888333333328</v>
      </c>
      <c r="K549" s="370">
        <f>SUM(D538:D549)</f>
        <v>214687</v>
      </c>
    </row>
    <row r="550" spans="2:11" x14ac:dyDescent="0.25">
      <c r="B550" s="354" t="s">
        <v>260</v>
      </c>
      <c r="C550" s="355">
        <v>39539</v>
      </c>
      <c r="D550" s="6">
        <v>19012</v>
      </c>
      <c r="E550" s="358">
        <f t="shared" si="102"/>
        <v>1583.6995999999999</v>
      </c>
      <c r="F550" s="356">
        <v>0</v>
      </c>
      <c r="G550" s="363">
        <v>541</v>
      </c>
      <c r="H550" s="356">
        <f t="shared" si="103"/>
        <v>1042.6995999999999</v>
      </c>
      <c r="I550" s="361">
        <f t="shared" si="101"/>
        <v>7.3857888333333328</v>
      </c>
    </row>
    <row r="551" spans="2:11" x14ac:dyDescent="0.25">
      <c r="B551" s="354" t="s">
        <v>260</v>
      </c>
      <c r="C551" s="355">
        <v>39569</v>
      </c>
      <c r="D551" s="6">
        <v>19012</v>
      </c>
      <c r="E551" s="358">
        <f t="shared" si="102"/>
        <v>1583.6995999999999</v>
      </c>
      <c r="F551" s="356">
        <v>0</v>
      </c>
      <c r="G551" s="363">
        <v>541</v>
      </c>
      <c r="H551" s="356">
        <f t="shared" si="103"/>
        <v>1042.6995999999999</v>
      </c>
      <c r="I551" s="361">
        <f t="shared" si="101"/>
        <v>7.3857888333333328</v>
      </c>
    </row>
    <row r="552" spans="2:11" x14ac:dyDescent="0.25">
      <c r="B552" s="354" t="s">
        <v>260</v>
      </c>
      <c r="C552" s="355">
        <v>39600</v>
      </c>
      <c r="D552" s="6">
        <v>19012</v>
      </c>
      <c r="E552" s="358">
        <f t="shared" si="102"/>
        <v>1583.6995999999999</v>
      </c>
      <c r="F552" s="356">
        <v>0</v>
      </c>
      <c r="G552" s="363">
        <v>541</v>
      </c>
      <c r="H552" s="356">
        <f t="shared" si="103"/>
        <v>1042.6995999999999</v>
      </c>
      <c r="I552" s="361">
        <f t="shared" si="101"/>
        <v>7.3857888333333328</v>
      </c>
    </row>
    <row r="553" spans="2:11" x14ac:dyDescent="0.25">
      <c r="B553" s="354" t="s">
        <v>260</v>
      </c>
      <c r="C553" s="355">
        <v>39630</v>
      </c>
      <c r="D553" s="6">
        <v>21954</v>
      </c>
      <c r="E553" s="358">
        <f t="shared" si="102"/>
        <v>1828.7682</v>
      </c>
      <c r="F553" s="356">
        <v>0</v>
      </c>
      <c r="G553" s="363">
        <v>541</v>
      </c>
      <c r="H553" s="356">
        <f t="shared" si="103"/>
        <v>1287.7682</v>
      </c>
      <c r="I553" s="361">
        <f t="shared" si="101"/>
        <v>9.1216914166666676</v>
      </c>
    </row>
    <row r="554" spans="2:11" x14ac:dyDescent="0.25">
      <c r="B554" s="354" t="s">
        <v>260</v>
      </c>
      <c r="C554" s="355">
        <v>39661</v>
      </c>
      <c r="D554" s="6">
        <v>19896</v>
      </c>
      <c r="E554" s="358">
        <f t="shared" si="102"/>
        <v>1657.3368</v>
      </c>
      <c r="F554" s="356">
        <v>0</v>
      </c>
      <c r="G554" s="363">
        <v>541</v>
      </c>
      <c r="H554" s="356">
        <f t="shared" si="103"/>
        <v>1116.3368</v>
      </c>
      <c r="I554" s="361">
        <f t="shared" si="101"/>
        <v>7.9073856666666673</v>
      </c>
    </row>
    <row r="555" spans="2:11" x14ac:dyDescent="0.25">
      <c r="B555" s="354" t="s">
        <v>260</v>
      </c>
      <c r="C555" s="355">
        <v>39692</v>
      </c>
      <c r="D555" s="6">
        <v>19896</v>
      </c>
      <c r="E555" s="358">
        <f t="shared" si="102"/>
        <v>1657.3368</v>
      </c>
      <c r="F555" s="356">
        <v>0</v>
      </c>
      <c r="G555" s="363">
        <v>541</v>
      </c>
      <c r="H555" s="356">
        <f t="shared" si="103"/>
        <v>1116.3368</v>
      </c>
      <c r="I555" s="361">
        <f t="shared" si="101"/>
        <v>7.9073856666666673</v>
      </c>
    </row>
    <row r="556" spans="2:11" x14ac:dyDescent="0.25">
      <c r="B556" s="354" t="s">
        <v>260</v>
      </c>
      <c r="C556" s="355">
        <v>39722</v>
      </c>
      <c r="D556" s="6">
        <v>19896</v>
      </c>
      <c r="E556" s="358">
        <f t="shared" si="102"/>
        <v>1657.3368</v>
      </c>
      <c r="F556" s="356">
        <v>0</v>
      </c>
      <c r="G556" s="363">
        <v>541</v>
      </c>
      <c r="H556" s="356">
        <f t="shared" si="103"/>
        <v>1116.3368</v>
      </c>
      <c r="I556" s="361">
        <f t="shared" si="101"/>
        <v>7.9073856666666673</v>
      </c>
    </row>
    <row r="557" spans="2:11" x14ac:dyDescent="0.25">
      <c r="B557" s="354" t="s">
        <v>260</v>
      </c>
      <c r="C557" s="355">
        <v>39753</v>
      </c>
      <c r="D557" s="6">
        <v>19896</v>
      </c>
      <c r="E557" s="358">
        <f t="shared" si="102"/>
        <v>1657.3368</v>
      </c>
      <c r="F557" s="356">
        <v>0</v>
      </c>
      <c r="G557" s="363">
        <v>541</v>
      </c>
      <c r="H557" s="356">
        <f t="shared" si="103"/>
        <v>1116.3368</v>
      </c>
      <c r="I557" s="361">
        <f t="shared" si="101"/>
        <v>7.9073856666666673</v>
      </c>
    </row>
    <row r="558" spans="2:11" x14ac:dyDescent="0.25">
      <c r="B558" s="354" t="s">
        <v>260</v>
      </c>
      <c r="C558" s="355">
        <v>39783</v>
      </c>
      <c r="D558" s="6">
        <v>20781</v>
      </c>
      <c r="E558" s="358">
        <f t="shared" si="102"/>
        <v>1731.0572999999999</v>
      </c>
      <c r="F558" s="356">
        <v>0</v>
      </c>
      <c r="G558" s="363">
        <v>541</v>
      </c>
      <c r="H558" s="356">
        <f t="shared" si="103"/>
        <v>1190.0572999999999</v>
      </c>
      <c r="I558" s="361">
        <f t="shared" si="101"/>
        <v>8.4295725416666674</v>
      </c>
    </row>
    <row r="559" spans="2:11" x14ac:dyDescent="0.25">
      <c r="B559" s="354" t="s">
        <v>260</v>
      </c>
      <c r="C559" s="355">
        <v>39814</v>
      </c>
      <c r="D559" s="6">
        <v>20781</v>
      </c>
      <c r="E559" s="358">
        <f t="shared" si="102"/>
        <v>1731.0572999999999</v>
      </c>
      <c r="F559" s="356">
        <v>0</v>
      </c>
      <c r="G559" s="363">
        <v>541</v>
      </c>
      <c r="H559" s="356">
        <f t="shared" si="103"/>
        <v>1190.0572999999999</v>
      </c>
      <c r="I559" s="361">
        <f t="shared" si="101"/>
        <v>8.4295725416666674</v>
      </c>
    </row>
    <row r="560" spans="2:11" x14ac:dyDescent="0.25">
      <c r="B560" s="354" t="s">
        <v>260</v>
      </c>
      <c r="C560" s="355">
        <v>39845</v>
      </c>
      <c r="D560" s="6">
        <v>21309</v>
      </c>
      <c r="E560" s="358">
        <f t="shared" si="102"/>
        <v>1775.0397</v>
      </c>
      <c r="F560" s="356">
        <v>0</v>
      </c>
      <c r="G560" s="363">
        <v>541</v>
      </c>
      <c r="H560" s="356">
        <f t="shared" si="103"/>
        <v>1234.0397</v>
      </c>
      <c r="I560" s="361">
        <f t="shared" si="101"/>
        <v>8.7411145416666667</v>
      </c>
    </row>
    <row r="561" spans="2:11" x14ac:dyDescent="0.25">
      <c r="B561" s="354" t="s">
        <v>260</v>
      </c>
      <c r="C561" s="355">
        <v>39873</v>
      </c>
      <c r="D561" s="6">
        <v>21309</v>
      </c>
      <c r="E561" s="358">
        <f t="shared" si="102"/>
        <v>1775.0397</v>
      </c>
      <c r="F561" s="356">
        <v>0</v>
      </c>
      <c r="G561" s="363">
        <v>541</v>
      </c>
      <c r="H561" s="356">
        <f t="shared" si="103"/>
        <v>1234.0397</v>
      </c>
      <c r="I561" s="361">
        <f t="shared" si="101"/>
        <v>8.7411145416666667</v>
      </c>
      <c r="K561" s="370">
        <f>SUM(D550:D561)</f>
        <v>242754</v>
      </c>
    </row>
    <row r="562" spans="2:11" x14ac:dyDescent="0.25">
      <c r="B562" s="354" t="s">
        <v>260</v>
      </c>
      <c r="C562" s="355">
        <v>39904</v>
      </c>
      <c r="D562" s="6">
        <v>22216</v>
      </c>
      <c r="E562" s="358">
        <f t="shared" si="102"/>
        <v>1850.5927999999999</v>
      </c>
      <c r="F562" s="356">
        <v>0</v>
      </c>
      <c r="G562" s="363">
        <v>541</v>
      </c>
      <c r="H562" s="356">
        <f t="shared" si="103"/>
        <v>1309.5927999999999</v>
      </c>
      <c r="I562" s="361">
        <f t="shared" si="101"/>
        <v>9.2762823333333326</v>
      </c>
    </row>
    <row r="563" spans="2:11" x14ac:dyDescent="0.25">
      <c r="B563" s="354" t="s">
        <v>260</v>
      </c>
      <c r="C563" s="355">
        <v>39934</v>
      </c>
      <c r="D563" s="6">
        <v>49020</v>
      </c>
      <c r="E563" s="358">
        <f t="shared" si="102"/>
        <v>4083.366</v>
      </c>
      <c r="F563" s="356">
        <v>0</v>
      </c>
      <c r="G563" s="363">
        <v>541</v>
      </c>
      <c r="H563" s="356">
        <f t="shared" si="103"/>
        <v>3542.366</v>
      </c>
      <c r="I563" s="361">
        <f t="shared" si="101"/>
        <v>25.091759166666666</v>
      </c>
    </row>
    <row r="564" spans="2:11" x14ac:dyDescent="0.25">
      <c r="B564" s="354" t="s">
        <v>260</v>
      </c>
      <c r="C564" s="355">
        <v>39965</v>
      </c>
      <c r="D564" s="6">
        <v>27979</v>
      </c>
      <c r="E564" s="358">
        <f t="shared" si="102"/>
        <v>2330.6507000000001</v>
      </c>
      <c r="F564" s="356">
        <v>0</v>
      </c>
      <c r="G564" s="363">
        <v>541</v>
      </c>
      <c r="H564" s="356">
        <f t="shared" si="103"/>
        <v>1789.6507000000001</v>
      </c>
      <c r="I564" s="361">
        <f t="shared" si="101"/>
        <v>12.676692458333335</v>
      </c>
    </row>
    <row r="565" spans="2:11" x14ac:dyDescent="0.25">
      <c r="B565" s="354" t="s">
        <v>260</v>
      </c>
      <c r="C565" s="355">
        <v>39995</v>
      </c>
      <c r="D565" s="6">
        <v>27979</v>
      </c>
      <c r="E565" s="358">
        <f t="shared" si="102"/>
        <v>2330.6507000000001</v>
      </c>
      <c r="F565" s="356">
        <v>0</v>
      </c>
      <c r="G565" s="363">
        <v>541</v>
      </c>
      <c r="H565" s="356">
        <f t="shared" si="103"/>
        <v>1789.6507000000001</v>
      </c>
      <c r="I565" s="361">
        <f t="shared" si="101"/>
        <v>12.676692458333335</v>
      </c>
    </row>
    <row r="566" spans="2:11" x14ac:dyDescent="0.25">
      <c r="B566" s="354" t="s">
        <v>260</v>
      </c>
      <c r="C566" s="355">
        <v>40026</v>
      </c>
      <c r="D566" s="6">
        <v>28826</v>
      </c>
      <c r="E566" s="358">
        <f t="shared" si="102"/>
        <v>2401.2058000000002</v>
      </c>
      <c r="F566" s="356">
        <v>0</v>
      </c>
      <c r="G566" s="363">
        <v>541</v>
      </c>
      <c r="H566" s="356">
        <f t="shared" si="103"/>
        <v>1860.2058000000002</v>
      </c>
      <c r="I566" s="361">
        <f t="shared" si="101"/>
        <v>13.176457750000003</v>
      </c>
    </row>
    <row r="567" spans="2:11" x14ac:dyDescent="0.25">
      <c r="B567" s="354" t="s">
        <v>260</v>
      </c>
      <c r="C567" s="355">
        <v>40057</v>
      </c>
      <c r="D567" s="6">
        <v>28826</v>
      </c>
      <c r="E567" s="358">
        <f t="shared" si="102"/>
        <v>2401.2058000000002</v>
      </c>
      <c r="F567" s="356">
        <v>0</v>
      </c>
      <c r="G567" s="363">
        <v>541</v>
      </c>
      <c r="H567" s="356">
        <f t="shared" si="103"/>
        <v>1860.2058000000002</v>
      </c>
      <c r="I567" s="361">
        <f t="shared" si="101"/>
        <v>13.176457750000003</v>
      </c>
    </row>
    <row r="568" spans="2:11" x14ac:dyDescent="0.25">
      <c r="B568" s="354" t="s">
        <v>260</v>
      </c>
      <c r="C568" s="355">
        <v>40087</v>
      </c>
      <c r="D568" s="6">
        <v>28826</v>
      </c>
      <c r="E568" s="358">
        <f t="shared" si="102"/>
        <v>2401.2058000000002</v>
      </c>
      <c r="F568" s="356">
        <v>0</v>
      </c>
      <c r="G568" s="363">
        <v>541</v>
      </c>
      <c r="H568" s="356">
        <f t="shared" si="103"/>
        <v>1860.2058000000002</v>
      </c>
      <c r="I568" s="361">
        <f t="shared" si="101"/>
        <v>13.176457750000003</v>
      </c>
    </row>
    <row r="569" spans="2:11" x14ac:dyDescent="0.25">
      <c r="B569" s="354" t="s">
        <v>260</v>
      </c>
      <c r="C569" s="355">
        <v>40118</v>
      </c>
      <c r="D569" s="6">
        <v>28826</v>
      </c>
      <c r="E569" s="358">
        <f t="shared" si="102"/>
        <v>2401.2058000000002</v>
      </c>
      <c r="F569" s="356">
        <v>0</v>
      </c>
      <c r="G569" s="363">
        <v>541</v>
      </c>
      <c r="H569" s="356">
        <f t="shared" si="103"/>
        <v>1860.2058000000002</v>
      </c>
      <c r="I569" s="361">
        <f t="shared" si="101"/>
        <v>13.176457750000003</v>
      </c>
    </row>
    <row r="570" spans="2:11" x14ac:dyDescent="0.25">
      <c r="B570" s="354" t="s">
        <v>260</v>
      </c>
      <c r="C570" s="355">
        <v>40148</v>
      </c>
      <c r="D570" s="6">
        <v>28826</v>
      </c>
      <c r="E570" s="358">
        <f t="shared" si="102"/>
        <v>2401.2058000000002</v>
      </c>
      <c r="F570" s="356">
        <v>0</v>
      </c>
      <c r="G570" s="363">
        <v>541</v>
      </c>
      <c r="H570" s="356">
        <f t="shared" si="103"/>
        <v>1860.2058000000002</v>
      </c>
      <c r="I570" s="361">
        <f t="shared" si="101"/>
        <v>13.176457750000003</v>
      </c>
    </row>
    <row r="571" spans="2:11" x14ac:dyDescent="0.25">
      <c r="B571" s="354" t="s">
        <v>260</v>
      </c>
      <c r="C571" s="355">
        <v>40179</v>
      </c>
      <c r="D571" s="6">
        <v>30317</v>
      </c>
      <c r="E571" s="358">
        <f t="shared" si="102"/>
        <v>2525.4061000000002</v>
      </c>
      <c r="F571" s="356">
        <v>0</v>
      </c>
      <c r="G571" s="363">
        <v>541</v>
      </c>
      <c r="H571" s="356">
        <f t="shared" si="103"/>
        <v>1984.4061000000002</v>
      </c>
      <c r="I571" s="361">
        <f t="shared" si="101"/>
        <v>14.056209875000002</v>
      </c>
    </row>
    <row r="572" spans="2:11" x14ac:dyDescent="0.25">
      <c r="B572" s="354" t="s">
        <v>260</v>
      </c>
      <c r="C572" s="355">
        <v>40210</v>
      </c>
      <c r="D572" s="6">
        <v>30317</v>
      </c>
      <c r="E572" s="358">
        <f t="shared" si="102"/>
        <v>2525.4061000000002</v>
      </c>
      <c r="F572" s="356">
        <v>0</v>
      </c>
      <c r="G572" s="363">
        <v>541</v>
      </c>
      <c r="H572" s="356">
        <f t="shared" si="103"/>
        <v>1984.4061000000002</v>
      </c>
      <c r="I572" s="361">
        <f t="shared" si="101"/>
        <v>14.056209875000002</v>
      </c>
    </row>
    <row r="573" spans="2:11" x14ac:dyDescent="0.25">
      <c r="B573" s="354" t="s">
        <v>260</v>
      </c>
      <c r="C573" s="355">
        <v>40238</v>
      </c>
      <c r="D573" s="6">
        <v>30317</v>
      </c>
      <c r="E573" s="358">
        <f t="shared" si="102"/>
        <v>2525.4061000000002</v>
      </c>
      <c r="F573" s="356">
        <v>0</v>
      </c>
      <c r="G573" s="363">
        <v>541</v>
      </c>
      <c r="H573" s="356">
        <f t="shared" si="103"/>
        <v>1984.4061000000002</v>
      </c>
      <c r="I573" s="361">
        <f t="shared" si="101"/>
        <v>14.056209875000002</v>
      </c>
      <c r="K573" s="370">
        <f>SUM(D562:D573)</f>
        <v>362275</v>
      </c>
    </row>
    <row r="574" spans="2:11" x14ac:dyDescent="0.25">
      <c r="B574" s="354" t="s">
        <v>260</v>
      </c>
      <c r="C574" s="355">
        <v>40269</v>
      </c>
      <c r="D574" s="12">
        <v>51358</v>
      </c>
      <c r="E574" s="358">
        <f t="shared" si="102"/>
        <v>4278.1214</v>
      </c>
      <c r="F574" s="356">
        <v>0</v>
      </c>
      <c r="G574" s="363">
        <v>541</v>
      </c>
      <c r="H574" s="356">
        <f t="shared" si="103"/>
        <v>3737.1214</v>
      </c>
      <c r="I574" s="361">
        <f t="shared" si="101"/>
        <v>26.471276583333335</v>
      </c>
    </row>
    <row r="575" spans="2:11" x14ac:dyDescent="0.25">
      <c r="B575" s="354" t="s">
        <v>260</v>
      </c>
      <c r="C575" s="355">
        <v>40299</v>
      </c>
      <c r="D575" s="6">
        <v>31560</v>
      </c>
      <c r="E575" s="358">
        <f t="shared" si="102"/>
        <v>2628.9479999999999</v>
      </c>
      <c r="F575" s="356">
        <v>0</v>
      </c>
      <c r="G575" s="363">
        <v>541</v>
      </c>
      <c r="H575" s="356">
        <f t="shared" si="103"/>
        <v>2087.9479999999999</v>
      </c>
      <c r="I575" s="361">
        <f t="shared" si="101"/>
        <v>14.789631666666667</v>
      </c>
    </row>
    <row r="576" spans="2:11" x14ac:dyDescent="0.25">
      <c r="B576" s="354" t="s">
        <v>260</v>
      </c>
      <c r="C576" s="355">
        <v>40330</v>
      </c>
      <c r="D576" s="6">
        <v>31560</v>
      </c>
      <c r="E576" s="358">
        <f t="shared" si="102"/>
        <v>2628.9479999999999</v>
      </c>
      <c r="F576" s="356">
        <v>0</v>
      </c>
      <c r="G576" s="363">
        <v>541</v>
      </c>
      <c r="H576" s="356">
        <f t="shared" si="103"/>
        <v>2087.9479999999999</v>
      </c>
      <c r="I576" s="361">
        <f t="shared" si="101"/>
        <v>14.789631666666667</v>
      </c>
    </row>
    <row r="577" spans="2:11" x14ac:dyDescent="0.25">
      <c r="B577" s="354" t="s">
        <v>260</v>
      </c>
      <c r="C577" s="355">
        <v>40360</v>
      </c>
      <c r="D577" s="6">
        <v>31560</v>
      </c>
      <c r="E577" s="358">
        <f t="shared" si="102"/>
        <v>2628.9479999999999</v>
      </c>
      <c r="F577" s="356">
        <v>0</v>
      </c>
      <c r="G577" s="363">
        <v>541</v>
      </c>
      <c r="H577" s="356">
        <f t="shared" si="103"/>
        <v>2087.9479999999999</v>
      </c>
      <c r="I577" s="361">
        <f t="shared" si="101"/>
        <v>14.789631666666667</v>
      </c>
    </row>
    <row r="578" spans="2:11" x14ac:dyDescent="0.25">
      <c r="B578" s="354" t="s">
        <v>260</v>
      </c>
      <c r="C578" s="355">
        <v>40391</v>
      </c>
      <c r="D578" s="6">
        <v>32512</v>
      </c>
      <c r="E578" s="358">
        <f t="shared" si="102"/>
        <v>2708.2496000000001</v>
      </c>
      <c r="F578" s="356">
        <v>0</v>
      </c>
      <c r="G578" s="363">
        <v>541</v>
      </c>
      <c r="H578" s="356">
        <f t="shared" si="103"/>
        <v>2167.2496000000001</v>
      </c>
      <c r="I578" s="361">
        <f t="shared" si="101"/>
        <v>15.351351333333335</v>
      </c>
    </row>
    <row r="579" spans="2:11" x14ac:dyDescent="0.25">
      <c r="B579" s="354" t="s">
        <v>260</v>
      </c>
      <c r="C579" s="355">
        <v>40422</v>
      </c>
      <c r="D579" s="6">
        <v>32512</v>
      </c>
      <c r="E579" s="358">
        <f t="shared" si="102"/>
        <v>2708.2496000000001</v>
      </c>
      <c r="F579" s="356">
        <v>0</v>
      </c>
      <c r="G579" s="363">
        <v>541</v>
      </c>
      <c r="H579" s="356">
        <f t="shared" si="103"/>
        <v>2167.2496000000001</v>
      </c>
      <c r="I579" s="361">
        <f t="shared" si="101"/>
        <v>15.351351333333335</v>
      </c>
    </row>
    <row r="580" spans="2:11" x14ac:dyDescent="0.25">
      <c r="B580" s="354" t="s">
        <v>260</v>
      </c>
      <c r="C580" s="355">
        <v>40452</v>
      </c>
      <c r="D580" s="6">
        <v>32512</v>
      </c>
      <c r="E580" s="358">
        <f t="shared" si="102"/>
        <v>2708.2496000000001</v>
      </c>
      <c r="F580" s="356">
        <v>0</v>
      </c>
      <c r="G580" s="363">
        <v>541</v>
      </c>
      <c r="H580" s="356">
        <f t="shared" si="103"/>
        <v>2167.2496000000001</v>
      </c>
      <c r="I580" s="361">
        <f t="shared" si="101"/>
        <v>15.351351333333335</v>
      </c>
    </row>
    <row r="581" spans="2:11" x14ac:dyDescent="0.25">
      <c r="B581" s="354" t="s">
        <v>260</v>
      </c>
      <c r="C581" s="355">
        <v>40483</v>
      </c>
      <c r="D581" s="6">
        <v>32512</v>
      </c>
      <c r="E581" s="358">
        <f t="shared" si="102"/>
        <v>2708.2496000000001</v>
      </c>
      <c r="F581" s="356">
        <v>0</v>
      </c>
      <c r="G581" s="363">
        <v>541</v>
      </c>
      <c r="H581" s="356">
        <f t="shared" si="103"/>
        <v>2167.2496000000001</v>
      </c>
      <c r="I581" s="361">
        <f t="shared" si="101"/>
        <v>15.351351333333335</v>
      </c>
    </row>
    <row r="582" spans="2:11" x14ac:dyDescent="0.25">
      <c r="B582" s="354" t="s">
        <v>260</v>
      </c>
      <c r="C582" s="355">
        <v>40513</v>
      </c>
      <c r="D582" s="6">
        <v>32512</v>
      </c>
      <c r="E582" s="358">
        <f t="shared" si="102"/>
        <v>2708.2496000000001</v>
      </c>
      <c r="F582" s="356">
        <v>0</v>
      </c>
      <c r="G582" s="363">
        <v>541</v>
      </c>
      <c r="H582" s="356">
        <f t="shared" si="103"/>
        <v>2167.2496000000001</v>
      </c>
      <c r="I582" s="361">
        <f t="shared" si="101"/>
        <v>15.351351333333335</v>
      </c>
    </row>
    <row r="583" spans="2:11" x14ac:dyDescent="0.25">
      <c r="B583" s="354" t="s">
        <v>260</v>
      </c>
      <c r="C583" s="355">
        <v>40544</v>
      </c>
      <c r="D583" s="6">
        <v>34560</v>
      </c>
      <c r="E583" s="358">
        <f t="shared" si="102"/>
        <v>2878.848</v>
      </c>
      <c r="F583" s="356">
        <v>0</v>
      </c>
      <c r="G583" s="363">
        <v>541</v>
      </c>
      <c r="H583" s="356">
        <f t="shared" si="103"/>
        <v>2337.848</v>
      </c>
      <c r="I583" s="361">
        <f t="shared" si="101"/>
        <v>16.559756666666669</v>
      </c>
    </row>
    <row r="584" spans="2:11" x14ac:dyDescent="0.25">
      <c r="B584" s="354" t="s">
        <v>260</v>
      </c>
      <c r="C584" s="355">
        <v>40575</v>
      </c>
      <c r="D584" s="6">
        <v>34560</v>
      </c>
      <c r="E584" s="358">
        <f t="shared" si="102"/>
        <v>2878.848</v>
      </c>
      <c r="F584" s="356">
        <v>0</v>
      </c>
      <c r="G584" s="363">
        <v>541</v>
      </c>
      <c r="H584" s="356">
        <f t="shared" si="103"/>
        <v>2337.848</v>
      </c>
      <c r="I584" s="361">
        <f t="shared" si="101"/>
        <v>16.559756666666669</v>
      </c>
    </row>
    <row r="585" spans="2:11" x14ac:dyDescent="0.25">
      <c r="B585" s="354" t="s">
        <v>260</v>
      </c>
      <c r="C585" s="355">
        <v>40603</v>
      </c>
      <c r="D585" s="6">
        <v>34560</v>
      </c>
      <c r="E585" s="358">
        <f t="shared" si="102"/>
        <v>2878.848</v>
      </c>
      <c r="F585" s="356">
        <v>0</v>
      </c>
      <c r="G585" s="363">
        <v>541</v>
      </c>
      <c r="H585" s="356">
        <f t="shared" si="103"/>
        <v>2337.848</v>
      </c>
      <c r="I585" s="361">
        <f>SUM(H585*9.5%/12)</f>
        <v>18.507963333333333</v>
      </c>
      <c r="K585" s="370">
        <f>SUM(D574:D585)</f>
        <v>412278</v>
      </c>
    </row>
    <row r="586" spans="2:11" x14ac:dyDescent="0.25">
      <c r="B586" s="354" t="s">
        <v>260</v>
      </c>
      <c r="C586" s="355">
        <v>40634</v>
      </c>
      <c r="D586" s="6">
        <v>34560</v>
      </c>
      <c r="E586" s="358">
        <f t="shared" si="102"/>
        <v>2878.848</v>
      </c>
      <c r="F586" s="356">
        <v>0</v>
      </c>
      <c r="G586" s="363">
        <v>541</v>
      </c>
      <c r="H586" s="356">
        <f t="shared" si="103"/>
        <v>2337.848</v>
      </c>
      <c r="I586" s="361">
        <f t="shared" ref="I586:I596" si="104">SUM(H586*9.5%/12)</f>
        <v>18.507963333333333</v>
      </c>
    </row>
    <row r="587" spans="2:11" x14ac:dyDescent="0.25">
      <c r="B587" s="354" t="s">
        <v>260</v>
      </c>
      <c r="C587" s="355">
        <v>40664</v>
      </c>
      <c r="D587" s="6">
        <v>55601</v>
      </c>
      <c r="E587" s="358">
        <f t="shared" si="102"/>
        <v>4631.5632999999998</v>
      </c>
      <c r="F587" s="356">
        <v>0</v>
      </c>
      <c r="G587" s="363">
        <v>541</v>
      </c>
      <c r="H587" s="356">
        <f t="shared" si="103"/>
        <v>4090.5632999999998</v>
      </c>
      <c r="I587" s="361">
        <f t="shared" si="104"/>
        <v>32.383626124999999</v>
      </c>
    </row>
    <row r="588" spans="2:11" x14ac:dyDescent="0.25">
      <c r="B588" s="354" t="s">
        <v>260</v>
      </c>
      <c r="C588" s="355">
        <v>40695</v>
      </c>
      <c r="D588" s="6">
        <v>34560</v>
      </c>
      <c r="E588" s="358">
        <f t="shared" si="102"/>
        <v>2878.848</v>
      </c>
      <c r="F588" s="356">
        <v>0</v>
      </c>
      <c r="G588" s="363">
        <v>541</v>
      </c>
      <c r="H588" s="356">
        <f t="shared" si="103"/>
        <v>2337.848</v>
      </c>
      <c r="I588" s="361">
        <f t="shared" si="104"/>
        <v>18.507963333333333</v>
      </c>
    </row>
    <row r="589" spans="2:11" x14ac:dyDescent="0.25">
      <c r="B589" s="354" t="s">
        <v>260</v>
      </c>
      <c r="C589" s="355">
        <v>40725</v>
      </c>
      <c r="D589" s="6">
        <v>34560</v>
      </c>
      <c r="E589" s="358">
        <f t="shared" si="102"/>
        <v>2878.848</v>
      </c>
      <c r="F589" s="356">
        <v>0</v>
      </c>
      <c r="G589" s="363">
        <v>541</v>
      </c>
      <c r="H589" s="356">
        <f t="shared" si="103"/>
        <v>2337.848</v>
      </c>
      <c r="I589" s="361">
        <f t="shared" si="104"/>
        <v>18.507963333333333</v>
      </c>
    </row>
    <row r="590" spans="2:11" x14ac:dyDescent="0.25">
      <c r="B590" s="354" t="s">
        <v>260</v>
      </c>
      <c r="C590" s="355">
        <v>40756</v>
      </c>
      <c r="D590" s="6">
        <v>35600</v>
      </c>
      <c r="E590" s="358">
        <f t="shared" si="102"/>
        <v>2965.48</v>
      </c>
      <c r="F590" s="356">
        <v>0</v>
      </c>
      <c r="G590" s="363">
        <v>541</v>
      </c>
      <c r="H590" s="356">
        <f t="shared" si="103"/>
        <v>2424.48</v>
      </c>
      <c r="I590" s="361">
        <f t="shared" si="104"/>
        <v>19.1938</v>
      </c>
    </row>
    <row r="591" spans="2:11" x14ac:dyDescent="0.25">
      <c r="B591" s="354" t="s">
        <v>260</v>
      </c>
      <c r="C591" s="355">
        <v>40787</v>
      </c>
      <c r="D591" s="6">
        <v>35600</v>
      </c>
      <c r="E591" s="358">
        <f t="shared" ref="E591:E602" si="105">SUM(D591*8.33%)</f>
        <v>2965.48</v>
      </c>
      <c r="F591" s="356">
        <v>0</v>
      </c>
      <c r="G591" s="363">
        <v>541</v>
      </c>
      <c r="H591" s="356">
        <f t="shared" si="103"/>
        <v>2424.48</v>
      </c>
      <c r="I591" s="361">
        <f t="shared" si="104"/>
        <v>19.1938</v>
      </c>
    </row>
    <row r="592" spans="2:11" x14ac:dyDescent="0.25">
      <c r="B592" s="354" t="s">
        <v>260</v>
      </c>
      <c r="C592" s="355">
        <v>40817</v>
      </c>
      <c r="D592" s="6">
        <v>35600</v>
      </c>
      <c r="E592" s="358">
        <f t="shared" si="105"/>
        <v>2965.48</v>
      </c>
      <c r="F592" s="356">
        <v>0</v>
      </c>
      <c r="G592" s="363">
        <v>541</v>
      </c>
      <c r="H592" s="356">
        <f t="shared" si="103"/>
        <v>2424.48</v>
      </c>
      <c r="I592" s="361">
        <f t="shared" si="104"/>
        <v>19.1938</v>
      </c>
    </row>
    <row r="593" spans="2:11" x14ac:dyDescent="0.25">
      <c r="B593" s="354" t="s">
        <v>260</v>
      </c>
      <c r="C593" s="355">
        <v>40848</v>
      </c>
      <c r="D593" s="6">
        <v>35600</v>
      </c>
      <c r="E593" s="358">
        <f t="shared" si="105"/>
        <v>2965.48</v>
      </c>
      <c r="F593" s="356">
        <v>0</v>
      </c>
      <c r="G593" s="363">
        <v>541</v>
      </c>
      <c r="H593" s="356">
        <f t="shared" si="103"/>
        <v>2424.48</v>
      </c>
      <c r="I593" s="361">
        <f t="shared" si="104"/>
        <v>19.1938</v>
      </c>
    </row>
    <row r="594" spans="2:11" x14ac:dyDescent="0.25">
      <c r="B594" s="354" t="s">
        <v>260</v>
      </c>
      <c r="C594" s="355">
        <v>40878</v>
      </c>
      <c r="D594" s="6">
        <v>35600</v>
      </c>
      <c r="E594" s="358">
        <f t="shared" si="105"/>
        <v>2965.48</v>
      </c>
      <c r="F594" s="356">
        <v>0</v>
      </c>
      <c r="G594" s="363">
        <v>541</v>
      </c>
      <c r="H594" s="356">
        <f t="shared" ref="H594:H605" si="106">SUM(E594-G594)</f>
        <v>2424.48</v>
      </c>
      <c r="I594" s="361">
        <f t="shared" si="104"/>
        <v>19.1938</v>
      </c>
    </row>
    <row r="595" spans="2:11" x14ac:dyDescent="0.25">
      <c r="B595" s="354" t="s">
        <v>260</v>
      </c>
      <c r="C595" s="355">
        <v>40909</v>
      </c>
      <c r="D595" s="6">
        <v>35600</v>
      </c>
      <c r="E595" s="358">
        <f t="shared" si="105"/>
        <v>2965.48</v>
      </c>
      <c r="F595" s="356">
        <v>0</v>
      </c>
      <c r="G595" s="363">
        <v>541</v>
      </c>
      <c r="H595" s="356">
        <f t="shared" si="106"/>
        <v>2424.48</v>
      </c>
      <c r="I595" s="361">
        <f t="shared" si="104"/>
        <v>19.1938</v>
      </c>
    </row>
    <row r="596" spans="2:11" x14ac:dyDescent="0.25">
      <c r="B596" s="354" t="s">
        <v>260</v>
      </c>
      <c r="C596" s="355">
        <v>40940</v>
      </c>
      <c r="D596" s="6">
        <v>38237</v>
      </c>
      <c r="E596" s="358">
        <f t="shared" si="105"/>
        <v>3185.1421</v>
      </c>
      <c r="F596" s="356">
        <v>0</v>
      </c>
      <c r="G596" s="363">
        <v>541</v>
      </c>
      <c r="H596" s="356">
        <f t="shared" si="106"/>
        <v>2644.1421</v>
      </c>
      <c r="I596" s="361">
        <f t="shared" si="104"/>
        <v>20.932791625</v>
      </c>
    </row>
    <row r="597" spans="2:11" x14ac:dyDescent="0.25">
      <c r="B597" s="354" t="s">
        <v>260</v>
      </c>
      <c r="C597" s="355">
        <v>40969</v>
      </c>
      <c r="D597" s="12">
        <v>38237</v>
      </c>
      <c r="E597" s="358">
        <f t="shared" si="105"/>
        <v>3185.1421</v>
      </c>
      <c r="F597" s="356">
        <v>0</v>
      </c>
      <c r="G597" s="363">
        <v>541</v>
      </c>
      <c r="H597" s="356">
        <f t="shared" si="106"/>
        <v>2644.1421</v>
      </c>
      <c r="I597" s="361">
        <f>SUM(H597*8.25%/12)</f>
        <v>18.178476937500001</v>
      </c>
      <c r="K597" s="370">
        <f>SUM(D586:D597)</f>
        <v>449355</v>
      </c>
    </row>
    <row r="598" spans="2:11" x14ac:dyDescent="0.25">
      <c r="B598" s="354" t="s">
        <v>260</v>
      </c>
      <c r="C598" s="355">
        <v>41000</v>
      </c>
      <c r="D598" s="6">
        <v>38237</v>
      </c>
      <c r="E598" s="358">
        <f t="shared" si="105"/>
        <v>3185.1421</v>
      </c>
      <c r="F598" s="356">
        <v>0</v>
      </c>
      <c r="G598" s="363">
        <v>541</v>
      </c>
      <c r="H598" s="356">
        <f t="shared" si="106"/>
        <v>2644.1421</v>
      </c>
      <c r="I598" s="361">
        <f t="shared" ref="I598:I605" si="107">SUM(H598*9.5%/12)</f>
        <v>20.932791625</v>
      </c>
    </row>
    <row r="599" spans="2:11" x14ac:dyDescent="0.25">
      <c r="B599" s="354" t="s">
        <v>260</v>
      </c>
      <c r="C599" s="355">
        <v>41030</v>
      </c>
      <c r="D599" s="6">
        <v>38237</v>
      </c>
      <c r="E599" s="358">
        <f t="shared" si="105"/>
        <v>3185.1421</v>
      </c>
      <c r="F599" s="356">
        <v>0</v>
      </c>
      <c r="G599" s="363">
        <v>541</v>
      </c>
      <c r="H599" s="356">
        <f t="shared" si="106"/>
        <v>2644.1421</v>
      </c>
      <c r="I599" s="361">
        <f t="shared" si="107"/>
        <v>20.932791625</v>
      </c>
    </row>
    <row r="600" spans="2:11" x14ac:dyDescent="0.25">
      <c r="B600" s="354" t="s">
        <v>260</v>
      </c>
      <c r="C600" s="355">
        <v>41061</v>
      </c>
      <c r="D600" s="6">
        <v>38237</v>
      </c>
      <c r="E600" s="358">
        <f t="shared" si="105"/>
        <v>3185.1421</v>
      </c>
      <c r="F600" s="356">
        <v>0</v>
      </c>
      <c r="G600" s="363">
        <v>541</v>
      </c>
      <c r="H600" s="356">
        <f t="shared" si="106"/>
        <v>2644.1421</v>
      </c>
      <c r="I600" s="361">
        <f t="shared" si="107"/>
        <v>20.932791625</v>
      </c>
    </row>
    <row r="601" spans="2:11" x14ac:dyDescent="0.25">
      <c r="B601" s="354" t="s">
        <v>260</v>
      </c>
      <c r="C601" s="355">
        <v>41091</v>
      </c>
      <c r="D601" s="6">
        <v>38237</v>
      </c>
      <c r="E601" s="358">
        <f t="shared" si="105"/>
        <v>3185.1421</v>
      </c>
      <c r="F601" s="356">
        <v>0</v>
      </c>
      <c r="G601" s="363">
        <v>541</v>
      </c>
      <c r="H601" s="356">
        <f t="shared" si="106"/>
        <v>2644.1421</v>
      </c>
      <c r="I601" s="361">
        <f t="shared" si="107"/>
        <v>20.932791625</v>
      </c>
    </row>
    <row r="602" spans="2:11" x14ac:dyDescent="0.25">
      <c r="B602" s="354" t="s">
        <v>260</v>
      </c>
      <c r="C602" s="355">
        <v>41122</v>
      </c>
      <c r="D602" s="6">
        <v>39397</v>
      </c>
      <c r="E602" s="358">
        <f t="shared" si="105"/>
        <v>3281.7701000000002</v>
      </c>
      <c r="F602" s="356">
        <v>0</v>
      </c>
      <c r="G602" s="363">
        <v>541</v>
      </c>
      <c r="H602" s="356">
        <f t="shared" si="106"/>
        <v>2740.7701000000002</v>
      </c>
      <c r="I602" s="361">
        <f t="shared" si="107"/>
        <v>21.697763291666671</v>
      </c>
    </row>
    <row r="603" spans="2:11" x14ac:dyDescent="0.25">
      <c r="B603" s="354" t="s">
        <v>260</v>
      </c>
      <c r="C603" s="355">
        <v>41153</v>
      </c>
      <c r="D603" s="6">
        <v>39397</v>
      </c>
      <c r="E603" s="358">
        <f t="shared" ref="E603:E605" si="108">SUM(D603*8.33%)</f>
        <v>3281.7701000000002</v>
      </c>
      <c r="F603" s="356">
        <v>0</v>
      </c>
      <c r="G603" s="363">
        <v>541</v>
      </c>
      <c r="H603" s="356">
        <f t="shared" si="106"/>
        <v>2740.7701000000002</v>
      </c>
      <c r="I603" s="361">
        <f t="shared" si="107"/>
        <v>21.697763291666671</v>
      </c>
    </row>
    <row r="604" spans="2:11" x14ac:dyDescent="0.25">
      <c r="B604" s="354" t="s">
        <v>260</v>
      </c>
      <c r="C604" s="355">
        <v>41183</v>
      </c>
      <c r="D604" s="6">
        <v>39397</v>
      </c>
      <c r="E604" s="358">
        <f t="shared" si="108"/>
        <v>3281.7701000000002</v>
      </c>
      <c r="F604" s="356">
        <v>0</v>
      </c>
      <c r="G604" s="363">
        <v>541</v>
      </c>
      <c r="H604" s="356">
        <f t="shared" si="106"/>
        <v>2740.7701000000002</v>
      </c>
      <c r="I604" s="361">
        <f t="shared" si="107"/>
        <v>21.697763291666671</v>
      </c>
    </row>
    <row r="605" spans="2:11" x14ac:dyDescent="0.25">
      <c r="B605" s="354" t="s">
        <v>260</v>
      </c>
      <c r="C605" s="355">
        <v>41214</v>
      </c>
      <c r="D605" s="364">
        <v>39397</v>
      </c>
      <c r="E605" s="358">
        <f t="shared" si="108"/>
        <v>3281.7701000000002</v>
      </c>
      <c r="F605" s="356">
        <v>0</v>
      </c>
      <c r="G605" s="363">
        <v>541</v>
      </c>
      <c r="H605" s="356">
        <f t="shared" si="106"/>
        <v>2740.7701000000002</v>
      </c>
      <c r="I605" s="361">
        <f t="shared" si="107"/>
        <v>21.697763291666671</v>
      </c>
      <c r="K605" s="370">
        <f>SUM(D598:D605)</f>
        <v>310536</v>
      </c>
    </row>
    <row r="606" spans="2:11" ht="21" x14ac:dyDescent="0.35">
      <c r="C606" s="385" t="s">
        <v>54</v>
      </c>
      <c r="D606" s="389">
        <f>SUM(D401:D605)</f>
        <v>3387641</v>
      </c>
      <c r="K606" s="392">
        <f>SUM(K401:K605)</f>
        <v>3387641</v>
      </c>
    </row>
  </sheetData>
  <mergeCells count="104">
    <mergeCell ref="B366:D366"/>
    <mergeCell ref="E366:F366"/>
    <mergeCell ref="H366:I366"/>
    <mergeCell ref="B367:D367"/>
    <mergeCell ref="E367:F367"/>
    <mergeCell ref="B327:D327"/>
    <mergeCell ref="E327:F327"/>
    <mergeCell ref="B345:D345"/>
    <mergeCell ref="E345:F345"/>
    <mergeCell ref="H345:I345"/>
    <mergeCell ref="B346:D346"/>
    <mergeCell ref="E346:F346"/>
    <mergeCell ref="B307:D307"/>
    <mergeCell ref="E307:F307"/>
    <mergeCell ref="H307:I307"/>
    <mergeCell ref="B308:D308"/>
    <mergeCell ref="E308:F308"/>
    <mergeCell ref="B326:D326"/>
    <mergeCell ref="E326:F326"/>
    <mergeCell ref="H326:I326"/>
    <mergeCell ref="B268:D268"/>
    <mergeCell ref="E268:F268"/>
    <mergeCell ref="B287:D287"/>
    <mergeCell ref="E287:F287"/>
    <mergeCell ref="H287:I287"/>
    <mergeCell ref="B288:D288"/>
    <mergeCell ref="E288:F288"/>
    <mergeCell ref="B267:D267"/>
    <mergeCell ref="E267:F267"/>
    <mergeCell ref="H267:I267"/>
    <mergeCell ref="B209:D209"/>
    <mergeCell ref="E209:F209"/>
    <mergeCell ref="B228:D228"/>
    <mergeCell ref="E228:F228"/>
    <mergeCell ref="H228:I228"/>
    <mergeCell ref="B229:D229"/>
    <mergeCell ref="E229:F229"/>
    <mergeCell ref="E151:F151"/>
    <mergeCell ref="H151:I151"/>
    <mergeCell ref="E56:F56"/>
    <mergeCell ref="H56:I56"/>
    <mergeCell ref="B247:D247"/>
    <mergeCell ref="E247:F247"/>
    <mergeCell ref="H247:I247"/>
    <mergeCell ref="B248:D248"/>
    <mergeCell ref="E248:F248"/>
    <mergeCell ref="B208:D208"/>
    <mergeCell ref="E208:F208"/>
    <mergeCell ref="H208:I208"/>
    <mergeCell ref="B152:D152"/>
    <mergeCell ref="E152:F152"/>
    <mergeCell ref="B170:D170"/>
    <mergeCell ref="E170:F170"/>
    <mergeCell ref="H170:I170"/>
    <mergeCell ref="B171:D171"/>
    <mergeCell ref="E171:F171"/>
    <mergeCell ref="B2:K2"/>
    <mergeCell ref="B114:D114"/>
    <mergeCell ref="E114:F114"/>
    <mergeCell ref="H114:I114"/>
    <mergeCell ref="B115:D115"/>
    <mergeCell ref="E115:F115"/>
    <mergeCell ref="B189:D189"/>
    <mergeCell ref="E189:F189"/>
    <mergeCell ref="H189:I189"/>
    <mergeCell ref="H3:I3"/>
    <mergeCell ref="B4:D4"/>
    <mergeCell ref="E4:F4"/>
    <mergeCell ref="H4:I4"/>
    <mergeCell ref="B5:D5"/>
    <mergeCell ref="E5:F5"/>
    <mergeCell ref="B75:D75"/>
    <mergeCell ref="E75:F75"/>
    <mergeCell ref="H75:I75"/>
    <mergeCell ref="B36:D36"/>
    <mergeCell ref="E36:F36"/>
    <mergeCell ref="B55:D55"/>
    <mergeCell ref="E55:F55"/>
    <mergeCell ref="B96:D96"/>
    <mergeCell ref="E96:F96"/>
    <mergeCell ref="C381:K381"/>
    <mergeCell ref="B16:D16"/>
    <mergeCell ref="E16:F16"/>
    <mergeCell ref="H16:I16"/>
    <mergeCell ref="B17:D17"/>
    <mergeCell ref="E17:F17"/>
    <mergeCell ref="B35:D35"/>
    <mergeCell ref="E35:F35"/>
    <mergeCell ref="H35:I35"/>
    <mergeCell ref="B76:D76"/>
    <mergeCell ref="E76:F76"/>
    <mergeCell ref="B95:D95"/>
    <mergeCell ref="E95:F95"/>
    <mergeCell ref="H95:I95"/>
    <mergeCell ref="B133:D133"/>
    <mergeCell ref="E133:F133"/>
    <mergeCell ref="H133:I133"/>
    <mergeCell ref="B134:D134"/>
    <mergeCell ref="E134:F134"/>
    <mergeCell ref="B151:D151"/>
    <mergeCell ref="H55:I55"/>
    <mergeCell ref="B56:D56"/>
    <mergeCell ref="B190:D190"/>
    <mergeCell ref="E190:F190"/>
  </mergeCells>
  <printOptions horizontalCentered="1" verticalCentered="1"/>
  <pageMargins left="0" right="0" top="0" bottom="0" header="0" footer="0"/>
  <pageSetup paperSize="9" orientation="landscape" verticalDpi="300" r:id="rId1"/>
  <rowBreaks count="4" manualBreakCount="4">
    <brk id="53" min="1" max="10" man="1"/>
    <brk id="112" min="1" max="10" man="1"/>
    <brk id="168" min="1" max="10" man="1"/>
    <brk id="344" min="1" max="10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771"/>
  <sheetViews>
    <sheetView topLeftCell="A378" workbookViewId="0">
      <selection activeCell="E466" sqref="E466"/>
    </sheetView>
  </sheetViews>
  <sheetFormatPr defaultColWidth="21.85546875" defaultRowHeight="15" x14ac:dyDescent="0.25"/>
  <cols>
    <col min="1" max="1" width="2.7109375" customWidth="1"/>
    <col min="2" max="2" width="32.285156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5703125" customWidth="1"/>
    <col min="10" max="10" width="1.140625" customWidth="1"/>
    <col min="11" max="11" width="16.42578125" customWidth="1"/>
  </cols>
  <sheetData>
    <row r="2" spans="2:11" s="2" customFormat="1" ht="12.75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x14ac:dyDescent="0.25">
      <c r="B3" s="175"/>
      <c r="C3" s="175"/>
      <c r="D3" s="175"/>
      <c r="E3" s="175"/>
      <c r="F3" s="175"/>
      <c r="G3" s="175"/>
      <c r="H3" s="152" t="s">
        <v>1</v>
      </c>
      <c r="I3" s="152"/>
      <c r="J3" s="174"/>
      <c r="K3" s="15"/>
    </row>
    <row r="4" spans="2:11" s="2" customFormat="1" ht="12.75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x14ac:dyDescent="0.25">
      <c r="B5" s="439" t="s">
        <v>101</v>
      </c>
      <c r="C5" s="439"/>
      <c r="D5" s="439"/>
      <c r="E5" s="439" t="s">
        <v>102</v>
      </c>
      <c r="F5" s="439"/>
      <c r="G5" s="4" t="s">
        <v>103</v>
      </c>
      <c r="H5" s="55">
        <v>0.12</v>
      </c>
      <c r="I5" s="32"/>
      <c r="J5" s="18"/>
      <c r="K5" s="15"/>
    </row>
    <row r="6" spans="2:11" s="2" customFormat="1" ht="12.75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x14ac:dyDescent="0.25">
      <c r="B8" s="2" t="s">
        <v>18</v>
      </c>
      <c r="C8" s="6">
        <v>2504</v>
      </c>
      <c r="D8" s="6">
        <v>5000</v>
      </c>
      <c r="E8" s="6">
        <f t="shared" ref="E8:E11" si="0">$C8*8.33%</f>
        <v>208.58320000000001</v>
      </c>
      <c r="F8" s="6">
        <v>118</v>
      </c>
      <c r="G8" s="15">
        <f>G7+H7</f>
        <v>0</v>
      </c>
      <c r="H8" s="15">
        <f t="shared" ref="H8:H11" si="1">E8-F8</f>
        <v>90.583200000000005</v>
      </c>
      <c r="I8" s="31"/>
      <c r="J8" s="16"/>
      <c r="K8" s="15">
        <f>(G8)*(H5/12)</f>
        <v>0</v>
      </c>
    </row>
    <row r="9" spans="2:11" s="2" customFormat="1" ht="12.75" x14ac:dyDescent="0.25">
      <c r="B9" s="2" t="s">
        <v>19</v>
      </c>
      <c r="C9" s="6">
        <v>2633</v>
      </c>
      <c r="D9" s="6">
        <v>5000</v>
      </c>
      <c r="E9" s="6">
        <f t="shared" si="0"/>
        <v>219.3289</v>
      </c>
      <c r="F9" s="6">
        <v>219</v>
      </c>
      <c r="G9" s="15">
        <f t="shared" ref="G9:G11" si="2">G8+H8</f>
        <v>90.583200000000005</v>
      </c>
      <c r="H9" s="15">
        <f t="shared" si="1"/>
        <v>0.32890000000000441</v>
      </c>
      <c r="I9" s="31"/>
      <c r="J9" s="16"/>
      <c r="K9" s="15">
        <f>(G9)*(H5/12)</f>
        <v>0.90583200000000008</v>
      </c>
    </row>
    <row r="10" spans="2:11" s="2" customFormat="1" ht="12.75" x14ac:dyDescent="0.25">
      <c r="B10" s="2" t="s">
        <v>20</v>
      </c>
      <c r="C10" s="6">
        <v>2700</v>
      </c>
      <c r="D10" s="6">
        <v>5000</v>
      </c>
      <c r="E10" s="6">
        <f t="shared" si="0"/>
        <v>224.91</v>
      </c>
      <c r="F10" s="6">
        <v>225</v>
      </c>
      <c r="G10" s="15">
        <f t="shared" si="2"/>
        <v>90.912100000000009</v>
      </c>
      <c r="H10" s="15">
        <f t="shared" si="1"/>
        <v>-9.0000000000003411E-2</v>
      </c>
      <c r="I10" s="31"/>
      <c r="J10" s="16"/>
      <c r="K10" s="15">
        <f>(G10)*(H5/12)</f>
        <v>0.90912100000000007</v>
      </c>
    </row>
    <row r="11" spans="2:11" s="2" customFormat="1" ht="12.75" x14ac:dyDescent="0.25">
      <c r="B11" s="2" t="s">
        <v>21</v>
      </c>
      <c r="C11" s="6">
        <v>2700</v>
      </c>
      <c r="D11" s="6">
        <v>5000</v>
      </c>
      <c r="E11" s="6">
        <f t="shared" si="0"/>
        <v>224.91</v>
      </c>
      <c r="F11" s="6">
        <v>225</v>
      </c>
      <c r="G11" s="15">
        <f t="shared" si="2"/>
        <v>90.822100000000006</v>
      </c>
      <c r="H11" s="15">
        <f t="shared" si="1"/>
        <v>-9.0000000000003411E-2</v>
      </c>
      <c r="I11" s="31"/>
      <c r="J11" s="16"/>
      <c r="K11" s="15">
        <f>(G11)*(H5/12)</f>
        <v>0.90822100000000006</v>
      </c>
    </row>
    <row r="12" spans="2:11" s="2" customFormat="1" ht="12.75" x14ac:dyDescent="0.25">
      <c r="B12" s="7" t="s">
        <v>22</v>
      </c>
      <c r="C12" s="8">
        <f>SUM(C7:C11)</f>
        <v>10537</v>
      </c>
      <c r="D12" s="9" t="s">
        <v>23</v>
      </c>
      <c r="E12" s="8">
        <f>SUM(E7:E11)</f>
        <v>877.73209999999995</v>
      </c>
      <c r="F12" s="8">
        <f>SUM(F7:F11)</f>
        <v>787</v>
      </c>
      <c r="G12" s="30">
        <f>SUM(G7:G11)</f>
        <v>272.31740000000002</v>
      </c>
      <c r="H12" s="30">
        <f>SUM(H7:H11)</f>
        <v>90.732100000000003</v>
      </c>
      <c r="I12" s="34">
        <f>H5/12</f>
        <v>0.01</v>
      </c>
      <c r="J12" s="19"/>
      <c r="K12" s="30">
        <f>SUM(K7:K11)</f>
        <v>2.7231740000000002</v>
      </c>
    </row>
    <row r="13" spans="2:11" s="2" customFormat="1" ht="12.75" x14ac:dyDescent="0.25">
      <c r="G13" s="15"/>
      <c r="H13" s="15"/>
      <c r="I13" s="31"/>
      <c r="J13" s="16"/>
      <c r="K13" s="15"/>
    </row>
    <row r="14" spans="2:11" s="2" customFormat="1" ht="76.5" x14ac:dyDescent="0.25">
      <c r="B14" s="2" t="s">
        <v>24</v>
      </c>
      <c r="C14" s="10">
        <f>G12*I12</f>
        <v>2.7231740000000002</v>
      </c>
      <c r="F14" s="2" t="s">
        <v>25</v>
      </c>
      <c r="G14" s="15">
        <f>C14+H12</f>
        <v>93.455274000000003</v>
      </c>
      <c r="H14" s="15"/>
      <c r="I14" s="73">
        <f>$G$14</f>
        <v>93.455274000000003</v>
      </c>
      <c r="J14" s="143" t="str">
        <f>IF($K12=$C14,"Intt OK","Intt CHECK IT")</f>
        <v>Intt OK</v>
      </c>
      <c r="K14" s="15"/>
    </row>
    <row r="15" spans="2:11" s="2" customFormat="1" ht="12.75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101</v>
      </c>
      <c r="C17" s="439"/>
      <c r="D17" s="439"/>
      <c r="E17" s="439" t="s">
        <v>102</v>
      </c>
      <c r="F17" s="439"/>
      <c r="G17" s="4" t="s">
        <v>103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2700</v>
      </c>
      <c r="D19" s="6">
        <v>5000</v>
      </c>
      <c r="E19" s="6">
        <f>C19*8.33%</f>
        <v>224.91</v>
      </c>
      <c r="F19" s="6">
        <v>225</v>
      </c>
      <c r="G19" s="69">
        <f>$G$14</f>
        <v>93.455274000000003</v>
      </c>
      <c r="H19" s="15">
        <f t="shared" ref="H19:H30" si="3">E19-F19</f>
        <v>-9.0000000000003411E-2</v>
      </c>
      <c r="I19" s="31"/>
      <c r="J19" s="16"/>
      <c r="K19" s="15">
        <f>($G19)*($H$17/12)</f>
        <v>0.93455273999999999</v>
      </c>
    </row>
    <row r="20" spans="2:15" s="2" customFormat="1" ht="12.75" customHeight="1" x14ac:dyDescent="0.25">
      <c r="B20" s="2" t="s">
        <v>28</v>
      </c>
      <c r="C20" s="6">
        <v>2832</v>
      </c>
      <c r="D20" s="6">
        <v>5000</v>
      </c>
      <c r="E20" s="6">
        <f t="shared" ref="E20:E30" si="4">C20*8.33%</f>
        <v>235.90559999999999</v>
      </c>
      <c r="F20" s="6">
        <v>236</v>
      </c>
      <c r="G20" s="15">
        <f>$G19+$H19</f>
        <v>93.365273999999999</v>
      </c>
      <c r="H20" s="15">
        <f t="shared" si="3"/>
        <v>-9.4400000000007367E-2</v>
      </c>
      <c r="I20" s="31"/>
      <c r="J20" s="16"/>
      <c r="K20" s="15">
        <f t="shared" ref="K20:K30" si="5">($G20)*($H$17/12)</f>
        <v>0.93365273999999998</v>
      </c>
    </row>
    <row r="21" spans="2:15" s="2" customFormat="1" ht="12.75" customHeight="1" x14ac:dyDescent="0.25">
      <c r="B21" s="2" t="s">
        <v>29</v>
      </c>
      <c r="C21" s="6">
        <v>2832</v>
      </c>
      <c r="D21" s="6">
        <v>5000</v>
      </c>
      <c r="E21" s="6">
        <f t="shared" si="4"/>
        <v>235.90559999999999</v>
      </c>
      <c r="F21" s="6">
        <v>236</v>
      </c>
      <c r="G21" s="15">
        <f t="shared" ref="G21:G30" si="6">$G20+$H20</f>
        <v>93.270873999999992</v>
      </c>
      <c r="H21" s="15">
        <f t="shared" si="3"/>
        <v>-9.4400000000007367E-2</v>
      </c>
      <c r="I21" s="31"/>
      <c r="J21" s="16"/>
      <c r="K21" s="15">
        <f t="shared" si="5"/>
        <v>0.93270873999999993</v>
      </c>
    </row>
    <row r="22" spans="2:15" s="2" customFormat="1" ht="12.75" customHeight="1" x14ac:dyDescent="0.25">
      <c r="B22" s="2" t="s">
        <v>30</v>
      </c>
      <c r="C22" s="6">
        <v>2832</v>
      </c>
      <c r="D22" s="6">
        <v>5000</v>
      </c>
      <c r="E22" s="6">
        <f t="shared" si="4"/>
        <v>235.90559999999999</v>
      </c>
      <c r="F22" s="6">
        <v>236</v>
      </c>
      <c r="G22" s="15">
        <f t="shared" si="6"/>
        <v>93.176473999999985</v>
      </c>
      <c r="H22" s="15">
        <f t="shared" si="3"/>
        <v>-9.4400000000007367E-2</v>
      </c>
      <c r="I22" s="31"/>
      <c r="J22" s="16"/>
      <c r="K22" s="15">
        <f t="shared" si="5"/>
        <v>0.93176473999999987</v>
      </c>
    </row>
    <row r="23" spans="2:15" s="2" customFormat="1" ht="12.75" customHeight="1" x14ac:dyDescent="0.25">
      <c r="B23" s="2" t="s">
        <v>31</v>
      </c>
      <c r="C23" s="6">
        <v>2832</v>
      </c>
      <c r="D23" s="6">
        <v>5000</v>
      </c>
      <c r="E23" s="6">
        <f t="shared" si="4"/>
        <v>235.90559999999999</v>
      </c>
      <c r="F23" s="6">
        <v>236</v>
      </c>
      <c r="G23" s="15">
        <f t="shared" si="6"/>
        <v>93.082073999999977</v>
      </c>
      <c r="H23" s="15">
        <f t="shared" si="3"/>
        <v>-9.4400000000007367E-2</v>
      </c>
      <c r="I23" s="31"/>
      <c r="J23" s="16"/>
      <c r="K23" s="15">
        <f t="shared" si="5"/>
        <v>0.93082073999999981</v>
      </c>
    </row>
    <row r="24" spans="2:15" s="2" customFormat="1" ht="12.75" customHeight="1" x14ac:dyDescent="0.25">
      <c r="B24" s="2" t="s">
        <v>32</v>
      </c>
      <c r="C24" s="6">
        <v>2974</v>
      </c>
      <c r="D24" s="6">
        <v>5000</v>
      </c>
      <c r="E24" s="6">
        <f t="shared" si="4"/>
        <v>247.73419999999999</v>
      </c>
      <c r="F24" s="6">
        <v>248</v>
      </c>
      <c r="G24" s="15">
        <f t="shared" si="6"/>
        <v>92.98767399999997</v>
      </c>
      <c r="H24" s="15">
        <f t="shared" si="3"/>
        <v>-0.26580000000001291</v>
      </c>
      <c r="I24" s="31"/>
      <c r="J24" s="16"/>
      <c r="K24" s="15">
        <f t="shared" si="5"/>
        <v>0.92987673999999976</v>
      </c>
    </row>
    <row r="25" spans="2:15" s="2" customFormat="1" ht="12.75" customHeight="1" x14ac:dyDescent="0.25">
      <c r="B25" s="2" t="s">
        <v>33</v>
      </c>
      <c r="C25" s="6">
        <v>2974</v>
      </c>
      <c r="D25" s="6">
        <v>5000</v>
      </c>
      <c r="E25" s="6">
        <f t="shared" si="4"/>
        <v>247.73419999999999</v>
      </c>
      <c r="F25" s="6">
        <v>248</v>
      </c>
      <c r="G25" s="15">
        <f t="shared" si="6"/>
        <v>92.721873999999957</v>
      </c>
      <c r="H25" s="15">
        <f t="shared" si="3"/>
        <v>-0.26580000000001291</v>
      </c>
      <c r="I25" s="31"/>
      <c r="J25" s="16"/>
      <c r="K25" s="15">
        <f t="shared" si="5"/>
        <v>0.9272187399999996</v>
      </c>
    </row>
    <row r="26" spans="2:15" s="2" customFormat="1" ht="12.75" customHeight="1" x14ac:dyDescent="0.25">
      <c r="B26" s="2" t="s">
        <v>17</v>
      </c>
      <c r="C26" s="6">
        <v>3125</v>
      </c>
      <c r="D26" s="6">
        <v>5000</v>
      </c>
      <c r="E26" s="6">
        <f t="shared" si="4"/>
        <v>260.3125</v>
      </c>
      <c r="F26" s="6">
        <v>260</v>
      </c>
      <c r="G26" s="15">
        <f t="shared" si="6"/>
        <v>92.456073999999944</v>
      </c>
      <c r="H26" s="15">
        <f t="shared" si="3"/>
        <v>0.3125</v>
      </c>
      <c r="I26" s="31"/>
      <c r="J26" s="16"/>
      <c r="K26" s="15">
        <f t="shared" si="5"/>
        <v>0.92456073999999944</v>
      </c>
    </row>
    <row r="27" spans="2:15" s="2" customFormat="1" ht="12.75" customHeight="1" x14ac:dyDescent="0.25">
      <c r="B27" s="2" t="s">
        <v>18</v>
      </c>
      <c r="C27" s="6">
        <v>3125</v>
      </c>
      <c r="D27" s="6">
        <v>5000</v>
      </c>
      <c r="E27" s="6">
        <f t="shared" si="4"/>
        <v>260.3125</v>
      </c>
      <c r="F27" s="6">
        <v>260</v>
      </c>
      <c r="G27" s="15">
        <f t="shared" si="6"/>
        <v>92.768573999999944</v>
      </c>
      <c r="H27" s="15">
        <f t="shared" si="3"/>
        <v>0.3125</v>
      </c>
      <c r="I27" s="31"/>
      <c r="J27" s="16"/>
      <c r="K27" s="15">
        <f t="shared" si="5"/>
        <v>0.92768573999999948</v>
      </c>
    </row>
    <row r="28" spans="2:15" s="2" customFormat="1" ht="12.75" customHeight="1" x14ac:dyDescent="0.25">
      <c r="B28" s="2" t="s">
        <v>19</v>
      </c>
      <c r="C28" s="6">
        <v>3125</v>
      </c>
      <c r="D28" s="6">
        <v>5000</v>
      </c>
      <c r="E28" s="6">
        <f t="shared" si="4"/>
        <v>260.3125</v>
      </c>
      <c r="F28" s="6">
        <v>260</v>
      </c>
      <c r="G28" s="15">
        <f t="shared" si="6"/>
        <v>93.081073999999944</v>
      </c>
      <c r="H28" s="15">
        <f t="shared" si="3"/>
        <v>0.3125</v>
      </c>
      <c r="I28" s="31"/>
      <c r="J28" s="16"/>
      <c r="K28" s="15">
        <f t="shared" si="5"/>
        <v>0.93081073999999941</v>
      </c>
    </row>
    <row r="29" spans="2:15" s="2" customFormat="1" ht="12.75" customHeight="1" x14ac:dyDescent="0.25">
      <c r="B29" s="2" t="s">
        <v>20</v>
      </c>
      <c r="C29" s="6">
        <v>3199</v>
      </c>
      <c r="D29" s="6">
        <v>5000</v>
      </c>
      <c r="E29" s="6">
        <f t="shared" si="4"/>
        <v>266.47669999999999</v>
      </c>
      <c r="F29" s="6">
        <v>266</v>
      </c>
      <c r="G29" s="15">
        <f t="shared" si="6"/>
        <v>93.393573999999944</v>
      </c>
      <c r="H29" s="15">
        <f t="shared" si="3"/>
        <v>0.47669999999999391</v>
      </c>
      <c r="I29" s="31"/>
      <c r="J29" s="16"/>
      <c r="K29" s="15">
        <f t="shared" si="5"/>
        <v>0.93393573999999946</v>
      </c>
    </row>
    <row r="30" spans="2:15" s="2" customFormat="1" ht="12.75" customHeight="1" thickBot="1" x14ac:dyDescent="0.3">
      <c r="B30" s="2" t="s">
        <v>21</v>
      </c>
      <c r="C30" s="6">
        <v>3199</v>
      </c>
      <c r="D30" s="6">
        <v>5000</v>
      </c>
      <c r="E30" s="6">
        <f t="shared" si="4"/>
        <v>266.47669999999999</v>
      </c>
      <c r="F30" s="6">
        <v>266</v>
      </c>
      <c r="G30" s="15">
        <f t="shared" si="6"/>
        <v>93.870273999999938</v>
      </c>
      <c r="H30" s="15">
        <f t="shared" si="3"/>
        <v>0.47669999999999391</v>
      </c>
      <c r="I30" s="31"/>
      <c r="J30" s="16"/>
      <c r="K30" s="15">
        <f t="shared" si="5"/>
        <v>0.93870273999999942</v>
      </c>
    </row>
    <row r="31" spans="2:15" s="2" customFormat="1" ht="12.75" customHeight="1" thickBot="1" x14ac:dyDescent="0.3">
      <c r="B31" s="7" t="s">
        <v>22</v>
      </c>
      <c r="C31" s="8">
        <f>SUM(C19:C30)</f>
        <v>35749</v>
      </c>
      <c r="D31" s="9" t="s">
        <v>23</v>
      </c>
      <c r="E31" s="8">
        <f t="shared" ref="E31:F31" si="7">SUM(E19:E30)</f>
        <v>2977.8917000000001</v>
      </c>
      <c r="F31" s="8">
        <f t="shared" si="7"/>
        <v>2977</v>
      </c>
      <c r="G31" s="30">
        <f>SUM(G19:G30)</f>
        <v>1117.6290879999997</v>
      </c>
      <c r="H31" s="30">
        <f t="shared" ref="H31" si="8">SUM(H19:H30)</f>
        <v>0.8916999999999291</v>
      </c>
      <c r="I31" s="34">
        <f>H17/12</f>
        <v>0.01</v>
      </c>
      <c r="J31" s="19"/>
      <c r="K31" s="29">
        <f>SUM(K19:K30)</f>
        <v>11.176290879999998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76.5" x14ac:dyDescent="0.25">
      <c r="B33" s="2" t="s">
        <v>24</v>
      </c>
      <c r="C33" s="10">
        <f>G31*I31</f>
        <v>11.176290879999996</v>
      </c>
      <c r="F33" s="2" t="s">
        <v>25</v>
      </c>
      <c r="G33" s="73">
        <f>$C33+$H31</f>
        <v>12.067990879999925</v>
      </c>
      <c r="H33" s="15"/>
      <c r="I33" s="15">
        <f>SUM($I$14,$G$33)</f>
        <v>105.52326487999993</v>
      </c>
      <c r="J33" s="143" t="str">
        <f>IF($K31=$C33,"Intt OK","Intt CHECK IT")</f>
        <v>Intt OK</v>
      </c>
      <c r="K33" s="15"/>
    </row>
    <row r="34" spans="2:11" s="1" customFormat="1" ht="23.25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x14ac:dyDescent="0.25">
      <c r="B36" s="439" t="s">
        <v>101</v>
      </c>
      <c r="C36" s="439"/>
      <c r="D36" s="439"/>
      <c r="E36" s="439" t="s">
        <v>102</v>
      </c>
      <c r="F36" s="439"/>
      <c r="G36" s="4" t="s">
        <v>103</v>
      </c>
      <c r="H36" s="54">
        <v>0.12</v>
      </c>
      <c r="I36" s="44"/>
      <c r="J36" s="18"/>
      <c r="K36" s="15"/>
    </row>
    <row r="37" spans="2:11" s="2" customFormat="1" ht="12.75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x14ac:dyDescent="0.25">
      <c r="B38" s="2" t="s">
        <v>27</v>
      </c>
      <c r="C38" s="6">
        <v>3199</v>
      </c>
      <c r="D38" s="6">
        <v>5000</v>
      </c>
      <c r="E38" s="6">
        <f>C38*8.33%</f>
        <v>266.47669999999999</v>
      </c>
      <c r="F38" s="6">
        <v>267</v>
      </c>
      <c r="G38" s="15">
        <f>$G$14+$G$33</f>
        <v>105.52326487999993</v>
      </c>
      <c r="H38" s="15">
        <f t="shared" ref="H38:H50" si="9">E38-F38</f>
        <v>-0.52330000000000609</v>
      </c>
      <c r="I38" s="31"/>
      <c r="J38" s="16"/>
      <c r="K38" s="15">
        <f>($G38)*($H$36/12)</f>
        <v>1.0552326487999992</v>
      </c>
    </row>
    <row r="39" spans="2:11" s="2" customFormat="1" ht="12.75" x14ac:dyDescent="0.25">
      <c r="B39" s="2" t="s">
        <v>28</v>
      </c>
      <c r="C39" s="6">
        <v>3199</v>
      </c>
      <c r="D39" s="6">
        <v>5000</v>
      </c>
      <c r="E39" s="6">
        <f t="shared" ref="E39:E50" si="10">C39*8.33%</f>
        <v>266.47669999999999</v>
      </c>
      <c r="F39" s="6">
        <v>267</v>
      </c>
      <c r="G39" s="15">
        <f t="shared" ref="G39:G50" si="11">$G38+$H38</f>
        <v>104.99996487999992</v>
      </c>
      <c r="H39" s="15">
        <f t="shared" si="9"/>
        <v>-0.52330000000000609</v>
      </c>
      <c r="I39" s="31"/>
      <c r="J39" s="16"/>
      <c r="K39" s="15">
        <f t="shared" ref="K39:K50" si="12">($G39)*($H$36/12)</f>
        <v>1.0499996487999992</v>
      </c>
    </row>
    <row r="40" spans="2:11" s="2" customFormat="1" ht="12.75" x14ac:dyDescent="0.25">
      <c r="B40" s="2" t="s">
        <v>29</v>
      </c>
      <c r="C40" s="6">
        <v>3199</v>
      </c>
      <c r="D40" s="6">
        <v>5000</v>
      </c>
      <c r="E40" s="6">
        <f t="shared" si="10"/>
        <v>266.47669999999999</v>
      </c>
      <c r="F40" s="6">
        <v>267</v>
      </c>
      <c r="G40" s="15">
        <f t="shared" si="11"/>
        <v>104.47666487999992</v>
      </c>
      <c r="H40" s="15">
        <f t="shared" si="9"/>
        <v>-0.52330000000000609</v>
      </c>
      <c r="I40" s="31"/>
      <c r="J40" s="16"/>
      <c r="K40" s="15">
        <f t="shared" si="12"/>
        <v>1.0447666487999991</v>
      </c>
    </row>
    <row r="41" spans="2:11" s="2" customFormat="1" ht="12.75" x14ac:dyDescent="0.25">
      <c r="B41" s="2" t="s">
        <v>30</v>
      </c>
      <c r="C41" s="6">
        <v>3199</v>
      </c>
      <c r="D41" s="6">
        <v>5000</v>
      </c>
      <c r="E41" s="6">
        <f t="shared" si="10"/>
        <v>266.47669999999999</v>
      </c>
      <c r="F41" s="6">
        <v>267</v>
      </c>
      <c r="G41" s="15">
        <f t="shared" si="11"/>
        <v>103.95336487999991</v>
      </c>
      <c r="H41" s="15">
        <f t="shared" si="9"/>
        <v>-0.52330000000000609</v>
      </c>
      <c r="I41" s="31"/>
      <c r="J41" s="16"/>
      <c r="K41" s="15">
        <f t="shared" si="12"/>
        <v>1.0395336487999991</v>
      </c>
    </row>
    <row r="42" spans="2:11" s="2" customFormat="1" ht="12.75" x14ac:dyDescent="0.25">
      <c r="B42" s="2" t="s">
        <v>31</v>
      </c>
      <c r="C42" s="6">
        <v>3199</v>
      </c>
      <c r="D42" s="6">
        <v>5000</v>
      </c>
      <c r="E42" s="6">
        <f t="shared" si="10"/>
        <v>266.47669999999999</v>
      </c>
      <c r="F42" s="6">
        <v>267</v>
      </c>
      <c r="G42" s="15">
        <f t="shared" si="11"/>
        <v>103.4300648799999</v>
      </c>
      <c r="H42" s="15">
        <f t="shared" si="9"/>
        <v>-0.52330000000000609</v>
      </c>
      <c r="I42" s="31"/>
      <c r="J42" s="16"/>
      <c r="K42" s="15">
        <f t="shared" si="12"/>
        <v>1.0343006487999991</v>
      </c>
    </row>
    <row r="43" spans="2:11" s="2" customFormat="1" ht="12.75" x14ac:dyDescent="0.25">
      <c r="B43" s="2" t="s">
        <v>32</v>
      </c>
      <c r="C43" s="6">
        <v>3341</v>
      </c>
      <c r="D43" s="6">
        <v>5000</v>
      </c>
      <c r="E43" s="6">
        <f t="shared" si="10"/>
        <v>278.30529999999999</v>
      </c>
      <c r="F43" s="6">
        <v>278</v>
      </c>
      <c r="G43" s="15">
        <f t="shared" si="11"/>
        <v>102.9067648799999</v>
      </c>
      <c r="H43" s="15">
        <f t="shared" si="9"/>
        <v>0.30529999999998836</v>
      </c>
      <c r="I43" s="31"/>
      <c r="J43" s="16"/>
      <c r="K43" s="15">
        <f t="shared" si="12"/>
        <v>1.029067648799999</v>
      </c>
    </row>
    <row r="44" spans="2:11" s="2" customFormat="1" ht="12.75" x14ac:dyDescent="0.25">
      <c r="B44" s="2" t="s">
        <v>33</v>
      </c>
      <c r="C44" s="6">
        <v>3341</v>
      </c>
      <c r="D44" s="6">
        <v>5000</v>
      </c>
      <c r="E44" s="6">
        <f t="shared" si="10"/>
        <v>278.30529999999999</v>
      </c>
      <c r="F44" s="6">
        <v>278</v>
      </c>
      <c r="G44" s="15">
        <f t="shared" si="11"/>
        <v>103.21206487999989</v>
      </c>
      <c r="H44" s="15">
        <f t="shared" si="9"/>
        <v>0.30529999999998836</v>
      </c>
      <c r="I44" s="31"/>
      <c r="J44" s="16"/>
      <c r="K44" s="15">
        <f t="shared" si="12"/>
        <v>1.032120648799999</v>
      </c>
    </row>
    <row r="45" spans="2:11" s="2" customFormat="1" ht="12.75" x14ac:dyDescent="0.25">
      <c r="B45" s="2" t="s">
        <v>17</v>
      </c>
      <c r="C45" s="6">
        <v>3341</v>
      </c>
      <c r="D45" s="6">
        <v>5000</v>
      </c>
      <c r="E45" s="6">
        <f t="shared" si="10"/>
        <v>278.30529999999999</v>
      </c>
      <c r="F45" s="6">
        <v>278</v>
      </c>
      <c r="G45" s="15">
        <f t="shared" si="11"/>
        <v>103.51736487999987</v>
      </c>
      <c r="H45" s="15">
        <f t="shared" si="9"/>
        <v>0.30529999999998836</v>
      </c>
      <c r="I45" s="31"/>
      <c r="J45" s="16"/>
      <c r="K45" s="15">
        <f t="shared" si="12"/>
        <v>1.0351736487999987</v>
      </c>
    </row>
    <row r="46" spans="2:11" s="2" customFormat="1" ht="12.75" x14ac:dyDescent="0.25">
      <c r="B46" s="2" t="s">
        <v>18</v>
      </c>
      <c r="C46" s="6">
        <v>3341</v>
      </c>
      <c r="D46" s="6">
        <v>5000</v>
      </c>
      <c r="E46" s="6">
        <f t="shared" si="10"/>
        <v>278.30529999999999</v>
      </c>
      <c r="F46" s="6">
        <v>278</v>
      </c>
      <c r="G46" s="15">
        <f t="shared" si="11"/>
        <v>103.82266487999986</v>
      </c>
      <c r="H46" s="15">
        <f t="shared" si="9"/>
        <v>0.30529999999998836</v>
      </c>
      <c r="I46" s="31"/>
      <c r="J46" s="16"/>
      <c r="K46" s="15">
        <f t="shared" si="12"/>
        <v>1.0382266487999987</v>
      </c>
    </row>
    <row r="47" spans="2:11" s="2" customFormat="1" ht="12.75" x14ac:dyDescent="0.25">
      <c r="B47" s="2" t="s">
        <v>19</v>
      </c>
      <c r="C47" s="6">
        <v>3483</v>
      </c>
      <c r="D47" s="6">
        <v>5000</v>
      </c>
      <c r="E47" s="6">
        <f t="shared" si="10"/>
        <v>290.13389999999998</v>
      </c>
      <c r="F47" s="6">
        <v>290</v>
      </c>
      <c r="G47" s="15">
        <f t="shared" si="11"/>
        <v>104.12796487999985</v>
      </c>
      <c r="H47" s="15">
        <f t="shared" si="9"/>
        <v>0.13389999999998281</v>
      </c>
      <c r="I47" s="31"/>
      <c r="J47" s="16"/>
      <c r="K47" s="15">
        <f t="shared" si="12"/>
        <v>1.0412796487999985</v>
      </c>
    </row>
    <row r="48" spans="2:11" s="2" customFormat="1" ht="12.75" x14ac:dyDescent="0.25">
      <c r="B48" s="2" t="s">
        <v>20</v>
      </c>
      <c r="C48" s="6">
        <v>3564</v>
      </c>
      <c r="D48" s="6">
        <v>5000</v>
      </c>
      <c r="E48" s="6">
        <f t="shared" si="10"/>
        <v>296.88119999999998</v>
      </c>
      <c r="F48" s="6">
        <v>297</v>
      </c>
      <c r="G48" s="15">
        <f t="shared" si="11"/>
        <v>104.26186487999983</v>
      </c>
      <c r="H48" s="15">
        <f t="shared" si="9"/>
        <v>-0.11880000000002156</v>
      </c>
      <c r="I48" s="31"/>
      <c r="J48" s="16"/>
      <c r="K48" s="15">
        <f t="shared" si="12"/>
        <v>1.0426186487999984</v>
      </c>
    </row>
    <row r="49" spans="2:11" s="2" customFormat="1" ht="12.75" x14ac:dyDescent="0.25">
      <c r="B49" s="2" t="s">
        <v>21</v>
      </c>
      <c r="C49" s="6">
        <v>3564</v>
      </c>
      <c r="D49" s="6">
        <v>5000</v>
      </c>
      <c r="E49" s="6">
        <f t="shared" si="10"/>
        <v>296.88119999999998</v>
      </c>
      <c r="F49" s="6">
        <v>297</v>
      </c>
      <c r="G49" s="15">
        <f t="shared" si="11"/>
        <v>104.14306487999981</v>
      </c>
      <c r="H49" s="15">
        <f t="shared" si="9"/>
        <v>-0.11880000000002156</v>
      </c>
      <c r="I49" s="31"/>
      <c r="J49" s="16"/>
      <c r="K49" s="15">
        <f t="shared" si="12"/>
        <v>1.0414306487999982</v>
      </c>
    </row>
    <row r="50" spans="2:11" s="2" customFormat="1" ht="13.5" thickBot="1" x14ac:dyDescent="0.3">
      <c r="B50" s="2" t="s">
        <v>119</v>
      </c>
      <c r="C50" s="6">
        <v>3851</v>
      </c>
      <c r="D50" s="6">
        <v>5000</v>
      </c>
      <c r="E50" s="6">
        <f t="shared" si="10"/>
        <v>320.78829999999999</v>
      </c>
      <c r="F50" s="6">
        <v>0</v>
      </c>
      <c r="G50" s="15">
        <f t="shared" si="11"/>
        <v>104.02426487999979</v>
      </c>
      <c r="H50" s="15">
        <f t="shared" si="9"/>
        <v>320.78829999999999</v>
      </c>
      <c r="K50" s="15">
        <f t="shared" si="12"/>
        <v>1.0402426487999978</v>
      </c>
    </row>
    <row r="51" spans="2:11" s="2" customFormat="1" ht="13.5" thickBot="1" x14ac:dyDescent="0.3">
      <c r="B51" s="7" t="s">
        <v>22</v>
      </c>
      <c r="C51" s="8">
        <f>SUM(C38:C50)</f>
        <v>43821</v>
      </c>
      <c r="D51" s="9" t="s">
        <v>23</v>
      </c>
      <c r="E51" s="8">
        <f>SUM(E38:E50)</f>
        <v>3650.2892999999995</v>
      </c>
      <c r="F51" s="8">
        <f>SUM(F38:F50)</f>
        <v>3331</v>
      </c>
      <c r="G51" s="30">
        <f>SUM(G38:G50)</f>
        <v>1352.3993434399981</v>
      </c>
      <c r="H51" s="30">
        <f>SUM(H38:H50)</f>
        <v>319.28929999999986</v>
      </c>
      <c r="I51" s="34">
        <f>H36/12</f>
        <v>0.01</v>
      </c>
      <c r="J51" s="19"/>
      <c r="K51" s="29">
        <f>SUM(K38:K50)</f>
        <v>13.523993434399983</v>
      </c>
    </row>
    <row r="52" spans="2:11" s="2" customFormat="1" ht="12.75" x14ac:dyDescent="0.25">
      <c r="G52" s="15"/>
      <c r="H52" s="15"/>
      <c r="I52" s="31"/>
      <c r="J52" s="16"/>
      <c r="K52" s="15"/>
    </row>
    <row r="53" spans="2:11" s="2" customFormat="1" ht="76.5" x14ac:dyDescent="0.25">
      <c r="B53" s="2" t="s">
        <v>24</v>
      </c>
      <c r="C53" s="10">
        <f>G51*I51</f>
        <v>13.523993434399982</v>
      </c>
      <c r="F53" s="2" t="s">
        <v>25</v>
      </c>
      <c r="G53" s="73">
        <f>$C53+$H51</f>
        <v>332.81329343439984</v>
      </c>
      <c r="H53" s="15"/>
      <c r="I53" s="15">
        <f>SUM($I$14,$G$33,$G$53)</f>
        <v>438.33655831439978</v>
      </c>
      <c r="J53" s="143" t="str">
        <f>IF($K51=$C53,"Intt OK","Intt CHECK IT")</f>
        <v>Intt OK</v>
      </c>
      <c r="K53" s="15"/>
    </row>
    <row r="54" spans="2:11" s="1" customFormat="1" ht="23.25" x14ac:dyDescent="0.25">
      <c r="H54" s="53"/>
      <c r="I54" s="135" t="str">
        <f>IF($I53=$G58,"OK","CHECK IT")</f>
        <v>OK</v>
      </c>
      <c r="J54" s="20"/>
      <c r="K54" s="28"/>
    </row>
    <row r="55" spans="2:11" s="2" customFormat="1" ht="12.75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136" t="s">
        <v>36</v>
      </c>
      <c r="J55" s="18"/>
      <c r="K55" s="15"/>
    </row>
    <row r="56" spans="2:11" s="2" customFormat="1" ht="12.75" x14ac:dyDescent="0.25">
      <c r="B56" s="439" t="s">
        <v>101</v>
      </c>
      <c r="C56" s="439"/>
      <c r="D56" s="439"/>
      <c r="E56" s="439" t="s">
        <v>102</v>
      </c>
      <c r="F56" s="439"/>
      <c r="G56" s="4" t="s">
        <v>103</v>
      </c>
      <c r="H56" s="54">
        <v>0.12</v>
      </c>
      <c r="I56" s="44"/>
      <c r="J56" s="17"/>
      <c r="K56" s="15"/>
    </row>
    <row r="57" spans="2:11" s="2" customFormat="1" ht="12.75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6"/>
      <c r="K57" s="15"/>
    </row>
    <row r="58" spans="2:11" s="2" customFormat="1" ht="12.75" x14ac:dyDescent="0.25">
      <c r="B58" s="2" t="s">
        <v>27</v>
      </c>
      <c r="C58" s="6">
        <v>3564</v>
      </c>
      <c r="D58" s="6">
        <v>5000</v>
      </c>
      <c r="E58" s="6">
        <f>C58*8.33%</f>
        <v>296.88119999999998</v>
      </c>
      <c r="F58" s="6">
        <v>297</v>
      </c>
      <c r="G58" s="15">
        <f>$G$14+$G$33+$G$53</f>
        <v>438.33655831439978</v>
      </c>
      <c r="H58" s="15">
        <f t="shared" ref="H58:H70" si="13">E58-F58</f>
        <v>-0.11880000000002156</v>
      </c>
      <c r="I58" s="31"/>
      <c r="J58" s="16"/>
      <c r="K58" s="15">
        <f>($G58)*($H$56/12)</f>
        <v>4.3833655831439975</v>
      </c>
    </row>
    <row r="59" spans="2:11" s="2" customFormat="1" ht="12.75" x14ac:dyDescent="0.25">
      <c r="B59" s="2" t="s">
        <v>28</v>
      </c>
      <c r="C59" s="6">
        <v>3728</v>
      </c>
      <c r="D59" s="6">
        <v>5000</v>
      </c>
      <c r="E59" s="6">
        <f t="shared" ref="E59:E69" si="14">C59*8.33%</f>
        <v>310.54239999999999</v>
      </c>
      <c r="F59" s="6">
        <v>310</v>
      </c>
      <c r="G59" s="15">
        <f t="shared" ref="G59:G70" si="15">$G58+$H58</f>
        <v>438.21775831439976</v>
      </c>
      <c r="H59" s="15">
        <f t="shared" si="13"/>
        <v>0.54239999999998645</v>
      </c>
      <c r="I59" s="31"/>
      <c r="J59" s="16"/>
      <c r="K59" s="15">
        <f t="shared" ref="K59:K70" si="16">($G59)*($H$56/12)</f>
        <v>4.3821775831439975</v>
      </c>
    </row>
    <row r="60" spans="2:11" s="2" customFormat="1" ht="12.75" x14ac:dyDescent="0.25">
      <c r="B60" s="2" t="s">
        <v>29</v>
      </c>
      <c r="C60" s="6">
        <v>3728</v>
      </c>
      <c r="D60" s="6">
        <v>5000</v>
      </c>
      <c r="E60" s="6">
        <f t="shared" si="14"/>
        <v>310.54239999999999</v>
      </c>
      <c r="F60" s="6">
        <v>310</v>
      </c>
      <c r="G60" s="15">
        <f t="shared" si="15"/>
        <v>438.76015831439975</v>
      </c>
      <c r="H60" s="15">
        <f t="shared" si="13"/>
        <v>0.54239999999998645</v>
      </c>
      <c r="I60" s="31"/>
      <c r="J60" s="16"/>
      <c r="K60" s="15">
        <f t="shared" si="16"/>
        <v>4.3876015831439972</v>
      </c>
    </row>
    <row r="61" spans="2:11" s="2" customFormat="1" ht="12.75" x14ac:dyDescent="0.25">
      <c r="B61" s="2" t="s">
        <v>30</v>
      </c>
      <c r="C61" s="6">
        <v>3728</v>
      </c>
      <c r="D61" s="6">
        <v>5000</v>
      </c>
      <c r="E61" s="6">
        <f t="shared" si="14"/>
        <v>310.54239999999999</v>
      </c>
      <c r="F61" s="6">
        <v>310</v>
      </c>
      <c r="G61" s="15">
        <f t="shared" si="15"/>
        <v>439.30255831439973</v>
      </c>
      <c r="H61" s="15">
        <f t="shared" si="13"/>
        <v>0.54239999999998645</v>
      </c>
      <c r="I61" s="31"/>
      <c r="J61" s="16"/>
      <c r="K61" s="15">
        <f t="shared" si="16"/>
        <v>4.3930255831439977</v>
      </c>
    </row>
    <row r="62" spans="2:11" s="2" customFormat="1" ht="12.75" x14ac:dyDescent="0.25">
      <c r="B62" s="2" t="s">
        <v>31</v>
      </c>
      <c r="C62" s="6">
        <v>3728</v>
      </c>
      <c r="D62" s="6">
        <v>5000</v>
      </c>
      <c r="E62" s="6">
        <f t="shared" si="14"/>
        <v>310.54239999999999</v>
      </c>
      <c r="F62" s="6">
        <v>310</v>
      </c>
      <c r="G62" s="15">
        <f t="shared" si="15"/>
        <v>439.84495831439972</v>
      </c>
      <c r="H62" s="15">
        <f t="shared" si="13"/>
        <v>0.54239999999998645</v>
      </c>
      <c r="I62" s="31"/>
      <c r="J62" s="16"/>
      <c r="K62" s="15">
        <f t="shared" si="16"/>
        <v>4.3984495831439974</v>
      </c>
    </row>
    <row r="63" spans="2:11" s="2" customFormat="1" ht="12.75" x14ac:dyDescent="0.25">
      <c r="B63" s="2" t="s">
        <v>32</v>
      </c>
      <c r="C63" s="6">
        <v>3728</v>
      </c>
      <c r="D63" s="6">
        <v>5000</v>
      </c>
      <c r="E63" s="6">
        <f t="shared" si="14"/>
        <v>310.54239999999999</v>
      </c>
      <c r="F63" s="6">
        <v>310</v>
      </c>
      <c r="G63" s="15">
        <f t="shared" si="15"/>
        <v>440.38735831439971</v>
      </c>
      <c r="H63" s="15">
        <f t="shared" si="13"/>
        <v>0.54239999999998645</v>
      </c>
      <c r="I63" s="31"/>
      <c r="J63" s="16"/>
      <c r="K63" s="15">
        <f t="shared" si="16"/>
        <v>4.403873583143997</v>
      </c>
    </row>
    <row r="64" spans="2:11" s="2" customFormat="1" ht="12.75" x14ac:dyDescent="0.25">
      <c r="B64" s="2" t="s">
        <v>33</v>
      </c>
      <c r="C64" s="6">
        <v>3728</v>
      </c>
      <c r="D64" s="6">
        <v>5000</v>
      </c>
      <c r="E64" s="6">
        <f t="shared" si="14"/>
        <v>310.54239999999999</v>
      </c>
      <c r="F64" s="6">
        <v>310</v>
      </c>
      <c r="G64" s="15">
        <f t="shared" si="15"/>
        <v>440.92975831439969</v>
      </c>
      <c r="H64" s="15">
        <f t="shared" si="13"/>
        <v>0.54239999999998645</v>
      </c>
      <c r="I64" s="31"/>
      <c r="J64" s="16"/>
      <c r="K64" s="15">
        <f t="shared" si="16"/>
        <v>4.4092975831439967</v>
      </c>
    </row>
    <row r="65" spans="1:11" s="2" customFormat="1" ht="12.75" x14ac:dyDescent="0.25">
      <c r="B65" s="2" t="s">
        <v>17</v>
      </c>
      <c r="C65" s="6">
        <v>3728</v>
      </c>
      <c r="D65" s="6">
        <v>5000</v>
      </c>
      <c r="E65" s="6">
        <f t="shared" si="14"/>
        <v>310.54239999999999</v>
      </c>
      <c r="F65" s="6">
        <v>310</v>
      </c>
      <c r="G65" s="15">
        <f t="shared" si="15"/>
        <v>441.47215831439968</v>
      </c>
      <c r="H65" s="15">
        <f t="shared" si="13"/>
        <v>0.54239999999998645</v>
      </c>
      <c r="I65" s="31"/>
      <c r="J65" s="16"/>
      <c r="K65" s="15">
        <f t="shared" si="16"/>
        <v>4.4147215831439972</v>
      </c>
    </row>
    <row r="66" spans="1:11" s="2" customFormat="1" ht="12.75" x14ac:dyDescent="0.25">
      <c r="B66" s="2" t="s">
        <v>18</v>
      </c>
      <c r="C66" s="6">
        <v>4023</v>
      </c>
      <c r="D66" s="6">
        <v>5000</v>
      </c>
      <c r="E66" s="6">
        <f t="shared" si="14"/>
        <v>335.11590000000001</v>
      </c>
      <c r="F66" s="6">
        <v>335</v>
      </c>
      <c r="G66" s="15">
        <f t="shared" si="15"/>
        <v>442.01455831439966</v>
      </c>
      <c r="H66" s="15">
        <f t="shared" si="13"/>
        <v>0.11590000000001055</v>
      </c>
      <c r="I66" s="31"/>
      <c r="J66" s="16"/>
      <c r="K66" s="15">
        <f t="shared" si="16"/>
        <v>4.4201455831439969</v>
      </c>
    </row>
    <row r="67" spans="1:11" s="2" customFormat="1" ht="12.75" x14ac:dyDescent="0.25">
      <c r="B67" s="2" t="s">
        <v>19</v>
      </c>
      <c r="C67" s="6">
        <v>4023</v>
      </c>
      <c r="D67" s="6">
        <v>5000</v>
      </c>
      <c r="E67" s="6">
        <f t="shared" si="14"/>
        <v>335.11590000000001</v>
      </c>
      <c r="F67" s="6">
        <v>335</v>
      </c>
      <c r="G67" s="15">
        <f t="shared" si="15"/>
        <v>442.13045831439968</v>
      </c>
      <c r="H67" s="15">
        <f t="shared" si="13"/>
        <v>0.11590000000001055</v>
      </c>
      <c r="I67" s="31"/>
      <c r="J67" s="16"/>
      <c r="K67" s="15">
        <f t="shared" si="16"/>
        <v>4.4213045831439972</v>
      </c>
    </row>
    <row r="68" spans="1:11" s="2" customFormat="1" ht="12.75" x14ac:dyDescent="0.25">
      <c r="B68" s="2" t="s">
        <v>20</v>
      </c>
      <c r="C68" s="6">
        <v>4113</v>
      </c>
      <c r="D68" s="6">
        <v>5000</v>
      </c>
      <c r="E68" s="6">
        <f t="shared" si="14"/>
        <v>342.61289999999997</v>
      </c>
      <c r="F68" s="6">
        <v>343</v>
      </c>
      <c r="G68" s="15">
        <f t="shared" si="15"/>
        <v>442.24635831439969</v>
      </c>
      <c r="H68" s="15">
        <f t="shared" si="13"/>
        <v>-0.3871000000000322</v>
      </c>
      <c r="I68" s="31"/>
      <c r="J68" s="16"/>
      <c r="K68" s="15">
        <f t="shared" si="16"/>
        <v>4.4224635831439967</v>
      </c>
    </row>
    <row r="69" spans="1:11" s="2" customFormat="1" ht="12.75" x14ac:dyDescent="0.25">
      <c r="B69" s="2" t="s">
        <v>21</v>
      </c>
      <c r="C69" s="6">
        <v>5124</v>
      </c>
      <c r="D69" s="6">
        <v>5000</v>
      </c>
      <c r="E69" s="6">
        <f t="shared" si="14"/>
        <v>426.82920000000001</v>
      </c>
      <c r="F69" s="6">
        <v>417</v>
      </c>
      <c r="G69" s="15">
        <f t="shared" si="15"/>
        <v>441.85925831439965</v>
      </c>
      <c r="H69" s="15">
        <f t="shared" si="13"/>
        <v>9.8292000000000144</v>
      </c>
      <c r="K69" s="15">
        <f t="shared" si="16"/>
        <v>4.4185925831439965</v>
      </c>
    </row>
    <row r="70" spans="1:11" s="2" customFormat="1" ht="12.75" x14ac:dyDescent="0.25">
      <c r="A70" s="2" t="s">
        <v>54</v>
      </c>
      <c r="B70" s="2" t="s">
        <v>119</v>
      </c>
      <c r="C70" s="6">
        <v>9607</v>
      </c>
      <c r="D70" s="6">
        <v>5000</v>
      </c>
      <c r="E70" s="6">
        <f t="shared" ref="E70" si="17">$C70*8.33%</f>
        <v>800.26310000000001</v>
      </c>
      <c r="F70" s="6">
        <v>417</v>
      </c>
      <c r="G70" s="15">
        <f t="shared" si="15"/>
        <v>451.68845831439967</v>
      </c>
      <c r="H70" s="15">
        <f t="shared" si="13"/>
        <v>383.26310000000001</v>
      </c>
      <c r="K70" s="15">
        <f t="shared" si="16"/>
        <v>4.5168845831439972</v>
      </c>
    </row>
    <row r="71" spans="1:11" s="2" customFormat="1" ht="12.75" x14ac:dyDescent="0.25">
      <c r="B71" s="7" t="s">
        <v>22</v>
      </c>
      <c r="C71" s="8">
        <f>SUM(C58:C70)</f>
        <v>56550</v>
      </c>
      <c r="D71" s="9" t="s">
        <v>23</v>
      </c>
      <c r="E71" s="8">
        <f t="shared" ref="E71:H71" si="18">SUM(E58:E70)</f>
        <v>4710.6149999999998</v>
      </c>
      <c r="F71" s="8">
        <f t="shared" si="18"/>
        <v>4314</v>
      </c>
      <c r="G71" s="8">
        <f t="shared" si="18"/>
        <v>5737.1903580871967</v>
      </c>
      <c r="H71" s="8">
        <f t="shared" si="18"/>
        <v>396.6149999999999</v>
      </c>
      <c r="I71" s="88">
        <f>H56/12</f>
        <v>0.01</v>
      </c>
      <c r="J71" s="19"/>
      <c r="K71" s="8">
        <f t="shared" ref="K71" si="19">SUM(K58:K70)</f>
        <v>57.371903580871965</v>
      </c>
    </row>
    <row r="72" spans="1:11" s="2" customFormat="1" ht="12.75" x14ac:dyDescent="0.25">
      <c r="G72" s="15"/>
      <c r="H72" s="15"/>
      <c r="I72" s="31"/>
      <c r="J72" s="16"/>
      <c r="K72" s="15"/>
    </row>
    <row r="73" spans="1:11" s="2" customFormat="1" ht="76.5" x14ac:dyDescent="0.25">
      <c r="B73" s="2" t="s">
        <v>24</v>
      </c>
      <c r="C73" s="10">
        <f>G71*I71</f>
        <v>57.371903580871965</v>
      </c>
      <c r="F73" s="2" t="s">
        <v>25</v>
      </c>
      <c r="G73" s="73">
        <f>$C73+$H71</f>
        <v>453.98690358087185</v>
      </c>
      <c r="H73" s="15"/>
      <c r="I73" s="15">
        <f>SUM($I$14,$G$33,$G$53,$G$73)</f>
        <v>892.32346189527163</v>
      </c>
      <c r="J73" s="143" t="str">
        <f>IF($K71=$C73,"Intt OK","Intt CHECK IT")</f>
        <v>Intt OK</v>
      </c>
      <c r="K73" s="15"/>
    </row>
    <row r="74" spans="1:11" s="1" customFormat="1" ht="23.25" x14ac:dyDescent="0.25">
      <c r="H74" s="53"/>
      <c r="I74" s="135" t="str">
        <f>IF($I73=$G78,"OK","CHECK IT")</f>
        <v>OK</v>
      </c>
      <c r="J74" s="18"/>
      <c r="K74" s="28"/>
    </row>
    <row r="75" spans="1:11" s="2" customFormat="1" ht="12.75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136" t="s">
        <v>37</v>
      </c>
      <c r="J75" s="17"/>
      <c r="K75" s="15"/>
    </row>
    <row r="76" spans="1:11" s="2" customFormat="1" ht="12.75" x14ac:dyDescent="0.25">
      <c r="B76" s="439" t="s">
        <v>101</v>
      </c>
      <c r="C76" s="439"/>
      <c r="D76" s="439"/>
      <c r="E76" s="439" t="s">
        <v>102</v>
      </c>
      <c r="F76" s="439"/>
      <c r="G76" s="4" t="s">
        <v>103</v>
      </c>
      <c r="H76" s="55">
        <v>0.12</v>
      </c>
      <c r="I76" s="31"/>
      <c r="J76" s="16"/>
      <c r="K76" s="15"/>
    </row>
    <row r="77" spans="1:11" s="2" customFormat="1" ht="12.75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6"/>
      <c r="K77" s="15"/>
    </row>
    <row r="78" spans="1:11" s="2" customFormat="1" ht="12.75" x14ac:dyDescent="0.25">
      <c r="B78" s="2" t="s">
        <v>27</v>
      </c>
      <c r="C78" s="6">
        <v>5124</v>
      </c>
      <c r="D78" s="6">
        <v>5000</v>
      </c>
      <c r="E78" s="6">
        <f>C78*8.33%</f>
        <v>426.82920000000001</v>
      </c>
      <c r="F78" s="6">
        <v>417</v>
      </c>
      <c r="G78" s="15">
        <f>$G$14+$G$33+$G$53+$G$73</f>
        <v>892.32346189527163</v>
      </c>
      <c r="H78" s="15">
        <f t="shared" ref="H78:H90" si="20">E78-F78</f>
        <v>9.8292000000000144</v>
      </c>
      <c r="I78" s="31"/>
      <c r="J78" s="16"/>
      <c r="K78" s="15">
        <f>($G78)*($H$76/12)</f>
        <v>8.9232346189527174</v>
      </c>
    </row>
    <row r="79" spans="1:11" s="2" customFormat="1" ht="12.75" x14ac:dyDescent="0.25">
      <c r="B79" s="2" t="s">
        <v>119</v>
      </c>
      <c r="C79" s="6">
        <v>9304</v>
      </c>
      <c r="D79" s="6">
        <v>5000</v>
      </c>
      <c r="E79" s="6">
        <f t="shared" ref="E79:E90" si="21">C79*8.33%</f>
        <v>775.02319999999997</v>
      </c>
      <c r="F79" s="6">
        <v>0</v>
      </c>
      <c r="G79" s="15">
        <f>$G78+$H78</f>
        <v>902.15266189527165</v>
      </c>
      <c r="H79" s="15">
        <f t="shared" si="20"/>
        <v>775.02319999999997</v>
      </c>
      <c r="I79" s="31"/>
      <c r="J79" s="16"/>
      <c r="K79" s="15">
        <f>($G79)*($H$76/12)</f>
        <v>9.0215266189527163</v>
      </c>
    </row>
    <row r="80" spans="1:11" s="2" customFormat="1" ht="12.75" x14ac:dyDescent="0.25">
      <c r="B80" s="2" t="s">
        <v>28</v>
      </c>
      <c r="C80" s="6">
        <v>5124</v>
      </c>
      <c r="D80" s="6">
        <v>5000</v>
      </c>
      <c r="E80" s="6">
        <f t="shared" si="21"/>
        <v>426.82920000000001</v>
      </c>
      <c r="F80" s="6">
        <v>417</v>
      </c>
      <c r="G80" s="15">
        <f t="shared" ref="G80:G90" si="22">$G79+$H79</f>
        <v>1677.1758618952717</v>
      </c>
      <c r="H80" s="15">
        <f t="shared" si="20"/>
        <v>9.8292000000000144</v>
      </c>
      <c r="I80" s="31"/>
      <c r="J80" s="16"/>
      <c r="K80" s="15">
        <f t="shared" ref="K80:K90" si="23">($G80)*($H$76/12)</f>
        <v>16.771758618952717</v>
      </c>
    </row>
    <row r="81" spans="2:11" s="2" customFormat="1" ht="12.75" x14ac:dyDescent="0.25">
      <c r="B81" s="2" t="s">
        <v>29</v>
      </c>
      <c r="C81" s="6">
        <v>5124</v>
      </c>
      <c r="D81" s="6">
        <v>5000</v>
      </c>
      <c r="E81" s="6">
        <f t="shared" si="21"/>
        <v>426.82920000000001</v>
      </c>
      <c r="F81" s="6">
        <v>417</v>
      </c>
      <c r="G81" s="15">
        <f t="shared" si="22"/>
        <v>1687.0050618952719</v>
      </c>
      <c r="H81" s="15">
        <f t="shared" si="20"/>
        <v>9.8292000000000144</v>
      </c>
      <c r="I81" s="31"/>
      <c r="J81" s="16"/>
      <c r="K81" s="15">
        <f t="shared" si="23"/>
        <v>16.870050618952718</v>
      </c>
    </row>
    <row r="82" spans="2:11" s="2" customFormat="1" ht="12.75" x14ac:dyDescent="0.25">
      <c r="B82" s="2" t="s">
        <v>30</v>
      </c>
      <c r="C82" s="6">
        <v>5124</v>
      </c>
      <c r="D82" s="6">
        <v>5000</v>
      </c>
      <c r="E82" s="6">
        <f t="shared" si="21"/>
        <v>426.82920000000001</v>
      </c>
      <c r="F82" s="6">
        <v>417</v>
      </c>
      <c r="G82" s="15">
        <f t="shared" si="22"/>
        <v>1696.834261895272</v>
      </c>
      <c r="H82" s="15">
        <f t="shared" si="20"/>
        <v>9.8292000000000144</v>
      </c>
      <c r="I82" s="31"/>
      <c r="J82" s="16"/>
      <c r="K82" s="15">
        <f t="shared" si="23"/>
        <v>16.968342618952722</v>
      </c>
    </row>
    <row r="83" spans="2:11" s="2" customFormat="1" ht="12.75" x14ac:dyDescent="0.25">
      <c r="B83" s="2" t="s">
        <v>31</v>
      </c>
      <c r="C83" s="6">
        <v>5124</v>
      </c>
      <c r="D83" s="6">
        <v>5000</v>
      </c>
      <c r="E83" s="6">
        <f t="shared" si="21"/>
        <v>426.82920000000001</v>
      </c>
      <c r="F83" s="6">
        <v>417</v>
      </c>
      <c r="G83" s="15">
        <f t="shared" si="22"/>
        <v>1706.6634618952721</v>
      </c>
      <c r="H83" s="15">
        <f t="shared" si="20"/>
        <v>9.8292000000000144</v>
      </c>
      <c r="I83" s="31"/>
      <c r="J83" s="16"/>
      <c r="K83" s="15">
        <f t="shared" si="23"/>
        <v>17.066634618952722</v>
      </c>
    </row>
    <row r="84" spans="2:11" s="2" customFormat="1" ht="12.75" x14ac:dyDescent="0.25">
      <c r="B84" s="2" t="s">
        <v>32</v>
      </c>
      <c r="C84" s="6">
        <v>5544</v>
      </c>
      <c r="D84" s="6">
        <v>5000</v>
      </c>
      <c r="E84" s="6">
        <f t="shared" si="21"/>
        <v>461.8152</v>
      </c>
      <c r="F84" s="6">
        <v>417</v>
      </c>
      <c r="G84" s="15">
        <f t="shared" si="22"/>
        <v>1716.4926618952722</v>
      </c>
      <c r="H84" s="15">
        <f t="shared" si="20"/>
        <v>44.815200000000004</v>
      </c>
      <c r="I84" s="31"/>
      <c r="J84" s="16"/>
      <c r="K84" s="15">
        <f t="shared" si="23"/>
        <v>17.164926618952723</v>
      </c>
    </row>
    <row r="85" spans="2:11" s="2" customFormat="1" ht="12.75" x14ac:dyDescent="0.25">
      <c r="B85" s="2" t="s">
        <v>33</v>
      </c>
      <c r="C85" s="6">
        <v>5544</v>
      </c>
      <c r="D85" s="6">
        <v>5000</v>
      </c>
      <c r="E85" s="6">
        <f t="shared" si="21"/>
        <v>461.8152</v>
      </c>
      <c r="F85" s="6">
        <v>417</v>
      </c>
      <c r="G85" s="15">
        <f t="shared" si="22"/>
        <v>1761.3078618952723</v>
      </c>
      <c r="H85" s="15">
        <f t="shared" si="20"/>
        <v>44.815200000000004</v>
      </c>
      <c r="I85" s="31"/>
      <c r="J85" s="16"/>
      <c r="K85" s="15">
        <f t="shared" si="23"/>
        <v>17.613078618952724</v>
      </c>
    </row>
    <row r="86" spans="2:11" s="2" customFormat="1" ht="12.75" x14ac:dyDescent="0.25">
      <c r="B86" s="2" t="s">
        <v>17</v>
      </c>
      <c r="C86" s="6">
        <v>5544</v>
      </c>
      <c r="D86" s="6">
        <v>5000</v>
      </c>
      <c r="E86" s="6">
        <f t="shared" si="21"/>
        <v>461.8152</v>
      </c>
      <c r="F86" s="6">
        <v>417</v>
      </c>
      <c r="G86" s="15">
        <f t="shared" si="22"/>
        <v>1806.1230618952723</v>
      </c>
      <c r="H86" s="15">
        <f t="shared" si="20"/>
        <v>44.815200000000004</v>
      </c>
      <c r="I86" s="31"/>
      <c r="J86" s="16"/>
      <c r="K86" s="15">
        <f t="shared" si="23"/>
        <v>18.061230618952724</v>
      </c>
    </row>
    <row r="87" spans="2:11" s="2" customFormat="1" ht="12.75" x14ac:dyDescent="0.25">
      <c r="B87" s="2" t="s">
        <v>18</v>
      </c>
      <c r="C87" s="6">
        <v>5544</v>
      </c>
      <c r="D87" s="6">
        <v>5000</v>
      </c>
      <c r="E87" s="6">
        <f t="shared" si="21"/>
        <v>461.8152</v>
      </c>
      <c r="F87" s="6">
        <v>417</v>
      </c>
      <c r="G87" s="15">
        <f t="shared" si="22"/>
        <v>1850.9382618952723</v>
      </c>
      <c r="H87" s="15">
        <f t="shared" si="20"/>
        <v>44.815200000000004</v>
      </c>
      <c r="I87" s="31"/>
      <c r="J87" s="16"/>
      <c r="K87" s="15">
        <f t="shared" si="23"/>
        <v>18.509382618952724</v>
      </c>
    </row>
    <row r="88" spans="2:11" s="2" customFormat="1" ht="12.75" x14ac:dyDescent="0.25">
      <c r="B88" s="2" t="s">
        <v>19</v>
      </c>
      <c r="C88" s="6">
        <v>5544</v>
      </c>
      <c r="D88" s="6">
        <v>5000</v>
      </c>
      <c r="E88" s="6">
        <f t="shared" si="21"/>
        <v>461.8152</v>
      </c>
      <c r="F88" s="6">
        <v>417</v>
      </c>
      <c r="G88" s="15">
        <f t="shared" si="22"/>
        <v>1895.7534618952723</v>
      </c>
      <c r="H88" s="15">
        <f t="shared" si="20"/>
        <v>44.815200000000004</v>
      </c>
      <c r="K88" s="15">
        <f t="shared" si="23"/>
        <v>18.957534618952725</v>
      </c>
    </row>
    <row r="89" spans="2:11" s="2" customFormat="1" ht="12.75" x14ac:dyDescent="0.25">
      <c r="B89" s="2" t="s">
        <v>20</v>
      </c>
      <c r="C89" s="6">
        <v>5709</v>
      </c>
      <c r="D89" s="6">
        <v>5000</v>
      </c>
      <c r="E89" s="6">
        <f t="shared" si="21"/>
        <v>475.55970000000002</v>
      </c>
      <c r="F89" s="6">
        <v>417</v>
      </c>
      <c r="G89" s="15">
        <f t="shared" si="22"/>
        <v>1940.5686618952723</v>
      </c>
      <c r="H89" s="15">
        <f t="shared" si="20"/>
        <v>58.559700000000021</v>
      </c>
      <c r="K89" s="15">
        <f t="shared" si="23"/>
        <v>19.405686618952725</v>
      </c>
    </row>
    <row r="90" spans="2:11" s="2" customFormat="1" ht="13.5" thickBot="1" x14ac:dyDescent="0.3">
      <c r="B90" s="2" t="s">
        <v>21</v>
      </c>
      <c r="C90" s="6">
        <v>5709</v>
      </c>
      <c r="D90" s="6">
        <v>5000</v>
      </c>
      <c r="E90" s="6">
        <f t="shared" si="21"/>
        <v>475.55970000000002</v>
      </c>
      <c r="F90" s="6">
        <v>417</v>
      </c>
      <c r="G90" s="15">
        <f t="shared" si="22"/>
        <v>1999.1283618952723</v>
      </c>
      <c r="H90" s="15">
        <f t="shared" si="20"/>
        <v>58.559700000000021</v>
      </c>
      <c r="K90" s="15">
        <f t="shared" si="23"/>
        <v>19.991283618952725</v>
      </c>
    </row>
    <row r="91" spans="2:11" s="2" customFormat="1" ht="13.5" thickBot="1" x14ac:dyDescent="0.3">
      <c r="B91" s="7" t="s">
        <v>22</v>
      </c>
      <c r="C91" s="8">
        <f>SUM(C78:C90)</f>
        <v>74062</v>
      </c>
      <c r="D91" s="9" t="s">
        <v>23</v>
      </c>
      <c r="E91" s="8">
        <f>SUM(E78:E90)</f>
        <v>6169.3645999999999</v>
      </c>
      <c r="F91" s="8">
        <f>SUM(F78:F90)</f>
        <v>5004</v>
      </c>
      <c r="G91" s="30">
        <f>SUM(G78:G90)</f>
        <v>21532.467104638537</v>
      </c>
      <c r="H91" s="30">
        <f>SUM(H78:H90)</f>
        <v>1165.3646000000001</v>
      </c>
      <c r="I91" s="88">
        <f>H76/12</f>
        <v>0.01</v>
      </c>
      <c r="J91" s="19"/>
      <c r="K91" s="29">
        <f>SUM(K78:K90)</f>
        <v>215.32467104638539</v>
      </c>
    </row>
    <row r="92" spans="2:11" s="2" customFormat="1" ht="12.75" x14ac:dyDescent="0.25">
      <c r="G92" s="15"/>
      <c r="H92" s="15"/>
      <c r="I92" s="31"/>
      <c r="J92" s="16"/>
      <c r="K92" s="15"/>
    </row>
    <row r="93" spans="2:11" s="2" customFormat="1" ht="76.5" x14ac:dyDescent="0.25">
      <c r="B93" s="2" t="s">
        <v>24</v>
      </c>
      <c r="C93" s="10">
        <f>G91*I91</f>
        <v>215.32467104638539</v>
      </c>
      <c r="F93" s="2" t="s">
        <v>25</v>
      </c>
      <c r="G93" s="73">
        <f>$C93+$H91</f>
        <v>1380.6892710463856</v>
      </c>
      <c r="H93" s="15"/>
      <c r="I93" s="15">
        <f>SUM($I$14,$G$33,$G$53,$G$73,$G$93)</f>
        <v>2273.0127329416573</v>
      </c>
      <c r="J93" s="143" t="str">
        <f>IF($K91=$C93,"Intt OK","Intt CHECK IT")</f>
        <v>Intt OK</v>
      </c>
      <c r="K93" s="15"/>
    </row>
    <row r="94" spans="2:11" s="1" customFormat="1" ht="23.25" x14ac:dyDescent="0.25">
      <c r="H94" s="53"/>
      <c r="I94" s="135" t="str">
        <f>IF($I93=$G98,"OK","CHECK IT")</f>
        <v>OK</v>
      </c>
      <c r="J94" s="16"/>
      <c r="K94" s="28"/>
    </row>
    <row r="95" spans="2:11" s="2" customFormat="1" ht="12.75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137" t="s">
        <v>38</v>
      </c>
      <c r="J95" s="20"/>
      <c r="K95" s="15"/>
    </row>
    <row r="96" spans="2:11" s="2" customFormat="1" ht="12.75" x14ac:dyDescent="0.25">
      <c r="B96" s="439" t="s">
        <v>101</v>
      </c>
      <c r="C96" s="439"/>
      <c r="D96" s="439"/>
      <c r="E96" s="439" t="s">
        <v>102</v>
      </c>
      <c r="F96" s="439"/>
      <c r="G96" s="4" t="s">
        <v>103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5709</v>
      </c>
      <c r="D98" s="6">
        <v>5000</v>
      </c>
      <c r="E98" s="6">
        <f>C98*8.33%</f>
        <v>475.55970000000002</v>
      </c>
      <c r="F98" s="6">
        <v>417</v>
      </c>
      <c r="G98" s="15">
        <f>$G$14+$G$33+$G$53+$G$73+$G$93</f>
        <v>2273.0127329416573</v>
      </c>
      <c r="H98" s="15">
        <f t="shared" ref="H98:H109" si="24">E98-F98</f>
        <v>58.559700000000021</v>
      </c>
      <c r="I98" s="36">
        <v>0.12</v>
      </c>
      <c r="J98" s="22"/>
      <c r="K98" s="15">
        <f>($G98)*($H$96/12)</f>
        <v>22.730127329416572</v>
      </c>
    </row>
    <row r="99" spans="2:15" s="2" customFormat="1" ht="12.75" customHeight="1" x14ac:dyDescent="0.25">
      <c r="B99" s="2" t="s">
        <v>28</v>
      </c>
      <c r="C99" s="6">
        <v>5925</v>
      </c>
      <c r="D99" s="6">
        <v>5000</v>
      </c>
      <c r="E99" s="6">
        <f t="shared" ref="E99:E109" si="25">C99*8.33%</f>
        <v>493.55250000000001</v>
      </c>
      <c r="F99" s="6">
        <v>417</v>
      </c>
      <c r="G99" s="15">
        <f t="shared" ref="G99:G109" si="26">$G98+$H98</f>
        <v>2331.5724329416571</v>
      </c>
      <c r="H99" s="15">
        <f t="shared" si="24"/>
        <v>76.552500000000009</v>
      </c>
      <c r="I99" s="31"/>
      <c r="J99" s="16"/>
      <c r="K99" s="15">
        <f t="shared" ref="K99:K100" si="27">($G99)*($H$96/12)</f>
        <v>23.315724329416572</v>
      </c>
    </row>
    <row r="100" spans="2:15" s="2" customFormat="1" ht="12.75" customHeight="1" x14ac:dyDescent="0.25">
      <c r="B100" s="2" t="s">
        <v>29</v>
      </c>
      <c r="C100" s="6">
        <v>5925</v>
      </c>
      <c r="D100" s="6">
        <v>5000</v>
      </c>
      <c r="E100" s="6">
        <f t="shared" si="25"/>
        <v>493.55250000000001</v>
      </c>
      <c r="F100" s="6">
        <v>417</v>
      </c>
      <c r="G100" s="15">
        <f t="shared" si="26"/>
        <v>2408.1249329416569</v>
      </c>
      <c r="H100" s="15">
        <f t="shared" si="24"/>
        <v>76.552500000000009</v>
      </c>
      <c r="I100" s="31"/>
      <c r="J100" s="16"/>
      <c r="K100" s="15">
        <f t="shared" si="27"/>
        <v>24.081249329416568</v>
      </c>
    </row>
    <row r="101" spans="2:15" s="2" customFormat="1" ht="12.75" customHeight="1" x14ac:dyDescent="0.25">
      <c r="B101" s="2" t="s">
        <v>30</v>
      </c>
      <c r="C101" s="6">
        <v>5925</v>
      </c>
      <c r="D101" s="6">
        <v>5000</v>
      </c>
      <c r="E101" s="6">
        <f t="shared" si="25"/>
        <v>493.55250000000001</v>
      </c>
      <c r="F101" s="6">
        <v>417</v>
      </c>
      <c r="G101" s="15">
        <f t="shared" si="26"/>
        <v>2484.6774329416567</v>
      </c>
      <c r="H101" s="15">
        <f t="shared" si="24"/>
        <v>76.552500000000009</v>
      </c>
      <c r="I101" s="36">
        <v>0.11</v>
      </c>
      <c r="J101" s="16"/>
      <c r="K101" s="15">
        <f>($G101)*($I$96/12)</f>
        <v>22.776209801965187</v>
      </c>
    </row>
    <row r="102" spans="2:15" s="2" customFormat="1" ht="12.75" customHeight="1" x14ac:dyDescent="0.25">
      <c r="B102" s="2" t="s">
        <v>31</v>
      </c>
      <c r="C102" s="6">
        <v>5925</v>
      </c>
      <c r="D102" s="6">
        <v>5000</v>
      </c>
      <c r="E102" s="6">
        <f t="shared" si="25"/>
        <v>493.55250000000001</v>
      </c>
      <c r="F102" s="6">
        <v>417</v>
      </c>
      <c r="G102" s="15">
        <f t="shared" si="26"/>
        <v>2561.2299329416564</v>
      </c>
      <c r="H102" s="15">
        <f t="shared" si="24"/>
        <v>76.552500000000009</v>
      </c>
      <c r="I102" s="31"/>
      <c r="J102" s="16"/>
      <c r="K102" s="15">
        <f t="shared" ref="K102:K109" si="28">($G102)*($I$96/12)</f>
        <v>23.477941051965185</v>
      </c>
    </row>
    <row r="103" spans="2:15" s="2" customFormat="1" ht="12.75" customHeight="1" x14ac:dyDescent="0.25">
      <c r="B103" s="2" t="s">
        <v>32</v>
      </c>
      <c r="C103" s="6">
        <v>5925</v>
      </c>
      <c r="D103" s="6">
        <v>5000</v>
      </c>
      <c r="E103" s="6">
        <f t="shared" si="25"/>
        <v>493.55250000000001</v>
      </c>
      <c r="F103" s="6">
        <v>417</v>
      </c>
      <c r="G103" s="15">
        <f t="shared" si="26"/>
        <v>2637.7824329416562</v>
      </c>
      <c r="H103" s="15">
        <f t="shared" si="24"/>
        <v>76.552500000000009</v>
      </c>
      <c r="I103" s="31"/>
      <c r="J103" s="16"/>
      <c r="K103" s="15">
        <f t="shared" si="28"/>
        <v>24.179672301965184</v>
      </c>
    </row>
    <row r="104" spans="2:15" s="2" customFormat="1" ht="12.75" customHeight="1" x14ac:dyDescent="0.25">
      <c r="B104" s="2" t="s">
        <v>33</v>
      </c>
      <c r="C104" s="6">
        <v>5925</v>
      </c>
      <c r="D104" s="6">
        <v>5000</v>
      </c>
      <c r="E104" s="6">
        <f t="shared" si="25"/>
        <v>493.55250000000001</v>
      </c>
      <c r="F104" s="6">
        <v>417</v>
      </c>
      <c r="G104" s="15">
        <f t="shared" si="26"/>
        <v>2714.334932941656</v>
      </c>
      <c r="H104" s="15">
        <f t="shared" si="24"/>
        <v>76.552500000000009</v>
      </c>
      <c r="I104" s="31"/>
      <c r="J104" s="16"/>
      <c r="K104" s="15">
        <f t="shared" si="28"/>
        <v>24.881403551965182</v>
      </c>
    </row>
    <row r="105" spans="2:15" s="2" customFormat="1" ht="12.75" customHeight="1" x14ac:dyDescent="0.25">
      <c r="B105" s="2" t="s">
        <v>17</v>
      </c>
      <c r="C105" s="6">
        <v>5969</v>
      </c>
      <c r="D105" s="6">
        <v>5000</v>
      </c>
      <c r="E105" s="6">
        <f t="shared" si="25"/>
        <v>497.21769999999998</v>
      </c>
      <c r="F105" s="6">
        <v>417</v>
      </c>
      <c r="G105" s="15">
        <f t="shared" si="26"/>
        <v>2790.8874329416558</v>
      </c>
      <c r="H105" s="15">
        <f t="shared" si="24"/>
        <v>80.217699999999979</v>
      </c>
      <c r="I105" s="31"/>
      <c r="J105" s="16"/>
      <c r="K105" s="15">
        <f t="shared" si="28"/>
        <v>25.58313480196518</v>
      </c>
    </row>
    <row r="106" spans="2:15" s="2" customFormat="1" ht="12.75" customHeight="1" x14ac:dyDescent="0.25">
      <c r="B106" s="2" t="s">
        <v>18</v>
      </c>
      <c r="C106" s="6">
        <v>5969</v>
      </c>
      <c r="D106" s="6">
        <v>5000</v>
      </c>
      <c r="E106" s="6">
        <f t="shared" si="25"/>
        <v>497.21769999999998</v>
      </c>
      <c r="F106" s="6">
        <v>417</v>
      </c>
      <c r="G106" s="15">
        <f t="shared" si="26"/>
        <v>2871.1051329416559</v>
      </c>
      <c r="H106" s="15">
        <f t="shared" si="24"/>
        <v>80.217699999999979</v>
      </c>
      <c r="I106" s="31"/>
      <c r="J106" s="16"/>
      <c r="K106" s="15">
        <f t="shared" si="28"/>
        <v>26.318463718631847</v>
      </c>
    </row>
    <row r="107" spans="2:15" s="2" customFormat="1" ht="12.75" customHeight="1" x14ac:dyDescent="0.25">
      <c r="B107" s="2" t="s">
        <v>19</v>
      </c>
      <c r="C107" s="6">
        <v>5969</v>
      </c>
      <c r="D107" s="6">
        <v>5000</v>
      </c>
      <c r="E107" s="6">
        <f t="shared" si="25"/>
        <v>497.21769999999998</v>
      </c>
      <c r="F107" s="6">
        <v>417</v>
      </c>
      <c r="G107" s="15">
        <f t="shared" si="26"/>
        <v>2951.3228329416561</v>
      </c>
      <c r="H107" s="15">
        <f t="shared" si="24"/>
        <v>80.217699999999979</v>
      </c>
      <c r="K107" s="15">
        <f t="shared" si="28"/>
        <v>27.053792635298514</v>
      </c>
    </row>
    <row r="108" spans="2:15" s="2" customFormat="1" ht="12.75" customHeight="1" x14ac:dyDescent="0.25">
      <c r="B108" s="2" t="s">
        <v>20</v>
      </c>
      <c r="C108" s="6">
        <v>6141</v>
      </c>
      <c r="D108" s="6">
        <v>5000</v>
      </c>
      <c r="E108" s="6">
        <f t="shared" si="25"/>
        <v>511.5453</v>
      </c>
      <c r="F108" s="6">
        <v>417</v>
      </c>
      <c r="G108" s="15">
        <f t="shared" si="26"/>
        <v>3031.5405329416562</v>
      </c>
      <c r="H108" s="15">
        <f t="shared" si="24"/>
        <v>94.545299999999997</v>
      </c>
      <c r="K108" s="15">
        <f t="shared" si="28"/>
        <v>27.789121551965181</v>
      </c>
    </row>
    <row r="109" spans="2:15" s="2" customFormat="1" ht="12.75" customHeight="1" x14ac:dyDescent="0.25">
      <c r="B109" s="2" t="s">
        <v>21</v>
      </c>
      <c r="C109" s="6">
        <v>6141</v>
      </c>
      <c r="D109" s="6">
        <v>5000</v>
      </c>
      <c r="E109" s="6">
        <f t="shared" si="25"/>
        <v>511.5453</v>
      </c>
      <c r="F109" s="6">
        <v>417</v>
      </c>
      <c r="G109" s="15">
        <f t="shared" si="26"/>
        <v>3126.085832941656</v>
      </c>
      <c r="H109" s="15">
        <f t="shared" si="24"/>
        <v>94.545299999999997</v>
      </c>
      <c r="K109" s="15">
        <f t="shared" si="28"/>
        <v>28.655786801965181</v>
      </c>
    </row>
    <row r="110" spans="2:15" s="2" customFormat="1" ht="12.75" customHeight="1" x14ac:dyDescent="0.25">
      <c r="B110" s="7" t="s">
        <v>22</v>
      </c>
      <c r="C110" s="8">
        <f>SUM(C98:C109)</f>
        <v>71448</v>
      </c>
      <c r="D110" s="9" t="s">
        <v>23</v>
      </c>
      <c r="E110" s="8">
        <f t="shared" ref="E110:F110" si="29">SUM(E98:E109)</f>
        <v>5951.6183999999994</v>
      </c>
      <c r="F110" s="8">
        <f t="shared" si="29"/>
        <v>5004</v>
      </c>
      <c r="G110" s="30">
        <f>SUM(G98:G109)</f>
        <v>32181.676595299876</v>
      </c>
      <c r="H110" s="30">
        <f>SUM(H98:H109)</f>
        <v>947.61839999999984</v>
      </c>
      <c r="I110" s="37"/>
      <c r="J110" s="23"/>
      <c r="K110" s="30">
        <f>SUM(K98:K109)</f>
        <v>300.84262720593637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73">
        <f>((G98+G99+G100)*$H$96+(G101+G102+G103+G104+G105+G106+G107+G108+G109)*$I$96)/12</f>
        <v>300.84262720593637</v>
      </c>
      <c r="D112" s="14"/>
      <c r="E112" s="10"/>
      <c r="F112" s="2" t="s">
        <v>25</v>
      </c>
      <c r="G112" s="73">
        <f>$C112+$H110</f>
        <v>1248.4610272059363</v>
      </c>
      <c r="H112" s="15"/>
      <c r="I112" s="15">
        <f>SUM($I$14,$G$33,$G$53,$G$73,$G$93,$G$112)</f>
        <v>3521.4737601475936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x14ac:dyDescent="0.25">
      <c r="D113" s="14"/>
      <c r="G113" s="10"/>
      <c r="H113" s="46"/>
      <c r="I113" s="135" t="str">
        <f>IF($I112=$G117,"OK","CHECK IT")</f>
        <v>OK</v>
      </c>
      <c r="J113" s="16"/>
      <c r="K113" s="15"/>
    </row>
    <row r="114" spans="2:11" s="2" customFormat="1" ht="12.75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136" t="s">
        <v>39</v>
      </c>
      <c r="J114" s="20"/>
      <c r="K114" s="15"/>
    </row>
    <row r="115" spans="2:11" s="2" customFormat="1" ht="12.75" x14ac:dyDescent="0.25">
      <c r="B115" s="439" t="s">
        <v>101</v>
      </c>
      <c r="C115" s="439"/>
      <c r="D115" s="439"/>
      <c r="E115" s="439" t="s">
        <v>102</v>
      </c>
      <c r="F115" s="439"/>
      <c r="G115" s="4" t="s">
        <v>103</v>
      </c>
      <c r="H115" s="56">
        <v>9.5000000000000001E-2</v>
      </c>
      <c r="I115" s="35"/>
      <c r="J115" s="21"/>
      <c r="K115" s="15"/>
    </row>
    <row r="116" spans="2:11" s="2" customFormat="1" ht="12.75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x14ac:dyDescent="0.25">
      <c r="B117" s="2" t="s">
        <v>27</v>
      </c>
      <c r="C117" s="6">
        <v>6141</v>
      </c>
      <c r="D117" s="6">
        <v>5000</v>
      </c>
      <c r="E117" s="6">
        <f>C117*8.33%</f>
        <v>511.5453</v>
      </c>
      <c r="F117" s="6">
        <v>417</v>
      </c>
      <c r="G117" s="15">
        <f>$G$14+$G$33+$G$53+$G$73+$G$93+$G$112</f>
        <v>3521.4737601475936</v>
      </c>
      <c r="H117" s="15">
        <f t="shared" ref="H117:H128" si="30">E117-F117</f>
        <v>94.545299999999997</v>
      </c>
      <c r="I117" s="31"/>
      <c r="J117" s="16"/>
      <c r="K117" s="15">
        <f>($G117)*($H$115/12)</f>
        <v>27.878333934501786</v>
      </c>
    </row>
    <row r="118" spans="2:11" s="2" customFormat="1" ht="12.75" x14ac:dyDescent="0.25">
      <c r="B118" s="2" t="s">
        <v>28</v>
      </c>
      <c r="C118" s="6">
        <v>6141</v>
      </c>
      <c r="D118" s="6">
        <v>5000</v>
      </c>
      <c r="E118" s="6">
        <f t="shared" ref="E118:E128" si="31">C118*8.33%</f>
        <v>511.5453</v>
      </c>
      <c r="F118" s="6">
        <v>417</v>
      </c>
      <c r="G118" s="15">
        <f t="shared" ref="G118:G128" si="32">$G117+$H117</f>
        <v>3616.0190601475933</v>
      </c>
      <c r="H118" s="15">
        <f t="shared" si="30"/>
        <v>94.545299999999997</v>
      </c>
      <c r="I118" s="31"/>
      <c r="J118" s="16"/>
      <c r="K118" s="15">
        <f t="shared" ref="K118:K128" si="33">($G118)*($H$115/12)</f>
        <v>28.626817559501784</v>
      </c>
    </row>
    <row r="119" spans="2:11" s="2" customFormat="1" ht="12.75" x14ac:dyDescent="0.25">
      <c r="B119" s="2" t="s">
        <v>29</v>
      </c>
      <c r="C119" s="6">
        <v>6141</v>
      </c>
      <c r="D119" s="6">
        <v>5000</v>
      </c>
      <c r="E119" s="6">
        <f t="shared" si="31"/>
        <v>511.5453</v>
      </c>
      <c r="F119" s="6">
        <v>417</v>
      </c>
      <c r="G119" s="15">
        <f t="shared" si="32"/>
        <v>3710.5643601475931</v>
      </c>
      <c r="H119" s="15">
        <f t="shared" si="30"/>
        <v>94.545299999999997</v>
      </c>
      <c r="I119" s="31"/>
      <c r="J119" s="16"/>
      <c r="K119" s="15">
        <f t="shared" si="33"/>
        <v>29.37530118450178</v>
      </c>
    </row>
    <row r="120" spans="2:11" s="2" customFormat="1" ht="12.75" x14ac:dyDescent="0.25">
      <c r="B120" s="2" t="s">
        <v>30</v>
      </c>
      <c r="C120" s="6">
        <v>6141</v>
      </c>
      <c r="D120" s="6">
        <v>6500</v>
      </c>
      <c r="E120" s="6">
        <f t="shared" si="31"/>
        <v>511.5453</v>
      </c>
      <c r="F120" s="6">
        <v>512</v>
      </c>
      <c r="G120" s="15">
        <f t="shared" si="32"/>
        <v>3805.1096601475929</v>
      </c>
      <c r="H120" s="15">
        <f t="shared" si="30"/>
        <v>-0.45470000000000255</v>
      </c>
      <c r="I120" s="31"/>
      <c r="J120" s="16"/>
      <c r="K120" s="15">
        <f t="shared" si="33"/>
        <v>30.123784809501778</v>
      </c>
    </row>
    <row r="121" spans="2:11" s="2" customFormat="1" ht="12.75" x14ac:dyDescent="0.25">
      <c r="B121" s="2" t="s">
        <v>31</v>
      </c>
      <c r="C121" s="6">
        <v>6275</v>
      </c>
      <c r="D121" s="6">
        <v>6500</v>
      </c>
      <c r="E121" s="6">
        <f t="shared" si="31"/>
        <v>522.70749999999998</v>
      </c>
      <c r="F121" s="6">
        <v>523</v>
      </c>
      <c r="G121" s="15">
        <f t="shared" si="32"/>
        <v>3804.6549601475926</v>
      </c>
      <c r="H121" s="15">
        <f t="shared" si="30"/>
        <v>-0.29250000000001819</v>
      </c>
      <c r="I121" s="31"/>
      <c r="J121" s="16"/>
      <c r="K121" s="15">
        <f t="shared" si="33"/>
        <v>30.120185101168445</v>
      </c>
    </row>
    <row r="122" spans="2:11" s="2" customFormat="1" ht="12.75" x14ac:dyDescent="0.25">
      <c r="B122" s="2" t="s">
        <v>32</v>
      </c>
      <c r="C122" s="6">
        <v>6275</v>
      </c>
      <c r="D122" s="6">
        <v>6500</v>
      </c>
      <c r="E122" s="6">
        <f t="shared" si="31"/>
        <v>522.70749999999998</v>
      </c>
      <c r="F122" s="6">
        <v>523</v>
      </c>
      <c r="G122" s="15">
        <f t="shared" si="32"/>
        <v>3804.3624601475926</v>
      </c>
      <c r="H122" s="15">
        <f t="shared" si="30"/>
        <v>-0.29250000000001819</v>
      </c>
      <c r="I122" s="31"/>
      <c r="J122" s="16"/>
      <c r="K122" s="15">
        <f t="shared" si="33"/>
        <v>30.117869476168444</v>
      </c>
    </row>
    <row r="123" spans="2:11" s="2" customFormat="1" ht="12.75" x14ac:dyDescent="0.25">
      <c r="B123" s="2" t="s">
        <v>33</v>
      </c>
      <c r="C123" s="6">
        <v>6275</v>
      </c>
      <c r="D123" s="6">
        <v>6500</v>
      </c>
      <c r="E123" s="6">
        <f t="shared" si="31"/>
        <v>522.70749999999998</v>
      </c>
      <c r="F123" s="6">
        <v>523</v>
      </c>
      <c r="G123" s="15">
        <f t="shared" si="32"/>
        <v>3804.0699601475926</v>
      </c>
      <c r="H123" s="15">
        <f t="shared" si="30"/>
        <v>-0.29250000000001819</v>
      </c>
      <c r="I123" s="31"/>
      <c r="J123" s="16"/>
      <c r="K123" s="15">
        <f t="shared" si="33"/>
        <v>30.115553851168443</v>
      </c>
    </row>
    <row r="124" spans="2:11" s="2" customFormat="1" ht="12.75" x14ac:dyDescent="0.25">
      <c r="B124" s="2" t="s">
        <v>17</v>
      </c>
      <c r="C124" s="6">
        <v>6275</v>
      </c>
      <c r="D124" s="6">
        <v>6500</v>
      </c>
      <c r="E124" s="6">
        <f t="shared" si="31"/>
        <v>522.70749999999998</v>
      </c>
      <c r="F124" s="6">
        <v>523</v>
      </c>
      <c r="G124" s="15">
        <f t="shared" si="32"/>
        <v>3803.7774601475926</v>
      </c>
      <c r="H124" s="15">
        <f t="shared" si="30"/>
        <v>-0.29250000000001819</v>
      </c>
      <c r="I124" s="31"/>
      <c r="J124" s="16"/>
      <c r="K124" s="15">
        <f t="shared" si="33"/>
        <v>30.113238226168445</v>
      </c>
    </row>
    <row r="125" spans="2:11" s="2" customFormat="1" ht="12.75" x14ac:dyDescent="0.25">
      <c r="B125" s="2" t="s">
        <v>18</v>
      </c>
      <c r="C125" s="6">
        <v>6275</v>
      </c>
      <c r="D125" s="6">
        <v>6500</v>
      </c>
      <c r="E125" s="6">
        <f t="shared" si="31"/>
        <v>522.70749999999998</v>
      </c>
      <c r="F125" s="6">
        <v>523</v>
      </c>
      <c r="G125" s="15">
        <f t="shared" si="32"/>
        <v>3803.4849601475926</v>
      </c>
      <c r="H125" s="15">
        <f t="shared" si="30"/>
        <v>-0.29250000000001819</v>
      </c>
      <c r="I125" s="31"/>
      <c r="J125" s="16"/>
      <c r="K125" s="15">
        <f t="shared" si="33"/>
        <v>30.110922601168443</v>
      </c>
    </row>
    <row r="126" spans="2:11" s="2" customFormat="1" ht="12.75" x14ac:dyDescent="0.25">
      <c r="B126" s="2" t="s">
        <v>19</v>
      </c>
      <c r="C126" s="6">
        <v>6275</v>
      </c>
      <c r="D126" s="6">
        <v>6500</v>
      </c>
      <c r="E126" s="6">
        <f t="shared" si="31"/>
        <v>522.70749999999998</v>
      </c>
      <c r="F126" s="6">
        <v>523</v>
      </c>
      <c r="G126" s="15">
        <f t="shared" si="32"/>
        <v>3803.1924601475926</v>
      </c>
      <c r="H126" s="15">
        <f t="shared" si="30"/>
        <v>-0.29250000000001819</v>
      </c>
      <c r="K126" s="15">
        <f t="shared" si="33"/>
        <v>30.108606976168442</v>
      </c>
    </row>
    <row r="127" spans="2:11" s="2" customFormat="1" ht="12.75" x14ac:dyDescent="0.25">
      <c r="B127" s="2" t="s">
        <v>20</v>
      </c>
      <c r="C127" s="6">
        <v>6451</v>
      </c>
      <c r="D127" s="6">
        <v>6500</v>
      </c>
      <c r="E127" s="6">
        <f t="shared" si="31"/>
        <v>537.36829999999998</v>
      </c>
      <c r="F127" s="6">
        <v>537</v>
      </c>
      <c r="G127" s="15">
        <f t="shared" si="32"/>
        <v>3802.8999601475925</v>
      </c>
      <c r="H127" s="15">
        <f t="shared" si="30"/>
        <v>0.36829999999997654</v>
      </c>
      <c r="K127" s="15">
        <f t="shared" si="33"/>
        <v>30.106291351168444</v>
      </c>
    </row>
    <row r="128" spans="2:11" s="2" customFormat="1" ht="12.75" x14ac:dyDescent="0.25">
      <c r="B128" s="2" t="s">
        <v>21</v>
      </c>
      <c r="C128" s="6">
        <v>6451</v>
      </c>
      <c r="D128" s="6">
        <v>6500</v>
      </c>
      <c r="E128" s="6">
        <f t="shared" si="31"/>
        <v>537.36829999999998</v>
      </c>
      <c r="F128" s="6">
        <v>537</v>
      </c>
      <c r="G128" s="15">
        <f t="shared" si="32"/>
        <v>3803.2682601475926</v>
      </c>
      <c r="H128" s="15">
        <f t="shared" si="30"/>
        <v>0.36829999999997654</v>
      </c>
      <c r="K128" s="15">
        <f t="shared" si="33"/>
        <v>30.109207059501777</v>
      </c>
    </row>
    <row r="129" spans="2:11" s="2" customFormat="1" ht="12.75" x14ac:dyDescent="0.25">
      <c r="B129" s="7" t="s">
        <v>22</v>
      </c>
      <c r="C129" s="8">
        <f>SUM(C117:C128)</f>
        <v>75116</v>
      </c>
      <c r="D129" s="9" t="s">
        <v>23</v>
      </c>
      <c r="E129" s="8">
        <f>SUM(E117:E128)</f>
        <v>6257.1628000000001</v>
      </c>
      <c r="F129" s="8">
        <f>SUM(F117:F128)</f>
        <v>5975</v>
      </c>
      <c r="G129" s="30">
        <f>SUM(G117:G128)</f>
        <v>45082.877321771113</v>
      </c>
      <c r="H129" s="30">
        <f>SUM(H117:H128)</f>
        <v>282.16279999999983</v>
      </c>
      <c r="I129" s="38">
        <f>H115/12</f>
        <v>7.9166666666666673E-3</v>
      </c>
      <c r="J129" s="23"/>
      <c r="K129" s="30">
        <f>SUM(K117:K128)</f>
        <v>356.90611213068809</v>
      </c>
    </row>
    <row r="130" spans="2:11" s="2" customFormat="1" ht="12.75" x14ac:dyDescent="0.25">
      <c r="G130" s="15"/>
      <c r="H130" s="15"/>
      <c r="I130" s="31"/>
      <c r="J130" s="16"/>
      <c r="K130" s="42"/>
    </row>
    <row r="131" spans="2:11" s="2" customFormat="1" ht="76.5" x14ac:dyDescent="0.25">
      <c r="B131" s="2" t="s">
        <v>24</v>
      </c>
      <c r="C131" s="10">
        <f>G129*I129</f>
        <v>356.90611213068803</v>
      </c>
      <c r="F131" s="2" t="s">
        <v>25</v>
      </c>
      <c r="G131" s="73">
        <f>$C131+$H129</f>
        <v>639.06891213068786</v>
      </c>
      <c r="H131" s="15"/>
      <c r="I131" s="15">
        <f>SUM($I$14,$G$33,$G$53,$G$73,$G$93,$G$112,$G$131)</f>
        <v>4160.5426722782813</v>
      </c>
      <c r="J131" s="143" t="str">
        <f>IF($K129=$C131,"Intt OK","Intt CHECK IT")</f>
        <v>Intt OK</v>
      </c>
      <c r="K131" s="15"/>
    </row>
    <row r="132" spans="2:11" s="1" customFormat="1" ht="23.25" x14ac:dyDescent="0.25">
      <c r="H132" s="53"/>
      <c r="I132" s="135" t="str">
        <f>IF($I131=$G136,"OK","CHECK IT")</f>
        <v>OK</v>
      </c>
      <c r="J132" s="16"/>
      <c r="K132" s="28"/>
    </row>
    <row r="133" spans="2:11" s="2" customFormat="1" ht="12.75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136" t="s">
        <v>41</v>
      </c>
      <c r="J133" s="20"/>
      <c r="K133" s="15"/>
    </row>
    <row r="134" spans="2:11" s="2" customFormat="1" ht="12.75" x14ac:dyDescent="0.25">
      <c r="B134" s="439" t="s">
        <v>101</v>
      </c>
      <c r="C134" s="439"/>
      <c r="D134" s="439"/>
      <c r="E134" s="439" t="s">
        <v>102</v>
      </c>
      <c r="F134" s="439"/>
      <c r="G134" s="4" t="s">
        <v>103</v>
      </c>
      <c r="H134" s="56">
        <v>9.5000000000000001E-2</v>
      </c>
      <c r="I134" s="35"/>
      <c r="J134" s="21"/>
      <c r="K134" s="15"/>
    </row>
    <row r="135" spans="2:11" s="2" customFormat="1" ht="12.75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x14ac:dyDescent="0.25">
      <c r="B136" s="2" t="s">
        <v>27</v>
      </c>
      <c r="C136" s="6">
        <v>6451</v>
      </c>
      <c r="D136" s="6">
        <v>6500</v>
      </c>
      <c r="E136" s="6">
        <f>C136*8.33%</f>
        <v>537.36829999999998</v>
      </c>
      <c r="F136" s="6">
        <v>537</v>
      </c>
      <c r="G136" s="15">
        <f>$G$14+$G$33+$G$53+$G$73+$G$93+$G$112+$G$131</f>
        <v>4160.5426722782813</v>
      </c>
      <c r="H136" s="15">
        <f t="shared" ref="H136:H147" si="34">E136-F136</f>
        <v>0.36829999999997654</v>
      </c>
      <c r="I136" s="31"/>
      <c r="J136" s="16"/>
      <c r="K136" s="15">
        <f>($G136)*($H$134/12)</f>
        <v>32.937629488869732</v>
      </c>
    </row>
    <row r="137" spans="2:11" s="2" customFormat="1" ht="12.75" x14ac:dyDescent="0.25">
      <c r="B137" s="2" t="s">
        <v>28</v>
      </c>
      <c r="C137" s="6">
        <v>6451</v>
      </c>
      <c r="D137" s="6">
        <v>6500</v>
      </c>
      <c r="E137" s="6">
        <f t="shared" ref="E137:E147" si="35">C137*8.33%</f>
        <v>537.36829999999998</v>
      </c>
      <c r="F137" s="6">
        <v>537</v>
      </c>
      <c r="G137" s="15">
        <f t="shared" ref="G137:G147" si="36">$G136+$H136</f>
        <v>4160.9109722782814</v>
      </c>
      <c r="H137" s="15">
        <f t="shared" si="34"/>
        <v>0.36829999999997654</v>
      </c>
      <c r="I137" s="31"/>
      <c r="J137" s="16"/>
      <c r="K137" s="15">
        <f t="shared" ref="K137:K147" si="37">($G137)*($H$134/12)</f>
        <v>32.940545197203065</v>
      </c>
    </row>
    <row r="138" spans="2:11" s="2" customFormat="1" ht="12.75" x14ac:dyDescent="0.25">
      <c r="B138" s="2" t="s">
        <v>29</v>
      </c>
      <c r="C138" s="6">
        <v>6451</v>
      </c>
      <c r="D138" s="6">
        <v>6500</v>
      </c>
      <c r="E138" s="6">
        <f t="shared" si="35"/>
        <v>537.36829999999998</v>
      </c>
      <c r="F138" s="6">
        <v>537</v>
      </c>
      <c r="G138" s="15">
        <f t="shared" si="36"/>
        <v>4161.2792722782815</v>
      </c>
      <c r="H138" s="15">
        <f t="shared" si="34"/>
        <v>0.36829999999997654</v>
      </c>
      <c r="I138" s="31"/>
      <c r="J138" s="16"/>
      <c r="K138" s="15">
        <f t="shared" si="37"/>
        <v>32.943460905536398</v>
      </c>
    </row>
    <row r="139" spans="2:11" s="2" customFormat="1" ht="12.75" x14ac:dyDescent="0.25">
      <c r="B139" s="2" t="s">
        <v>30</v>
      </c>
      <c r="C139" s="6">
        <v>6451</v>
      </c>
      <c r="D139" s="6">
        <v>6500</v>
      </c>
      <c r="E139" s="6">
        <f t="shared" si="35"/>
        <v>537.36829999999998</v>
      </c>
      <c r="F139" s="6">
        <v>537</v>
      </c>
      <c r="G139" s="15">
        <f t="shared" si="36"/>
        <v>4161.6475722782816</v>
      </c>
      <c r="H139" s="15">
        <f t="shared" si="34"/>
        <v>0.36829999999997654</v>
      </c>
      <c r="I139" s="31"/>
      <c r="J139" s="16"/>
      <c r="K139" s="15">
        <f t="shared" si="37"/>
        <v>32.946376613869731</v>
      </c>
    </row>
    <row r="140" spans="2:11" s="2" customFormat="1" ht="12.75" x14ac:dyDescent="0.25">
      <c r="B140" s="2" t="s">
        <v>31</v>
      </c>
      <c r="C140" s="6">
        <v>6451</v>
      </c>
      <c r="D140" s="6">
        <v>6500</v>
      </c>
      <c r="E140" s="6">
        <f t="shared" si="35"/>
        <v>537.36829999999998</v>
      </c>
      <c r="F140" s="6">
        <v>537</v>
      </c>
      <c r="G140" s="15">
        <f t="shared" si="36"/>
        <v>4162.0158722782817</v>
      </c>
      <c r="H140" s="15">
        <f t="shared" si="34"/>
        <v>0.36829999999997654</v>
      </c>
      <c r="I140" s="31"/>
      <c r="J140" s="16"/>
      <c r="K140" s="15">
        <f t="shared" si="37"/>
        <v>32.949292322203064</v>
      </c>
    </row>
    <row r="141" spans="2:11" s="2" customFormat="1" ht="12.75" x14ac:dyDescent="0.25">
      <c r="B141" s="2" t="s">
        <v>32</v>
      </c>
      <c r="C141" s="6">
        <v>6451</v>
      </c>
      <c r="D141" s="6">
        <v>6500</v>
      </c>
      <c r="E141" s="6">
        <f t="shared" si="35"/>
        <v>537.36829999999998</v>
      </c>
      <c r="F141" s="6">
        <v>537</v>
      </c>
      <c r="G141" s="15">
        <f t="shared" si="36"/>
        <v>4162.3841722782818</v>
      </c>
      <c r="H141" s="15">
        <f t="shared" si="34"/>
        <v>0.36829999999997654</v>
      </c>
      <c r="I141" s="31"/>
      <c r="J141" s="16"/>
      <c r="K141" s="15">
        <f t="shared" si="37"/>
        <v>32.952208030536397</v>
      </c>
    </row>
    <row r="142" spans="2:11" s="2" customFormat="1" ht="12.75" x14ac:dyDescent="0.25">
      <c r="B142" s="2" t="s">
        <v>33</v>
      </c>
      <c r="C142" s="6">
        <v>6451</v>
      </c>
      <c r="D142" s="6">
        <v>6500</v>
      </c>
      <c r="E142" s="6">
        <f t="shared" si="35"/>
        <v>537.36829999999998</v>
      </c>
      <c r="F142" s="6">
        <v>537</v>
      </c>
      <c r="G142" s="15">
        <f t="shared" si="36"/>
        <v>4162.7524722782819</v>
      </c>
      <c r="H142" s="15">
        <f t="shared" si="34"/>
        <v>0.36829999999997654</v>
      </c>
      <c r="I142" s="31"/>
      <c r="J142" s="16"/>
      <c r="K142" s="15">
        <f t="shared" si="37"/>
        <v>32.955123738869737</v>
      </c>
    </row>
    <row r="143" spans="2:11" s="2" customFormat="1" ht="12.75" x14ac:dyDescent="0.25">
      <c r="B143" s="2" t="s">
        <v>17</v>
      </c>
      <c r="C143" s="6">
        <v>6451</v>
      </c>
      <c r="D143" s="6">
        <v>6500</v>
      </c>
      <c r="E143" s="6">
        <f t="shared" si="35"/>
        <v>537.36829999999998</v>
      </c>
      <c r="F143" s="6">
        <v>537</v>
      </c>
      <c r="G143" s="15">
        <f t="shared" si="36"/>
        <v>4163.1207722782819</v>
      </c>
      <c r="H143" s="15">
        <f t="shared" si="34"/>
        <v>0.36829999999997654</v>
      </c>
      <c r="I143" s="31"/>
      <c r="J143" s="16"/>
      <c r="K143" s="15">
        <f t="shared" si="37"/>
        <v>32.95803944720307</v>
      </c>
    </row>
    <row r="144" spans="2:11" s="2" customFormat="1" ht="12.75" x14ac:dyDescent="0.25">
      <c r="B144" s="2" t="s">
        <v>18</v>
      </c>
      <c r="C144" s="6">
        <v>6451</v>
      </c>
      <c r="D144" s="6">
        <v>6500</v>
      </c>
      <c r="E144" s="6">
        <f t="shared" si="35"/>
        <v>537.36829999999998</v>
      </c>
      <c r="F144" s="6">
        <v>537</v>
      </c>
      <c r="G144" s="15">
        <f t="shared" si="36"/>
        <v>4163.489072278282</v>
      </c>
      <c r="H144" s="15">
        <f t="shared" si="34"/>
        <v>0.36829999999997654</v>
      </c>
      <c r="I144" s="31"/>
      <c r="J144" s="16"/>
      <c r="K144" s="15">
        <f t="shared" si="37"/>
        <v>32.960955155536404</v>
      </c>
    </row>
    <row r="145" spans="2:11" s="2" customFormat="1" ht="12.75" x14ac:dyDescent="0.25">
      <c r="B145" s="2" t="s">
        <v>19</v>
      </c>
      <c r="C145" s="6">
        <v>6451</v>
      </c>
      <c r="D145" s="6">
        <v>6500</v>
      </c>
      <c r="E145" s="6">
        <f t="shared" si="35"/>
        <v>537.36829999999998</v>
      </c>
      <c r="F145" s="6">
        <v>537</v>
      </c>
      <c r="G145" s="15">
        <f t="shared" si="36"/>
        <v>4163.8573722782821</v>
      </c>
      <c r="H145" s="15">
        <f t="shared" si="34"/>
        <v>0.36829999999997654</v>
      </c>
      <c r="K145" s="15">
        <f t="shared" si="37"/>
        <v>32.963870863869737</v>
      </c>
    </row>
    <row r="146" spans="2:11" s="2" customFormat="1" ht="12.75" x14ac:dyDescent="0.25">
      <c r="B146" s="2" t="s">
        <v>20</v>
      </c>
      <c r="C146" s="6">
        <v>6627</v>
      </c>
      <c r="D146" s="6">
        <v>6500</v>
      </c>
      <c r="E146" s="6">
        <f t="shared" si="35"/>
        <v>552.02909999999997</v>
      </c>
      <c r="F146" s="6">
        <v>541</v>
      </c>
      <c r="G146" s="15">
        <f t="shared" si="36"/>
        <v>4164.2256722782822</v>
      </c>
      <c r="H146" s="15">
        <f t="shared" si="34"/>
        <v>11.029099999999971</v>
      </c>
      <c r="K146" s="15">
        <f t="shared" si="37"/>
        <v>32.96678657220307</v>
      </c>
    </row>
    <row r="147" spans="2:11" s="2" customFormat="1" ht="12.75" x14ac:dyDescent="0.25">
      <c r="B147" s="2" t="s">
        <v>21</v>
      </c>
      <c r="C147" s="6">
        <v>6627</v>
      </c>
      <c r="D147" s="6">
        <v>6500</v>
      </c>
      <c r="E147" s="6">
        <f t="shared" si="35"/>
        <v>552.02909999999997</v>
      </c>
      <c r="F147" s="6">
        <v>541</v>
      </c>
      <c r="G147" s="15">
        <f t="shared" si="36"/>
        <v>4175.254772278282</v>
      </c>
      <c r="H147" s="15">
        <f t="shared" si="34"/>
        <v>11.029099999999971</v>
      </c>
      <c r="K147" s="15">
        <f t="shared" si="37"/>
        <v>33.054100280536403</v>
      </c>
    </row>
    <row r="148" spans="2:11" s="2" customFormat="1" ht="12.75" x14ac:dyDescent="0.25">
      <c r="B148" s="7" t="s">
        <v>22</v>
      </c>
      <c r="C148" s="8">
        <f>SUM(C136:C147)</f>
        <v>77764</v>
      </c>
      <c r="D148" s="9" t="s">
        <v>23</v>
      </c>
      <c r="E148" s="8">
        <f>SUM(E136:E147)</f>
        <v>6477.7411999999995</v>
      </c>
      <c r="F148" s="8">
        <f>SUM(F136:F147)</f>
        <v>6452</v>
      </c>
      <c r="G148" s="30">
        <f>SUM(G136:G147)</f>
        <v>49961.48066733939</v>
      </c>
      <c r="H148" s="30">
        <f>SUM(H136:H147)</f>
        <v>25.741199999999708</v>
      </c>
      <c r="I148" s="38">
        <f>H134/12</f>
        <v>7.9166666666666673E-3</v>
      </c>
      <c r="J148" s="23"/>
      <c r="K148" s="30">
        <f>SUM(K136:K147)</f>
        <v>395.52838861643681</v>
      </c>
    </row>
    <row r="149" spans="2:11" s="2" customFormat="1" ht="12.75" x14ac:dyDescent="0.25">
      <c r="B149" s="59"/>
      <c r="C149" s="60"/>
      <c r="D149" s="61"/>
      <c r="E149" s="60"/>
      <c r="F149" s="60"/>
      <c r="G149" s="15"/>
      <c r="H149" s="15"/>
      <c r="I149" s="31"/>
      <c r="J149" s="16"/>
      <c r="K149" s="15"/>
    </row>
    <row r="150" spans="2:11" s="2" customFormat="1" ht="76.5" x14ac:dyDescent="0.25">
      <c r="B150" s="2" t="s">
        <v>24</v>
      </c>
      <c r="C150" s="10">
        <f>G148*I148</f>
        <v>395.52838861643687</v>
      </c>
      <c r="F150" s="2" t="s">
        <v>25</v>
      </c>
      <c r="G150" s="73">
        <f>$C150+$H148</f>
        <v>421.26958861643658</v>
      </c>
      <c r="H150" s="15"/>
      <c r="I150" s="15">
        <f>SUM($I$14,$G$33,$G$53,$G$73,$G$93,$G$112,$G$131,$G$150)</f>
        <v>4581.8122608947178</v>
      </c>
      <c r="J150" s="143" t="str">
        <f>IF($K148=$C150,"Intt OK","Intt CHECK IT")</f>
        <v>Intt OK</v>
      </c>
      <c r="K150" s="15"/>
    </row>
    <row r="151" spans="2:11" s="1" customFormat="1" ht="23.25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x14ac:dyDescent="0.25">
      <c r="B153" s="439" t="s">
        <v>101</v>
      </c>
      <c r="C153" s="439"/>
      <c r="D153" s="439"/>
      <c r="E153" s="439" t="s">
        <v>102</v>
      </c>
      <c r="F153" s="439"/>
      <c r="G153" s="4" t="s">
        <v>103</v>
      </c>
      <c r="H153" s="56">
        <v>9.5000000000000001E-2</v>
      </c>
      <c r="I153" s="39"/>
      <c r="J153" s="24"/>
      <c r="K153" s="15"/>
    </row>
    <row r="154" spans="2:11" s="2" customFormat="1" ht="12.75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x14ac:dyDescent="0.25">
      <c r="B155" s="2" t="s">
        <v>27</v>
      </c>
      <c r="C155" s="6">
        <v>6627</v>
      </c>
      <c r="D155" s="6">
        <v>6500</v>
      </c>
      <c r="E155" s="6">
        <f>C155*8.33%</f>
        <v>552.02909999999997</v>
      </c>
      <c r="F155" s="6">
        <v>541</v>
      </c>
      <c r="G155" s="15">
        <f>$G$14+$G$33+$G$53+$G$73+$G$93+$G$112+$G$131+$G$150</f>
        <v>4581.8122608947178</v>
      </c>
      <c r="H155" s="15">
        <f t="shared" ref="H155:H166" si="38">E155-F155</f>
        <v>11.029099999999971</v>
      </c>
      <c r="I155" s="31"/>
      <c r="J155" s="16"/>
      <c r="K155" s="15">
        <f>($G155)*($H$153/12)</f>
        <v>36.272680398749856</v>
      </c>
    </row>
    <row r="156" spans="2:11" s="2" customFormat="1" ht="12.75" x14ac:dyDescent="0.25">
      <c r="B156" s="2" t="s">
        <v>28</v>
      </c>
      <c r="C156" s="6">
        <v>6627</v>
      </c>
      <c r="D156" s="6">
        <v>6500</v>
      </c>
      <c r="E156" s="6">
        <f t="shared" ref="E156:E166" si="39">C156*8.33%</f>
        <v>552.02909999999997</v>
      </c>
      <c r="F156" s="6">
        <v>541</v>
      </c>
      <c r="G156" s="15">
        <f t="shared" ref="G156:G166" si="40">$G155+$H155</f>
        <v>4592.8413608947176</v>
      </c>
      <c r="H156" s="15">
        <f t="shared" si="38"/>
        <v>11.029099999999971</v>
      </c>
      <c r="I156" s="31"/>
      <c r="J156" s="16"/>
      <c r="K156" s="15">
        <f t="shared" ref="K156:K166" si="41">($G156)*($H$153/12)</f>
        <v>36.359994107083182</v>
      </c>
    </row>
    <row r="157" spans="2:11" s="2" customFormat="1" ht="12.75" x14ac:dyDescent="0.25">
      <c r="B157" s="2" t="s">
        <v>29</v>
      </c>
      <c r="C157" s="6">
        <v>6627</v>
      </c>
      <c r="D157" s="6">
        <v>6500</v>
      </c>
      <c r="E157" s="6">
        <f t="shared" si="39"/>
        <v>552.02909999999997</v>
      </c>
      <c r="F157" s="6">
        <v>541</v>
      </c>
      <c r="G157" s="15">
        <f t="shared" si="40"/>
        <v>4603.8704608947173</v>
      </c>
      <c r="H157" s="15">
        <f t="shared" si="38"/>
        <v>11.029099999999971</v>
      </c>
      <c r="I157" s="31"/>
      <c r="J157" s="16"/>
      <c r="K157" s="15">
        <f t="shared" si="41"/>
        <v>36.447307815416515</v>
      </c>
    </row>
    <row r="158" spans="2:11" s="2" customFormat="1" ht="12.75" x14ac:dyDescent="0.25">
      <c r="B158" s="2" t="s">
        <v>30</v>
      </c>
      <c r="C158" s="6">
        <v>6627</v>
      </c>
      <c r="D158" s="6">
        <v>6500</v>
      </c>
      <c r="E158" s="6">
        <f t="shared" si="39"/>
        <v>552.02909999999997</v>
      </c>
      <c r="F158" s="6">
        <v>541</v>
      </c>
      <c r="G158" s="15">
        <f t="shared" si="40"/>
        <v>4614.8995608947171</v>
      </c>
      <c r="H158" s="15">
        <f t="shared" si="38"/>
        <v>11.029099999999971</v>
      </c>
      <c r="I158" s="31"/>
      <c r="J158" s="16"/>
      <c r="K158" s="15">
        <f t="shared" si="41"/>
        <v>36.534621523749848</v>
      </c>
    </row>
    <row r="159" spans="2:11" s="2" customFormat="1" ht="12.75" x14ac:dyDescent="0.25">
      <c r="B159" s="2" t="s">
        <v>31</v>
      </c>
      <c r="C159" s="6">
        <v>6627</v>
      </c>
      <c r="D159" s="6">
        <v>6500</v>
      </c>
      <c r="E159" s="6">
        <f t="shared" si="39"/>
        <v>552.02909999999997</v>
      </c>
      <c r="F159" s="6">
        <v>541</v>
      </c>
      <c r="G159" s="15">
        <f t="shared" si="40"/>
        <v>4625.9286608947168</v>
      </c>
      <c r="H159" s="15">
        <f t="shared" si="38"/>
        <v>11.029099999999971</v>
      </c>
      <c r="I159" s="31"/>
      <c r="J159" s="16"/>
      <c r="K159" s="15">
        <f t="shared" si="41"/>
        <v>36.621935232083175</v>
      </c>
    </row>
    <row r="160" spans="2:11" s="2" customFormat="1" ht="12.75" x14ac:dyDescent="0.25">
      <c r="B160" s="2" t="s">
        <v>32</v>
      </c>
      <c r="C160" s="6">
        <v>6627</v>
      </c>
      <c r="D160" s="6">
        <v>6500</v>
      </c>
      <c r="E160" s="6">
        <f t="shared" si="39"/>
        <v>552.02909999999997</v>
      </c>
      <c r="F160" s="6">
        <v>541</v>
      </c>
      <c r="G160" s="15">
        <f t="shared" si="40"/>
        <v>4636.9577608947166</v>
      </c>
      <c r="H160" s="15">
        <f t="shared" si="38"/>
        <v>11.029099999999971</v>
      </c>
      <c r="I160" s="31"/>
      <c r="J160" s="16"/>
      <c r="K160" s="15">
        <f t="shared" si="41"/>
        <v>36.709248940416508</v>
      </c>
    </row>
    <row r="161" spans="2:11" s="2" customFormat="1" ht="12.75" x14ac:dyDescent="0.25">
      <c r="B161" s="2" t="s">
        <v>33</v>
      </c>
      <c r="C161" s="6">
        <v>6627</v>
      </c>
      <c r="D161" s="6">
        <v>6500</v>
      </c>
      <c r="E161" s="6">
        <f t="shared" si="39"/>
        <v>552.02909999999997</v>
      </c>
      <c r="F161" s="6">
        <v>541</v>
      </c>
      <c r="G161" s="15">
        <f t="shared" si="40"/>
        <v>4647.9868608947163</v>
      </c>
      <c r="H161" s="15">
        <f t="shared" si="38"/>
        <v>11.029099999999971</v>
      </c>
      <c r="I161" s="31"/>
      <c r="J161" s="16"/>
      <c r="K161" s="15">
        <f t="shared" si="41"/>
        <v>36.796562648749841</v>
      </c>
    </row>
    <row r="162" spans="2:11" s="2" customFormat="1" ht="12.75" x14ac:dyDescent="0.25">
      <c r="B162" s="2" t="s">
        <v>17</v>
      </c>
      <c r="C162" s="6">
        <v>6627</v>
      </c>
      <c r="D162" s="6">
        <v>6500</v>
      </c>
      <c r="E162" s="6">
        <f t="shared" si="39"/>
        <v>552.02909999999997</v>
      </c>
      <c r="F162" s="6">
        <v>541</v>
      </c>
      <c r="G162" s="15">
        <f t="shared" si="40"/>
        <v>4659.015960894716</v>
      </c>
      <c r="H162" s="15">
        <f t="shared" si="38"/>
        <v>11.029099999999971</v>
      </c>
      <c r="I162" s="31"/>
      <c r="J162" s="16"/>
      <c r="K162" s="15">
        <f t="shared" si="41"/>
        <v>36.883876357083174</v>
      </c>
    </row>
    <row r="163" spans="2:11" s="2" customFormat="1" ht="12.75" x14ac:dyDescent="0.25">
      <c r="B163" s="2" t="s">
        <v>18</v>
      </c>
      <c r="C163" s="6">
        <v>6627</v>
      </c>
      <c r="D163" s="6">
        <v>6500</v>
      </c>
      <c r="E163" s="6">
        <f t="shared" si="39"/>
        <v>552.02909999999997</v>
      </c>
      <c r="F163" s="6">
        <v>541</v>
      </c>
      <c r="G163" s="15">
        <f t="shared" si="40"/>
        <v>4670.0450608947158</v>
      </c>
      <c r="H163" s="15">
        <f t="shared" si="38"/>
        <v>11.029099999999971</v>
      </c>
      <c r="I163" s="31"/>
      <c r="J163" s="16"/>
      <c r="K163" s="15">
        <f t="shared" si="41"/>
        <v>36.971190065416501</v>
      </c>
    </row>
    <row r="164" spans="2:11" s="2" customFormat="1" ht="12.75" x14ac:dyDescent="0.25">
      <c r="B164" s="2" t="s">
        <v>19</v>
      </c>
      <c r="C164" s="6">
        <v>6627</v>
      </c>
      <c r="D164" s="6">
        <v>6500</v>
      </c>
      <c r="E164" s="6">
        <f t="shared" si="39"/>
        <v>552.02909999999997</v>
      </c>
      <c r="F164" s="6">
        <v>541</v>
      </c>
      <c r="G164" s="15">
        <f t="shared" si="40"/>
        <v>4681.0741608947155</v>
      </c>
      <c r="H164" s="15">
        <f t="shared" si="38"/>
        <v>11.029099999999971</v>
      </c>
      <c r="K164" s="15">
        <f t="shared" si="41"/>
        <v>37.058503773749834</v>
      </c>
    </row>
    <row r="165" spans="2:11" s="2" customFormat="1" ht="12.75" x14ac:dyDescent="0.25">
      <c r="B165" s="2" t="s">
        <v>20</v>
      </c>
      <c r="C165" s="6">
        <v>6996</v>
      </c>
      <c r="D165" s="6">
        <v>6500</v>
      </c>
      <c r="E165" s="6">
        <f t="shared" si="39"/>
        <v>582.76679999999999</v>
      </c>
      <c r="F165" s="6">
        <v>541</v>
      </c>
      <c r="G165" s="15">
        <f t="shared" si="40"/>
        <v>4692.1032608947153</v>
      </c>
      <c r="H165" s="15">
        <f t="shared" si="38"/>
        <v>41.766799999999989</v>
      </c>
      <c r="K165" s="15">
        <f t="shared" si="41"/>
        <v>37.145817482083167</v>
      </c>
    </row>
    <row r="166" spans="2:11" s="2" customFormat="1" ht="12.75" x14ac:dyDescent="0.25">
      <c r="B166" s="2" t="s">
        <v>21</v>
      </c>
      <c r="C166" s="6">
        <v>6996</v>
      </c>
      <c r="D166" s="6">
        <v>6500</v>
      </c>
      <c r="E166" s="6">
        <f t="shared" si="39"/>
        <v>582.76679999999999</v>
      </c>
      <c r="F166" s="6">
        <v>541</v>
      </c>
      <c r="G166" s="15">
        <f t="shared" si="40"/>
        <v>4733.8700608947156</v>
      </c>
      <c r="H166" s="15">
        <f t="shared" si="38"/>
        <v>41.766799999999989</v>
      </c>
      <c r="K166" s="15">
        <f t="shared" si="41"/>
        <v>37.476471315416504</v>
      </c>
    </row>
    <row r="167" spans="2:11" s="2" customFormat="1" ht="12.75" x14ac:dyDescent="0.25">
      <c r="B167" s="7" t="s">
        <v>22</v>
      </c>
      <c r="C167" s="8">
        <f>SUM(C155:C166)</f>
        <v>80262</v>
      </c>
      <c r="D167" s="9" t="s">
        <v>23</v>
      </c>
      <c r="E167" s="8">
        <f>SUM(E155:E166)</f>
        <v>6685.824599999999</v>
      </c>
      <c r="F167" s="8">
        <f>SUM(F155:F166)</f>
        <v>6492</v>
      </c>
      <c r="G167" s="30">
        <f>SUM(G155:G166)</f>
        <v>55740.405430736588</v>
      </c>
      <c r="H167" s="30">
        <f>SUM(H155:H166)</f>
        <v>193.82459999999969</v>
      </c>
      <c r="I167" s="38">
        <f>H153/12</f>
        <v>7.9166666666666673E-3</v>
      </c>
      <c r="J167" s="23"/>
      <c r="K167" s="30">
        <f>SUM(K155:K166)</f>
        <v>441.27820965999808</v>
      </c>
    </row>
    <row r="168" spans="2:11" s="2" customFormat="1" ht="12.75" x14ac:dyDescent="0.25">
      <c r="G168" s="15"/>
      <c r="H168" s="15"/>
      <c r="I168" s="31"/>
      <c r="J168" s="16"/>
      <c r="K168" s="15"/>
    </row>
    <row r="169" spans="2:11" s="2" customFormat="1" ht="76.5" x14ac:dyDescent="0.25">
      <c r="B169" s="2" t="s">
        <v>24</v>
      </c>
      <c r="C169" s="10">
        <f>G167*I167</f>
        <v>441.27820965999803</v>
      </c>
      <c r="F169" s="2" t="s">
        <v>25</v>
      </c>
      <c r="G169" s="73">
        <f>$C169+$H167</f>
        <v>635.10280965999777</v>
      </c>
      <c r="H169" s="15"/>
      <c r="I169" s="15">
        <f>SUM($I$14,$G$33,$G$53,$G$73,$G$93,$G$112,$G$131,$G$150,$G$169)</f>
        <v>5216.9150705547154</v>
      </c>
      <c r="J169" s="143" t="str">
        <f>IF($K167=$C169,"Intt OK","Intt CHECK IT")</f>
        <v>Intt OK</v>
      </c>
      <c r="K169" s="15"/>
    </row>
    <row r="170" spans="2:11" s="1" customFormat="1" ht="23.25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x14ac:dyDescent="0.25">
      <c r="B172" s="439" t="s">
        <v>101</v>
      </c>
      <c r="C172" s="439"/>
      <c r="D172" s="439"/>
      <c r="E172" s="439" t="s">
        <v>102</v>
      </c>
      <c r="F172" s="439"/>
      <c r="G172" s="4" t="s">
        <v>103</v>
      </c>
      <c r="H172" s="56">
        <v>9.5000000000000001E-2</v>
      </c>
      <c r="I172" s="40"/>
      <c r="J172" s="25"/>
      <c r="K172" s="15"/>
    </row>
    <row r="173" spans="2:11" s="2" customFormat="1" ht="12.75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x14ac:dyDescent="0.25">
      <c r="B174" s="2" t="s">
        <v>27</v>
      </c>
      <c r="C174" s="6">
        <v>6996</v>
      </c>
      <c r="D174" s="6">
        <v>6500</v>
      </c>
      <c r="E174" s="6">
        <f>C174*8.33%</f>
        <v>582.76679999999999</v>
      </c>
      <c r="F174" s="6">
        <v>541</v>
      </c>
      <c r="G174" s="15">
        <f>$G$14+$G$33+$G$53+$G$73+$G$93+$G$112+$G$131+$G$150+$G$169</f>
        <v>5216.9150705547154</v>
      </c>
      <c r="H174" s="15">
        <f t="shared" ref="H174:H185" si="42">E174-F174</f>
        <v>41.766799999999989</v>
      </c>
      <c r="I174" s="31"/>
      <c r="J174" s="16"/>
      <c r="K174" s="15">
        <f>($G174)*($H$172/12)</f>
        <v>41.3005776418915</v>
      </c>
    </row>
    <row r="175" spans="2:11" s="2" customFormat="1" ht="12.75" x14ac:dyDescent="0.25">
      <c r="B175" s="2" t="s">
        <v>28</v>
      </c>
      <c r="C175" s="6">
        <v>6996</v>
      </c>
      <c r="D175" s="6">
        <v>6500</v>
      </c>
      <c r="E175" s="6">
        <f t="shared" ref="E175:E185" si="43">C175*8.33%</f>
        <v>582.76679999999999</v>
      </c>
      <c r="F175" s="6">
        <v>541</v>
      </c>
      <c r="G175" s="15">
        <f t="shared" ref="G175:G185" si="44">$G174+$H174</f>
        <v>5258.6818705547157</v>
      </c>
      <c r="H175" s="15">
        <f t="shared" si="42"/>
        <v>41.766799999999989</v>
      </c>
      <c r="I175" s="31"/>
      <c r="J175" s="16"/>
      <c r="K175" s="15">
        <f t="shared" ref="K175:K185" si="45">($G175)*($H$172/12)</f>
        <v>41.631231475224837</v>
      </c>
    </row>
    <row r="176" spans="2:11" s="2" customFormat="1" ht="12.75" x14ac:dyDescent="0.25">
      <c r="B176" s="2" t="s">
        <v>29</v>
      </c>
      <c r="C176" s="6">
        <v>6996</v>
      </c>
      <c r="D176" s="6">
        <v>6500</v>
      </c>
      <c r="E176" s="6">
        <f t="shared" si="43"/>
        <v>582.76679999999999</v>
      </c>
      <c r="F176" s="6">
        <v>541</v>
      </c>
      <c r="G176" s="15">
        <f t="shared" si="44"/>
        <v>5300.448670554716</v>
      </c>
      <c r="H176" s="15">
        <f t="shared" si="42"/>
        <v>41.766799999999989</v>
      </c>
      <c r="I176" s="31"/>
      <c r="J176" s="16"/>
      <c r="K176" s="15">
        <f t="shared" si="45"/>
        <v>41.961885308558173</v>
      </c>
    </row>
    <row r="177" spans="2:11" s="2" customFormat="1" ht="12.75" x14ac:dyDescent="0.25">
      <c r="B177" s="2" t="s">
        <v>30</v>
      </c>
      <c r="C177" s="6">
        <v>6996</v>
      </c>
      <c r="D177" s="6">
        <v>6500</v>
      </c>
      <c r="E177" s="6">
        <f t="shared" si="43"/>
        <v>582.76679999999999</v>
      </c>
      <c r="F177" s="6">
        <v>541</v>
      </c>
      <c r="G177" s="15">
        <f t="shared" si="44"/>
        <v>5342.2154705547164</v>
      </c>
      <c r="H177" s="15">
        <f t="shared" si="42"/>
        <v>41.766799999999989</v>
      </c>
      <c r="I177" s="31"/>
      <c r="J177" s="16"/>
      <c r="K177" s="15">
        <f t="shared" si="45"/>
        <v>42.29253914189151</v>
      </c>
    </row>
    <row r="178" spans="2:11" s="2" customFormat="1" ht="12.75" x14ac:dyDescent="0.25">
      <c r="B178" s="2" t="s">
        <v>31</v>
      </c>
      <c r="C178" s="6">
        <v>6996</v>
      </c>
      <c r="D178" s="6">
        <v>6500</v>
      </c>
      <c r="E178" s="6">
        <f t="shared" si="43"/>
        <v>582.76679999999999</v>
      </c>
      <c r="F178" s="6">
        <v>541</v>
      </c>
      <c r="G178" s="15">
        <f t="shared" si="44"/>
        <v>5383.9822705547167</v>
      </c>
      <c r="H178" s="15">
        <f t="shared" si="42"/>
        <v>41.766799999999989</v>
      </c>
      <c r="I178" s="31"/>
      <c r="J178" s="16"/>
      <c r="K178" s="15">
        <f t="shared" si="45"/>
        <v>42.623192975224846</v>
      </c>
    </row>
    <row r="179" spans="2:11" s="2" customFormat="1" ht="12.75" x14ac:dyDescent="0.25">
      <c r="B179" s="2" t="s">
        <v>32</v>
      </c>
      <c r="C179" s="6">
        <v>6996</v>
      </c>
      <c r="D179" s="6">
        <v>6500</v>
      </c>
      <c r="E179" s="6">
        <f t="shared" si="43"/>
        <v>582.76679999999999</v>
      </c>
      <c r="F179" s="6">
        <v>541</v>
      </c>
      <c r="G179" s="15">
        <f t="shared" si="44"/>
        <v>5425.749070554717</v>
      </c>
      <c r="H179" s="15">
        <f t="shared" si="42"/>
        <v>41.766799999999989</v>
      </c>
      <c r="I179" s="31"/>
      <c r="J179" s="16"/>
      <c r="K179" s="15">
        <f t="shared" si="45"/>
        <v>42.953846808558183</v>
      </c>
    </row>
    <row r="180" spans="2:11" s="2" customFormat="1" ht="12.75" x14ac:dyDescent="0.25">
      <c r="B180" s="2" t="s">
        <v>33</v>
      </c>
      <c r="C180" s="6">
        <v>7189</v>
      </c>
      <c r="D180" s="6">
        <v>6500</v>
      </c>
      <c r="E180" s="6">
        <f t="shared" si="43"/>
        <v>598.84370000000001</v>
      </c>
      <c r="F180" s="6">
        <v>541</v>
      </c>
      <c r="G180" s="15">
        <f t="shared" si="44"/>
        <v>5467.5158705547174</v>
      </c>
      <c r="H180" s="15">
        <f t="shared" si="42"/>
        <v>57.843700000000013</v>
      </c>
      <c r="I180" s="31"/>
      <c r="J180" s="16"/>
      <c r="K180" s="15">
        <f t="shared" si="45"/>
        <v>43.284500641891519</v>
      </c>
    </row>
    <row r="181" spans="2:11" s="2" customFormat="1" ht="12.75" x14ac:dyDescent="0.25">
      <c r="B181" s="2" t="s">
        <v>17</v>
      </c>
      <c r="C181" s="6">
        <v>7189</v>
      </c>
      <c r="D181" s="6">
        <v>6500</v>
      </c>
      <c r="E181" s="6">
        <f t="shared" si="43"/>
        <v>598.84370000000001</v>
      </c>
      <c r="F181" s="6">
        <v>541</v>
      </c>
      <c r="G181" s="15">
        <f t="shared" si="44"/>
        <v>5525.3595705547177</v>
      </c>
      <c r="H181" s="15">
        <f t="shared" si="42"/>
        <v>57.843700000000013</v>
      </c>
      <c r="I181" s="31"/>
      <c r="J181" s="16"/>
      <c r="K181" s="15">
        <f t="shared" si="45"/>
        <v>43.742429933558185</v>
      </c>
    </row>
    <row r="182" spans="2:11" s="2" customFormat="1" ht="12.75" x14ac:dyDescent="0.25">
      <c r="B182" s="2" t="s">
        <v>18</v>
      </c>
      <c r="C182" s="6">
        <v>7189</v>
      </c>
      <c r="D182" s="6">
        <v>6500</v>
      </c>
      <c r="E182" s="6">
        <f t="shared" si="43"/>
        <v>598.84370000000001</v>
      </c>
      <c r="F182" s="6">
        <v>541</v>
      </c>
      <c r="G182" s="15">
        <f t="shared" si="44"/>
        <v>5583.2032705547181</v>
      </c>
      <c r="H182" s="15">
        <f t="shared" si="42"/>
        <v>57.843700000000013</v>
      </c>
      <c r="I182" s="31"/>
      <c r="J182" s="16"/>
      <c r="K182" s="15">
        <f t="shared" si="45"/>
        <v>44.200359225224858</v>
      </c>
    </row>
    <row r="183" spans="2:11" s="2" customFormat="1" ht="12.75" x14ac:dyDescent="0.25">
      <c r="B183" s="2" t="s">
        <v>19</v>
      </c>
      <c r="C183" s="6">
        <v>7189</v>
      </c>
      <c r="D183" s="6">
        <v>6500</v>
      </c>
      <c r="E183" s="6">
        <f t="shared" si="43"/>
        <v>598.84370000000001</v>
      </c>
      <c r="F183" s="6">
        <v>541</v>
      </c>
      <c r="G183" s="15">
        <f t="shared" si="44"/>
        <v>5641.0469705547184</v>
      </c>
      <c r="H183" s="15">
        <f t="shared" si="42"/>
        <v>57.843700000000013</v>
      </c>
      <c r="K183" s="15">
        <f t="shared" si="45"/>
        <v>44.658288516891524</v>
      </c>
    </row>
    <row r="184" spans="2:11" s="2" customFormat="1" ht="12.75" x14ac:dyDescent="0.25">
      <c r="B184" s="2" t="s">
        <v>20</v>
      </c>
      <c r="C184" s="6">
        <v>7376</v>
      </c>
      <c r="D184" s="6">
        <v>6500</v>
      </c>
      <c r="E184" s="6">
        <f t="shared" si="43"/>
        <v>614.42079999999999</v>
      </c>
      <c r="F184" s="6">
        <v>541</v>
      </c>
      <c r="G184" s="15">
        <f t="shared" si="44"/>
        <v>5698.8906705547188</v>
      </c>
      <c r="H184" s="15">
        <f t="shared" si="42"/>
        <v>73.420799999999986</v>
      </c>
      <c r="K184" s="15">
        <f t="shared" si="45"/>
        <v>45.116217808558197</v>
      </c>
    </row>
    <row r="185" spans="2:11" s="2" customFormat="1" ht="12.75" x14ac:dyDescent="0.25">
      <c r="B185" s="2" t="s">
        <v>21</v>
      </c>
      <c r="C185" s="6">
        <v>7376</v>
      </c>
      <c r="D185" s="6">
        <v>6500</v>
      </c>
      <c r="E185" s="6">
        <f t="shared" si="43"/>
        <v>614.42079999999999</v>
      </c>
      <c r="F185" s="6">
        <v>541</v>
      </c>
      <c r="G185" s="15">
        <f t="shared" si="44"/>
        <v>5772.3114705547187</v>
      </c>
      <c r="H185" s="15">
        <f t="shared" si="42"/>
        <v>73.420799999999986</v>
      </c>
      <c r="K185" s="15">
        <f t="shared" si="45"/>
        <v>45.697465808558192</v>
      </c>
    </row>
    <row r="186" spans="2:11" s="2" customFormat="1" ht="12.75" x14ac:dyDescent="0.25">
      <c r="B186" s="7" t="s">
        <v>22</v>
      </c>
      <c r="C186" s="8">
        <f>SUM(C174:C185)</f>
        <v>85484</v>
      </c>
      <c r="D186" s="9" t="s">
        <v>23</v>
      </c>
      <c r="E186" s="8">
        <f>SUM(E174:E185)</f>
        <v>7120.8172000000004</v>
      </c>
      <c r="F186" s="8">
        <f>SUM(F174:F185)</f>
        <v>6492</v>
      </c>
      <c r="G186" s="30">
        <f>SUM(G174:G185)</f>
        <v>65616.3202466566</v>
      </c>
      <c r="H186" s="30">
        <f>SUM(H174:H185)</f>
        <v>628.81719999999996</v>
      </c>
      <c r="I186" s="38">
        <f>H172/12</f>
        <v>7.9166666666666673E-3</v>
      </c>
      <c r="J186" s="23"/>
      <c r="K186" s="30">
        <f>SUM(K174:K185)</f>
        <v>519.46253528603154</v>
      </c>
    </row>
    <row r="187" spans="2:11" s="2" customFormat="1" ht="12.75" x14ac:dyDescent="0.25">
      <c r="B187" s="59"/>
      <c r="C187" s="60"/>
      <c r="D187" s="61"/>
      <c r="E187" s="60"/>
      <c r="F187" s="60"/>
      <c r="G187" s="15"/>
      <c r="H187" s="15"/>
      <c r="I187" s="31"/>
      <c r="J187" s="16"/>
      <c r="K187" s="15"/>
    </row>
    <row r="188" spans="2:11" s="2" customFormat="1" ht="140.25" x14ac:dyDescent="0.25">
      <c r="B188" s="2" t="s">
        <v>24</v>
      </c>
      <c r="C188" s="10">
        <f>G186*I186</f>
        <v>519.46253528603143</v>
      </c>
      <c r="F188" s="2" t="s">
        <v>25</v>
      </c>
      <c r="G188" s="73">
        <f>$C188+$H186</f>
        <v>1148.2797352860314</v>
      </c>
      <c r="H188" s="15"/>
      <c r="I188" s="15">
        <f>SUM($I$14,$G$33,$G$53,$G$73,$G$93,$G$112,$G$131,$G$150,$G$169,$G$188)</f>
        <v>6365.194805840747</v>
      </c>
      <c r="J188" s="143" t="str">
        <f>IF($K186=$C188,"Intt OK","Intt CHECK IT")</f>
        <v>Intt CHECK IT</v>
      </c>
      <c r="K188" s="15"/>
    </row>
    <row r="189" spans="2:11" s="1" customFormat="1" ht="23.25" x14ac:dyDescent="0.25">
      <c r="H189" s="53"/>
      <c r="I189" s="135" t="str">
        <f>IF($I188=$G193,"OK","CHECK IT")</f>
        <v>OK</v>
      </c>
      <c r="J189" s="16"/>
      <c r="K189" s="28"/>
    </row>
    <row r="190" spans="2:11" s="2" customFormat="1" ht="12.75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I190" s="31"/>
      <c r="J190" s="20"/>
      <c r="K190" s="15"/>
    </row>
    <row r="191" spans="2:11" s="2" customFormat="1" ht="12.75" x14ac:dyDescent="0.25">
      <c r="B191" s="439" t="s">
        <v>101</v>
      </c>
      <c r="C191" s="439"/>
      <c r="D191" s="439"/>
      <c r="E191" s="439" t="s">
        <v>102</v>
      </c>
      <c r="F191" s="439"/>
      <c r="G191" s="4" t="s">
        <v>103</v>
      </c>
      <c r="H191" s="56">
        <v>8.5000000000000006E-2</v>
      </c>
      <c r="I191" s="35"/>
      <c r="J191" s="21"/>
      <c r="K191" s="15"/>
    </row>
    <row r="192" spans="2:11" s="2" customFormat="1" ht="12.75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x14ac:dyDescent="0.25">
      <c r="B193" s="2" t="s">
        <v>27</v>
      </c>
      <c r="C193" s="6">
        <v>7376</v>
      </c>
      <c r="D193" s="6">
        <v>6500</v>
      </c>
      <c r="E193" s="6">
        <f>C193*8.33%</f>
        <v>614.42079999999999</v>
      </c>
      <c r="F193" s="6">
        <v>541</v>
      </c>
      <c r="G193" s="15">
        <f>$G$14+$G$33+$G$53+$G$73+$G$93+$G$112+$G$131+$G$150+$G$169+$G$188</f>
        <v>6365.194805840747</v>
      </c>
      <c r="H193" s="15">
        <f t="shared" ref="H193:H204" si="46">E193-F193</f>
        <v>73.420799999999986</v>
      </c>
      <c r="I193" s="31"/>
      <c r="J193" s="16"/>
      <c r="K193" s="15">
        <f>($G193)*($H$191/12)</f>
        <v>45.08679654137196</v>
      </c>
    </row>
    <row r="194" spans="2:11" s="2" customFormat="1" ht="12.75" x14ac:dyDescent="0.25">
      <c r="B194" s="2" t="s">
        <v>28</v>
      </c>
      <c r="C194" s="6">
        <v>7524</v>
      </c>
      <c r="D194" s="6">
        <v>6500</v>
      </c>
      <c r="E194" s="6">
        <f t="shared" ref="E194:E204" si="47">C194*8.33%</f>
        <v>626.74919999999997</v>
      </c>
      <c r="F194" s="6">
        <v>541</v>
      </c>
      <c r="G194" s="15">
        <f t="shared" ref="G194:G204" si="48">$G193+$H193</f>
        <v>6438.6156058407469</v>
      </c>
      <c r="H194" s="15">
        <f t="shared" si="46"/>
        <v>85.749199999999973</v>
      </c>
      <c r="I194" s="31"/>
      <c r="J194" s="16"/>
      <c r="K194" s="15">
        <f t="shared" ref="K194:K204" si="49">($G194)*($H$191/12)</f>
        <v>45.606860541371958</v>
      </c>
    </row>
    <row r="195" spans="2:11" s="2" customFormat="1" ht="12.75" x14ac:dyDescent="0.25">
      <c r="B195" s="2" t="s">
        <v>29</v>
      </c>
      <c r="C195" s="6">
        <v>7524</v>
      </c>
      <c r="D195" s="6">
        <v>6500</v>
      </c>
      <c r="E195" s="6">
        <f t="shared" si="47"/>
        <v>626.74919999999997</v>
      </c>
      <c r="F195" s="6">
        <v>541</v>
      </c>
      <c r="G195" s="15">
        <f t="shared" si="48"/>
        <v>6524.3648058407471</v>
      </c>
      <c r="H195" s="15">
        <f t="shared" si="46"/>
        <v>85.749199999999973</v>
      </c>
      <c r="I195" s="31"/>
      <c r="J195" s="16"/>
      <c r="K195" s="15">
        <f t="shared" si="49"/>
        <v>46.214250708038627</v>
      </c>
    </row>
    <row r="196" spans="2:11" s="2" customFormat="1" ht="12.75" x14ac:dyDescent="0.25">
      <c r="B196" s="2" t="s">
        <v>30</v>
      </c>
      <c r="C196" s="6">
        <v>7524</v>
      </c>
      <c r="D196" s="6">
        <v>6500</v>
      </c>
      <c r="E196" s="6">
        <f t="shared" si="47"/>
        <v>626.74919999999997</v>
      </c>
      <c r="F196" s="6">
        <v>541</v>
      </c>
      <c r="G196" s="15">
        <f t="shared" si="48"/>
        <v>6610.1140058407473</v>
      </c>
      <c r="H196" s="15">
        <f t="shared" si="46"/>
        <v>85.749199999999973</v>
      </c>
      <c r="I196" s="31"/>
      <c r="J196" s="16"/>
      <c r="K196" s="15">
        <f t="shared" si="49"/>
        <v>46.821640874705295</v>
      </c>
    </row>
    <row r="197" spans="2:11" s="2" customFormat="1" ht="12.75" x14ac:dyDescent="0.25">
      <c r="B197" s="2" t="s">
        <v>31</v>
      </c>
      <c r="C197" s="6">
        <v>7524</v>
      </c>
      <c r="D197" s="6">
        <v>6500</v>
      </c>
      <c r="E197" s="6">
        <f t="shared" si="47"/>
        <v>626.74919999999997</v>
      </c>
      <c r="F197" s="6">
        <v>541</v>
      </c>
      <c r="G197" s="15">
        <f t="shared" si="48"/>
        <v>6695.8632058407475</v>
      </c>
      <c r="H197" s="15">
        <f t="shared" si="46"/>
        <v>85.749199999999973</v>
      </c>
      <c r="I197" s="31"/>
      <c r="J197" s="16"/>
      <c r="K197" s="15">
        <f t="shared" si="49"/>
        <v>47.429031041371964</v>
      </c>
    </row>
    <row r="198" spans="2:11" s="2" customFormat="1" ht="12.75" x14ac:dyDescent="0.25">
      <c r="B198" s="2" t="s">
        <v>32</v>
      </c>
      <c r="C198" s="6">
        <v>7524</v>
      </c>
      <c r="D198" s="6">
        <v>6500</v>
      </c>
      <c r="E198" s="6">
        <f t="shared" si="47"/>
        <v>626.74919999999997</v>
      </c>
      <c r="F198" s="6">
        <v>541</v>
      </c>
      <c r="G198" s="15">
        <f t="shared" si="48"/>
        <v>6781.6124058407477</v>
      </c>
      <c r="H198" s="15">
        <f t="shared" si="46"/>
        <v>85.749199999999973</v>
      </c>
      <c r="I198" s="31"/>
      <c r="J198" s="16"/>
      <c r="K198" s="15">
        <f t="shared" si="49"/>
        <v>48.036421208038632</v>
      </c>
    </row>
    <row r="199" spans="2:11" s="2" customFormat="1" ht="12.75" x14ac:dyDescent="0.25">
      <c r="B199" s="2" t="s">
        <v>33</v>
      </c>
      <c r="C199" s="6">
        <v>7673</v>
      </c>
      <c r="D199" s="6">
        <v>6500</v>
      </c>
      <c r="E199" s="6">
        <f t="shared" si="47"/>
        <v>639.16089999999997</v>
      </c>
      <c r="F199" s="6">
        <v>541</v>
      </c>
      <c r="G199" s="15">
        <f t="shared" si="48"/>
        <v>6867.3616058407479</v>
      </c>
      <c r="H199" s="15">
        <f t="shared" si="46"/>
        <v>98.16089999999997</v>
      </c>
      <c r="I199" s="31"/>
      <c r="J199" s="16"/>
      <c r="K199" s="15">
        <f t="shared" si="49"/>
        <v>48.643811374705301</v>
      </c>
    </row>
    <row r="200" spans="2:11" s="2" customFormat="1" ht="12.75" x14ac:dyDescent="0.25">
      <c r="B200" s="2" t="s">
        <v>17</v>
      </c>
      <c r="C200" s="6">
        <v>7673</v>
      </c>
      <c r="D200" s="6">
        <v>6500</v>
      </c>
      <c r="E200" s="6">
        <f t="shared" si="47"/>
        <v>639.16089999999997</v>
      </c>
      <c r="F200" s="6">
        <v>541</v>
      </c>
      <c r="G200" s="15">
        <f t="shared" si="48"/>
        <v>6965.5225058407477</v>
      </c>
      <c r="H200" s="15">
        <f t="shared" si="46"/>
        <v>98.16089999999997</v>
      </c>
      <c r="I200" s="31"/>
      <c r="J200" s="16"/>
      <c r="K200" s="15">
        <f t="shared" si="49"/>
        <v>49.339117749705302</v>
      </c>
    </row>
    <row r="201" spans="2:11" s="2" customFormat="1" ht="12.75" x14ac:dyDescent="0.25">
      <c r="B201" s="2" t="s">
        <v>18</v>
      </c>
      <c r="C201" s="6">
        <v>7673</v>
      </c>
      <c r="D201" s="6">
        <v>6500</v>
      </c>
      <c r="E201" s="6">
        <f t="shared" si="47"/>
        <v>639.16089999999997</v>
      </c>
      <c r="F201" s="6">
        <v>541</v>
      </c>
      <c r="G201" s="15">
        <f t="shared" si="48"/>
        <v>7063.6834058407476</v>
      </c>
      <c r="H201" s="15">
        <f t="shared" si="46"/>
        <v>98.16089999999997</v>
      </c>
      <c r="I201" s="31"/>
      <c r="J201" s="16"/>
      <c r="K201" s="15">
        <f t="shared" si="49"/>
        <v>50.034424124705296</v>
      </c>
    </row>
    <row r="202" spans="2:11" s="2" customFormat="1" ht="12.75" x14ac:dyDescent="0.25">
      <c r="B202" s="2" t="s">
        <v>19</v>
      </c>
      <c r="C202" s="6">
        <v>7871</v>
      </c>
      <c r="D202" s="6">
        <v>6500</v>
      </c>
      <c r="E202" s="6">
        <f t="shared" si="47"/>
        <v>655.65430000000003</v>
      </c>
      <c r="F202" s="6">
        <v>541</v>
      </c>
      <c r="G202" s="15">
        <f t="shared" si="48"/>
        <v>7161.8443058407474</v>
      </c>
      <c r="H202" s="15">
        <f t="shared" si="46"/>
        <v>114.65430000000003</v>
      </c>
      <c r="K202" s="15">
        <f t="shared" si="49"/>
        <v>50.729730499705298</v>
      </c>
    </row>
    <row r="203" spans="2:11" s="2" customFormat="1" ht="12.75" x14ac:dyDescent="0.25">
      <c r="B203" s="2" t="s">
        <v>20</v>
      </c>
      <c r="C203" s="6">
        <v>8069</v>
      </c>
      <c r="D203" s="6">
        <v>6500</v>
      </c>
      <c r="E203" s="6">
        <f t="shared" si="47"/>
        <v>672.14769999999999</v>
      </c>
      <c r="F203" s="6">
        <v>541</v>
      </c>
      <c r="G203" s="15">
        <f t="shared" si="48"/>
        <v>7276.4986058407476</v>
      </c>
      <c r="H203" s="15">
        <f t="shared" si="46"/>
        <v>131.14769999999999</v>
      </c>
      <c r="K203" s="15">
        <f t="shared" si="49"/>
        <v>51.541865124705296</v>
      </c>
    </row>
    <row r="204" spans="2:11" s="2" customFormat="1" ht="12.75" x14ac:dyDescent="0.25">
      <c r="B204" s="2" t="s">
        <v>21</v>
      </c>
      <c r="C204" s="6">
        <v>8069</v>
      </c>
      <c r="D204" s="6">
        <v>6500</v>
      </c>
      <c r="E204" s="6">
        <f t="shared" si="47"/>
        <v>672.14769999999999</v>
      </c>
      <c r="F204" s="6">
        <v>541</v>
      </c>
      <c r="G204" s="15">
        <f t="shared" si="48"/>
        <v>7407.646305840748</v>
      </c>
      <c r="H204" s="15">
        <f t="shared" si="46"/>
        <v>131.14769999999999</v>
      </c>
      <c r="K204" s="15">
        <f t="shared" si="49"/>
        <v>52.4708279997053</v>
      </c>
    </row>
    <row r="205" spans="2:11" s="2" customFormat="1" ht="12.75" x14ac:dyDescent="0.25">
      <c r="B205" s="7" t="s">
        <v>22</v>
      </c>
      <c r="C205" s="8">
        <f>SUM(C193:C204)</f>
        <v>92024</v>
      </c>
      <c r="D205" s="9" t="s">
        <v>23</v>
      </c>
      <c r="E205" s="8">
        <f>SUM(E193:E204)</f>
        <v>7665.5991999999987</v>
      </c>
      <c r="F205" s="8">
        <f>SUM(F193:F204)</f>
        <v>6492</v>
      </c>
      <c r="G205" s="30">
        <f>SUM(G193:G204)</f>
        <v>82158.32157008897</v>
      </c>
      <c r="H205" s="30">
        <f>SUM(H193:H204)</f>
        <v>1173.5991999999997</v>
      </c>
      <c r="I205" s="38">
        <f>H191/12</f>
        <v>7.0833333333333338E-3</v>
      </c>
      <c r="J205" s="23"/>
      <c r="K205" s="30">
        <f>SUM(K193:K204)</f>
        <v>581.95477778813029</v>
      </c>
    </row>
    <row r="206" spans="2:11" s="2" customFormat="1" ht="12.75" x14ac:dyDescent="0.25">
      <c r="G206" s="15"/>
      <c r="H206" s="15"/>
      <c r="I206" s="31"/>
      <c r="J206" s="16"/>
      <c r="K206" s="15"/>
    </row>
    <row r="207" spans="2:11" s="2" customFormat="1" ht="76.5" x14ac:dyDescent="0.25">
      <c r="B207" s="2" t="s">
        <v>24</v>
      </c>
      <c r="C207" s="10">
        <f>G205*I205</f>
        <v>581.95477778813029</v>
      </c>
      <c r="F207" s="2" t="s">
        <v>25</v>
      </c>
      <c r="G207" s="73">
        <f>$C207+$H205</f>
        <v>1755.5539777881299</v>
      </c>
      <c r="H207" s="15"/>
      <c r="I207" s="15">
        <f>SUM($I$14,$G$33,$G$53,$G$73,$G$93,$G$112,$G$131,$G$150,$G$169,$G$188,$G$207)</f>
        <v>8120.7487836288765</v>
      </c>
      <c r="J207" s="143" t="str">
        <f>IF($K205=$C207,"Intt OK","Intt CHECK IT")</f>
        <v>Intt OK</v>
      </c>
      <c r="K207" s="15"/>
    </row>
    <row r="208" spans="2:11" s="1" customFormat="1" ht="23.25" x14ac:dyDescent="0.25">
      <c r="H208" s="53"/>
      <c r="I208" s="135" t="str">
        <f>IF($I207=$G212,"OK","CHECK IT")</f>
        <v>OK</v>
      </c>
      <c r="J208" s="16"/>
      <c r="K208" s="28"/>
    </row>
    <row r="209" spans="2:11" s="2" customFormat="1" ht="12.75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0"/>
      <c r="K209" s="15"/>
    </row>
    <row r="210" spans="2:11" s="2" customFormat="1" ht="12.75" x14ac:dyDescent="0.25">
      <c r="B210" s="439" t="s">
        <v>101</v>
      </c>
      <c r="C210" s="439"/>
      <c r="D210" s="439"/>
      <c r="E210" s="439" t="s">
        <v>102</v>
      </c>
      <c r="F210" s="439"/>
      <c r="G210" s="4" t="s">
        <v>103</v>
      </c>
      <c r="H210" s="56">
        <v>8.5000000000000006E-2</v>
      </c>
      <c r="I210" s="32"/>
      <c r="J210" s="26"/>
      <c r="K210" s="15"/>
    </row>
    <row r="211" spans="2:11" s="2" customFormat="1" ht="12.75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x14ac:dyDescent="0.25">
      <c r="B212" s="2" t="s">
        <v>27</v>
      </c>
      <c r="C212" s="6">
        <v>8171</v>
      </c>
      <c r="D212" s="6">
        <v>6500</v>
      </c>
      <c r="E212" s="6">
        <f>C212*8.33%</f>
        <v>680.64430000000004</v>
      </c>
      <c r="F212" s="6">
        <v>541</v>
      </c>
      <c r="G212" s="15">
        <f>$G$14+$G$33+$G$53+$G$73+$G$93+$G$112+$G$131+$G$150+$G$169+$G$188+$G$207</f>
        <v>8120.7487836288765</v>
      </c>
      <c r="H212" s="15">
        <f t="shared" ref="H212:H224" si="50">E212-F212</f>
        <v>139.64430000000004</v>
      </c>
      <c r="I212" s="31"/>
      <c r="J212" s="16"/>
      <c r="K212" s="15">
        <f>(G212)*($H$210/12)</f>
        <v>57.521970550704545</v>
      </c>
    </row>
    <row r="213" spans="2:11" s="2" customFormat="1" ht="12.75" x14ac:dyDescent="0.25">
      <c r="B213" s="2" t="s">
        <v>28</v>
      </c>
      <c r="C213" s="6">
        <v>8171</v>
      </c>
      <c r="D213" s="6">
        <v>6500</v>
      </c>
      <c r="E213" s="6">
        <f t="shared" ref="E213:E224" si="51">C213*8.33%</f>
        <v>680.64430000000004</v>
      </c>
      <c r="F213" s="6">
        <v>541</v>
      </c>
      <c r="G213" s="15">
        <f t="shared" ref="G213:G224" si="52">$G212+$H212</f>
        <v>8260.3930836288764</v>
      </c>
      <c r="H213" s="15">
        <f t="shared" si="50"/>
        <v>139.64430000000004</v>
      </c>
      <c r="I213" s="31"/>
      <c r="J213" s="16"/>
      <c r="K213" s="15">
        <f t="shared" ref="K213:K224" si="53">(G213)*($H$210/12)</f>
        <v>58.511117675704547</v>
      </c>
    </row>
    <row r="214" spans="2:11" s="2" customFormat="1" ht="12.75" x14ac:dyDescent="0.25">
      <c r="B214" s="2" t="s">
        <v>119</v>
      </c>
      <c r="C214" s="6">
        <v>19880</v>
      </c>
      <c r="D214" s="6">
        <v>6500</v>
      </c>
      <c r="E214" s="6">
        <f t="shared" si="51"/>
        <v>1656.0039999999999</v>
      </c>
      <c r="F214" s="6">
        <v>0</v>
      </c>
      <c r="G214" s="15">
        <f t="shared" si="52"/>
        <v>8400.0373836288763</v>
      </c>
      <c r="H214" s="15">
        <f t="shared" si="50"/>
        <v>1656.0039999999999</v>
      </c>
      <c r="I214" s="31"/>
      <c r="J214" s="16"/>
      <c r="K214" s="15">
        <f t="shared" si="53"/>
        <v>59.500264800704542</v>
      </c>
    </row>
    <row r="215" spans="2:11" s="2" customFormat="1" ht="12.75" x14ac:dyDescent="0.25">
      <c r="B215" s="2" t="s">
        <v>29</v>
      </c>
      <c r="C215" s="6">
        <v>8573</v>
      </c>
      <c r="D215" s="6">
        <v>6500</v>
      </c>
      <c r="E215" s="6">
        <f t="shared" si="51"/>
        <v>714.1309</v>
      </c>
      <c r="F215" s="6">
        <v>541</v>
      </c>
      <c r="G215" s="15">
        <f t="shared" si="52"/>
        <v>10056.041383628875</v>
      </c>
      <c r="H215" s="15">
        <f t="shared" si="50"/>
        <v>173.1309</v>
      </c>
      <c r="I215" s="31"/>
      <c r="J215" s="16"/>
      <c r="K215" s="15">
        <f t="shared" si="53"/>
        <v>71.230293134037879</v>
      </c>
    </row>
    <row r="216" spans="2:11" s="2" customFormat="1" ht="12.75" x14ac:dyDescent="0.25">
      <c r="B216" s="2" t="s">
        <v>30</v>
      </c>
      <c r="C216" s="6">
        <v>8573</v>
      </c>
      <c r="D216" s="6">
        <v>6500</v>
      </c>
      <c r="E216" s="6">
        <f t="shared" si="51"/>
        <v>714.1309</v>
      </c>
      <c r="F216" s="6">
        <v>541</v>
      </c>
      <c r="G216" s="15">
        <f t="shared" si="52"/>
        <v>10229.172283628875</v>
      </c>
      <c r="H216" s="15">
        <f t="shared" si="50"/>
        <v>173.1309</v>
      </c>
      <c r="I216" s="31"/>
      <c r="J216" s="16"/>
      <c r="K216" s="15">
        <f t="shared" si="53"/>
        <v>72.456637009037877</v>
      </c>
    </row>
    <row r="217" spans="2:11" s="2" customFormat="1" ht="12.75" x14ac:dyDescent="0.25">
      <c r="B217" s="2" t="s">
        <v>31</v>
      </c>
      <c r="C217" s="6">
        <v>8733</v>
      </c>
      <c r="D217" s="6">
        <v>6500</v>
      </c>
      <c r="E217" s="6">
        <f t="shared" si="51"/>
        <v>727.45889999999997</v>
      </c>
      <c r="F217" s="6">
        <v>541</v>
      </c>
      <c r="G217" s="15">
        <f t="shared" si="52"/>
        <v>10402.303183628876</v>
      </c>
      <c r="H217" s="15">
        <f t="shared" si="50"/>
        <v>186.45889999999997</v>
      </c>
      <c r="I217" s="31"/>
      <c r="J217" s="16"/>
      <c r="K217" s="15">
        <f t="shared" si="53"/>
        <v>73.682980884037875</v>
      </c>
    </row>
    <row r="218" spans="2:11" s="2" customFormat="1" ht="12.75" x14ac:dyDescent="0.25">
      <c r="B218" s="2" t="s">
        <v>32</v>
      </c>
      <c r="C218" s="6">
        <v>8733</v>
      </c>
      <c r="D218" s="6">
        <v>6500</v>
      </c>
      <c r="E218" s="6">
        <f t="shared" si="51"/>
        <v>727.45889999999997</v>
      </c>
      <c r="F218" s="6">
        <v>541</v>
      </c>
      <c r="G218" s="15">
        <f t="shared" si="52"/>
        <v>10588.762083628875</v>
      </c>
      <c r="H218" s="15">
        <f t="shared" si="50"/>
        <v>186.45889999999997</v>
      </c>
      <c r="I218" s="31"/>
      <c r="J218" s="16"/>
      <c r="K218" s="15">
        <f t="shared" si="53"/>
        <v>75.003731425704544</v>
      </c>
    </row>
    <row r="219" spans="2:11" s="2" customFormat="1" ht="12.75" x14ac:dyDescent="0.25">
      <c r="B219" s="2" t="s">
        <v>33</v>
      </c>
      <c r="C219" s="6">
        <v>8893</v>
      </c>
      <c r="D219" s="6">
        <v>6500</v>
      </c>
      <c r="E219" s="6">
        <f t="shared" si="51"/>
        <v>740.78689999999995</v>
      </c>
      <c r="F219" s="6">
        <v>541</v>
      </c>
      <c r="G219" s="15">
        <f t="shared" si="52"/>
        <v>10775.220983628875</v>
      </c>
      <c r="H219" s="15">
        <f t="shared" si="50"/>
        <v>199.78689999999995</v>
      </c>
      <c r="I219" s="31"/>
      <c r="J219" s="16"/>
      <c r="K219" s="15">
        <f t="shared" si="53"/>
        <v>76.324481967371199</v>
      </c>
    </row>
    <row r="220" spans="2:11" s="2" customFormat="1" ht="12.75" x14ac:dyDescent="0.25">
      <c r="B220" s="2" t="s">
        <v>17</v>
      </c>
      <c r="C220" s="6">
        <v>8893</v>
      </c>
      <c r="D220" s="6">
        <v>6500</v>
      </c>
      <c r="E220" s="6">
        <f t="shared" si="51"/>
        <v>740.78689999999995</v>
      </c>
      <c r="F220" s="6">
        <v>541</v>
      </c>
      <c r="G220" s="15">
        <f t="shared" si="52"/>
        <v>10975.007883628874</v>
      </c>
      <c r="H220" s="15">
        <f t="shared" si="50"/>
        <v>199.78689999999995</v>
      </c>
      <c r="I220" s="31"/>
      <c r="J220" s="16"/>
      <c r="K220" s="15">
        <f t="shared" si="53"/>
        <v>77.739639175704525</v>
      </c>
    </row>
    <row r="221" spans="2:11" s="2" customFormat="1" ht="12.75" x14ac:dyDescent="0.25">
      <c r="B221" s="2" t="s">
        <v>18</v>
      </c>
      <c r="C221" s="6">
        <v>8893</v>
      </c>
      <c r="D221" s="6">
        <v>6500</v>
      </c>
      <c r="E221" s="6">
        <f t="shared" si="51"/>
        <v>740.78689999999995</v>
      </c>
      <c r="F221" s="6">
        <v>541</v>
      </c>
      <c r="G221" s="15">
        <f t="shared" si="52"/>
        <v>11174.794783628873</v>
      </c>
      <c r="H221" s="15">
        <f t="shared" si="50"/>
        <v>199.78689999999995</v>
      </c>
      <c r="I221" s="31"/>
      <c r="J221" s="16"/>
      <c r="K221" s="15">
        <f t="shared" si="53"/>
        <v>79.154796384037851</v>
      </c>
    </row>
    <row r="222" spans="2:11" s="2" customFormat="1" ht="12.75" x14ac:dyDescent="0.25">
      <c r="B222" s="2" t="s">
        <v>19</v>
      </c>
      <c r="C222" s="6">
        <v>8893</v>
      </c>
      <c r="D222" s="6">
        <v>6500</v>
      </c>
      <c r="E222" s="6">
        <f t="shared" si="51"/>
        <v>740.78689999999995</v>
      </c>
      <c r="F222" s="6">
        <v>541</v>
      </c>
      <c r="G222" s="15">
        <f t="shared" si="52"/>
        <v>11374.581683628872</v>
      </c>
      <c r="H222" s="15">
        <f t="shared" si="50"/>
        <v>199.78689999999995</v>
      </c>
      <c r="I222" s="31"/>
      <c r="J222" s="16"/>
      <c r="K222" s="15">
        <f t="shared" si="53"/>
        <v>80.569953592371178</v>
      </c>
    </row>
    <row r="223" spans="2:11" s="2" customFormat="1" ht="12.75" x14ac:dyDescent="0.25">
      <c r="B223" s="2" t="s">
        <v>20</v>
      </c>
      <c r="C223" s="6">
        <v>9320</v>
      </c>
      <c r="D223" s="6">
        <v>6500</v>
      </c>
      <c r="E223" s="6">
        <f t="shared" si="51"/>
        <v>776.35599999999999</v>
      </c>
      <c r="F223" s="6">
        <v>541</v>
      </c>
      <c r="G223" s="15">
        <f t="shared" si="52"/>
        <v>11574.368583628871</v>
      </c>
      <c r="H223" s="15">
        <f t="shared" si="50"/>
        <v>235.35599999999999</v>
      </c>
      <c r="I223" s="31"/>
      <c r="J223" s="16"/>
      <c r="K223" s="15">
        <f t="shared" si="53"/>
        <v>81.985110800704518</v>
      </c>
    </row>
    <row r="224" spans="2:11" s="2" customFormat="1" ht="12.75" x14ac:dyDescent="0.25">
      <c r="B224" s="2" t="s">
        <v>21</v>
      </c>
      <c r="C224" s="6">
        <v>9320</v>
      </c>
      <c r="D224" s="6">
        <v>6500</v>
      </c>
      <c r="E224" s="6">
        <f t="shared" si="51"/>
        <v>776.35599999999999</v>
      </c>
      <c r="F224" s="6">
        <v>541</v>
      </c>
      <c r="G224" s="15">
        <f t="shared" si="52"/>
        <v>11809.724583628871</v>
      </c>
      <c r="H224" s="15">
        <f t="shared" si="50"/>
        <v>235.35599999999999</v>
      </c>
      <c r="K224" s="15">
        <f t="shared" si="53"/>
        <v>83.652215800704511</v>
      </c>
    </row>
    <row r="225" spans="2:11" s="2" customFormat="1" ht="12.75" x14ac:dyDescent="0.25">
      <c r="B225" s="7" t="s">
        <v>22</v>
      </c>
      <c r="C225" s="8">
        <f>SUM(C212:C224)</f>
        <v>125046</v>
      </c>
      <c r="D225" s="9" t="s">
        <v>23</v>
      </c>
      <c r="E225" s="8">
        <f>SUM(E212:E224)</f>
        <v>10416.331799999998</v>
      </c>
      <c r="F225" s="8">
        <f>SUM(F212:F224)</f>
        <v>6492</v>
      </c>
      <c r="G225" s="30">
        <f>SUM(G212:G224)</f>
        <v>133741.15668717539</v>
      </c>
      <c r="H225" s="30">
        <f>SUM(H212:H224)</f>
        <v>3924.3317999999999</v>
      </c>
      <c r="I225" s="38">
        <f>H210/12</f>
        <v>7.0833333333333338E-3</v>
      </c>
      <c r="J225" s="23"/>
      <c r="K225" s="30">
        <f>SUM(K212:K224)</f>
        <v>947.33319320082569</v>
      </c>
    </row>
    <row r="226" spans="2:11" s="2" customFormat="1" ht="12.75" x14ac:dyDescent="0.25">
      <c r="G226" s="15"/>
      <c r="H226" s="15"/>
      <c r="I226" s="31"/>
      <c r="J226" s="16"/>
      <c r="K226" s="15"/>
    </row>
    <row r="227" spans="2:11" s="2" customFormat="1" ht="76.5" x14ac:dyDescent="0.25">
      <c r="B227" s="2" t="s">
        <v>24</v>
      </c>
      <c r="C227" s="10">
        <f>G225*I225</f>
        <v>947.33319320082569</v>
      </c>
      <c r="F227" s="2" t="s">
        <v>25</v>
      </c>
      <c r="G227" s="73">
        <f>$C227+$H225</f>
        <v>4871.6649932008258</v>
      </c>
      <c r="H227" s="15"/>
      <c r="I227" s="15">
        <f>SUM($I$14,$G$33,$G$53,$G$73,$G$93,$G$112,$G$131,$G$150,$G$169,$G$188,$G$207,$G$227)</f>
        <v>12992.413776829702</v>
      </c>
      <c r="J227" s="143" t="str">
        <f>IF($K225=$C227,"Intt OK","Intt CHECK IT")</f>
        <v>Intt OK</v>
      </c>
      <c r="K227" s="15"/>
    </row>
    <row r="228" spans="2:11" s="1" customFormat="1" ht="23.25" x14ac:dyDescent="0.25">
      <c r="H228" s="53"/>
      <c r="I228" s="135" t="str">
        <f>IF($I227=$G232,"OK","CHECK IT")</f>
        <v>OK</v>
      </c>
      <c r="J228" s="16"/>
      <c r="K228" s="28"/>
    </row>
    <row r="229" spans="2:11" s="2" customFormat="1" ht="12.75" x14ac:dyDescent="0.25">
      <c r="B229" s="438" t="s">
        <v>2</v>
      </c>
      <c r="C229" s="438"/>
      <c r="D229" s="438"/>
      <c r="E229" s="438" t="s">
        <v>3</v>
      </c>
      <c r="F229" s="438"/>
      <c r="G229" s="3" t="s">
        <v>4</v>
      </c>
      <c r="H229" s="136" t="s">
        <v>47</v>
      </c>
      <c r="I229" s="31"/>
      <c r="J229" s="20"/>
      <c r="K229" s="15"/>
    </row>
    <row r="230" spans="2:11" s="2" customFormat="1" ht="12.75" x14ac:dyDescent="0.25">
      <c r="B230" s="439" t="s">
        <v>101</v>
      </c>
      <c r="C230" s="439"/>
      <c r="D230" s="439"/>
      <c r="E230" s="439" t="s">
        <v>102</v>
      </c>
      <c r="F230" s="439"/>
      <c r="G230" s="4" t="s">
        <v>103</v>
      </c>
      <c r="H230" s="56">
        <v>8.5000000000000006E-2</v>
      </c>
      <c r="I230" s="32"/>
      <c r="J230" s="26"/>
      <c r="K230" s="15"/>
    </row>
    <row r="231" spans="2:11" s="2" customFormat="1" ht="12.75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5" t="s">
        <v>14</v>
      </c>
      <c r="H231" s="48" t="s">
        <v>15</v>
      </c>
      <c r="I231" s="33" t="s">
        <v>16</v>
      </c>
      <c r="J231" s="17"/>
      <c r="K231" s="15"/>
    </row>
    <row r="232" spans="2:11" s="2" customFormat="1" ht="12.75" x14ac:dyDescent="0.25">
      <c r="B232" s="2" t="s">
        <v>27</v>
      </c>
      <c r="C232" s="6">
        <v>9320</v>
      </c>
      <c r="D232" s="6">
        <v>6500</v>
      </c>
      <c r="E232" s="6">
        <f>C232*8.33%</f>
        <v>776.35599999999999</v>
      </c>
      <c r="F232" s="6">
        <v>541</v>
      </c>
      <c r="G232" s="15">
        <f>$G$14+$G$33+$G$53+$G$73+$G$93+$G$112+$G$131+$G$150+$G$169+$G$188+$G$207+$G$227</f>
        <v>12992.413776829702</v>
      </c>
      <c r="H232" s="15">
        <f t="shared" ref="H232:H243" si="54">E232-F232</f>
        <v>235.35599999999999</v>
      </c>
      <c r="I232" s="31"/>
      <c r="J232" s="16"/>
      <c r="K232" s="15">
        <f>(G232)*($H$230/12)</f>
        <v>92.02959758587707</v>
      </c>
    </row>
    <row r="233" spans="2:11" s="2" customFormat="1" ht="12.75" x14ac:dyDescent="0.25">
      <c r="B233" s="2" t="s">
        <v>28</v>
      </c>
      <c r="C233" s="6">
        <v>10137</v>
      </c>
      <c r="D233" s="6">
        <v>6500</v>
      </c>
      <c r="E233" s="6">
        <f t="shared" ref="E233:E243" si="55">C233*8.33%</f>
        <v>844.41210000000001</v>
      </c>
      <c r="F233" s="6">
        <v>541</v>
      </c>
      <c r="G233" s="15">
        <f t="shared" ref="G233:G243" si="56">$G232+$H232</f>
        <v>13227.769776829702</v>
      </c>
      <c r="H233" s="15">
        <f t="shared" si="54"/>
        <v>303.41210000000001</v>
      </c>
      <c r="I233" s="31"/>
      <c r="J233" s="16"/>
      <c r="K233" s="15">
        <f t="shared" ref="K233:K243" si="57">(G233)*($H$230/12)</f>
        <v>93.696702585877063</v>
      </c>
    </row>
    <row r="234" spans="2:11" s="2" customFormat="1" ht="12.75" x14ac:dyDescent="0.25">
      <c r="B234" s="2" t="s">
        <v>29</v>
      </c>
      <c r="C234" s="6">
        <v>10137</v>
      </c>
      <c r="D234" s="6">
        <v>6500</v>
      </c>
      <c r="E234" s="6">
        <f t="shared" si="55"/>
        <v>844.41210000000001</v>
      </c>
      <c r="F234" s="6">
        <v>541</v>
      </c>
      <c r="G234" s="15">
        <f t="shared" si="56"/>
        <v>13531.181876829702</v>
      </c>
      <c r="H234" s="15">
        <f t="shared" si="54"/>
        <v>303.41210000000001</v>
      </c>
      <c r="I234" s="31"/>
      <c r="J234" s="16"/>
      <c r="K234" s="15">
        <f t="shared" si="57"/>
        <v>95.84587162754373</v>
      </c>
    </row>
    <row r="235" spans="2:11" s="2" customFormat="1" ht="12.75" x14ac:dyDescent="0.25">
      <c r="B235" s="2" t="s">
        <v>30</v>
      </c>
      <c r="C235" s="6">
        <v>10137</v>
      </c>
      <c r="D235" s="6">
        <v>6500</v>
      </c>
      <c r="E235" s="6">
        <f t="shared" si="55"/>
        <v>844.41210000000001</v>
      </c>
      <c r="F235" s="6">
        <v>541</v>
      </c>
      <c r="G235" s="15">
        <f t="shared" si="56"/>
        <v>13834.593976829701</v>
      </c>
      <c r="H235" s="15">
        <f t="shared" si="54"/>
        <v>303.41210000000001</v>
      </c>
      <c r="I235" s="31"/>
      <c r="J235" s="16"/>
      <c r="K235" s="15">
        <f t="shared" si="57"/>
        <v>97.995040669210397</v>
      </c>
    </row>
    <row r="236" spans="2:11" s="2" customFormat="1" ht="12.75" x14ac:dyDescent="0.25">
      <c r="B236" s="2" t="s">
        <v>31</v>
      </c>
      <c r="C236" s="6">
        <v>10137</v>
      </c>
      <c r="D236" s="6">
        <v>6500</v>
      </c>
      <c r="E236" s="6">
        <f t="shared" si="55"/>
        <v>844.41210000000001</v>
      </c>
      <c r="F236" s="6">
        <v>541</v>
      </c>
      <c r="G236" s="15">
        <f t="shared" si="56"/>
        <v>14138.006076829701</v>
      </c>
      <c r="H236" s="15">
        <f t="shared" si="54"/>
        <v>303.41210000000001</v>
      </c>
      <c r="I236" s="31"/>
      <c r="J236" s="16"/>
      <c r="K236" s="15">
        <f t="shared" si="57"/>
        <v>100.14420971087705</v>
      </c>
    </row>
    <row r="237" spans="2:11" s="2" customFormat="1" ht="12.75" x14ac:dyDescent="0.25">
      <c r="B237" s="2" t="s">
        <v>32</v>
      </c>
      <c r="C237" s="6">
        <v>10137</v>
      </c>
      <c r="D237" s="6">
        <v>6500</v>
      </c>
      <c r="E237" s="6">
        <f t="shared" si="55"/>
        <v>844.41210000000001</v>
      </c>
      <c r="F237" s="6">
        <v>541</v>
      </c>
      <c r="G237" s="15">
        <f t="shared" si="56"/>
        <v>14441.4181768297</v>
      </c>
      <c r="H237" s="15">
        <f t="shared" si="54"/>
        <v>303.41210000000001</v>
      </c>
      <c r="I237" s="31"/>
      <c r="J237" s="16"/>
      <c r="K237" s="15">
        <f t="shared" si="57"/>
        <v>102.29337875254372</v>
      </c>
    </row>
    <row r="238" spans="2:11" s="2" customFormat="1" ht="12.75" x14ac:dyDescent="0.25">
      <c r="B238" s="2" t="s">
        <v>33</v>
      </c>
      <c r="C238" s="6">
        <v>10137</v>
      </c>
      <c r="D238" s="6">
        <v>6500</v>
      </c>
      <c r="E238" s="6">
        <f t="shared" si="55"/>
        <v>844.41210000000001</v>
      </c>
      <c r="F238" s="6">
        <v>541</v>
      </c>
      <c r="G238" s="15">
        <f t="shared" si="56"/>
        <v>14744.8302768297</v>
      </c>
      <c r="H238" s="15">
        <f t="shared" si="54"/>
        <v>303.41210000000001</v>
      </c>
      <c r="I238" s="31"/>
      <c r="J238" s="16"/>
      <c r="K238" s="15">
        <f t="shared" si="57"/>
        <v>104.44254779421038</v>
      </c>
    </row>
    <row r="239" spans="2:11" s="2" customFormat="1" ht="12.75" x14ac:dyDescent="0.25">
      <c r="B239" s="2" t="s">
        <v>17</v>
      </c>
      <c r="C239" s="6">
        <v>10137</v>
      </c>
      <c r="D239" s="6">
        <v>6500</v>
      </c>
      <c r="E239" s="6">
        <f t="shared" si="55"/>
        <v>844.41210000000001</v>
      </c>
      <c r="F239" s="6">
        <v>541</v>
      </c>
      <c r="G239" s="15">
        <f t="shared" si="56"/>
        <v>15048.242376829699</v>
      </c>
      <c r="H239" s="15">
        <f t="shared" si="54"/>
        <v>303.41210000000001</v>
      </c>
      <c r="I239" s="31"/>
      <c r="J239" s="16"/>
      <c r="K239" s="15">
        <f t="shared" si="57"/>
        <v>106.59171683587705</v>
      </c>
    </row>
    <row r="240" spans="2:11" s="2" customFormat="1" ht="12.75" x14ac:dyDescent="0.25">
      <c r="B240" s="2" t="s">
        <v>18</v>
      </c>
      <c r="C240" s="6">
        <v>10137</v>
      </c>
      <c r="D240" s="6">
        <v>6500</v>
      </c>
      <c r="E240" s="6">
        <f t="shared" si="55"/>
        <v>844.41210000000001</v>
      </c>
      <c r="F240" s="6">
        <v>541</v>
      </c>
      <c r="G240" s="15">
        <f t="shared" si="56"/>
        <v>15351.654476829699</v>
      </c>
      <c r="H240" s="15">
        <f t="shared" si="54"/>
        <v>303.41210000000001</v>
      </c>
      <c r="I240" s="31"/>
      <c r="J240" s="16"/>
      <c r="K240" s="15">
        <f t="shared" si="57"/>
        <v>108.7408858775437</v>
      </c>
    </row>
    <row r="241" spans="2:12" s="2" customFormat="1" ht="12.75" x14ac:dyDescent="0.25">
      <c r="B241" s="2" t="s">
        <v>19</v>
      </c>
      <c r="C241" s="6">
        <v>10137</v>
      </c>
      <c r="D241" s="6">
        <v>6500</v>
      </c>
      <c r="E241" s="6">
        <f t="shared" si="55"/>
        <v>844.41210000000001</v>
      </c>
      <c r="F241" s="6">
        <v>541</v>
      </c>
      <c r="G241" s="15">
        <f t="shared" si="56"/>
        <v>15655.066576829699</v>
      </c>
      <c r="H241" s="15">
        <f t="shared" si="54"/>
        <v>303.41210000000001</v>
      </c>
      <c r="I241" s="31"/>
      <c r="J241" s="16"/>
      <c r="K241" s="15">
        <f t="shared" si="57"/>
        <v>110.89005491921037</v>
      </c>
    </row>
    <row r="242" spans="2:12" s="2" customFormat="1" ht="12.75" x14ac:dyDescent="0.25">
      <c r="B242" s="2" t="s">
        <v>20</v>
      </c>
      <c r="C242" s="6">
        <v>10788</v>
      </c>
      <c r="D242" s="6">
        <v>6500</v>
      </c>
      <c r="E242" s="6">
        <f t="shared" si="55"/>
        <v>898.6404</v>
      </c>
      <c r="F242" s="6">
        <v>541</v>
      </c>
      <c r="G242" s="15">
        <f t="shared" si="56"/>
        <v>15958.478676829698</v>
      </c>
      <c r="H242" s="15">
        <f t="shared" si="54"/>
        <v>357.6404</v>
      </c>
      <c r="I242" s="31"/>
      <c r="J242" s="16"/>
      <c r="K242" s="15">
        <f t="shared" si="57"/>
        <v>113.03922396087704</v>
      </c>
    </row>
    <row r="243" spans="2:12" s="2" customFormat="1" ht="12.75" x14ac:dyDescent="0.25">
      <c r="B243" s="2" t="s">
        <v>21</v>
      </c>
      <c r="C243" s="6">
        <v>10788</v>
      </c>
      <c r="D243" s="6">
        <v>6500</v>
      </c>
      <c r="E243" s="6">
        <f t="shared" si="55"/>
        <v>898.6404</v>
      </c>
      <c r="F243" s="6">
        <v>541</v>
      </c>
      <c r="G243" s="15">
        <f t="shared" si="56"/>
        <v>16316.119076829698</v>
      </c>
      <c r="H243" s="15">
        <f t="shared" si="54"/>
        <v>357.6404</v>
      </c>
      <c r="I243" s="31"/>
      <c r="J243" s="16"/>
      <c r="K243" s="15">
        <f t="shared" si="57"/>
        <v>115.57251012754371</v>
      </c>
    </row>
    <row r="244" spans="2:12" s="2" customFormat="1" ht="12.75" x14ac:dyDescent="0.25">
      <c r="B244" s="7" t="s">
        <v>22</v>
      </c>
      <c r="C244" s="8">
        <f>SUM(C232:C243)</f>
        <v>122129</v>
      </c>
      <c r="D244" s="9" t="s">
        <v>23</v>
      </c>
      <c r="E244" s="8">
        <f>SUM(E232:E243)</f>
        <v>10173.345699999998</v>
      </c>
      <c r="F244" s="8">
        <f>SUM(F232:F243)</f>
        <v>6492</v>
      </c>
      <c r="G244" s="30">
        <f>SUM(G232:G243)</f>
        <v>175239.77512195639</v>
      </c>
      <c r="H244" s="30">
        <f>SUM(H232:H243)</f>
        <v>3681.3456999999999</v>
      </c>
      <c r="I244" s="38">
        <f>H230/12</f>
        <v>7.0833333333333338E-3</v>
      </c>
      <c r="J244" s="23"/>
      <c r="K244" s="30">
        <f>SUM(K232:K243)</f>
        <v>1241.2817404471912</v>
      </c>
    </row>
    <row r="245" spans="2:12" s="2" customFormat="1" ht="12.75" x14ac:dyDescent="0.25">
      <c r="G245" s="15"/>
      <c r="H245" s="15"/>
      <c r="I245" s="31"/>
      <c r="J245" s="16"/>
      <c r="K245" s="15"/>
    </row>
    <row r="246" spans="2:12" s="2" customFormat="1" ht="76.5" x14ac:dyDescent="0.25">
      <c r="B246" s="2" t="s">
        <v>24</v>
      </c>
      <c r="C246" s="10">
        <f>G244*I244</f>
        <v>1241.2817404471912</v>
      </c>
      <c r="F246" s="2" t="s">
        <v>25</v>
      </c>
      <c r="G246" s="73">
        <f>$C246+$H244</f>
        <v>4922.6274404471915</v>
      </c>
      <c r="H246" s="15"/>
      <c r="I246" s="15">
        <f>SUM($I$14,$G$33,$G$53,$G$73,$G$93,$G$112,$G$131,$G$150,$G$169,$G$188,$G$207,$G$227,$G$246)</f>
        <v>17915.041217276892</v>
      </c>
      <c r="J246" s="143" t="str">
        <f>IF($K244=$C246,"Intt OK","Intt CHECK IT")</f>
        <v>Intt OK</v>
      </c>
      <c r="K246" s="15"/>
    </row>
    <row r="247" spans="2:12" s="1" customFormat="1" ht="12.75" customHeight="1" x14ac:dyDescent="0.25">
      <c r="H247" s="53"/>
      <c r="I247" s="135" t="str">
        <f>IF($I246=$G251,"OK","CHECK IT")</f>
        <v>OK</v>
      </c>
      <c r="J247" s="16"/>
      <c r="K247" s="28"/>
    </row>
    <row r="248" spans="2:12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3" t="s">
        <v>4</v>
      </c>
      <c r="H248" s="136" t="s">
        <v>48</v>
      </c>
      <c r="I248" s="31"/>
      <c r="J248" s="20"/>
      <c r="K248" s="15"/>
    </row>
    <row r="249" spans="2:12" s="2" customFormat="1" ht="12.75" customHeight="1" x14ac:dyDescent="0.25">
      <c r="B249" s="439" t="s">
        <v>101</v>
      </c>
      <c r="C249" s="439"/>
      <c r="D249" s="439"/>
      <c r="E249" s="439" t="s">
        <v>102</v>
      </c>
      <c r="F249" s="439"/>
      <c r="G249" s="4" t="s">
        <v>103</v>
      </c>
      <c r="H249" s="56">
        <v>0.12</v>
      </c>
      <c r="I249" s="32"/>
      <c r="J249" s="26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5" t="s">
        <v>14</v>
      </c>
      <c r="H250" s="48" t="s">
        <v>15</v>
      </c>
      <c r="I250" s="33" t="s">
        <v>16</v>
      </c>
      <c r="J250" s="17"/>
      <c r="K250" s="15"/>
    </row>
    <row r="251" spans="2:12" s="2" customFormat="1" ht="12.75" customHeight="1" x14ac:dyDescent="0.25">
      <c r="B251" s="2" t="s">
        <v>27</v>
      </c>
      <c r="C251" s="6">
        <v>10788</v>
      </c>
      <c r="D251" s="6">
        <v>6500</v>
      </c>
      <c r="E251" s="6">
        <f>C251*8.33%</f>
        <v>898.6404</v>
      </c>
      <c r="F251" s="6">
        <v>541</v>
      </c>
      <c r="G251" s="15">
        <f>$G$14+$G$33+$G$53+$G$73+$G$93+$G$112+$G$131+$G$150+$G$169+$G$188+$G$207+$G$227+$G$246</f>
        <v>17915.041217276892</v>
      </c>
      <c r="H251" s="15">
        <f t="shared" ref="H251:H263" si="58">E251-F251</f>
        <v>357.6404</v>
      </c>
      <c r="I251" s="31"/>
      <c r="J251" s="16"/>
      <c r="K251" s="15">
        <f>(G251)*($H$249/12)</f>
        <v>179.15041217276891</v>
      </c>
    </row>
    <row r="252" spans="2:12" s="2" customFormat="1" ht="12.75" customHeight="1" x14ac:dyDescent="0.25">
      <c r="B252" s="2" t="s">
        <v>28</v>
      </c>
      <c r="C252" s="6">
        <v>10788</v>
      </c>
      <c r="D252" s="6">
        <v>6500</v>
      </c>
      <c r="E252" s="6">
        <f t="shared" ref="E252:E263" si="59">C252*8.33%</f>
        <v>898.6404</v>
      </c>
      <c r="F252" s="6">
        <v>541</v>
      </c>
      <c r="G252" s="15">
        <f t="shared" ref="G252:G263" si="60">$G251+$H251</f>
        <v>18272.681617276892</v>
      </c>
      <c r="H252" s="15">
        <f t="shared" si="58"/>
        <v>357.6404</v>
      </c>
      <c r="I252" s="31"/>
      <c r="J252" s="16"/>
      <c r="K252" s="15">
        <f t="shared" ref="K252:K263" si="61">(G252)*($H$249/12)</f>
        <v>182.72681617276893</v>
      </c>
    </row>
    <row r="253" spans="2:12" s="2" customFormat="1" ht="12.75" customHeight="1" x14ac:dyDescent="0.25">
      <c r="B253" s="2" t="s">
        <v>29</v>
      </c>
      <c r="C253" s="6">
        <v>10788</v>
      </c>
      <c r="D253" s="6">
        <v>6500</v>
      </c>
      <c r="E253" s="6">
        <f t="shared" si="59"/>
        <v>898.6404</v>
      </c>
      <c r="F253" s="6">
        <v>541</v>
      </c>
      <c r="G253" s="15">
        <f t="shared" si="60"/>
        <v>18630.322017276892</v>
      </c>
      <c r="H253" s="15">
        <f t="shared" si="58"/>
        <v>357.6404</v>
      </c>
      <c r="I253" s="31"/>
      <c r="J253" s="16"/>
      <c r="K253" s="15">
        <f t="shared" si="61"/>
        <v>186.30322017276893</v>
      </c>
    </row>
    <row r="254" spans="2:12" s="2" customFormat="1" ht="12.75" customHeight="1" x14ac:dyDescent="0.25">
      <c r="B254" s="2" t="s">
        <v>119</v>
      </c>
      <c r="C254" s="6">
        <v>1188</v>
      </c>
      <c r="D254" s="6">
        <v>6500</v>
      </c>
      <c r="E254" s="6">
        <f t="shared" si="59"/>
        <v>98.960399999999993</v>
      </c>
      <c r="F254" s="6">
        <v>0</v>
      </c>
      <c r="G254" s="15">
        <f t="shared" si="60"/>
        <v>18987.962417276893</v>
      </c>
      <c r="H254" s="15">
        <f t="shared" si="58"/>
        <v>98.960399999999993</v>
      </c>
      <c r="I254" s="31"/>
      <c r="J254" s="16"/>
      <c r="K254" s="15">
        <f t="shared" si="61"/>
        <v>189.87962417276893</v>
      </c>
    </row>
    <row r="255" spans="2:12" s="2" customFormat="1" ht="12.75" customHeight="1" x14ac:dyDescent="0.25">
      <c r="B255" s="2" t="s">
        <v>30</v>
      </c>
      <c r="C255" s="6">
        <v>11290</v>
      </c>
      <c r="D255" s="6">
        <v>6500</v>
      </c>
      <c r="E255" s="6">
        <f t="shared" si="59"/>
        <v>940.45699999999999</v>
      </c>
      <c r="F255" s="6">
        <v>541</v>
      </c>
      <c r="G255" s="15">
        <f t="shared" si="60"/>
        <v>19086.922817276893</v>
      </c>
      <c r="H255" s="15">
        <f t="shared" si="58"/>
        <v>399.45699999999999</v>
      </c>
      <c r="I255" s="31"/>
      <c r="J255" s="16"/>
      <c r="K255" s="15">
        <f t="shared" si="61"/>
        <v>190.86922817276894</v>
      </c>
    </row>
    <row r="256" spans="2:12" s="2" customFormat="1" ht="12.75" customHeight="1" x14ac:dyDescent="0.25">
      <c r="B256" s="2" t="s">
        <v>31</v>
      </c>
      <c r="C256" s="6">
        <v>11290</v>
      </c>
      <c r="D256" s="6">
        <v>6500</v>
      </c>
      <c r="E256" s="6">
        <f t="shared" si="59"/>
        <v>940.45699999999999</v>
      </c>
      <c r="F256" s="6">
        <v>541</v>
      </c>
      <c r="G256" s="15">
        <f t="shared" si="60"/>
        <v>19486.379817276891</v>
      </c>
      <c r="H256" s="15">
        <f t="shared" si="58"/>
        <v>399.45699999999999</v>
      </c>
      <c r="I256" s="31"/>
      <c r="J256" s="16"/>
      <c r="K256" s="15">
        <f t="shared" si="61"/>
        <v>194.86379817276892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11290</v>
      </c>
      <c r="D257" s="6">
        <v>6500</v>
      </c>
      <c r="E257" s="6">
        <f t="shared" si="59"/>
        <v>940.45699999999999</v>
      </c>
      <c r="F257" s="6">
        <v>541</v>
      </c>
      <c r="G257" s="15">
        <f t="shared" si="60"/>
        <v>19885.83681727689</v>
      </c>
      <c r="H257" s="15">
        <f t="shared" si="58"/>
        <v>399.45699999999999</v>
      </c>
      <c r="I257" s="31"/>
      <c r="J257" s="16"/>
      <c r="K257" s="15">
        <f t="shared" si="61"/>
        <v>198.85836817276891</v>
      </c>
    </row>
    <row r="258" spans="1:11" s="2" customFormat="1" ht="12.75" customHeight="1" x14ac:dyDescent="0.25">
      <c r="B258" s="2" t="s">
        <v>33</v>
      </c>
      <c r="C258" s="6">
        <v>11290</v>
      </c>
      <c r="D258" s="6">
        <v>6500</v>
      </c>
      <c r="E258" s="6">
        <f t="shared" si="59"/>
        <v>940.45699999999999</v>
      </c>
      <c r="F258" s="6">
        <v>541</v>
      </c>
      <c r="G258" s="15">
        <f t="shared" si="60"/>
        <v>20285.293817276888</v>
      </c>
      <c r="H258" s="15">
        <f t="shared" si="58"/>
        <v>399.45699999999999</v>
      </c>
      <c r="I258" s="31"/>
      <c r="J258" s="16"/>
      <c r="K258" s="15">
        <f t="shared" si="61"/>
        <v>202.85293817276889</v>
      </c>
    </row>
    <row r="259" spans="1:11" s="2" customFormat="1" ht="12.75" customHeight="1" x14ac:dyDescent="0.25">
      <c r="B259" s="2" t="s">
        <v>17</v>
      </c>
      <c r="C259" s="6">
        <v>11290</v>
      </c>
      <c r="D259" s="6">
        <v>6500</v>
      </c>
      <c r="E259" s="6">
        <f t="shared" si="59"/>
        <v>940.45699999999999</v>
      </c>
      <c r="F259" s="6">
        <v>541</v>
      </c>
      <c r="G259" s="15">
        <f t="shared" si="60"/>
        <v>20684.750817276887</v>
      </c>
      <c r="H259" s="15">
        <f t="shared" si="58"/>
        <v>399.45699999999999</v>
      </c>
      <c r="I259" s="31"/>
      <c r="J259" s="16"/>
      <c r="K259" s="15">
        <f t="shared" si="61"/>
        <v>206.84750817276887</v>
      </c>
    </row>
    <row r="260" spans="1:11" s="2" customFormat="1" ht="12.75" customHeight="1" x14ac:dyDescent="0.25">
      <c r="B260" s="2" t="s">
        <v>18</v>
      </c>
      <c r="C260" s="6">
        <v>11792</v>
      </c>
      <c r="D260" s="6">
        <v>6500</v>
      </c>
      <c r="E260" s="6">
        <f t="shared" si="59"/>
        <v>982.27359999999999</v>
      </c>
      <c r="F260" s="6">
        <v>541</v>
      </c>
      <c r="G260" s="15">
        <f t="shared" si="60"/>
        <v>21084.207817276885</v>
      </c>
      <c r="H260" s="15">
        <f t="shared" si="58"/>
        <v>441.27359999999999</v>
      </c>
      <c r="I260" s="31"/>
      <c r="J260" s="16"/>
      <c r="K260" s="15">
        <f t="shared" si="61"/>
        <v>210.84207817276885</v>
      </c>
    </row>
    <row r="261" spans="1:11" s="2" customFormat="1" ht="12.75" customHeight="1" x14ac:dyDescent="0.25">
      <c r="B261" s="2" t="s">
        <v>19</v>
      </c>
      <c r="C261" s="6">
        <v>11792</v>
      </c>
      <c r="D261" s="6">
        <v>6500</v>
      </c>
      <c r="E261" s="6">
        <f t="shared" si="59"/>
        <v>982.27359999999999</v>
      </c>
      <c r="F261" s="6">
        <v>541</v>
      </c>
      <c r="G261" s="15">
        <f t="shared" si="60"/>
        <v>21525.481417276886</v>
      </c>
      <c r="H261" s="15">
        <f t="shared" si="58"/>
        <v>441.27359999999999</v>
      </c>
      <c r="I261" s="31"/>
      <c r="J261" s="16"/>
      <c r="K261" s="15">
        <f t="shared" si="61"/>
        <v>215.25481417276887</v>
      </c>
    </row>
    <row r="262" spans="1:11" s="2" customFormat="1" ht="12.75" customHeight="1" x14ac:dyDescent="0.25">
      <c r="B262" s="2" t="s">
        <v>20</v>
      </c>
      <c r="C262" s="6">
        <v>12056</v>
      </c>
      <c r="D262" s="6">
        <v>6500</v>
      </c>
      <c r="E262" s="6">
        <f t="shared" si="59"/>
        <v>1004.2648</v>
      </c>
      <c r="F262" s="6">
        <v>541</v>
      </c>
      <c r="G262" s="15">
        <f t="shared" si="60"/>
        <v>21966.755017276886</v>
      </c>
      <c r="H262" s="15">
        <f t="shared" si="58"/>
        <v>463.26480000000004</v>
      </c>
      <c r="K262" s="15">
        <f t="shared" si="61"/>
        <v>219.66755017276887</v>
      </c>
    </row>
    <row r="263" spans="1:11" s="2" customFormat="1" ht="12.75" customHeight="1" x14ac:dyDescent="0.25">
      <c r="B263" s="2" t="s">
        <v>21</v>
      </c>
      <c r="C263" s="6">
        <v>12056</v>
      </c>
      <c r="D263" s="6">
        <v>6500</v>
      </c>
      <c r="E263" s="6">
        <f t="shared" si="59"/>
        <v>1004.2648</v>
      </c>
      <c r="F263" s="6">
        <v>541</v>
      </c>
      <c r="G263" s="15">
        <f t="shared" si="60"/>
        <v>22430.019817276887</v>
      </c>
      <c r="H263" s="15">
        <f t="shared" si="58"/>
        <v>463.26480000000004</v>
      </c>
      <c r="K263" s="15">
        <f t="shared" si="61"/>
        <v>224.30019817276889</v>
      </c>
    </row>
    <row r="264" spans="1:11" s="2" customFormat="1" ht="12.75" customHeight="1" x14ac:dyDescent="0.25">
      <c r="B264" s="7" t="s">
        <v>22</v>
      </c>
      <c r="C264" s="8">
        <f>SUM(C251:C263)</f>
        <v>137698</v>
      </c>
      <c r="D264" s="9" t="s">
        <v>23</v>
      </c>
      <c r="E264" s="8">
        <f>SUM(E251:E263)</f>
        <v>11470.243400000003</v>
      </c>
      <c r="F264" s="8">
        <f>SUM(F251:F263)</f>
        <v>6492</v>
      </c>
      <c r="G264" s="30">
        <f>SUM(G251:G263)</f>
        <v>260241.65542459956</v>
      </c>
      <c r="H264" s="30">
        <f>SUM(H251:H263)</f>
        <v>4978.2433999999994</v>
      </c>
      <c r="I264" s="38">
        <f>H249/12</f>
        <v>0.01</v>
      </c>
      <c r="J264" s="23"/>
      <c r="K264" s="30">
        <f>SUM(K251:K263)</f>
        <v>2602.4165542459955</v>
      </c>
    </row>
    <row r="265" spans="1:11" s="2" customFormat="1" ht="12.75" customHeight="1" x14ac:dyDescent="0.25">
      <c r="G265" s="15"/>
      <c r="H265" s="15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10">
        <f>G264*I264</f>
        <v>2602.4165542459955</v>
      </c>
      <c r="F266" s="2" t="s">
        <v>25</v>
      </c>
      <c r="G266" s="73">
        <f>$C266+$H264</f>
        <v>7580.6599542459953</v>
      </c>
      <c r="H266" s="15"/>
      <c r="I266" s="15">
        <f>SUM($I$14,$G$33,$G$53,$G$73,$G$93,$G$112,$G$131,$G$150,$G$169,$G$188,$G$207,$G$227,$G$246,$G$266)</f>
        <v>25495.701171522887</v>
      </c>
      <c r="J266" s="143" t="str">
        <f>IF($K264=$C266,"Intt OK","Intt CHECK IT")</f>
        <v>Intt OK</v>
      </c>
      <c r="K266" s="15"/>
    </row>
    <row r="267" spans="1:11" s="1" customFormat="1" ht="12.75" customHeight="1" x14ac:dyDescent="0.25">
      <c r="H267" s="53"/>
      <c r="I267" s="135" t="str">
        <f>IF($I266=$G271,"OK","CHECK IT")</f>
        <v>OK</v>
      </c>
      <c r="J267" s="16"/>
      <c r="K267" s="28"/>
    </row>
    <row r="268" spans="1:11" s="1" customFormat="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3" t="s">
        <v>4</v>
      </c>
      <c r="H268" s="136" t="s">
        <v>49</v>
      </c>
      <c r="I268" s="31"/>
      <c r="J268" s="2"/>
      <c r="K268" s="28"/>
    </row>
    <row r="269" spans="1:11" s="1" customFormat="1" ht="12.75" customHeight="1" x14ac:dyDescent="0.25">
      <c r="A269" s="2"/>
      <c r="B269" s="439" t="s">
        <v>101</v>
      </c>
      <c r="C269" s="439"/>
      <c r="D269" s="439"/>
      <c r="E269" s="439" t="s">
        <v>102</v>
      </c>
      <c r="F269" s="439"/>
      <c r="G269" s="4" t="s">
        <v>103</v>
      </c>
      <c r="H269" s="56">
        <v>8.5000000000000006E-2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5" t="s">
        <v>14</v>
      </c>
      <c r="H270" s="48" t="s">
        <v>15</v>
      </c>
      <c r="I270" s="3" t="s">
        <v>16</v>
      </c>
      <c r="J270" s="2"/>
      <c r="K270" s="28"/>
    </row>
    <row r="271" spans="1:11" s="1" customFormat="1" ht="12.75" customHeight="1" x14ac:dyDescent="0.25">
      <c r="A271" s="2"/>
      <c r="B271" s="2" t="s">
        <v>27</v>
      </c>
      <c r="C271" s="6">
        <v>12569</v>
      </c>
      <c r="D271" s="6">
        <v>6500</v>
      </c>
      <c r="E271" s="6">
        <f>C271*8.33%</f>
        <v>1046.9976999999999</v>
      </c>
      <c r="F271" s="6">
        <v>541</v>
      </c>
      <c r="G271" s="15">
        <f>$G$14+$G$33+$G$53+$G$73+$G$93+$G$112+$G$131+$G$150+$G$169+$G$188+$G$207+$G$227+$G$246+$G$266</f>
        <v>25495.701171522887</v>
      </c>
      <c r="H271" s="15">
        <f t="shared" ref="H271:H283" si="62">E271-F271</f>
        <v>505.9976999999999</v>
      </c>
      <c r="I271" s="31"/>
      <c r="J271" s="16"/>
      <c r="K271" s="15">
        <f>(G271)*($H$269/12)</f>
        <v>180.59454996495379</v>
      </c>
    </row>
    <row r="272" spans="1:11" s="1" customFormat="1" ht="12.75" customHeight="1" x14ac:dyDescent="0.25">
      <c r="A272" s="2"/>
      <c r="B272" s="2" t="s">
        <v>28</v>
      </c>
      <c r="C272" s="6">
        <v>16252</v>
      </c>
      <c r="D272" s="6">
        <v>6500</v>
      </c>
      <c r="E272" s="6">
        <f t="shared" ref="E272:E283" si="63">C272*8.33%</f>
        <v>1353.7916</v>
      </c>
      <c r="F272" s="6">
        <v>541</v>
      </c>
      <c r="G272" s="15">
        <f t="shared" ref="G272:G283" si="64">$G271+$H271</f>
        <v>26001.698871522887</v>
      </c>
      <c r="H272" s="15">
        <f t="shared" si="62"/>
        <v>812.79160000000002</v>
      </c>
      <c r="I272" s="31"/>
      <c r="J272" s="16"/>
      <c r="K272" s="15">
        <f t="shared" ref="K272:K283" si="65">(G272)*($H$269/12)</f>
        <v>184.17870033995379</v>
      </c>
    </row>
    <row r="273" spans="1:11" s="1" customFormat="1" ht="12.75" customHeight="1" x14ac:dyDescent="0.25">
      <c r="A273" s="2"/>
      <c r="B273" s="2" t="s">
        <v>119</v>
      </c>
      <c r="C273" s="6">
        <v>13351</v>
      </c>
      <c r="D273" s="6">
        <v>6500</v>
      </c>
      <c r="E273" s="6">
        <f t="shared" si="63"/>
        <v>1112.1383000000001</v>
      </c>
      <c r="F273" s="6">
        <v>0</v>
      </c>
      <c r="G273" s="15">
        <f t="shared" si="64"/>
        <v>26814.490471522888</v>
      </c>
      <c r="H273" s="15">
        <f t="shared" si="62"/>
        <v>1112.1383000000001</v>
      </c>
      <c r="I273" s="31"/>
      <c r="J273" s="16"/>
      <c r="K273" s="15">
        <f t="shared" si="65"/>
        <v>189.93597417328712</v>
      </c>
    </row>
    <row r="274" spans="1:11" s="1" customFormat="1" ht="12.75" customHeight="1" x14ac:dyDescent="0.25">
      <c r="A274" s="2"/>
      <c r="B274" s="2" t="s">
        <v>29</v>
      </c>
      <c r="C274" s="6">
        <v>16252</v>
      </c>
      <c r="D274" s="6">
        <v>6500</v>
      </c>
      <c r="E274" s="6">
        <f t="shared" si="63"/>
        <v>1353.7916</v>
      </c>
      <c r="F274" s="6">
        <v>541</v>
      </c>
      <c r="G274" s="15">
        <f t="shared" si="64"/>
        <v>27926.628771522886</v>
      </c>
      <c r="H274" s="15">
        <f t="shared" si="62"/>
        <v>812.79160000000002</v>
      </c>
      <c r="I274" s="31"/>
      <c r="J274" s="16"/>
      <c r="K274" s="15">
        <f t="shared" si="65"/>
        <v>197.8136204649538</v>
      </c>
    </row>
    <row r="275" spans="1:11" s="1" customFormat="1" ht="12.75" customHeight="1" x14ac:dyDescent="0.25">
      <c r="A275" s="2"/>
      <c r="B275" s="2" t="s">
        <v>30</v>
      </c>
      <c r="C275" s="6">
        <v>16252</v>
      </c>
      <c r="D275" s="6">
        <v>6500</v>
      </c>
      <c r="E275" s="6">
        <f t="shared" si="63"/>
        <v>1353.7916</v>
      </c>
      <c r="F275" s="6">
        <v>541</v>
      </c>
      <c r="G275" s="15">
        <f t="shared" si="64"/>
        <v>28739.420371522887</v>
      </c>
      <c r="H275" s="15">
        <f t="shared" si="62"/>
        <v>812.79160000000002</v>
      </c>
      <c r="I275" s="31"/>
      <c r="J275" s="16"/>
      <c r="K275" s="15">
        <f t="shared" si="65"/>
        <v>203.57089429828713</v>
      </c>
    </row>
    <row r="276" spans="1:11" s="1" customFormat="1" ht="12.75" customHeight="1" x14ac:dyDescent="0.25">
      <c r="A276" s="2"/>
      <c r="B276" s="2" t="s">
        <v>31</v>
      </c>
      <c r="C276" s="6">
        <v>16739</v>
      </c>
      <c r="D276" s="6">
        <v>6500</v>
      </c>
      <c r="E276" s="6">
        <f t="shared" si="63"/>
        <v>1394.3587</v>
      </c>
      <c r="F276" s="6">
        <v>541</v>
      </c>
      <c r="G276" s="15">
        <f t="shared" si="64"/>
        <v>29552.211971522887</v>
      </c>
      <c r="H276" s="15">
        <f t="shared" si="62"/>
        <v>853.3587</v>
      </c>
      <c r="I276" s="31"/>
      <c r="J276" s="16"/>
      <c r="K276" s="15">
        <f t="shared" si="65"/>
        <v>209.32816813162046</v>
      </c>
    </row>
    <row r="277" spans="1:11" s="1" customFormat="1" ht="12.75" customHeight="1" x14ac:dyDescent="0.25">
      <c r="A277" s="2"/>
      <c r="B277" s="2" t="s">
        <v>32</v>
      </c>
      <c r="C277" s="6">
        <v>16739</v>
      </c>
      <c r="D277" s="6">
        <v>6500</v>
      </c>
      <c r="E277" s="6">
        <f t="shared" si="63"/>
        <v>1394.3587</v>
      </c>
      <c r="F277" s="6">
        <v>541</v>
      </c>
      <c r="G277" s="15">
        <f t="shared" si="64"/>
        <v>30405.570671522888</v>
      </c>
      <c r="H277" s="15">
        <f t="shared" si="62"/>
        <v>853.3587</v>
      </c>
      <c r="I277" s="31"/>
      <c r="J277" s="16"/>
      <c r="K277" s="15">
        <f t="shared" si="65"/>
        <v>215.37279225662047</v>
      </c>
    </row>
    <row r="278" spans="1:11" s="1" customFormat="1" ht="12.75" customHeight="1" x14ac:dyDescent="0.25">
      <c r="A278" s="2"/>
      <c r="B278" s="2" t="s">
        <v>33</v>
      </c>
      <c r="C278" s="6">
        <v>16739</v>
      </c>
      <c r="D278" s="6">
        <v>6500</v>
      </c>
      <c r="E278" s="6">
        <f t="shared" si="63"/>
        <v>1394.3587</v>
      </c>
      <c r="F278" s="6">
        <v>541</v>
      </c>
      <c r="G278" s="15">
        <f t="shared" si="64"/>
        <v>31258.929371522889</v>
      </c>
      <c r="H278" s="15">
        <f t="shared" si="62"/>
        <v>853.3587</v>
      </c>
      <c r="I278" s="31"/>
      <c r="J278" s="16"/>
      <c r="K278" s="15">
        <f t="shared" si="65"/>
        <v>221.41741638162048</v>
      </c>
    </row>
    <row r="279" spans="1:11" s="1" customFormat="1" ht="12.75" customHeight="1" x14ac:dyDescent="0.25">
      <c r="A279" s="2"/>
      <c r="B279" s="2" t="s">
        <v>17</v>
      </c>
      <c r="C279" s="6">
        <v>16739</v>
      </c>
      <c r="D279" s="6">
        <v>6500</v>
      </c>
      <c r="E279" s="6">
        <f t="shared" si="63"/>
        <v>1394.3587</v>
      </c>
      <c r="F279" s="6">
        <v>541</v>
      </c>
      <c r="G279" s="15">
        <f t="shared" si="64"/>
        <v>32112.288071522889</v>
      </c>
      <c r="H279" s="15">
        <f t="shared" si="62"/>
        <v>853.3587</v>
      </c>
      <c r="I279" s="31"/>
      <c r="J279" s="16"/>
      <c r="K279" s="15">
        <f t="shared" si="65"/>
        <v>227.4620405066205</v>
      </c>
    </row>
    <row r="280" spans="1:11" s="1" customFormat="1" ht="12.75" customHeight="1" x14ac:dyDescent="0.25">
      <c r="A280" s="2"/>
      <c r="B280" s="2" t="s">
        <v>18</v>
      </c>
      <c r="C280" s="6">
        <v>16739</v>
      </c>
      <c r="D280" s="6">
        <v>6500</v>
      </c>
      <c r="E280" s="6">
        <f t="shared" si="63"/>
        <v>1394.3587</v>
      </c>
      <c r="F280" s="6">
        <v>541</v>
      </c>
      <c r="G280" s="15">
        <f t="shared" si="64"/>
        <v>32965.646771522886</v>
      </c>
      <c r="H280" s="15">
        <f t="shared" si="62"/>
        <v>853.3587</v>
      </c>
      <c r="I280" s="31"/>
      <c r="J280" s="16"/>
      <c r="K280" s="15">
        <f t="shared" si="65"/>
        <v>233.50666463162045</v>
      </c>
    </row>
    <row r="281" spans="1:11" s="1" customFormat="1" ht="12.75" customHeight="1" x14ac:dyDescent="0.25">
      <c r="A281" s="2"/>
      <c r="B281" s="2" t="s">
        <v>19</v>
      </c>
      <c r="C281" s="6">
        <v>17605</v>
      </c>
      <c r="D281" s="6">
        <v>6500</v>
      </c>
      <c r="E281" s="6">
        <f t="shared" si="63"/>
        <v>1466.4965</v>
      </c>
      <c r="F281" s="6">
        <v>541</v>
      </c>
      <c r="G281" s="15">
        <f t="shared" si="64"/>
        <v>33819.005471522883</v>
      </c>
      <c r="H281" s="15">
        <f t="shared" si="62"/>
        <v>925.49649999999997</v>
      </c>
      <c r="I281" s="31"/>
      <c r="J281" s="16"/>
      <c r="K281" s="15">
        <f t="shared" si="65"/>
        <v>239.55128875662044</v>
      </c>
    </row>
    <row r="282" spans="1:11" s="1" customFormat="1" ht="12.75" customHeight="1" x14ac:dyDescent="0.25">
      <c r="A282" s="2"/>
      <c r="B282" s="2" t="s">
        <v>20</v>
      </c>
      <c r="C282" s="6">
        <v>17605</v>
      </c>
      <c r="D282" s="6">
        <v>6500</v>
      </c>
      <c r="E282" s="6">
        <f t="shared" si="63"/>
        <v>1466.4965</v>
      </c>
      <c r="F282" s="6">
        <v>541</v>
      </c>
      <c r="G282" s="15">
        <f t="shared" si="64"/>
        <v>34744.501971522885</v>
      </c>
      <c r="H282" s="15">
        <f t="shared" si="62"/>
        <v>925.49649999999997</v>
      </c>
      <c r="I282" s="31"/>
      <c r="J282" s="16"/>
      <c r="K282" s="15">
        <f t="shared" si="65"/>
        <v>246.10688896495378</v>
      </c>
    </row>
    <row r="283" spans="1:11" s="1" customFormat="1" ht="12.75" customHeight="1" x14ac:dyDescent="0.25">
      <c r="A283" s="2"/>
      <c r="B283" s="2" t="s">
        <v>21</v>
      </c>
      <c r="C283" s="6">
        <v>17605</v>
      </c>
      <c r="D283" s="6">
        <v>6500</v>
      </c>
      <c r="E283" s="6">
        <f t="shared" si="63"/>
        <v>1466.4965</v>
      </c>
      <c r="F283" s="6">
        <v>541</v>
      </c>
      <c r="G283" s="15">
        <f t="shared" si="64"/>
        <v>35669.998471522886</v>
      </c>
      <c r="H283" s="15">
        <f t="shared" si="62"/>
        <v>925.49649999999997</v>
      </c>
      <c r="I283" s="41"/>
      <c r="J283" s="16"/>
      <c r="K283" s="15">
        <f t="shared" si="65"/>
        <v>252.66248917328713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211186</v>
      </c>
      <c r="D284" s="9" t="s">
        <v>23</v>
      </c>
      <c r="E284" s="8">
        <f>SUM(E271:E283)</f>
        <v>17591.793799999999</v>
      </c>
      <c r="F284" s="8">
        <f>SUM(F271:F283)</f>
        <v>6492</v>
      </c>
      <c r="G284" s="30">
        <f>SUM(G271:G283)</f>
        <v>395506.09242979751</v>
      </c>
      <c r="H284" s="30">
        <f>SUM(H271:H283)</f>
        <v>11099.793799999998</v>
      </c>
      <c r="I284" s="38">
        <f>H269/12</f>
        <v>7.0833333333333338E-3</v>
      </c>
      <c r="J284" s="23"/>
      <c r="K284" s="30">
        <f>SUM(K271:K283)</f>
        <v>2801.5014880443996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J285" s="16"/>
      <c r="K285" s="15"/>
    </row>
    <row r="286" spans="1:11" s="1" customFormat="1" ht="12.75" customHeight="1" x14ac:dyDescent="0.25">
      <c r="A286" s="2"/>
      <c r="B286" s="2" t="s">
        <v>24</v>
      </c>
      <c r="C286" s="10">
        <f>G284*I284</f>
        <v>2801.5014880443991</v>
      </c>
      <c r="D286" s="2"/>
      <c r="E286" s="2"/>
      <c r="F286" s="2" t="s">
        <v>25</v>
      </c>
      <c r="G286" s="73">
        <f>$C286+$H284</f>
        <v>13901.295288044397</v>
      </c>
      <c r="H286" s="15"/>
      <c r="I286" s="15">
        <f>SUM($I$14,$G$33,$G$53,$G$73,$G$93,$G$112,$G$131,$G$150,$G$169,$G$188,$G$207,$G$227,$G$246,$G$266,$G$286)</f>
        <v>39396.996459567286</v>
      </c>
      <c r="J286" s="143" t="str">
        <f>IF($K284=$C286,"Intt OK","Intt CHECK IT")</f>
        <v>Intt OK</v>
      </c>
      <c r="K286" s="15"/>
    </row>
    <row r="287" spans="1:11" s="1" customFormat="1" ht="12.75" customHeight="1" x14ac:dyDescent="0.25">
      <c r="H287" s="53"/>
      <c r="I287" s="135" t="str">
        <f>IF($I286=$G291,"OK","CHECK IT")</f>
        <v>OK</v>
      </c>
      <c r="J287" s="2"/>
      <c r="K287" s="28"/>
    </row>
    <row r="288" spans="1:11" s="1" customFormat="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3" t="s">
        <v>4</v>
      </c>
      <c r="H288" s="136" t="s">
        <v>50</v>
      </c>
      <c r="I288" s="38"/>
      <c r="J288" s="2"/>
      <c r="K288" s="28"/>
    </row>
    <row r="289" spans="1:11" s="1" customFormat="1" ht="12.75" customHeight="1" x14ac:dyDescent="0.25">
      <c r="A289" s="2"/>
      <c r="B289" s="439" t="s">
        <v>101</v>
      </c>
      <c r="C289" s="439"/>
      <c r="D289" s="439"/>
      <c r="E289" s="439" t="s">
        <v>102</v>
      </c>
      <c r="F289" s="439"/>
      <c r="G289" s="4" t="s">
        <v>103</v>
      </c>
      <c r="H289" s="56">
        <v>9.5000000000000001E-2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5" t="s">
        <v>14</v>
      </c>
      <c r="H290" s="48" t="s">
        <v>15</v>
      </c>
      <c r="I290" s="3" t="s">
        <v>16</v>
      </c>
      <c r="J290" s="2"/>
      <c r="K290" s="28"/>
    </row>
    <row r="291" spans="1:11" s="1" customFormat="1" ht="12.75" customHeight="1" x14ac:dyDescent="0.25">
      <c r="A291" s="2"/>
      <c r="B291" s="2" t="s">
        <v>27</v>
      </c>
      <c r="C291" s="6">
        <v>17605</v>
      </c>
      <c r="D291" s="6">
        <v>6500</v>
      </c>
      <c r="E291" s="6">
        <f>C291*8.33%</f>
        <v>1466.4965</v>
      </c>
      <c r="F291" s="6">
        <v>541</v>
      </c>
      <c r="G291" s="15">
        <f>$G$14+$G$33+$G$53+$G$73+$G$93+$G$112+$G$131+$G$150+$G$169+$G$188+$G$207+$G$227+$G$246+$G$266+$G$286</f>
        <v>39396.996459567286</v>
      </c>
      <c r="H291" s="15">
        <f t="shared" ref="H291:H303" si="66">E291-F291</f>
        <v>925.49649999999997</v>
      </c>
      <c r="I291" s="31"/>
      <c r="J291" s="16"/>
      <c r="K291" s="15">
        <f>(G291)*($H$289/12)</f>
        <v>311.89288863824106</v>
      </c>
    </row>
    <row r="292" spans="1:11" s="1" customFormat="1" ht="12.75" customHeight="1" x14ac:dyDescent="0.25">
      <c r="A292" s="2"/>
      <c r="B292" s="2" t="s">
        <v>119</v>
      </c>
      <c r="C292" s="6">
        <v>13351</v>
      </c>
      <c r="D292" s="6">
        <v>6500</v>
      </c>
      <c r="E292" s="6">
        <f t="shared" ref="E292:E303" si="67">C292*8.33%</f>
        <v>1112.1383000000001</v>
      </c>
      <c r="F292" s="6">
        <v>0</v>
      </c>
      <c r="G292" s="15">
        <f t="shared" ref="G292:G303" si="68">$G291+$H291</f>
        <v>40322.492959567287</v>
      </c>
      <c r="H292" s="15">
        <f t="shared" si="66"/>
        <v>1112.1383000000001</v>
      </c>
      <c r="I292" s="31"/>
      <c r="J292" s="16"/>
      <c r="K292" s="15">
        <f>(G292)*($H$289/12)</f>
        <v>319.2197359299077</v>
      </c>
    </row>
    <row r="293" spans="1:11" s="1" customFormat="1" ht="12.75" customHeight="1" x14ac:dyDescent="0.25">
      <c r="A293" s="2"/>
      <c r="B293" s="2" t="s">
        <v>28</v>
      </c>
      <c r="C293" s="6">
        <v>18326</v>
      </c>
      <c r="D293" s="6">
        <v>6500</v>
      </c>
      <c r="E293" s="6">
        <f t="shared" si="67"/>
        <v>1526.5558000000001</v>
      </c>
      <c r="F293" s="6">
        <v>541</v>
      </c>
      <c r="G293" s="15">
        <f t="shared" si="68"/>
        <v>41434.631259567286</v>
      </c>
      <c r="H293" s="15">
        <f t="shared" si="66"/>
        <v>985.55580000000009</v>
      </c>
      <c r="I293" s="31"/>
      <c r="J293" s="16"/>
      <c r="K293" s="15">
        <f t="shared" ref="K293:K303" si="69">(G293)*($H$289/12)</f>
        <v>328.02416413824102</v>
      </c>
    </row>
    <row r="294" spans="1:11" s="1" customFormat="1" ht="12.75" customHeight="1" x14ac:dyDescent="0.25">
      <c r="A294" s="2"/>
      <c r="B294" s="2" t="s">
        <v>29</v>
      </c>
      <c r="C294" s="6">
        <v>18326</v>
      </c>
      <c r="D294" s="6">
        <v>6500</v>
      </c>
      <c r="E294" s="6">
        <f t="shared" si="67"/>
        <v>1526.5558000000001</v>
      </c>
      <c r="F294" s="6">
        <v>541</v>
      </c>
      <c r="G294" s="15">
        <f t="shared" si="68"/>
        <v>42420.187059567288</v>
      </c>
      <c r="H294" s="15">
        <f t="shared" si="66"/>
        <v>985.55580000000009</v>
      </c>
      <c r="I294" s="31"/>
      <c r="J294" s="16"/>
      <c r="K294" s="15">
        <f t="shared" si="69"/>
        <v>335.82648088824106</v>
      </c>
    </row>
    <row r="295" spans="1:11" s="1" customFormat="1" ht="12.75" customHeight="1" x14ac:dyDescent="0.25">
      <c r="A295" s="2"/>
      <c r="B295" s="2" t="s">
        <v>30</v>
      </c>
      <c r="C295" s="6">
        <v>18326</v>
      </c>
      <c r="D295" s="6">
        <v>6500</v>
      </c>
      <c r="E295" s="6">
        <f t="shared" si="67"/>
        <v>1526.5558000000001</v>
      </c>
      <c r="F295" s="6">
        <v>541</v>
      </c>
      <c r="G295" s="15">
        <f t="shared" si="68"/>
        <v>43405.74285956729</v>
      </c>
      <c r="H295" s="15">
        <f t="shared" si="66"/>
        <v>985.55580000000009</v>
      </c>
      <c r="I295" s="31"/>
      <c r="J295" s="16"/>
      <c r="K295" s="15">
        <f t="shared" si="69"/>
        <v>343.62879763824105</v>
      </c>
    </row>
    <row r="296" spans="1:11" s="1" customFormat="1" ht="12.75" customHeight="1" x14ac:dyDescent="0.25">
      <c r="A296" s="2"/>
      <c r="B296" s="2" t="s">
        <v>31</v>
      </c>
      <c r="C296" s="6">
        <v>18885</v>
      </c>
      <c r="D296" s="6">
        <v>6500</v>
      </c>
      <c r="E296" s="6">
        <f t="shared" si="67"/>
        <v>1573.1205</v>
      </c>
      <c r="F296" s="6">
        <v>541</v>
      </c>
      <c r="G296" s="15">
        <f t="shared" si="68"/>
        <v>44391.298659567292</v>
      </c>
      <c r="H296" s="15">
        <f t="shared" si="66"/>
        <v>1032.1205</v>
      </c>
      <c r="I296" s="31"/>
      <c r="J296" s="16"/>
      <c r="K296" s="15">
        <f t="shared" si="69"/>
        <v>351.4311143882411</v>
      </c>
    </row>
    <row r="297" spans="1:11" s="1" customFormat="1" ht="12.75" customHeight="1" x14ac:dyDescent="0.25">
      <c r="A297" s="2"/>
      <c r="B297" s="2" t="s">
        <v>32</v>
      </c>
      <c r="C297" s="6">
        <v>18885</v>
      </c>
      <c r="D297" s="6">
        <v>6500</v>
      </c>
      <c r="E297" s="6">
        <f t="shared" si="67"/>
        <v>1573.1205</v>
      </c>
      <c r="F297" s="6">
        <v>541</v>
      </c>
      <c r="G297" s="15">
        <f t="shared" si="68"/>
        <v>45423.419159567289</v>
      </c>
      <c r="H297" s="15">
        <f t="shared" si="66"/>
        <v>1032.1205</v>
      </c>
      <c r="I297" s="31"/>
      <c r="J297" s="16"/>
      <c r="K297" s="15">
        <f t="shared" si="69"/>
        <v>359.60206834657441</v>
      </c>
    </row>
    <row r="298" spans="1:11" s="1" customFormat="1" ht="12.75" customHeight="1" x14ac:dyDescent="0.25">
      <c r="A298" s="2"/>
      <c r="B298" s="2" t="s">
        <v>33</v>
      </c>
      <c r="C298" s="6">
        <v>18885</v>
      </c>
      <c r="D298" s="6">
        <v>6500</v>
      </c>
      <c r="E298" s="6">
        <f t="shared" si="67"/>
        <v>1573.1205</v>
      </c>
      <c r="F298" s="6">
        <v>541</v>
      </c>
      <c r="G298" s="15">
        <f t="shared" si="68"/>
        <v>46455.539659567286</v>
      </c>
      <c r="H298" s="15">
        <f t="shared" si="66"/>
        <v>1032.1205</v>
      </c>
      <c r="I298" s="31"/>
      <c r="J298" s="16"/>
      <c r="K298" s="15">
        <f t="shared" si="69"/>
        <v>367.77302230490773</v>
      </c>
    </row>
    <row r="299" spans="1:11" s="1" customFormat="1" ht="12.75" customHeight="1" x14ac:dyDescent="0.25">
      <c r="A299" s="2"/>
      <c r="B299" s="2" t="s">
        <v>17</v>
      </c>
      <c r="C299" s="6">
        <v>18885</v>
      </c>
      <c r="D299" s="6">
        <v>6500</v>
      </c>
      <c r="E299" s="6">
        <f t="shared" si="67"/>
        <v>1573.1205</v>
      </c>
      <c r="F299" s="6">
        <v>541</v>
      </c>
      <c r="G299" s="15">
        <f t="shared" si="68"/>
        <v>47487.660159567284</v>
      </c>
      <c r="H299" s="15">
        <f t="shared" si="66"/>
        <v>1032.1205</v>
      </c>
      <c r="I299" s="31"/>
      <c r="J299" s="16"/>
      <c r="K299" s="15">
        <f t="shared" si="69"/>
        <v>375.94397626324104</v>
      </c>
    </row>
    <row r="300" spans="1:11" s="1" customFormat="1" ht="12.75" customHeight="1" x14ac:dyDescent="0.25">
      <c r="A300" s="2"/>
      <c r="B300" s="2" t="s">
        <v>18</v>
      </c>
      <c r="C300" s="6">
        <v>18885</v>
      </c>
      <c r="D300" s="6">
        <v>6500</v>
      </c>
      <c r="E300" s="6">
        <f t="shared" si="67"/>
        <v>1573.1205</v>
      </c>
      <c r="F300" s="6">
        <v>541</v>
      </c>
      <c r="G300" s="15">
        <f t="shared" si="68"/>
        <v>48519.780659567281</v>
      </c>
      <c r="H300" s="15">
        <f t="shared" si="66"/>
        <v>1032.1205</v>
      </c>
      <c r="I300" s="31"/>
      <c r="J300" s="16"/>
      <c r="K300" s="15">
        <f t="shared" si="69"/>
        <v>384.11493022157435</v>
      </c>
    </row>
    <row r="301" spans="1:11" s="1" customFormat="1" ht="12.75" customHeight="1" x14ac:dyDescent="0.25">
      <c r="A301" s="2"/>
      <c r="B301" s="2" t="s">
        <v>19</v>
      </c>
      <c r="C301" s="6">
        <v>20075</v>
      </c>
      <c r="D301" s="6">
        <v>6500</v>
      </c>
      <c r="E301" s="6">
        <f t="shared" si="67"/>
        <v>1672.2474999999999</v>
      </c>
      <c r="F301" s="6">
        <v>541</v>
      </c>
      <c r="G301" s="15">
        <f t="shared" si="68"/>
        <v>49551.901159567278</v>
      </c>
      <c r="H301" s="15">
        <f t="shared" si="66"/>
        <v>1131.2474999999999</v>
      </c>
      <c r="I301" s="31"/>
      <c r="J301" s="16"/>
      <c r="K301" s="15">
        <f t="shared" si="69"/>
        <v>392.28588417990767</v>
      </c>
    </row>
    <row r="302" spans="1:11" s="1" customFormat="1" ht="12.75" customHeight="1" x14ac:dyDescent="0.25">
      <c r="A302" s="2"/>
      <c r="B302" s="2" t="s">
        <v>20</v>
      </c>
      <c r="C302" s="6">
        <v>20075</v>
      </c>
      <c r="D302" s="6">
        <v>6500</v>
      </c>
      <c r="E302" s="6">
        <f t="shared" si="67"/>
        <v>1672.2474999999999</v>
      </c>
      <c r="F302" s="6">
        <v>541</v>
      </c>
      <c r="G302" s="15">
        <f t="shared" si="68"/>
        <v>50683.148659567276</v>
      </c>
      <c r="H302" s="15">
        <f t="shared" si="66"/>
        <v>1131.2474999999999</v>
      </c>
      <c r="I302" s="41"/>
      <c r="J302" s="16"/>
      <c r="K302" s="15">
        <f t="shared" si="69"/>
        <v>401.24159355490764</v>
      </c>
    </row>
    <row r="303" spans="1:11" s="1" customFormat="1" ht="12.75" customHeight="1" x14ac:dyDescent="0.25">
      <c r="A303" s="2"/>
      <c r="B303" s="2" t="s">
        <v>21</v>
      </c>
      <c r="C303" s="6">
        <v>20075</v>
      </c>
      <c r="D303" s="6">
        <v>6500</v>
      </c>
      <c r="E303" s="6">
        <f t="shared" si="67"/>
        <v>1672.2474999999999</v>
      </c>
      <c r="F303" s="6">
        <v>541</v>
      </c>
      <c r="G303" s="15">
        <f t="shared" si="68"/>
        <v>51814.396159567274</v>
      </c>
      <c r="H303" s="15">
        <f t="shared" si="66"/>
        <v>1131.2474999999999</v>
      </c>
      <c r="I303" s="41"/>
      <c r="J303" s="16"/>
      <c r="K303" s="15">
        <f t="shared" si="69"/>
        <v>410.19730292990761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240584</v>
      </c>
      <c r="D304" s="9" t="s">
        <v>23</v>
      </c>
      <c r="E304" s="8">
        <f>SUM(E291:E303)</f>
        <v>20040.647200000007</v>
      </c>
      <c r="F304" s="8">
        <f>SUM(F291:F303)</f>
        <v>6492</v>
      </c>
      <c r="G304" s="30">
        <f>SUM(G291:G303)</f>
        <v>591307.19487437466</v>
      </c>
      <c r="H304" s="30">
        <f>SUM(H291:H303)</f>
        <v>13548.647199999998</v>
      </c>
      <c r="I304" s="38">
        <f>H289/12</f>
        <v>7.9166666666666673E-3</v>
      </c>
      <c r="J304" s="23"/>
      <c r="K304" s="30">
        <f>SUM(K291:K303)</f>
        <v>4681.1819594221333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J305" s="16"/>
      <c r="K305" s="15"/>
    </row>
    <row r="306" spans="1:11" s="1" customFormat="1" ht="12.75" customHeight="1" x14ac:dyDescent="0.25">
      <c r="A306" s="2"/>
      <c r="B306" s="2" t="s">
        <v>24</v>
      </c>
      <c r="C306" s="10">
        <f>G304*I304</f>
        <v>4681.1819594221333</v>
      </c>
      <c r="D306" s="2"/>
      <c r="E306" s="2"/>
      <c r="F306" s="2" t="s">
        <v>25</v>
      </c>
      <c r="G306" s="73">
        <f>$C306+$H304</f>
        <v>18229.82915942213</v>
      </c>
      <c r="H306" s="15"/>
      <c r="I306" s="15">
        <f>SUM($I$14,$G$33,$G$53,$G$73,$G$93,$G$112,$G$131,$G$150,$G$169,$G$188,$G$207,$G$227,$G$246,$G$266,$G$286,$G$306)</f>
        <v>57626.825618989416</v>
      </c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H307" s="53"/>
      <c r="I307" s="135" t="str">
        <f>IF($I306=$G311,"OK","CHECK IT")</f>
        <v>OK</v>
      </c>
      <c r="J307" s="2"/>
      <c r="K307" s="28"/>
    </row>
    <row r="308" spans="1:11" s="1" customFormat="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3" t="s">
        <v>4</v>
      </c>
      <c r="H308" s="136" t="s">
        <v>51</v>
      </c>
      <c r="I308" s="31"/>
      <c r="J308" s="2"/>
      <c r="K308" s="28"/>
    </row>
    <row r="309" spans="1:11" s="1" customFormat="1" ht="12.75" customHeight="1" x14ac:dyDescent="0.25">
      <c r="A309" s="2"/>
      <c r="B309" s="439" t="s">
        <v>101</v>
      </c>
      <c r="C309" s="439"/>
      <c r="D309" s="439"/>
      <c r="E309" s="439" t="s">
        <v>102</v>
      </c>
      <c r="F309" s="439"/>
      <c r="G309" s="4" t="s">
        <v>103</v>
      </c>
      <c r="H309" s="56">
        <v>8.2500000000000004E-2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5" t="s">
        <v>14</v>
      </c>
      <c r="H310" s="48" t="s">
        <v>15</v>
      </c>
      <c r="I310" s="3" t="s">
        <v>16</v>
      </c>
      <c r="J310" s="2"/>
      <c r="K310" s="28"/>
    </row>
    <row r="311" spans="1:11" s="1" customFormat="1" ht="12.75" customHeight="1" x14ac:dyDescent="0.25">
      <c r="A311" s="2"/>
      <c r="B311" s="2" t="s">
        <v>27</v>
      </c>
      <c r="C311" s="6">
        <v>20075</v>
      </c>
      <c r="D311" s="6">
        <v>6500</v>
      </c>
      <c r="E311" s="6">
        <f>C311*8.33%</f>
        <v>1672.2474999999999</v>
      </c>
      <c r="F311" s="6">
        <v>541</v>
      </c>
      <c r="G311" s="15">
        <f>$G$14+$G$33+$G$53+$G$73+$G$93+$G$112+$G$131+$G$150+$G$169+$G$188+$G$207+$G$227+$G$246+$G$266+$G$286+$G$306</f>
        <v>57626.825618989416</v>
      </c>
      <c r="H311" s="15">
        <f t="shared" ref="H311:H322" si="70">E311-F311</f>
        <v>1131.2474999999999</v>
      </c>
      <c r="I311" s="31"/>
      <c r="J311" s="16"/>
      <c r="K311" s="15">
        <f>(G311)*($H$309/12)</f>
        <v>396.18442613055225</v>
      </c>
    </row>
    <row r="312" spans="1:11" s="1" customFormat="1" ht="12.75" customHeight="1" x14ac:dyDescent="0.25">
      <c r="A312" s="2"/>
      <c r="B312" s="2" t="s">
        <v>28</v>
      </c>
      <c r="C312" s="6">
        <v>33426</v>
      </c>
      <c r="D312" s="6">
        <v>6500</v>
      </c>
      <c r="E312" s="6">
        <f t="shared" ref="E312:E322" si="71">C312*8.33%</f>
        <v>2784.3858</v>
      </c>
      <c r="F312" s="6">
        <v>541</v>
      </c>
      <c r="G312" s="15">
        <f t="shared" ref="G312" si="72">$G311+$H311</f>
        <v>58758.073118989414</v>
      </c>
      <c r="H312" s="15">
        <f t="shared" si="70"/>
        <v>2243.3858</v>
      </c>
      <c r="I312" s="31"/>
      <c r="J312" s="16"/>
      <c r="K312" s="15">
        <f t="shared" ref="K312:K322" si="73">(G312)*($H$309/12)</f>
        <v>403.96175269305223</v>
      </c>
    </row>
    <row r="313" spans="1:11" s="1" customFormat="1" ht="12.75" customHeight="1" x14ac:dyDescent="0.25">
      <c r="A313" s="2"/>
      <c r="B313" s="2" t="s">
        <v>29</v>
      </c>
      <c r="C313" s="6">
        <v>20075</v>
      </c>
      <c r="D313" s="6">
        <v>6500</v>
      </c>
      <c r="E313" s="6">
        <f t="shared" si="71"/>
        <v>1672.2474999999999</v>
      </c>
      <c r="F313" s="6">
        <v>541</v>
      </c>
      <c r="G313" s="15">
        <f t="shared" ref="G313:G322" si="74">$G312+$H312</f>
        <v>61001.458918989418</v>
      </c>
      <c r="H313" s="15">
        <f t="shared" si="70"/>
        <v>1131.2474999999999</v>
      </c>
      <c r="I313" s="31"/>
      <c r="J313" s="16"/>
      <c r="K313" s="15">
        <f t="shared" si="73"/>
        <v>419.38503006805223</v>
      </c>
    </row>
    <row r="314" spans="1:11" s="1" customFormat="1" ht="12.75" customHeight="1" x14ac:dyDescent="0.25">
      <c r="A314" s="2"/>
      <c r="B314" s="2" t="s">
        <v>30</v>
      </c>
      <c r="C314" s="6">
        <v>20075</v>
      </c>
      <c r="D314" s="6">
        <v>6500</v>
      </c>
      <c r="E314" s="6">
        <f t="shared" si="71"/>
        <v>1672.2474999999999</v>
      </c>
      <c r="F314" s="6">
        <v>541</v>
      </c>
      <c r="G314" s="15">
        <f t="shared" si="74"/>
        <v>62132.706418989415</v>
      </c>
      <c r="H314" s="15">
        <f t="shared" si="70"/>
        <v>1131.2474999999999</v>
      </c>
      <c r="I314" s="31"/>
      <c r="J314" s="16"/>
      <c r="K314" s="15">
        <f t="shared" si="73"/>
        <v>427.16235663055221</v>
      </c>
    </row>
    <row r="315" spans="1:11" s="1" customFormat="1" ht="12.75" customHeight="1" x14ac:dyDescent="0.25">
      <c r="A315" s="2"/>
      <c r="B315" s="2" t="s">
        <v>31</v>
      </c>
      <c r="C315" s="6">
        <v>20682</v>
      </c>
      <c r="D315" s="6">
        <v>6500</v>
      </c>
      <c r="E315" s="6">
        <f t="shared" si="71"/>
        <v>1722.8106</v>
      </c>
      <c r="F315" s="6">
        <v>541</v>
      </c>
      <c r="G315" s="15">
        <f t="shared" si="74"/>
        <v>63263.953918989413</v>
      </c>
      <c r="H315" s="15">
        <f t="shared" si="70"/>
        <v>1181.8106</v>
      </c>
      <c r="I315" s="31"/>
      <c r="J315" s="16"/>
      <c r="K315" s="15">
        <f t="shared" si="73"/>
        <v>434.93968319305219</v>
      </c>
    </row>
    <row r="316" spans="1:11" s="1" customFormat="1" ht="12.75" customHeight="1" x14ac:dyDescent="0.25">
      <c r="A316" s="2"/>
      <c r="B316" s="2" t="s">
        <v>32</v>
      </c>
      <c r="C316" s="6">
        <v>20682</v>
      </c>
      <c r="D316" s="6">
        <v>6500</v>
      </c>
      <c r="E316" s="6">
        <f t="shared" si="71"/>
        <v>1722.8106</v>
      </c>
      <c r="F316" s="6">
        <v>541</v>
      </c>
      <c r="G316" s="15">
        <f t="shared" si="74"/>
        <v>64445.76451898941</v>
      </c>
      <c r="H316" s="15">
        <f t="shared" si="70"/>
        <v>1181.8106</v>
      </c>
      <c r="I316" s="31"/>
      <c r="J316" s="16"/>
      <c r="K316" s="15">
        <f t="shared" si="73"/>
        <v>443.06463106805222</v>
      </c>
    </row>
    <row r="317" spans="1:11" s="1" customFormat="1" ht="12.75" customHeight="1" x14ac:dyDescent="0.25">
      <c r="A317" s="2"/>
      <c r="B317" s="2" t="s">
        <v>33</v>
      </c>
      <c r="C317" s="6">
        <v>20682</v>
      </c>
      <c r="D317" s="6">
        <v>6500</v>
      </c>
      <c r="E317" s="6">
        <f t="shared" si="71"/>
        <v>1722.8106</v>
      </c>
      <c r="F317" s="6">
        <v>541</v>
      </c>
      <c r="G317" s="15">
        <f t="shared" si="74"/>
        <v>65627.575118989407</v>
      </c>
      <c r="H317" s="15">
        <f t="shared" si="70"/>
        <v>1181.8106</v>
      </c>
      <c r="I317" s="31"/>
      <c r="J317" s="16"/>
      <c r="K317" s="15">
        <f t="shared" si="73"/>
        <v>451.1895789430522</v>
      </c>
    </row>
    <row r="318" spans="1:11" s="1" customFormat="1" ht="12.75" customHeight="1" x14ac:dyDescent="0.25">
      <c r="A318" s="2"/>
      <c r="B318" s="2" t="s">
        <v>17</v>
      </c>
      <c r="C318" s="6">
        <v>20682</v>
      </c>
      <c r="D318" s="6">
        <v>6500</v>
      </c>
      <c r="E318" s="6">
        <f t="shared" si="71"/>
        <v>1722.8106</v>
      </c>
      <c r="F318" s="6">
        <v>541</v>
      </c>
      <c r="G318" s="15">
        <f t="shared" si="74"/>
        <v>66809.385718989404</v>
      </c>
      <c r="H318" s="15">
        <f t="shared" si="70"/>
        <v>1181.8106</v>
      </c>
      <c r="I318" s="31"/>
      <c r="J318" s="16"/>
      <c r="K318" s="15">
        <f t="shared" si="73"/>
        <v>459.31452681805217</v>
      </c>
    </row>
    <row r="319" spans="1:11" s="1" customFormat="1" ht="12.75" customHeight="1" x14ac:dyDescent="0.25">
      <c r="A319" s="2"/>
      <c r="B319" s="2" t="s">
        <v>18</v>
      </c>
      <c r="C319" s="6">
        <v>20682</v>
      </c>
      <c r="D319" s="6">
        <v>6500</v>
      </c>
      <c r="E319" s="6">
        <f t="shared" si="71"/>
        <v>1722.8106</v>
      </c>
      <c r="F319" s="6">
        <v>541</v>
      </c>
      <c r="G319" s="15">
        <f t="shared" si="74"/>
        <v>67991.196318989401</v>
      </c>
      <c r="H319" s="15">
        <f t="shared" si="70"/>
        <v>1181.8106</v>
      </c>
      <c r="I319" s="31"/>
      <c r="J319" s="16"/>
      <c r="K319" s="15">
        <f t="shared" si="73"/>
        <v>467.43947469305215</v>
      </c>
    </row>
    <row r="320" spans="1:11" s="1" customFormat="1" ht="12.75" customHeight="1" x14ac:dyDescent="0.25">
      <c r="A320" s="2"/>
      <c r="B320" s="2" t="s">
        <v>19</v>
      </c>
      <c r="C320" s="6">
        <v>20682</v>
      </c>
      <c r="D320" s="6">
        <v>6500</v>
      </c>
      <c r="E320" s="6">
        <f t="shared" si="71"/>
        <v>1722.8106</v>
      </c>
      <c r="F320" s="6">
        <v>541</v>
      </c>
      <c r="G320" s="15">
        <f t="shared" si="74"/>
        <v>69173.006918989398</v>
      </c>
      <c r="H320" s="15">
        <f t="shared" si="70"/>
        <v>1181.8106</v>
      </c>
      <c r="I320" s="31"/>
      <c r="J320" s="16"/>
      <c r="K320" s="15">
        <f t="shared" si="73"/>
        <v>475.56442256805212</v>
      </c>
    </row>
    <row r="321" spans="1:12" s="1" customFormat="1" ht="12.75" customHeight="1" x14ac:dyDescent="0.25">
      <c r="A321" s="2"/>
      <c r="B321" s="2" t="s">
        <v>20</v>
      </c>
      <c r="C321" s="6">
        <v>22214</v>
      </c>
      <c r="D321" s="6">
        <v>6500</v>
      </c>
      <c r="E321" s="6">
        <f t="shared" si="71"/>
        <v>1850.4261999999999</v>
      </c>
      <c r="F321" s="6">
        <v>541</v>
      </c>
      <c r="G321" s="15">
        <f t="shared" si="74"/>
        <v>70354.817518989395</v>
      </c>
      <c r="H321" s="15">
        <f t="shared" si="70"/>
        <v>1309.4261999999999</v>
      </c>
      <c r="I321" s="31"/>
      <c r="J321" s="16"/>
      <c r="K321" s="15">
        <f t="shared" si="73"/>
        <v>483.6893704430521</v>
      </c>
    </row>
    <row r="322" spans="1:12" s="1" customFormat="1" ht="12.75" customHeight="1" x14ac:dyDescent="0.25">
      <c r="A322" s="2"/>
      <c r="B322" s="2" t="s">
        <v>21</v>
      </c>
      <c r="C322" s="6">
        <v>22214</v>
      </c>
      <c r="D322" s="6">
        <v>6500</v>
      </c>
      <c r="E322" s="6">
        <f t="shared" si="71"/>
        <v>1850.4261999999999</v>
      </c>
      <c r="F322" s="6">
        <v>541</v>
      </c>
      <c r="G322" s="15">
        <f t="shared" si="74"/>
        <v>71664.243718989397</v>
      </c>
      <c r="H322" s="15">
        <f t="shared" si="70"/>
        <v>1309.4261999999999</v>
      </c>
      <c r="I322" s="41"/>
      <c r="J322" s="16"/>
      <c r="K322" s="15">
        <f t="shared" si="73"/>
        <v>492.69167556805212</v>
      </c>
    </row>
    <row r="323" spans="1:12" s="1" customFormat="1" ht="12.75" customHeight="1" x14ac:dyDescent="0.25">
      <c r="A323" s="2"/>
      <c r="B323" s="7" t="s">
        <v>22</v>
      </c>
      <c r="C323" s="8">
        <f>SUM(C311:C322)</f>
        <v>262171</v>
      </c>
      <c r="D323" s="9" t="s">
        <v>23</v>
      </c>
      <c r="E323" s="8">
        <f>SUM(E311:E322)</f>
        <v>21838.844300000004</v>
      </c>
      <c r="F323" s="8">
        <f>SUM(F311:F322)</f>
        <v>6492</v>
      </c>
      <c r="G323" s="30">
        <f>SUM(G311:G322)</f>
        <v>778849.00782787288</v>
      </c>
      <c r="H323" s="30">
        <f>SUM(H311:H322)</f>
        <v>15346.844300000002</v>
      </c>
      <c r="I323" s="38">
        <f>H309/12</f>
        <v>6.875E-3</v>
      </c>
      <c r="J323" s="23"/>
      <c r="K323" s="30">
        <f>SUM(K311:K322)</f>
        <v>5354.5869288166259</v>
      </c>
    </row>
    <row r="324" spans="1:12" s="1" customFormat="1" ht="12.75" customHeight="1" x14ac:dyDescent="0.25">
      <c r="A324" s="2"/>
      <c r="B324" s="2"/>
      <c r="C324" s="2"/>
      <c r="D324" s="2"/>
      <c r="E324" s="2"/>
      <c r="F324" s="2"/>
      <c r="G324" s="15"/>
      <c r="H324" s="15"/>
      <c r="I324" s="31"/>
      <c r="J324" s="16"/>
      <c r="K324" s="15"/>
    </row>
    <row r="325" spans="1:12" s="1" customFormat="1" ht="12.75" customHeight="1" x14ac:dyDescent="0.25">
      <c r="A325" s="2"/>
      <c r="B325" s="2" t="s">
        <v>24</v>
      </c>
      <c r="C325" s="10">
        <f>G323*I323</f>
        <v>5354.5869288166259</v>
      </c>
      <c r="D325" s="2"/>
      <c r="E325" s="2"/>
      <c r="F325" s="2" t="s">
        <v>25</v>
      </c>
      <c r="G325" s="73">
        <f>$C325+$H323</f>
        <v>20701.431228816629</v>
      </c>
      <c r="H325" s="15"/>
      <c r="I325" s="15">
        <f>SUM($I$14,$G$33,$G$53,$G$73,$G$93,$G$112,$G$131,$G$150,$G$169,$G$188,$G$207,$G$227,$G$246,$G$266,$G$286,$G$306,$G$325)</f>
        <v>78328.256847806042</v>
      </c>
      <c r="J325" s="143" t="str">
        <f>IF($K323=$C325,"Intt OK","Intt CHECK IT")</f>
        <v>Intt OK</v>
      </c>
      <c r="K325" s="15"/>
    </row>
    <row r="326" spans="1:12" s="1" customFormat="1" ht="12.75" customHeight="1" x14ac:dyDescent="0.25">
      <c r="H326" s="53"/>
      <c r="I326" s="135" t="str">
        <f>IF($I325=$G330,"OK","CHECK IT")</f>
        <v>OK</v>
      </c>
      <c r="J326" s="2"/>
      <c r="K326" s="28"/>
    </row>
    <row r="327" spans="1:12" s="1" customFormat="1" ht="12.75" customHeight="1" x14ac:dyDescent="0.25">
      <c r="A327" s="2"/>
      <c r="B327" s="438" t="s">
        <v>2</v>
      </c>
      <c r="C327" s="438"/>
      <c r="D327" s="438"/>
      <c r="E327" s="438" t="s">
        <v>3</v>
      </c>
      <c r="F327" s="438"/>
      <c r="G327" s="3" t="s">
        <v>4</v>
      </c>
      <c r="H327" s="136" t="s">
        <v>53</v>
      </c>
      <c r="I327" s="31"/>
      <c r="J327" s="2"/>
      <c r="K327" s="28"/>
    </row>
    <row r="328" spans="1:12" s="1" customFormat="1" ht="12.75" customHeight="1" x14ac:dyDescent="0.25">
      <c r="A328" s="2"/>
      <c r="B328" s="439" t="s">
        <v>101</v>
      </c>
      <c r="C328" s="439"/>
      <c r="D328" s="439"/>
      <c r="E328" s="439" t="s">
        <v>102</v>
      </c>
      <c r="F328" s="439"/>
      <c r="G328" s="4" t="s">
        <v>103</v>
      </c>
      <c r="H328" s="56">
        <v>8.5000000000000006E-2</v>
      </c>
      <c r="I328" s="45"/>
      <c r="J328" s="2"/>
      <c r="K328" s="28"/>
    </row>
    <row r="329" spans="1:12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5" t="s">
        <v>14</v>
      </c>
      <c r="H329" s="48" t="s">
        <v>15</v>
      </c>
      <c r="I329" s="3" t="s">
        <v>16</v>
      </c>
      <c r="J329" s="2"/>
      <c r="K329" s="28"/>
    </row>
    <row r="330" spans="1:12" s="1" customFormat="1" ht="12.75" customHeight="1" x14ac:dyDescent="0.25">
      <c r="A330" s="2"/>
      <c r="B330" s="2" t="s">
        <v>27</v>
      </c>
      <c r="C330" s="6">
        <v>22214</v>
      </c>
      <c r="D330" s="6">
        <v>6500</v>
      </c>
      <c r="E330" s="6">
        <f>C330*8.33%</f>
        <v>1850.4261999999999</v>
      </c>
      <c r="F330" s="6">
        <v>541</v>
      </c>
      <c r="G330" s="15">
        <f>$G$14+$G$33+$G$53+$G$73+$G$93+$G$112+$G$131+$G$150+$G$169+$G$188+$G$207+$G$227+$G$246+$G$266+$G$286+$G$306+$G$325</f>
        <v>78328.256847806042</v>
      </c>
      <c r="H330" s="15">
        <f t="shared" ref="H330:H341" si="75">E330-F330</f>
        <v>1309.4261999999999</v>
      </c>
      <c r="I330" s="31"/>
      <c r="J330" s="16"/>
      <c r="K330" s="15">
        <f>(G330)*($H$328/12)</f>
        <v>554.82515267195947</v>
      </c>
    </row>
    <row r="331" spans="1:12" s="1" customFormat="1" ht="12.75" customHeight="1" x14ac:dyDescent="0.25">
      <c r="A331" s="2"/>
      <c r="B331" s="2" t="s">
        <v>28</v>
      </c>
      <c r="C331" s="6">
        <v>22214</v>
      </c>
      <c r="D331" s="6">
        <v>6500</v>
      </c>
      <c r="E331" s="6">
        <f t="shared" ref="E331:E341" si="76">C331*8.33%</f>
        <v>1850.4261999999999</v>
      </c>
      <c r="F331" s="6">
        <v>541</v>
      </c>
      <c r="G331" s="15">
        <f t="shared" ref="G331:G341" si="77">$G330+$H330</f>
        <v>79637.683047806044</v>
      </c>
      <c r="H331" s="15">
        <f t="shared" si="75"/>
        <v>1309.4261999999999</v>
      </c>
      <c r="I331" s="31"/>
      <c r="J331" s="16"/>
      <c r="K331" s="15">
        <f t="shared" ref="K331:K341" si="78">(G331)*($H$328/12)</f>
        <v>564.1002549219595</v>
      </c>
    </row>
    <row r="332" spans="1:12" s="1" customFormat="1" ht="12.75" customHeight="1" x14ac:dyDescent="0.25">
      <c r="A332" s="2"/>
      <c r="B332" s="2" t="s">
        <v>29</v>
      </c>
      <c r="C332" s="6">
        <v>22214</v>
      </c>
      <c r="D332" s="6">
        <v>6500</v>
      </c>
      <c r="E332" s="6">
        <f t="shared" si="76"/>
        <v>1850.4261999999999</v>
      </c>
      <c r="F332" s="6">
        <v>541</v>
      </c>
      <c r="G332" s="15">
        <f t="shared" si="77"/>
        <v>80947.109247806045</v>
      </c>
      <c r="H332" s="15">
        <f t="shared" si="75"/>
        <v>1309.4261999999999</v>
      </c>
      <c r="I332" s="31"/>
      <c r="J332" s="16"/>
      <c r="K332" s="15">
        <f t="shared" si="78"/>
        <v>573.37535717195954</v>
      </c>
    </row>
    <row r="333" spans="1:12" s="1" customFormat="1" ht="12.75" customHeight="1" x14ac:dyDescent="0.25">
      <c r="A333" s="2"/>
      <c r="B333" s="2" t="s">
        <v>30</v>
      </c>
      <c r="C333" s="6">
        <v>22214</v>
      </c>
      <c r="D333" s="6">
        <v>6500</v>
      </c>
      <c r="E333" s="6">
        <f t="shared" si="76"/>
        <v>1850.4261999999999</v>
      </c>
      <c r="F333" s="6">
        <v>541</v>
      </c>
      <c r="G333" s="15">
        <f t="shared" si="77"/>
        <v>82256.535447806047</v>
      </c>
      <c r="H333" s="15">
        <f t="shared" si="75"/>
        <v>1309.4261999999999</v>
      </c>
      <c r="I333" s="31"/>
      <c r="J333" s="16"/>
      <c r="K333" s="15">
        <f t="shared" si="78"/>
        <v>582.65045942195957</v>
      </c>
    </row>
    <row r="334" spans="1:12" s="1" customFormat="1" ht="12.75" customHeight="1" x14ac:dyDescent="0.25">
      <c r="A334" s="2"/>
      <c r="B334" s="2" t="s">
        <v>31</v>
      </c>
      <c r="C334" s="6">
        <v>22881</v>
      </c>
      <c r="D334" s="6">
        <v>6500</v>
      </c>
      <c r="E334" s="6">
        <f t="shared" si="76"/>
        <v>1905.9873</v>
      </c>
      <c r="F334" s="6">
        <v>541</v>
      </c>
      <c r="G334" s="15">
        <f t="shared" si="77"/>
        <v>83565.961647806049</v>
      </c>
      <c r="H334" s="15">
        <f t="shared" si="75"/>
        <v>1364.9873</v>
      </c>
      <c r="I334" s="31"/>
      <c r="J334" s="16"/>
      <c r="K334" s="15">
        <f t="shared" si="78"/>
        <v>591.9255616719596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22881</v>
      </c>
      <c r="D335" s="6">
        <v>6500</v>
      </c>
      <c r="E335" s="6">
        <f t="shared" si="76"/>
        <v>1905.9873</v>
      </c>
      <c r="F335" s="6">
        <v>541</v>
      </c>
      <c r="G335" s="15">
        <f t="shared" si="77"/>
        <v>84930.948947806042</v>
      </c>
      <c r="H335" s="15">
        <f t="shared" si="75"/>
        <v>1364.9873</v>
      </c>
      <c r="I335" s="31"/>
      <c r="J335" s="16"/>
      <c r="K335" s="15">
        <f t="shared" si="78"/>
        <v>601.59422171362621</v>
      </c>
    </row>
    <row r="336" spans="1:12" s="1" customFormat="1" ht="12.75" customHeight="1" x14ac:dyDescent="0.25">
      <c r="A336" s="2"/>
      <c r="B336" s="2" t="s">
        <v>33</v>
      </c>
      <c r="C336" s="6">
        <v>22881</v>
      </c>
      <c r="D336" s="6">
        <v>6500</v>
      </c>
      <c r="E336" s="6">
        <f t="shared" si="76"/>
        <v>1905.9873</v>
      </c>
      <c r="F336" s="6">
        <v>541</v>
      </c>
      <c r="G336" s="15">
        <f t="shared" si="77"/>
        <v>86295.936247806036</v>
      </c>
      <c r="H336" s="15">
        <f t="shared" si="75"/>
        <v>1364.9873</v>
      </c>
      <c r="I336" s="31"/>
      <c r="J336" s="16"/>
      <c r="K336" s="15">
        <f t="shared" si="78"/>
        <v>611.26288175529282</v>
      </c>
    </row>
    <row r="337" spans="1:11" s="1" customFormat="1" ht="12.75" customHeight="1" x14ac:dyDescent="0.25">
      <c r="A337" s="2"/>
      <c r="B337" s="2" t="s">
        <v>17</v>
      </c>
      <c r="C337" s="6">
        <v>22881</v>
      </c>
      <c r="D337" s="6">
        <v>6500</v>
      </c>
      <c r="E337" s="6">
        <f t="shared" si="76"/>
        <v>1905.9873</v>
      </c>
      <c r="F337" s="6">
        <v>541</v>
      </c>
      <c r="G337" s="15">
        <f t="shared" si="77"/>
        <v>87660.923547806029</v>
      </c>
      <c r="H337" s="15">
        <f t="shared" si="75"/>
        <v>1364.9873</v>
      </c>
      <c r="I337" s="31"/>
      <c r="J337" s="16"/>
      <c r="K337" s="15">
        <f t="shared" si="78"/>
        <v>620.93154179695944</v>
      </c>
    </row>
    <row r="338" spans="1:11" s="1" customFormat="1" ht="12.75" customHeight="1" x14ac:dyDescent="0.25">
      <c r="A338" s="2"/>
      <c r="B338" s="2" t="s">
        <v>18</v>
      </c>
      <c r="C338" s="6">
        <v>22881</v>
      </c>
      <c r="D338" s="6">
        <v>6500</v>
      </c>
      <c r="E338" s="6">
        <f t="shared" si="76"/>
        <v>1905.9873</v>
      </c>
      <c r="F338" s="6">
        <v>541</v>
      </c>
      <c r="G338" s="15">
        <f t="shared" si="77"/>
        <v>89025.910847806023</v>
      </c>
      <c r="H338" s="15">
        <f t="shared" si="75"/>
        <v>1364.9873</v>
      </c>
      <c r="I338" s="31"/>
      <c r="J338" s="16"/>
      <c r="K338" s="15">
        <f t="shared" si="78"/>
        <v>630.60020183862605</v>
      </c>
    </row>
    <row r="339" spans="1:11" s="1" customFormat="1" ht="12.75" customHeight="1" x14ac:dyDescent="0.25">
      <c r="A339" s="2"/>
      <c r="B339" s="2" t="s">
        <v>19</v>
      </c>
      <c r="C339" s="6">
        <v>22881</v>
      </c>
      <c r="D339" s="6">
        <v>6500</v>
      </c>
      <c r="E339" s="6">
        <f t="shared" si="76"/>
        <v>1905.9873</v>
      </c>
      <c r="F339" s="6">
        <v>541</v>
      </c>
      <c r="G339" s="15">
        <f t="shared" si="77"/>
        <v>90390.898147806016</v>
      </c>
      <c r="H339" s="15">
        <f t="shared" si="75"/>
        <v>1364.9873</v>
      </c>
      <c r="I339" s="31"/>
      <c r="J339" s="16"/>
      <c r="K339" s="15">
        <f t="shared" si="78"/>
        <v>640.26886188029266</v>
      </c>
    </row>
    <row r="340" spans="1:11" s="1" customFormat="1" ht="12.75" customHeight="1" x14ac:dyDescent="0.25">
      <c r="A340" s="2"/>
      <c r="B340" s="2" t="s">
        <v>20</v>
      </c>
      <c r="C340" s="6">
        <v>23986</v>
      </c>
      <c r="D340" s="6">
        <v>6500</v>
      </c>
      <c r="E340" s="6">
        <f t="shared" si="76"/>
        <v>1998.0337999999999</v>
      </c>
      <c r="F340" s="6">
        <v>541</v>
      </c>
      <c r="G340" s="15">
        <f t="shared" si="77"/>
        <v>91755.885447806009</v>
      </c>
      <c r="H340" s="15">
        <f t="shared" si="75"/>
        <v>1457.0337999999999</v>
      </c>
      <c r="I340" s="31"/>
      <c r="J340" s="16"/>
      <c r="K340" s="15">
        <f t="shared" si="78"/>
        <v>649.93752192195927</v>
      </c>
    </row>
    <row r="341" spans="1:11" s="1" customFormat="1" ht="12.75" customHeight="1" x14ac:dyDescent="0.25">
      <c r="A341" s="2"/>
      <c r="B341" s="2" t="s">
        <v>21</v>
      </c>
      <c r="C341" s="6">
        <v>23986</v>
      </c>
      <c r="D341" s="6">
        <v>6500</v>
      </c>
      <c r="E341" s="6">
        <f t="shared" si="76"/>
        <v>1998.0337999999999</v>
      </c>
      <c r="F341" s="6">
        <v>541</v>
      </c>
      <c r="G341" s="15">
        <f t="shared" si="77"/>
        <v>93212.919247806014</v>
      </c>
      <c r="H341" s="15">
        <f t="shared" si="75"/>
        <v>1457.0337999999999</v>
      </c>
      <c r="I341" s="31"/>
      <c r="J341" s="16"/>
      <c r="K341" s="15">
        <f t="shared" si="78"/>
        <v>660.25817800529262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274114</v>
      </c>
      <c r="D342" s="9" t="s">
        <v>23</v>
      </c>
      <c r="E342" s="8">
        <f>SUM(E330:E341)</f>
        <v>22833.696200000006</v>
      </c>
      <c r="F342" s="8">
        <f>SUM(F330:F341)</f>
        <v>6492</v>
      </c>
      <c r="G342" s="30">
        <f>SUM(G330:G341)</f>
        <v>1028008.9686736723</v>
      </c>
      <c r="H342" s="30">
        <f>SUM(H330:H341)</f>
        <v>16341.6962</v>
      </c>
      <c r="I342" s="38">
        <f>H328/12</f>
        <v>7.0833333333333338E-3</v>
      </c>
      <c r="J342" s="23"/>
      <c r="K342" s="30">
        <f>SUM(K330:K341)</f>
        <v>7281.7301947718461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15"/>
      <c r="H343" s="15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7281.7301947718461</v>
      </c>
      <c r="D344" s="2"/>
      <c r="E344" s="2"/>
      <c r="F344" s="2" t="s">
        <v>25</v>
      </c>
      <c r="G344" s="73">
        <f>$C344+$H342</f>
        <v>23623.426394771846</v>
      </c>
      <c r="H344" s="15"/>
      <c r="I344" s="15">
        <f>SUM($I$14,$G$33,$G$53,$G$73,$G$93,$G$112,$G$131,$G$150,$G$169,$G$188,$G$207,$G$227,$G$246,$G$266,$G$286,$G$306,$G$325,$G$344)</f>
        <v>101951.68324257788</v>
      </c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H345" s="53"/>
      <c r="I345" s="135" t="str">
        <f>IF($I344=$G349,"OK","CHECK IT")</f>
        <v>OK</v>
      </c>
      <c r="J345" s="2"/>
      <c r="K345" s="28"/>
    </row>
    <row r="346" spans="1:11" s="1" customFormat="1" ht="12.75" customHeight="1" x14ac:dyDescent="0.25">
      <c r="A346" s="2"/>
      <c r="B346" s="438" t="s">
        <v>2</v>
      </c>
      <c r="C346" s="438"/>
      <c r="D346" s="438"/>
      <c r="E346" s="438" t="s">
        <v>3</v>
      </c>
      <c r="F346" s="438"/>
      <c r="G346" s="3" t="s">
        <v>4</v>
      </c>
      <c r="H346" s="136" t="s">
        <v>55</v>
      </c>
      <c r="I346" s="31"/>
      <c r="J346" s="2"/>
      <c r="K346" s="28"/>
    </row>
    <row r="347" spans="1:11" s="1" customFormat="1" ht="12.75" customHeight="1" x14ac:dyDescent="0.25">
      <c r="A347" s="2"/>
      <c r="B347" s="439" t="s">
        <v>101</v>
      </c>
      <c r="C347" s="439"/>
      <c r="D347" s="439"/>
      <c r="E347" s="439" t="s">
        <v>102</v>
      </c>
      <c r="F347" s="439"/>
      <c r="G347" s="4" t="s">
        <v>103</v>
      </c>
      <c r="H347" s="56">
        <v>8.7499999999999994E-2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5" t="s">
        <v>14</v>
      </c>
      <c r="H348" s="48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25977</v>
      </c>
      <c r="D349" s="6">
        <v>6500</v>
      </c>
      <c r="E349" s="6">
        <f>C349*8.33%</f>
        <v>2163.8840999999998</v>
      </c>
      <c r="F349" s="6">
        <v>541</v>
      </c>
      <c r="G349" s="15">
        <f>$G$14+$G$33+$G$53+$G$73+$G$93+$G$112+$G$131+$G$150+$G$169+$G$188+$G$207+$G$227+$G$246+$G$266+$G$286+$G$306+$G$325+$G$344</f>
        <v>101951.68324257788</v>
      </c>
      <c r="H349" s="15">
        <f t="shared" ref="H349:H361" si="79">E349-F349</f>
        <v>1622.8840999999998</v>
      </c>
      <c r="I349" s="31"/>
      <c r="J349" s="16"/>
      <c r="K349" s="15">
        <f>(G349)*($H$347/12)</f>
        <v>743.39769031046364</v>
      </c>
    </row>
    <row r="350" spans="1:11" s="1" customFormat="1" ht="12.75" customHeight="1" x14ac:dyDescent="0.25">
      <c r="A350" s="2"/>
      <c r="B350" s="2" t="s">
        <v>119</v>
      </c>
      <c r="C350" s="6">
        <v>5882</v>
      </c>
      <c r="D350" s="6">
        <v>6500</v>
      </c>
      <c r="E350" s="6">
        <f t="shared" ref="E350:E361" si="80">C350*8.33%</f>
        <v>489.97059999999999</v>
      </c>
      <c r="F350" s="6">
        <v>0</v>
      </c>
      <c r="G350" s="15">
        <f t="shared" ref="G350:G361" si="81">$G349+$H349</f>
        <v>103574.56734257788</v>
      </c>
      <c r="H350" s="15">
        <f t="shared" si="79"/>
        <v>489.97059999999999</v>
      </c>
      <c r="I350" s="31"/>
      <c r="J350" s="16"/>
      <c r="K350" s="15">
        <f t="shared" ref="K350:K361" si="82">(G350)*($H$347/12)</f>
        <v>755.23122020629694</v>
      </c>
    </row>
    <row r="351" spans="1:11" s="1" customFormat="1" ht="12.75" customHeight="1" x14ac:dyDescent="0.25">
      <c r="A351" s="2"/>
      <c r="B351" s="2" t="s">
        <v>28</v>
      </c>
      <c r="C351" s="6">
        <v>25977</v>
      </c>
      <c r="D351" s="6">
        <v>6500</v>
      </c>
      <c r="E351" s="6">
        <f t="shared" si="80"/>
        <v>2163.8840999999998</v>
      </c>
      <c r="F351" s="6">
        <v>541</v>
      </c>
      <c r="G351" s="15">
        <f t="shared" si="81"/>
        <v>104064.53794257788</v>
      </c>
      <c r="H351" s="15">
        <f t="shared" si="79"/>
        <v>1622.8840999999998</v>
      </c>
      <c r="I351" s="31"/>
      <c r="J351" s="16"/>
      <c r="K351" s="15">
        <f t="shared" si="82"/>
        <v>758.80392249796364</v>
      </c>
    </row>
    <row r="352" spans="1:11" s="1" customFormat="1" ht="12.75" customHeight="1" x14ac:dyDescent="0.25">
      <c r="A352" s="2"/>
      <c r="B352" s="2" t="s">
        <v>29</v>
      </c>
      <c r="C352" s="6">
        <v>25977</v>
      </c>
      <c r="D352" s="6">
        <v>6500</v>
      </c>
      <c r="E352" s="6">
        <f t="shared" si="80"/>
        <v>2163.8840999999998</v>
      </c>
      <c r="F352" s="6">
        <v>541</v>
      </c>
      <c r="G352" s="15">
        <f t="shared" si="81"/>
        <v>105687.42204257788</v>
      </c>
      <c r="H352" s="15">
        <f t="shared" si="79"/>
        <v>1622.8840999999998</v>
      </c>
      <c r="I352" s="31"/>
      <c r="J352" s="16"/>
      <c r="K352" s="15">
        <f t="shared" si="82"/>
        <v>770.63745239379693</v>
      </c>
    </row>
    <row r="353" spans="1:11" s="1" customFormat="1" ht="12.75" customHeight="1" x14ac:dyDescent="0.25">
      <c r="A353" s="2"/>
      <c r="B353" s="2" t="s">
        <v>30</v>
      </c>
      <c r="C353" s="6">
        <v>25977</v>
      </c>
      <c r="D353" s="6">
        <v>6500</v>
      </c>
      <c r="E353" s="6">
        <f t="shared" si="80"/>
        <v>2163.8840999999998</v>
      </c>
      <c r="F353" s="6">
        <v>541</v>
      </c>
      <c r="G353" s="15">
        <f t="shared" si="81"/>
        <v>107310.30614257787</v>
      </c>
      <c r="H353" s="15">
        <f t="shared" si="79"/>
        <v>1622.8840999999998</v>
      </c>
      <c r="I353" s="31"/>
      <c r="J353" s="16"/>
      <c r="K353" s="15">
        <f t="shared" si="82"/>
        <v>782.47098228963023</v>
      </c>
    </row>
    <row r="354" spans="1:11" s="1" customFormat="1" ht="12.75" customHeight="1" x14ac:dyDescent="0.25">
      <c r="A354" s="2"/>
      <c r="B354" s="2" t="s">
        <v>31</v>
      </c>
      <c r="C354" s="6">
        <v>26767</v>
      </c>
      <c r="D354" s="6">
        <v>6500</v>
      </c>
      <c r="E354" s="6">
        <f t="shared" si="80"/>
        <v>2229.6911</v>
      </c>
      <c r="F354" s="6">
        <v>541</v>
      </c>
      <c r="G354" s="15">
        <f t="shared" si="81"/>
        <v>108933.19024257787</v>
      </c>
      <c r="H354" s="15">
        <f t="shared" si="79"/>
        <v>1688.6911</v>
      </c>
      <c r="I354" s="31"/>
      <c r="J354" s="16"/>
      <c r="K354" s="15">
        <f t="shared" si="82"/>
        <v>794.30451218546352</v>
      </c>
    </row>
    <row r="355" spans="1:11" s="1" customFormat="1" ht="12.75" customHeight="1" x14ac:dyDescent="0.25">
      <c r="A355" s="2"/>
      <c r="B355" s="2" t="s">
        <v>32</v>
      </c>
      <c r="C355" s="6">
        <v>26767</v>
      </c>
      <c r="D355" s="6">
        <v>6500</v>
      </c>
      <c r="E355" s="6">
        <f t="shared" si="80"/>
        <v>2229.6911</v>
      </c>
      <c r="F355" s="6">
        <v>541</v>
      </c>
      <c r="G355" s="15">
        <f t="shared" si="81"/>
        <v>110621.88134257786</v>
      </c>
      <c r="H355" s="15">
        <f t="shared" si="79"/>
        <v>1688.6911</v>
      </c>
      <c r="I355" s="31"/>
      <c r="J355" s="16"/>
      <c r="K355" s="15">
        <f t="shared" si="82"/>
        <v>806.61788478963012</v>
      </c>
    </row>
    <row r="356" spans="1:11" s="1" customFormat="1" ht="12.75" customHeight="1" x14ac:dyDescent="0.25">
      <c r="A356" s="2"/>
      <c r="B356" s="2" t="s">
        <v>33</v>
      </c>
      <c r="C356" s="6">
        <v>26767</v>
      </c>
      <c r="D356" s="6">
        <v>6500</v>
      </c>
      <c r="E356" s="6">
        <f t="shared" si="80"/>
        <v>2229.6911</v>
      </c>
      <c r="F356" s="6">
        <v>541</v>
      </c>
      <c r="G356" s="15">
        <f t="shared" si="81"/>
        <v>112310.57244257786</v>
      </c>
      <c r="H356" s="15">
        <f t="shared" si="79"/>
        <v>1688.6911</v>
      </c>
      <c r="I356" s="31"/>
      <c r="J356" s="16"/>
      <c r="K356" s="15">
        <f t="shared" si="82"/>
        <v>818.93125739379684</v>
      </c>
    </row>
    <row r="357" spans="1:11" s="1" customFormat="1" ht="12.75" customHeight="1" x14ac:dyDescent="0.25">
      <c r="A357" s="2"/>
      <c r="B357" s="2" t="s">
        <v>17</v>
      </c>
      <c r="C357" s="6">
        <v>26767</v>
      </c>
      <c r="D357" s="6">
        <v>6500</v>
      </c>
      <c r="E357" s="6">
        <f t="shared" si="80"/>
        <v>2229.6911</v>
      </c>
      <c r="F357" s="6">
        <v>541</v>
      </c>
      <c r="G357" s="15">
        <f t="shared" si="81"/>
        <v>113999.26354257786</v>
      </c>
      <c r="H357" s="15">
        <f t="shared" si="79"/>
        <v>1688.6911</v>
      </c>
      <c r="I357" s="31"/>
      <c r="J357" s="16"/>
      <c r="K357" s="15">
        <f t="shared" si="82"/>
        <v>831.24462999796344</v>
      </c>
    </row>
    <row r="358" spans="1:11" s="1" customFormat="1" ht="12.75" customHeight="1" x14ac:dyDescent="0.25">
      <c r="A358" s="2"/>
      <c r="B358" s="2" t="s">
        <v>18</v>
      </c>
      <c r="C358" s="6">
        <v>26767</v>
      </c>
      <c r="D358" s="6">
        <v>6500</v>
      </c>
      <c r="E358" s="6">
        <f t="shared" si="80"/>
        <v>2229.6911</v>
      </c>
      <c r="F358" s="6">
        <v>541</v>
      </c>
      <c r="G358" s="15">
        <f t="shared" si="81"/>
        <v>115687.95464257785</v>
      </c>
      <c r="H358" s="15">
        <f t="shared" si="79"/>
        <v>1688.6911</v>
      </c>
      <c r="I358" s="31"/>
      <c r="J358" s="16"/>
      <c r="K358" s="15">
        <f t="shared" si="82"/>
        <v>843.55800260213005</v>
      </c>
    </row>
    <row r="359" spans="1:11" s="1" customFormat="1" ht="12.75" customHeight="1" x14ac:dyDescent="0.25">
      <c r="A359" s="2"/>
      <c r="B359" s="2" t="s">
        <v>19</v>
      </c>
      <c r="C359" s="6">
        <v>26767</v>
      </c>
      <c r="D359" s="6">
        <v>6500</v>
      </c>
      <c r="E359" s="6">
        <f t="shared" si="80"/>
        <v>2229.6911</v>
      </c>
      <c r="F359" s="6">
        <v>541</v>
      </c>
      <c r="G359" s="15">
        <f t="shared" si="81"/>
        <v>117376.64574257785</v>
      </c>
      <c r="H359" s="15">
        <f t="shared" si="79"/>
        <v>1688.6911</v>
      </c>
      <c r="I359" s="31"/>
      <c r="J359" s="16"/>
      <c r="K359" s="15">
        <f t="shared" si="82"/>
        <v>855.87137520629676</v>
      </c>
    </row>
    <row r="360" spans="1:11" s="1" customFormat="1" ht="12.75" customHeight="1" x14ac:dyDescent="0.25">
      <c r="A360" s="2"/>
      <c r="B360" s="2" t="s">
        <v>20</v>
      </c>
      <c r="C360" s="6">
        <v>27824</v>
      </c>
      <c r="D360" s="6">
        <v>6500</v>
      </c>
      <c r="E360" s="6">
        <f t="shared" si="80"/>
        <v>2317.7392</v>
      </c>
      <c r="F360" s="6">
        <v>541</v>
      </c>
      <c r="G360" s="15">
        <f t="shared" si="81"/>
        <v>119065.33684257785</v>
      </c>
      <c r="H360" s="15">
        <f t="shared" si="79"/>
        <v>1776.7392</v>
      </c>
      <c r="I360" s="31"/>
      <c r="J360" s="16"/>
      <c r="K360" s="15">
        <f t="shared" si="82"/>
        <v>868.18474781046336</v>
      </c>
    </row>
    <row r="361" spans="1:11" s="1" customFormat="1" ht="12.75" customHeight="1" x14ac:dyDescent="0.25">
      <c r="A361" s="2"/>
      <c r="B361" s="2" t="s">
        <v>21</v>
      </c>
      <c r="C361" s="6">
        <v>27824</v>
      </c>
      <c r="D361" s="6">
        <v>6500</v>
      </c>
      <c r="E361" s="6">
        <f t="shared" si="80"/>
        <v>2317.7392</v>
      </c>
      <c r="F361" s="6">
        <v>541</v>
      </c>
      <c r="G361" s="15">
        <f t="shared" si="81"/>
        <v>120842.07604257784</v>
      </c>
      <c r="H361" s="15">
        <f t="shared" si="79"/>
        <v>1776.7392</v>
      </c>
      <c r="I361" s="41"/>
      <c r="J361" s="16"/>
      <c r="K361" s="15">
        <f t="shared" si="82"/>
        <v>881.14013781046333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326040</v>
      </c>
      <c r="D362" s="9" t="s">
        <v>23</v>
      </c>
      <c r="E362" s="8">
        <f>SUM(E349:E361)</f>
        <v>27159.131999999998</v>
      </c>
      <c r="F362" s="8">
        <f>SUM(F349:F361)</f>
        <v>6492</v>
      </c>
      <c r="G362" s="30">
        <f>SUM(G349:G361)</f>
        <v>1441425.4375535122</v>
      </c>
      <c r="H362" s="30">
        <f>SUM(H349:H361)</f>
        <v>20667.131999999998</v>
      </c>
      <c r="I362" s="38">
        <f>H347/12</f>
        <v>7.2916666666666659E-3</v>
      </c>
      <c r="J362" s="23"/>
      <c r="K362" s="30">
        <f>SUM(K349:K361)</f>
        <v>10510.393815494359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10510.393815494359</v>
      </c>
      <c r="D364" s="2"/>
      <c r="E364" s="2"/>
      <c r="F364" s="2" t="s">
        <v>25</v>
      </c>
      <c r="G364" s="73">
        <f>$C364+$H362</f>
        <v>31177.525815494359</v>
      </c>
      <c r="H364" s="15"/>
      <c r="I364" s="15">
        <f>SUM($I$14,$G$33,$G$53,$G$73,$G$93,$G$112,$G$131,$G$150,$G$169,$G$188,$G$207,$G$227,$G$246,$G$266,$G$286,$G$306,$G$325,$G$344,$G$364)</f>
        <v>133129.20905807224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39" t="s">
        <v>101</v>
      </c>
      <c r="C367" s="439"/>
      <c r="D367" s="439"/>
      <c r="E367" s="439" t="s">
        <v>102</v>
      </c>
      <c r="F367" s="439"/>
      <c r="G367" s="4" t="s">
        <v>103</v>
      </c>
      <c r="H367" s="56">
        <v>8.7499999999999994E-2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27824</v>
      </c>
      <c r="D369" s="6">
        <v>6500</v>
      </c>
      <c r="E369" s="6">
        <f>C369*8.33%</f>
        <v>2317.7392</v>
      </c>
      <c r="F369" s="6">
        <v>541</v>
      </c>
      <c r="G369" s="15">
        <f>$G$14+$G$33+$G$53+$G$73+$G$93+$G$112+$G$131+$G$150+$G$169+$G$188+$G$207+$G$227+$G$246+$G$266+$G$286+$G$306+$G$325+$G$344+$G$364</f>
        <v>133129.20905807224</v>
      </c>
      <c r="H369" s="15">
        <f t="shared" ref="H369:H380" si="83">E369-F369</f>
        <v>1776.7392</v>
      </c>
      <c r="I369" s="31"/>
      <c r="J369" s="16"/>
      <c r="K369" s="15">
        <f>(G369)*($H$367/12)</f>
        <v>970.73381604844337</v>
      </c>
    </row>
    <row r="370" spans="1:11" s="1" customFormat="1" ht="12.75" customHeight="1" x14ac:dyDescent="0.25">
      <c r="A370" s="2"/>
      <c r="B370" s="2" t="s">
        <v>28</v>
      </c>
      <c r="C370" s="6">
        <v>27824</v>
      </c>
      <c r="D370" s="6">
        <v>6500</v>
      </c>
      <c r="E370" s="6">
        <f t="shared" ref="E370:E380" si="84">C370*8.33%</f>
        <v>2317.7392</v>
      </c>
      <c r="F370" s="6">
        <v>541</v>
      </c>
      <c r="G370" s="15">
        <f t="shared" ref="G370:G380" si="85">$G369+$H369</f>
        <v>134905.94825807225</v>
      </c>
      <c r="H370" s="15">
        <f t="shared" si="83"/>
        <v>1776.7392</v>
      </c>
      <c r="I370" s="31"/>
      <c r="J370" s="16"/>
      <c r="K370" s="15">
        <f t="shared" ref="K370:K380" si="86">(G370)*($H$367/12)</f>
        <v>983.68920604844345</v>
      </c>
    </row>
    <row r="371" spans="1:11" s="1" customFormat="1" ht="12.75" customHeight="1" x14ac:dyDescent="0.25">
      <c r="A371" s="2"/>
      <c r="B371" s="2" t="s">
        <v>29</v>
      </c>
      <c r="C371" s="6">
        <v>27824</v>
      </c>
      <c r="D371" s="6">
        <v>6500</v>
      </c>
      <c r="E371" s="6">
        <f t="shared" si="84"/>
        <v>2317.7392</v>
      </c>
      <c r="F371" s="6">
        <v>541</v>
      </c>
      <c r="G371" s="15">
        <f t="shared" si="85"/>
        <v>136682.68745807227</v>
      </c>
      <c r="H371" s="15">
        <f t="shared" si="83"/>
        <v>1776.7392</v>
      </c>
      <c r="I371" s="31"/>
      <c r="J371" s="16"/>
      <c r="K371" s="15">
        <f t="shared" si="86"/>
        <v>996.64459604844353</v>
      </c>
    </row>
    <row r="372" spans="1:11" s="1" customFormat="1" ht="12.75" customHeight="1" x14ac:dyDescent="0.25">
      <c r="A372" s="2"/>
      <c r="B372" s="2" t="s">
        <v>30</v>
      </c>
      <c r="C372" s="6">
        <v>27824</v>
      </c>
      <c r="D372" s="6">
        <v>6500</v>
      </c>
      <c r="E372" s="6">
        <f t="shared" si="84"/>
        <v>2317.7392</v>
      </c>
      <c r="F372" s="6">
        <v>541</v>
      </c>
      <c r="G372" s="15">
        <f t="shared" si="85"/>
        <v>138459.42665807228</v>
      </c>
      <c r="H372" s="15">
        <f t="shared" si="83"/>
        <v>1776.7392</v>
      </c>
      <c r="I372" s="31"/>
      <c r="J372" s="16"/>
      <c r="K372" s="15">
        <f t="shared" si="86"/>
        <v>1009.5999860484436</v>
      </c>
    </row>
    <row r="373" spans="1:11" s="1" customFormat="1" ht="12.75" customHeight="1" x14ac:dyDescent="0.25">
      <c r="A373" s="2"/>
      <c r="B373" s="2" t="s">
        <v>31</v>
      </c>
      <c r="C373" s="6">
        <v>28661</v>
      </c>
      <c r="D373" s="6">
        <v>6500</v>
      </c>
      <c r="E373" s="6">
        <f t="shared" si="84"/>
        <v>2387.4612999999999</v>
      </c>
      <c r="F373" s="6">
        <v>541</v>
      </c>
      <c r="G373" s="15">
        <f t="shared" si="85"/>
        <v>140236.16585807229</v>
      </c>
      <c r="H373" s="15">
        <f t="shared" si="83"/>
        <v>1846.4612999999999</v>
      </c>
      <c r="I373" s="31"/>
      <c r="J373" s="16"/>
      <c r="K373" s="15">
        <f t="shared" si="86"/>
        <v>1022.5553760484437</v>
      </c>
    </row>
    <row r="374" spans="1:11" s="1" customFormat="1" ht="12.75" customHeight="1" x14ac:dyDescent="0.25">
      <c r="A374" s="2"/>
      <c r="B374" s="2" t="s">
        <v>32</v>
      </c>
      <c r="C374" s="6">
        <v>28661</v>
      </c>
      <c r="D374" s="6">
        <v>6500</v>
      </c>
      <c r="E374" s="6">
        <f t="shared" si="84"/>
        <v>2387.4612999999999</v>
      </c>
      <c r="F374" s="6">
        <v>541</v>
      </c>
      <c r="G374" s="15">
        <f t="shared" si="85"/>
        <v>142082.62715807228</v>
      </c>
      <c r="H374" s="15">
        <f t="shared" si="83"/>
        <v>1846.4612999999999</v>
      </c>
      <c r="I374" s="31"/>
      <c r="J374" s="16"/>
      <c r="K374" s="15">
        <f t="shared" si="86"/>
        <v>1036.0191563609437</v>
      </c>
    </row>
    <row r="375" spans="1:11" s="1" customFormat="1" ht="12.75" customHeight="1" x14ac:dyDescent="0.25">
      <c r="A375" s="2"/>
      <c r="B375" s="2" t="s">
        <v>33</v>
      </c>
      <c r="C375" s="6">
        <v>28661</v>
      </c>
      <c r="D375" s="6">
        <v>15000</v>
      </c>
      <c r="E375" s="6">
        <f t="shared" si="84"/>
        <v>2387.4612999999999</v>
      </c>
      <c r="F375" s="6">
        <v>1250</v>
      </c>
      <c r="G375" s="15">
        <f t="shared" si="85"/>
        <v>143929.08845807228</v>
      </c>
      <c r="H375" s="15">
        <f t="shared" si="83"/>
        <v>1137.4612999999999</v>
      </c>
      <c r="I375" s="31"/>
      <c r="J375" s="16"/>
      <c r="K375" s="15">
        <f t="shared" si="86"/>
        <v>1049.4829366734436</v>
      </c>
    </row>
    <row r="376" spans="1:11" s="1" customFormat="1" ht="12.75" customHeight="1" x14ac:dyDescent="0.25">
      <c r="A376" s="2"/>
      <c r="B376" s="2" t="s">
        <v>17</v>
      </c>
      <c r="C376" s="6">
        <v>28661</v>
      </c>
      <c r="D376" s="6">
        <v>15000</v>
      </c>
      <c r="E376" s="6">
        <f t="shared" si="84"/>
        <v>2387.4612999999999</v>
      </c>
      <c r="F376" s="6">
        <v>1250</v>
      </c>
      <c r="G376" s="15">
        <f t="shared" si="85"/>
        <v>145066.54975807227</v>
      </c>
      <c r="H376" s="15">
        <f t="shared" si="83"/>
        <v>1137.4612999999999</v>
      </c>
      <c r="I376" s="31"/>
      <c r="J376" s="16"/>
      <c r="K376" s="15">
        <f t="shared" si="86"/>
        <v>1057.7769253192769</v>
      </c>
    </row>
    <row r="377" spans="1:11" s="1" customFormat="1" ht="12.75" customHeight="1" x14ac:dyDescent="0.25">
      <c r="A377" s="2"/>
      <c r="B377" s="2" t="s">
        <v>18</v>
      </c>
      <c r="C377" s="6">
        <v>28661</v>
      </c>
      <c r="D377" s="6">
        <v>15000</v>
      </c>
      <c r="E377" s="6">
        <f t="shared" si="84"/>
        <v>2387.4612999999999</v>
      </c>
      <c r="F377" s="6">
        <v>1250</v>
      </c>
      <c r="G377" s="15">
        <f t="shared" si="85"/>
        <v>146204.01105807227</v>
      </c>
      <c r="H377" s="15">
        <f t="shared" si="83"/>
        <v>1137.4612999999999</v>
      </c>
      <c r="I377" s="31"/>
      <c r="J377" s="16"/>
      <c r="K377" s="15">
        <f t="shared" si="86"/>
        <v>1066.0709139651101</v>
      </c>
    </row>
    <row r="378" spans="1:11" s="1" customFormat="1" ht="12.75" customHeight="1" x14ac:dyDescent="0.25">
      <c r="A378" s="2"/>
      <c r="B378" s="2" t="s">
        <v>19</v>
      </c>
      <c r="C378" s="6">
        <v>28661</v>
      </c>
      <c r="D378" s="6">
        <v>15000</v>
      </c>
      <c r="E378" s="6">
        <f t="shared" si="84"/>
        <v>2387.4612999999999</v>
      </c>
      <c r="F378" s="6">
        <v>1250</v>
      </c>
      <c r="G378" s="15">
        <f t="shared" si="85"/>
        <v>147341.47235807226</v>
      </c>
      <c r="H378" s="15">
        <f t="shared" si="83"/>
        <v>1137.4612999999999</v>
      </c>
      <c r="I378" s="31"/>
      <c r="J378" s="16"/>
      <c r="K378" s="15">
        <f t="shared" si="86"/>
        <v>1074.3649026109435</v>
      </c>
    </row>
    <row r="379" spans="1:11" s="1" customFormat="1" ht="12.75" customHeight="1" x14ac:dyDescent="0.25">
      <c r="A379" s="2"/>
      <c r="B379" s="2" t="s">
        <v>20</v>
      </c>
      <c r="C379" s="6">
        <v>29931</v>
      </c>
      <c r="D379" s="6">
        <v>15000</v>
      </c>
      <c r="E379" s="6">
        <f t="shared" si="84"/>
        <v>2493.2523000000001</v>
      </c>
      <c r="F379" s="6">
        <v>1250</v>
      </c>
      <c r="G379" s="15">
        <f t="shared" si="85"/>
        <v>148478.93365807226</v>
      </c>
      <c r="H379" s="15">
        <f t="shared" si="83"/>
        <v>1243.2523000000001</v>
      </c>
      <c r="I379" s="31"/>
      <c r="J379" s="16"/>
      <c r="K379" s="15">
        <f t="shared" si="86"/>
        <v>1082.6588912567768</v>
      </c>
    </row>
    <row r="380" spans="1:11" s="1" customFormat="1" ht="12.75" customHeight="1" x14ac:dyDescent="0.25">
      <c r="A380" s="2"/>
      <c r="B380" s="2" t="s">
        <v>21</v>
      </c>
      <c r="C380" s="6">
        <v>29931</v>
      </c>
      <c r="D380" s="6">
        <v>15000</v>
      </c>
      <c r="E380" s="6">
        <f t="shared" si="84"/>
        <v>2493.2523000000001</v>
      </c>
      <c r="F380" s="6">
        <v>1250</v>
      </c>
      <c r="G380" s="15">
        <f t="shared" si="85"/>
        <v>149722.18595807225</v>
      </c>
      <c r="H380" s="15">
        <f t="shared" si="83"/>
        <v>1243.2523000000001</v>
      </c>
      <c r="I380" s="31"/>
      <c r="J380" s="16"/>
      <c r="K380" s="15">
        <f t="shared" si="86"/>
        <v>1091.7242726109434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343124</v>
      </c>
      <c r="D381" s="9" t="s">
        <v>23</v>
      </c>
      <c r="E381" s="8">
        <f>SUM(E369:E380)</f>
        <v>28582.229199999994</v>
      </c>
      <c r="F381" s="8">
        <f>SUM(F369:F380)</f>
        <v>10746</v>
      </c>
      <c r="G381" s="30">
        <f>SUM(G369:G380)</f>
        <v>1706238.3056968674</v>
      </c>
      <c r="H381" s="30">
        <f>SUM(H369:H380)</f>
        <v>17836.229199999994</v>
      </c>
      <c r="I381" s="38">
        <f>H367/12</f>
        <v>7.2916666666666659E-3</v>
      </c>
      <c r="J381" s="23"/>
      <c r="K381" s="30">
        <f>SUM(K369:K380)</f>
        <v>12441.320979039656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12441.320979039658</v>
      </c>
      <c r="D383" s="2"/>
      <c r="E383" s="2"/>
      <c r="F383" s="2" t="s">
        <v>25</v>
      </c>
      <c r="G383" s="73">
        <f>$C383+$H381</f>
        <v>30277.550179039652</v>
      </c>
      <c r="H383" s="15"/>
      <c r="I383" s="15">
        <f>SUM($I$14,$G$33,$G$53,$G$73,$G$93,$G$112,$G$131,$G$150,$G$169,$G$188,$G$207,$G$227,$G$246,$G$266,$G$286,$G$306,$G$325,$G$344,$G$364,$G$383)</f>
        <v>163406.7592371119</v>
      </c>
      <c r="J383" s="143" t="str">
        <f>IF($K381=$C383,"Intt OK","Intt CHECK IT")</f>
        <v>Intt OK</v>
      </c>
      <c r="K383" s="15"/>
    </row>
    <row r="384" spans="1:11" ht="12.75" customHeight="1" x14ac:dyDescent="0.25">
      <c r="I384" s="135" t="str">
        <f>IF($I383=$G388,"OK","CHECK IT")</f>
        <v>OK</v>
      </c>
      <c r="J384" s="16"/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136" t="s">
        <v>58</v>
      </c>
      <c r="I385" s="31"/>
      <c r="J385" s="2"/>
      <c r="K385" s="28"/>
    </row>
    <row r="386" spans="1:11" s="1" customFormat="1" ht="12.75" customHeight="1" x14ac:dyDescent="0.25">
      <c r="A386" s="2"/>
      <c r="B386" s="439" t="s">
        <v>101</v>
      </c>
      <c r="C386" s="439"/>
      <c r="D386" s="439"/>
      <c r="E386" s="439" t="s">
        <v>102</v>
      </c>
      <c r="F386" s="439"/>
      <c r="G386" s="4" t="s">
        <v>103</v>
      </c>
      <c r="H386" s="56">
        <v>8.7999999999999995E-2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29931</v>
      </c>
      <c r="D388" s="6">
        <v>15000</v>
      </c>
      <c r="E388" s="6">
        <f>C388*8.33%</f>
        <v>2493.2523000000001</v>
      </c>
      <c r="F388" s="6">
        <v>1250</v>
      </c>
      <c r="G388" s="15">
        <f>$G$14+$G$33+$G$53+$G$73+$G$93+$G$112+$G$131+$G$150+$G$169+$G$188+$G$207+$G$227+$G$246+$G$266+$G$286+$G$306+$G$325+$G$344+$G$364+$G$383</f>
        <v>163406.7592371119</v>
      </c>
      <c r="H388" s="15">
        <f t="shared" ref="H388:H399" si="87">E388-F388</f>
        <v>1243.2523000000001</v>
      </c>
      <c r="I388" s="31"/>
      <c r="J388" s="16"/>
      <c r="K388" s="15">
        <f>(G388)*($H$386/12)</f>
        <v>1198.3162344054872</v>
      </c>
    </row>
    <row r="389" spans="1:11" s="1" customFormat="1" ht="12.75" customHeight="1" x14ac:dyDescent="0.25">
      <c r="A389" s="2"/>
      <c r="B389" s="2" t="s">
        <v>28</v>
      </c>
      <c r="C389" s="6">
        <v>29931</v>
      </c>
      <c r="D389" s="6">
        <v>15000</v>
      </c>
      <c r="E389" s="6">
        <f t="shared" ref="E389:E399" si="88">C389*8.33%</f>
        <v>2493.2523000000001</v>
      </c>
      <c r="F389" s="6">
        <v>1250</v>
      </c>
      <c r="G389" s="15">
        <f t="shared" ref="G389:G399" si="89">$G388+$H388</f>
        <v>164650.01153711189</v>
      </c>
      <c r="H389" s="15">
        <f t="shared" si="87"/>
        <v>1243.2523000000001</v>
      </c>
      <c r="I389" s="31"/>
      <c r="J389" s="16"/>
      <c r="K389" s="15">
        <f t="shared" ref="K389:K399" si="90">(G389)*($H$386/12)</f>
        <v>1207.4334179388204</v>
      </c>
    </row>
    <row r="390" spans="1:11" s="1" customFormat="1" ht="12.75" customHeight="1" x14ac:dyDescent="0.25">
      <c r="A390" s="2"/>
      <c r="B390" s="2" t="s">
        <v>29</v>
      </c>
      <c r="C390" s="6">
        <v>29931</v>
      </c>
      <c r="D390" s="6">
        <v>15000</v>
      </c>
      <c r="E390" s="6">
        <f t="shared" si="88"/>
        <v>2493.2523000000001</v>
      </c>
      <c r="F390" s="6">
        <v>1250</v>
      </c>
      <c r="G390" s="15">
        <f t="shared" si="89"/>
        <v>165893.26383711188</v>
      </c>
      <c r="H390" s="15">
        <f t="shared" si="87"/>
        <v>1243.2523000000001</v>
      </c>
      <c r="I390" s="31"/>
      <c r="J390" s="16"/>
      <c r="K390" s="15">
        <f t="shared" si="90"/>
        <v>1216.5506014721539</v>
      </c>
    </row>
    <row r="391" spans="1:11" s="1" customFormat="1" ht="12.75" customHeight="1" x14ac:dyDescent="0.25">
      <c r="A391" s="2"/>
      <c r="B391" s="2" t="s">
        <v>30</v>
      </c>
      <c r="C391" s="6">
        <v>29931</v>
      </c>
      <c r="D391" s="6">
        <v>15000</v>
      </c>
      <c r="E391" s="6">
        <f t="shared" si="88"/>
        <v>2493.2523000000001</v>
      </c>
      <c r="F391" s="6">
        <v>1250</v>
      </c>
      <c r="G391" s="15">
        <f t="shared" si="89"/>
        <v>167136.51613711187</v>
      </c>
      <c r="H391" s="15">
        <f t="shared" si="87"/>
        <v>1243.2523000000001</v>
      </c>
      <c r="I391" s="31" t="s">
        <v>54</v>
      </c>
      <c r="J391" s="16"/>
      <c r="K391" s="15">
        <f t="shared" si="90"/>
        <v>1225.6677850054871</v>
      </c>
    </row>
    <row r="392" spans="1:11" s="1" customFormat="1" ht="12.75" customHeight="1" x14ac:dyDescent="0.25">
      <c r="A392" s="2"/>
      <c r="B392" s="2" t="s">
        <v>31</v>
      </c>
      <c r="C392" s="6">
        <v>30839</v>
      </c>
      <c r="D392" s="6">
        <v>15000</v>
      </c>
      <c r="E392" s="6">
        <f t="shared" si="88"/>
        <v>2568.8887</v>
      </c>
      <c r="F392" s="6">
        <v>1250</v>
      </c>
      <c r="G392" s="15">
        <f t="shared" si="89"/>
        <v>168379.76843711187</v>
      </c>
      <c r="H392" s="15">
        <f t="shared" si="87"/>
        <v>1318.8887</v>
      </c>
      <c r="I392" s="31"/>
      <c r="J392" s="16"/>
      <c r="K392" s="15">
        <f t="shared" si="90"/>
        <v>1234.7849685388203</v>
      </c>
    </row>
    <row r="393" spans="1:11" s="1" customFormat="1" ht="12.75" customHeight="1" x14ac:dyDescent="0.25">
      <c r="A393" s="2"/>
      <c r="B393" s="2" t="s">
        <v>32</v>
      </c>
      <c r="C393" s="6">
        <v>30839</v>
      </c>
      <c r="D393" s="6">
        <v>15000</v>
      </c>
      <c r="E393" s="6">
        <f t="shared" si="88"/>
        <v>2568.8887</v>
      </c>
      <c r="F393" s="6">
        <v>1250</v>
      </c>
      <c r="G393" s="15">
        <f t="shared" si="89"/>
        <v>169698.65713711188</v>
      </c>
      <c r="H393" s="15">
        <f t="shared" si="87"/>
        <v>1318.8887</v>
      </c>
      <c r="I393" s="31"/>
      <c r="J393" s="16"/>
      <c r="K393" s="15">
        <f t="shared" si="90"/>
        <v>1244.456819005487</v>
      </c>
    </row>
    <row r="394" spans="1:11" s="1" customFormat="1" ht="12.75" customHeight="1" x14ac:dyDescent="0.25">
      <c r="A394" s="2"/>
      <c r="B394" s="2" t="s">
        <v>33</v>
      </c>
      <c r="C394" s="6">
        <v>30839</v>
      </c>
      <c r="D394" s="6">
        <v>15000</v>
      </c>
      <c r="E394" s="6">
        <f t="shared" si="88"/>
        <v>2568.8887</v>
      </c>
      <c r="F394" s="6">
        <v>1250</v>
      </c>
      <c r="G394" s="15">
        <f t="shared" si="89"/>
        <v>171017.54583711189</v>
      </c>
      <c r="H394" s="15">
        <f t="shared" si="87"/>
        <v>1318.8887</v>
      </c>
      <c r="I394" s="31"/>
      <c r="J394" s="16"/>
      <c r="K394" s="15">
        <f t="shared" si="90"/>
        <v>1254.1286694721539</v>
      </c>
    </row>
    <row r="395" spans="1:11" s="1" customFormat="1" ht="12.75" customHeight="1" x14ac:dyDescent="0.25">
      <c r="A395" s="2"/>
      <c r="B395" s="2" t="s">
        <v>17</v>
      </c>
      <c r="C395" s="6">
        <v>30839</v>
      </c>
      <c r="D395" s="6">
        <v>15000</v>
      </c>
      <c r="E395" s="6">
        <f t="shared" si="88"/>
        <v>2568.8887</v>
      </c>
      <c r="F395" s="6">
        <v>1250</v>
      </c>
      <c r="G395" s="15">
        <f t="shared" si="89"/>
        <v>172336.4345371119</v>
      </c>
      <c r="H395" s="15">
        <f t="shared" si="87"/>
        <v>1318.8887</v>
      </c>
      <c r="I395" s="31"/>
      <c r="J395" s="16"/>
      <c r="K395" s="15">
        <f t="shared" si="90"/>
        <v>1263.8005199388206</v>
      </c>
    </row>
    <row r="396" spans="1:11" s="1" customFormat="1" ht="12.75" customHeight="1" x14ac:dyDescent="0.25">
      <c r="A396" s="2"/>
      <c r="B396" s="2" t="s">
        <v>18</v>
      </c>
      <c r="C396" s="6">
        <v>30839</v>
      </c>
      <c r="D396" s="6">
        <v>15000</v>
      </c>
      <c r="E396" s="6">
        <f t="shared" si="88"/>
        <v>2568.8887</v>
      </c>
      <c r="F396" s="6">
        <v>1250</v>
      </c>
      <c r="G396" s="15">
        <f t="shared" si="89"/>
        <v>173655.32323711191</v>
      </c>
      <c r="H396" s="15">
        <f t="shared" si="87"/>
        <v>1318.8887</v>
      </c>
      <c r="I396" s="31"/>
      <c r="J396" s="16"/>
      <c r="K396" s="15">
        <f t="shared" si="90"/>
        <v>1273.4723704054873</v>
      </c>
    </row>
    <row r="397" spans="1:11" s="1" customFormat="1" ht="12.75" customHeight="1" x14ac:dyDescent="0.25">
      <c r="A397" s="2"/>
      <c r="B397" s="2" t="s">
        <v>19</v>
      </c>
      <c r="C397" s="6">
        <v>30839</v>
      </c>
      <c r="D397" s="6">
        <v>15000</v>
      </c>
      <c r="E397" s="6">
        <f t="shared" si="88"/>
        <v>2568.8887</v>
      </c>
      <c r="F397" s="6">
        <v>1250</v>
      </c>
      <c r="G397" s="15">
        <f t="shared" si="89"/>
        <v>174974.21193711192</v>
      </c>
      <c r="H397" s="15">
        <f t="shared" si="87"/>
        <v>1318.8887</v>
      </c>
      <c r="I397" s="31"/>
      <c r="J397" s="16"/>
      <c r="K397" s="15">
        <f t="shared" si="90"/>
        <v>1283.1442208721539</v>
      </c>
    </row>
    <row r="398" spans="1:11" s="1" customFormat="1" ht="12.75" customHeight="1" x14ac:dyDescent="0.25">
      <c r="A398" s="2"/>
      <c r="B398" s="2" t="s">
        <v>20</v>
      </c>
      <c r="C398" s="6">
        <v>32708</v>
      </c>
      <c r="D398" s="6">
        <v>15000</v>
      </c>
      <c r="E398" s="6">
        <f t="shared" si="88"/>
        <v>2724.5763999999999</v>
      </c>
      <c r="F398" s="6">
        <v>1250</v>
      </c>
      <c r="G398" s="15">
        <f t="shared" si="89"/>
        <v>176293.10063711193</v>
      </c>
      <c r="H398" s="15">
        <f t="shared" si="87"/>
        <v>1474.5763999999999</v>
      </c>
      <c r="I398" s="31"/>
      <c r="J398" s="16"/>
      <c r="K398" s="15">
        <f t="shared" si="90"/>
        <v>1292.8160713388208</v>
      </c>
    </row>
    <row r="399" spans="1:11" s="1" customFormat="1" ht="12.75" customHeight="1" x14ac:dyDescent="0.25">
      <c r="A399" s="2"/>
      <c r="B399" s="2" t="s">
        <v>21</v>
      </c>
      <c r="C399" s="6">
        <v>32708</v>
      </c>
      <c r="D399" s="6">
        <v>15000</v>
      </c>
      <c r="E399" s="6">
        <f t="shared" si="88"/>
        <v>2724.5763999999999</v>
      </c>
      <c r="F399" s="6">
        <v>1250</v>
      </c>
      <c r="G399" s="15">
        <f t="shared" si="89"/>
        <v>177767.67703711192</v>
      </c>
      <c r="H399" s="15">
        <f t="shared" si="87"/>
        <v>1474.5763999999999</v>
      </c>
      <c r="I399" s="31"/>
      <c r="J399" s="16"/>
      <c r="K399" s="15">
        <f t="shared" si="90"/>
        <v>1303.6296316054875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370174</v>
      </c>
      <c r="D400" s="9" t="s">
        <v>23</v>
      </c>
      <c r="E400" s="8">
        <f>SUM(E388:E399)</f>
        <v>30835.494199999994</v>
      </c>
      <c r="F400" s="8">
        <f>SUM(F388:F399)</f>
        <v>15000</v>
      </c>
      <c r="G400" s="30">
        <f>SUM(G388:G399)</f>
        <v>2045209.2695453423</v>
      </c>
      <c r="H400" s="30">
        <f>SUM(H388:H399)</f>
        <v>15835.494199999997</v>
      </c>
      <c r="I400" s="38">
        <f>H386/12</f>
        <v>7.3333333333333332E-3</v>
      </c>
      <c r="J400" s="23"/>
      <c r="K400" s="30">
        <f>SUM(K388:K399)</f>
        <v>14998.20130999918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10">
        <f>G400*I400</f>
        <v>14998.201309999176</v>
      </c>
      <c r="D402" s="2"/>
      <c r="E402" s="2"/>
      <c r="F402" s="2" t="s">
        <v>25</v>
      </c>
      <c r="G402" s="73">
        <f>$C402+$H400</f>
        <v>30833.695509999176</v>
      </c>
      <c r="H402" s="15"/>
      <c r="I402" s="15">
        <f>SUM($I$14,$G$33,$G$53,$G$73,$G$93,$G$112,$G$131,$G$150,$G$169,$G$188,$G$207,$G$227,$G$246,$G$266,$G$286,$G$306,$G$325,$G$344,$G$364,$G$383,$G$402)</f>
        <v>194240.45474711107</v>
      </c>
      <c r="J402" s="143" t="str">
        <f>IF($K400=$C402,"Intt OK","Intt CHECK IT")</f>
        <v>Intt OK</v>
      </c>
      <c r="K402" s="15"/>
    </row>
    <row r="403" spans="1:11" ht="12.75" customHeight="1" x14ac:dyDescent="0.25">
      <c r="I403" s="135" t="str">
        <f>IF($I402=$G407,"OK","CHECK IT")</f>
        <v>OK</v>
      </c>
      <c r="J403" s="16"/>
    </row>
    <row r="404" spans="1:11" s="1" customFormat="1" ht="12.75" customHeight="1" x14ac:dyDescent="0.25">
      <c r="A404" s="2"/>
      <c r="B404" s="438" t="s">
        <v>2</v>
      </c>
      <c r="C404" s="438"/>
      <c r="D404" s="438"/>
      <c r="E404" s="438" t="s">
        <v>3</v>
      </c>
      <c r="F404" s="438"/>
      <c r="G404" s="3" t="s">
        <v>4</v>
      </c>
      <c r="H404" s="136" t="s">
        <v>59</v>
      </c>
      <c r="I404" s="31"/>
      <c r="J404" s="2"/>
      <c r="K404" s="28"/>
    </row>
    <row r="405" spans="1:11" s="1" customFormat="1" ht="12.75" customHeight="1" x14ac:dyDescent="0.25">
      <c r="A405" s="2"/>
      <c r="B405" s="439" t="s">
        <v>101</v>
      </c>
      <c r="C405" s="439"/>
      <c r="D405" s="439"/>
      <c r="E405" s="439" t="s">
        <v>102</v>
      </c>
      <c r="F405" s="439"/>
      <c r="G405" s="4" t="s">
        <v>103</v>
      </c>
      <c r="H405" s="56">
        <v>8.6499999999999994E-2</v>
      </c>
      <c r="I405" s="45"/>
      <c r="J405" s="2"/>
      <c r="K405" s="28"/>
    </row>
    <row r="406" spans="1:11" s="1" customFormat="1" ht="12.75" customHeight="1" x14ac:dyDescent="0.25">
      <c r="A406" s="2"/>
      <c r="B406" s="3" t="s">
        <v>9</v>
      </c>
      <c r="C406" s="5" t="s">
        <v>10</v>
      </c>
      <c r="D406" s="3" t="s">
        <v>11</v>
      </c>
      <c r="E406" s="5" t="s">
        <v>12</v>
      </c>
      <c r="F406" s="3" t="s">
        <v>13</v>
      </c>
      <c r="G406" s="5" t="s">
        <v>14</v>
      </c>
      <c r="H406" s="48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6">
        <v>32708</v>
      </c>
      <c r="D407" s="6">
        <v>15000</v>
      </c>
      <c r="E407" s="6">
        <f>C407*8.33%</f>
        <v>2724.5763999999999</v>
      </c>
      <c r="F407" s="6">
        <v>1250</v>
      </c>
      <c r="G407" s="15">
        <f>$G$14+G$33+$G$53+$G$73+$G$93+$G$112+$G$131+$G$150+$G$169+$G$188+$G$207+$G$227+$G$246+$G$266+$G$286+$G$306+$G$325+$G$344+$G$364+$G$383+$G$402</f>
        <v>194240.45474711107</v>
      </c>
      <c r="H407" s="15">
        <f t="shared" ref="H407:H418" si="91">E407-F407</f>
        <v>1474.5763999999999</v>
      </c>
      <c r="I407" s="31"/>
      <c r="J407" s="16"/>
      <c r="K407" s="15">
        <f>(G407)*($H$405/12)</f>
        <v>1400.1499446354255</v>
      </c>
    </row>
    <row r="408" spans="1:11" s="1" customFormat="1" ht="12.75" customHeight="1" x14ac:dyDescent="0.25">
      <c r="A408" s="2"/>
      <c r="B408" s="2" t="s">
        <v>28</v>
      </c>
      <c r="C408" s="6">
        <v>32708</v>
      </c>
      <c r="D408" s="6">
        <v>15000</v>
      </c>
      <c r="E408" s="6">
        <f t="shared" ref="E408:E418" si="92">C408*8.33%</f>
        <v>2724.5763999999999</v>
      </c>
      <c r="F408" s="6">
        <v>1250</v>
      </c>
      <c r="G408" s="15">
        <f t="shared" ref="G408:G418" si="93">$G407+$H407</f>
        <v>195715.03114711106</v>
      </c>
      <c r="H408" s="15">
        <f t="shared" si="91"/>
        <v>1474.5763999999999</v>
      </c>
      <c r="I408" s="31"/>
      <c r="J408" s="16"/>
      <c r="K408" s="15">
        <f t="shared" ref="K408:K418" si="94">(G408)*($H$405/12)</f>
        <v>1410.7791828520922</v>
      </c>
    </row>
    <row r="409" spans="1:11" s="1" customFormat="1" ht="12.75" customHeight="1" x14ac:dyDescent="0.25">
      <c r="A409" s="2"/>
      <c r="B409" s="2" t="s">
        <v>29</v>
      </c>
      <c r="C409" s="6">
        <v>32708</v>
      </c>
      <c r="D409" s="6">
        <v>15000</v>
      </c>
      <c r="E409" s="6">
        <f t="shared" si="92"/>
        <v>2724.5763999999999</v>
      </c>
      <c r="F409" s="6">
        <v>1250</v>
      </c>
      <c r="G409" s="15">
        <f t="shared" si="93"/>
        <v>197189.60754711105</v>
      </c>
      <c r="H409" s="15">
        <f t="shared" si="91"/>
        <v>1474.5763999999999</v>
      </c>
      <c r="I409" s="31"/>
      <c r="J409" s="16"/>
      <c r="K409" s="15">
        <f t="shared" si="94"/>
        <v>1421.4084210687588</v>
      </c>
    </row>
    <row r="410" spans="1:11" s="1" customFormat="1" ht="12.75" customHeight="1" x14ac:dyDescent="0.25">
      <c r="A410" s="2"/>
      <c r="B410" s="2" t="s">
        <v>30</v>
      </c>
      <c r="C410" s="6">
        <v>32708</v>
      </c>
      <c r="D410" s="6">
        <v>15000</v>
      </c>
      <c r="E410" s="6">
        <f t="shared" si="92"/>
        <v>2724.5763999999999</v>
      </c>
      <c r="F410" s="6">
        <v>1250</v>
      </c>
      <c r="G410" s="15">
        <f t="shared" si="93"/>
        <v>198664.18394711104</v>
      </c>
      <c r="H410" s="15">
        <f t="shared" si="91"/>
        <v>1474.5763999999999</v>
      </c>
      <c r="I410" s="31" t="s">
        <v>54</v>
      </c>
      <c r="J410" s="16"/>
      <c r="K410" s="15">
        <f t="shared" si="94"/>
        <v>1432.0376592854254</v>
      </c>
    </row>
    <row r="411" spans="1:11" s="1" customFormat="1" ht="12.75" customHeight="1" x14ac:dyDescent="0.25">
      <c r="A411" s="2"/>
      <c r="B411" s="2" t="s">
        <v>31</v>
      </c>
      <c r="C411" s="6">
        <v>33705</v>
      </c>
      <c r="D411" s="6">
        <v>15000</v>
      </c>
      <c r="E411" s="6">
        <f t="shared" si="92"/>
        <v>2807.6264999999999</v>
      </c>
      <c r="F411" s="6">
        <v>1250</v>
      </c>
      <c r="G411" s="15">
        <f t="shared" si="93"/>
        <v>200138.76034711103</v>
      </c>
      <c r="H411" s="15">
        <f t="shared" si="91"/>
        <v>1557.6264999999999</v>
      </c>
      <c r="I411" s="31"/>
      <c r="J411" s="16"/>
      <c r="K411" s="15">
        <f t="shared" si="94"/>
        <v>1442.6668975020921</v>
      </c>
    </row>
    <row r="412" spans="1:11" s="1" customFormat="1" ht="12.75" customHeight="1" x14ac:dyDescent="0.25">
      <c r="A412" s="2"/>
      <c r="B412" s="2" t="s">
        <v>32</v>
      </c>
      <c r="C412" s="6">
        <v>33705</v>
      </c>
      <c r="D412" s="6">
        <v>15000</v>
      </c>
      <c r="E412" s="6">
        <f t="shared" si="92"/>
        <v>2807.6264999999999</v>
      </c>
      <c r="F412" s="6">
        <v>1250</v>
      </c>
      <c r="G412" s="15">
        <f t="shared" si="93"/>
        <v>201696.38684711105</v>
      </c>
      <c r="H412" s="15">
        <f t="shared" si="91"/>
        <v>1557.6264999999999</v>
      </c>
      <c r="I412" s="31"/>
      <c r="J412" s="16"/>
      <c r="K412" s="15">
        <f t="shared" si="94"/>
        <v>1453.8947885229254</v>
      </c>
    </row>
    <row r="413" spans="1:11" s="1" customFormat="1" ht="12.75" customHeight="1" x14ac:dyDescent="0.25">
      <c r="A413" s="2"/>
      <c r="B413" s="2" t="s">
        <v>33</v>
      </c>
      <c r="C413" s="6">
        <v>33705</v>
      </c>
      <c r="D413" s="6">
        <v>15000</v>
      </c>
      <c r="E413" s="6">
        <f t="shared" si="92"/>
        <v>2807.6264999999999</v>
      </c>
      <c r="F413" s="6">
        <v>1250</v>
      </c>
      <c r="G413" s="15">
        <f t="shared" si="93"/>
        <v>203254.01334711106</v>
      </c>
      <c r="H413" s="15">
        <f t="shared" si="91"/>
        <v>1557.6264999999999</v>
      </c>
      <c r="I413" s="31"/>
      <c r="J413" s="16"/>
      <c r="K413" s="15">
        <f t="shared" si="94"/>
        <v>1465.1226795437587</v>
      </c>
    </row>
    <row r="414" spans="1:11" s="1" customFormat="1" ht="12.75" customHeight="1" x14ac:dyDescent="0.25">
      <c r="A414" s="2"/>
      <c r="B414" s="2" t="s">
        <v>17</v>
      </c>
      <c r="C414" s="6">
        <v>33705</v>
      </c>
      <c r="D414" s="6">
        <v>15000</v>
      </c>
      <c r="E414" s="6">
        <f t="shared" si="92"/>
        <v>2807.6264999999999</v>
      </c>
      <c r="F414" s="6">
        <v>1250</v>
      </c>
      <c r="G414" s="15">
        <f t="shared" si="93"/>
        <v>204811.63984711107</v>
      </c>
      <c r="H414" s="15">
        <f t="shared" si="91"/>
        <v>1557.6264999999999</v>
      </c>
      <c r="I414" s="31"/>
      <c r="J414" s="16"/>
      <c r="K414" s="15">
        <f t="shared" si="94"/>
        <v>1476.3505705645923</v>
      </c>
    </row>
    <row r="415" spans="1:11" s="1" customFormat="1" ht="12.75" customHeight="1" x14ac:dyDescent="0.25">
      <c r="A415" s="2"/>
      <c r="B415" s="2" t="s">
        <v>18</v>
      </c>
      <c r="C415" s="6">
        <v>33705</v>
      </c>
      <c r="D415" s="6">
        <v>15000</v>
      </c>
      <c r="E415" s="6">
        <f t="shared" si="92"/>
        <v>2807.6264999999999</v>
      </c>
      <c r="F415" s="6">
        <v>1250</v>
      </c>
      <c r="G415" s="15">
        <f t="shared" si="93"/>
        <v>206369.26634711109</v>
      </c>
      <c r="H415" s="15">
        <f t="shared" si="91"/>
        <v>1557.6264999999999</v>
      </c>
      <c r="I415" s="31"/>
      <c r="J415" s="16"/>
      <c r="K415" s="15">
        <f t="shared" si="94"/>
        <v>1487.5784615854257</v>
      </c>
    </row>
    <row r="416" spans="1:11" s="1" customFormat="1" ht="12.75" customHeight="1" x14ac:dyDescent="0.25">
      <c r="A416" s="2"/>
      <c r="B416" s="2" t="s">
        <v>19</v>
      </c>
      <c r="C416" s="6">
        <v>33705</v>
      </c>
      <c r="D416" s="6">
        <v>15000</v>
      </c>
      <c r="E416" s="6">
        <f t="shared" si="92"/>
        <v>2807.6264999999999</v>
      </c>
      <c r="F416" s="6">
        <v>1250</v>
      </c>
      <c r="G416" s="15">
        <f t="shared" si="93"/>
        <v>207926.8928471111</v>
      </c>
      <c r="H416" s="15">
        <f t="shared" si="91"/>
        <v>1557.6264999999999</v>
      </c>
      <c r="I416" s="31"/>
      <c r="J416" s="16"/>
      <c r="K416" s="15">
        <f t="shared" si="94"/>
        <v>1498.8063526062592</v>
      </c>
    </row>
    <row r="417" spans="1:11" s="1" customFormat="1" ht="12.75" customHeight="1" x14ac:dyDescent="0.25">
      <c r="A417" s="2"/>
      <c r="B417" s="2" t="s">
        <v>20</v>
      </c>
      <c r="C417" s="6">
        <v>35631</v>
      </c>
      <c r="D417" s="6">
        <v>15000</v>
      </c>
      <c r="E417" s="6">
        <f t="shared" si="92"/>
        <v>2968.0623000000001</v>
      </c>
      <c r="F417" s="6">
        <v>1250</v>
      </c>
      <c r="G417" s="15">
        <f t="shared" si="93"/>
        <v>209484.51934711111</v>
      </c>
      <c r="H417" s="15">
        <f t="shared" si="91"/>
        <v>1718.0623000000001</v>
      </c>
      <c r="I417" s="31"/>
      <c r="J417" s="16"/>
      <c r="K417" s="15">
        <f t="shared" si="94"/>
        <v>1510.0342436270926</v>
      </c>
    </row>
    <row r="418" spans="1:11" s="1" customFormat="1" ht="12.75" customHeight="1" x14ac:dyDescent="0.25">
      <c r="A418" s="2"/>
      <c r="B418" s="2" t="s">
        <v>21</v>
      </c>
      <c r="C418" s="6">
        <v>35631</v>
      </c>
      <c r="D418" s="6">
        <v>15000</v>
      </c>
      <c r="E418" s="6">
        <f t="shared" si="92"/>
        <v>2968.0623000000001</v>
      </c>
      <c r="F418" s="6">
        <v>1250</v>
      </c>
      <c r="G418" s="15">
        <f t="shared" si="93"/>
        <v>211202.5816471111</v>
      </c>
      <c r="H418" s="15">
        <f t="shared" si="91"/>
        <v>1718.0623000000001</v>
      </c>
      <c r="I418" s="31"/>
      <c r="J418" s="16"/>
      <c r="K418" s="15">
        <f t="shared" si="94"/>
        <v>1522.4186093729259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404324</v>
      </c>
      <c r="D419" s="9" t="s">
        <v>23</v>
      </c>
      <c r="E419" s="8">
        <f>SUM(E407:E418)</f>
        <v>33680.189199999993</v>
      </c>
      <c r="F419" s="8">
        <f>SUM(F407:F418)</f>
        <v>15000</v>
      </c>
      <c r="G419" s="30">
        <f>SUM(G407:G418)</f>
        <v>2430693.3379653329</v>
      </c>
      <c r="H419" s="30">
        <f>SUM(H407:H418)</f>
        <v>18680.189200000004</v>
      </c>
      <c r="I419" s="38">
        <f>H405/12</f>
        <v>7.2083333333333331E-3</v>
      </c>
      <c r="J419" s="23"/>
      <c r="K419" s="30">
        <f>SUM(K407:K418)</f>
        <v>17521.247811166777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10">
        <f>G419*I419</f>
        <v>17521.247811166773</v>
      </c>
      <c r="D421" s="2"/>
      <c r="E421" s="2"/>
      <c r="F421" s="2" t="s">
        <v>25</v>
      </c>
      <c r="G421" s="73">
        <f>$C421+$H419</f>
        <v>36201.437011166781</v>
      </c>
      <c r="H421" s="15"/>
      <c r="I421" s="15">
        <f>SUM($I$14,$G$33,$G$53,$G$73,$G$93,$G$112,$G$131,$G$150,$G$169,$G$188,$G$207,$G$227,$G$246,$G$266,$G$286,$G$306,$G$325,$G$344,$G$364,$G$383,$G$402,$G$421)</f>
        <v>230441.89175827784</v>
      </c>
      <c r="J421" s="143" t="str">
        <f>IF($K419=$C421,"Intt OK","Intt CHECK IT")</f>
        <v>Intt OK</v>
      </c>
      <c r="K421" s="15"/>
    </row>
    <row r="422" spans="1:11" ht="12.75" customHeight="1" x14ac:dyDescent="0.25">
      <c r="I422" s="135" t="str">
        <f>IF($I421=$G426,"OK","CHECK IT")</f>
        <v>OK</v>
      </c>
      <c r="J422" s="16"/>
    </row>
    <row r="423" spans="1:11" s="1" customFormat="1" ht="12.75" customHeight="1" x14ac:dyDescent="0.25">
      <c r="A423" s="2"/>
      <c r="B423" s="438" t="s">
        <v>2</v>
      </c>
      <c r="C423" s="438"/>
      <c r="D423" s="438"/>
      <c r="E423" s="438" t="s">
        <v>3</v>
      </c>
      <c r="F423" s="438"/>
      <c r="G423" s="3" t="s">
        <v>4</v>
      </c>
      <c r="H423" s="136" t="s">
        <v>60</v>
      </c>
      <c r="I423" s="31"/>
      <c r="J423" s="2"/>
      <c r="K423" s="28"/>
    </row>
    <row r="424" spans="1:11" s="1" customFormat="1" ht="12.75" customHeight="1" x14ac:dyDescent="0.25">
      <c r="A424" s="2"/>
      <c r="B424" s="439" t="s">
        <v>101</v>
      </c>
      <c r="C424" s="439"/>
      <c r="D424" s="439"/>
      <c r="E424" s="439" t="s">
        <v>102</v>
      </c>
      <c r="F424" s="439"/>
      <c r="G424" s="4" t="s">
        <v>103</v>
      </c>
      <c r="H424" s="56">
        <v>8.5500000000000007E-2</v>
      </c>
      <c r="I424" s="45"/>
      <c r="J424" s="2"/>
      <c r="K424" s="28"/>
    </row>
    <row r="425" spans="1:11" s="1" customFormat="1" ht="12.75" customHeight="1" x14ac:dyDescent="0.25">
      <c r="A425" s="2"/>
      <c r="B425" s="3" t="s">
        <v>9</v>
      </c>
      <c r="C425" s="5" t="s">
        <v>10</v>
      </c>
      <c r="D425" s="3" t="s">
        <v>11</v>
      </c>
      <c r="E425" s="5" t="s">
        <v>12</v>
      </c>
      <c r="F425" s="3" t="s">
        <v>13</v>
      </c>
      <c r="G425" s="5" t="s">
        <v>14</v>
      </c>
      <c r="H425" s="48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6">
        <v>35631</v>
      </c>
      <c r="D426" s="6">
        <v>15000</v>
      </c>
      <c r="E426" s="6">
        <f>C426*8.33%</f>
        <v>2968.0623000000001</v>
      </c>
      <c r="F426" s="6">
        <v>1250</v>
      </c>
      <c r="G426" s="15">
        <f>$G$14+$G$33+$G$53+$G$73+$G$93+$G$112+$G$131+$G$150+$G$169+$G$188+$G$207+$G$227+$G$246+$G$266+$G$286+$G$306+$G$325+$G$344+$G$364+$G$383+$G$402+$G$421</f>
        <v>230441.89175827784</v>
      </c>
      <c r="H426" s="15">
        <f t="shared" ref="H426:H437" si="95">E426-F426</f>
        <v>1718.0623000000001</v>
      </c>
      <c r="I426" s="31"/>
      <c r="J426" s="16"/>
      <c r="K426" s="15">
        <f>(G426)*($H$424/12)</f>
        <v>1641.8984787777297</v>
      </c>
    </row>
    <row r="427" spans="1:11" s="1" customFormat="1" ht="12.75" customHeight="1" x14ac:dyDescent="0.25">
      <c r="A427" s="2"/>
      <c r="B427" s="2" t="s">
        <v>28</v>
      </c>
      <c r="C427" s="6">
        <v>35631</v>
      </c>
      <c r="D427" s="6">
        <v>15000</v>
      </c>
      <c r="E427" s="6">
        <f t="shared" ref="E427:E437" si="96">C427*8.33%</f>
        <v>2968.0623000000001</v>
      </c>
      <c r="F427" s="6">
        <v>1250</v>
      </c>
      <c r="G427" s="15">
        <f t="shared" ref="G427:G437" si="97">$G426+$H426</f>
        <v>232159.95405827783</v>
      </c>
      <c r="H427" s="15">
        <f t="shared" si="95"/>
        <v>1718.0623000000001</v>
      </c>
      <c r="I427" s="31"/>
      <c r="J427" s="16"/>
      <c r="K427" s="15">
        <f t="shared" ref="K427:K437" si="98">(G427)*($H$424/12)</f>
        <v>1654.1396726652297</v>
      </c>
    </row>
    <row r="428" spans="1:11" s="1" customFormat="1" ht="12.75" customHeight="1" x14ac:dyDescent="0.25">
      <c r="A428" s="2"/>
      <c r="B428" s="2" t="s">
        <v>29</v>
      </c>
      <c r="C428" s="6">
        <v>35631</v>
      </c>
      <c r="D428" s="6">
        <v>15000</v>
      </c>
      <c r="E428" s="6">
        <f t="shared" si="96"/>
        <v>2968.0623000000001</v>
      </c>
      <c r="F428" s="6">
        <v>1250</v>
      </c>
      <c r="G428" s="15">
        <f t="shared" si="97"/>
        <v>233878.01635827782</v>
      </c>
      <c r="H428" s="15">
        <f t="shared" si="95"/>
        <v>1718.0623000000001</v>
      </c>
      <c r="I428" s="31"/>
      <c r="J428" s="16"/>
      <c r="K428" s="15">
        <f t="shared" si="98"/>
        <v>1666.3808665527295</v>
      </c>
    </row>
    <row r="429" spans="1:11" s="1" customFormat="1" ht="12.75" customHeight="1" x14ac:dyDescent="0.25">
      <c r="A429" s="2"/>
      <c r="B429" s="2" t="s">
        <v>30</v>
      </c>
      <c r="C429" s="6">
        <v>35631</v>
      </c>
      <c r="D429" s="6">
        <v>15000</v>
      </c>
      <c r="E429" s="6">
        <f t="shared" si="96"/>
        <v>2968.0623000000001</v>
      </c>
      <c r="F429" s="6">
        <v>1250</v>
      </c>
      <c r="G429" s="15">
        <f t="shared" si="97"/>
        <v>235596.07865827781</v>
      </c>
      <c r="H429" s="15">
        <f t="shared" si="95"/>
        <v>1718.0623000000001</v>
      </c>
      <c r="I429" s="31" t="s">
        <v>54</v>
      </c>
      <c r="J429" s="16"/>
      <c r="K429" s="15">
        <f t="shared" si="98"/>
        <v>1678.6220604402295</v>
      </c>
    </row>
    <row r="430" spans="1:11" s="1" customFormat="1" ht="12.75" customHeight="1" x14ac:dyDescent="0.25">
      <c r="A430" s="2"/>
      <c r="B430" s="2" t="s">
        <v>31</v>
      </c>
      <c r="C430" s="6">
        <v>36704</v>
      </c>
      <c r="D430" s="6">
        <v>15000</v>
      </c>
      <c r="E430" s="6">
        <f t="shared" si="96"/>
        <v>3057.4432000000002</v>
      </c>
      <c r="F430" s="6">
        <v>1250</v>
      </c>
      <c r="G430" s="15">
        <f t="shared" si="97"/>
        <v>237314.1409582778</v>
      </c>
      <c r="H430" s="15">
        <f t="shared" si="95"/>
        <v>1807.4432000000002</v>
      </c>
      <c r="I430" s="31"/>
      <c r="J430" s="16"/>
      <c r="K430" s="15">
        <f t="shared" si="98"/>
        <v>1690.8632543277295</v>
      </c>
    </row>
    <row r="431" spans="1:11" s="1" customFormat="1" ht="12.75" customHeight="1" x14ac:dyDescent="0.25">
      <c r="A431" s="2"/>
      <c r="B431" s="2" t="s">
        <v>32</v>
      </c>
      <c r="C431" s="6">
        <v>36704</v>
      </c>
      <c r="D431" s="6">
        <v>15000</v>
      </c>
      <c r="E431" s="6">
        <f t="shared" si="96"/>
        <v>3057.4432000000002</v>
      </c>
      <c r="F431" s="6">
        <v>1250</v>
      </c>
      <c r="G431" s="15">
        <f t="shared" si="97"/>
        <v>239121.58415827781</v>
      </c>
      <c r="H431" s="15">
        <f t="shared" si="95"/>
        <v>1807.4432000000002</v>
      </c>
      <c r="I431" s="31"/>
      <c r="J431" s="16"/>
      <c r="K431" s="15">
        <f t="shared" si="98"/>
        <v>1703.7412871277295</v>
      </c>
    </row>
    <row r="432" spans="1:11" s="1" customFormat="1" ht="12.75" customHeight="1" x14ac:dyDescent="0.25">
      <c r="A432" s="2"/>
      <c r="B432" s="2" t="s">
        <v>33</v>
      </c>
      <c r="C432" s="6">
        <v>36704</v>
      </c>
      <c r="D432" s="6">
        <v>15000</v>
      </c>
      <c r="E432" s="6">
        <f t="shared" si="96"/>
        <v>3057.4432000000002</v>
      </c>
      <c r="F432" s="6">
        <v>1250</v>
      </c>
      <c r="G432" s="15">
        <f t="shared" si="97"/>
        <v>240929.02735827782</v>
      </c>
      <c r="H432" s="15">
        <f t="shared" si="95"/>
        <v>1807.4432000000002</v>
      </c>
      <c r="I432" s="31"/>
      <c r="J432" s="16"/>
      <c r="K432" s="15">
        <f t="shared" si="98"/>
        <v>1716.6193199277295</v>
      </c>
    </row>
    <row r="433" spans="1:11" s="1" customFormat="1" ht="12.75" customHeight="1" x14ac:dyDescent="0.25">
      <c r="A433" s="2"/>
      <c r="B433" s="2" t="s">
        <v>17</v>
      </c>
      <c r="C433" s="6">
        <v>36704</v>
      </c>
      <c r="D433" s="6">
        <v>15000</v>
      </c>
      <c r="E433" s="6">
        <f t="shared" si="96"/>
        <v>3057.4432000000002</v>
      </c>
      <c r="F433" s="6">
        <v>1250</v>
      </c>
      <c r="G433" s="15">
        <f t="shared" si="97"/>
        <v>242736.47055827783</v>
      </c>
      <c r="H433" s="15">
        <f t="shared" si="95"/>
        <v>1807.4432000000002</v>
      </c>
      <c r="I433" s="31"/>
      <c r="J433" s="16"/>
      <c r="K433" s="15">
        <f t="shared" si="98"/>
        <v>1729.4973527277295</v>
      </c>
    </row>
    <row r="434" spans="1:11" s="1" customFormat="1" ht="12.75" customHeight="1" x14ac:dyDescent="0.25">
      <c r="A434" s="2"/>
      <c r="B434" s="2" t="s">
        <v>18</v>
      </c>
      <c r="C434" s="6">
        <v>36704</v>
      </c>
      <c r="D434" s="6">
        <v>15000</v>
      </c>
      <c r="E434" s="6">
        <f t="shared" si="96"/>
        <v>3057.4432000000002</v>
      </c>
      <c r="F434" s="6">
        <v>1250</v>
      </c>
      <c r="G434" s="15">
        <f t="shared" si="97"/>
        <v>244543.91375827783</v>
      </c>
      <c r="H434" s="15">
        <f t="shared" si="95"/>
        <v>1807.4432000000002</v>
      </c>
      <c r="I434" s="31"/>
      <c r="J434" s="16"/>
      <c r="K434" s="15">
        <f t="shared" si="98"/>
        <v>1742.3753855277296</v>
      </c>
    </row>
    <row r="435" spans="1:11" s="1" customFormat="1" ht="12.75" customHeight="1" x14ac:dyDescent="0.25">
      <c r="A435" s="2"/>
      <c r="B435" s="2" t="s">
        <v>19</v>
      </c>
      <c r="C435" s="6">
        <v>36704</v>
      </c>
      <c r="D435" s="6">
        <v>15000</v>
      </c>
      <c r="E435" s="6">
        <f t="shared" ref="E435" si="99">C435*8.33%</f>
        <v>3057.4432000000002</v>
      </c>
      <c r="F435" s="6">
        <v>1250</v>
      </c>
      <c r="G435" s="15">
        <f t="shared" si="97"/>
        <v>246351.35695827784</v>
      </c>
      <c r="H435" s="15">
        <f t="shared" ref="H435" si="100">E435-F435</f>
        <v>1807.4432000000002</v>
      </c>
      <c r="I435" s="31"/>
      <c r="J435" s="16"/>
      <c r="K435" s="15">
        <f t="shared" ref="K435" si="101">(G435)*($H$424/12)</f>
        <v>1755.2534183277296</v>
      </c>
    </row>
    <row r="436" spans="1:11" s="1" customFormat="1" ht="12.75" customHeight="1" x14ac:dyDescent="0.25">
      <c r="A436" s="2"/>
      <c r="B436" s="2" t="s">
        <v>20</v>
      </c>
      <c r="C436" s="6">
        <v>39680</v>
      </c>
      <c r="D436" s="6">
        <v>15000</v>
      </c>
      <c r="E436" s="6">
        <f t="shared" si="96"/>
        <v>3305.3440000000001</v>
      </c>
      <c r="F436" s="6">
        <v>1250</v>
      </c>
      <c r="G436" s="15">
        <f t="shared" si="97"/>
        <v>248158.80015827785</v>
      </c>
      <c r="H436" s="15">
        <f t="shared" si="95"/>
        <v>2055.3440000000001</v>
      </c>
      <c r="I436" s="31"/>
      <c r="J436" s="16"/>
      <c r="K436" s="15">
        <f t="shared" si="98"/>
        <v>1768.1314511277299</v>
      </c>
    </row>
    <row r="437" spans="1:11" s="1" customFormat="1" ht="12.75" customHeight="1" x14ac:dyDescent="0.25">
      <c r="A437" s="2"/>
      <c r="B437" s="2" t="s">
        <v>21</v>
      </c>
      <c r="C437" s="6">
        <v>39680</v>
      </c>
      <c r="D437" s="6">
        <v>15000</v>
      </c>
      <c r="E437" s="6">
        <f t="shared" si="96"/>
        <v>3305.3440000000001</v>
      </c>
      <c r="F437" s="6">
        <v>1250</v>
      </c>
      <c r="G437" s="15">
        <f t="shared" si="97"/>
        <v>250214.14415827786</v>
      </c>
      <c r="H437" s="15">
        <f t="shared" si="95"/>
        <v>2055.3440000000001</v>
      </c>
      <c r="I437" s="31"/>
      <c r="J437" s="16"/>
      <c r="K437" s="15">
        <f t="shared" si="98"/>
        <v>1782.77577712773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442108</v>
      </c>
      <c r="D438" s="9" t="s">
        <v>23</v>
      </c>
      <c r="E438" s="8">
        <f>SUM(E426:E437)</f>
        <v>36827.596400000002</v>
      </c>
      <c r="F438" s="8">
        <f>SUM(F426:F437)</f>
        <v>15000</v>
      </c>
      <c r="G438" s="30">
        <f>SUM(G426:G437)</f>
        <v>2881445.378899334</v>
      </c>
      <c r="H438" s="30">
        <f>SUM(H426:H437)</f>
        <v>21827.596400000002</v>
      </c>
      <c r="I438" s="38">
        <f>H424/12</f>
        <v>7.1250000000000003E-3</v>
      </c>
      <c r="J438" s="23"/>
      <c r="K438" s="30">
        <f>SUM(K426:K437)</f>
        <v>20530.298324657757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10">
        <f>G438*I438</f>
        <v>20530.298324657757</v>
      </c>
      <c r="D440" s="2"/>
      <c r="E440" s="2"/>
      <c r="F440" s="2" t="s">
        <v>25</v>
      </c>
      <c r="G440" s="73">
        <f>$C440+$H438</f>
        <v>42357.894724657759</v>
      </c>
      <c r="H440" s="15"/>
      <c r="I440" s="15">
        <f>SUM($I$14,$G$33,$G$53,$G$73,$G$93,$G$112,$G$131,$G$150,$G$169,$G$188,$G$207,$G$227,$G$246,$G$266,$G$286,$G$306,$G$325,$G$344,$G$364,$G$383,$G$402,$G$421,$G$440)</f>
        <v>272799.7864829356</v>
      </c>
      <c r="J440" s="143" t="str">
        <f>IF($K438=$C440,"Intt OK","Intt CHECK IT")</f>
        <v>Intt OK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5" t="str">
        <f>IF($I440=$G445,"OK","CHECK IT")</f>
        <v>OK</v>
      </c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12.75" customHeight="1" x14ac:dyDescent="0.25">
      <c r="A443" s="2"/>
      <c r="B443" s="439" t="s">
        <v>101</v>
      </c>
      <c r="C443" s="439"/>
      <c r="D443" s="439"/>
      <c r="E443" s="439" t="s">
        <v>102</v>
      </c>
      <c r="F443" s="439"/>
      <c r="G443" s="4" t="s">
        <v>103</v>
      </c>
      <c r="H443" s="56">
        <v>8.5500000000000007E-2</v>
      </c>
      <c r="I443" s="45"/>
      <c r="J443" s="2"/>
      <c r="K443" s="28"/>
    </row>
    <row r="444" spans="1:11" s="1" customFormat="1" ht="27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39680</v>
      </c>
      <c r="D445" s="6">
        <v>15000</v>
      </c>
      <c r="E445" s="6">
        <f t="shared" ref="E445:E446" si="102">$C445*8.33%</f>
        <v>3305.3440000000001</v>
      </c>
      <c r="F445" s="6">
        <v>1250</v>
      </c>
      <c r="G445" s="15">
        <f>$G$14+$G$33+$G$53+$G$73+$G$93+$G$112+$G$131+$G$150+$G$169+$G$188+$G$207+$G$227+$G$246+$G$266+$G$286+$G$306+$G$325+$G$344+$G$364+$G$383+$G$402+$G$421+$G$440</f>
        <v>272799.7864829356</v>
      </c>
      <c r="H445" s="15">
        <f t="shared" ref="H445:H446" si="103">$E445-$F445</f>
        <v>2055.3440000000001</v>
      </c>
      <c r="I445" s="31"/>
      <c r="J445" s="16"/>
      <c r="K445" s="15">
        <f>(G445)*($H$443/12)</f>
        <v>1943.6984786909161</v>
      </c>
    </row>
    <row r="446" spans="1:11" s="1" customFormat="1" ht="12.75" customHeight="1" x14ac:dyDescent="0.25">
      <c r="A446" s="2"/>
      <c r="B446" s="2" t="s">
        <v>28</v>
      </c>
      <c r="C446" s="6">
        <v>39680</v>
      </c>
      <c r="D446" s="6">
        <v>15000</v>
      </c>
      <c r="E446" s="6">
        <f t="shared" si="102"/>
        <v>3305.3440000000001</v>
      </c>
      <c r="F446" s="6">
        <v>1250</v>
      </c>
      <c r="G446" s="15">
        <f t="shared" ref="G446" si="104">$G445+$H445</f>
        <v>274855.13048293558</v>
      </c>
      <c r="H446" s="15">
        <f t="shared" si="103"/>
        <v>2055.3440000000001</v>
      </c>
      <c r="I446" s="31"/>
      <c r="J446" s="16"/>
      <c r="K446" s="15">
        <f>(G446)*($H$443/12)</f>
        <v>1958.3428046909162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79360</v>
      </c>
      <c r="D447" s="9" t="s">
        <v>23</v>
      </c>
      <c r="E447" s="8">
        <f t="shared" ref="E447:H447" si="105">SUM(E445:E446)</f>
        <v>6610.6880000000001</v>
      </c>
      <c r="F447" s="8">
        <f t="shared" si="105"/>
        <v>2500</v>
      </c>
      <c r="G447" s="8">
        <f>SUM(G445:G446)</f>
        <v>547654.91696587112</v>
      </c>
      <c r="H447" s="8">
        <f t="shared" si="105"/>
        <v>4110.6880000000001</v>
      </c>
      <c r="I447" s="38">
        <f>H443/12</f>
        <v>7.1250000000000003E-3</v>
      </c>
      <c r="J447" s="23"/>
      <c r="K447" s="30">
        <f>SUM(K445:K446)</f>
        <v>3902.0412833818323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3902.0412833818318</v>
      </c>
      <c r="D449" s="2"/>
      <c r="E449" s="2"/>
      <c r="F449" s="2" t="s">
        <v>25</v>
      </c>
      <c r="G449" s="73">
        <f>$C449+$H447</f>
        <v>8012.7292833818319</v>
      </c>
      <c r="H449" s="15"/>
      <c r="I449" s="6">
        <f>SUM($I$14,$G$33,$G$53,$G$73,$G$93,$G$112,$G$131,$G$150,$G$169,$G$188,$G$207,$G$227,$G$246,$G$266,$G$286,$G$306,$G$325,$G$344,$G$364,$G$383,$G$402,$G$421,$G$440,$G$449)</f>
        <v>280812.51576631743</v>
      </c>
      <c r="J449" s="143" t="str">
        <f>IF($K447=$C449,"Intt OK","Intt CHECK IT")</f>
        <v>Intt OK</v>
      </c>
      <c r="K449" s="15"/>
    </row>
    <row r="450" spans="1:11" s="1" customFormat="1" ht="12.75" customHeight="1" x14ac:dyDescent="0.25">
      <c r="G450" s="28"/>
      <c r="H450" s="28"/>
      <c r="I450" s="135" t="str">
        <f>IF($I449=$G453,"OK","CHECK IT")</f>
        <v>OK</v>
      </c>
      <c r="J450" s="16"/>
      <c r="K450" s="28"/>
    </row>
    <row r="451" spans="1:11" ht="12.75" customHeight="1" thickBot="1" x14ac:dyDescent="0.3">
      <c r="B451" s="2" t="s">
        <v>61</v>
      </c>
      <c r="C451" s="10">
        <f>G14+G33+G53+G73+G93+G112+G131+G150+G169+G188+G207+G227+G246+G266+G286+G306+G325+G344+G364+G383+G402+G421+G440+G449</f>
        <v>280812.51576631743</v>
      </c>
    </row>
    <row r="452" spans="1:11" s="1" customFormat="1" ht="24" thickBot="1" x14ac:dyDescent="0.3">
      <c r="C452" s="440" t="s">
        <v>191</v>
      </c>
      <c r="D452" s="441"/>
      <c r="E452" s="441"/>
      <c r="F452" s="441"/>
      <c r="G452" s="441"/>
      <c r="H452" s="441"/>
      <c r="I452" s="441"/>
      <c r="J452" s="441"/>
      <c r="K452" s="442"/>
    </row>
    <row r="453" spans="1:11" ht="31.5" thickBot="1" x14ac:dyDescent="0.3">
      <c r="A453" s="142" t="s">
        <v>126</v>
      </c>
      <c r="C453" s="200" t="s">
        <v>187</v>
      </c>
      <c r="D453" s="201" t="s">
        <v>192</v>
      </c>
      <c r="E453" s="204" t="s">
        <v>103</v>
      </c>
      <c r="F453" s="251" t="s">
        <v>120</v>
      </c>
      <c r="G453" s="202">
        <f>SUM(G14,G33,G53,G73,G93,G112,G131,G150,G169,G188,G207,G227,G246,G266,G286,G306,G325,G344,G364,G383,G402,G421,G440,G449)</f>
        <v>280812.51576631743</v>
      </c>
      <c r="H453" s="203" t="str">
        <f>IF(AND($C451=$G453),"OK",IF(AND($G453=$I451),"OK","CHECK IT"))</f>
        <v>OK</v>
      </c>
      <c r="I453" s="204"/>
      <c r="J453" s="205"/>
      <c r="K453" s="206"/>
    </row>
    <row r="454" spans="1:11" ht="15.75" x14ac:dyDescent="0.25">
      <c r="A454" s="100"/>
      <c r="C454" s="100"/>
      <c r="D454" s="207" t="s">
        <v>193</v>
      </c>
      <c r="E454" s="244" t="s">
        <v>101</v>
      </c>
      <c r="F454" s="248"/>
      <c r="G454" s="208"/>
      <c r="H454" s="209">
        <f>C451-G453</f>
        <v>0</v>
      </c>
      <c r="I454" s="210"/>
      <c r="J454" s="211"/>
      <c r="K454" s="212"/>
    </row>
    <row r="455" spans="1:11" ht="23.25" x14ac:dyDescent="0.25">
      <c r="A455" s="109"/>
      <c r="C455" s="213"/>
      <c r="D455" s="207" t="s">
        <v>194</v>
      </c>
      <c r="E455" s="244" t="s">
        <v>23</v>
      </c>
      <c r="F455" s="252"/>
      <c r="G455" s="207"/>
      <c r="H455" s="214"/>
      <c r="I455" s="215"/>
      <c r="J455" s="211"/>
      <c r="K455" s="212"/>
    </row>
    <row r="456" spans="1:11" ht="36" x14ac:dyDescent="0.25">
      <c r="A456" s="113"/>
      <c r="B456" s="114"/>
      <c r="C456" s="216" t="s">
        <v>147</v>
      </c>
      <c r="D456" s="217"/>
      <c r="E456" s="218" t="s">
        <v>146</v>
      </c>
      <c r="F456" s="218" t="s">
        <v>145</v>
      </c>
      <c r="G456" s="219"/>
      <c r="H456" s="218" t="s">
        <v>144</v>
      </c>
      <c r="I456" s="220"/>
      <c r="J456" s="221"/>
      <c r="K456" s="222" t="s">
        <v>143</v>
      </c>
    </row>
    <row r="457" spans="1:11" x14ac:dyDescent="0.25">
      <c r="A457" s="120"/>
      <c r="B457" s="59"/>
      <c r="C457" s="223">
        <f>SUM(C12,C31,C51,C71,C91,C110,C129,C148,C167,C186,C205,C225,C244,C264,C284,C304,C323,C342,C362,C381,C400,C419,C438,C447)</f>
        <v>4040875</v>
      </c>
      <c r="D457" s="224"/>
      <c r="E457" s="225">
        <f>SUM(E12,E31,E51,E71,E91,E110,E129,E148,E167,E186,E205,E225,E244,E264,E284,E304,E323,E342,E362,E381,E400,E419,E438,E447)</f>
        <v>336604.88750000001</v>
      </c>
      <c r="F457" s="225">
        <f>SUM(F12,F31,F51,F71,F91,F110,F129,F148,F167,F186,F205,F225,F244,F264,F284,F304,F323,F342,F362,F381,F400,F419,F438,F447)</f>
        <v>163502</v>
      </c>
      <c r="G457" s="225" t="s">
        <v>54</v>
      </c>
      <c r="H457" s="225">
        <f>SUM(H12,H31,H51,H71,H91,H110,H129,H148,H167,H186,H205,H225,H244,H264,H284,H304,H323,H342,H362,H381,H400,H419,H438,H447)</f>
        <v>173102.88750000001</v>
      </c>
      <c r="I457" s="225" t="s">
        <v>54</v>
      </c>
      <c r="J457" s="225" t="s">
        <v>54</v>
      </c>
      <c r="K457" s="227">
        <f>SUM(K12,K31,K51,K71,K91,K110,K129,K148,K167,K186,K205,K225,K244,K264,K284,K304,K323,K342,K362,K381,K400,K419,K438,K447)</f>
        <v>107709.62826631744</v>
      </c>
    </row>
    <row r="458" spans="1:11" ht="15.75" thickBot="1" x14ac:dyDescent="0.3">
      <c r="A458" s="120"/>
      <c r="B458" s="59"/>
      <c r="C458" s="228"/>
      <c r="D458" s="229"/>
      <c r="E458" s="230">
        <f>$C457*8.33%</f>
        <v>336604.88750000001</v>
      </c>
      <c r="F458" s="229"/>
      <c r="G458" s="210"/>
      <c r="H458" s="230">
        <f>$E458-$F457</f>
        <v>173102.88750000001</v>
      </c>
      <c r="I458" s="231"/>
      <c r="J458" s="211"/>
      <c r="K458" s="212"/>
    </row>
    <row r="459" spans="1:11" ht="24" thickBot="1" x14ac:dyDescent="0.3">
      <c r="A459" s="120"/>
      <c r="B459" s="59"/>
      <c r="C459" s="228"/>
      <c r="D459" s="229"/>
      <c r="E459" s="232" t="str">
        <f>IF($E457=$E458,"OK","CHECK IT")</f>
        <v>OK</v>
      </c>
      <c r="F459" s="230"/>
      <c r="G459" s="210"/>
      <c r="H459" s="232" t="str">
        <f>IF($H457=$H458,"OK","CHECK IT")</f>
        <v>OK</v>
      </c>
      <c r="I459" s="215"/>
      <c r="J459" s="211"/>
      <c r="K459" s="212"/>
    </row>
    <row r="460" spans="1:11" ht="27" thickBot="1" x14ac:dyDescent="0.3">
      <c r="A460" s="124"/>
      <c r="B460" s="59"/>
      <c r="C460" s="233"/>
      <c r="D460" s="234"/>
      <c r="E460" s="209">
        <f>$E457-$E458</f>
        <v>0</v>
      </c>
      <c r="F460" s="235"/>
      <c r="G460" s="235"/>
      <c r="H460" s="209">
        <f>$H457-$H458</f>
        <v>0</v>
      </c>
      <c r="I460" s="215"/>
      <c r="J460" s="211"/>
      <c r="K460" s="212"/>
    </row>
    <row r="461" spans="1:11" ht="24.75" thickBot="1" x14ac:dyDescent="0.3">
      <c r="A461" s="127"/>
      <c r="B461" s="104"/>
      <c r="C461" s="216" t="s">
        <v>143</v>
      </c>
      <c r="D461" s="236"/>
      <c r="E461" s="236"/>
      <c r="F461" s="236"/>
      <c r="G461" s="237"/>
      <c r="H461" s="237"/>
      <c r="I461" s="215"/>
      <c r="J461" s="253" t="str">
        <f>IF($C462=$K457,"Intt OK","Intt CHECK IT")</f>
        <v>Intt OK</v>
      </c>
      <c r="K461" s="254"/>
    </row>
    <row r="462" spans="1:11" ht="31.5" thickBot="1" x14ac:dyDescent="0.3">
      <c r="A462" s="142" t="s">
        <v>128</v>
      </c>
      <c r="B462" s="130"/>
      <c r="C462" s="238">
        <f>SUM(C14,C33,C53,C73,C93,C112,C131,C150,C169,C188,C207,C227,C246,C266,C286,C306,C325,C344,C364,C383,C402,C421,C440,C449)</f>
        <v>107709.62826631744</v>
      </c>
      <c r="D462" s="239"/>
      <c r="E462" s="240" t="s">
        <v>139</v>
      </c>
      <c r="F462" s="239" t="str">
        <f>IF(G453=(H457+K457),"OK", "False")</f>
        <v>OK</v>
      </c>
      <c r="G462" s="241"/>
      <c r="H462" s="241"/>
      <c r="I462" s="255"/>
      <c r="J462" s="243">
        <f>$C462-$K457</f>
        <v>0</v>
      </c>
      <c r="K462" s="256"/>
    </row>
    <row r="463" spans="1:11" ht="23.25" x14ac:dyDescent="0.35">
      <c r="F463" s="168" t="s">
        <v>130</v>
      </c>
    </row>
    <row r="468" spans="2:9" ht="105" x14ac:dyDescent="0.25">
      <c r="B468" s="353" t="s">
        <v>245</v>
      </c>
      <c r="C468" s="353" t="s">
        <v>246</v>
      </c>
      <c r="D468" s="353" t="s">
        <v>247</v>
      </c>
      <c r="E468" s="353" t="s">
        <v>248</v>
      </c>
      <c r="F468" s="353" t="s">
        <v>249</v>
      </c>
      <c r="G468" s="353" t="s">
        <v>250</v>
      </c>
      <c r="H468" s="353" t="s">
        <v>251</v>
      </c>
      <c r="I468" s="353" t="s">
        <v>252</v>
      </c>
    </row>
    <row r="469" spans="2:9" x14ac:dyDescent="0.25">
      <c r="B469" s="354" t="s">
        <v>277</v>
      </c>
      <c r="C469" s="355" t="s">
        <v>255</v>
      </c>
      <c r="D469" s="12">
        <v>0</v>
      </c>
      <c r="E469" s="356">
        <f>SUM(D469*8.33%)</f>
        <v>0</v>
      </c>
      <c r="F469" s="356">
        <f>SUM(D469-G469)*1.16%</f>
        <v>0</v>
      </c>
      <c r="G469" s="354">
        <v>0</v>
      </c>
      <c r="H469" s="356">
        <f>SUM(E469-G469)</f>
        <v>0</v>
      </c>
      <c r="I469" s="361">
        <f>SUM(H469*12%/12)</f>
        <v>0</v>
      </c>
    </row>
    <row r="470" spans="2:9" x14ac:dyDescent="0.25">
      <c r="B470" s="354" t="s">
        <v>277</v>
      </c>
      <c r="C470" s="355">
        <v>35034</v>
      </c>
      <c r="D470" s="6">
        <v>2504</v>
      </c>
      <c r="E470" s="358">
        <f>SUM(D470*8.33%)</f>
        <v>208.58320000000001</v>
      </c>
      <c r="F470" s="356">
        <v>0</v>
      </c>
      <c r="G470" s="358">
        <v>208.58320000000001</v>
      </c>
      <c r="H470" s="356">
        <v>0</v>
      </c>
      <c r="I470" s="354"/>
    </row>
    <row r="471" spans="2:9" x14ac:dyDescent="0.25">
      <c r="B471" s="354" t="s">
        <v>277</v>
      </c>
      <c r="C471" s="355">
        <v>35065</v>
      </c>
      <c r="D471" s="6">
        <v>2633</v>
      </c>
      <c r="E471" s="358">
        <f t="shared" ref="E471:E534" si="106">SUM(D471*8.33%)</f>
        <v>219.3289</v>
      </c>
      <c r="F471" s="356">
        <v>0</v>
      </c>
      <c r="G471" s="358">
        <v>219.3289</v>
      </c>
      <c r="H471" s="356">
        <v>0</v>
      </c>
      <c r="I471" s="354"/>
    </row>
    <row r="472" spans="2:9" x14ac:dyDescent="0.25">
      <c r="B472" s="354" t="s">
        <v>277</v>
      </c>
      <c r="C472" s="355">
        <v>35096</v>
      </c>
      <c r="D472" s="6">
        <v>2700</v>
      </c>
      <c r="E472" s="358">
        <f t="shared" si="106"/>
        <v>224.91</v>
      </c>
      <c r="F472" s="356">
        <v>0</v>
      </c>
      <c r="G472" s="358">
        <v>224.91</v>
      </c>
      <c r="H472" s="356">
        <v>0</v>
      </c>
      <c r="I472" s="354"/>
    </row>
    <row r="473" spans="2:9" x14ac:dyDescent="0.25">
      <c r="B473" s="354" t="s">
        <v>277</v>
      </c>
      <c r="C473" s="355">
        <v>35125</v>
      </c>
      <c r="D473" s="6">
        <v>2700</v>
      </c>
      <c r="E473" s="358">
        <f t="shared" si="106"/>
        <v>224.91</v>
      </c>
      <c r="F473" s="356">
        <v>0</v>
      </c>
      <c r="G473" s="358">
        <v>224.91</v>
      </c>
      <c r="H473" s="356">
        <v>0</v>
      </c>
      <c r="I473" s="354"/>
    </row>
    <row r="474" spans="2:9" x14ac:dyDescent="0.25">
      <c r="B474" s="354" t="s">
        <v>277</v>
      </c>
      <c r="C474" s="355">
        <v>35156</v>
      </c>
      <c r="D474" s="6">
        <v>2700</v>
      </c>
      <c r="E474" s="358">
        <f t="shared" si="106"/>
        <v>224.91</v>
      </c>
      <c r="F474" s="356">
        <v>0</v>
      </c>
      <c r="G474" s="358">
        <v>224.91</v>
      </c>
      <c r="H474" s="356">
        <f t="shared" ref="H474:H533" si="107">SUM(E474-G474)</f>
        <v>0</v>
      </c>
      <c r="I474" s="354"/>
    </row>
    <row r="475" spans="2:9" x14ac:dyDescent="0.25">
      <c r="B475" s="354" t="s">
        <v>277</v>
      </c>
      <c r="C475" s="355">
        <v>35186</v>
      </c>
      <c r="D475" s="6">
        <v>2832</v>
      </c>
      <c r="E475" s="358">
        <f t="shared" si="106"/>
        <v>235.90559999999999</v>
      </c>
      <c r="F475" s="356">
        <v>0</v>
      </c>
      <c r="G475" s="358">
        <v>235.90559999999999</v>
      </c>
      <c r="H475" s="356">
        <f t="shared" si="107"/>
        <v>0</v>
      </c>
      <c r="I475" s="354"/>
    </row>
    <row r="476" spans="2:9" x14ac:dyDescent="0.25">
      <c r="B476" s="354" t="s">
        <v>277</v>
      </c>
      <c r="C476" s="355">
        <v>35217</v>
      </c>
      <c r="D476" s="6">
        <v>2832</v>
      </c>
      <c r="E476" s="358">
        <f t="shared" si="106"/>
        <v>235.90559999999999</v>
      </c>
      <c r="F476" s="356">
        <v>0</v>
      </c>
      <c r="G476" s="358">
        <v>235.90559999999999</v>
      </c>
      <c r="H476" s="356">
        <f t="shared" si="107"/>
        <v>0</v>
      </c>
      <c r="I476" s="354"/>
    </row>
    <row r="477" spans="2:9" x14ac:dyDescent="0.25">
      <c r="B477" s="354" t="s">
        <v>277</v>
      </c>
      <c r="C477" s="355">
        <v>35247</v>
      </c>
      <c r="D477" s="6">
        <v>2832</v>
      </c>
      <c r="E477" s="358">
        <f t="shared" si="106"/>
        <v>235.90559999999999</v>
      </c>
      <c r="F477" s="356">
        <v>0</v>
      </c>
      <c r="G477" s="358">
        <v>235.90559999999999</v>
      </c>
      <c r="H477" s="356">
        <f t="shared" si="107"/>
        <v>0</v>
      </c>
      <c r="I477" s="354"/>
    </row>
    <row r="478" spans="2:9" x14ac:dyDescent="0.25">
      <c r="B478" s="354" t="s">
        <v>277</v>
      </c>
      <c r="C478" s="355">
        <v>35278</v>
      </c>
      <c r="D478" s="6">
        <v>2832</v>
      </c>
      <c r="E478" s="358">
        <f t="shared" si="106"/>
        <v>235.90559999999999</v>
      </c>
      <c r="F478" s="356">
        <v>0</v>
      </c>
      <c r="G478" s="358">
        <v>235.90559999999999</v>
      </c>
      <c r="H478" s="356">
        <f t="shared" si="107"/>
        <v>0</v>
      </c>
      <c r="I478" s="354"/>
    </row>
    <row r="479" spans="2:9" x14ac:dyDescent="0.25">
      <c r="B479" s="354" t="s">
        <v>277</v>
      </c>
      <c r="C479" s="355">
        <v>35309</v>
      </c>
      <c r="D479" s="6">
        <v>2974</v>
      </c>
      <c r="E479" s="358">
        <f t="shared" si="106"/>
        <v>247.73419999999999</v>
      </c>
      <c r="F479" s="356">
        <v>0</v>
      </c>
      <c r="G479" s="358">
        <v>247.73419999999999</v>
      </c>
      <c r="H479" s="356">
        <f t="shared" si="107"/>
        <v>0</v>
      </c>
      <c r="I479" s="354"/>
    </row>
    <row r="480" spans="2:9" x14ac:dyDescent="0.25">
      <c r="B480" s="354" t="s">
        <v>277</v>
      </c>
      <c r="C480" s="355">
        <v>35339</v>
      </c>
      <c r="D480" s="6">
        <v>2974</v>
      </c>
      <c r="E480" s="358">
        <f t="shared" si="106"/>
        <v>247.73419999999999</v>
      </c>
      <c r="F480" s="356">
        <v>0</v>
      </c>
      <c r="G480" s="358">
        <v>247.73419999999999</v>
      </c>
      <c r="H480" s="356">
        <f t="shared" si="107"/>
        <v>0</v>
      </c>
      <c r="I480" s="354"/>
    </row>
    <row r="481" spans="2:9" x14ac:dyDescent="0.25">
      <c r="B481" s="354" t="s">
        <v>277</v>
      </c>
      <c r="C481" s="355">
        <v>35370</v>
      </c>
      <c r="D481" s="6">
        <v>3125</v>
      </c>
      <c r="E481" s="358">
        <f t="shared" si="106"/>
        <v>260.3125</v>
      </c>
      <c r="F481" s="356">
        <v>0</v>
      </c>
      <c r="G481" s="358">
        <v>260.3125</v>
      </c>
      <c r="H481" s="356">
        <f t="shared" si="107"/>
        <v>0</v>
      </c>
      <c r="I481" s="354"/>
    </row>
    <row r="482" spans="2:9" x14ac:dyDescent="0.25">
      <c r="B482" s="354" t="s">
        <v>277</v>
      </c>
      <c r="C482" s="355">
        <v>35400</v>
      </c>
      <c r="D482" s="6">
        <v>3125</v>
      </c>
      <c r="E482" s="358">
        <f t="shared" si="106"/>
        <v>260.3125</v>
      </c>
      <c r="F482" s="356">
        <v>0</v>
      </c>
      <c r="G482" s="358">
        <v>260.3125</v>
      </c>
      <c r="H482" s="356">
        <f t="shared" si="107"/>
        <v>0</v>
      </c>
      <c r="I482" s="354"/>
    </row>
    <row r="483" spans="2:9" x14ac:dyDescent="0.25">
      <c r="B483" s="354" t="s">
        <v>277</v>
      </c>
      <c r="C483" s="355">
        <v>35431</v>
      </c>
      <c r="D483" s="6">
        <v>3125</v>
      </c>
      <c r="E483" s="358">
        <f t="shared" si="106"/>
        <v>260.3125</v>
      </c>
      <c r="F483" s="356">
        <v>0</v>
      </c>
      <c r="G483" s="358">
        <v>260.3125</v>
      </c>
      <c r="H483" s="356">
        <f t="shared" si="107"/>
        <v>0</v>
      </c>
      <c r="I483" s="354"/>
    </row>
    <row r="484" spans="2:9" x14ac:dyDescent="0.25">
      <c r="B484" s="354" t="s">
        <v>277</v>
      </c>
      <c r="C484" s="355">
        <v>35462</v>
      </c>
      <c r="D484" s="6">
        <v>3199</v>
      </c>
      <c r="E484" s="358">
        <f t="shared" si="106"/>
        <v>266.47669999999999</v>
      </c>
      <c r="F484" s="356">
        <v>0</v>
      </c>
      <c r="G484" s="358">
        <v>266.47669999999999</v>
      </c>
      <c r="H484" s="356">
        <f t="shared" si="107"/>
        <v>0</v>
      </c>
      <c r="I484" s="354"/>
    </row>
    <row r="485" spans="2:9" x14ac:dyDescent="0.25">
      <c r="B485" s="354" t="s">
        <v>277</v>
      </c>
      <c r="C485" s="355">
        <v>35490</v>
      </c>
      <c r="D485" s="6">
        <v>3199</v>
      </c>
      <c r="E485" s="358">
        <f t="shared" si="106"/>
        <v>266.47669999999999</v>
      </c>
      <c r="F485" s="356">
        <v>0</v>
      </c>
      <c r="G485" s="358">
        <v>266.47669999999999</v>
      </c>
      <c r="H485" s="356">
        <f t="shared" si="107"/>
        <v>0</v>
      </c>
      <c r="I485" s="354"/>
    </row>
    <row r="486" spans="2:9" x14ac:dyDescent="0.25">
      <c r="B486" s="354" t="s">
        <v>277</v>
      </c>
      <c r="C486" s="355">
        <v>35521</v>
      </c>
      <c r="D486" s="6">
        <v>3199</v>
      </c>
      <c r="E486" s="358">
        <f t="shared" si="106"/>
        <v>266.47669999999999</v>
      </c>
      <c r="F486" s="356">
        <v>0</v>
      </c>
      <c r="G486" s="358">
        <v>266.47669999999999</v>
      </c>
      <c r="H486" s="356">
        <f t="shared" si="107"/>
        <v>0</v>
      </c>
      <c r="I486" s="354"/>
    </row>
    <row r="487" spans="2:9" x14ac:dyDescent="0.25">
      <c r="B487" s="354" t="s">
        <v>277</v>
      </c>
      <c r="C487" s="355">
        <v>35551</v>
      </c>
      <c r="D487" s="6">
        <v>3199</v>
      </c>
      <c r="E487" s="358">
        <f t="shared" si="106"/>
        <v>266.47669999999999</v>
      </c>
      <c r="F487" s="356">
        <v>0</v>
      </c>
      <c r="G487" s="358">
        <v>266.47669999999999</v>
      </c>
      <c r="H487" s="356">
        <f t="shared" si="107"/>
        <v>0</v>
      </c>
      <c r="I487" s="354"/>
    </row>
    <row r="488" spans="2:9" x14ac:dyDescent="0.25">
      <c r="B488" s="354" t="s">
        <v>277</v>
      </c>
      <c r="C488" s="355">
        <v>35582</v>
      </c>
      <c r="D488" s="6">
        <v>3199</v>
      </c>
      <c r="E488" s="358">
        <f t="shared" si="106"/>
        <v>266.47669999999999</v>
      </c>
      <c r="F488" s="356">
        <v>0</v>
      </c>
      <c r="G488" s="358">
        <v>266.47669999999999</v>
      </c>
      <c r="H488" s="356">
        <f t="shared" si="107"/>
        <v>0</v>
      </c>
      <c r="I488" s="354"/>
    </row>
    <row r="489" spans="2:9" x14ac:dyDescent="0.25">
      <c r="B489" s="354" t="s">
        <v>277</v>
      </c>
      <c r="C489" s="355">
        <v>35612</v>
      </c>
      <c r="D489" s="6">
        <v>3199</v>
      </c>
      <c r="E489" s="358">
        <f t="shared" si="106"/>
        <v>266.47669999999999</v>
      </c>
      <c r="F489" s="356">
        <v>0</v>
      </c>
      <c r="G489" s="358">
        <v>266.47669999999999</v>
      </c>
      <c r="H489" s="356">
        <f t="shared" si="107"/>
        <v>0</v>
      </c>
      <c r="I489" s="354"/>
    </row>
    <row r="490" spans="2:9" x14ac:dyDescent="0.25">
      <c r="B490" s="354" t="s">
        <v>277</v>
      </c>
      <c r="C490" s="355">
        <v>35643</v>
      </c>
      <c r="D490" s="6">
        <v>3199</v>
      </c>
      <c r="E490" s="358">
        <f t="shared" si="106"/>
        <v>266.47669999999999</v>
      </c>
      <c r="F490" s="356">
        <v>0</v>
      </c>
      <c r="G490" s="358">
        <v>266.47669999999999</v>
      </c>
      <c r="H490" s="356">
        <f t="shared" si="107"/>
        <v>0</v>
      </c>
      <c r="I490" s="354"/>
    </row>
    <row r="491" spans="2:9" x14ac:dyDescent="0.25">
      <c r="B491" s="354" t="s">
        <v>277</v>
      </c>
      <c r="C491" s="355">
        <v>35674</v>
      </c>
      <c r="D491" s="6">
        <v>3341</v>
      </c>
      <c r="E491" s="358">
        <f t="shared" si="106"/>
        <v>278.30529999999999</v>
      </c>
      <c r="F491" s="356">
        <v>0</v>
      </c>
      <c r="G491" s="358">
        <v>278.30529999999999</v>
      </c>
      <c r="H491" s="356">
        <f t="shared" si="107"/>
        <v>0</v>
      </c>
      <c r="I491" s="354"/>
    </row>
    <row r="492" spans="2:9" x14ac:dyDescent="0.25">
      <c r="B492" s="354" t="s">
        <v>277</v>
      </c>
      <c r="C492" s="355">
        <v>35704</v>
      </c>
      <c r="D492" s="6">
        <v>3341</v>
      </c>
      <c r="E492" s="358">
        <f t="shared" si="106"/>
        <v>278.30529999999999</v>
      </c>
      <c r="F492" s="356">
        <v>0</v>
      </c>
      <c r="G492" s="358">
        <v>278.30529999999999</v>
      </c>
      <c r="H492" s="356">
        <f t="shared" si="107"/>
        <v>0</v>
      </c>
      <c r="I492" s="354"/>
    </row>
    <row r="493" spans="2:9" x14ac:dyDescent="0.25">
      <c r="B493" s="354" t="s">
        <v>277</v>
      </c>
      <c r="C493" s="355">
        <v>35735</v>
      </c>
      <c r="D493" s="6">
        <v>3341</v>
      </c>
      <c r="E493" s="358">
        <f t="shared" si="106"/>
        <v>278.30529999999999</v>
      </c>
      <c r="F493" s="356">
        <v>0</v>
      </c>
      <c r="G493" s="358">
        <v>278.30529999999999</v>
      </c>
      <c r="H493" s="356">
        <f t="shared" si="107"/>
        <v>0</v>
      </c>
      <c r="I493" s="354"/>
    </row>
    <row r="494" spans="2:9" x14ac:dyDescent="0.25">
      <c r="B494" s="354" t="s">
        <v>277</v>
      </c>
      <c r="C494" s="355">
        <v>35765</v>
      </c>
      <c r="D494" s="6">
        <v>3341</v>
      </c>
      <c r="E494" s="358">
        <f t="shared" si="106"/>
        <v>278.30529999999999</v>
      </c>
      <c r="F494" s="356">
        <v>0</v>
      </c>
      <c r="G494" s="358">
        <v>278.30529999999999</v>
      </c>
      <c r="H494" s="356">
        <f t="shared" si="107"/>
        <v>0</v>
      </c>
      <c r="I494" s="354"/>
    </row>
    <row r="495" spans="2:9" x14ac:dyDescent="0.25">
      <c r="B495" s="354" t="s">
        <v>277</v>
      </c>
      <c r="C495" s="355">
        <v>35796</v>
      </c>
      <c r="D495" s="6">
        <v>3483</v>
      </c>
      <c r="E495" s="358">
        <f t="shared" si="106"/>
        <v>290.13389999999998</v>
      </c>
      <c r="F495" s="356">
        <v>0</v>
      </c>
      <c r="G495" s="358">
        <v>290.13389999999998</v>
      </c>
      <c r="H495" s="356">
        <f t="shared" si="107"/>
        <v>0</v>
      </c>
      <c r="I495" s="354"/>
    </row>
    <row r="496" spans="2:9" x14ac:dyDescent="0.25">
      <c r="B496" s="354" t="s">
        <v>277</v>
      </c>
      <c r="C496" s="355">
        <v>35827</v>
      </c>
      <c r="D496" s="6">
        <v>3564</v>
      </c>
      <c r="E496" s="358">
        <f t="shared" si="106"/>
        <v>296.88119999999998</v>
      </c>
      <c r="F496" s="356">
        <v>0</v>
      </c>
      <c r="G496" s="358">
        <v>296.88119999999998</v>
      </c>
      <c r="H496" s="356">
        <f t="shared" si="107"/>
        <v>0</v>
      </c>
      <c r="I496" s="354"/>
    </row>
    <row r="497" spans="2:9" x14ac:dyDescent="0.25">
      <c r="B497" s="354" t="s">
        <v>277</v>
      </c>
      <c r="C497" s="355">
        <v>35855</v>
      </c>
      <c r="D497" s="6">
        <v>7415</v>
      </c>
      <c r="E497" s="358">
        <f t="shared" si="106"/>
        <v>617.66949999999997</v>
      </c>
      <c r="F497" s="356">
        <v>0</v>
      </c>
      <c r="G497" s="358">
        <v>617.66949999999997</v>
      </c>
      <c r="H497" s="356">
        <f t="shared" si="107"/>
        <v>0</v>
      </c>
      <c r="I497" s="354"/>
    </row>
    <row r="498" spans="2:9" x14ac:dyDescent="0.25">
      <c r="B498" s="354" t="s">
        <v>277</v>
      </c>
      <c r="C498" s="355">
        <v>35886</v>
      </c>
      <c r="D498" s="6">
        <v>3564</v>
      </c>
      <c r="E498" s="358">
        <f t="shared" si="106"/>
        <v>296.88119999999998</v>
      </c>
      <c r="F498" s="356">
        <v>0</v>
      </c>
      <c r="G498" s="358">
        <v>296.88119999999998</v>
      </c>
      <c r="H498" s="356">
        <f t="shared" si="107"/>
        <v>0</v>
      </c>
      <c r="I498" s="354"/>
    </row>
    <row r="499" spans="2:9" x14ac:dyDescent="0.25">
      <c r="B499" s="354" t="s">
        <v>277</v>
      </c>
      <c r="C499" s="355">
        <v>35916</v>
      </c>
      <c r="D499" s="6">
        <v>3728</v>
      </c>
      <c r="E499" s="358">
        <f t="shared" si="106"/>
        <v>310.54239999999999</v>
      </c>
      <c r="F499" s="356">
        <v>0</v>
      </c>
      <c r="G499" s="358">
        <v>310.54239999999999</v>
      </c>
      <c r="H499" s="356">
        <f t="shared" si="107"/>
        <v>0</v>
      </c>
      <c r="I499" s="354"/>
    </row>
    <row r="500" spans="2:9" x14ac:dyDescent="0.25">
      <c r="B500" s="354" t="s">
        <v>277</v>
      </c>
      <c r="C500" s="355">
        <v>35947</v>
      </c>
      <c r="D500" s="6">
        <v>3728</v>
      </c>
      <c r="E500" s="358">
        <f t="shared" si="106"/>
        <v>310.54239999999999</v>
      </c>
      <c r="F500" s="356">
        <v>0</v>
      </c>
      <c r="G500" s="358">
        <v>310.54239999999999</v>
      </c>
      <c r="H500" s="356">
        <f t="shared" si="107"/>
        <v>0</v>
      </c>
      <c r="I500" s="354"/>
    </row>
    <row r="501" spans="2:9" x14ac:dyDescent="0.25">
      <c r="B501" s="354" t="s">
        <v>277</v>
      </c>
      <c r="C501" s="355">
        <v>35977</v>
      </c>
      <c r="D501" s="6">
        <v>3728</v>
      </c>
      <c r="E501" s="358">
        <f t="shared" si="106"/>
        <v>310.54239999999999</v>
      </c>
      <c r="F501" s="356">
        <v>0</v>
      </c>
      <c r="G501" s="358">
        <v>310.54239999999999</v>
      </c>
      <c r="H501" s="356">
        <f t="shared" si="107"/>
        <v>0</v>
      </c>
      <c r="I501" s="354"/>
    </row>
    <row r="502" spans="2:9" x14ac:dyDescent="0.25">
      <c r="B502" s="354" t="s">
        <v>277</v>
      </c>
      <c r="C502" s="355">
        <v>36008</v>
      </c>
      <c r="D502" s="6">
        <v>3728</v>
      </c>
      <c r="E502" s="358">
        <f t="shared" si="106"/>
        <v>310.54239999999999</v>
      </c>
      <c r="F502" s="356">
        <v>0</v>
      </c>
      <c r="G502" s="358">
        <v>310.54239999999999</v>
      </c>
      <c r="H502" s="356">
        <f t="shared" si="107"/>
        <v>0</v>
      </c>
      <c r="I502" s="354"/>
    </row>
    <row r="503" spans="2:9" x14ac:dyDescent="0.25">
      <c r="B503" s="354" t="s">
        <v>277</v>
      </c>
      <c r="C503" s="355">
        <v>36039</v>
      </c>
      <c r="D503" s="6">
        <v>3728</v>
      </c>
      <c r="E503" s="358">
        <f t="shared" si="106"/>
        <v>310.54239999999999</v>
      </c>
      <c r="F503" s="356">
        <v>0</v>
      </c>
      <c r="G503" s="358">
        <v>310.54239999999999</v>
      </c>
      <c r="H503" s="356">
        <f t="shared" si="107"/>
        <v>0</v>
      </c>
      <c r="I503" s="354"/>
    </row>
    <row r="504" spans="2:9" x14ac:dyDescent="0.25">
      <c r="B504" s="354" t="s">
        <v>277</v>
      </c>
      <c r="C504" s="355">
        <v>36069</v>
      </c>
      <c r="D504" s="6">
        <v>3728</v>
      </c>
      <c r="E504" s="358">
        <f t="shared" si="106"/>
        <v>310.54239999999999</v>
      </c>
      <c r="F504" s="356">
        <v>0</v>
      </c>
      <c r="G504" s="358">
        <v>310.54239999999999</v>
      </c>
      <c r="H504" s="356">
        <f t="shared" si="107"/>
        <v>0</v>
      </c>
      <c r="I504" s="354"/>
    </row>
    <row r="505" spans="2:9" x14ac:dyDescent="0.25">
      <c r="B505" s="354" t="s">
        <v>277</v>
      </c>
      <c r="C505" s="355">
        <v>36100</v>
      </c>
      <c r="D505" s="6">
        <v>3728</v>
      </c>
      <c r="E505" s="358">
        <f t="shared" si="106"/>
        <v>310.54239999999999</v>
      </c>
      <c r="F505" s="356">
        <v>0</v>
      </c>
      <c r="G505" s="358">
        <v>310.54239999999999</v>
      </c>
      <c r="H505" s="356">
        <f t="shared" si="107"/>
        <v>0</v>
      </c>
      <c r="I505" s="354"/>
    </row>
    <row r="506" spans="2:9" x14ac:dyDescent="0.25">
      <c r="B506" s="354" t="s">
        <v>277</v>
      </c>
      <c r="C506" s="355">
        <v>36130</v>
      </c>
      <c r="D506" s="6">
        <v>4023</v>
      </c>
      <c r="E506" s="358">
        <f t="shared" si="106"/>
        <v>335.11590000000001</v>
      </c>
      <c r="F506" s="356">
        <v>0</v>
      </c>
      <c r="G506" s="358">
        <v>335.11590000000001</v>
      </c>
      <c r="H506" s="356">
        <f t="shared" si="107"/>
        <v>0</v>
      </c>
      <c r="I506" s="354"/>
    </row>
    <row r="507" spans="2:9" x14ac:dyDescent="0.25">
      <c r="B507" s="354" t="s">
        <v>277</v>
      </c>
      <c r="C507" s="355">
        <v>36161</v>
      </c>
      <c r="D507" s="6">
        <v>4023</v>
      </c>
      <c r="E507" s="358">
        <f t="shared" si="106"/>
        <v>335.11590000000001</v>
      </c>
      <c r="F507" s="356">
        <v>0</v>
      </c>
      <c r="G507" s="358">
        <v>335.11590000000001</v>
      </c>
      <c r="H507" s="356">
        <f t="shared" si="107"/>
        <v>0</v>
      </c>
      <c r="I507" s="354"/>
    </row>
    <row r="508" spans="2:9" x14ac:dyDescent="0.25">
      <c r="B508" s="354" t="s">
        <v>277</v>
      </c>
      <c r="C508" s="355">
        <v>36192</v>
      </c>
      <c r="D508" s="6">
        <v>4113</v>
      </c>
      <c r="E508" s="358">
        <f t="shared" si="106"/>
        <v>342.61289999999997</v>
      </c>
      <c r="F508" s="356">
        <v>0</v>
      </c>
      <c r="G508" s="358">
        <v>342.61289999999997</v>
      </c>
      <c r="H508" s="356">
        <f t="shared" si="107"/>
        <v>0</v>
      </c>
      <c r="I508" s="354"/>
    </row>
    <row r="509" spans="2:9" x14ac:dyDescent="0.25">
      <c r="B509" s="354" t="s">
        <v>277</v>
      </c>
      <c r="C509" s="355">
        <v>36220</v>
      </c>
      <c r="D509" s="6">
        <v>14731</v>
      </c>
      <c r="E509" s="358">
        <f t="shared" si="106"/>
        <v>1227.0923</v>
      </c>
      <c r="F509" s="356">
        <v>0</v>
      </c>
      <c r="G509" s="354">
        <v>417</v>
      </c>
      <c r="H509" s="356">
        <f t="shared" si="107"/>
        <v>810.09230000000002</v>
      </c>
      <c r="I509" s="361">
        <v>0</v>
      </c>
    </row>
    <row r="510" spans="2:9" x14ac:dyDescent="0.25">
      <c r="B510" s="354" t="s">
        <v>277</v>
      </c>
      <c r="C510" s="355">
        <v>36251</v>
      </c>
      <c r="D510" s="6">
        <v>14428</v>
      </c>
      <c r="E510" s="358">
        <f t="shared" si="106"/>
        <v>1201.8524</v>
      </c>
      <c r="F510" s="356">
        <v>0</v>
      </c>
      <c r="G510" s="354">
        <v>417</v>
      </c>
      <c r="H510" s="356">
        <f t="shared" si="107"/>
        <v>784.85239999999999</v>
      </c>
      <c r="I510" s="361">
        <v>0</v>
      </c>
    </row>
    <row r="511" spans="2:9" x14ac:dyDescent="0.25">
      <c r="B511" s="354" t="s">
        <v>277</v>
      </c>
      <c r="C511" s="355">
        <v>36281</v>
      </c>
      <c r="D511" s="6">
        <v>5124</v>
      </c>
      <c r="E511" s="358">
        <f t="shared" si="106"/>
        <v>426.82920000000001</v>
      </c>
      <c r="F511" s="356">
        <v>0</v>
      </c>
      <c r="G511" s="358">
        <v>417</v>
      </c>
      <c r="H511" s="356">
        <f t="shared" si="107"/>
        <v>9.8292000000000144</v>
      </c>
      <c r="I511" s="361">
        <v>0</v>
      </c>
    </row>
    <row r="512" spans="2:9" x14ac:dyDescent="0.25">
      <c r="B512" s="354" t="s">
        <v>277</v>
      </c>
      <c r="C512" s="355">
        <v>36312</v>
      </c>
      <c r="D512" s="6">
        <v>5124</v>
      </c>
      <c r="E512" s="358">
        <f t="shared" si="106"/>
        <v>426.82920000000001</v>
      </c>
      <c r="F512" s="356">
        <v>0</v>
      </c>
      <c r="G512" s="358">
        <v>417</v>
      </c>
      <c r="H512" s="356">
        <f t="shared" si="107"/>
        <v>9.8292000000000144</v>
      </c>
      <c r="I512" s="361">
        <v>0</v>
      </c>
    </row>
    <row r="513" spans="2:9" x14ac:dyDescent="0.25">
      <c r="B513" s="354" t="s">
        <v>277</v>
      </c>
      <c r="C513" s="355">
        <v>36342</v>
      </c>
      <c r="D513" s="6">
        <v>5124</v>
      </c>
      <c r="E513" s="358">
        <f t="shared" si="106"/>
        <v>426.82920000000001</v>
      </c>
      <c r="F513" s="356">
        <v>0</v>
      </c>
      <c r="G513" s="358">
        <v>417</v>
      </c>
      <c r="H513" s="356">
        <f t="shared" si="107"/>
        <v>9.8292000000000144</v>
      </c>
      <c r="I513" s="361">
        <v>0</v>
      </c>
    </row>
    <row r="514" spans="2:9" x14ac:dyDescent="0.25">
      <c r="B514" s="354" t="s">
        <v>277</v>
      </c>
      <c r="C514" s="355">
        <v>36373</v>
      </c>
      <c r="D514" s="6">
        <v>5124</v>
      </c>
      <c r="E514" s="358">
        <f t="shared" si="106"/>
        <v>426.82920000000001</v>
      </c>
      <c r="F514" s="356">
        <v>0</v>
      </c>
      <c r="G514" s="358">
        <v>417</v>
      </c>
      <c r="H514" s="356">
        <f t="shared" si="107"/>
        <v>9.8292000000000144</v>
      </c>
      <c r="I514" s="361">
        <v>0</v>
      </c>
    </row>
    <row r="515" spans="2:9" x14ac:dyDescent="0.25">
      <c r="B515" s="354" t="s">
        <v>277</v>
      </c>
      <c r="C515" s="355">
        <v>36404</v>
      </c>
      <c r="D515" s="6">
        <v>5544</v>
      </c>
      <c r="E515" s="358">
        <f t="shared" si="106"/>
        <v>461.8152</v>
      </c>
      <c r="F515" s="356">
        <v>0</v>
      </c>
      <c r="G515" s="358">
        <v>417</v>
      </c>
      <c r="H515" s="356">
        <f t="shared" si="107"/>
        <v>44.815200000000004</v>
      </c>
      <c r="I515" s="361">
        <v>0</v>
      </c>
    </row>
    <row r="516" spans="2:9" x14ac:dyDescent="0.25">
      <c r="B516" s="354" t="s">
        <v>277</v>
      </c>
      <c r="C516" s="355">
        <v>36434</v>
      </c>
      <c r="D516" s="6">
        <v>5544</v>
      </c>
      <c r="E516" s="358">
        <f t="shared" si="106"/>
        <v>461.8152</v>
      </c>
      <c r="F516" s="356">
        <v>0</v>
      </c>
      <c r="G516" s="358">
        <v>417</v>
      </c>
      <c r="H516" s="356">
        <f t="shared" si="107"/>
        <v>44.815200000000004</v>
      </c>
      <c r="I516" s="361">
        <v>0</v>
      </c>
    </row>
    <row r="517" spans="2:9" x14ac:dyDescent="0.25">
      <c r="B517" s="354" t="s">
        <v>277</v>
      </c>
      <c r="C517" s="355">
        <v>36465</v>
      </c>
      <c r="D517" s="6">
        <v>5544</v>
      </c>
      <c r="E517" s="358">
        <f t="shared" si="106"/>
        <v>461.8152</v>
      </c>
      <c r="F517" s="356">
        <v>0</v>
      </c>
      <c r="G517" s="358">
        <v>417</v>
      </c>
      <c r="H517" s="356">
        <f t="shared" si="107"/>
        <v>44.815200000000004</v>
      </c>
      <c r="I517" s="361">
        <v>0</v>
      </c>
    </row>
    <row r="518" spans="2:9" x14ac:dyDescent="0.25">
      <c r="B518" s="354" t="s">
        <v>277</v>
      </c>
      <c r="C518" s="355">
        <v>36495</v>
      </c>
      <c r="D518" s="6">
        <v>5544</v>
      </c>
      <c r="E518" s="358">
        <f t="shared" si="106"/>
        <v>461.8152</v>
      </c>
      <c r="F518" s="356">
        <v>0</v>
      </c>
      <c r="G518" s="358">
        <v>417</v>
      </c>
      <c r="H518" s="356">
        <f t="shared" si="107"/>
        <v>44.815200000000004</v>
      </c>
      <c r="I518" s="361">
        <v>0</v>
      </c>
    </row>
    <row r="519" spans="2:9" x14ac:dyDescent="0.25">
      <c r="B519" s="354" t="s">
        <v>277</v>
      </c>
      <c r="C519" s="355">
        <v>36526</v>
      </c>
      <c r="D519" s="6">
        <v>5544</v>
      </c>
      <c r="E519" s="358">
        <f t="shared" si="106"/>
        <v>461.8152</v>
      </c>
      <c r="F519" s="356">
        <v>0</v>
      </c>
      <c r="G519" s="358">
        <v>417</v>
      </c>
      <c r="H519" s="356">
        <f t="shared" si="107"/>
        <v>44.815200000000004</v>
      </c>
      <c r="I519" s="361">
        <v>0</v>
      </c>
    </row>
    <row r="520" spans="2:9" x14ac:dyDescent="0.25">
      <c r="B520" s="354" t="s">
        <v>277</v>
      </c>
      <c r="C520" s="355">
        <v>36557</v>
      </c>
      <c r="D520" s="6">
        <v>5709</v>
      </c>
      <c r="E520" s="358">
        <f t="shared" si="106"/>
        <v>475.55970000000002</v>
      </c>
      <c r="F520" s="356">
        <v>0</v>
      </c>
      <c r="G520" s="358">
        <v>417</v>
      </c>
      <c r="H520" s="356">
        <f t="shared" si="107"/>
        <v>58.559700000000021</v>
      </c>
      <c r="I520" s="361">
        <v>0</v>
      </c>
    </row>
    <row r="521" spans="2:9" x14ac:dyDescent="0.25">
      <c r="B521" s="354" t="s">
        <v>277</v>
      </c>
      <c r="C521" s="355">
        <v>36586</v>
      </c>
      <c r="D521" s="6">
        <v>5709</v>
      </c>
      <c r="E521" s="358">
        <f t="shared" si="106"/>
        <v>475.55970000000002</v>
      </c>
      <c r="F521" s="356">
        <v>0</v>
      </c>
      <c r="G521" s="358">
        <v>417</v>
      </c>
      <c r="H521" s="356">
        <f t="shared" si="107"/>
        <v>58.559700000000021</v>
      </c>
      <c r="I521" s="361">
        <v>0</v>
      </c>
    </row>
    <row r="522" spans="2:9" x14ac:dyDescent="0.25">
      <c r="B522" s="354" t="s">
        <v>277</v>
      </c>
      <c r="C522" s="355">
        <v>36617</v>
      </c>
      <c r="D522" s="6">
        <v>5709</v>
      </c>
      <c r="E522" s="358">
        <f t="shared" si="106"/>
        <v>475.55970000000002</v>
      </c>
      <c r="F522" s="356">
        <v>0</v>
      </c>
      <c r="G522" s="358">
        <v>417</v>
      </c>
      <c r="H522" s="356">
        <f t="shared" si="107"/>
        <v>58.559700000000021</v>
      </c>
      <c r="I522" s="361">
        <v>0</v>
      </c>
    </row>
    <row r="523" spans="2:9" x14ac:dyDescent="0.25">
      <c r="B523" s="354" t="s">
        <v>277</v>
      </c>
      <c r="C523" s="355">
        <v>36647</v>
      </c>
      <c r="D523" s="6">
        <v>5925</v>
      </c>
      <c r="E523" s="358">
        <f t="shared" si="106"/>
        <v>493.55250000000001</v>
      </c>
      <c r="F523" s="356">
        <v>0</v>
      </c>
      <c r="G523" s="358">
        <v>417</v>
      </c>
      <c r="H523" s="356">
        <f t="shared" si="107"/>
        <v>76.552500000000009</v>
      </c>
      <c r="I523" s="361">
        <v>0</v>
      </c>
    </row>
    <row r="524" spans="2:9" x14ac:dyDescent="0.25">
      <c r="B524" s="354" t="s">
        <v>277</v>
      </c>
      <c r="C524" s="355">
        <v>36678</v>
      </c>
      <c r="D524" s="6">
        <v>5925</v>
      </c>
      <c r="E524" s="358">
        <f t="shared" si="106"/>
        <v>493.55250000000001</v>
      </c>
      <c r="F524" s="356">
        <v>0</v>
      </c>
      <c r="G524" s="358">
        <v>417</v>
      </c>
      <c r="H524" s="356">
        <f t="shared" si="107"/>
        <v>76.552500000000009</v>
      </c>
      <c r="I524" s="361">
        <v>0</v>
      </c>
    </row>
    <row r="525" spans="2:9" x14ac:dyDescent="0.25">
      <c r="B525" s="354" t="s">
        <v>277</v>
      </c>
      <c r="C525" s="355">
        <v>36708</v>
      </c>
      <c r="D525" s="6">
        <v>5925</v>
      </c>
      <c r="E525" s="358">
        <f t="shared" si="106"/>
        <v>493.55250000000001</v>
      </c>
      <c r="F525" s="356">
        <v>0</v>
      </c>
      <c r="G525" s="358">
        <v>417</v>
      </c>
      <c r="H525" s="356">
        <f t="shared" si="107"/>
        <v>76.552500000000009</v>
      </c>
      <c r="I525" s="361">
        <v>0</v>
      </c>
    </row>
    <row r="526" spans="2:9" x14ac:dyDescent="0.25">
      <c r="B526" s="354" t="s">
        <v>277</v>
      </c>
      <c r="C526" s="355">
        <v>36739</v>
      </c>
      <c r="D526" s="6">
        <v>5925</v>
      </c>
      <c r="E526" s="358">
        <f t="shared" si="106"/>
        <v>493.55250000000001</v>
      </c>
      <c r="F526" s="356">
        <v>0</v>
      </c>
      <c r="G526" s="358">
        <v>417</v>
      </c>
      <c r="H526" s="356">
        <f t="shared" si="107"/>
        <v>76.552500000000009</v>
      </c>
      <c r="I526" s="361">
        <v>0</v>
      </c>
    </row>
    <row r="527" spans="2:9" x14ac:dyDescent="0.25">
      <c r="B527" s="354" t="s">
        <v>277</v>
      </c>
      <c r="C527" s="355">
        <v>36770</v>
      </c>
      <c r="D527" s="6">
        <v>5925</v>
      </c>
      <c r="E527" s="358">
        <f t="shared" si="106"/>
        <v>493.55250000000001</v>
      </c>
      <c r="F527" s="356">
        <v>0</v>
      </c>
      <c r="G527" s="358">
        <v>417</v>
      </c>
      <c r="H527" s="356">
        <f t="shared" si="107"/>
        <v>76.552500000000009</v>
      </c>
      <c r="I527" s="361">
        <v>0</v>
      </c>
    </row>
    <row r="528" spans="2:9" x14ac:dyDescent="0.25">
      <c r="B528" s="354" t="s">
        <v>277</v>
      </c>
      <c r="C528" s="355">
        <v>36800</v>
      </c>
      <c r="D528" s="6">
        <v>5925</v>
      </c>
      <c r="E528" s="358">
        <f t="shared" si="106"/>
        <v>493.55250000000001</v>
      </c>
      <c r="F528" s="356">
        <v>0</v>
      </c>
      <c r="G528" s="358">
        <v>417</v>
      </c>
      <c r="H528" s="356">
        <f t="shared" si="107"/>
        <v>76.552500000000009</v>
      </c>
      <c r="I528" s="361">
        <v>0</v>
      </c>
    </row>
    <row r="529" spans="2:9" x14ac:dyDescent="0.25">
      <c r="B529" s="354" t="s">
        <v>277</v>
      </c>
      <c r="C529" s="355">
        <v>36831</v>
      </c>
      <c r="D529" s="6">
        <v>5969</v>
      </c>
      <c r="E529" s="358">
        <f t="shared" si="106"/>
        <v>497.21769999999998</v>
      </c>
      <c r="F529" s="356">
        <v>0</v>
      </c>
      <c r="G529" s="358">
        <v>417</v>
      </c>
      <c r="H529" s="356">
        <f t="shared" si="107"/>
        <v>80.217699999999979</v>
      </c>
      <c r="I529" s="361">
        <v>0</v>
      </c>
    </row>
    <row r="530" spans="2:9" x14ac:dyDescent="0.25">
      <c r="B530" s="354" t="s">
        <v>277</v>
      </c>
      <c r="C530" s="355">
        <v>36861</v>
      </c>
      <c r="D530" s="6">
        <v>5969</v>
      </c>
      <c r="E530" s="358">
        <f t="shared" si="106"/>
        <v>497.21769999999998</v>
      </c>
      <c r="F530" s="356">
        <v>0</v>
      </c>
      <c r="G530" s="358">
        <v>417</v>
      </c>
      <c r="H530" s="356">
        <f t="shared" si="107"/>
        <v>80.217699999999979</v>
      </c>
      <c r="I530" s="361">
        <v>0</v>
      </c>
    </row>
    <row r="531" spans="2:9" x14ac:dyDescent="0.25">
      <c r="B531" s="354" t="s">
        <v>277</v>
      </c>
      <c r="C531" s="355">
        <v>36892</v>
      </c>
      <c r="D531" s="6">
        <v>5969</v>
      </c>
      <c r="E531" s="358">
        <f t="shared" si="106"/>
        <v>497.21769999999998</v>
      </c>
      <c r="F531" s="356">
        <v>0</v>
      </c>
      <c r="G531" s="358">
        <v>417</v>
      </c>
      <c r="H531" s="356">
        <f t="shared" si="107"/>
        <v>80.217699999999979</v>
      </c>
      <c r="I531" s="361">
        <v>0</v>
      </c>
    </row>
    <row r="532" spans="2:9" x14ac:dyDescent="0.25">
      <c r="B532" s="354" t="s">
        <v>277</v>
      </c>
      <c r="C532" s="355">
        <v>36923</v>
      </c>
      <c r="D532" s="6">
        <v>6141</v>
      </c>
      <c r="E532" s="358">
        <f t="shared" si="106"/>
        <v>511.5453</v>
      </c>
      <c r="F532" s="356">
        <v>0</v>
      </c>
      <c r="G532" s="358">
        <v>417</v>
      </c>
      <c r="H532" s="356">
        <f t="shared" si="107"/>
        <v>94.545299999999997</v>
      </c>
      <c r="I532" s="361">
        <v>0</v>
      </c>
    </row>
    <row r="533" spans="2:9" x14ac:dyDescent="0.25">
      <c r="B533" s="354" t="s">
        <v>277</v>
      </c>
      <c r="C533" s="355">
        <v>36951</v>
      </c>
      <c r="D533" s="6">
        <v>6141</v>
      </c>
      <c r="E533" s="358">
        <f t="shared" si="106"/>
        <v>511.5453</v>
      </c>
      <c r="F533" s="356">
        <v>0</v>
      </c>
      <c r="G533" s="358">
        <v>417</v>
      </c>
      <c r="H533" s="356">
        <f t="shared" si="107"/>
        <v>94.545299999999997</v>
      </c>
      <c r="I533" s="361">
        <v>0</v>
      </c>
    </row>
    <row r="534" spans="2:9" x14ac:dyDescent="0.25">
      <c r="B534" s="354" t="s">
        <v>277</v>
      </c>
      <c r="C534" s="355">
        <v>36982</v>
      </c>
      <c r="D534" s="6">
        <v>6141</v>
      </c>
      <c r="E534" s="358">
        <f t="shared" si="106"/>
        <v>511.5453</v>
      </c>
      <c r="F534" s="356">
        <v>0</v>
      </c>
      <c r="G534" s="358">
        <v>417</v>
      </c>
      <c r="H534" s="356">
        <f t="shared" ref="H534:H597" si="108">SUM(E534-G534)</f>
        <v>94.545299999999997</v>
      </c>
      <c r="I534" s="361">
        <v>0</v>
      </c>
    </row>
    <row r="535" spans="2:9" x14ac:dyDescent="0.25">
      <c r="B535" s="354" t="s">
        <v>277</v>
      </c>
      <c r="C535" s="355">
        <v>37012</v>
      </c>
      <c r="D535" s="6">
        <v>6141</v>
      </c>
      <c r="E535" s="358">
        <f t="shared" ref="E535:E594" si="109">SUM(D535*8.33%)</f>
        <v>511.5453</v>
      </c>
      <c r="F535" s="356">
        <v>0</v>
      </c>
      <c r="G535" s="358">
        <v>417</v>
      </c>
      <c r="H535" s="356">
        <f t="shared" si="108"/>
        <v>94.545299999999997</v>
      </c>
      <c r="I535" s="361">
        <v>0</v>
      </c>
    </row>
    <row r="536" spans="2:9" x14ac:dyDescent="0.25">
      <c r="B536" s="354" t="s">
        <v>277</v>
      </c>
      <c r="C536" s="355">
        <v>37043</v>
      </c>
      <c r="D536" s="6">
        <v>6141</v>
      </c>
      <c r="E536" s="358">
        <f t="shared" si="109"/>
        <v>511.5453</v>
      </c>
      <c r="F536" s="356">
        <v>0</v>
      </c>
      <c r="G536" s="363">
        <v>417</v>
      </c>
      <c r="H536" s="356">
        <f t="shared" si="108"/>
        <v>94.545299999999997</v>
      </c>
      <c r="I536" s="361">
        <v>0</v>
      </c>
    </row>
    <row r="537" spans="2:9" x14ac:dyDescent="0.25">
      <c r="B537" s="354" t="s">
        <v>277</v>
      </c>
      <c r="C537" s="355">
        <v>37073</v>
      </c>
      <c r="D537" s="6">
        <v>6141</v>
      </c>
      <c r="E537" s="358">
        <f t="shared" si="109"/>
        <v>511.5453</v>
      </c>
      <c r="F537" s="356">
        <v>0</v>
      </c>
      <c r="G537" s="363">
        <v>541</v>
      </c>
      <c r="H537" s="356">
        <f t="shared" si="108"/>
        <v>-29.454700000000003</v>
      </c>
      <c r="I537" s="361">
        <v>0</v>
      </c>
    </row>
    <row r="538" spans="2:9" x14ac:dyDescent="0.25">
      <c r="B538" s="354" t="s">
        <v>277</v>
      </c>
      <c r="C538" s="355">
        <v>37104</v>
      </c>
      <c r="D538" s="6">
        <v>6275</v>
      </c>
      <c r="E538" s="358">
        <f t="shared" si="109"/>
        <v>522.70749999999998</v>
      </c>
      <c r="F538" s="356">
        <v>0</v>
      </c>
      <c r="G538" s="363">
        <v>541</v>
      </c>
      <c r="H538" s="356">
        <f t="shared" si="108"/>
        <v>-18.292500000000018</v>
      </c>
      <c r="I538" s="361">
        <v>0</v>
      </c>
    </row>
    <row r="539" spans="2:9" x14ac:dyDescent="0.25">
      <c r="B539" s="354" t="s">
        <v>277</v>
      </c>
      <c r="C539" s="355">
        <v>37135</v>
      </c>
      <c r="D539" s="6">
        <v>6275</v>
      </c>
      <c r="E539" s="358">
        <f t="shared" si="109"/>
        <v>522.70749999999998</v>
      </c>
      <c r="F539" s="356">
        <v>0</v>
      </c>
      <c r="G539" s="363">
        <v>541</v>
      </c>
      <c r="H539" s="356">
        <f t="shared" si="108"/>
        <v>-18.292500000000018</v>
      </c>
      <c r="I539" s="361">
        <v>0</v>
      </c>
    </row>
    <row r="540" spans="2:9" x14ac:dyDescent="0.25">
      <c r="B540" s="354" t="s">
        <v>277</v>
      </c>
      <c r="C540" s="355">
        <v>37165</v>
      </c>
      <c r="D540" s="6">
        <v>6275</v>
      </c>
      <c r="E540" s="358">
        <f t="shared" si="109"/>
        <v>522.70749999999998</v>
      </c>
      <c r="F540" s="356">
        <v>0</v>
      </c>
      <c r="G540" s="363">
        <v>541</v>
      </c>
      <c r="H540" s="356">
        <f t="shared" si="108"/>
        <v>-18.292500000000018</v>
      </c>
      <c r="I540" s="361">
        <v>0</v>
      </c>
    </row>
    <row r="541" spans="2:9" x14ac:dyDescent="0.25">
      <c r="B541" s="354" t="s">
        <v>277</v>
      </c>
      <c r="C541" s="355">
        <v>37196</v>
      </c>
      <c r="D541" s="6">
        <v>6275</v>
      </c>
      <c r="E541" s="358">
        <f t="shared" si="109"/>
        <v>522.70749999999998</v>
      </c>
      <c r="F541" s="356">
        <v>0</v>
      </c>
      <c r="G541" s="363">
        <v>541</v>
      </c>
      <c r="H541" s="356">
        <f t="shared" si="108"/>
        <v>-18.292500000000018</v>
      </c>
      <c r="I541" s="361">
        <v>0</v>
      </c>
    </row>
    <row r="542" spans="2:9" x14ac:dyDescent="0.25">
      <c r="B542" s="354" t="s">
        <v>277</v>
      </c>
      <c r="C542" s="355">
        <v>37226</v>
      </c>
      <c r="D542" s="6">
        <v>6275</v>
      </c>
      <c r="E542" s="358">
        <f t="shared" si="109"/>
        <v>522.70749999999998</v>
      </c>
      <c r="F542" s="356">
        <v>0</v>
      </c>
      <c r="G542" s="363">
        <v>541</v>
      </c>
      <c r="H542" s="356">
        <f t="shared" si="108"/>
        <v>-18.292500000000018</v>
      </c>
      <c r="I542" s="361">
        <v>0</v>
      </c>
    </row>
    <row r="543" spans="2:9" x14ac:dyDescent="0.25">
      <c r="B543" s="354" t="s">
        <v>277</v>
      </c>
      <c r="C543" s="355">
        <v>37257</v>
      </c>
      <c r="D543" s="6">
        <v>6275</v>
      </c>
      <c r="E543" s="358">
        <f t="shared" si="109"/>
        <v>522.70749999999998</v>
      </c>
      <c r="F543" s="356">
        <v>0</v>
      </c>
      <c r="G543" s="363">
        <v>541</v>
      </c>
      <c r="H543" s="356">
        <f t="shared" si="108"/>
        <v>-18.292500000000018</v>
      </c>
      <c r="I543" s="361">
        <v>0</v>
      </c>
    </row>
    <row r="544" spans="2:9" x14ac:dyDescent="0.25">
      <c r="B544" s="354" t="s">
        <v>277</v>
      </c>
      <c r="C544" s="355">
        <v>37288</v>
      </c>
      <c r="D544" s="6">
        <v>6451</v>
      </c>
      <c r="E544" s="358">
        <f t="shared" si="109"/>
        <v>537.36829999999998</v>
      </c>
      <c r="F544" s="356">
        <v>0</v>
      </c>
      <c r="G544" s="363">
        <v>541</v>
      </c>
      <c r="H544" s="356">
        <f t="shared" si="108"/>
        <v>-3.6317000000000235</v>
      </c>
      <c r="I544" s="361">
        <v>0</v>
      </c>
    </row>
    <row r="545" spans="2:9" x14ac:dyDescent="0.25">
      <c r="B545" s="354" t="s">
        <v>277</v>
      </c>
      <c r="C545" s="355">
        <v>37316</v>
      </c>
      <c r="D545" s="6">
        <v>6451</v>
      </c>
      <c r="E545" s="358">
        <f t="shared" si="109"/>
        <v>537.36829999999998</v>
      </c>
      <c r="F545" s="356">
        <v>0</v>
      </c>
      <c r="G545" s="363">
        <v>541</v>
      </c>
      <c r="H545" s="356">
        <f t="shared" si="108"/>
        <v>-3.6317000000000235</v>
      </c>
      <c r="I545" s="361">
        <v>0</v>
      </c>
    </row>
    <row r="546" spans="2:9" x14ac:dyDescent="0.25">
      <c r="B546" s="354" t="s">
        <v>277</v>
      </c>
      <c r="C546" s="355">
        <v>37347</v>
      </c>
      <c r="D546" s="6">
        <v>6451</v>
      </c>
      <c r="E546" s="358">
        <f t="shared" si="109"/>
        <v>537.36829999999998</v>
      </c>
      <c r="F546" s="356">
        <v>0</v>
      </c>
      <c r="G546" s="363">
        <v>541</v>
      </c>
      <c r="H546" s="356">
        <f t="shared" si="108"/>
        <v>-3.6317000000000235</v>
      </c>
      <c r="I546" s="361">
        <v>0</v>
      </c>
    </row>
    <row r="547" spans="2:9" x14ac:dyDescent="0.25">
      <c r="B547" s="354" t="s">
        <v>277</v>
      </c>
      <c r="C547" s="355">
        <v>37377</v>
      </c>
      <c r="D547" s="6">
        <v>6451</v>
      </c>
      <c r="E547" s="358">
        <f t="shared" si="109"/>
        <v>537.36829999999998</v>
      </c>
      <c r="F547" s="356">
        <v>0</v>
      </c>
      <c r="G547" s="363">
        <v>541</v>
      </c>
      <c r="H547" s="356">
        <f t="shared" si="108"/>
        <v>-3.6317000000000235</v>
      </c>
      <c r="I547" s="361">
        <v>0</v>
      </c>
    </row>
    <row r="548" spans="2:9" x14ac:dyDescent="0.25">
      <c r="B548" s="354" t="s">
        <v>277</v>
      </c>
      <c r="C548" s="355">
        <v>37408</v>
      </c>
      <c r="D548" s="6">
        <v>6451</v>
      </c>
      <c r="E548" s="358">
        <f t="shared" si="109"/>
        <v>537.36829999999998</v>
      </c>
      <c r="F548" s="356">
        <v>0</v>
      </c>
      <c r="G548" s="363">
        <v>541</v>
      </c>
      <c r="H548" s="356">
        <f t="shared" si="108"/>
        <v>-3.6317000000000235</v>
      </c>
      <c r="I548" s="361">
        <v>0</v>
      </c>
    </row>
    <row r="549" spans="2:9" x14ac:dyDescent="0.25">
      <c r="B549" s="354" t="s">
        <v>277</v>
      </c>
      <c r="C549" s="355">
        <v>37438</v>
      </c>
      <c r="D549" s="6">
        <v>6451</v>
      </c>
      <c r="E549" s="358">
        <f t="shared" si="109"/>
        <v>537.36829999999998</v>
      </c>
      <c r="F549" s="356">
        <v>0</v>
      </c>
      <c r="G549" s="363">
        <v>541</v>
      </c>
      <c r="H549" s="356">
        <f t="shared" si="108"/>
        <v>-3.6317000000000235</v>
      </c>
      <c r="I549" s="361">
        <v>0</v>
      </c>
    </row>
    <row r="550" spans="2:9" x14ac:dyDescent="0.25">
      <c r="B550" s="354" t="s">
        <v>277</v>
      </c>
      <c r="C550" s="355">
        <v>37469</v>
      </c>
      <c r="D550" s="6">
        <v>6451</v>
      </c>
      <c r="E550" s="358">
        <f t="shared" si="109"/>
        <v>537.36829999999998</v>
      </c>
      <c r="F550" s="356">
        <v>0</v>
      </c>
      <c r="G550" s="363">
        <v>541</v>
      </c>
      <c r="H550" s="356">
        <f t="shared" si="108"/>
        <v>-3.6317000000000235</v>
      </c>
      <c r="I550" s="361">
        <v>0</v>
      </c>
    </row>
    <row r="551" spans="2:9" x14ac:dyDescent="0.25">
      <c r="B551" s="354" t="s">
        <v>277</v>
      </c>
      <c r="C551" s="355">
        <v>37500</v>
      </c>
      <c r="D551" s="6">
        <v>6451</v>
      </c>
      <c r="E551" s="358">
        <f t="shared" si="109"/>
        <v>537.36829999999998</v>
      </c>
      <c r="F551" s="356">
        <v>0</v>
      </c>
      <c r="G551" s="363">
        <v>541</v>
      </c>
      <c r="H551" s="356">
        <f t="shared" si="108"/>
        <v>-3.6317000000000235</v>
      </c>
      <c r="I551" s="361">
        <v>0</v>
      </c>
    </row>
    <row r="552" spans="2:9" x14ac:dyDescent="0.25">
      <c r="B552" s="354" t="s">
        <v>277</v>
      </c>
      <c r="C552" s="355">
        <v>37530</v>
      </c>
      <c r="D552" s="6">
        <v>6451</v>
      </c>
      <c r="E552" s="358">
        <f t="shared" si="109"/>
        <v>537.36829999999998</v>
      </c>
      <c r="F552" s="356">
        <v>0</v>
      </c>
      <c r="G552" s="363">
        <v>541</v>
      </c>
      <c r="H552" s="356">
        <f t="shared" si="108"/>
        <v>-3.6317000000000235</v>
      </c>
      <c r="I552" s="361">
        <v>0</v>
      </c>
    </row>
    <row r="553" spans="2:9" x14ac:dyDescent="0.25">
      <c r="B553" s="354" t="s">
        <v>277</v>
      </c>
      <c r="C553" s="355">
        <v>37561</v>
      </c>
      <c r="D553" s="6">
        <v>6451</v>
      </c>
      <c r="E553" s="358">
        <f t="shared" si="109"/>
        <v>537.36829999999998</v>
      </c>
      <c r="F553" s="356">
        <v>0</v>
      </c>
      <c r="G553" s="363">
        <v>541</v>
      </c>
      <c r="H553" s="356">
        <f t="shared" si="108"/>
        <v>-3.6317000000000235</v>
      </c>
      <c r="I553" s="361">
        <v>0</v>
      </c>
    </row>
    <row r="554" spans="2:9" x14ac:dyDescent="0.25">
      <c r="B554" s="354" t="s">
        <v>277</v>
      </c>
      <c r="C554" s="355">
        <v>37591</v>
      </c>
      <c r="D554" s="6">
        <v>6451</v>
      </c>
      <c r="E554" s="358">
        <f t="shared" si="109"/>
        <v>537.36829999999998</v>
      </c>
      <c r="F554" s="356">
        <v>0</v>
      </c>
      <c r="G554" s="363">
        <v>541</v>
      </c>
      <c r="H554" s="356">
        <f t="shared" si="108"/>
        <v>-3.6317000000000235</v>
      </c>
      <c r="I554" s="361">
        <v>0</v>
      </c>
    </row>
    <row r="555" spans="2:9" x14ac:dyDescent="0.25">
      <c r="B555" s="354" t="s">
        <v>277</v>
      </c>
      <c r="C555" s="355">
        <v>37622</v>
      </c>
      <c r="D555" s="6">
        <v>6451</v>
      </c>
      <c r="E555" s="358">
        <f t="shared" si="109"/>
        <v>537.36829999999998</v>
      </c>
      <c r="F555" s="356">
        <v>0</v>
      </c>
      <c r="G555" s="363">
        <v>541</v>
      </c>
      <c r="H555" s="356">
        <f t="shared" si="108"/>
        <v>-3.6317000000000235</v>
      </c>
      <c r="I555" s="361">
        <v>0</v>
      </c>
    </row>
    <row r="556" spans="2:9" x14ac:dyDescent="0.25">
      <c r="B556" s="354" t="s">
        <v>277</v>
      </c>
      <c r="C556" s="355">
        <v>37653</v>
      </c>
      <c r="D556" s="6">
        <v>6627</v>
      </c>
      <c r="E556" s="358">
        <f t="shared" si="109"/>
        <v>552.02909999999997</v>
      </c>
      <c r="F556" s="356">
        <v>0</v>
      </c>
      <c r="G556" s="363">
        <v>541</v>
      </c>
      <c r="H556" s="356">
        <f t="shared" si="108"/>
        <v>11.029099999999971</v>
      </c>
      <c r="I556" s="361">
        <v>0</v>
      </c>
    </row>
    <row r="557" spans="2:9" x14ac:dyDescent="0.25">
      <c r="B557" s="354" t="s">
        <v>277</v>
      </c>
      <c r="C557" s="355">
        <v>37681</v>
      </c>
      <c r="D557" s="6">
        <v>6627</v>
      </c>
      <c r="E557" s="358">
        <f t="shared" si="109"/>
        <v>552.02909999999997</v>
      </c>
      <c r="F557" s="356">
        <v>0</v>
      </c>
      <c r="G557" s="363">
        <v>541</v>
      </c>
      <c r="H557" s="356">
        <f t="shared" si="108"/>
        <v>11.029099999999971</v>
      </c>
      <c r="I557" s="361">
        <v>0</v>
      </c>
    </row>
    <row r="558" spans="2:9" x14ac:dyDescent="0.25">
      <c r="B558" s="354" t="s">
        <v>277</v>
      </c>
      <c r="C558" s="355">
        <v>37712</v>
      </c>
      <c r="D558" s="6">
        <v>6627</v>
      </c>
      <c r="E558" s="358">
        <f t="shared" si="109"/>
        <v>552.02909999999997</v>
      </c>
      <c r="F558" s="356">
        <v>0</v>
      </c>
      <c r="G558" s="363">
        <v>541</v>
      </c>
      <c r="H558" s="356">
        <f t="shared" si="108"/>
        <v>11.029099999999971</v>
      </c>
      <c r="I558" s="361">
        <v>0</v>
      </c>
    </row>
    <row r="559" spans="2:9" x14ac:dyDescent="0.25">
      <c r="B559" s="354" t="s">
        <v>277</v>
      </c>
      <c r="C559" s="355">
        <v>37742</v>
      </c>
      <c r="D559" s="6">
        <v>6627</v>
      </c>
      <c r="E559" s="358">
        <f t="shared" si="109"/>
        <v>552.02909999999997</v>
      </c>
      <c r="F559" s="356">
        <v>0</v>
      </c>
      <c r="G559" s="363">
        <v>541</v>
      </c>
      <c r="H559" s="356">
        <f t="shared" si="108"/>
        <v>11.029099999999971</v>
      </c>
      <c r="I559" s="361">
        <v>0</v>
      </c>
    </row>
    <row r="560" spans="2:9" x14ac:dyDescent="0.25">
      <c r="B560" s="354" t="s">
        <v>277</v>
      </c>
      <c r="C560" s="355">
        <v>37773</v>
      </c>
      <c r="D560" s="6">
        <v>6627</v>
      </c>
      <c r="E560" s="358">
        <f t="shared" si="109"/>
        <v>552.02909999999997</v>
      </c>
      <c r="F560" s="356">
        <v>0</v>
      </c>
      <c r="G560" s="363">
        <v>541</v>
      </c>
      <c r="H560" s="356">
        <f t="shared" si="108"/>
        <v>11.029099999999971</v>
      </c>
      <c r="I560" s="361">
        <v>0</v>
      </c>
    </row>
    <row r="561" spans="2:9" x14ac:dyDescent="0.25">
      <c r="B561" s="354" t="s">
        <v>277</v>
      </c>
      <c r="C561" s="355">
        <v>37803</v>
      </c>
      <c r="D561" s="6">
        <v>6627</v>
      </c>
      <c r="E561" s="358">
        <f t="shared" si="109"/>
        <v>552.02909999999997</v>
      </c>
      <c r="F561" s="356">
        <v>0</v>
      </c>
      <c r="G561" s="363">
        <v>541</v>
      </c>
      <c r="H561" s="356">
        <f t="shared" si="108"/>
        <v>11.029099999999971</v>
      </c>
      <c r="I561" s="361">
        <v>0</v>
      </c>
    </row>
    <row r="562" spans="2:9" x14ac:dyDescent="0.25">
      <c r="B562" s="354" t="s">
        <v>277</v>
      </c>
      <c r="C562" s="355">
        <v>37834</v>
      </c>
      <c r="D562" s="6">
        <v>6627</v>
      </c>
      <c r="E562" s="358">
        <f t="shared" si="109"/>
        <v>552.02909999999997</v>
      </c>
      <c r="F562" s="356">
        <v>0</v>
      </c>
      <c r="G562" s="363">
        <v>541</v>
      </c>
      <c r="H562" s="356">
        <f t="shared" si="108"/>
        <v>11.029099999999971</v>
      </c>
      <c r="I562" s="361">
        <v>0</v>
      </c>
    </row>
    <row r="563" spans="2:9" x14ac:dyDescent="0.25">
      <c r="B563" s="354" t="s">
        <v>277</v>
      </c>
      <c r="C563" s="355">
        <v>37865</v>
      </c>
      <c r="D563" s="6">
        <v>6627</v>
      </c>
      <c r="E563" s="358">
        <f t="shared" si="109"/>
        <v>552.02909999999997</v>
      </c>
      <c r="F563" s="356">
        <v>0</v>
      </c>
      <c r="G563" s="363">
        <v>541</v>
      </c>
      <c r="H563" s="356">
        <f t="shared" si="108"/>
        <v>11.029099999999971</v>
      </c>
      <c r="I563" s="361">
        <v>0</v>
      </c>
    </row>
    <row r="564" spans="2:9" x14ac:dyDescent="0.25">
      <c r="B564" s="354" t="s">
        <v>277</v>
      </c>
      <c r="C564" s="355">
        <v>37895</v>
      </c>
      <c r="D564" s="6">
        <v>6627</v>
      </c>
      <c r="E564" s="358">
        <f t="shared" si="109"/>
        <v>552.02909999999997</v>
      </c>
      <c r="F564" s="356">
        <v>0</v>
      </c>
      <c r="G564" s="363">
        <v>541</v>
      </c>
      <c r="H564" s="356">
        <f t="shared" si="108"/>
        <v>11.029099999999971</v>
      </c>
      <c r="I564" s="361">
        <v>0</v>
      </c>
    </row>
    <row r="565" spans="2:9" x14ac:dyDescent="0.25">
      <c r="B565" s="354" t="s">
        <v>277</v>
      </c>
      <c r="C565" s="355">
        <v>37926</v>
      </c>
      <c r="D565" s="6">
        <v>6627</v>
      </c>
      <c r="E565" s="358">
        <f t="shared" si="109"/>
        <v>552.02909999999997</v>
      </c>
      <c r="F565" s="356">
        <v>0</v>
      </c>
      <c r="G565" s="363">
        <v>541</v>
      </c>
      <c r="H565" s="356">
        <f t="shared" si="108"/>
        <v>11.029099999999971</v>
      </c>
      <c r="I565" s="361">
        <v>0</v>
      </c>
    </row>
    <row r="566" spans="2:9" x14ac:dyDescent="0.25">
      <c r="B566" s="354" t="s">
        <v>277</v>
      </c>
      <c r="C566" s="355">
        <v>37956</v>
      </c>
      <c r="D566" s="6">
        <v>6627</v>
      </c>
      <c r="E566" s="358">
        <f t="shared" si="109"/>
        <v>552.02909999999997</v>
      </c>
      <c r="F566" s="356">
        <v>0</v>
      </c>
      <c r="G566" s="363">
        <v>541</v>
      </c>
      <c r="H566" s="356">
        <f t="shared" si="108"/>
        <v>11.029099999999971</v>
      </c>
      <c r="I566" s="361">
        <v>0</v>
      </c>
    </row>
    <row r="567" spans="2:9" x14ac:dyDescent="0.25">
      <c r="B567" s="354" t="s">
        <v>277</v>
      </c>
      <c r="C567" s="355">
        <v>37987</v>
      </c>
      <c r="D567" s="6">
        <v>6627</v>
      </c>
      <c r="E567" s="358">
        <f t="shared" si="109"/>
        <v>552.02909999999997</v>
      </c>
      <c r="F567" s="356">
        <v>0</v>
      </c>
      <c r="G567" s="363">
        <v>541</v>
      </c>
      <c r="H567" s="356">
        <f t="shared" si="108"/>
        <v>11.029099999999971</v>
      </c>
      <c r="I567" s="361">
        <v>0</v>
      </c>
    </row>
    <row r="568" spans="2:9" x14ac:dyDescent="0.25">
      <c r="B568" s="354" t="s">
        <v>277</v>
      </c>
      <c r="C568" s="355">
        <v>38018</v>
      </c>
      <c r="D568" s="6">
        <v>6996</v>
      </c>
      <c r="E568" s="358">
        <f t="shared" si="109"/>
        <v>582.76679999999999</v>
      </c>
      <c r="F568" s="356">
        <v>0</v>
      </c>
      <c r="G568" s="363">
        <v>541</v>
      </c>
      <c r="H568" s="356">
        <f t="shared" si="108"/>
        <v>41.766799999999989</v>
      </c>
      <c r="I568" s="361">
        <v>0</v>
      </c>
    </row>
    <row r="569" spans="2:9" x14ac:dyDescent="0.25">
      <c r="B569" s="354" t="s">
        <v>277</v>
      </c>
      <c r="C569" s="355">
        <v>38047</v>
      </c>
      <c r="D569" s="6">
        <v>6996</v>
      </c>
      <c r="E569" s="358">
        <f t="shared" si="109"/>
        <v>582.76679999999999</v>
      </c>
      <c r="F569" s="356">
        <v>0</v>
      </c>
      <c r="G569" s="363">
        <v>541</v>
      </c>
      <c r="H569" s="356">
        <f t="shared" si="108"/>
        <v>41.766799999999989</v>
      </c>
      <c r="I569" s="361">
        <v>0</v>
      </c>
    </row>
    <row r="570" spans="2:9" x14ac:dyDescent="0.25">
      <c r="B570" s="354" t="s">
        <v>277</v>
      </c>
      <c r="C570" s="355">
        <v>38078</v>
      </c>
      <c r="D570" s="6">
        <v>6996</v>
      </c>
      <c r="E570" s="358">
        <f t="shared" si="109"/>
        <v>582.76679999999999</v>
      </c>
      <c r="F570" s="356">
        <v>0</v>
      </c>
      <c r="G570" s="363">
        <v>541</v>
      </c>
      <c r="H570" s="356">
        <f t="shared" si="108"/>
        <v>41.766799999999989</v>
      </c>
      <c r="I570" s="361">
        <v>0</v>
      </c>
    </row>
    <row r="571" spans="2:9" x14ac:dyDescent="0.25">
      <c r="B571" s="354" t="s">
        <v>277</v>
      </c>
      <c r="C571" s="355">
        <v>38108</v>
      </c>
      <c r="D571" s="6">
        <v>6996</v>
      </c>
      <c r="E571" s="358">
        <f t="shared" si="109"/>
        <v>582.76679999999999</v>
      </c>
      <c r="F571" s="356">
        <v>0</v>
      </c>
      <c r="G571" s="363">
        <v>541</v>
      </c>
      <c r="H571" s="356">
        <f t="shared" si="108"/>
        <v>41.766799999999989</v>
      </c>
      <c r="I571" s="361">
        <v>0</v>
      </c>
    </row>
    <row r="572" spans="2:9" x14ac:dyDescent="0.25">
      <c r="B572" s="354" t="s">
        <v>277</v>
      </c>
      <c r="C572" s="355">
        <v>38139</v>
      </c>
      <c r="D572" s="6">
        <v>6996</v>
      </c>
      <c r="E572" s="358">
        <f t="shared" si="109"/>
        <v>582.76679999999999</v>
      </c>
      <c r="F572" s="356">
        <v>0</v>
      </c>
      <c r="G572" s="363">
        <v>541</v>
      </c>
      <c r="H572" s="356">
        <f t="shared" si="108"/>
        <v>41.766799999999989</v>
      </c>
      <c r="I572" s="361">
        <v>0</v>
      </c>
    </row>
    <row r="573" spans="2:9" x14ac:dyDescent="0.25">
      <c r="B573" s="354" t="s">
        <v>277</v>
      </c>
      <c r="C573" s="355">
        <v>38169</v>
      </c>
      <c r="D573" s="6">
        <v>6996</v>
      </c>
      <c r="E573" s="358">
        <f t="shared" si="109"/>
        <v>582.76679999999999</v>
      </c>
      <c r="F573" s="356">
        <v>0</v>
      </c>
      <c r="G573" s="363">
        <v>541</v>
      </c>
      <c r="H573" s="356">
        <f t="shared" si="108"/>
        <v>41.766799999999989</v>
      </c>
      <c r="I573" s="361">
        <v>0</v>
      </c>
    </row>
    <row r="574" spans="2:9" x14ac:dyDescent="0.25">
      <c r="B574" s="354" t="s">
        <v>277</v>
      </c>
      <c r="C574" s="355">
        <v>38200</v>
      </c>
      <c r="D574" s="6">
        <v>6996</v>
      </c>
      <c r="E574" s="358">
        <f t="shared" si="109"/>
        <v>582.76679999999999</v>
      </c>
      <c r="F574" s="356">
        <v>0</v>
      </c>
      <c r="G574" s="363">
        <v>541</v>
      </c>
      <c r="H574" s="356">
        <f t="shared" si="108"/>
        <v>41.766799999999989</v>
      </c>
      <c r="I574" s="361">
        <v>0</v>
      </c>
    </row>
    <row r="575" spans="2:9" x14ac:dyDescent="0.25">
      <c r="B575" s="354" t="s">
        <v>277</v>
      </c>
      <c r="C575" s="355">
        <v>38231</v>
      </c>
      <c r="D575" s="6">
        <v>6996</v>
      </c>
      <c r="E575" s="358">
        <f t="shared" si="109"/>
        <v>582.76679999999999</v>
      </c>
      <c r="F575" s="356">
        <v>0</v>
      </c>
      <c r="G575" s="363">
        <v>541</v>
      </c>
      <c r="H575" s="356">
        <f t="shared" si="108"/>
        <v>41.766799999999989</v>
      </c>
      <c r="I575" s="361">
        <v>0</v>
      </c>
    </row>
    <row r="576" spans="2:9" x14ac:dyDescent="0.25">
      <c r="B576" s="354" t="s">
        <v>277</v>
      </c>
      <c r="C576" s="355">
        <v>38261</v>
      </c>
      <c r="D576" s="6">
        <v>7189</v>
      </c>
      <c r="E576" s="358">
        <f t="shared" si="109"/>
        <v>598.84370000000001</v>
      </c>
      <c r="F576" s="356">
        <v>0</v>
      </c>
      <c r="G576" s="363">
        <v>541</v>
      </c>
      <c r="H576" s="356">
        <f t="shared" si="108"/>
        <v>57.843700000000013</v>
      </c>
      <c r="I576" s="361">
        <v>0</v>
      </c>
    </row>
    <row r="577" spans="2:9" x14ac:dyDescent="0.25">
      <c r="B577" s="354" t="s">
        <v>277</v>
      </c>
      <c r="C577" s="355">
        <v>38292</v>
      </c>
      <c r="D577" s="6">
        <v>7189</v>
      </c>
      <c r="E577" s="358">
        <f t="shared" si="109"/>
        <v>598.84370000000001</v>
      </c>
      <c r="F577" s="356">
        <v>0</v>
      </c>
      <c r="G577" s="363">
        <v>541</v>
      </c>
      <c r="H577" s="356">
        <f t="shared" si="108"/>
        <v>57.843700000000013</v>
      </c>
      <c r="I577" s="361">
        <v>0</v>
      </c>
    </row>
    <row r="578" spans="2:9" x14ac:dyDescent="0.25">
      <c r="B578" s="354" t="s">
        <v>277</v>
      </c>
      <c r="C578" s="355">
        <v>38322</v>
      </c>
      <c r="D578" s="6">
        <v>7189</v>
      </c>
      <c r="E578" s="358">
        <f t="shared" si="109"/>
        <v>598.84370000000001</v>
      </c>
      <c r="F578" s="356">
        <v>0</v>
      </c>
      <c r="G578" s="363">
        <v>541</v>
      </c>
      <c r="H578" s="356">
        <f t="shared" si="108"/>
        <v>57.843700000000013</v>
      </c>
      <c r="I578" s="361">
        <v>0</v>
      </c>
    </row>
    <row r="579" spans="2:9" x14ac:dyDescent="0.25">
      <c r="B579" s="354" t="s">
        <v>277</v>
      </c>
      <c r="C579" s="355">
        <v>38353</v>
      </c>
      <c r="D579" s="6">
        <v>7189</v>
      </c>
      <c r="E579" s="358">
        <f t="shared" si="109"/>
        <v>598.84370000000001</v>
      </c>
      <c r="F579" s="356">
        <v>0</v>
      </c>
      <c r="G579" s="363">
        <v>541</v>
      </c>
      <c r="H579" s="356">
        <f t="shared" si="108"/>
        <v>57.843700000000013</v>
      </c>
      <c r="I579" s="361">
        <v>0</v>
      </c>
    </row>
    <row r="580" spans="2:9" x14ac:dyDescent="0.25">
      <c r="B580" s="354" t="s">
        <v>277</v>
      </c>
      <c r="C580" s="355">
        <v>38384</v>
      </c>
      <c r="D580" s="6">
        <v>7376</v>
      </c>
      <c r="E580" s="358">
        <f t="shared" si="109"/>
        <v>614.42079999999999</v>
      </c>
      <c r="F580" s="356">
        <v>0</v>
      </c>
      <c r="G580" s="363">
        <v>541</v>
      </c>
      <c r="H580" s="356">
        <f t="shared" si="108"/>
        <v>73.420799999999986</v>
      </c>
      <c r="I580" s="361">
        <v>0</v>
      </c>
    </row>
    <row r="581" spans="2:9" x14ac:dyDescent="0.25">
      <c r="B581" s="354" t="s">
        <v>277</v>
      </c>
      <c r="C581" s="355">
        <v>38412</v>
      </c>
      <c r="D581" s="6">
        <v>7376</v>
      </c>
      <c r="E581" s="358">
        <f t="shared" si="109"/>
        <v>614.42079999999999</v>
      </c>
      <c r="F581" s="356">
        <v>0</v>
      </c>
      <c r="G581" s="363">
        <v>541</v>
      </c>
      <c r="H581" s="356">
        <f t="shared" si="108"/>
        <v>73.420799999999986</v>
      </c>
      <c r="I581" s="361">
        <v>0</v>
      </c>
    </row>
    <row r="582" spans="2:9" x14ac:dyDescent="0.25">
      <c r="B582" s="354" t="s">
        <v>277</v>
      </c>
      <c r="C582" s="355">
        <v>38443</v>
      </c>
      <c r="D582" s="6">
        <v>7376</v>
      </c>
      <c r="E582" s="358">
        <f t="shared" si="109"/>
        <v>614.42079999999999</v>
      </c>
      <c r="F582" s="356">
        <v>0</v>
      </c>
      <c r="G582" s="363">
        <v>541</v>
      </c>
      <c r="H582" s="356">
        <f t="shared" si="108"/>
        <v>73.420799999999986</v>
      </c>
      <c r="I582" s="361">
        <v>0</v>
      </c>
    </row>
    <row r="583" spans="2:9" x14ac:dyDescent="0.25">
      <c r="B583" s="354" t="s">
        <v>277</v>
      </c>
      <c r="C583" s="355">
        <v>38473</v>
      </c>
      <c r="D583" s="6">
        <v>7524</v>
      </c>
      <c r="E583" s="358">
        <f t="shared" si="109"/>
        <v>626.74919999999997</v>
      </c>
      <c r="F583" s="356">
        <v>0</v>
      </c>
      <c r="G583" s="363">
        <v>541</v>
      </c>
      <c r="H583" s="356">
        <f t="shared" si="108"/>
        <v>85.749199999999973</v>
      </c>
      <c r="I583" s="361">
        <v>0</v>
      </c>
    </row>
    <row r="584" spans="2:9" x14ac:dyDescent="0.25">
      <c r="B584" s="354" t="s">
        <v>277</v>
      </c>
      <c r="C584" s="355">
        <v>38504</v>
      </c>
      <c r="D584" s="6">
        <v>7524</v>
      </c>
      <c r="E584" s="358">
        <f t="shared" si="109"/>
        <v>626.74919999999997</v>
      </c>
      <c r="F584" s="356">
        <v>0</v>
      </c>
      <c r="G584" s="363">
        <v>541</v>
      </c>
      <c r="H584" s="356">
        <f t="shared" si="108"/>
        <v>85.749199999999973</v>
      </c>
      <c r="I584" s="361">
        <v>0</v>
      </c>
    </row>
    <row r="585" spans="2:9" x14ac:dyDescent="0.25">
      <c r="B585" s="354" t="s">
        <v>277</v>
      </c>
      <c r="C585" s="355">
        <v>38534</v>
      </c>
      <c r="D585" s="6">
        <v>7524</v>
      </c>
      <c r="E585" s="358">
        <f t="shared" si="109"/>
        <v>626.74919999999997</v>
      </c>
      <c r="F585" s="356">
        <v>0</v>
      </c>
      <c r="G585" s="363">
        <v>541</v>
      </c>
      <c r="H585" s="356">
        <f t="shared" si="108"/>
        <v>85.749199999999973</v>
      </c>
      <c r="I585" s="361">
        <v>0</v>
      </c>
    </row>
    <row r="586" spans="2:9" x14ac:dyDescent="0.25">
      <c r="B586" s="354" t="s">
        <v>277</v>
      </c>
      <c r="C586" s="355">
        <v>38565</v>
      </c>
      <c r="D586" s="6">
        <v>7524</v>
      </c>
      <c r="E586" s="358">
        <f t="shared" si="109"/>
        <v>626.74919999999997</v>
      </c>
      <c r="F586" s="356">
        <v>0</v>
      </c>
      <c r="G586" s="363">
        <v>541</v>
      </c>
      <c r="H586" s="356">
        <f t="shared" si="108"/>
        <v>85.749199999999973</v>
      </c>
      <c r="I586" s="361">
        <v>0</v>
      </c>
    </row>
    <row r="587" spans="2:9" x14ac:dyDescent="0.25">
      <c r="B587" s="354" t="s">
        <v>277</v>
      </c>
      <c r="C587" s="355">
        <v>38596</v>
      </c>
      <c r="D587" s="6">
        <v>7524</v>
      </c>
      <c r="E587" s="358">
        <f t="shared" si="109"/>
        <v>626.74919999999997</v>
      </c>
      <c r="F587" s="356">
        <v>0</v>
      </c>
      <c r="G587" s="363">
        <v>541</v>
      </c>
      <c r="H587" s="356">
        <f t="shared" si="108"/>
        <v>85.749199999999973</v>
      </c>
      <c r="I587" s="361">
        <v>0</v>
      </c>
    </row>
    <row r="588" spans="2:9" x14ac:dyDescent="0.25">
      <c r="B588" s="354" t="s">
        <v>277</v>
      </c>
      <c r="C588" s="355">
        <v>38626</v>
      </c>
      <c r="D588" s="6">
        <v>7673</v>
      </c>
      <c r="E588" s="358">
        <f t="shared" si="109"/>
        <v>639.16089999999997</v>
      </c>
      <c r="F588" s="356">
        <v>0</v>
      </c>
      <c r="G588" s="363">
        <v>541</v>
      </c>
      <c r="H588" s="356">
        <f t="shared" si="108"/>
        <v>98.16089999999997</v>
      </c>
      <c r="I588" s="361">
        <v>0</v>
      </c>
    </row>
    <row r="589" spans="2:9" x14ac:dyDescent="0.25">
      <c r="B589" s="354" t="s">
        <v>277</v>
      </c>
      <c r="C589" s="355">
        <v>38657</v>
      </c>
      <c r="D589" s="6">
        <v>7673</v>
      </c>
      <c r="E589" s="358">
        <f t="shared" si="109"/>
        <v>639.16089999999997</v>
      </c>
      <c r="F589" s="356">
        <v>0</v>
      </c>
      <c r="G589" s="363">
        <v>541</v>
      </c>
      <c r="H589" s="356">
        <f t="shared" si="108"/>
        <v>98.16089999999997</v>
      </c>
      <c r="I589" s="361">
        <v>0</v>
      </c>
    </row>
    <row r="590" spans="2:9" x14ac:dyDescent="0.25">
      <c r="B590" s="354" t="s">
        <v>277</v>
      </c>
      <c r="C590" s="355">
        <v>38687</v>
      </c>
      <c r="D590" s="6">
        <v>7673</v>
      </c>
      <c r="E590" s="358">
        <f t="shared" si="109"/>
        <v>639.16089999999997</v>
      </c>
      <c r="F590" s="356">
        <v>0</v>
      </c>
      <c r="G590" s="363">
        <v>541</v>
      </c>
      <c r="H590" s="356">
        <f t="shared" si="108"/>
        <v>98.16089999999997</v>
      </c>
      <c r="I590" s="361">
        <v>0</v>
      </c>
    </row>
    <row r="591" spans="2:9" x14ac:dyDescent="0.25">
      <c r="B591" s="354" t="s">
        <v>277</v>
      </c>
      <c r="C591" s="355">
        <v>38718</v>
      </c>
      <c r="D591" s="6">
        <v>7871</v>
      </c>
      <c r="E591" s="358">
        <f t="shared" si="109"/>
        <v>655.65430000000003</v>
      </c>
      <c r="F591" s="356">
        <v>0</v>
      </c>
      <c r="G591" s="363">
        <v>541</v>
      </c>
      <c r="H591" s="356">
        <f t="shared" si="108"/>
        <v>114.65430000000003</v>
      </c>
      <c r="I591" s="361">
        <v>0</v>
      </c>
    </row>
    <row r="592" spans="2:9" x14ac:dyDescent="0.25">
      <c r="B592" s="354" t="s">
        <v>277</v>
      </c>
      <c r="C592" s="355">
        <v>38749</v>
      </c>
      <c r="D592" s="6">
        <v>8069</v>
      </c>
      <c r="E592" s="358">
        <f t="shared" si="109"/>
        <v>672.14769999999999</v>
      </c>
      <c r="F592" s="356">
        <v>0</v>
      </c>
      <c r="G592" s="363">
        <v>541</v>
      </c>
      <c r="H592" s="356">
        <f t="shared" si="108"/>
        <v>131.14769999999999</v>
      </c>
      <c r="I592" s="361">
        <v>0</v>
      </c>
    </row>
    <row r="593" spans="2:9" x14ac:dyDescent="0.25">
      <c r="B593" s="354" t="s">
        <v>277</v>
      </c>
      <c r="C593" s="355">
        <v>38777</v>
      </c>
      <c r="D593" s="6">
        <v>8069</v>
      </c>
      <c r="E593" s="358">
        <f t="shared" si="109"/>
        <v>672.14769999999999</v>
      </c>
      <c r="F593" s="356">
        <v>0</v>
      </c>
      <c r="G593" s="363">
        <v>541</v>
      </c>
      <c r="H593" s="356">
        <f t="shared" si="108"/>
        <v>131.14769999999999</v>
      </c>
      <c r="I593" s="361">
        <v>0</v>
      </c>
    </row>
    <row r="594" spans="2:9" x14ac:dyDescent="0.25">
      <c r="B594" s="354" t="s">
        <v>277</v>
      </c>
      <c r="C594" s="355">
        <v>38808</v>
      </c>
      <c r="D594" s="6">
        <v>8171</v>
      </c>
      <c r="E594" s="358">
        <f t="shared" si="109"/>
        <v>680.64430000000004</v>
      </c>
      <c r="F594" s="356">
        <v>0</v>
      </c>
      <c r="G594" s="363">
        <v>541</v>
      </c>
      <c r="H594" s="356">
        <f t="shared" si="108"/>
        <v>139.64430000000004</v>
      </c>
      <c r="I594" s="361">
        <v>0</v>
      </c>
    </row>
    <row r="595" spans="2:9" x14ac:dyDescent="0.25">
      <c r="B595" s="354" t="s">
        <v>277</v>
      </c>
      <c r="C595" s="355">
        <v>38838</v>
      </c>
      <c r="D595" s="6">
        <v>19880</v>
      </c>
      <c r="E595" s="358">
        <f t="shared" ref="E595:E658" si="110">SUM(D595*8.33%)</f>
        <v>1656.0039999999999</v>
      </c>
      <c r="F595" s="356">
        <v>0</v>
      </c>
      <c r="G595" s="363">
        <v>541</v>
      </c>
      <c r="H595" s="356">
        <f t="shared" si="108"/>
        <v>1115.0039999999999</v>
      </c>
      <c r="I595" s="361">
        <v>0</v>
      </c>
    </row>
    <row r="596" spans="2:9" x14ac:dyDescent="0.25">
      <c r="B596" s="354" t="s">
        <v>277</v>
      </c>
      <c r="C596" s="355">
        <v>38869</v>
      </c>
      <c r="D596" s="6">
        <v>8573</v>
      </c>
      <c r="E596" s="358">
        <f t="shared" si="110"/>
        <v>714.1309</v>
      </c>
      <c r="F596" s="356">
        <v>0</v>
      </c>
      <c r="G596" s="363">
        <v>541</v>
      </c>
      <c r="H596" s="356">
        <f t="shared" si="108"/>
        <v>173.1309</v>
      </c>
      <c r="I596" s="361">
        <v>0</v>
      </c>
    </row>
    <row r="597" spans="2:9" x14ac:dyDescent="0.25">
      <c r="B597" s="354" t="s">
        <v>277</v>
      </c>
      <c r="C597" s="355">
        <v>38899</v>
      </c>
      <c r="D597" s="6">
        <v>8573</v>
      </c>
      <c r="E597" s="358">
        <f t="shared" si="110"/>
        <v>714.1309</v>
      </c>
      <c r="F597" s="356">
        <v>0</v>
      </c>
      <c r="G597" s="363">
        <v>541</v>
      </c>
      <c r="H597" s="356">
        <f t="shared" si="108"/>
        <v>173.1309</v>
      </c>
      <c r="I597" s="361">
        <v>0</v>
      </c>
    </row>
    <row r="598" spans="2:9" x14ac:dyDescent="0.25">
      <c r="B598" s="354" t="s">
        <v>277</v>
      </c>
      <c r="C598" s="355">
        <v>38930</v>
      </c>
      <c r="D598" s="6">
        <v>8733</v>
      </c>
      <c r="E598" s="358">
        <f t="shared" si="110"/>
        <v>727.45889999999997</v>
      </c>
      <c r="F598" s="356">
        <v>0</v>
      </c>
      <c r="G598" s="363">
        <v>541</v>
      </c>
      <c r="H598" s="356">
        <f t="shared" ref="H598:H661" si="111">SUM(E598-G598)</f>
        <v>186.45889999999997</v>
      </c>
      <c r="I598" s="361">
        <v>0</v>
      </c>
    </row>
    <row r="599" spans="2:9" x14ac:dyDescent="0.25">
      <c r="B599" s="354" t="s">
        <v>277</v>
      </c>
      <c r="C599" s="355">
        <v>38961</v>
      </c>
      <c r="D599" s="6">
        <v>8733</v>
      </c>
      <c r="E599" s="358">
        <f t="shared" si="110"/>
        <v>727.45889999999997</v>
      </c>
      <c r="F599" s="356">
        <v>0</v>
      </c>
      <c r="G599" s="363">
        <v>541</v>
      </c>
      <c r="H599" s="356">
        <f t="shared" si="111"/>
        <v>186.45889999999997</v>
      </c>
      <c r="I599" s="361">
        <v>0</v>
      </c>
    </row>
    <row r="600" spans="2:9" x14ac:dyDescent="0.25">
      <c r="B600" s="354" t="s">
        <v>277</v>
      </c>
      <c r="C600" s="355">
        <v>38991</v>
      </c>
      <c r="D600" s="6">
        <v>8893</v>
      </c>
      <c r="E600" s="358">
        <f t="shared" si="110"/>
        <v>740.78689999999995</v>
      </c>
      <c r="F600" s="356">
        <v>0</v>
      </c>
      <c r="G600" s="363">
        <v>541</v>
      </c>
      <c r="H600" s="356">
        <f t="shared" si="111"/>
        <v>199.78689999999995</v>
      </c>
      <c r="I600" s="361">
        <v>0</v>
      </c>
    </row>
    <row r="601" spans="2:9" x14ac:dyDescent="0.25">
      <c r="B601" s="354" t="s">
        <v>277</v>
      </c>
      <c r="C601" s="355">
        <v>39022</v>
      </c>
      <c r="D601" s="6">
        <v>8893</v>
      </c>
      <c r="E601" s="358">
        <f t="shared" si="110"/>
        <v>740.78689999999995</v>
      </c>
      <c r="F601" s="356">
        <v>0</v>
      </c>
      <c r="G601" s="363">
        <v>541</v>
      </c>
      <c r="H601" s="356">
        <f t="shared" si="111"/>
        <v>199.78689999999995</v>
      </c>
      <c r="I601" s="361">
        <v>0</v>
      </c>
    </row>
    <row r="602" spans="2:9" x14ac:dyDescent="0.25">
      <c r="B602" s="354" t="s">
        <v>277</v>
      </c>
      <c r="C602" s="355">
        <v>39052</v>
      </c>
      <c r="D602" s="6">
        <v>8893</v>
      </c>
      <c r="E602" s="358">
        <f t="shared" si="110"/>
        <v>740.78689999999995</v>
      </c>
      <c r="F602" s="356">
        <v>0</v>
      </c>
      <c r="G602" s="363">
        <v>541</v>
      </c>
      <c r="H602" s="356">
        <f t="shared" si="111"/>
        <v>199.78689999999995</v>
      </c>
      <c r="I602" s="361">
        <v>0</v>
      </c>
    </row>
    <row r="603" spans="2:9" x14ac:dyDescent="0.25">
      <c r="B603" s="354" t="s">
        <v>277</v>
      </c>
      <c r="C603" s="355">
        <v>39083</v>
      </c>
      <c r="D603" s="6">
        <v>8893</v>
      </c>
      <c r="E603" s="358">
        <f t="shared" si="110"/>
        <v>740.78689999999995</v>
      </c>
      <c r="F603" s="356">
        <v>0</v>
      </c>
      <c r="G603" s="363">
        <v>541</v>
      </c>
      <c r="H603" s="356">
        <f t="shared" si="111"/>
        <v>199.78689999999995</v>
      </c>
      <c r="I603" s="361">
        <v>0</v>
      </c>
    </row>
    <row r="604" spans="2:9" x14ac:dyDescent="0.25">
      <c r="B604" s="354" t="s">
        <v>277</v>
      </c>
      <c r="C604" s="355">
        <v>39114</v>
      </c>
      <c r="D604" s="6">
        <v>9320</v>
      </c>
      <c r="E604" s="358">
        <f t="shared" si="110"/>
        <v>776.35599999999999</v>
      </c>
      <c r="F604" s="356">
        <v>0</v>
      </c>
      <c r="G604" s="363">
        <v>541</v>
      </c>
      <c r="H604" s="356">
        <f t="shared" si="111"/>
        <v>235.35599999999999</v>
      </c>
      <c r="I604" s="361">
        <v>0</v>
      </c>
    </row>
    <row r="605" spans="2:9" x14ac:dyDescent="0.25">
      <c r="B605" s="354" t="s">
        <v>277</v>
      </c>
      <c r="C605" s="355">
        <v>39142</v>
      </c>
      <c r="D605" s="6">
        <v>9320</v>
      </c>
      <c r="E605" s="358">
        <f t="shared" si="110"/>
        <v>776.35599999999999</v>
      </c>
      <c r="F605" s="356">
        <v>0</v>
      </c>
      <c r="G605" s="363">
        <v>541</v>
      </c>
      <c r="H605" s="356">
        <f t="shared" si="111"/>
        <v>235.35599999999999</v>
      </c>
      <c r="I605" s="361">
        <v>0</v>
      </c>
    </row>
    <row r="606" spans="2:9" x14ac:dyDescent="0.25">
      <c r="B606" s="354" t="s">
        <v>277</v>
      </c>
      <c r="C606" s="355">
        <v>39173</v>
      </c>
      <c r="D606" s="6">
        <v>9320</v>
      </c>
      <c r="E606" s="358">
        <f t="shared" si="110"/>
        <v>776.35599999999999</v>
      </c>
      <c r="F606" s="356">
        <v>0</v>
      </c>
      <c r="G606" s="363">
        <v>541</v>
      </c>
      <c r="H606" s="356">
        <f t="shared" si="111"/>
        <v>235.35599999999999</v>
      </c>
      <c r="I606" s="361">
        <v>0</v>
      </c>
    </row>
    <row r="607" spans="2:9" x14ac:dyDescent="0.25">
      <c r="B607" s="354" t="s">
        <v>277</v>
      </c>
      <c r="C607" s="355">
        <v>39203</v>
      </c>
      <c r="D607" s="6">
        <v>10137</v>
      </c>
      <c r="E607" s="358">
        <f t="shared" si="110"/>
        <v>844.41210000000001</v>
      </c>
      <c r="F607" s="356">
        <v>0</v>
      </c>
      <c r="G607" s="363">
        <v>541</v>
      </c>
      <c r="H607" s="356">
        <f t="shared" si="111"/>
        <v>303.41210000000001</v>
      </c>
      <c r="I607" s="361">
        <v>0</v>
      </c>
    </row>
    <row r="608" spans="2:9" x14ac:dyDescent="0.25">
      <c r="B608" s="354" t="s">
        <v>277</v>
      </c>
      <c r="C608" s="355">
        <v>39234</v>
      </c>
      <c r="D608" s="6">
        <v>10137</v>
      </c>
      <c r="E608" s="358">
        <f t="shared" si="110"/>
        <v>844.41210000000001</v>
      </c>
      <c r="F608" s="356">
        <v>0</v>
      </c>
      <c r="G608" s="363">
        <v>541</v>
      </c>
      <c r="H608" s="356">
        <f t="shared" si="111"/>
        <v>303.41210000000001</v>
      </c>
      <c r="I608" s="361">
        <v>0</v>
      </c>
    </row>
    <row r="609" spans="2:9" x14ac:dyDescent="0.25">
      <c r="B609" s="354" t="s">
        <v>277</v>
      </c>
      <c r="C609" s="355">
        <v>39264</v>
      </c>
      <c r="D609" s="6">
        <v>10137</v>
      </c>
      <c r="E609" s="358">
        <f t="shared" si="110"/>
        <v>844.41210000000001</v>
      </c>
      <c r="F609" s="356">
        <v>0</v>
      </c>
      <c r="G609" s="363">
        <v>541</v>
      </c>
      <c r="H609" s="356">
        <f t="shared" si="111"/>
        <v>303.41210000000001</v>
      </c>
      <c r="I609" s="361">
        <v>0</v>
      </c>
    </row>
    <row r="610" spans="2:9" x14ac:dyDescent="0.25">
      <c r="B610" s="354" t="s">
        <v>277</v>
      </c>
      <c r="C610" s="355">
        <v>39295</v>
      </c>
      <c r="D610" s="6">
        <v>10137</v>
      </c>
      <c r="E610" s="358">
        <f t="shared" si="110"/>
        <v>844.41210000000001</v>
      </c>
      <c r="F610" s="356">
        <v>0</v>
      </c>
      <c r="G610" s="363">
        <v>541</v>
      </c>
      <c r="H610" s="356">
        <f t="shared" si="111"/>
        <v>303.41210000000001</v>
      </c>
      <c r="I610" s="361">
        <v>0</v>
      </c>
    </row>
    <row r="611" spans="2:9" x14ac:dyDescent="0.25">
      <c r="B611" s="354" t="s">
        <v>277</v>
      </c>
      <c r="C611" s="355">
        <v>39326</v>
      </c>
      <c r="D611" s="6">
        <v>10137</v>
      </c>
      <c r="E611" s="358">
        <f t="shared" si="110"/>
        <v>844.41210000000001</v>
      </c>
      <c r="F611" s="356">
        <v>0</v>
      </c>
      <c r="G611" s="363">
        <v>541</v>
      </c>
      <c r="H611" s="356">
        <f t="shared" si="111"/>
        <v>303.41210000000001</v>
      </c>
      <c r="I611" s="361">
        <v>0</v>
      </c>
    </row>
    <row r="612" spans="2:9" x14ac:dyDescent="0.25">
      <c r="B612" s="354" t="s">
        <v>277</v>
      </c>
      <c r="C612" s="355">
        <v>39356</v>
      </c>
      <c r="D612" s="6">
        <v>10137</v>
      </c>
      <c r="E612" s="358">
        <f t="shared" si="110"/>
        <v>844.41210000000001</v>
      </c>
      <c r="F612" s="356">
        <v>0</v>
      </c>
      <c r="G612" s="363">
        <v>541</v>
      </c>
      <c r="H612" s="356">
        <f t="shared" si="111"/>
        <v>303.41210000000001</v>
      </c>
      <c r="I612" s="361">
        <v>0</v>
      </c>
    </row>
    <row r="613" spans="2:9" x14ac:dyDescent="0.25">
      <c r="B613" s="354" t="s">
        <v>277</v>
      </c>
      <c r="C613" s="355">
        <v>39387</v>
      </c>
      <c r="D613" s="6">
        <v>10137</v>
      </c>
      <c r="E613" s="358">
        <f t="shared" si="110"/>
        <v>844.41210000000001</v>
      </c>
      <c r="F613" s="356">
        <v>0</v>
      </c>
      <c r="G613" s="363">
        <v>541</v>
      </c>
      <c r="H613" s="356">
        <f t="shared" si="111"/>
        <v>303.41210000000001</v>
      </c>
      <c r="I613" s="361">
        <v>0</v>
      </c>
    </row>
    <row r="614" spans="2:9" x14ac:dyDescent="0.25">
      <c r="B614" s="354" t="s">
        <v>277</v>
      </c>
      <c r="C614" s="355">
        <v>39417</v>
      </c>
      <c r="D614" s="6">
        <v>10137</v>
      </c>
      <c r="E614" s="358">
        <f t="shared" si="110"/>
        <v>844.41210000000001</v>
      </c>
      <c r="F614" s="356">
        <v>0</v>
      </c>
      <c r="G614" s="363">
        <v>541</v>
      </c>
      <c r="H614" s="356">
        <f t="shared" si="111"/>
        <v>303.41210000000001</v>
      </c>
      <c r="I614" s="361">
        <v>0</v>
      </c>
    </row>
    <row r="615" spans="2:9" x14ac:dyDescent="0.25">
      <c r="B615" s="354" t="s">
        <v>277</v>
      </c>
      <c r="C615" s="355">
        <v>39448</v>
      </c>
      <c r="D615" s="6">
        <v>10137</v>
      </c>
      <c r="E615" s="358">
        <f t="shared" si="110"/>
        <v>844.41210000000001</v>
      </c>
      <c r="F615" s="356">
        <v>0</v>
      </c>
      <c r="G615" s="363">
        <v>541</v>
      </c>
      <c r="H615" s="356">
        <f t="shared" si="111"/>
        <v>303.41210000000001</v>
      </c>
      <c r="I615" s="361">
        <v>0</v>
      </c>
    </row>
    <row r="616" spans="2:9" x14ac:dyDescent="0.25">
      <c r="B616" s="354" t="s">
        <v>277</v>
      </c>
      <c r="C616" s="355">
        <v>39479</v>
      </c>
      <c r="D616" s="6">
        <v>10788</v>
      </c>
      <c r="E616" s="358">
        <f t="shared" si="110"/>
        <v>898.6404</v>
      </c>
      <c r="F616" s="356">
        <v>0</v>
      </c>
      <c r="G616" s="363">
        <v>541</v>
      </c>
      <c r="H616" s="356">
        <f t="shared" si="111"/>
        <v>357.6404</v>
      </c>
      <c r="I616" s="361">
        <v>0</v>
      </c>
    </row>
    <row r="617" spans="2:9" x14ac:dyDescent="0.25">
      <c r="B617" s="354" t="s">
        <v>277</v>
      </c>
      <c r="C617" s="355">
        <v>39508</v>
      </c>
      <c r="D617" s="6">
        <v>10788</v>
      </c>
      <c r="E617" s="358">
        <f t="shared" si="110"/>
        <v>898.6404</v>
      </c>
      <c r="F617" s="356">
        <v>0</v>
      </c>
      <c r="G617" s="363">
        <v>541</v>
      </c>
      <c r="H617" s="356">
        <f t="shared" si="111"/>
        <v>357.6404</v>
      </c>
      <c r="I617" s="361">
        <v>0</v>
      </c>
    </row>
    <row r="618" spans="2:9" x14ac:dyDescent="0.25">
      <c r="B618" s="354" t="s">
        <v>277</v>
      </c>
      <c r="C618" s="355">
        <v>39539</v>
      </c>
      <c r="D618" s="6">
        <v>10788</v>
      </c>
      <c r="E618" s="358">
        <f t="shared" si="110"/>
        <v>898.6404</v>
      </c>
      <c r="F618" s="356">
        <v>0</v>
      </c>
      <c r="G618" s="363">
        <v>541</v>
      </c>
      <c r="H618" s="356">
        <f t="shared" si="111"/>
        <v>357.6404</v>
      </c>
      <c r="I618" s="361">
        <v>0</v>
      </c>
    </row>
    <row r="619" spans="2:9" x14ac:dyDescent="0.25">
      <c r="B619" s="354" t="s">
        <v>277</v>
      </c>
      <c r="C619" s="355">
        <v>39569</v>
      </c>
      <c r="D619" s="6">
        <v>10788</v>
      </c>
      <c r="E619" s="358">
        <f t="shared" si="110"/>
        <v>898.6404</v>
      </c>
      <c r="F619" s="356">
        <v>0</v>
      </c>
      <c r="G619" s="363">
        <v>541</v>
      </c>
      <c r="H619" s="356">
        <f t="shared" si="111"/>
        <v>357.6404</v>
      </c>
      <c r="I619" s="361">
        <v>0</v>
      </c>
    </row>
    <row r="620" spans="2:9" x14ac:dyDescent="0.25">
      <c r="B620" s="354" t="s">
        <v>277</v>
      </c>
      <c r="C620" s="355">
        <v>39600</v>
      </c>
      <c r="D620" s="12">
        <v>11976</v>
      </c>
      <c r="E620" s="358">
        <f t="shared" si="110"/>
        <v>997.60079999999994</v>
      </c>
      <c r="F620" s="356">
        <v>0</v>
      </c>
      <c r="G620" s="363">
        <v>541</v>
      </c>
      <c r="H620" s="356">
        <f t="shared" si="111"/>
        <v>456.60079999999994</v>
      </c>
      <c r="I620" s="361">
        <v>0</v>
      </c>
    </row>
    <row r="621" spans="2:9" x14ac:dyDescent="0.25">
      <c r="B621" s="354" t="s">
        <v>277</v>
      </c>
      <c r="C621" s="355">
        <v>39630</v>
      </c>
      <c r="D621" s="6">
        <v>11290</v>
      </c>
      <c r="E621" s="358">
        <f t="shared" si="110"/>
        <v>940.45699999999999</v>
      </c>
      <c r="F621" s="356">
        <v>0</v>
      </c>
      <c r="G621" s="363">
        <v>541</v>
      </c>
      <c r="H621" s="356">
        <f t="shared" si="111"/>
        <v>399.45699999999999</v>
      </c>
      <c r="I621" s="361">
        <v>0</v>
      </c>
    </row>
    <row r="622" spans="2:9" x14ac:dyDescent="0.25">
      <c r="B622" s="354" t="s">
        <v>277</v>
      </c>
      <c r="C622" s="355">
        <v>39661</v>
      </c>
      <c r="D622" s="6">
        <v>11290</v>
      </c>
      <c r="E622" s="358">
        <f t="shared" si="110"/>
        <v>940.45699999999999</v>
      </c>
      <c r="F622" s="356">
        <v>0</v>
      </c>
      <c r="G622" s="363">
        <v>541</v>
      </c>
      <c r="H622" s="356">
        <f t="shared" si="111"/>
        <v>399.45699999999999</v>
      </c>
      <c r="I622" s="361">
        <v>0</v>
      </c>
    </row>
    <row r="623" spans="2:9" x14ac:dyDescent="0.25">
      <c r="B623" s="354" t="s">
        <v>277</v>
      </c>
      <c r="C623" s="355">
        <v>39692</v>
      </c>
      <c r="D623" s="6">
        <v>11290</v>
      </c>
      <c r="E623" s="358">
        <f t="shared" si="110"/>
        <v>940.45699999999999</v>
      </c>
      <c r="F623" s="356">
        <v>0</v>
      </c>
      <c r="G623" s="363">
        <v>541</v>
      </c>
      <c r="H623" s="356">
        <f t="shared" si="111"/>
        <v>399.45699999999999</v>
      </c>
      <c r="I623" s="361">
        <v>0</v>
      </c>
    </row>
    <row r="624" spans="2:9" x14ac:dyDescent="0.25">
      <c r="B624" s="354" t="s">
        <v>277</v>
      </c>
      <c r="C624" s="355">
        <v>39722</v>
      </c>
      <c r="D624" s="6">
        <v>11290</v>
      </c>
      <c r="E624" s="358">
        <f t="shared" si="110"/>
        <v>940.45699999999999</v>
      </c>
      <c r="F624" s="356">
        <v>0</v>
      </c>
      <c r="G624" s="363">
        <v>541</v>
      </c>
      <c r="H624" s="356">
        <f t="shared" si="111"/>
        <v>399.45699999999999</v>
      </c>
      <c r="I624" s="361">
        <v>0</v>
      </c>
    </row>
    <row r="625" spans="2:9" x14ac:dyDescent="0.25">
      <c r="B625" s="354" t="s">
        <v>277</v>
      </c>
      <c r="C625" s="355">
        <v>39753</v>
      </c>
      <c r="D625" s="6">
        <v>11290</v>
      </c>
      <c r="E625" s="358">
        <f t="shared" si="110"/>
        <v>940.45699999999999</v>
      </c>
      <c r="F625" s="356">
        <v>0</v>
      </c>
      <c r="G625" s="363">
        <v>541</v>
      </c>
      <c r="H625" s="356">
        <f t="shared" si="111"/>
        <v>399.45699999999999</v>
      </c>
      <c r="I625" s="361">
        <v>0</v>
      </c>
    </row>
    <row r="626" spans="2:9" x14ac:dyDescent="0.25">
      <c r="B626" s="354" t="s">
        <v>277</v>
      </c>
      <c r="C626" s="355">
        <v>39783</v>
      </c>
      <c r="D626" s="6">
        <v>11792</v>
      </c>
      <c r="E626" s="358">
        <f t="shared" si="110"/>
        <v>982.27359999999999</v>
      </c>
      <c r="F626" s="356">
        <v>0</v>
      </c>
      <c r="G626" s="363">
        <v>541</v>
      </c>
      <c r="H626" s="356">
        <f t="shared" si="111"/>
        <v>441.27359999999999</v>
      </c>
      <c r="I626" s="361">
        <v>0</v>
      </c>
    </row>
    <row r="627" spans="2:9" x14ac:dyDescent="0.25">
      <c r="B627" s="354" t="s">
        <v>277</v>
      </c>
      <c r="C627" s="355">
        <v>39814</v>
      </c>
      <c r="D627" s="6">
        <v>11792</v>
      </c>
      <c r="E627" s="358">
        <f t="shared" si="110"/>
        <v>982.27359999999999</v>
      </c>
      <c r="F627" s="356">
        <v>0</v>
      </c>
      <c r="G627" s="363">
        <v>541</v>
      </c>
      <c r="H627" s="356">
        <f t="shared" si="111"/>
        <v>441.27359999999999</v>
      </c>
      <c r="I627" s="361">
        <v>0</v>
      </c>
    </row>
    <row r="628" spans="2:9" x14ac:dyDescent="0.25">
      <c r="B628" s="354" t="s">
        <v>277</v>
      </c>
      <c r="C628" s="355">
        <v>39845</v>
      </c>
      <c r="D628" s="6">
        <v>12056</v>
      </c>
      <c r="E628" s="358">
        <f t="shared" si="110"/>
        <v>1004.2648</v>
      </c>
      <c r="F628" s="356">
        <v>0</v>
      </c>
      <c r="G628" s="363">
        <v>541</v>
      </c>
      <c r="H628" s="356">
        <f t="shared" si="111"/>
        <v>463.26480000000004</v>
      </c>
      <c r="I628" s="361">
        <v>0</v>
      </c>
    </row>
    <row r="629" spans="2:9" x14ac:dyDescent="0.25">
      <c r="B629" s="354" t="s">
        <v>277</v>
      </c>
      <c r="C629" s="355">
        <v>39873</v>
      </c>
      <c r="D629" s="6">
        <v>12056</v>
      </c>
      <c r="E629" s="358">
        <f t="shared" si="110"/>
        <v>1004.2648</v>
      </c>
      <c r="F629" s="356">
        <v>0</v>
      </c>
      <c r="G629" s="363">
        <v>541</v>
      </c>
      <c r="H629" s="356">
        <f t="shared" si="111"/>
        <v>463.26480000000004</v>
      </c>
      <c r="I629" s="361">
        <v>0</v>
      </c>
    </row>
    <row r="630" spans="2:9" x14ac:dyDescent="0.25">
      <c r="B630" s="354" t="s">
        <v>277</v>
      </c>
      <c r="C630" s="355">
        <v>39904</v>
      </c>
      <c r="D630" s="6">
        <v>12569</v>
      </c>
      <c r="E630" s="358">
        <f t="shared" si="110"/>
        <v>1046.9976999999999</v>
      </c>
      <c r="F630" s="356">
        <v>0</v>
      </c>
      <c r="G630" s="363">
        <v>541</v>
      </c>
      <c r="H630" s="356">
        <f t="shared" si="111"/>
        <v>505.9976999999999</v>
      </c>
      <c r="I630" s="361">
        <v>0</v>
      </c>
    </row>
    <row r="631" spans="2:9" x14ac:dyDescent="0.25">
      <c r="B631" s="354" t="s">
        <v>277</v>
      </c>
      <c r="C631" s="355">
        <v>39934</v>
      </c>
      <c r="D631" s="6">
        <v>29603</v>
      </c>
      <c r="E631" s="358">
        <f t="shared" si="110"/>
        <v>2465.9299000000001</v>
      </c>
      <c r="F631" s="356">
        <v>0</v>
      </c>
      <c r="G631" s="363">
        <v>541</v>
      </c>
      <c r="H631" s="356">
        <f t="shared" si="111"/>
        <v>1924.9299000000001</v>
      </c>
      <c r="I631" s="361">
        <v>0</v>
      </c>
    </row>
    <row r="632" spans="2:9" x14ac:dyDescent="0.25">
      <c r="B632" s="354" t="s">
        <v>277</v>
      </c>
      <c r="C632" s="355">
        <v>39965</v>
      </c>
      <c r="D632" s="6">
        <v>16252</v>
      </c>
      <c r="E632" s="358">
        <f t="shared" si="110"/>
        <v>1353.7916</v>
      </c>
      <c r="F632" s="356">
        <v>0</v>
      </c>
      <c r="G632" s="363">
        <v>541</v>
      </c>
      <c r="H632" s="356">
        <f t="shared" si="111"/>
        <v>812.79160000000002</v>
      </c>
      <c r="I632" s="361">
        <v>0</v>
      </c>
    </row>
    <row r="633" spans="2:9" x14ac:dyDescent="0.25">
      <c r="B633" s="354" t="s">
        <v>277</v>
      </c>
      <c r="C633" s="355">
        <v>39995</v>
      </c>
      <c r="D633" s="6">
        <v>16252</v>
      </c>
      <c r="E633" s="358">
        <f t="shared" si="110"/>
        <v>1353.7916</v>
      </c>
      <c r="F633" s="356">
        <v>0</v>
      </c>
      <c r="G633" s="363">
        <v>541</v>
      </c>
      <c r="H633" s="356">
        <f t="shared" si="111"/>
        <v>812.79160000000002</v>
      </c>
      <c r="I633" s="361">
        <v>0</v>
      </c>
    </row>
    <row r="634" spans="2:9" x14ac:dyDescent="0.25">
      <c r="B634" s="354" t="s">
        <v>277</v>
      </c>
      <c r="C634" s="355">
        <v>40026</v>
      </c>
      <c r="D634" s="6">
        <v>16739</v>
      </c>
      <c r="E634" s="358">
        <f t="shared" si="110"/>
        <v>1394.3587</v>
      </c>
      <c r="F634" s="356">
        <v>0</v>
      </c>
      <c r="G634" s="363">
        <v>541</v>
      </c>
      <c r="H634" s="356">
        <f t="shared" si="111"/>
        <v>853.3587</v>
      </c>
      <c r="I634" s="361">
        <v>0</v>
      </c>
    </row>
    <row r="635" spans="2:9" x14ac:dyDescent="0.25">
      <c r="B635" s="354" t="s">
        <v>277</v>
      </c>
      <c r="C635" s="355">
        <v>40057</v>
      </c>
      <c r="D635" s="6">
        <v>16739</v>
      </c>
      <c r="E635" s="358">
        <f t="shared" si="110"/>
        <v>1394.3587</v>
      </c>
      <c r="F635" s="356">
        <v>0</v>
      </c>
      <c r="G635" s="363">
        <v>541</v>
      </c>
      <c r="H635" s="356">
        <f t="shared" si="111"/>
        <v>853.3587</v>
      </c>
      <c r="I635" s="361">
        <v>0</v>
      </c>
    </row>
    <row r="636" spans="2:9" x14ac:dyDescent="0.25">
      <c r="B636" s="354" t="s">
        <v>277</v>
      </c>
      <c r="C636" s="355">
        <v>40087</v>
      </c>
      <c r="D636" s="6">
        <v>16739</v>
      </c>
      <c r="E636" s="358">
        <f t="shared" si="110"/>
        <v>1394.3587</v>
      </c>
      <c r="F636" s="356">
        <v>0</v>
      </c>
      <c r="G636" s="363">
        <v>541</v>
      </c>
      <c r="H636" s="356">
        <f t="shared" si="111"/>
        <v>853.3587</v>
      </c>
      <c r="I636" s="361">
        <v>0</v>
      </c>
    </row>
    <row r="637" spans="2:9" x14ac:dyDescent="0.25">
      <c r="B637" s="354" t="s">
        <v>277</v>
      </c>
      <c r="C637" s="355">
        <v>40118</v>
      </c>
      <c r="D637" s="6">
        <v>16739</v>
      </c>
      <c r="E637" s="358">
        <f t="shared" si="110"/>
        <v>1394.3587</v>
      </c>
      <c r="F637" s="356">
        <v>0</v>
      </c>
      <c r="G637" s="363">
        <v>541</v>
      </c>
      <c r="H637" s="356">
        <f t="shared" si="111"/>
        <v>853.3587</v>
      </c>
      <c r="I637" s="361">
        <v>0</v>
      </c>
    </row>
    <row r="638" spans="2:9" x14ac:dyDescent="0.25">
      <c r="B638" s="354" t="s">
        <v>277</v>
      </c>
      <c r="C638" s="355">
        <v>40148</v>
      </c>
      <c r="D638" s="6">
        <v>16739</v>
      </c>
      <c r="E638" s="358">
        <f t="shared" si="110"/>
        <v>1394.3587</v>
      </c>
      <c r="F638" s="356">
        <v>0</v>
      </c>
      <c r="G638" s="363">
        <v>541</v>
      </c>
      <c r="H638" s="356">
        <f t="shared" si="111"/>
        <v>853.3587</v>
      </c>
      <c r="I638" s="361">
        <v>0</v>
      </c>
    </row>
    <row r="639" spans="2:9" x14ac:dyDescent="0.25">
      <c r="B639" s="354" t="s">
        <v>277</v>
      </c>
      <c r="C639" s="355">
        <v>40179</v>
      </c>
      <c r="D639" s="6">
        <v>17605</v>
      </c>
      <c r="E639" s="358">
        <f t="shared" si="110"/>
        <v>1466.4965</v>
      </c>
      <c r="F639" s="356">
        <v>0</v>
      </c>
      <c r="G639" s="363">
        <v>541</v>
      </c>
      <c r="H639" s="356">
        <f t="shared" si="111"/>
        <v>925.49649999999997</v>
      </c>
      <c r="I639" s="361">
        <v>0</v>
      </c>
    </row>
    <row r="640" spans="2:9" x14ac:dyDescent="0.25">
      <c r="B640" s="354" t="s">
        <v>277</v>
      </c>
      <c r="C640" s="355">
        <v>40210</v>
      </c>
      <c r="D640" s="6">
        <v>17605</v>
      </c>
      <c r="E640" s="358">
        <f t="shared" si="110"/>
        <v>1466.4965</v>
      </c>
      <c r="F640" s="356">
        <v>0</v>
      </c>
      <c r="G640" s="363">
        <v>541</v>
      </c>
      <c r="H640" s="356">
        <f t="shared" si="111"/>
        <v>925.49649999999997</v>
      </c>
      <c r="I640" s="361">
        <v>0</v>
      </c>
    </row>
    <row r="641" spans="2:9" x14ac:dyDescent="0.25">
      <c r="B641" s="354" t="s">
        <v>277</v>
      </c>
      <c r="C641" s="355">
        <v>40238</v>
      </c>
      <c r="D641" s="6">
        <v>17605</v>
      </c>
      <c r="E641" s="358">
        <f t="shared" si="110"/>
        <v>1466.4965</v>
      </c>
      <c r="F641" s="356">
        <v>0</v>
      </c>
      <c r="G641" s="363">
        <v>541</v>
      </c>
      <c r="H641" s="356">
        <f t="shared" si="111"/>
        <v>925.49649999999997</v>
      </c>
      <c r="I641" s="361">
        <v>0</v>
      </c>
    </row>
    <row r="642" spans="2:9" x14ac:dyDescent="0.25">
      <c r="B642" s="354" t="s">
        <v>277</v>
      </c>
      <c r="C642" s="355">
        <v>40269</v>
      </c>
      <c r="D642" s="12">
        <v>30956</v>
      </c>
      <c r="E642" s="358">
        <f t="shared" si="110"/>
        <v>2578.6347999999998</v>
      </c>
      <c r="F642" s="356">
        <v>0</v>
      </c>
      <c r="G642" s="363">
        <v>541</v>
      </c>
      <c r="H642" s="356">
        <f t="shared" si="111"/>
        <v>2037.6347999999998</v>
      </c>
      <c r="I642" s="361">
        <v>0</v>
      </c>
    </row>
    <row r="643" spans="2:9" x14ac:dyDescent="0.25">
      <c r="B643" s="354" t="s">
        <v>277</v>
      </c>
      <c r="C643" s="355">
        <v>40299</v>
      </c>
      <c r="D643" s="6">
        <v>18326</v>
      </c>
      <c r="E643" s="358">
        <f t="shared" si="110"/>
        <v>1526.5558000000001</v>
      </c>
      <c r="F643" s="356">
        <v>0</v>
      </c>
      <c r="G643" s="363">
        <v>541</v>
      </c>
      <c r="H643" s="356">
        <f t="shared" si="111"/>
        <v>985.55580000000009</v>
      </c>
      <c r="I643" s="361">
        <v>0</v>
      </c>
    </row>
    <row r="644" spans="2:9" x14ac:dyDescent="0.25">
      <c r="B644" s="354" t="s">
        <v>277</v>
      </c>
      <c r="C644" s="355">
        <v>40330</v>
      </c>
      <c r="D644" s="6">
        <v>18326</v>
      </c>
      <c r="E644" s="358">
        <f t="shared" si="110"/>
        <v>1526.5558000000001</v>
      </c>
      <c r="F644" s="356">
        <v>0</v>
      </c>
      <c r="G644" s="363">
        <v>541</v>
      </c>
      <c r="H644" s="356">
        <f t="shared" si="111"/>
        <v>985.55580000000009</v>
      </c>
      <c r="I644" s="361">
        <v>0</v>
      </c>
    </row>
    <row r="645" spans="2:9" x14ac:dyDescent="0.25">
      <c r="B645" s="354" t="s">
        <v>277</v>
      </c>
      <c r="C645" s="355">
        <v>40360</v>
      </c>
      <c r="D645" s="6">
        <v>18326</v>
      </c>
      <c r="E645" s="358">
        <f t="shared" si="110"/>
        <v>1526.5558000000001</v>
      </c>
      <c r="F645" s="356">
        <v>0</v>
      </c>
      <c r="G645" s="363">
        <v>541</v>
      </c>
      <c r="H645" s="356">
        <f t="shared" si="111"/>
        <v>985.55580000000009</v>
      </c>
      <c r="I645" s="361">
        <v>0</v>
      </c>
    </row>
    <row r="646" spans="2:9" x14ac:dyDescent="0.25">
      <c r="B646" s="354" t="s">
        <v>277</v>
      </c>
      <c r="C646" s="355">
        <v>40391</v>
      </c>
      <c r="D646" s="6">
        <v>18885</v>
      </c>
      <c r="E646" s="358">
        <f t="shared" si="110"/>
        <v>1573.1205</v>
      </c>
      <c r="F646" s="356">
        <v>0</v>
      </c>
      <c r="G646" s="363">
        <v>541</v>
      </c>
      <c r="H646" s="356">
        <f t="shared" si="111"/>
        <v>1032.1205</v>
      </c>
      <c r="I646" s="361">
        <v>0</v>
      </c>
    </row>
    <row r="647" spans="2:9" x14ac:dyDescent="0.25">
      <c r="B647" s="354" t="s">
        <v>277</v>
      </c>
      <c r="C647" s="355">
        <v>40422</v>
      </c>
      <c r="D647" s="6">
        <v>18885</v>
      </c>
      <c r="E647" s="358">
        <f t="shared" si="110"/>
        <v>1573.1205</v>
      </c>
      <c r="F647" s="356">
        <v>0</v>
      </c>
      <c r="G647" s="363">
        <v>541</v>
      </c>
      <c r="H647" s="356">
        <f t="shared" si="111"/>
        <v>1032.1205</v>
      </c>
      <c r="I647" s="361">
        <v>0</v>
      </c>
    </row>
    <row r="648" spans="2:9" x14ac:dyDescent="0.25">
      <c r="B648" s="354" t="s">
        <v>277</v>
      </c>
      <c r="C648" s="355">
        <v>40452</v>
      </c>
      <c r="D648" s="6">
        <v>18885</v>
      </c>
      <c r="E648" s="358">
        <f t="shared" si="110"/>
        <v>1573.1205</v>
      </c>
      <c r="F648" s="356">
        <v>0</v>
      </c>
      <c r="G648" s="363">
        <v>541</v>
      </c>
      <c r="H648" s="356">
        <f t="shared" si="111"/>
        <v>1032.1205</v>
      </c>
      <c r="I648" s="361">
        <v>0</v>
      </c>
    </row>
    <row r="649" spans="2:9" x14ac:dyDescent="0.25">
      <c r="B649" s="354" t="s">
        <v>277</v>
      </c>
      <c r="C649" s="355">
        <v>40483</v>
      </c>
      <c r="D649" s="6">
        <v>18885</v>
      </c>
      <c r="E649" s="358">
        <f t="shared" si="110"/>
        <v>1573.1205</v>
      </c>
      <c r="F649" s="356">
        <v>0</v>
      </c>
      <c r="G649" s="363">
        <v>541</v>
      </c>
      <c r="H649" s="356">
        <f t="shared" si="111"/>
        <v>1032.1205</v>
      </c>
      <c r="I649" s="361">
        <v>0</v>
      </c>
    </row>
    <row r="650" spans="2:9" x14ac:dyDescent="0.25">
      <c r="B650" s="354" t="s">
        <v>277</v>
      </c>
      <c r="C650" s="355">
        <v>40513</v>
      </c>
      <c r="D650" s="6">
        <v>18885</v>
      </c>
      <c r="E650" s="358">
        <f t="shared" si="110"/>
        <v>1573.1205</v>
      </c>
      <c r="F650" s="356">
        <v>0</v>
      </c>
      <c r="G650" s="363">
        <v>541</v>
      </c>
      <c r="H650" s="356">
        <f t="shared" si="111"/>
        <v>1032.1205</v>
      </c>
      <c r="I650" s="361">
        <v>0</v>
      </c>
    </row>
    <row r="651" spans="2:9" x14ac:dyDescent="0.25">
      <c r="B651" s="354" t="s">
        <v>277</v>
      </c>
      <c r="C651" s="355">
        <v>40544</v>
      </c>
      <c r="D651" s="6">
        <v>20075</v>
      </c>
      <c r="E651" s="358">
        <f t="shared" si="110"/>
        <v>1672.2474999999999</v>
      </c>
      <c r="F651" s="356">
        <v>0</v>
      </c>
      <c r="G651" s="363">
        <v>541</v>
      </c>
      <c r="H651" s="356">
        <f t="shared" si="111"/>
        <v>1131.2474999999999</v>
      </c>
      <c r="I651" s="361">
        <v>0</v>
      </c>
    </row>
    <row r="652" spans="2:9" x14ac:dyDescent="0.25">
      <c r="B652" s="354" t="s">
        <v>277</v>
      </c>
      <c r="C652" s="355">
        <v>40575</v>
      </c>
      <c r="D652" s="6">
        <v>20075</v>
      </c>
      <c r="E652" s="358">
        <f t="shared" si="110"/>
        <v>1672.2474999999999</v>
      </c>
      <c r="F652" s="356">
        <v>0</v>
      </c>
      <c r="G652" s="363">
        <v>541</v>
      </c>
      <c r="H652" s="356">
        <f t="shared" si="111"/>
        <v>1131.2474999999999</v>
      </c>
      <c r="I652" s="361">
        <v>0</v>
      </c>
    </row>
    <row r="653" spans="2:9" x14ac:dyDescent="0.25">
      <c r="B653" s="354" t="s">
        <v>277</v>
      </c>
      <c r="C653" s="355">
        <v>40603</v>
      </c>
      <c r="D653" s="6">
        <v>20075</v>
      </c>
      <c r="E653" s="358">
        <f t="shared" si="110"/>
        <v>1672.2474999999999</v>
      </c>
      <c r="F653" s="356">
        <v>0</v>
      </c>
      <c r="G653" s="363">
        <v>541</v>
      </c>
      <c r="H653" s="356">
        <f t="shared" si="111"/>
        <v>1131.2474999999999</v>
      </c>
      <c r="I653" s="361">
        <v>0</v>
      </c>
    </row>
    <row r="654" spans="2:9" x14ac:dyDescent="0.25">
      <c r="B654" s="354" t="s">
        <v>277</v>
      </c>
      <c r="C654" s="355">
        <v>40634</v>
      </c>
      <c r="D654" s="6">
        <v>20075</v>
      </c>
      <c r="E654" s="358">
        <f t="shared" si="110"/>
        <v>1672.2474999999999</v>
      </c>
      <c r="F654" s="356">
        <v>0</v>
      </c>
      <c r="G654" s="363">
        <v>541</v>
      </c>
      <c r="H654" s="356">
        <f t="shared" si="111"/>
        <v>1131.2474999999999</v>
      </c>
      <c r="I654" s="361">
        <v>0</v>
      </c>
    </row>
    <row r="655" spans="2:9" x14ac:dyDescent="0.25">
      <c r="B655" s="354" t="s">
        <v>277</v>
      </c>
      <c r="C655" s="355">
        <v>40664</v>
      </c>
      <c r="D655" s="6">
        <v>33426</v>
      </c>
      <c r="E655" s="358">
        <f t="shared" si="110"/>
        <v>2784.3858</v>
      </c>
      <c r="F655" s="356">
        <v>0</v>
      </c>
      <c r="G655" s="363">
        <v>541</v>
      </c>
      <c r="H655" s="356">
        <f t="shared" si="111"/>
        <v>2243.3858</v>
      </c>
      <c r="I655" s="361">
        <v>0</v>
      </c>
    </row>
    <row r="656" spans="2:9" x14ac:dyDescent="0.25">
      <c r="B656" s="354" t="s">
        <v>277</v>
      </c>
      <c r="C656" s="355">
        <v>40695</v>
      </c>
      <c r="D656" s="6">
        <v>20075</v>
      </c>
      <c r="E656" s="358">
        <f t="shared" si="110"/>
        <v>1672.2474999999999</v>
      </c>
      <c r="F656" s="356">
        <v>0</v>
      </c>
      <c r="G656" s="363">
        <v>541</v>
      </c>
      <c r="H656" s="356">
        <f t="shared" si="111"/>
        <v>1131.2474999999999</v>
      </c>
      <c r="I656" s="361">
        <v>0</v>
      </c>
    </row>
    <row r="657" spans="2:9" x14ac:dyDescent="0.25">
      <c r="B657" s="354" t="s">
        <v>277</v>
      </c>
      <c r="C657" s="355">
        <v>40725</v>
      </c>
      <c r="D657" s="6">
        <v>20075</v>
      </c>
      <c r="E657" s="358">
        <f t="shared" si="110"/>
        <v>1672.2474999999999</v>
      </c>
      <c r="F657" s="356">
        <v>0</v>
      </c>
      <c r="G657" s="363">
        <v>541</v>
      </c>
      <c r="H657" s="356">
        <f t="shared" si="111"/>
        <v>1131.2474999999999</v>
      </c>
      <c r="I657" s="361">
        <v>0</v>
      </c>
    </row>
    <row r="658" spans="2:9" x14ac:dyDescent="0.25">
      <c r="B658" s="354" t="s">
        <v>277</v>
      </c>
      <c r="C658" s="355">
        <v>40756</v>
      </c>
      <c r="D658" s="6">
        <v>20682</v>
      </c>
      <c r="E658" s="358">
        <f t="shared" si="110"/>
        <v>1722.8106</v>
      </c>
      <c r="F658" s="356">
        <v>0</v>
      </c>
      <c r="G658" s="363">
        <v>541</v>
      </c>
      <c r="H658" s="356">
        <f t="shared" si="111"/>
        <v>1181.8106</v>
      </c>
      <c r="I658" s="361">
        <v>0</v>
      </c>
    </row>
    <row r="659" spans="2:9" x14ac:dyDescent="0.25">
      <c r="B659" s="354" t="s">
        <v>277</v>
      </c>
      <c r="C659" s="355">
        <v>40787</v>
      </c>
      <c r="D659" s="6">
        <v>20682</v>
      </c>
      <c r="E659" s="358">
        <f t="shared" ref="E659:E722" si="112">SUM(D659*8.33%)</f>
        <v>1722.8106</v>
      </c>
      <c r="F659" s="356">
        <v>0</v>
      </c>
      <c r="G659" s="363">
        <v>541</v>
      </c>
      <c r="H659" s="356">
        <f t="shared" si="111"/>
        <v>1181.8106</v>
      </c>
      <c r="I659" s="361">
        <v>0</v>
      </c>
    </row>
    <row r="660" spans="2:9" x14ac:dyDescent="0.25">
      <c r="B660" s="354" t="s">
        <v>277</v>
      </c>
      <c r="C660" s="355">
        <v>40817</v>
      </c>
      <c r="D660" s="6">
        <v>20682</v>
      </c>
      <c r="E660" s="358">
        <f t="shared" si="112"/>
        <v>1722.8106</v>
      </c>
      <c r="F660" s="356">
        <v>0</v>
      </c>
      <c r="G660" s="363">
        <v>541</v>
      </c>
      <c r="H660" s="356">
        <f t="shared" si="111"/>
        <v>1181.8106</v>
      </c>
      <c r="I660" s="361">
        <v>0</v>
      </c>
    </row>
    <row r="661" spans="2:9" x14ac:dyDescent="0.25">
      <c r="B661" s="354" t="s">
        <v>277</v>
      </c>
      <c r="C661" s="355">
        <v>40848</v>
      </c>
      <c r="D661" s="6">
        <v>20682</v>
      </c>
      <c r="E661" s="358">
        <f t="shared" si="112"/>
        <v>1722.8106</v>
      </c>
      <c r="F661" s="356">
        <v>0</v>
      </c>
      <c r="G661" s="363">
        <v>541</v>
      </c>
      <c r="H661" s="356">
        <f t="shared" si="111"/>
        <v>1181.8106</v>
      </c>
      <c r="I661" s="361">
        <v>0</v>
      </c>
    </row>
    <row r="662" spans="2:9" x14ac:dyDescent="0.25">
      <c r="B662" s="354" t="s">
        <v>277</v>
      </c>
      <c r="C662" s="355">
        <v>40878</v>
      </c>
      <c r="D662" s="6">
        <v>20682</v>
      </c>
      <c r="E662" s="358">
        <f t="shared" si="112"/>
        <v>1722.8106</v>
      </c>
      <c r="F662" s="356">
        <v>0</v>
      </c>
      <c r="G662" s="363">
        <v>541</v>
      </c>
      <c r="H662" s="356">
        <f t="shared" ref="H662:H725" si="113">SUM(E662-G662)</f>
        <v>1181.8106</v>
      </c>
      <c r="I662" s="361">
        <v>0</v>
      </c>
    </row>
    <row r="663" spans="2:9" x14ac:dyDescent="0.25">
      <c r="B663" s="354" t="s">
        <v>277</v>
      </c>
      <c r="C663" s="355">
        <v>40909</v>
      </c>
      <c r="D663" s="6">
        <v>20682</v>
      </c>
      <c r="E663" s="358">
        <f t="shared" si="112"/>
        <v>1722.8106</v>
      </c>
      <c r="F663" s="356">
        <v>0</v>
      </c>
      <c r="G663" s="363">
        <v>541</v>
      </c>
      <c r="H663" s="356">
        <f t="shared" si="113"/>
        <v>1181.8106</v>
      </c>
      <c r="I663" s="361">
        <v>0</v>
      </c>
    </row>
    <row r="664" spans="2:9" x14ac:dyDescent="0.25">
      <c r="B664" s="354" t="s">
        <v>277</v>
      </c>
      <c r="C664" s="355">
        <v>40940</v>
      </c>
      <c r="D664" s="6">
        <v>22214</v>
      </c>
      <c r="E664" s="358">
        <f t="shared" si="112"/>
        <v>1850.4261999999999</v>
      </c>
      <c r="F664" s="356">
        <v>0</v>
      </c>
      <c r="G664" s="363">
        <v>541</v>
      </c>
      <c r="H664" s="356">
        <f t="shared" si="113"/>
        <v>1309.4261999999999</v>
      </c>
      <c r="I664" s="361">
        <v>0</v>
      </c>
    </row>
    <row r="665" spans="2:9" x14ac:dyDescent="0.25">
      <c r="B665" s="354" t="s">
        <v>277</v>
      </c>
      <c r="C665" s="355">
        <v>40969</v>
      </c>
      <c r="D665" s="6">
        <v>22214</v>
      </c>
      <c r="E665" s="358">
        <f t="shared" si="112"/>
        <v>1850.4261999999999</v>
      </c>
      <c r="F665" s="356">
        <v>0</v>
      </c>
      <c r="G665" s="363">
        <v>541</v>
      </c>
      <c r="H665" s="356">
        <f t="shared" si="113"/>
        <v>1309.4261999999999</v>
      </c>
      <c r="I665" s="361">
        <v>0</v>
      </c>
    </row>
    <row r="666" spans="2:9" x14ac:dyDescent="0.25">
      <c r="B666" s="354" t="s">
        <v>277</v>
      </c>
      <c r="C666" s="355">
        <v>41000</v>
      </c>
      <c r="D666" s="6">
        <v>22214</v>
      </c>
      <c r="E666" s="358">
        <f t="shared" si="112"/>
        <v>1850.4261999999999</v>
      </c>
      <c r="F666" s="356">
        <v>0</v>
      </c>
      <c r="G666" s="363">
        <v>541</v>
      </c>
      <c r="H666" s="356">
        <f t="shared" si="113"/>
        <v>1309.4261999999999</v>
      </c>
      <c r="I666" s="361">
        <v>0</v>
      </c>
    </row>
    <row r="667" spans="2:9" x14ac:dyDescent="0.25">
      <c r="B667" s="354" t="s">
        <v>277</v>
      </c>
      <c r="C667" s="355">
        <v>41030</v>
      </c>
      <c r="D667" s="6">
        <v>22214</v>
      </c>
      <c r="E667" s="358">
        <f t="shared" si="112"/>
        <v>1850.4261999999999</v>
      </c>
      <c r="F667" s="356">
        <v>0</v>
      </c>
      <c r="G667" s="363">
        <v>541</v>
      </c>
      <c r="H667" s="356">
        <f t="shared" si="113"/>
        <v>1309.4261999999999</v>
      </c>
      <c r="I667" s="361">
        <v>0</v>
      </c>
    </row>
    <row r="668" spans="2:9" x14ac:dyDescent="0.25">
      <c r="B668" s="354" t="s">
        <v>277</v>
      </c>
      <c r="C668" s="355">
        <v>41061</v>
      </c>
      <c r="D668" s="6">
        <v>22214</v>
      </c>
      <c r="E668" s="358">
        <f t="shared" si="112"/>
        <v>1850.4261999999999</v>
      </c>
      <c r="F668" s="356">
        <v>0</v>
      </c>
      <c r="G668" s="363">
        <v>541</v>
      </c>
      <c r="H668" s="356">
        <f t="shared" si="113"/>
        <v>1309.4261999999999</v>
      </c>
      <c r="I668" s="361">
        <v>0</v>
      </c>
    </row>
    <row r="669" spans="2:9" x14ac:dyDescent="0.25">
      <c r="B669" s="354" t="s">
        <v>277</v>
      </c>
      <c r="C669" s="355">
        <v>41091</v>
      </c>
      <c r="D669" s="6">
        <v>22214</v>
      </c>
      <c r="E669" s="358">
        <f t="shared" si="112"/>
        <v>1850.4261999999999</v>
      </c>
      <c r="F669" s="356">
        <v>0</v>
      </c>
      <c r="G669" s="363">
        <v>541</v>
      </c>
      <c r="H669" s="356">
        <f t="shared" si="113"/>
        <v>1309.4261999999999</v>
      </c>
      <c r="I669" s="361">
        <v>0</v>
      </c>
    </row>
    <row r="670" spans="2:9" x14ac:dyDescent="0.25">
      <c r="B670" s="354" t="s">
        <v>277</v>
      </c>
      <c r="C670" s="355">
        <v>41122</v>
      </c>
      <c r="D670" s="6">
        <v>22881</v>
      </c>
      <c r="E670" s="358">
        <f t="shared" si="112"/>
        <v>1905.9873</v>
      </c>
      <c r="F670" s="356">
        <v>0</v>
      </c>
      <c r="G670" s="363">
        <v>541</v>
      </c>
      <c r="H670" s="356">
        <f t="shared" si="113"/>
        <v>1364.9873</v>
      </c>
      <c r="I670" s="361">
        <v>0</v>
      </c>
    </row>
    <row r="671" spans="2:9" x14ac:dyDescent="0.25">
      <c r="B671" s="354" t="s">
        <v>277</v>
      </c>
      <c r="C671" s="355">
        <v>41153</v>
      </c>
      <c r="D671" s="6">
        <v>22881</v>
      </c>
      <c r="E671" s="358">
        <f t="shared" si="112"/>
        <v>1905.9873</v>
      </c>
      <c r="F671" s="356">
        <v>0</v>
      </c>
      <c r="G671" s="363">
        <v>541</v>
      </c>
      <c r="H671" s="356">
        <f t="shared" si="113"/>
        <v>1364.9873</v>
      </c>
      <c r="I671" s="361">
        <v>0</v>
      </c>
    </row>
    <row r="672" spans="2:9" x14ac:dyDescent="0.25">
      <c r="B672" s="354" t="s">
        <v>277</v>
      </c>
      <c r="C672" s="355">
        <v>41183</v>
      </c>
      <c r="D672" s="6">
        <v>22881</v>
      </c>
      <c r="E672" s="358">
        <f t="shared" si="112"/>
        <v>1905.9873</v>
      </c>
      <c r="F672" s="356">
        <v>0</v>
      </c>
      <c r="G672" s="363">
        <v>541</v>
      </c>
      <c r="H672" s="356">
        <f t="shared" si="113"/>
        <v>1364.9873</v>
      </c>
      <c r="I672" s="361">
        <v>0</v>
      </c>
    </row>
    <row r="673" spans="2:9" x14ac:dyDescent="0.25">
      <c r="B673" s="354" t="s">
        <v>277</v>
      </c>
      <c r="C673" s="355">
        <v>41214</v>
      </c>
      <c r="D673" s="6">
        <v>22881</v>
      </c>
      <c r="E673" s="358">
        <f t="shared" si="112"/>
        <v>1905.9873</v>
      </c>
      <c r="F673" s="356">
        <v>0</v>
      </c>
      <c r="G673" s="363">
        <v>541</v>
      </c>
      <c r="H673" s="356">
        <f t="shared" si="113"/>
        <v>1364.9873</v>
      </c>
      <c r="I673" s="361">
        <v>0</v>
      </c>
    </row>
    <row r="674" spans="2:9" x14ac:dyDescent="0.25">
      <c r="B674" s="354" t="s">
        <v>277</v>
      </c>
      <c r="C674" s="355">
        <v>41244</v>
      </c>
      <c r="D674" s="6">
        <v>22881</v>
      </c>
      <c r="E674" s="358">
        <f t="shared" si="112"/>
        <v>1905.9873</v>
      </c>
      <c r="F674" s="356">
        <v>0</v>
      </c>
      <c r="G674" s="363">
        <v>541</v>
      </c>
      <c r="H674" s="356">
        <f t="shared" si="113"/>
        <v>1364.9873</v>
      </c>
      <c r="I674" s="361">
        <v>0</v>
      </c>
    </row>
    <row r="675" spans="2:9" x14ac:dyDescent="0.25">
      <c r="B675" s="354" t="s">
        <v>277</v>
      </c>
      <c r="C675" s="355">
        <v>41275</v>
      </c>
      <c r="D675" s="6">
        <v>22881</v>
      </c>
      <c r="E675" s="358">
        <f t="shared" si="112"/>
        <v>1905.9873</v>
      </c>
      <c r="F675" s="356">
        <v>0</v>
      </c>
      <c r="G675" s="363">
        <v>541</v>
      </c>
      <c r="H675" s="356">
        <f t="shared" si="113"/>
        <v>1364.9873</v>
      </c>
      <c r="I675" s="361">
        <v>0</v>
      </c>
    </row>
    <row r="676" spans="2:9" x14ac:dyDescent="0.25">
      <c r="B676" s="354" t="s">
        <v>277</v>
      </c>
      <c r="C676" s="355">
        <v>41306</v>
      </c>
      <c r="D676" s="6">
        <v>23986</v>
      </c>
      <c r="E676" s="358">
        <f t="shared" si="112"/>
        <v>1998.0337999999999</v>
      </c>
      <c r="F676" s="356">
        <v>0</v>
      </c>
      <c r="G676" s="363">
        <v>541</v>
      </c>
      <c r="H676" s="356">
        <f t="shared" si="113"/>
        <v>1457.0337999999999</v>
      </c>
      <c r="I676" s="361">
        <v>0</v>
      </c>
    </row>
    <row r="677" spans="2:9" x14ac:dyDescent="0.25">
      <c r="B677" s="354" t="s">
        <v>277</v>
      </c>
      <c r="C677" s="355">
        <v>41334</v>
      </c>
      <c r="D677" s="6">
        <v>23986</v>
      </c>
      <c r="E677" s="358">
        <f t="shared" si="112"/>
        <v>1998.0337999999999</v>
      </c>
      <c r="F677" s="356">
        <v>0</v>
      </c>
      <c r="G677" s="363">
        <v>541</v>
      </c>
      <c r="H677" s="356">
        <f t="shared" si="113"/>
        <v>1457.0337999999999</v>
      </c>
      <c r="I677" s="361">
        <v>0</v>
      </c>
    </row>
    <row r="678" spans="2:9" x14ac:dyDescent="0.25">
      <c r="B678" s="354" t="s">
        <v>277</v>
      </c>
      <c r="C678" s="355">
        <v>41365</v>
      </c>
      <c r="D678" s="12">
        <v>31859</v>
      </c>
      <c r="E678" s="358">
        <f t="shared" si="112"/>
        <v>2653.8546999999999</v>
      </c>
      <c r="F678" s="356">
        <v>0</v>
      </c>
      <c r="G678" s="363">
        <v>541</v>
      </c>
      <c r="H678" s="356">
        <f t="shared" si="113"/>
        <v>2112.8546999999999</v>
      </c>
      <c r="I678" s="361">
        <v>0</v>
      </c>
    </row>
    <row r="679" spans="2:9" x14ac:dyDescent="0.25">
      <c r="B679" s="354" t="s">
        <v>277</v>
      </c>
      <c r="C679" s="355">
        <v>41395</v>
      </c>
      <c r="D679" s="6">
        <v>25977</v>
      </c>
      <c r="E679" s="358">
        <f t="shared" si="112"/>
        <v>2163.8840999999998</v>
      </c>
      <c r="F679" s="356">
        <v>0</v>
      </c>
      <c r="G679" s="363">
        <v>541</v>
      </c>
      <c r="H679" s="356">
        <f t="shared" si="113"/>
        <v>1622.8840999999998</v>
      </c>
      <c r="I679" s="361">
        <v>0</v>
      </c>
    </row>
    <row r="680" spans="2:9" x14ac:dyDescent="0.25">
      <c r="B680" s="354" t="s">
        <v>277</v>
      </c>
      <c r="C680" s="355">
        <v>41426</v>
      </c>
      <c r="D680" s="6">
        <v>25977</v>
      </c>
      <c r="E680" s="358">
        <f t="shared" si="112"/>
        <v>2163.8840999999998</v>
      </c>
      <c r="F680" s="356">
        <v>0</v>
      </c>
      <c r="G680" s="363">
        <v>541</v>
      </c>
      <c r="H680" s="356">
        <f t="shared" si="113"/>
        <v>1622.8840999999998</v>
      </c>
      <c r="I680" s="361">
        <v>0</v>
      </c>
    </row>
    <row r="681" spans="2:9" x14ac:dyDescent="0.25">
      <c r="B681" s="354" t="s">
        <v>277</v>
      </c>
      <c r="C681" s="355">
        <v>41456</v>
      </c>
      <c r="D681" s="6">
        <v>25977</v>
      </c>
      <c r="E681" s="358">
        <f t="shared" si="112"/>
        <v>2163.8840999999998</v>
      </c>
      <c r="F681" s="356">
        <v>0</v>
      </c>
      <c r="G681" s="363">
        <v>541</v>
      </c>
      <c r="H681" s="356">
        <f t="shared" si="113"/>
        <v>1622.8840999999998</v>
      </c>
      <c r="I681" s="361">
        <v>0</v>
      </c>
    </row>
    <row r="682" spans="2:9" x14ac:dyDescent="0.25">
      <c r="B682" s="354" t="s">
        <v>277</v>
      </c>
      <c r="C682" s="355">
        <v>41487</v>
      </c>
      <c r="D682" s="6">
        <v>26767</v>
      </c>
      <c r="E682" s="358">
        <f t="shared" si="112"/>
        <v>2229.6911</v>
      </c>
      <c r="F682" s="356">
        <v>0</v>
      </c>
      <c r="G682" s="363">
        <v>541</v>
      </c>
      <c r="H682" s="356">
        <f t="shared" si="113"/>
        <v>1688.6911</v>
      </c>
      <c r="I682" s="361">
        <v>0</v>
      </c>
    </row>
    <row r="683" spans="2:9" x14ac:dyDescent="0.25">
      <c r="B683" s="354" t="s">
        <v>277</v>
      </c>
      <c r="C683" s="355">
        <v>41518</v>
      </c>
      <c r="D683" s="6">
        <v>26767</v>
      </c>
      <c r="E683" s="358">
        <f t="shared" si="112"/>
        <v>2229.6911</v>
      </c>
      <c r="F683" s="356">
        <v>0</v>
      </c>
      <c r="G683" s="363">
        <v>541</v>
      </c>
      <c r="H683" s="356">
        <f t="shared" si="113"/>
        <v>1688.6911</v>
      </c>
      <c r="I683" s="361">
        <v>0</v>
      </c>
    </row>
    <row r="684" spans="2:9" x14ac:dyDescent="0.25">
      <c r="B684" s="354" t="s">
        <v>277</v>
      </c>
      <c r="C684" s="355">
        <v>41548</v>
      </c>
      <c r="D684" s="6">
        <v>26767</v>
      </c>
      <c r="E684" s="358">
        <f t="shared" si="112"/>
        <v>2229.6911</v>
      </c>
      <c r="F684" s="356">
        <v>0</v>
      </c>
      <c r="G684" s="363">
        <v>541</v>
      </c>
      <c r="H684" s="356">
        <f t="shared" si="113"/>
        <v>1688.6911</v>
      </c>
      <c r="I684" s="361">
        <v>0</v>
      </c>
    </row>
    <row r="685" spans="2:9" x14ac:dyDescent="0.25">
      <c r="B685" s="354" t="s">
        <v>277</v>
      </c>
      <c r="C685" s="355">
        <v>41579</v>
      </c>
      <c r="D685" s="6">
        <v>26767</v>
      </c>
      <c r="E685" s="358">
        <f t="shared" si="112"/>
        <v>2229.6911</v>
      </c>
      <c r="F685" s="356">
        <v>0</v>
      </c>
      <c r="G685" s="363">
        <v>541</v>
      </c>
      <c r="H685" s="356">
        <f t="shared" si="113"/>
        <v>1688.6911</v>
      </c>
      <c r="I685" s="361">
        <v>0</v>
      </c>
    </row>
    <row r="686" spans="2:9" x14ac:dyDescent="0.25">
      <c r="B686" s="354" t="s">
        <v>277</v>
      </c>
      <c r="C686" s="355">
        <v>41609</v>
      </c>
      <c r="D686" s="6">
        <v>26767</v>
      </c>
      <c r="E686" s="358">
        <f t="shared" si="112"/>
        <v>2229.6911</v>
      </c>
      <c r="F686" s="356">
        <v>0</v>
      </c>
      <c r="G686" s="363">
        <v>541</v>
      </c>
      <c r="H686" s="356">
        <f t="shared" si="113"/>
        <v>1688.6911</v>
      </c>
      <c r="I686" s="361">
        <v>0</v>
      </c>
    </row>
    <row r="687" spans="2:9" x14ac:dyDescent="0.25">
      <c r="B687" s="354" t="s">
        <v>277</v>
      </c>
      <c r="C687" s="355">
        <v>41640</v>
      </c>
      <c r="D687" s="6">
        <v>26767</v>
      </c>
      <c r="E687" s="358">
        <f t="shared" si="112"/>
        <v>2229.6911</v>
      </c>
      <c r="F687" s="356">
        <v>0</v>
      </c>
      <c r="G687" s="363">
        <v>541</v>
      </c>
      <c r="H687" s="356">
        <f t="shared" si="113"/>
        <v>1688.6911</v>
      </c>
      <c r="I687" s="361">
        <v>0</v>
      </c>
    </row>
    <row r="688" spans="2:9" x14ac:dyDescent="0.25">
      <c r="B688" s="354" t="s">
        <v>277</v>
      </c>
      <c r="C688" s="355">
        <v>41671</v>
      </c>
      <c r="D688" s="6">
        <v>27824</v>
      </c>
      <c r="E688" s="358">
        <f t="shared" si="112"/>
        <v>2317.7392</v>
      </c>
      <c r="F688" s="356">
        <v>0</v>
      </c>
      <c r="G688" s="363">
        <v>541</v>
      </c>
      <c r="H688" s="356">
        <f t="shared" si="113"/>
        <v>1776.7392</v>
      </c>
      <c r="I688" s="361">
        <v>0</v>
      </c>
    </row>
    <row r="689" spans="2:9" x14ac:dyDescent="0.25">
      <c r="B689" s="354" t="s">
        <v>277</v>
      </c>
      <c r="C689" s="355">
        <v>41699</v>
      </c>
      <c r="D689" s="6">
        <v>27824</v>
      </c>
      <c r="E689" s="358">
        <f t="shared" si="112"/>
        <v>2317.7392</v>
      </c>
      <c r="F689" s="356">
        <v>0</v>
      </c>
      <c r="G689" s="363">
        <v>541</v>
      </c>
      <c r="H689" s="356">
        <f t="shared" si="113"/>
        <v>1776.7392</v>
      </c>
      <c r="I689" s="361">
        <v>0</v>
      </c>
    </row>
    <row r="690" spans="2:9" x14ac:dyDescent="0.25">
      <c r="B690" s="354" t="s">
        <v>277</v>
      </c>
      <c r="C690" s="355">
        <v>41730</v>
      </c>
      <c r="D690" s="6">
        <v>27824</v>
      </c>
      <c r="E690" s="358">
        <f t="shared" si="112"/>
        <v>2317.7392</v>
      </c>
      <c r="F690" s="356">
        <v>0</v>
      </c>
      <c r="G690" s="363">
        <v>541</v>
      </c>
      <c r="H690" s="356">
        <f t="shared" si="113"/>
        <v>1776.7392</v>
      </c>
      <c r="I690" s="361">
        <v>0</v>
      </c>
    </row>
    <row r="691" spans="2:9" x14ac:dyDescent="0.25">
      <c r="B691" s="354" t="s">
        <v>277</v>
      </c>
      <c r="C691" s="355">
        <v>41760</v>
      </c>
      <c r="D691" s="6">
        <v>27824</v>
      </c>
      <c r="E691" s="358">
        <f t="shared" si="112"/>
        <v>2317.7392</v>
      </c>
      <c r="F691" s="356">
        <v>0</v>
      </c>
      <c r="G691" s="363">
        <v>541</v>
      </c>
      <c r="H691" s="356">
        <f t="shared" si="113"/>
        <v>1776.7392</v>
      </c>
      <c r="I691" s="361">
        <v>0</v>
      </c>
    </row>
    <row r="692" spans="2:9" x14ac:dyDescent="0.25">
      <c r="B692" s="354" t="s">
        <v>277</v>
      </c>
      <c r="C692" s="355">
        <v>41791</v>
      </c>
      <c r="D692" s="6">
        <v>27824</v>
      </c>
      <c r="E692" s="358">
        <f t="shared" si="112"/>
        <v>2317.7392</v>
      </c>
      <c r="F692" s="356">
        <v>0</v>
      </c>
      <c r="G692" s="363">
        <v>541</v>
      </c>
      <c r="H692" s="356">
        <f t="shared" si="113"/>
        <v>1776.7392</v>
      </c>
      <c r="I692" s="361">
        <v>0</v>
      </c>
    </row>
    <row r="693" spans="2:9" x14ac:dyDescent="0.25">
      <c r="B693" s="354" t="s">
        <v>277</v>
      </c>
      <c r="C693" s="355">
        <v>41821</v>
      </c>
      <c r="D693" s="6">
        <v>27824</v>
      </c>
      <c r="E693" s="358">
        <f t="shared" si="112"/>
        <v>2317.7392</v>
      </c>
      <c r="F693" s="356">
        <v>0</v>
      </c>
      <c r="G693" s="363">
        <v>541</v>
      </c>
      <c r="H693" s="356">
        <f t="shared" si="113"/>
        <v>1776.7392</v>
      </c>
      <c r="I693" s="361">
        <v>0</v>
      </c>
    </row>
    <row r="694" spans="2:9" x14ac:dyDescent="0.25">
      <c r="B694" s="354" t="s">
        <v>277</v>
      </c>
      <c r="C694" s="355">
        <v>41852</v>
      </c>
      <c r="D694" s="6">
        <v>28661</v>
      </c>
      <c r="E694" s="358">
        <f t="shared" si="112"/>
        <v>2387.4612999999999</v>
      </c>
      <c r="F694" s="356">
        <v>0</v>
      </c>
      <c r="G694" s="363">
        <v>541</v>
      </c>
      <c r="H694" s="356">
        <f t="shared" si="113"/>
        <v>1846.4612999999999</v>
      </c>
      <c r="I694" s="361">
        <v>0</v>
      </c>
    </row>
    <row r="695" spans="2:9" x14ac:dyDescent="0.25">
      <c r="B695" s="354" t="s">
        <v>277</v>
      </c>
      <c r="C695" s="355">
        <v>41883</v>
      </c>
      <c r="D695" s="6">
        <v>28661</v>
      </c>
      <c r="E695" s="358">
        <f t="shared" si="112"/>
        <v>2387.4612999999999</v>
      </c>
      <c r="F695" s="356">
        <f t="shared" ref="F695:F758" si="114">SUM(D695-G695)*1.16%</f>
        <v>317.9676</v>
      </c>
      <c r="G695" s="354">
        <v>1250</v>
      </c>
      <c r="H695" s="356">
        <f t="shared" si="113"/>
        <v>1137.4612999999999</v>
      </c>
      <c r="I695" s="361">
        <v>0</v>
      </c>
    </row>
    <row r="696" spans="2:9" x14ac:dyDescent="0.25">
      <c r="B696" s="354" t="s">
        <v>277</v>
      </c>
      <c r="C696" s="355">
        <v>41913</v>
      </c>
      <c r="D696" s="6">
        <v>28661</v>
      </c>
      <c r="E696" s="358">
        <f t="shared" si="112"/>
        <v>2387.4612999999999</v>
      </c>
      <c r="F696" s="356">
        <f t="shared" si="114"/>
        <v>317.9676</v>
      </c>
      <c r="G696" s="354">
        <v>1250</v>
      </c>
      <c r="H696" s="356">
        <f t="shared" si="113"/>
        <v>1137.4612999999999</v>
      </c>
      <c r="I696" s="361">
        <v>0</v>
      </c>
    </row>
    <row r="697" spans="2:9" x14ac:dyDescent="0.25">
      <c r="B697" s="354" t="s">
        <v>277</v>
      </c>
      <c r="C697" s="355">
        <v>41944</v>
      </c>
      <c r="D697" s="6">
        <v>28661</v>
      </c>
      <c r="E697" s="358">
        <f t="shared" si="112"/>
        <v>2387.4612999999999</v>
      </c>
      <c r="F697" s="356">
        <f t="shared" si="114"/>
        <v>317.9676</v>
      </c>
      <c r="G697" s="354">
        <v>1250</v>
      </c>
      <c r="H697" s="356">
        <f t="shared" si="113"/>
        <v>1137.4612999999999</v>
      </c>
      <c r="I697" s="361">
        <v>0</v>
      </c>
    </row>
    <row r="698" spans="2:9" x14ac:dyDescent="0.25">
      <c r="B698" s="354" t="s">
        <v>277</v>
      </c>
      <c r="C698" s="355">
        <v>41974</v>
      </c>
      <c r="D698" s="6">
        <v>28661</v>
      </c>
      <c r="E698" s="358">
        <f t="shared" si="112"/>
        <v>2387.4612999999999</v>
      </c>
      <c r="F698" s="356">
        <f t="shared" si="114"/>
        <v>317.9676</v>
      </c>
      <c r="G698" s="354">
        <v>1250</v>
      </c>
      <c r="H698" s="356">
        <f t="shared" si="113"/>
        <v>1137.4612999999999</v>
      </c>
      <c r="I698" s="361">
        <v>0</v>
      </c>
    </row>
    <row r="699" spans="2:9" x14ac:dyDescent="0.25">
      <c r="B699" s="354" t="s">
        <v>277</v>
      </c>
      <c r="C699" s="355">
        <v>42005</v>
      </c>
      <c r="D699" s="6">
        <v>28661</v>
      </c>
      <c r="E699" s="358">
        <f t="shared" si="112"/>
        <v>2387.4612999999999</v>
      </c>
      <c r="F699" s="356">
        <f t="shared" si="114"/>
        <v>317.9676</v>
      </c>
      <c r="G699" s="354">
        <v>1250</v>
      </c>
      <c r="H699" s="356">
        <f t="shared" si="113"/>
        <v>1137.4612999999999</v>
      </c>
      <c r="I699" s="361">
        <v>0</v>
      </c>
    </row>
    <row r="700" spans="2:9" x14ac:dyDescent="0.25">
      <c r="B700" s="354" t="s">
        <v>277</v>
      </c>
      <c r="C700" s="355">
        <v>42036</v>
      </c>
      <c r="D700" s="6">
        <v>29931</v>
      </c>
      <c r="E700" s="358">
        <f t="shared" si="112"/>
        <v>2493.2523000000001</v>
      </c>
      <c r="F700" s="356">
        <f t="shared" si="114"/>
        <v>332.69959999999998</v>
      </c>
      <c r="G700" s="354">
        <v>1250</v>
      </c>
      <c r="H700" s="356">
        <f t="shared" si="113"/>
        <v>1243.2523000000001</v>
      </c>
      <c r="I700" s="361">
        <v>0</v>
      </c>
    </row>
    <row r="701" spans="2:9" x14ac:dyDescent="0.25">
      <c r="B701" s="354" t="s">
        <v>277</v>
      </c>
      <c r="C701" s="355">
        <v>42064</v>
      </c>
      <c r="D701" s="6">
        <v>29931</v>
      </c>
      <c r="E701" s="358">
        <f t="shared" si="112"/>
        <v>2493.2523000000001</v>
      </c>
      <c r="F701" s="356">
        <f t="shared" si="114"/>
        <v>332.69959999999998</v>
      </c>
      <c r="G701" s="354">
        <v>1250</v>
      </c>
      <c r="H701" s="356">
        <f t="shared" si="113"/>
        <v>1243.2523000000001</v>
      </c>
      <c r="I701" s="361">
        <v>0</v>
      </c>
    </row>
    <row r="702" spans="2:9" x14ac:dyDescent="0.25">
      <c r="B702" s="354" t="s">
        <v>277</v>
      </c>
      <c r="C702" s="355">
        <v>42095</v>
      </c>
      <c r="D702" s="6">
        <v>29931</v>
      </c>
      <c r="E702" s="358">
        <f t="shared" si="112"/>
        <v>2493.2523000000001</v>
      </c>
      <c r="F702" s="356">
        <f t="shared" si="114"/>
        <v>332.69959999999998</v>
      </c>
      <c r="G702" s="354">
        <v>1250</v>
      </c>
      <c r="H702" s="356">
        <f t="shared" si="113"/>
        <v>1243.2523000000001</v>
      </c>
      <c r="I702" s="361">
        <v>0</v>
      </c>
    </row>
    <row r="703" spans="2:9" x14ac:dyDescent="0.25">
      <c r="B703" s="354" t="s">
        <v>277</v>
      </c>
      <c r="C703" s="355">
        <v>42125</v>
      </c>
      <c r="D703" s="6">
        <v>29931</v>
      </c>
      <c r="E703" s="358">
        <f t="shared" si="112"/>
        <v>2493.2523000000001</v>
      </c>
      <c r="F703" s="356">
        <f t="shared" si="114"/>
        <v>332.69959999999998</v>
      </c>
      <c r="G703" s="354">
        <v>1250</v>
      </c>
      <c r="H703" s="356">
        <f t="shared" si="113"/>
        <v>1243.2523000000001</v>
      </c>
      <c r="I703" s="361">
        <v>0</v>
      </c>
    </row>
    <row r="704" spans="2:9" x14ac:dyDescent="0.25">
      <c r="B704" s="354" t="s">
        <v>277</v>
      </c>
      <c r="C704" s="355">
        <v>42156</v>
      </c>
      <c r="D704" s="6">
        <v>29931</v>
      </c>
      <c r="E704" s="358">
        <f t="shared" si="112"/>
        <v>2493.2523000000001</v>
      </c>
      <c r="F704" s="356">
        <f t="shared" si="114"/>
        <v>332.69959999999998</v>
      </c>
      <c r="G704" s="354">
        <v>1250</v>
      </c>
      <c r="H704" s="356">
        <f t="shared" si="113"/>
        <v>1243.2523000000001</v>
      </c>
      <c r="I704" s="361">
        <v>0</v>
      </c>
    </row>
    <row r="705" spans="2:9" x14ac:dyDescent="0.25">
      <c r="B705" s="354" t="s">
        <v>277</v>
      </c>
      <c r="C705" s="355">
        <v>42186</v>
      </c>
      <c r="D705" s="6">
        <v>29931</v>
      </c>
      <c r="E705" s="358">
        <f t="shared" si="112"/>
        <v>2493.2523000000001</v>
      </c>
      <c r="F705" s="356">
        <f t="shared" si="114"/>
        <v>332.69959999999998</v>
      </c>
      <c r="G705" s="354">
        <v>1250</v>
      </c>
      <c r="H705" s="356">
        <f t="shared" si="113"/>
        <v>1243.2523000000001</v>
      </c>
      <c r="I705" s="361">
        <v>0</v>
      </c>
    </row>
    <row r="706" spans="2:9" x14ac:dyDescent="0.25">
      <c r="B706" s="354" t="s">
        <v>277</v>
      </c>
      <c r="C706" s="355">
        <v>42217</v>
      </c>
      <c r="D706" s="6">
        <v>30839</v>
      </c>
      <c r="E706" s="358">
        <f t="shared" si="112"/>
        <v>2568.8887</v>
      </c>
      <c r="F706" s="356">
        <f t="shared" si="114"/>
        <v>343.23239999999998</v>
      </c>
      <c r="G706" s="354">
        <v>1250</v>
      </c>
      <c r="H706" s="356">
        <f t="shared" si="113"/>
        <v>1318.8887</v>
      </c>
      <c r="I706" s="361">
        <v>0</v>
      </c>
    </row>
    <row r="707" spans="2:9" x14ac:dyDescent="0.25">
      <c r="B707" s="354" t="s">
        <v>277</v>
      </c>
      <c r="C707" s="355">
        <v>42248</v>
      </c>
      <c r="D707" s="6">
        <v>30839</v>
      </c>
      <c r="E707" s="358">
        <f t="shared" si="112"/>
        <v>2568.8887</v>
      </c>
      <c r="F707" s="356">
        <f t="shared" si="114"/>
        <v>343.23239999999998</v>
      </c>
      <c r="G707" s="354">
        <v>1250</v>
      </c>
      <c r="H707" s="356">
        <f t="shared" si="113"/>
        <v>1318.8887</v>
      </c>
      <c r="I707" s="361">
        <v>0</v>
      </c>
    </row>
    <row r="708" spans="2:9" x14ac:dyDescent="0.25">
      <c r="B708" s="354" t="s">
        <v>277</v>
      </c>
      <c r="C708" s="355">
        <v>42278</v>
      </c>
      <c r="D708" s="6">
        <v>30839</v>
      </c>
      <c r="E708" s="358">
        <f t="shared" si="112"/>
        <v>2568.8887</v>
      </c>
      <c r="F708" s="356">
        <f t="shared" si="114"/>
        <v>343.23239999999998</v>
      </c>
      <c r="G708" s="354">
        <v>1250</v>
      </c>
      <c r="H708" s="356">
        <f t="shared" si="113"/>
        <v>1318.8887</v>
      </c>
      <c r="I708" s="361">
        <v>0</v>
      </c>
    </row>
    <row r="709" spans="2:9" x14ac:dyDescent="0.25">
      <c r="B709" s="354" t="s">
        <v>277</v>
      </c>
      <c r="C709" s="355">
        <v>42309</v>
      </c>
      <c r="D709" s="6">
        <v>30839</v>
      </c>
      <c r="E709" s="358">
        <f t="shared" si="112"/>
        <v>2568.8887</v>
      </c>
      <c r="F709" s="356">
        <f t="shared" si="114"/>
        <v>343.23239999999998</v>
      </c>
      <c r="G709" s="354">
        <v>1250</v>
      </c>
      <c r="H709" s="356">
        <f t="shared" si="113"/>
        <v>1318.8887</v>
      </c>
      <c r="I709" s="361">
        <v>0</v>
      </c>
    </row>
    <row r="710" spans="2:9" x14ac:dyDescent="0.25">
      <c r="B710" s="354" t="s">
        <v>277</v>
      </c>
      <c r="C710" s="355">
        <v>42339</v>
      </c>
      <c r="D710" s="6">
        <v>30839</v>
      </c>
      <c r="E710" s="358">
        <f t="shared" si="112"/>
        <v>2568.8887</v>
      </c>
      <c r="F710" s="356">
        <f t="shared" si="114"/>
        <v>343.23239999999998</v>
      </c>
      <c r="G710" s="354">
        <v>1250</v>
      </c>
      <c r="H710" s="356">
        <f t="shared" si="113"/>
        <v>1318.8887</v>
      </c>
      <c r="I710" s="361">
        <v>0</v>
      </c>
    </row>
    <row r="711" spans="2:9" x14ac:dyDescent="0.25">
      <c r="B711" s="354" t="s">
        <v>277</v>
      </c>
      <c r="C711" s="355">
        <v>42370</v>
      </c>
      <c r="D711" s="6">
        <v>30839</v>
      </c>
      <c r="E711" s="358">
        <f t="shared" si="112"/>
        <v>2568.8887</v>
      </c>
      <c r="F711" s="356">
        <f t="shared" si="114"/>
        <v>343.23239999999998</v>
      </c>
      <c r="G711" s="354">
        <v>1250</v>
      </c>
      <c r="H711" s="356">
        <f t="shared" si="113"/>
        <v>1318.8887</v>
      </c>
      <c r="I711" s="361">
        <v>0</v>
      </c>
    </row>
    <row r="712" spans="2:9" x14ac:dyDescent="0.25">
      <c r="B712" s="354" t="s">
        <v>277</v>
      </c>
      <c r="C712" s="355">
        <v>42401</v>
      </c>
      <c r="D712" s="6">
        <v>32708</v>
      </c>
      <c r="E712" s="358">
        <f t="shared" si="112"/>
        <v>2724.5763999999999</v>
      </c>
      <c r="F712" s="356">
        <f t="shared" si="114"/>
        <v>364.91279999999995</v>
      </c>
      <c r="G712" s="354">
        <v>1250</v>
      </c>
      <c r="H712" s="356">
        <f t="shared" si="113"/>
        <v>1474.5763999999999</v>
      </c>
      <c r="I712" s="361">
        <v>0</v>
      </c>
    </row>
    <row r="713" spans="2:9" x14ac:dyDescent="0.25">
      <c r="B713" s="354" t="s">
        <v>277</v>
      </c>
      <c r="C713" s="355">
        <v>42430</v>
      </c>
      <c r="D713" s="6">
        <v>32708</v>
      </c>
      <c r="E713" s="358">
        <f t="shared" si="112"/>
        <v>2724.5763999999999</v>
      </c>
      <c r="F713" s="356">
        <f t="shared" si="114"/>
        <v>364.91279999999995</v>
      </c>
      <c r="G713" s="354">
        <v>1250</v>
      </c>
      <c r="H713" s="356">
        <f t="shared" si="113"/>
        <v>1474.5763999999999</v>
      </c>
      <c r="I713" s="361">
        <v>0</v>
      </c>
    </row>
    <row r="714" spans="2:9" x14ac:dyDescent="0.25">
      <c r="B714" s="354" t="s">
        <v>277</v>
      </c>
      <c r="C714" s="355">
        <v>42461</v>
      </c>
      <c r="D714" s="6">
        <v>32708</v>
      </c>
      <c r="E714" s="358">
        <f t="shared" si="112"/>
        <v>2724.5763999999999</v>
      </c>
      <c r="F714" s="356">
        <f t="shared" si="114"/>
        <v>364.91279999999995</v>
      </c>
      <c r="G714" s="354">
        <v>1250</v>
      </c>
      <c r="H714" s="356">
        <f t="shared" si="113"/>
        <v>1474.5763999999999</v>
      </c>
      <c r="I714" s="361">
        <v>0</v>
      </c>
    </row>
    <row r="715" spans="2:9" x14ac:dyDescent="0.25">
      <c r="B715" s="354" t="s">
        <v>277</v>
      </c>
      <c r="C715" s="355">
        <v>42491</v>
      </c>
      <c r="D715" s="6">
        <v>32708</v>
      </c>
      <c r="E715" s="358">
        <f t="shared" si="112"/>
        <v>2724.5763999999999</v>
      </c>
      <c r="F715" s="356">
        <f t="shared" si="114"/>
        <v>364.91279999999995</v>
      </c>
      <c r="G715" s="354">
        <v>1250</v>
      </c>
      <c r="H715" s="356">
        <f t="shared" si="113"/>
        <v>1474.5763999999999</v>
      </c>
      <c r="I715" s="361">
        <v>0</v>
      </c>
    </row>
    <row r="716" spans="2:9" x14ac:dyDescent="0.25">
      <c r="B716" s="354" t="s">
        <v>277</v>
      </c>
      <c r="C716" s="355">
        <v>42522</v>
      </c>
      <c r="D716" s="6">
        <v>32708</v>
      </c>
      <c r="E716" s="358">
        <f t="shared" si="112"/>
        <v>2724.5763999999999</v>
      </c>
      <c r="F716" s="356">
        <f t="shared" si="114"/>
        <v>364.91279999999995</v>
      </c>
      <c r="G716" s="354">
        <v>1250</v>
      </c>
      <c r="H716" s="356">
        <f t="shared" si="113"/>
        <v>1474.5763999999999</v>
      </c>
      <c r="I716" s="361">
        <v>0</v>
      </c>
    </row>
    <row r="717" spans="2:9" x14ac:dyDescent="0.25">
      <c r="B717" s="354" t="s">
        <v>277</v>
      </c>
      <c r="C717" s="355">
        <v>42552</v>
      </c>
      <c r="D717" s="6">
        <v>32708</v>
      </c>
      <c r="E717" s="358">
        <f t="shared" si="112"/>
        <v>2724.5763999999999</v>
      </c>
      <c r="F717" s="356">
        <f t="shared" si="114"/>
        <v>364.91279999999995</v>
      </c>
      <c r="G717" s="354">
        <v>1250</v>
      </c>
      <c r="H717" s="356">
        <f t="shared" si="113"/>
        <v>1474.5763999999999</v>
      </c>
      <c r="I717" s="361">
        <v>0</v>
      </c>
    </row>
    <row r="718" spans="2:9" x14ac:dyDescent="0.25">
      <c r="B718" s="354" t="s">
        <v>277</v>
      </c>
      <c r="C718" s="355">
        <v>42583</v>
      </c>
      <c r="D718" s="6">
        <v>33705</v>
      </c>
      <c r="E718" s="358">
        <f t="shared" si="112"/>
        <v>2807.6264999999999</v>
      </c>
      <c r="F718" s="356">
        <f t="shared" si="114"/>
        <v>376.47799999999995</v>
      </c>
      <c r="G718" s="354">
        <v>1250</v>
      </c>
      <c r="H718" s="356">
        <f t="shared" si="113"/>
        <v>1557.6264999999999</v>
      </c>
      <c r="I718" s="361">
        <v>0</v>
      </c>
    </row>
    <row r="719" spans="2:9" x14ac:dyDescent="0.25">
      <c r="B719" s="354" t="s">
        <v>277</v>
      </c>
      <c r="C719" s="355">
        <v>42614</v>
      </c>
      <c r="D719" s="6">
        <v>33705</v>
      </c>
      <c r="E719" s="358">
        <f t="shared" si="112"/>
        <v>2807.6264999999999</v>
      </c>
      <c r="F719" s="356">
        <f t="shared" si="114"/>
        <v>376.47799999999995</v>
      </c>
      <c r="G719" s="354">
        <v>1250</v>
      </c>
      <c r="H719" s="356">
        <f t="shared" si="113"/>
        <v>1557.6264999999999</v>
      </c>
      <c r="I719" s="361">
        <v>0</v>
      </c>
    </row>
    <row r="720" spans="2:9" x14ac:dyDescent="0.25">
      <c r="B720" s="354" t="s">
        <v>277</v>
      </c>
      <c r="C720" s="355">
        <v>42644</v>
      </c>
      <c r="D720" s="6">
        <v>33705</v>
      </c>
      <c r="E720" s="358">
        <f t="shared" si="112"/>
        <v>2807.6264999999999</v>
      </c>
      <c r="F720" s="356">
        <f t="shared" si="114"/>
        <v>376.47799999999995</v>
      </c>
      <c r="G720" s="354">
        <v>1250</v>
      </c>
      <c r="H720" s="356">
        <f t="shared" si="113"/>
        <v>1557.6264999999999</v>
      </c>
      <c r="I720" s="361">
        <v>0</v>
      </c>
    </row>
    <row r="721" spans="2:9" x14ac:dyDescent="0.25">
      <c r="B721" s="354" t="s">
        <v>277</v>
      </c>
      <c r="C721" s="355">
        <v>42675</v>
      </c>
      <c r="D721" s="6">
        <v>33705</v>
      </c>
      <c r="E721" s="358">
        <f t="shared" si="112"/>
        <v>2807.6264999999999</v>
      </c>
      <c r="F721" s="356">
        <f t="shared" si="114"/>
        <v>376.47799999999995</v>
      </c>
      <c r="G721" s="354">
        <v>1250</v>
      </c>
      <c r="H721" s="356">
        <f t="shared" si="113"/>
        <v>1557.6264999999999</v>
      </c>
      <c r="I721" s="361">
        <v>0</v>
      </c>
    </row>
    <row r="722" spans="2:9" x14ac:dyDescent="0.25">
      <c r="B722" s="354" t="s">
        <v>277</v>
      </c>
      <c r="C722" s="355">
        <v>42705</v>
      </c>
      <c r="D722" s="6">
        <v>33705</v>
      </c>
      <c r="E722" s="358">
        <f t="shared" si="112"/>
        <v>2807.6264999999999</v>
      </c>
      <c r="F722" s="356">
        <f t="shared" si="114"/>
        <v>376.47799999999995</v>
      </c>
      <c r="G722" s="354">
        <v>1250</v>
      </c>
      <c r="H722" s="356">
        <f t="shared" si="113"/>
        <v>1557.6264999999999</v>
      </c>
      <c r="I722" s="361">
        <v>0</v>
      </c>
    </row>
    <row r="723" spans="2:9" x14ac:dyDescent="0.25">
      <c r="B723" s="354" t="s">
        <v>277</v>
      </c>
      <c r="C723" s="355">
        <v>42736</v>
      </c>
      <c r="D723" s="6">
        <v>33705</v>
      </c>
      <c r="E723" s="358">
        <f t="shared" ref="E723:E771" si="115">SUM(D723*8.33%)</f>
        <v>2807.6264999999999</v>
      </c>
      <c r="F723" s="356">
        <f t="shared" si="114"/>
        <v>376.47799999999995</v>
      </c>
      <c r="G723" s="354">
        <v>1250</v>
      </c>
      <c r="H723" s="356">
        <f t="shared" si="113"/>
        <v>1557.6264999999999</v>
      </c>
      <c r="I723" s="361">
        <v>0</v>
      </c>
    </row>
    <row r="724" spans="2:9" x14ac:dyDescent="0.25">
      <c r="B724" s="354" t="s">
        <v>277</v>
      </c>
      <c r="C724" s="355">
        <v>42767</v>
      </c>
      <c r="D724" s="6">
        <v>35631</v>
      </c>
      <c r="E724" s="358">
        <f t="shared" si="115"/>
        <v>2968.0623000000001</v>
      </c>
      <c r="F724" s="356">
        <f t="shared" si="114"/>
        <v>398.81959999999998</v>
      </c>
      <c r="G724" s="354">
        <v>1250</v>
      </c>
      <c r="H724" s="356">
        <f t="shared" si="113"/>
        <v>1718.0623000000001</v>
      </c>
      <c r="I724" s="361">
        <v>0</v>
      </c>
    </row>
    <row r="725" spans="2:9" x14ac:dyDescent="0.25">
      <c r="B725" s="354" t="s">
        <v>277</v>
      </c>
      <c r="C725" s="355">
        <v>42795</v>
      </c>
      <c r="D725" s="6">
        <v>35631</v>
      </c>
      <c r="E725" s="358">
        <f t="shared" si="115"/>
        <v>2968.0623000000001</v>
      </c>
      <c r="F725" s="356">
        <f t="shared" si="114"/>
        <v>398.81959999999998</v>
      </c>
      <c r="G725" s="354">
        <v>1250</v>
      </c>
      <c r="H725" s="356">
        <f t="shared" si="113"/>
        <v>1718.0623000000001</v>
      </c>
      <c r="I725" s="361">
        <v>0</v>
      </c>
    </row>
    <row r="726" spans="2:9" x14ac:dyDescent="0.25">
      <c r="B726" s="354" t="s">
        <v>277</v>
      </c>
      <c r="C726" s="355">
        <v>42826</v>
      </c>
      <c r="D726" s="6">
        <v>35631</v>
      </c>
      <c r="E726" s="358">
        <f t="shared" si="115"/>
        <v>2968.0623000000001</v>
      </c>
      <c r="F726" s="356">
        <f t="shared" si="114"/>
        <v>398.81959999999998</v>
      </c>
      <c r="G726" s="354">
        <v>1250</v>
      </c>
      <c r="H726" s="356">
        <f t="shared" ref="H726:H767" si="116">SUM(E726-G726)</f>
        <v>1718.0623000000001</v>
      </c>
      <c r="I726" s="361">
        <v>0</v>
      </c>
    </row>
    <row r="727" spans="2:9" x14ac:dyDescent="0.25">
      <c r="B727" s="354" t="s">
        <v>277</v>
      </c>
      <c r="C727" s="355">
        <v>42856</v>
      </c>
      <c r="D727" s="6">
        <v>35631</v>
      </c>
      <c r="E727" s="358">
        <f t="shared" si="115"/>
        <v>2968.0623000000001</v>
      </c>
      <c r="F727" s="356">
        <f t="shared" si="114"/>
        <v>398.81959999999998</v>
      </c>
      <c r="G727" s="354">
        <v>1250</v>
      </c>
      <c r="H727" s="356">
        <f t="shared" si="116"/>
        <v>1718.0623000000001</v>
      </c>
      <c r="I727" s="361">
        <v>0</v>
      </c>
    </row>
    <row r="728" spans="2:9" x14ac:dyDescent="0.25">
      <c r="B728" s="354" t="s">
        <v>277</v>
      </c>
      <c r="C728" s="355">
        <v>42887</v>
      </c>
      <c r="D728" s="6">
        <v>35631</v>
      </c>
      <c r="E728" s="358">
        <f t="shared" si="115"/>
        <v>2968.0623000000001</v>
      </c>
      <c r="F728" s="356">
        <f t="shared" si="114"/>
        <v>398.81959999999998</v>
      </c>
      <c r="G728" s="354">
        <v>1250</v>
      </c>
      <c r="H728" s="356">
        <f t="shared" si="116"/>
        <v>1718.0623000000001</v>
      </c>
      <c r="I728" s="361">
        <v>0</v>
      </c>
    </row>
    <row r="729" spans="2:9" x14ac:dyDescent="0.25">
      <c r="B729" s="354" t="s">
        <v>277</v>
      </c>
      <c r="C729" s="355">
        <v>42917</v>
      </c>
      <c r="D729" s="6">
        <v>35631</v>
      </c>
      <c r="E729" s="358">
        <f t="shared" si="115"/>
        <v>2968.0623000000001</v>
      </c>
      <c r="F729" s="356">
        <f t="shared" si="114"/>
        <v>398.81959999999998</v>
      </c>
      <c r="G729" s="354">
        <v>1250</v>
      </c>
      <c r="H729" s="356">
        <f t="shared" si="116"/>
        <v>1718.0623000000001</v>
      </c>
      <c r="I729" s="361">
        <v>0</v>
      </c>
    </row>
    <row r="730" spans="2:9" x14ac:dyDescent="0.25">
      <c r="B730" s="354" t="s">
        <v>277</v>
      </c>
      <c r="C730" s="355">
        <v>42948</v>
      </c>
      <c r="D730" s="6">
        <v>36704</v>
      </c>
      <c r="E730" s="358">
        <f t="shared" si="115"/>
        <v>3057.4432000000002</v>
      </c>
      <c r="F730" s="356">
        <f t="shared" si="114"/>
        <v>411.26639999999998</v>
      </c>
      <c r="G730" s="354">
        <v>1250</v>
      </c>
      <c r="H730" s="356">
        <f t="shared" si="116"/>
        <v>1807.4432000000002</v>
      </c>
      <c r="I730" s="361">
        <v>0</v>
      </c>
    </row>
    <row r="731" spans="2:9" x14ac:dyDescent="0.25">
      <c r="B731" s="354" t="s">
        <v>277</v>
      </c>
      <c r="C731" s="355">
        <v>42979</v>
      </c>
      <c r="D731" s="6">
        <v>36704</v>
      </c>
      <c r="E731" s="358">
        <f t="shared" si="115"/>
        <v>3057.4432000000002</v>
      </c>
      <c r="F731" s="356">
        <f t="shared" si="114"/>
        <v>411.26639999999998</v>
      </c>
      <c r="G731" s="354">
        <v>1250</v>
      </c>
      <c r="H731" s="356">
        <f t="shared" si="116"/>
        <v>1807.4432000000002</v>
      </c>
      <c r="I731" s="361">
        <v>0</v>
      </c>
    </row>
    <row r="732" spans="2:9" x14ac:dyDescent="0.25">
      <c r="B732" s="354" t="s">
        <v>277</v>
      </c>
      <c r="C732" s="355">
        <v>43009</v>
      </c>
      <c r="D732" s="6">
        <v>36704</v>
      </c>
      <c r="E732" s="358">
        <f t="shared" si="115"/>
        <v>3057.4432000000002</v>
      </c>
      <c r="F732" s="356">
        <f t="shared" si="114"/>
        <v>411.26639999999998</v>
      </c>
      <c r="G732" s="354">
        <v>1250</v>
      </c>
      <c r="H732" s="356">
        <f t="shared" si="116"/>
        <v>1807.4432000000002</v>
      </c>
      <c r="I732" s="361">
        <v>0</v>
      </c>
    </row>
    <row r="733" spans="2:9" x14ac:dyDescent="0.25">
      <c r="B733" s="354" t="s">
        <v>277</v>
      </c>
      <c r="C733" s="355">
        <v>43040</v>
      </c>
      <c r="D733" s="6">
        <v>36704</v>
      </c>
      <c r="E733" s="358">
        <f t="shared" si="115"/>
        <v>3057.4432000000002</v>
      </c>
      <c r="F733" s="356">
        <f t="shared" si="114"/>
        <v>411.26639999999998</v>
      </c>
      <c r="G733" s="354">
        <v>1250</v>
      </c>
      <c r="H733" s="356">
        <f t="shared" si="116"/>
        <v>1807.4432000000002</v>
      </c>
      <c r="I733" s="361">
        <v>0</v>
      </c>
    </row>
    <row r="734" spans="2:9" x14ac:dyDescent="0.25">
      <c r="B734" s="354" t="s">
        <v>277</v>
      </c>
      <c r="C734" s="355">
        <v>43070</v>
      </c>
      <c r="D734" s="6">
        <v>36704</v>
      </c>
      <c r="E734" s="358">
        <f t="shared" si="115"/>
        <v>3057.4432000000002</v>
      </c>
      <c r="F734" s="356">
        <f t="shared" si="114"/>
        <v>411.26639999999998</v>
      </c>
      <c r="G734" s="354">
        <v>1250</v>
      </c>
      <c r="H734" s="356">
        <f t="shared" si="116"/>
        <v>1807.4432000000002</v>
      </c>
      <c r="I734" s="361">
        <v>0</v>
      </c>
    </row>
    <row r="735" spans="2:9" x14ac:dyDescent="0.25">
      <c r="B735" s="354" t="s">
        <v>277</v>
      </c>
      <c r="C735" s="355">
        <v>43101</v>
      </c>
      <c r="D735" s="6">
        <v>36704</v>
      </c>
      <c r="E735" s="358">
        <f t="shared" si="115"/>
        <v>3057.4432000000002</v>
      </c>
      <c r="F735" s="356">
        <f t="shared" si="114"/>
        <v>411.26639999999998</v>
      </c>
      <c r="G735" s="354">
        <v>1250</v>
      </c>
      <c r="H735" s="356">
        <f t="shared" si="116"/>
        <v>1807.4432000000002</v>
      </c>
      <c r="I735" s="361">
        <v>0</v>
      </c>
    </row>
    <row r="736" spans="2:9" x14ac:dyDescent="0.25">
      <c r="B736" s="354" t="s">
        <v>277</v>
      </c>
      <c r="C736" s="355">
        <v>43132</v>
      </c>
      <c r="D736" s="6">
        <v>39680</v>
      </c>
      <c r="E736" s="358">
        <f t="shared" si="115"/>
        <v>3305.3440000000001</v>
      </c>
      <c r="F736" s="356">
        <f t="shared" si="114"/>
        <v>445.78799999999995</v>
      </c>
      <c r="G736" s="354">
        <v>1250</v>
      </c>
      <c r="H736" s="356">
        <f t="shared" si="116"/>
        <v>2055.3440000000001</v>
      </c>
      <c r="I736" s="361">
        <v>0</v>
      </c>
    </row>
    <row r="737" spans="2:9" x14ac:dyDescent="0.25">
      <c r="B737" s="354" t="s">
        <v>277</v>
      </c>
      <c r="C737" s="355">
        <v>43160</v>
      </c>
      <c r="D737" s="6">
        <v>39680</v>
      </c>
      <c r="E737" s="358">
        <f t="shared" si="115"/>
        <v>3305.3440000000001</v>
      </c>
      <c r="F737" s="356">
        <f t="shared" si="114"/>
        <v>445.78799999999995</v>
      </c>
      <c r="G737" s="354">
        <v>1250</v>
      </c>
      <c r="H737" s="356">
        <f t="shared" si="116"/>
        <v>2055.3440000000001</v>
      </c>
      <c r="I737" s="361">
        <v>0</v>
      </c>
    </row>
    <row r="738" spans="2:9" x14ac:dyDescent="0.25">
      <c r="B738" s="354" t="s">
        <v>277</v>
      </c>
      <c r="C738" s="355">
        <v>43191</v>
      </c>
      <c r="D738" s="6">
        <v>39680</v>
      </c>
      <c r="E738" s="358">
        <f t="shared" si="115"/>
        <v>3305.3440000000001</v>
      </c>
      <c r="F738" s="356">
        <f t="shared" si="114"/>
        <v>445.78799999999995</v>
      </c>
      <c r="G738" s="354">
        <v>1250</v>
      </c>
      <c r="H738" s="356">
        <f t="shared" si="116"/>
        <v>2055.3440000000001</v>
      </c>
      <c r="I738" s="361">
        <v>0</v>
      </c>
    </row>
    <row r="739" spans="2:9" x14ac:dyDescent="0.25">
      <c r="B739" s="354" t="s">
        <v>277</v>
      </c>
      <c r="C739" s="355">
        <v>43221</v>
      </c>
      <c r="D739" s="6">
        <v>39680</v>
      </c>
      <c r="E739" s="358">
        <f t="shared" si="115"/>
        <v>3305.3440000000001</v>
      </c>
      <c r="F739" s="356">
        <f t="shared" si="114"/>
        <v>445.78799999999995</v>
      </c>
      <c r="G739" s="354">
        <v>1250</v>
      </c>
      <c r="H739" s="356">
        <f t="shared" si="116"/>
        <v>2055.3440000000001</v>
      </c>
      <c r="I739" s="361">
        <v>0</v>
      </c>
    </row>
    <row r="740" spans="2:9" x14ac:dyDescent="0.25">
      <c r="B740" s="354" t="s">
        <v>277</v>
      </c>
      <c r="C740" s="355">
        <v>43252</v>
      </c>
      <c r="D740" s="12">
        <v>0</v>
      </c>
      <c r="E740" s="358">
        <f t="shared" si="115"/>
        <v>0</v>
      </c>
      <c r="F740" s="356">
        <f t="shared" si="114"/>
        <v>-14.499999999999998</v>
      </c>
      <c r="G740" s="354">
        <v>1250</v>
      </c>
      <c r="H740" s="356">
        <f t="shared" si="116"/>
        <v>-1250</v>
      </c>
      <c r="I740" s="361">
        <v>0</v>
      </c>
    </row>
    <row r="741" spans="2:9" x14ac:dyDescent="0.25">
      <c r="B741" s="354" t="s">
        <v>277</v>
      </c>
      <c r="C741" s="355">
        <v>43282</v>
      </c>
      <c r="D741" s="12">
        <v>0</v>
      </c>
      <c r="E741" s="358">
        <f t="shared" si="115"/>
        <v>0</v>
      </c>
      <c r="F741" s="356">
        <f t="shared" si="114"/>
        <v>-14.499999999999998</v>
      </c>
      <c r="G741" s="354">
        <v>1250</v>
      </c>
      <c r="H741" s="356">
        <f t="shared" si="116"/>
        <v>-1250</v>
      </c>
      <c r="I741" s="361">
        <v>0</v>
      </c>
    </row>
    <row r="742" spans="2:9" x14ac:dyDescent="0.25">
      <c r="B742" s="354" t="s">
        <v>277</v>
      </c>
      <c r="C742" s="355">
        <v>43313</v>
      </c>
      <c r="D742" s="12">
        <v>0</v>
      </c>
      <c r="E742" s="365">
        <f t="shared" si="115"/>
        <v>0</v>
      </c>
      <c r="F742" s="356">
        <f t="shared" si="114"/>
        <v>-14.499999999999998</v>
      </c>
      <c r="G742" s="354">
        <v>1250</v>
      </c>
      <c r="H742" s="356">
        <f t="shared" si="116"/>
        <v>-1250</v>
      </c>
      <c r="I742" s="361">
        <v>0</v>
      </c>
    </row>
    <row r="743" spans="2:9" x14ac:dyDescent="0.25">
      <c r="B743" s="354" t="s">
        <v>277</v>
      </c>
      <c r="C743" s="355">
        <v>43344</v>
      </c>
      <c r="D743" s="12">
        <v>0</v>
      </c>
      <c r="E743" s="358">
        <f t="shared" si="115"/>
        <v>0</v>
      </c>
      <c r="F743" s="356">
        <f t="shared" si="114"/>
        <v>-14.499999999999998</v>
      </c>
      <c r="G743" s="354">
        <v>1250</v>
      </c>
      <c r="H743" s="356">
        <f t="shared" si="116"/>
        <v>-1250</v>
      </c>
      <c r="I743" s="361">
        <v>0</v>
      </c>
    </row>
    <row r="744" spans="2:9" x14ac:dyDescent="0.25">
      <c r="B744" s="354" t="s">
        <v>277</v>
      </c>
      <c r="C744" s="355">
        <v>43374</v>
      </c>
      <c r="D744" s="12">
        <v>0</v>
      </c>
      <c r="E744" s="358">
        <f t="shared" si="115"/>
        <v>0</v>
      </c>
      <c r="F744" s="356">
        <f t="shared" si="114"/>
        <v>-14.499999999999998</v>
      </c>
      <c r="G744" s="354">
        <v>1250</v>
      </c>
      <c r="H744" s="356">
        <f t="shared" si="116"/>
        <v>-1250</v>
      </c>
      <c r="I744" s="361">
        <v>0</v>
      </c>
    </row>
    <row r="745" spans="2:9" x14ac:dyDescent="0.25">
      <c r="B745" s="354" t="s">
        <v>277</v>
      </c>
      <c r="C745" s="355">
        <v>43405</v>
      </c>
      <c r="D745" s="12">
        <v>0</v>
      </c>
      <c r="E745" s="358">
        <f t="shared" si="115"/>
        <v>0</v>
      </c>
      <c r="F745" s="356">
        <f t="shared" si="114"/>
        <v>-14.499999999999998</v>
      </c>
      <c r="G745" s="354">
        <v>1250</v>
      </c>
      <c r="H745" s="356">
        <f t="shared" si="116"/>
        <v>-1250</v>
      </c>
      <c r="I745" s="361">
        <v>0</v>
      </c>
    </row>
    <row r="746" spans="2:9" x14ac:dyDescent="0.25">
      <c r="B746" s="354" t="s">
        <v>277</v>
      </c>
      <c r="C746" s="355">
        <v>43435</v>
      </c>
      <c r="D746" s="12">
        <v>0</v>
      </c>
      <c r="E746" s="358">
        <f t="shared" si="115"/>
        <v>0</v>
      </c>
      <c r="F746" s="356">
        <f t="shared" si="114"/>
        <v>-14.499999999999998</v>
      </c>
      <c r="G746" s="354">
        <v>1250</v>
      </c>
      <c r="H746" s="356">
        <f t="shared" si="116"/>
        <v>-1250</v>
      </c>
      <c r="I746" s="361">
        <v>0</v>
      </c>
    </row>
    <row r="747" spans="2:9" x14ac:dyDescent="0.25">
      <c r="B747" s="354" t="s">
        <v>277</v>
      </c>
      <c r="C747" s="355">
        <v>43466</v>
      </c>
      <c r="D747" s="12">
        <v>0</v>
      </c>
      <c r="E747" s="358">
        <f t="shared" si="115"/>
        <v>0</v>
      </c>
      <c r="F747" s="356">
        <f t="shared" si="114"/>
        <v>-14.499999999999998</v>
      </c>
      <c r="G747" s="354">
        <v>1250</v>
      </c>
      <c r="H747" s="356">
        <f t="shared" si="116"/>
        <v>-1250</v>
      </c>
      <c r="I747" s="361">
        <v>0</v>
      </c>
    </row>
    <row r="748" spans="2:9" x14ac:dyDescent="0.25">
      <c r="B748" s="354" t="s">
        <v>277</v>
      </c>
      <c r="C748" s="355">
        <v>43497</v>
      </c>
      <c r="D748" s="12">
        <v>0</v>
      </c>
      <c r="E748" s="358">
        <f t="shared" si="115"/>
        <v>0</v>
      </c>
      <c r="F748" s="356">
        <f t="shared" si="114"/>
        <v>0</v>
      </c>
      <c r="G748" s="354">
        <v>0</v>
      </c>
      <c r="H748" s="356">
        <f t="shared" si="116"/>
        <v>0</v>
      </c>
      <c r="I748" s="361">
        <f t="shared" ref="I748" si="117">SUM(H748*8.55%/12)</f>
        <v>0</v>
      </c>
    </row>
    <row r="749" spans="2:9" x14ac:dyDescent="0.25">
      <c r="B749" s="354" t="s">
        <v>277</v>
      </c>
      <c r="C749" s="355">
        <v>43525</v>
      </c>
      <c r="D749" s="12">
        <v>0</v>
      </c>
      <c r="E749" s="358">
        <f t="shared" si="115"/>
        <v>0</v>
      </c>
      <c r="F749" s="356">
        <f t="shared" si="114"/>
        <v>0</v>
      </c>
      <c r="G749" s="354">
        <v>0</v>
      </c>
      <c r="H749" s="356">
        <f t="shared" si="116"/>
        <v>0</v>
      </c>
      <c r="I749" s="361">
        <f>SUM(H749*8.65%/12)</f>
        <v>0</v>
      </c>
    </row>
    <row r="750" spans="2:9" x14ac:dyDescent="0.25">
      <c r="B750" s="354" t="s">
        <v>277</v>
      </c>
      <c r="C750" s="355">
        <v>43556</v>
      </c>
      <c r="D750" s="12">
        <v>0</v>
      </c>
      <c r="E750" s="358">
        <f t="shared" si="115"/>
        <v>0</v>
      </c>
      <c r="F750" s="356">
        <f t="shared" si="114"/>
        <v>0</v>
      </c>
      <c r="G750" s="354">
        <v>0</v>
      </c>
      <c r="H750" s="356">
        <f t="shared" si="116"/>
        <v>0</v>
      </c>
      <c r="I750" s="361">
        <f t="shared" ref="I750:I760" si="118">SUM(H750*8.65%/12)</f>
        <v>0</v>
      </c>
    </row>
    <row r="751" spans="2:9" x14ac:dyDescent="0.25">
      <c r="B751" s="354" t="s">
        <v>277</v>
      </c>
      <c r="C751" s="355">
        <v>43586</v>
      </c>
      <c r="D751" s="12">
        <v>0</v>
      </c>
      <c r="E751" s="358">
        <f t="shared" si="115"/>
        <v>0</v>
      </c>
      <c r="F751" s="356">
        <f t="shared" si="114"/>
        <v>0</v>
      </c>
      <c r="G751" s="354">
        <v>0</v>
      </c>
      <c r="H751" s="356">
        <f t="shared" si="116"/>
        <v>0</v>
      </c>
      <c r="I751" s="361">
        <f t="shared" si="118"/>
        <v>0</v>
      </c>
    </row>
    <row r="752" spans="2:9" x14ac:dyDescent="0.25">
      <c r="B752" s="354" t="s">
        <v>277</v>
      </c>
      <c r="C752" s="355">
        <v>43617</v>
      </c>
      <c r="D752" s="12">
        <v>0</v>
      </c>
      <c r="E752" s="358">
        <f t="shared" si="115"/>
        <v>0</v>
      </c>
      <c r="F752" s="356">
        <f t="shared" si="114"/>
        <v>0</v>
      </c>
      <c r="G752" s="354">
        <v>0</v>
      </c>
      <c r="H752" s="356">
        <f t="shared" si="116"/>
        <v>0</v>
      </c>
      <c r="I752" s="361">
        <f t="shared" si="118"/>
        <v>0</v>
      </c>
    </row>
    <row r="753" spans="2:9" x14ac:dyDescent="0.25">
      <c r="B753" s="354" t="s">
        <v>277</v>
      </c>
      <c r="C753" s="355">
        <v>43647</v>
      </c>
      <c r="D753" s="12">
        <v>0</v>
      </c>
      <c r="E753" s="358">
        <f t="shared" si="115"/>
        <v>0</v>
      </c>
      <c r="F753" s="356">
        <f t="shared" si="114"/>
        <v>0</v>
      </c>
      <c r="G753" s="354">
        <v>0</v>
      </c>
      <c r="H753" s="356">
        <f t="shared" si="116"/>
        <v>0</v>
      </c>
      <c r="I753" s="361">
        <f t="shared" si="118"/>
        <v>0</v>
      </c>
    </row>
    <row r="754" spans="2:9" x14ac:dyDescent="0.25">
      <c r="B754" s="354" t="s">
        <v>277</v>
      </c>
      <c r="C754" s="355">
        <v>43678</v>
      </c>
      <c r="D754" s="12">
        <v>0</v>
      </c>
      <c r="E754" s="358">
        <f t="shared" si="115"/>
        <v>0</v>
      </c>
      <c r="F754" s="356">
        <f t="shared" si="114"/>
        <v>0</v>
      </c>
      <c r="G754" s="354">
        <v>0</v>
      </c>
      <c r="H754" s="356">
        <f t="shared" si="116"/>
        <v>0</v>
      </c>
      <c r="I754" s="361">
        <f t="shared" si="118"/>
        <v>0</v>
      </c>
    </row>
    <row r="755" spans="2:9" x14ac:dyDescent="0.25">
      <c r="B755" s="354" t="s">
        <v>277</v>
      </c>
      <c r="C755" s="355">
        <v>43709</v>
      </c>
      <c r="D755" s="12">
        <v>0</v>
      </c>
      <c r="E755" s="358">
        <f t="shared" si="115"/>
        <v>0</v>
      </c>
      <c r="F755" s="356">
        <f t="shared" si="114"/>
        <v>0</v>
      </c>
      <c r="G755" s="354">
        <v>0</v>
      </c>
      <c r="H755" s="356">
        <f t="shared" si="116"/>
        <v>0</v>
      </c>
      <c r="I755" s="361">
        <f t="shared" si="118"/>
        <v>0</v>
      </c>
    </row>
    <row r="756" spans="2:9" x14ac:dyDescent="0.25">
      <c r="B756" s="354" t="s">
        <v>277</v>
      </c>
      <c r="C756" s="355">
        <v>43739</v>
      </c>
      <c r="D756" s="12">
        <v>0</v>
      </c>
      <c r="E756" s="358">
        <f t="shared" si="115"/>
        <v>0</v>
      </c>
      <c r="F756" s="356">
        <f t="shared" si="114"/>
        <v>0</v>
      </c>
      <c r="G756" s="354">
        <v>0</v>
      </c>
      <c r="H756" s="356">
        <f t="shared" si="116"/>
        <v>0</v>
      </c>
      <c r="I756" s="361">
        <f t="shared" si="118"/>
        <v>0</v>
      </c>
    </row>
    <row r="757" spans="2:9" x14ac:dyDescent="0.25">
      <c r="B757" s="354" t="s">
        <v>277</v>
      </c>
      <c r="C757" s="355">
        <v>43770</v>
      </c>
      <c r="D757" s="12">
        <v>0</v>
      </c>
      <c r="E757" s="358">
        <f t="shared" si="115"/>
        <v>0</v>
      </c>
      <c r="F757" s="356">
        <f t="shared" si="114"/>
        <v>0</v>
      </c>
      <c r="G757" s="354">
        <v>0</v>
      </c>
      <c r="H757" s="356">
        <f t="shared" si="116"/>
        <v>0</v>
      </c>
      <c r="I757" s="361">
        <f t="shared" si="118"/>
        <v>0</v>
      </c>
    </row>
    <row r="758" spans="2:9" x14ac:dyDescent="0.25">
      <c r="B758" s="354" t="s">
        <v>277</v>
      </c>
      <c r="C758" s="355">
        <v>43800</v>
      </c>
      <c r="D758" s="12">
        <v>0</v>
      </c>
      <c r="E758" s="358">
        <f t="shared" si="115"/>
        <v>0</v>
      </c>
      <c r="F758" s="356">
        <f t="shared" si="114"/>
        <v>0</v>
      </c>
      <c r="G758" s="354">
        <v>0</v>
      </c>
      <c r="H758" s="356">
        <f t="shared" si="116"/>
        <v>0</v>
      </c>
      <c r="I758" s="361">
        <f t="shared" si="118"/>
        <v>0</v>
      </c>
    </row>
    <row r="759" spans="2:9" x14ac:dyDescent="0.25">
      <c r="B759" s="354" t="s">
        <v>277</v>
      </c>
      <c r="C759" s="355">
        <v>43831</v>
      </c>
      <c r="D759" s="12">
        <v>0</v>
      </c>
      <c r="E759" s="358">
        <f t="shared" si="115"/>
        <v>0</v>
      </c>
      <c r="F759" s="356">
        <f t="shared" ref="F759:F767" si="119">SUM(D759-G759)*1.16%</f>
        <v>0</v>
      </c>
      <c r="G759" s="354">
        <v>0</v>
      </c>
      <c r="H759" s="356">
        <f t="shared" si="116"/>
        <v>0</v>
      </c>
      <c r="I759" s="361">
        <f t="shared" si="118"/>
        <v>0</v>
      </c>
    </row>
    <row r="760" spans="2:9" x14ac:dyDescent="0.25">
      <c r="B760" s="354" t="s">
        <v>277</v>
      </c>
      <c r="C760" s="355">
        <v>43862</v>
      </c>
      <c r="D760" s="12">
        <v>0</v>
      </c>
      <c r="E760" s="358">
        <f t="shared" si="115"/>
        <v>0</v>
      </c>
      <c r="F760" s="356">
        <f t="shared" si="119"/>
        <v>0</v>
      </c>
      <c r="G760" s="354">
        <v>0</v>
      </c>
      <c r="H760" s="356">
        <f t="shared" si="116"/>
        <v>0</v>
      </c>
      <c r="I760" s="361">
        <f t="shared" si="118"/>
        <v>0</v>
      </c>
    </row>
    <row r="761" spans="2:9" x14ac:dyDescent="0.25">
      <c r="B761" s="354" t="s">
        <v>277</v>
      </c>
      <c r="C761" s="355">
        <v>43891</v>
      </c>
      <c r="D761" s="12">
        <v>0</v>
      </c>
      <c r="E761" s="358">
        <f t="shared" si="115"/>
        <v>0</v>
      </c>
      <c r="F761" s="356">
        <f t="shared" si="119"/>
        <v>0</v>
      </c>
      <c r="G761" s="354">
        <v>0</v>
      </c>
      <c r="H761" s="356">
        <f t="shared" si="116"/>
        <v>0</v>
      </c>
      <c r="I761" s="361">
        <f>SUM(H761*8.5%/12)</f>
        <v>0</v>
      </c>
    </row>
    <row r="762" spans="2:9" x14ac:dyDescent="0.25">
      <c r="B762" s="354" t="s">
        <v>277</v>
      </c>
      <c r="C762" s="355">
        <v>43922</v>
      </c>
      <c r="D762" s="12">
        <v>0</v>
      </c>
      <c r="E762" s="358">
        <f t="shared" si="115"/>
        <v>0</v>
      </c>
      <c r="F762" s="356">
        <f t="shared" si="119"/>
        <v>0</v>
      </c>
      <c r="G762" s="354">
        <v>0</v>
      </c>
      <c r="H762" s="356">
        <f t="shared" si="116"/>
        <v>0</v>
      </c>
      <c r="I762" s="361">
        <f t="shared" ref="I762:I767" si="120">SUM(H762*8.5%/12)</f>
        <v>0</v>
      </c>
    </row>
    <row r="763" spans="2:9" x14ac:dyDescent="0.25">
      <c r="B763" s="354" t="s">
        <v>277</v>
      </c>
      <c r="C763" s="355">
        <v>43952</v>
      </c>
      <c r="D763" s="12">
        <v>0</v>
      </c>
      <c r="E763" s="358">
        <f t="shared" si="115"/>
        <v>0</v>
      </c>
      <c r="F763" s="356">
        <f t="shared" si="119"/>
        <v>0</v>
      </c>
      <c r="G763" s="354">
        <v>0</v>
      </c>
      <c r="H763" s="356">
        <f t="shared" si="116"/>
        <v>0</v>
      </c>
      <c r="I763" s="361">
        <f t="shared" si="120"/>
        <v>0</v>
      </c>
    </row>
    <row r="764" spans="2:9" x14ac:dyDescent="0.25">
      <c r="B764" s="354" t="s">
        <v>277</v>
      </c>
      <c r="C764" s="355">
        <v>43983</v>
      </c>
      <c r="D764" s="12">
        <v>0</v>
      </c>
      <c r="E764" s="358">
        <f t="shared" si="115"/>
        <v>0</v>
      </c>
      <c r="F764" s="356">
        <f t="shared" si="119"/>
        <v>0</v>
      </c>
      <c r="G764" s="354">
        <v>0</v>
      </c>
      <c r="H764" s="356">
        <f t="shared" si="116"/>
        <v>0</v>
      </c>
      <c r="I764" s="361">
        <f t="shared" si="120"/>
        <v>0</v>
      </c>
    </row>
    <row r="765" spans="2:9" x14ac:dyDescent="0.25">
      <c r="B765" s="354" t="s">
        <v>277</v>
      </c>
      <c r="C765" s="355">
        <v>44013</v>
      </c>
      <c r="D765" s="12">
        <v>0</v>
      </c>
      <c r="E765" s="358">
        <f t="shared" si="115"/>
        <v>0</v>
      </c>
      <c r="F765" s="356">
        <f t="shared" si="119"/>
        <v>0</v>
      </c>
      <c r="G765" s="354">
        <v>0</v>
      </c>
      <c r="H765" s="356">
        <f t="shared" si="116"/>
        <v>0</v>
      </c>
      <c r="I765" s="361">
        <f t="shared" si="120"/>
        <v>0</v>
      </c>
    </row>
    <row r="766" spans="2:9" x14ac:dyDescent="0.25">
      <c r="B766" s="354" t="s">
        <v>277</v>
      </c>
      <c r="C766" s="355">
        <v>44044</v>
      </c>
      <c r="D766" s="12">
        <v>0</v>
      </c>
      <c r="E766" s="358">
        <f t="shared" si="115"/>
        <v>0</v>
      </c>
      <c r="F766" s="356">
        <f t="shared" si="119"/>
        <v>0</v>
      </c>
      <c r="G766" s="354">
        <v>0</v>
      </c>
      <c r="H766" s="356">
        <f t="shared" si="116"/>
        <v>0</v>
      </c>
      <c r="I766" s="361">
        <f t="shared" si="120"/>
        <v>0</v>
      </c>
    </row>
    <row r="767" spans="2:9" x14ac:dyDescent="0.25">
      <c r="B767" s="354" t="s">
        <v>277</v>
      </c>
      <c r="C767" s="355">
        <v>44075</v>
      </c>
      <c r="D767" s="12">
        <v>0</v>
      </c>
      <c r="E767" s="358">
        <f t="shared" si="115"/>
        <v>0</v>
      </c>
      <c r="F767" s="356">
        <f t="shared" si="119"/>
        <v>0</v>
      </c>
      <c r="G767" s="354">
        <v>0</v>
      </c>
      <c r="H767" s="356">
        <f t="shared" si="116"/>
        <v>0</v>
      </c>
      <c r="I767" s="361">
        <f t="shared" si="120"/>
        <v>0</v>
      </c>
    </row>
    <row r="768" spans="2:9" x14ac:dyDescent="0.25">
      <c r="B768" s="354" t="s">
        <v>277</v>
      </c>
      <c r="C768" s="355">
        <v>44105</v>
      </c>
      <c r="D768" s="12">
        <v>0</v>
      </c>
      <c r="E768" s="358">
        <f t="shared" si="115"/>
        <v>0</v>
      </c>
      <c r="F768" s="356">
        <f t="shared" ref="F768:F771" si="121">SUM(D768-G768)*1.16%</f>
        <v>0</v>
      </c>
      <c r="G768" s="354">
        <v>0</v>
      </c>
      <c r="H768" s="356">
        <f t="shared" ref="H768:H771" si="122">SUM(E768-G768)</f>
        <v>0</v>
      </c>
      <c r="I768" s="361">
        <f t="shared" ref="I768:I771" si="123">SUM(H768*8.5%/12)</f>
        <v>0</v>
      </c>
    </row>
    <row r="769" spans="2:9" x14ac:dyDescent="0.25">
      <c r="B769" s="354" t="s">
        <v>277</v>
      </c>
      <c r="C769" s="355">
        <v>44136</v>
      </c>
      <c r="D769" s="12">
        <v>0</v>
      </c>
      <c r="E769" s="358">
        <f t="shared" si="115"/>
        <v>0</v>
      </c>
      <c r="F769" s="356">
        <f t="shared" si="121"/>
        <v>0</v>
      </c>
      <c r="G769" s="354">
        <v>0</v>
      </c>
      <c r="H769" s="356">
        <f t="shared" si="122"/>
        <v>0</v>
      </c>
      <c r="I769" s="361">
        <f t="shared" si="123"/>
        <v>0</v>
      </c>
    </row>
    <row r="770" spans="2:9" x14ac:dyDescent="0.25">
      <c r="B770" s="354" t="s">
        <v>277</v>
      </c>
      <c r="C770" s="355">
        <v>44166</v>
      </c>
      <c r="D770" s="12">
        <v>0</v>
      </c>
      <c r="E770" s="358">
        <f t="shared" si="115"/>
        <v>0</v>
      </c>
      <c r="F770" s="356">
        <f t="shared" si="121"/>
        <v>0</v>
      </c>
      <c r="G770" s="354">
        <v>0</v>
      </c>
      <c r="H770" s="356">
        <f t="shared" si="122"/>
        <v>0</v>
      </c>
      <c r="I770" s="361">
        <f t="shared" si="123"/>
        <v>0</v>
      </c>
    </row>
    <row r="771" spans="2:9" x14ac:dyDescent="0.25">
      <c r="B771" s="354" t="s">
        <v>277</v>
      </c>
      <c r="C771" s="355">
        <v>44197</v>
      </c>
      <c r="D771" s="12">
        <v>0</v>
      </c>
      <c r="E771" s="358">
        <f t="shared" si="115"/>
        <v>0</v>
      </c>
      <c r="F771" s="356">
        <f t="shared" si="121"/>
        <v>0</v>
      </c>
      <c r="G771" s="354">
        <v>0</v>
      </c>
      <c r="H771" s="356">
        <f t="shared" si="122"/>
        <v>0</v>
      </c>
      <c r="I771" s="361">
        <f t="shared" si="123"/>
        <v>0</v>
      </c>
    </row>
  </sheetData>
  <mergeCells count="98">
    <mergeCell ref="B2:K2"/>
    <mergeCell ref="B17:D17"/>
    <mergeCell ref="E17:F17"/>
    <mergeCell ref="B35:D35"/>
    <mergeCell ref="E35:F35"/>
    <mergeCell ref="B36:D36"/>
    <mergeCell ref="E36:F36"/>
    <mergeCell ref="B4:D4"/>
    <mergeCell ref="E4:F4"/>
    <mergeCell ref="B5:D5"/>
    <mergeCell ref="E5:F5"/>
    <mergeCell ref="B16:D16"/>
    <mergeCell ref="E16:F16"/>
    <mergeCell ref="B55:D55"/>
    <mergeCell ref="E55:F55"/>
    <mergeCell ref="B56:D56"/>
    <mergeCell ref="E56:F56"/>
    <mergeCell ref="B75:D75"/>
    <mergeCell ref="E75:F75"/>
    <mergeCell ref="B76:D76"/>
    <mergeCell ref="E76:F76"/>
    <mergeCell ref="B95:D95"/>
    <mergeCell ref="E95:F95"/>
    <mergeCell ref="B96:D96"/>
    <mergeCell ref="E96:F96"/>
    <mergeCell ref="B114:D114"/>
    <mergeCell ref="E114:F114"/>
    <mergeCell ref="B115:D115"/>
    <mergeCell ref="E115:F115"/>
    <mergeCell ref="B133:D133"/>
    <mergeCell ref="E133:F133"/>
    <mergeCell ref="B134:D134"/>
    <mergeCell ref="E134:F134"/>
    <mergeCell ref="B152:D152"/>
    <mergeCell ref="E152:F152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09:D209"/>
    <mergeCell ref="E209:F209"/>
    <mergeCell ref="B210:D210"/>
    <mergeCell ref="E210:F210"/>
    <mergeCell ref="B229:D229"/>
    <mergeCell ref="E229:F229"/>
    <mergeCell ref="B230:D230"/>
    <mergeCell ref="E230:F230"/>
    <mergeCell ref="B248:D248"/>
    <mergeCell ref="E248:F248"/>
    <mergeCell ref="B249:D249"/>
    <mergeCell ref="E249:F249"/>
    <mergeCell ref="B268:D268"/>
    <mergeCell ref="E268:F268"/>
    <mergeCell ref="B269:D269"/>
    <mergeCell ref="E269:F269"/>
    <mergeCell ref="B288:D288"/>
    <mergeCell ref="E288:F288"/>
    <mergeCell ref="B289:D289"/>
    <mergeCell ref="E289:F289"/>
    <mergeCell ref="B308:D308"/>
    <mergeCell ref="E308:F308"/>
    <mergeCell ref="B309:D309"/>
    <mergeCell ref="E309:F309"/>
    <mergeCell ref="B327:D327"/>
    <mergeCell ref="E327:F327"/>
    <mergeCell ref="B328:D328"/>
    <mergeCell ref="E328:F328"/>
    <mergeCell ref="B346:D346"/>
    <mergeCell ref="E346:F346"/>
    <mergeCell ref="B347:D347"/>
    <mergeCell ref="E347:F347"/>
    <mergeCell ref="B366:D366"/>
    <mergeCell ref="E366:F366"/>
    <mergeCell ref="B367:D367"/>
    <mergeCell ref="E367:F367"/>
    <mergeCell ref="B385:D385"/>
    <mergeCell ref="E385:F385"/>
    <mergeCell ref="B386:D386"/>
    <mergeCell ref="E386:F386"/>
    <mergeCell ref="B442:D442"/>
    <mergeCell ref="E442:F442"/>
    <mergeCell ref="B443:D443"/>
    <mergeCell ref="E443:F443"/>
    <mergeCell ref="C452:K452"/>
    <mergeCell ref="B424:D424"/>
    <mergeCell ref="E424:F424"/>
    <mergeCell ref="B404:D404"/>
    <mergeCell ref="E404:F404"/>
    <mergeCell ref="B405:D405"/>
    <mergeCell ref="E405:F405"/>
    <mergeCell ref="B423:D423"/>
    <mergeCell ref="E423:F423"/>
  </mergeCells>
  <printOptions horizontalCentered="1" verticalCentered="1"/>
  <pageMargins left="0" right="0" top="0" bottom="0" header="0" footer="0"/>
  <pageSetup paperSize="9" scale="77" orientation="landscape" verticalDpi="300" r:id="rId1"/>
  <rowBreaks count="6" manualBreakCount="6">
    <brk id="54" min="1" max="10" man="1"/>
    <brk id="113" min="1" max="10" man="1"/>
    <brk id="170" min="1" max="10" man="1"/>
    <brk id="287" min="1" max="10" man="1"/>
    <brk id="345" min="1" max="10" man="1"/>
    <brk id="403" min="1" max="10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39"/>
  <sheetViews>
    <sheetView workbookViewId="0">
      <selection activeCell="D742" sqref="D742"/>
    </sheetView>
  </sheetViews>
  <sheetFormatPr defaultColWidth="21.85546875" defaultRowHeight="23.25" x14ac:dyDescent="0.25"/>
  <cols>
    <col min="1" max="1" width="2.7109375" customWidth="1"/>
    <col min="2" max="2" width="29.285156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9.140625" customWidth="1"/>
    <col min="9" max="9" width="12.5703125" style="41" customWidth="1"/>
    <col min="10" max="10" width="15.5703125" style="16" customWidth="1"/>
    <col min="11" max="11" width="16.140625" customWidth="1"/>
  </cols>
  <sheetData>
    <row r="1" spans="2:11" ht="15" x14ac:dyDescent="0.25">
      <c r="I1" s="31"/>
    </row>
    <row r="2" spans="2:11" s="2" customFormat="1" ht="12.75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x14ac:dyDescent="0.25">
      <c r="B3" s="175"/>
      <c r="C3" s="175"/>
      <c r="D3" s="175"/>
      <c r="E3" s="175"/>
      <c r="F3" s="175"/>
      <c r="G3" s="175"/>
      <c r="H3" s="152" t="s">
        <v>1</v>
      </c>
      <c r="I3" s="157"/>
      <c r="J3" s="174"/>
      <c r="K3" s="15"/>
    </row>
    <row r="4" spans="2:11" s="2" customFormat="1" ht="12.75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x14ac:dyDescent="0.25">
      <c r="B5" s="439" t="s">
        <v>104</v>
      </c>
      <c r="C5" s="439"/>
      <c r="D5" s="439"/>
      <c r="E5" s="439" t="s">
        <v>105</v>
      </c>
      <c r="F5" s="439"/>
      <c r="G5" s="4" t="s">
        <v>106</v>
      </c>
      <c r="H5" s="55">
        <v>0.12</v>
      </c>
      <c r="I5" s="32"/>
      <c r="J5" s="18"/>
      <c r="K5" s="15"/>
    </row>
    <row r="6" spans="2:11" s="2" customFormat="1" ht="12.75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x14ac:dyDescent="0.25">
      <c r="B8" s="2" t="s">
        <v>18</v>
      </c>
      <c r="C8" s="6">
        <v>2830</v>
      </c>
      <c r="D8" s="6">
        <v>5000</v>
      </c>
      <c r="E8" s="6">
        <f t="shared" ref="E8:E11" si="0">$C8*8.33%</f>
        <v>235.739</v>
      </c>
      <c r="F8" s="6">
        <v>135</v>
      </c>
      <c r="G8" s="15">
        <f>G7+H7</f>
        <v>0</v>
      </c>
      <c r="H8" s="15">
        <f t="shared" ref="H8:H11" si="1">E8-F8</f>
        <v>100.739</v>
      </c>
      <c r="I8" s="31"/>
      <c r="J8" s="16"/>
      <c r="K8" s="15">
        <f>(G8)*(H5/12)</f>
        <v>0</v>
      </c>
    </row>
    <row r="9" spans="2:11" s="2" customFormat="1" ht="12.75" x14ac:dyDescent="0.25">
      <c r="B9" s="2" t="s">
        <v>19</v>
      </c>
      <c r="C9" s="6">
        <v>2993</v>
      </c>
      <c r="D9" s="6">
        <v>5000</v>
      </c>
      <c r="E9" s="6">
        <f t="shared" si="0"/>
        <v>249.3169</v>
      </c>
      <c r="F9" s="6">
        <v>249</v>
      </c>
      <c r="G9" s="15">
        <f t="shared" ref="G9:G11" si="2">G8+H8</f>
        <v>100.739</v>
      </c>
      <c r="H9" s="15">
        <f t="shared" si="1"/>
        <v>0.31690000000000396</v>
      </c>
      <c r="I9" s="31"/>
      <c r="J9" s="16"/>
      <c r="K9" s="15">
        <f>(G9)*(H5/12)</f>
        <v>1.00739</v>
      </c>
    </row>
    <row r="10" spans="2:11" s="2" customFormat="1" ht="12.75" x14ac:dyDescent="0.25">
      <c r="B10" s="2" t="s">
        <v>20</v>
      </c>
      <c r="C10" s="6">
        <v>2993</v>
      </c>
      <c r="D10" s="6">
        <v>5000</v>
      </c>
      <c r="E10" s="6">
        <f t="shared" si="0"/>
        <v>249.3169</v>
      </c>
      <c r="F10" s="6">
        <v>249</v>
      </c>
      <c r="G10" s="15">
        <f t="shared" si="2"/>
        <v>101.05590000000001</v>
      </c>
      <c r="H10" s="15">
        <f t="shared" si="1"/>
        <v>0.31690000000000396</v>
      </c>
      <c r="I10" s="31"/>
      <c r="J10" s="16"/>
      <c r="K10" s="15">
        <f>(G10)*(H5/12)</f>
        <v>1.0105590000000002</v>
      </c>
    </row>
    <row r="11" spans="2:11" s="2" customFormat="1" ht="12.75" x14ac:dyDescent="0.25">
      <c r="B11" s="2" t="s">
        <v>21</v>
      </c>
      <c r="C11" s="6">
        <v>2993</v>
      </c>
      <c r="D11" s="6">
        <v>5000</v>
      </c>
      <c r="E11" s="6">
        <f t="shared" si="0"/>
        <v>249.3169</v>
      </c>
      <c r="F11" s="6">
        <v>249</v>
      </c>
      <c r="G11" s="15">
        <f t="shared" si="2"/>
        <v>101.37280000000001</v>
      </c>
      <c r="H11" s="15">
        <f t="shared" si="1"/>
        <v>0.31690000000000396</v>
      </c>
      <c r="I11" s="31"/>
      <c r="J11" s="16"/>
      <c r="K11" s="15">
        <f>(G11)*(H5/12)</f>
        <v>1.0137280000000002</v>
      </c>
    </row>
    <row r="12" spans="2:11" s="2" customFormat="1" ht="12.75" x14ac:dyDescent="0.25">
      <c r="B12" s="7" t="s">
        <v>22</v>
      </c>
      <c r="C12" s="8">
        <f>SUM(C7:C11)</f>
        <v>11809</v>
      </c>
      <c r="D12" s="9" t="s">
        <v>23</v>
      </c>
      <c r="E12" s="8">
        <f>SUM(E7:E11)</f>
        <v>983.68970000000002</v>
      </c>
      <c r="F12" s="8">
        <f>SUM(F7:F11)</f>
        <v>882</v>
      </c>
      <c r="G12" s="30">
        <f>SUM(G7:G11)</f>
        <v>303.16770000000002</v>
      </c>
      <c r="H12" s="30">
        <f>SUM(H7:H11)</f>
        <v>101.68970000000002</v>
      </c>
      <c r="I12" s="34">
        <f>H5/12</f>
        <v>0.01</v>
      </c>
      <c r="J12" s="19"/>
      <c r="K12" s="30">
        <f>SUM(K7:K11)</f>
        <v>3.0316770000000002</v>
      </c>
    </row>
    <row r="13" spans="2:11" s="2" customFormat="1" ht="12.75" x14ac:dyDescent="0.25">
      <c r="G13" s="15"/>
      <c r="H13" s="15"/>
      <c r="I13" s="31"/>
      <c r="J13" s="16"/>
      <c r="K13" s="15"/>
    </row>
    <row r="14" spans="2:11" s="2" customFormat="1" ht="76.5" x14ac:dyDescent="0.25">
      <c r="B14" s="2" t="s">
        <v>24</v>
      </c>
      <c r="C14" s="73">
        <f>G12*I12</f>
        <v>3.0316770000000002</v>
      </c>
      <c r="F14" s="2" t="s">
        <v>25</v>
      </c>
      <c r="G14" s="15">
        <f>C14+H12</f>
        <v>104.72137700000002</v>
      </c>
      <c r="H14" s="15"/>
      <c r="I14" s="73">
        <f>$G$14</f>
        <v>104.72137700000002</v>
      </c>
      <c r="J14" s="143" t="str">
        <f>IF($K12=$C14,"Intt OK","Intt CHECK IT")</f>
        <v>Intt OK</v>
      </c>
      <c r="K14" s="15"/>
    </row>
    <row r="15" spans="2:11" s="2" customFormat="1" ht="12.75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104</v>
      </c>
      <c r="C17" s="439"/>
      <c r="D17" s="439"/>
      <c r="E17" s="439" t="s">
        <v>105</v>
      </c>
      <c r="F17" s="439"/>
      <c r="G17" s="4" t="s">
        <v>106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2993</v>
      </c>
      <c r="D19" s="6">
        <v>5000</v>
      </c>
      <c r="E19" s="6">
        <f>C19*8.33%</f>
        <v>249.3169</v>
      </c>
      <c r="F19" s="6">
        <v>249</v>
      </c>
      <c r="G19" s="69">
        <f>$G$14</f>
        <v>104.72137700000002</v>
      </c>
      <c r="H19" s="15">
        <f t="shared" ref="H19:H30" si="3">E19-F19</f>
        <v>0.31690000000000396</v>
      </c>
      <c r="I19" s="31"/>
      <c r="J19" s="16"/>
      <c r="K19" s="15">
        <f>($G19)*($H$17/12)</f>
        <v>1.0472137700000002</v>
      </c>
    </row>
    <row r="20" spans="2:15" s="2" customFormat="1" ht="12.75" customHeight="1" x14ac:dyDescent="0.25">
      <c r="B20" s="2" t="s">
        <v>28</v>
      </c>
      <c r="C20" s="6">
        <v>3139</v>
      </c>
      <c r="D20" s="6">
        <v>5000</v>
      </c>
      <c r="E20" s="6">
        <f t="shared" ref="E20:E30" si="4">C20*8.33%</f>
        <v>261.4787</v>
      </c>
      <c r="F20" s="6">
        <v>261</v>
      </c>
      <c r="G20" s="15">
        <f>$G19+$H19</f>
        <v>105.03827700000002</v>
      </c>
      <c r="H20" s="15">
        <f t="shared" si="3"/>
        <v>0.47870000000000346</v>
      </c>
      <c r="I20" s="31"/>
      <c r="J20" s="16"/>
      <c r="K20" s="15">
        <f t="shared" ref="K20:K30" si="5">($G20)*($H$17/12)</f>
        <v>1.0503827700000001</v>
      </c>
    </row>
    <row r="21" spans="2:15" s="2" customFormat="1" ht="12.75" customHeight="1" x14ac:dyDescent="0.25">
      <c r="B21" s="2" t="s">
        <v>29</v>
      </c>
      <c r="C21" s="6">
        <v>3139</v>
      </c>
      <c r="D21" s="6">
        <v>5000</v>
      </c>
      <c r="E21" s="6">
        <f t="shared" si="4"/>
        <v>261.4787</v>
      </c>
      <c r="F21" s="6">
        <v>261</v>
      </c>
      <c r="G21" s="15">
        <f t="shared" ref="G21:G30" si="6">$G20+$H20</f>
        <v>105.51697700000003</v>
      </c>
      <c r="H21" s="15">
        <f t="shared" si="3"/>
        <v>0.47870000000000346</v>
      </c>
      <c r="I21" s="31"/>
      <c r="J21" s="16"/>
      <c r="K21" s="15">
        <f t="shared" si="5"/>
        <v>1.0551697700000002</v>
      </c>
    </row>
    <row r="22" spans="2:15" s="2" customFormat="1" ht="12.75" customHeight="1" x14ac:dyDescent="0.25">
      <c r="B22" s="2" t="s">
        <v>30</v>
      </c>
      <c r="C22" s="6">
        <v>3139</v>
      </c>
      <c r="D22" s="6">
        <v>5000</v>
      </c>
      <c r="E22" s="6">
        <f t="shared" si="4"/>
        <v>261.4787</v>
      </c>
      <c r="F22" s="6">
        <v>261</v>
      </c>
      <c r="G22" s="15">
        <f t="shared" si="6"/>
        <v>105.99567700000003</v>
      </c>
      <c r="H22" s="15">
        <f t="shared" si="3"/>
        <v>0.47870000000000346</v>
      </c>
      <c r="I22" s="31"/>
      <c r="J22" s="16"/>
      <c r="K22" s="15">
        <f t="shared" si="5"/>
        <v>1.0599567700000003</v>
      </c>
    </row>
    <row r="23" spans="2:15" s="2" customFormat="1" ht="12.75" customHeight="1" x14ac:dyDescent="0.25">
      <c r="B23" s="2" t="s">
        <v>31</v>
      </c>
      <c r="C23" s="6">
        <v>3139</v>
      </c>
      <c r="D23" s="6">
        <v>5000</v>
      </c>
      <c r="E23" s="6">
        <f t="shared" si="4"/>
        <v>261.4787</v>
      </c>
      <c r="F23" s="6">
        <v>261</v>
      </c>
      <c r="G23" s="15">
        <f t="shared" si="6"/>
        <v>106.47437700000003</v>
      </c>
      <c r="H23" s="15">
        <f t="shared" si="3"/>
        <v>0.47870000000000346</v>
      </c>
      <c r="I23" s="31"/>
      <c r="J23" s="16"/>
      <c r="K23" s="15">
        <f t="shared" si="5"/>
        <v>1.0647437700000004</v>
      </c>
    </row>
    <row r="24" spans="2:15" s="2" customFormat="1" ht="12.75" customHeight="1" x14ac:dyDescent="0.25">
      <c r="B24" s="2" t="s">
        <v>32</v>
      </c>
      <c r="C24" s="6">
        <v>3221</v>
      </c>
      <c r="D24" s="6">
        <v>5000</v>
      </c>
      <c r="E24" s="6">
        <f t="shared" si="4"/>
        <v>268.30930000000001</v>
      </c>
      <c r="F24" s="6">
        <v>268</v>
      </c>
      <c r="G24" s="15">
        <f t="shared" si="6"/>
        <v>106.95307700000004</v>
      </c>
      <c r="H24" s="15">
        <f t="shared" si="3"/>
        <v>0.30930000000000746</v>
      </c>
      <c r="I24" s="31"/>
      <c r="J24" s="16"/>
      <c r="K24" s="15">
        <f t="shared" si="5"/>
        <v>1.0695307700000003</v>
      </c>
    </row>
    <row r="25" spans="2:15" s="2" customFormat="1" ht="12.75" customHeight="1" x14ac:dyDescent="0.25">
      <c r="B25" s="2" t="s">
        <v>33</v>
      </c>
      <c r="C25" s="6">
        <v>3221</v>
      </c>
      <c r="D25" s="6">
        <v>5000</v>
      </c>
      <c r="E25" s="6">
        <f t="shared" si="4"/>
        <v>268.30930000000001</v>
      </c>
      <c r="F25" s="6">
        <v>268</v>
      </c>
      <c r="G25" s="15">
        <f t="shared" si="6"/>
        <v>107.26237700000004</v>
      </c>
      <c r="H25" s="15">
        <f t="shared" si="3"/>
        <v>0.30930000000000746</v>
      </c>
      <c r="I25" s="31"/>
      <c r="J25" s="16"/>
      <c r="K25" s="15">
        <f t="shared" si="5"/>
        <v>1.0726237700000005</v>
      </c>
    </row>
    <row r="26" spans="2:15" s="2" customFormat="1" ht="12.75" customHeight="1" x14ac:dyDescent="0.25">
      <c r="B26" s="2" t="s">
        <v>17</v>
      </c>
      <c r="C26" s="6">
        <v>3385</v>
      </c>
      <c r="D26" s="6">
        <v>5000</v>
      </c>
      <c r="E26" s="6">
        <f t="shared" si="4"/>
        <v>281.97050000000002</v>
      </c>
      <c r="F26" s="6">
        <v>282</v>
      </c>
      <c r="G26" s="15">
        <f t="shared" si="6"/>
        <v>107.57167700000005</v>
      </c>
      <c r="H26" s="15">
        <f t="shared" si="3"/>
        <v>-2.9499999999984539E-2</v>
      </c>
      <c r="I26" s="31"/>
      <c r="J26" s="16"/>
      <c r="K26" s="15">
        <f t="shared" si="5"/>
        <v>1.0757167700000005</v>
      </c>
    </row>
    <row r="27" spans="2:15" s="2" customFormat="1" ht="12.75" customHeight="1" x14ac:dyDescent="0.25">
      <c r="B27" s="2" t="s">
        <v>18</v>
      </c>
      <c r="C27" s="6">
        <v>3472</v>
      </c>
      <c r="D27" s="6">
        <v>5000</v>
      </c>
      <c r="E27" s="6">
        <f t="shared" si="4"/>
        <v>289.2176</v>
      </c>
      <c r="F27" s="6">
        <v>289</v>
      </c>
      <c r="G27" s="15">
        <f t="shared" si="6"/>
        <v>107.54217700000007</v>
      </c>
      <c r="H27" s="15">
        <f t="shared" si="3"/>
        <v>0.21760000000000446</v>
      </c>
      <c r="I27" s="31"/>
      <c r="J27" s="16"/>
      <c r="K27" s="15">
        <f t="shared" si="5"/>
        <v>1.0754217700000006</v>
      </c>
    </row>
    <row r="28" spans="2:15" s="2" customFormat="1" ht="12.75" customHeight="1" x14ac:dyDescent="0.25">
      <c r="B28" s="2" t="s">
        <v>19</v>
      </c>
      <c r="C28" s="6">
        <v>3472</v>
      </c>
      <c r="D28" s="6">
        <v>5000</v>
      </c>
      <c r="E28" s="6">
        <f t="shared" si="4"/>
        <v>289.2176</v>
      </c>
      <c r="F28" s="6">
        <v>289</v>
      </c>
      <c r="G28" s="15">
        <f t="shared" si="6"/>
        <v>107.75977700000007</v>
      </c>
      <c r="H28" s="15">
        <f t="shared" si="3"/>
        <v>0.21760000000000446</v>
      </c>
      <c r="I28" s="31"/>
      <c r="J28" s="16"/>
      <c r="K28" s="15">
        <f t="shared" si="5"/>
        <v>1.0775977700000008</v>
      </c>
    </row>
    <row r="29" spans="2:15" s="2" customFormat="1" ht="12.75" customHeight="1" x14ac:dyDescent="0.25">
      <c r="B29" s="2" t="s">
        <v>20</v>
      </c>
      <c r="C29" s="6">
        <v>3472</v>
      </c>
      <c r="D29" s="6">
        <v>5000</v>
      </c>
      <c r="E29" s="6">
        <f t="shared" si="4"/>
        <v>289.2176</v>
      </c>
      <c r="F29" s="6">
        <v>289</v>
      </c>
      <c r="G29" s="15">
        <f t="shared" si="6"/>
        <v>107.97737700000008</v>
      </c>
      <c r="H29" s="15">
        <f t="shared" si="3"/>
        <v>0.21760000000000446</v>
      </c>
      <c r="I29" s="31"/>
      <c r="J29" s="16"/>
      <c r="K29" s="15">
        <f t="shared" si="5"/>
        <v>1.0797737700000007</v>
      </c>
    </row>
    <row r="30" spans="2:15" s="2" customFormat="1" ht="12.75" customHeight="1" thickBot="1" x14ac:dyDescent="0.3">
      <c r="B30" s="2" t="s">
        <v>21</v>
      </c>
      <c r="C30" s="6">
        <v>3472</v>
      </c>
      <c r="D30" s="6">
        <v>5000</v>
      </c>
      <c r="E30" s="6">
        <f t="shared" si="4"/>
        <v>289.2176</v>
      </c>
      <c r="F30" s="6">
        <v>289</v>
      </c>
      <c r="G30" s="15">
        <f t="shared" si="6"/>
        <v>108.19497700000008</v>
      </c>
      <c r="H30" s="15">
        <f t="shared" si="3"/>
        <v>0.21760000000000446</v>
      </c>
      <c r="I30" s="31"/>
      <c r="J30" s="16"/>
      <c r="K30" s="15">
        <f t="shared" si="5"/>
        <v>1.0819497700000009</v>
      </c>
    </row>
    <row r="31" spans="2:15" s="2" customFormat="1" ht="12.75" customHeight="1" thickBot="1" x14ac:dyDescent="0.3">
      <c r="B31" s="7" t="s">
        <v>22</v>
      </c>
      <c r="C31" s="8">
        <f>SUM(C19:C30)</f>
        <v>39264</v>
      </c>
      <c r="D31" s="9" t="s">
        <v>23</v>
      </c>
      <c r="E31" s="8">
        <f t="shared" ref="E31:F31" si="7">SUM(E19:E30)</f>
        <v>3270.6911999999998</v>
      </c>
      <c r="F31" s="8">
        <f t="shared" si="7"/>
        <v>3267</v>
      </c>
      <c r="G31" s="30">
        <f>SUM(G19:G30)</f>
        <v>1281.0081240000004</v>
      </c>
      <c r="H31" s="30">
        <f t="shared" ref="H31" si="8">SUM(H19:H30)</f>
        <v>3.691200000000066</v>
      </c>
      <c r="I31" s="34">
        <f>H17/12</f>
        <v>0.01</v>
      </c>
      <c r="J31" s="19"/>
      <c r="K31" s="29">
        <f>SUM(K19:K30)</f>
        <v>12.810081240000006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x14ac:dyDescent="0.25">
      <c r="B33" s="2" t="s">
        <v>24</v>
      </c>
      <c r="C33" s="73">
        <f>G31*I31</f>
        <v>12.810081240000004</v>
      </c>
      <c r="F33" s="2" t="s">
        <v>25</v>
      </c>
      <c r="G33" s="73">
        <f>$C33+$H31</f>
        <v>16.501281240000068</v>
      </c>
      <c r="H33" s="15"/>
      <c r="I33" s="15">
        <f>SUM($G$14,$G$33)</f>
        <v>121.22265824000009</v>
      </c>
      <c r="J33" s="143" t="str">
        <f>IF($K31=$C33,"Intt OK","Intt CHECK IT")</f>
        <v>Intt OK</v>
      </c>
      <c r="K33" s="15"/>
    </row>
    <row r="34" spans="2:11" s="1" customForma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x14ac:dyDescent="0.25">
      <c r="B36" s="439" t="s">
        <v>104</v>
      </c>
      <c r="C36" s="439"/>
      <c r="D36" s="439"/>
      <c r="E36" s="439" t="s">
        <v>105</v>
      </c>
      <c r="F36" s="439"/>
      <c r="G36" s="4" t="s">
        <v>106</v>
      </c>
      <c r="H36" s="54">
        <v>0.12</v>
      </c>
      <c r="I36" s="44"/>
      <c r="J36" s="18"/>
      <c r="K36" s="15"/>
    </row>
    <row r="37" spans="2:11" s="2" customFormat="1" ht="12.75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x14ac:dyDescent="0.25">
      <c r="B38" s="2" t="s">
        <v>27</v>
      </c>
      <c r="C38" s="6">
        <v>3472</v>
      </c>
      <c r="D38" s="6">
        <v>5000</v>
      </c>
      <c r="E38" s="6">
        <f>C38*8.33%</f>
        <v>289.2176</v>
      </c>
      <c r="F38" s="6">
        <v>289</v>
      </c>
      <c r="G38" s="15">
        <f>$G$14+$G$33</f>
        <v>121.22265824000009</v>
      </c>
      <c r="H38" s="15">
        <f t="shared" ref="H38:H50" si="9">E38-F38</f>
        <v>0.21760000000000446</v>
      </c>
      <c r="I38" s="31"/>
      <c r="J38" s="16"/>
      <c r="K38" s="15">
        <f>($G38)*($H$36/12)</f>
        <v>1.2122265824000009</v>
      </c>
    </row>
    <row r="39" spans="2:11" s="2" customFormat="1" ht="12.75" x14ac:dyDescent="0.25">
      <c r="B39" s="2" t="s">
        <v>28</v>
      </c>
      <c r="C39" s="6">
        <v>3472</v>
      </c>
      <c r="D39" s="6">
        <v>5000</v>
      </c>
      <c r="E39" s="6">
        <f t="shared" ref="E39:E50" si="10">C39*8.33%</f>
        <v>289.2176</v>
      </c>
      <c r="F39" s="6">
        <v>289</v>
      </c>
      <c r="G39" s="15">
        <f t="shared" ref="G39:G50" si="11">$G38+$H38</f>
        <v>121.44025824000009</v>
      </c>
      <c r="H39" s="15">
        <f t="shared" si="9"/>
        <v>0.21760000000000446</v>
      </c>
      <c r="I39" s="31"/>
      <c r="J39" s="16"/>
      <c r="K39" s="15">
        <f t="shared" ref="K39:K50" si="12">($G39)*($H$36/12)</f>
        <v>1.2144025824000009</v>
      </c>
    </row>
    <row r="40" spans="2:11" s="2" customFormat="1" ht="12.75" x14ac:dyDescent="0.25">
      <c r="B40" s="2" t="s">
        <v>29</v>
      </c>
      <c r="C40" s="6">
        <v>3472</v>
      </c>
      <c r="D40" s="6">
        <v>5000</v>
      </c>
      <c r="E40" s="6">
        <f t="shared" si="10"/>
        <v>289.2176</v>
      </c>
      <c r="F40" s="6">
        <v>289</v>
      </c>
      <c r="G40" s="15">
        <f t="shared" si="11"/>
        <v>121.6578582400001</v>
      </c>
      <c r="H40" s="15">
        <f t="shared" si="9"/>
        <v>0.21760000000000446</v>
      </c>
      <c r="I40" s="31"/>
      <c r="J40" s="16"/>
      <c r="K40" s="15">
        <f t="shared" si="12"/>
        <v>1.2165785824000011</v>
      </c>
    </row>
    <row r="41" spans="2:11" s="2" customFormat="1" ht="12.75" x14ac:dyDescent="0.25">
      <c r="B41" s="2" t="s">
        <v>30</v>
      </c>
      <c r="C41" s="6">
        <v>3472</v>
      </c>
      <c r="D41" s="6">
        <v>5000</v>
      </c>
      <c r="E41" s="6">
        <f t="shared" si="10"/>
        <v>289.2176</v>
      </c>
      <c r="F41" s="6">
        <v>289</v>
      </c>
      <c r="G41" s="15">
        <f t="shared" si="11"/>
        <v>121.8754582400001</v>
      </c>
      <c r="H41" s="15">
        <f t="shared" si="9"/>
        <v>0.21760000000000446</v>
      </c>
      <c r="I41" s="31"/>
      <c r="J41" s="16"/>
      <c r="K41" s="15">
        <f t="shared" si="12"/>
        <v>1.218754582400001</v>
      </c>
    </row>
    <row r="42" spans="2:11" s="2" customFormat="1" ht="12.75" x14ac:dyDescent="0.25">
      <c r="B42" s="2" t="s">
        <v>31</v>
      </c>
      <c r="C42" s="6">
        <v>3472</v>
      </c>
      <c r="D42" s="6">
        <v>5000</v>
      </c>
      <c r="E42" s="6">
        <f t="shared" si="10"/>
        <v>289.2176</v>
      </c>
      <c r="F42" s="6">
        <v>289</v>
      </c>
      <c r="G42" s="15">
        <f t="shared" si="11"/>
        <v>122.0930582400001</v>
      </c>
      <c r="H42" s="15">
        <f t="shared" si="9"/>
        <v>0.21760000000000446</v>
      </c>
      <c r="I42" s="31"/>
      <c r="J42" s="16"/>
      <c r="K42" s="15">
        <f t="shared" si="12"/>
        <v>1.220930582400001</v>
      </c>
    </row>
    <row r="43" spans="2:11" s="2" customFormat="1" ht="12.75" x14ac:dyDescent="0.25">
      <c r="B43" s="2" t="s">
        <v>32</v>
      </c>
      <c r="C43" s="6">
        <v>3626</v>
      </c>
      <c r="D43" s="6">
        <v>5000</v>
      </c>
      <c r="E43" s="6">
        <f t="shared" si="10"/>
        <v>302.04579999999999</v>
      </c>
      <c r="F43" s="6">
        <v>302</v>
      </c>
      <c r="G43" s="15">
        <f t="shared" si="11"/>
        <v>122.31065824000011</v>
      </c>
      <c r="H43" s="15">
        <f t="shared" si="9"/>
        <v>4.579999999998563E-2</v>
      </c>
      <c r="I43" s="31"/>
      <c r="J43" s="16"/>
      <c r="K43" s="15">
        <f t="shared" si="12"/>
        <v>1.2231065824000011</v>
      </c>
    </row>
    <row r="44" spans="2:11" s="2" customFormat="1" ht="12.75" x14ac:dyDescent="0.25">
      <c r="B44" s="2" t="s">
        <v>33</v>
      </c>
      <c r="C44" s="6">
        <v>3626</v>
      </c>
      <c r="D44" s="6">
        <v>5000</v>
      </c>
      <c r="E44" s="6">
        <f t="shared" si="10"/>
        <v>302.04579999999999</v>
      </c>
      <c r="F44" s="6">
        <v>302</v>
      </c>
      <c r="G44" s="15">
        <f t="shared" si="11"/>
        <v>122.35645824000009</v>
      </c>
      <c r="H44" s="15">
        <f t="shared" si="9"/>
        <v>4.579999999998563E-2</v>
      </c>
      <c r="I44" s="31"/>
      <c r="J44" s="16"/>
      <c r="K44" s="15">
        <f t="shared" si="12"/>
        <v>1.223564582400001</v>
      </c>
    </row>
    <row r="45" spans="2:11" s="2" customFormat="1" ht="12.75" x14ac:dyDescent="0.25">
      <c r="B45" s="2" t="s">
        <v>17</v>
      </c>
      <c r="C45" s="6">
        <v>3626</v>
      </c>
      <c r="D45" s="6">
        <v>5000</v>
      </c>
      <c r="E45" s="6">
        <f t="shared" si="10"/>
        <v>302.04579999999999</v>
      </c>
      <c r="F45" s="6">
        <v>302</v>
      </c>
      <c r="G45" s="15">
        <f t="shared" si="11"/>
        <v>122.40225824000008</v>
      </c>
      <c r="H45" s="15">
        <f t="shared" si="9"/>
        <v>4.579999999998563E-2</v>
      </c>
      <c r="I45" s="31"/>
      <c r="J45" s="16"/>
      <c r="K45" s="15">
        <f t="shared" si="12"/>
        <v>1.2240225824000008</v>
      </c>
    </row>
    <row r="46" spans="2:11" s="2" customFormat="1" ht="12.75" x14ac:dyDescent="0.25">
      <c r="B46" s="2" t="s">
        <v>18</v>
      </c>
      <c r="C46" s="6">
        <v>3717</v>
      </c>
      <c r="D46" s="6">
        <v>5000</v>
      </c>
      <c r="E46" s="6">
        <f t="shared" si="10"/>
        <v>309.62610000000001</v>
      </c>
      <c r="F46" s="6">
        <v>310</v>
      </c>
      <c r="G46" s="15">
        <f t="shared" si="11"/>
        <v>122.44805824000007</v>
      </c>
      <c r="H46" s="15">
        <f t="shared" si="9"/>
        <v>-0.37389999999999191</v>
      </c>
      <c r="I46" s="31"/>
      <c r="J46" s="16"/>
      <c r="K46" s="15">
        <f t="shared" si="12"/>
        <v>1.2244805824000007</v>
      </c>
    </row>
    <row r="47" spans="2:11" s="2" customFormat="1" ht="12.75" x14ac:dyDescent="0.25">
      <c r="B47" s="2" t="s">
        <v>19</v>
      </c>
      <c r="C47" s="6">
        <v>3875</v>
      </c>
      <c r="D47" s="6">
        <v>5000</v>
      </c>
      <c r="E47" s="6">
        <f t="shared" si="10"/>
        <v>322.78750000000002</v>
      </c>
      <c r="F47" s="6">
        <v>323</v>
      </c>
      <c r="G47" s="15">
        <f t="shared" si="11"/>
        <v>122.07415824000007</v>
      </c>
      <c r="H47" s="15">
        <f t="shared" si="9"/>
        <v>-0.21249999999997726</v>
      </c>
      <c r="I47" s="31"/>
      <c r="J47" s="16"/>
      <c r="K47" s="15">
        <f t="shared" si="12"/>
        <v>1.2207415824000007</v>
      </c>
    </row>
    <row r="48" spans="2:11" s="2" customFormat="1" ht="12.75" x14ac:dyDescent="0.25">
      <c r="B48" s="2" t="s">
        <v>20</v>
      </c>
      <c r="C48" s="6">
        <v>3875</v>
      </c>
      <c r="D48" s="6">
        <v>5000</v>
      </c>
      <c r="E48" s="6">
        <f t="shared" si="10"/>
        <v>322.78750000000002</v>
      </c>
      <c r="F48" s="6">
        <v>323</v>
      </c>
      <c r="G48" s="15">
        <f t="shared" si="11"/>
        <v>121.8616582400001</v>
      </c>
      <c r="H48" s="15">
        <f t="shared" si="9"/>
        <v>-0.21249999999997726</v>
      </c>
      <c r="I48" s="31"/>
      <c r="J48" s="16"/>
      <c r="K48" s="15">
        <f t="shared" si="12"/>
        <v>1.218616582400001</v>
      </c>
    </row>
    <row r="49" spans="2:11" s="2" customFormat="1" ht="12.75" x14ac:dyDescent="0.25">
      <c r="B49" s="2" t="s">
        <v>21</v>
      </c>
      <c r="C49" s="6">
        <v>3875</v>
      </c>
      <c r="D49" s="6">
        <v>5000</v>
      </c>
      <c r="E49" s="6">
        <f t="shared" si="10"/>
        <v>322.78750000000002</v>
      </c>
      <c r="F49" s="6">
        <v>323</v>
      </c>
      <c r="G49" s="15">
        <f t="shared" si="11"/>
        <v>121.64915824000012</v>
      </c>
      <c r="H49" s="15">
        <f t="shared" si="9"/>
        <v>-0.21249999999997726</v>
      </c>
      <c r="I49" s="31"/>
      <c r="J49" s="16"/>
      <c r="K49" s="15">
        <f t="shared" si="12"/>
        <v>1.2164915824000013</v>
      </c>
    </row>
    <row r="50" spans="2:11" s="2" customFormat="1" ht="13.5" thickBot="1" x14ac:dyDescent="0.3">
      <c r="B50" s="2" t="s">
        <v>119</v>
      </c>
      <c r="C50" s="6">
        <v>2247</v>
      </c>
      <c r="D50" s="6">
        <v>5000</v>
      </c>
      <c r="E50" s="6">
        <f t="shared" si="10"/>
        <v>187.17509999999999</v>
      </c>
      <c r="F50" s="6">
        <v>0</v>
      </c>
      <c r="G50" s="15">
        <f t="shared" si="11"/>
        <v>121.43665824000014</v>
      </c>
      <c r="H50" s="15">
        <f t="shared" si="9"/>
        <v>187.17509999999999</v>
      </c>
      <c r="K50" s="15">
        <f t="shared" si="12"/>
        <v>1.2143665824000014</v>
      </c>
    </row>
    <row r="51" spans="2:11" s="2" customFormat="1" ht="13.5" thickBot="1" x14ac:dyDescent="0.3">
      <c r="B51" s="7" t="s">
        <v>22</v>
      </c>
      <c r="C51" s="8">
        <f>SUM(C38:C50)</f>
        <v>45827</v>
      </c>
      <c r="D51" s="9" t="s">
        <v>23</v>
      </c>
      <c r="E51" s="8">
        <f>SUM(E38:E50)</f>
        <v>3817.3890999999994</v>
      </c>
      <c r="F51" s="8">
        <f>SUM(F38:F50)</f>
        <v>3630</v>
      </c>
      <c r="G51" s="30">
        <f>SUM(G38:G50)</f>
        <v>1584.8283571200009</v>
      </c>
      <c r="H51" s="30">
        <f>SUM(H38:H50)</f>
        <v>187.38910000000004</v>
      </c>
      <c r="I51" s="34">
        <f>H36/12</f>
        <v>0.01</v>
      </c>
      <c r="J51" s="19"/>
      <c r="K51" s="29">
        <f>SUM(K38:K50)</f>
        <v>15.848283571200012</v>
      </c>
    </row>
    <row r="52" spans="2:11" s="2" customFormat="1" ht="12.75" x14ac:dyDescent="0.25">
      <c r="G52" s="15"/>
      <c r="H52" s="15"/>
      <c r="I52" s="31"/>
      <c r="J52" s="16"/>
      <c r="K52" s="15"/>
    </row>
    <row r="53" spans="2:11" s="2" customFormat="1" ht="12.75" x14ac:dyDescent="0.25">
      <c r="B53" s="2" t="s">
        <v>24</v>
      </c>
      <c r="C53" s="73">
        <f>G51*I51</f>
        <v>15.848283571200009</v>
      </c>
      <c r="F53" s="2" t="s">
        <v>25</v>
      </c>
      <c r="G53" s="73">
        <f>$C53+$H51</f>
        <v>203.23738357120004</v>
      </c>
      <c r="H53" s="15"/>
      <c r="I53" s="15">
        <f>SUM($G$14,$G$33,$G$53)</f>
        <v>324.46004181120014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135" t="str">
        <f>IF($I53=$G58,"OK","CHECK IT")</f>
        <v>OK</v>
      </c>
      <c r="J54" s="20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136" t="s">
        <v>36</v>
      </c>
      <c r="J55" s="18"/>
      <c r="K55" s="15"/>
    </row>
    <row r="56" spans="2:11" s="2" customFormat="1" ht="12.75" customHeight="1" x14ac:dyDescent="0.25">
      <c r="B56" s="439" t="s">
        <v>104</v>
      </c>
      <c r="C56" s="439"/>
      <c r="D56" s="439"/>
      <c r="E56" s="439" t="s">
        <v>105</v>
      </c>
      <c r="F56" s="439"/>
      <c r="G56" s="4" t="s">
        <v>106</v>
      </c>
      <c r="H56" s="54">
        <v>0.12</v>
      </c>
      <c r="I56" s="44"/>
      <c r="J56" s="17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3875</v>
      </c>
      <c r="D58" s="6">
        <v>5000</v>
      </c>
      <c r="E58" s="6">
        <f>C58*8.33%</f>
        <v>322.78750000000002</v>
      </c>
      <c r="F58" s="6">
        <v>323</v>
      </c>
      <c r="G58" s="15">
        <f>$G$14+$G$33+$G$53</f>
        <v>324.46004181120014</v>
      </c>
      <c r="H58" s="15">
        <f t="shared" ref="H58:H70" si="13">E58-F58</f>
        <v>-0.21249999999997726</v>
      </c>
      <c r="I58" s="31"/>
      <c r="J58" s="16"/>
      <c r="K58" s="15">
        <f>($G58)*($H$56/12)</f>
        <v>3.2446004181120016</v>
      </c>
    </row>
    <row r="59" spans="2:11" s="2" customFormat="1" ht="12.75" customHeight="1" x14ac:dyDescent="0.25">
      <c r="B59" s="2" t="s">
        <v>28</v>
      </c>
      <c r="C59" s="6">
        <v>4053</v>
      </c>
      <c r="D59" s="6">
        <v>5000</v>
      </c>
      <c r="E59" s="6">
        <f t="shared" ref="E59:E69" si="14">C59*8.33%</f>
        <v>337.61489999999998</v>
      </c>
      <c r="F59" s="6">
        <v>337</v>
      </c>
      <c r="G59" s="15">
        <f t="shared" ref="G59:G70" si="15">$G58+$H58</f>
        <v>324.24754181120016</v>
      </c>
      <c r="H59" s="15">
        <f t="shared" si="13"/>
        <v>0.61489999999997735</v>
      </c>
      <c r="I59" s="31"/>
      <c r="J59" s="16"/>
      <c r="K59" s="15">
        <f>($G59)*($H$56/12)</f>
        <v>3.2424754181120017</v>
      </c>
    </row>
    <row r="60" spans="2:11" s="2" customFormat="1" ht="12.75" customHeight="1" x14ac:dyDescent="0.25">
      <c r="B60" s="2" t="s">
        <v>29</v>
      </c>
      <c r="C60" s="6">
        <v>4053</v>
      </c>
      <c r="D60" s="6">
        <v>5000</v>
      </c>
      <c r="E60" s="6">
        <f t="shared" si="14"/>
        <v>337.61489999999998</v>
      </c>
      <c r="F60" s="6">
        <v>337</v>
      </c>
      <c r="G60" s="15">
        <f t="shared" si="15"/>
        <v>324.86244181120014</v>
      </c>
      <c r="H60" s="15">
        <f t="shared" si="13"/>
        <v>0.61489999999997735</v>
      </c>
      <c r="I60" s="31"/>
      <c r="J60" s="16"/>
      <c r="K60" s="15">
        <f>($G60)*($H$56/12)</f>
        <v>3.2486244181120014</v>
      </c>
    </row>
    <row r="61" spans="2:11" s="2" customFormat="1" ht="12.75" customHeight="1" x14ac:dyDescent="0.25">
      <c r="B61" s="2" t="s">
        <v>30</v>
      </c>
      <c r="C61" s="6">
        <v>4053</v>
      </c>
      <c r="D61" s="6">
        <v>5000</v>
      </c>
      <c r="E61" s="6">
        <f t="shared" si="14"/>
        <v>337.61489999999998</v>
      </c>
      <c r="F61" s="6">
        <v>337</v>
      </c>
      <c r="G61" s="15">
        <f t="shared" si="15"/>
        <v>325.47734181120012</v>
      </c>
      <c r="H61" s="15">
        <f t="shared" si="13"/>
        <v>0.61489999999997735</v>
      </c>
      <c r="I61" s="31"/>
      <c r="J61" s="16"/>
      <c r="K61" s="15">
        <f>($G61)*($H$56/12)</f>
        <v>3.2547734181120012</v>
      </c>
    </row>
    <row r="62" spans="2:11" s="2" customFormat="1" ht="12.75" customHeight="1" x14ac:dyDescent="0.25">
      <c r="B62" s="2" t="s">
        <v>31</v>
      </c>
      <c r="C62" s="6">
        <v>4053</v>
      </c>
      <c r="D62" s="6">
        <v>5000</v>
      </c>
      <c r="E62" s="6">
        <f t="shared" si="14"/>
        <v>337.61489999999998</v>
      </c>
      <c r="F62" s="6">
        <v>337</v>
      </c>
      <c r="G62" s="15">
        <f t="shared" si="15"/>
        <v>326.0922418112001</v>
      </c>
      <c r="H62" s="15">
        <f t="shared" si="13"/>
        <v>0.61489999999997735</v>
      </c>
      <c r="I62" s="31"/>
      <c r="J62" s="16"/>
      <c r="K62" s="15">
        <f>($G62)*($H$56/12)</f>
        <v>3.2609224181120009</v>
      </c>
    </row>
    <row r="63" spans="2:11" s="2" customFormat="1" ht="12.75" customHeight="1" x14ac:dyDescent="0.25">
      <c r="B63" s="2" t="s">
        <v>32</v>
      </c>
      <c r="C63" s="6">
        <v>4053</v>
      </c>
      <c r="D63" s="6">
        <v>5000</v>
      </c>
      <c r="E63" s="6">
        <f t="shared" si="14"/>
        <v>337.61489999999998</v>
      </c>
      <c r="F63" s="6">
        <v>337</v>
      </c>
      <c r="G63" s="15">
        <f t="shared" si="15"/>
        <v>326.70714181120007</v>
      </c>
      <c r="H63" s="15">
        <f t="shared" si="13"/>
        <v>0.61489999999997735</v>
      </c>
      <c r="I63" s="31"/>
      <c r="J63" s="16"/>
      <c r="K63" s="15">
        <f t="shared" ref="K63:K70" si="16">($G63)*($H$56/12)</f>
        <v>3.2670714181120006</v>
      </c>
    </row>
    <row r="64" spans="2:11" s="2" customFormat="1" ht="12.75" customHeight="1" x14ac:dyDescent="0.25">
      <c r="B64" s="2" t="s">
        <v>33</v>
      </c>
      <c r="C64" s="6">
        <v>4053</v>
      </c>
      <c r="D64" s="6">
        <v>5000</v>
      </c>
      <c r="E64" s="6">
        <f t="shared" si="14"/>
        <v>337.61489999999998</v>
      </c>
      <c r="F64" s="6">
        <v>337</v>
      </c>
      <c r="G64" s="15">
        <f t="shared" si="15"/>
        <v>327.32204181120005</v>
      </c>
      <c r="H64" s="15">
        <f t="shared" si="13"/>
        <v>0.61489999999997735</v>
      </c>
      <c r="I64" s="31"/>
      <c r="J64" s="16"/>
      <c r="K64" s="15">
        <f t="shared" si="16"/>
        <v>3.2732204181120004</v>
      </c>
    </row>
    <row r="65" spans="1:11" s="2" customFormat="1" ht="12.75" customHeight="1" x14ac:dyDescent="0.25">
      <c r="B65" s="2" t="s">
        <v>17</v>
      </c>
      <c r="C65" s="6">
        <v>4053</v>
      </c>
      <c r="D65" s="6">
        <v>5000</v>
      </c>
      <c r="E65" s="6">
        <f t="shared" si="14"/>
        <v>337.61489999999998</v>
      </c>
      <c r="F65" s="6">
        <v>337</v>
      </c>
      <c r="G65" s="15">
        <f t="shared" si="15"/>
        <v>327.93694181120003</v>
      </c>
      <c r="H65" s="15">
        <f t="shared" si="13"/>
        <v>0.61489999999997735</v>
      </c>
      <c r="I65" s="31"/>
      <c r="J65" s="16"/>
      <c r="K65" s="15">
        <f t="shared" si="16"/>
        <v>3.2793694181120006</v>
      </c>
    </row>
    <row r="66" spans="1:11" s="2" customFormat="1" ht="12.75" customHeight="1" x14ac:dyDescent="0.25">
      <c r="B66" s="2" t="s">
        <v>18</v>
      </c>
      <c r="C66" s="6">
        <v>4479</v>
      </c>
      <c r="D66" s="6">
        <v>5000</v>
      </c>
      <c r="E66" s="6">
        <f t="shared" si="14"/>
        <v>373.10070000000002</v>
      </c>
      <c r="F66" s="6">
        <v>373</v>
      </c>
      <c r="G66" s="15">
        <f t="shared" si="15"/>
        <v>328.55184181120001</v>
      </c>
      <c r="H66" s="15">
        <f t="shared" si="13"/>
        <v>0.10070000000001755</v>
      </c>
      <c r="I66" s="31"/>
      <c r="J66" s="16"/>
      <c r="K66" s="15">
        <f t="shared" si="16"/>
        <v>3.2855184181120003</v>
      </c>
    </row>
    <row r="67" spans="1:11" s="2" customFormat="1" ht="12.75" customHeight="1" x14ac:dyDescent="0.25">
      <c r="B67" s="2" t="s">
        <v>19</v>
      </c>
      <c r="C67" s="6">
        <v>4479</v>
      </c>
      <c r="D67" s="6">
        <v>5000</v>
      </c>
      <c r="E67" s="6">
        <f t="shared" si="14"/>
        <v>373.10070000000002</v>
      </c>
      <c r="F67" s="6">
        <v>373</v>
      </c>
      <c r="G67" s="15">
        <f t="shared" si="15"/>
        <v>328.65254181120002</v>
      </c>
      <c r="H67" s="15">
        <f t="shared" si="13"/>
        <v>0.10070000000001755</v>
      </c>
      <c r="I67" s="31"/>
      <c r="J67" s="16"/>
      <c r="K67" s="15">
        <f t="shared" si="16"/>
        <v>3.2865254181120003</v>
      </c>
    </row>
    <row r="68" spans="1:11" s="2" customFormat="1" ht="12.75" customHeight="1" x14ac:dyDescent="0.25">
      <c r="B68" s="2" t="s">
        <v>20</v>
      </c>
      <c r="C68" s="6">
        <v>4479</v>
      </c>
      <c r="D68" s="6">
        <v>5000</v>
      </c>
      <c r="E68" s="6">
        <f t="shared" si="14"/>
        <v>373.10070000000002</v>
      </c>
      <c r="F68" s="6">
        <v>373</v>
      </c>
      <c r="G68" s="15">
        <f t="shared" si="15"/>
        <v>328.75324181120004</v>
      </c>
      <c r="H68" s="15">
        <f t="shared" si="13"/>
        <v>0.10070000000001755</v>
      </c>
      <c r="I68" s="31"/>
      <c r="J68" s="16"/>
      <c r="K68" s="15">
        <f t="shared" si="16"/>
        <v>3.2875324181120007</v>
      </c>
    </row>
    <row r="69" spans="1:11" s="2" customFormat="1" ht="12.75" customHeight="1" x14ac:dyDescent="0.25">
      <c r="B69" s="2" t="s">
        <v>21</v>
      </c>
      <c r="C69" s="6">
        <v>5734</v>
      </c>
      <c r="D69" s="6">
        <v>5000</v>
      </c>
      <c r="E69" s="6">
        <f t="shared" si="14"/>
        <v>477.6422</v>
      </c>
      <c r="F69" s="6">
        <v>417</v>
      </c>
      <c r="G69" s="15">
        <f t="shared" si="15"/>
        <v>328.85394181120006</v>
      </c>
      <c r="H69" s="15">
        <f t="shared" si="13"/>
        <v>60.642200000000003</v>
      </c>
      <c r="K69" s="15">
        <f t="shared" si="16"/>
        <v>3.2885394181120007</v>
      </c>
    </row>
    <row r="70" spans="1:11" s="2" customFormat="1" ht="12.75" customHeight="1" thickBot="1" x14ac:dyDescent="0.3">
      <c r="A70" s="2" t="s">
        <v>54</v>
      </c>
      <c r="B70" s="2" t="s">
        <v>119</v>
      </c>
      <c r="C70" s="6">
        <v>11560</v>
      </c>
      <c r="D70" s="6">
        <v>5000</v>
      </c>
      <c r="E70" s="6">
        <f t="shared" ref="E70" si="17">$C70*8.33%</f>
        <v>962.94799999999998</v>
      </c>
      <c r="F70" s="6">
        <v>371</v>
      </c>
      <c r="G70" s="15">
        <f t="shared" si="15"/>
        <v>389.49614181120006</v>
      </c>
      <c r="H70" s="15">
        <f t="shared" si="13"/>
        <v>591.94799999999998</v>
      </c>
      <c r="K70" s="15">
        <f t="shared" si="16"/>
        <v>3.8949614181120009</v>
      </c>
    </row>
    <row r="71" spans="1:11" s="2" customFormat="1" ht="12.75" customHeight="1" thickBot="1" x14ac:dyDescent="0.3">
      <c r="B71" s="7" t="s">
        <v>22</v>
      </c>
      <c r="C71" s="8">
        <f>SUM(C58:C70)</f>
        <v>62977</v>
      </c>
      <c r="D71" s="9" t="s">
        <v>23</v>
      </c>
      <c r="E71" s="8">
        <f t="shared" ref="E71:H71" si="18">SUM(E58:E70)</f>
        <v>5245.9841000000006</v>
      </c>
      <c r="F71" s="8">
        <f t="shared" si="18"/>
        <v>4589</v>
      </c>
      <c r="G71" s="8">
        <f t="shared" si="18"/>
        <v>4311.4134435456008</v>
      </c>
      <c r="H71" s="8">
        <f t="shared" si="18"/>
        <v>656.9840999999999</v>
      </c>
      <c r="I71" s="34">
        <f>H56/12</f>
        <v>0.01</v>
      </c>
      <c r="J71" s="19"/>
      <c r="K71" s="29">
        <f>SUM(K58:K70)</f>
        <v>43.114134435456016</v>
      </c>
    </row>
    <row r="72" spans="1:11" s="2" customFormat="1" ht="12.75" customHeight="1" x14ac:dyDescent="0.25">
      <c r="G72" s="15"/>
      <c r="H72" s="15"/>
      <c r="I72" s="31"/>
      <c r="J72" s="16"/>
      <c r="K72" s="15"/>
    </row>
    <row r="73" spans="1:11" s="2" customFormat="1" ht="12.75" customHeight="1" x14ac:dyDescent="0.25">
      <c r="B73" s="2" t="s">
        <v>24</v>
      </c>
      <c r="C73" s="73">
        <f>G71*I71</f>
        <v>43.114134435456009</v>
      </c>
      <c r="F73" s="2" t="s">
        <v>25</v>
      </c>
      <c r="G73" s="73">
        <f>$C73+$H71</f>
        <v>700.09823443545588</v>
      </c>
      <c r="H73" s="15"/>
      <c r="I73" s="15">
        <f>SUM($G$14,$G$33,$G$53,$G$73)</f>
        <v>1024.5582762466561</v>
      </c>
      <c r="J73" s="143" t="str">
        <f>IF($K71=$C73,"Intt OK","Intt CHECK IT")</f>
        <v>Intt OK</v>
      </c>
      <c r="K73" s="15"/>
    </row>
    <row r="74" spans="1:11" s="1" customFormat="1" ht="12.75" customHeight="1" x14ac:dyDescent="0.25">
      <c r="H74" s="53"/>
      <c r="I74" s="135" t="str">
        <f>IF($I73=$G78,"OK","CHECK IT")</f>
        <v>OK</v>
      </c>
      <c r="J74" s="18"/>
      <c r="K74" s="28"/>
    </row>
    <row r="75" spans="1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136" t="s">
        <v>37</v>
      </c>
      <c r="J75" s="17"/>
      <c r="K75" s="15"/>
    </row>
    <row r="76" spans="1:11" s="2" customFormat="1" ht="12.75" customHeight="1" x14ac:dyDescent="0.25">
      <c r="B76" s="439" t="s">
        <v>104</v>
      </c>
      <c r="C76" s="439"/>
      <c r="D76" s="439"/>
      <c r="E76" s="439" t="s">
        <v>105</v>
      </c>
      <c r="F76" s="439"/>
      <c r="G76" s="4" t="s">
        <v>106</v>
      </c>
      <c r="H76" s="55">
        <v>0.12</v>
      </c>
      <c r="I76" s="31"/>
      <c r="J76" s="16"/>
      <c r="K76" s="15"/>
    </row>
    <row r="77" spans="1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6"/>
      <c r="K77" s="15"/>
    </row>
    <row r="78" spans="1:11" s="2" customFormat="1" ht="12.75" customHeight="1" x14ac:dyDescent="0.25">
      <c r="B78" s="2" t="s">
        <v>27</v>
      </c>
      <c r="C78" s="6">
        <v>5734</v>
      </c>
      <c r="D78" s="6">
        <v>5000</v>
      </c>
      <c r="E78" s="6">
        <f>C78*8.33%</f>
        <v>477.6422</v>
      </c>
      <c r="F78" s="6">
        <v>417</v>
      </c>
      <c r="G78" s="15">
        <f>$G$14+$G$33+$G$53+$G$73</f>
        <v>1024.5582762466561</v>
      </c>
      <c r="H78" s="15">
        <f t="shared" ref="H78:H90" si="19">E78-F78</f>
        <v>60.642200000000003</v>
      </c>
      <c r="I78" s="31"/>
      <c r="J78" s="16"/>
      <c r="K78" s="15">
        <f>($G78)*($H$76/12)</f>
        <v>10.245582762466562</v>
      </c>
    </row>
    <row r="79" spans="1:11" s="2" customFormat="1" ht="12.75" customHeight="1" x14ac:dyDescent="0.25">
      <c r="B79" s="2" t="s">
        <v>119</v>
      </c>
      <c r="C79" s="6">
        <v>11561</v>
      </c>
      <c r="D79" s="6">
        <v>5000</v>
      </c>
      <c r="E79" s="6">
        <f t="shared" ref="E79:E90" si="20">C79*8.33%</f>
        <v>963.03129999999999</v>
      </c>
      <c r="F79" s="6">
        <v>0</v>
      </c>
      <c r="G79" s="15">
        <f t="shared" ref="G79:G90" si="21">$G78+$H78</f>
        <v>1085.2004762466561</v>
      </c>
      <c r="H79" s="15">
        <f t="shared" si="19"/>
        <v>963.03129999999999</v>
      </c>
      <c r="I79" s="31"/>
      <c r="J79" s="16"/>
      <c r="K79" s="15">
        <f t="shared" ref="K79:K90" si="22">($G79)*($H$76/12)</f>
        <v>10.852004762466562</v>
      </c>
    </row>
    <row r="80" spans="1:11" s="2" customFormat="1" ht="12.75" customHeight="1" x14ac:dyDescent="0.25">
      <c r="B80" s="2" t="s">
        <v>28</v>
      </c>
      <c r="C80" s="6">
        <v>5734</v>
      </c>
      <c r="D80" s="6">
        <v>5000</v>
      </c>
      <c r="E80" s="6">
        <f t="shared" si="20"/>
        <v>477.6422</v>
      </c>
      <c r="F80" s="6">
        <v>417</v>
      </c>
      <c r="G80" s="15">
        <f t="shared" si="21"/>
        <v>2048.231776246656</v>
      </c>
      <c r="H80" s="15">
        <f t="shared" si="19"/>
        <v>60.642200000000003</v>
      </c>
      <c r="I80" s="31"/>
      <c r="J80" s="16"/>
      <c r="K80" s="15">
        <f t="shared" si="22"/>
        <v>20.482317762466561</v>
      </c>
    </row>
    <row r="81" spans="2:11" s="2" customFormat="1" ht="12.75" customHeight="1" x14ac:dyDescent="0.25">
      <c r="B81" s="2" t="s">
        <v>29</v>
      </c>
      <c r="C81" s="6">
        <v>5734</v>
      </c>
      <c r="D81" s="6">
        <v>5000</v>
      </c>
      <c r="E81" s="6">
        <f t="shared" si="20"/>
        <v>477.6422</v>
      </c>
      <c r="F81" s="6">
        <v>417</v>
      </c>
      <c r="G81" s="15">
        <f t="shared" si="21"/>
        <v>2108.8739762466557</v>
      </c>
      <c r="H81" s="15">
        <f t="shared" si="19"/>
        <v>60.642200000000003</v>
      </c>
      <c r="I81" s="31"/>
      <c r="J81" s="16"/>
      <c r="K81" s="15">
        <f t="shared" si="22"/>
        <v>21.088739762466556</v>
      </c>
    </row>
    <row r="82" spans="2:11" s="2" customFormat="1" ht="12.75" customHeight="1" x14ac:dyDescent="0.25">
      <c r="B82" s="2" t="s">
        <v>30</v>
      </c>
      <c r="C82" s="6">
        <v>5734</v>
      </c>
      <c r="D82" s="6">
        <v>5000</v>
      </c>
      <c r="E82" s="6">
        <f t="shared" si="20"/>
        <v>477.6422</v>
      </c>
      <c r="F82" s="6">
        <v>417</v>
      </c>
      <c r="G82" s="15">
        <f t="shared" si="21"/>
        <v>2169.516176246656</v>
      </c>
      <c r="H82" s="15">
        <f t="shared" si="19"/>
        <v>60.642200000000003</v>
      </c>
      <c r="I82" s="31"/>
      <c r="J82" s="16"/>
      <c r="K82" s="15">
        <f t="shared" si="22"/>
        <v>21.695161762466562</v>
      </c>
    </row>
    <row r="83" spans="2:11" s="2" customFormat="1" ht="12.75" customHeight="1" x14ac:dyDescent="0.25">
      <c r="B83" s="2" t="s">
        <v>31</v>
      </c>
      <c r="C83" s="6">
        <v>5734</v>
      </c>
      <c r="D83" s="6">
        <v>5000</v>
      </c>
      <c r="E83" s="6">
        <f t="shared" si="20"/>
        <v>477.6422</v>
      </c>
      <c r="F83" s="6">
        <v>417</v>
      </c>
      <c r="G83" s="15">
        <f t="shared" si="21"/>
        <v>2230.1583762466562</v>
      </c>
      <c r="H83" s="15">
        <f t="shared" si="19"/>
        <v>60.642200000000003</v>
      </c>
      <c r="I83" s="31"/>
      <c r="J83" s="16"/>
      <c r="K83" s="15">
        <f t="shared" si="22"/>
        <v>22.301583762466564</v>
      </c>
    </row>
    <row r="84" spans="2:11" s="2" customFormat="1" ht="12.75" customHeight="1" x14ac:dyDescent="0.25">
      <c r="B84" s="2" t="s">
        <v>32</v>
      </c>
      <c r="C84" s="6">
        <v>6204</v>
      </c>
      <c r="D84" s="6">
        <v>5000</v>
      </c>
      <c r="E84" s="6">
        <f t="shared" si="20"/>
        <v>516.79319999999996</v>
      </c>
      <c r="F84" s="6">
        <v>417</v>
      </c>
      <c r="G84" s="15">
        <f t="shared" si="21"/>
        <v>2290.8005762466564</v>
      </c>
      <c r="H84" s="15">
        <f t="shared" si="19"/>
        <v>99.793199999999956</v>
      </c>
      <c r="I84" s="31"/>
      <c r="J84" s="16"/>
      <c r="K84" s="15">
        <f t="shared" si="22"/>
        <v>22.908005762466566</v>
      </c>
    </row>
    <row r="85" spans="2:11" s="2" customFormat="1" ht="12.75" customHeight="1" x14ac:dyDescent="0.25">
      <c r="B85" s="2" t="s">
        <v>33</v>
      </c>
      <c r="C85" s="6">
        <v>6204</v>
      </c>
      <c r="D85" s="6">
        <v>5000</v>
      </c>
      <c r="E85" s="6">
        <f t="shared" si="20"/>
        <v>516.79319999999996</v>
      </c>
      <c r="F85" s="6">
        <v>417</v>
      </c>
      <c r="G85" s="15">
        <f t="shared" si="21"/>
        <v>2390.5937762466565</v>
      </c>
      <c r="H85" s="15">
        <f t="shared" si="19"/>
        <v>99.793199999999956</v>
      </c>
      <c r="I85" s="31"/>
      <c r="J85" s="16"/>
      <c r="K85" s="15">
        <f t="shared" si="22"/>
        <v>23.905937762466564</v>
      </c>
    </row>
    <row r="86" spans="2:11" s="2" customFormat="1" ht="12.75" customHeight="1" x14ac:dyDescent="0.25">
      <c r="B86" s="2" t="s">
        <v>17</v>
      </c>
      <c r="C86" s="6">
        <v>6204</v>
      </c>
      <c r="D86" s="6">
        <v>5000</v>
      </c>
      <c r="E86" s="6">
        <f t="shared" si="20"/>
        <v>516.79319999999996</v>
      </c>
      <c r="F86" s="6">
        <v>417</v>
      </c>
      <c r="G86" s="15">
        <f t="shared" si="21"/>
        <v>2490.3869762466566</v>
      </c>
      <c r="H86" s="15">
        <f t="shared" si="19"/>
        <v>99.793199999999956</v>
      </c>
      <c r="I86" s="31"/>
      <c r="J86" s="16"/>
      <c r="K86" s="15">
        <f t="shared" si="22"/>
        <v>24.903869762466567</v>
      </c>
    </row>
    <row r="87" spans="2:11" s="2" customFormat="1" ht="12.75" customHeight="1" x14ac:dyDescent="0.25">
      <c r="B87" s="2" t="s">
        <v>18</v>
      </c>
      <c r="C87" s="6">
        <v>6402</v>
      </c>
      <c r="D87" s="6">
        <v>5000</v>
      </c>
      <c r="E87" s="6">
        <f t="shared" si="20"/>
        <v>533.28660000000002</v>
      </c>
      <c r="F87" s="6">
        <v>417</v>
      </c>
      <c r="G87" s="15">
        <f t="shared" si="21"/>
        <v>2590.1801762466566</v>
      </c>
      <c r="H87" s="15">
        <f t="shared" si="19"/>
        <v>116.28660000000002</v>
      </c>
      <c r="I87" s="31"/>
      <c r="J87" s="16"/>
      <c r="K87" s="15">
        <f t="shared" si="22"/>
        <v>25.901801762466565</v>
      </c>
    </row>
    <row r="88" spans="2:11" s="2" customFormat="1" ht="12.75" customHeight="1" x14ac:dyDescent="0.25">
      <c r="B88" s="2" t="s">
        <v>19</v>
      </c>
      <c r="C88" s="6">
        <v>6402</v>
      </c>
      <c r="D88" s="6">
        <v>5000</v>
      </c>
      <c r="E88" s="6">
        <f t="shared" si="20"/>
        <v>533.28660000000002</v>
      </c>
      <c r="F88" s="6">
        <v>417</v>
      </c>
      <c r="G88" s="15">
        <f t="shared" si="21"/>
        <v>2706.4667762466565</v>
      </c>
      <c r="H88" s="15">
        <f t="shared" si="19"/>
        <v>116.28660000000002</v>
      </c>
      <c r="K88" s="15">
        <f t="shared" si="22"/>
        <v>27.064667762466566</v>
      </c>
    </row>
    <row r="89" spans="2:11" s="2" customFormat="1" ht="12.75" customHeight="1" x14ac:dyDescent="0.25">
      <c r="B89" s="2" t="s">
        <v>20</v>
      </c>
      <c r="C89" s="6">
        <v>6402</v>
      </c>
      <c r="D89" s="6">
        <v>5000</v>
      </c>
      <c r="E89" s="6">
        <f t="shared" si="20"/>
        <v>533.28660000000002</v>
      </c>
      <c r="F89" s="6">
        <v>417</v>
      </c>
      <c r="G89" s="15">
        <f t="shared" si="21"/>
        <v>2822.7533762466564</v>
      </c>
      <c r="H89" s="15">
        <f t="shared" si="19"/>
        <v>116.28660000000002</v>
      </c>
      <c r="K89" s="15">
        <f t="shared" si="22"/>
        <v>28.227533762466564</v>
      </c>
    </row>
    <row r="90" spans="2:11" s="2" customFormat="1" ht="12.75" customHeight="1" thickBot="1" x14ac:dyDescent="0.3">
      <c r="B90" s="2" t="s">
        <v>21</v>
      </c>
      <c r="C90" s="6">
        <v>6402</v>
      </c>
      <c r="D90" s="6">
        <v>5000</v>
      </c>
      <c r="E90" s="6">
        <f t="shared" si="20"/>
        <v>533.28660000000002</v>
      </c>
      <c r="F90" s="6">
        <v>417</v>
      </c>
      <c r="G90" s="15">
        <f t="shared" si="21"/>
        <v>2939.0399762466564</v>
      </c>
      <c r="H90" s="15">
        <f t="shared" si="19"/>
        <v>116.28660000000002</v>
      </c>
      <c r="K90" s="15">
        <f t="shared" si="22"/>
        <v>29.390399762466565</v>
      </c>
    </row>
    <row r="91" spans="2:11" s="2" customFormat="1" ht="12.75" customHeight="1" thickBot="1" x14ac:dyDescent="0.3">
      <c r="B91" s="7" t="s">
        <v>22</v>
      </c>
      <c r="C91" s="8">
        <f>SUM(C78:C90)</f>
        <v>84451</v>
      </c>
      <c r="D91" s="9" t="s">
        <v>23</v>
      </c>
      <c r="E91" s="8">
        <f>SUM(E78:E90)</f>
        <v>7034.7683000000015</v>
      </c>
      <c r="F91" s="8">
        <f>SUM(F78:F90)</f>
        <v>5004</v>
      </c>
      <c r="G91" s="30">
        <f>SUM(G78:G90)</f>
        <v>28896.760691206531</v>
      </c>
      <c r="H91" s="30">
        <f>SUM(H78:H90)</f>
        <v>2030.7682999999997</v>
      </c>
      <c r="I91" s="34">
        <f>H76/12</f>
        <v>0.01</v>
      </c>
      <c r="J91" s="19"/>
      <c r="K91" s="29">
        <f>SUM(K78:K90)</f>
        <v>288.96760691206538</v>
      </c>
    </row>
    <row r="92" spans="2:11" s="2" customFormat="1" ht="12.75" customHeight="1" x14ac:dyDescent="0.25">
      <c r="G92" s="15"/>
      <c r="H92" s="15"/>
      <c r="I92" s="31"/>
      <c r="J92" s="16"/>
      <c r="K92" s="15"/>
    </row>
    <row r="93" spans="2:11" s="2" customFormat="1" ht="12.75" customHeight="1" x14ac:dyDescent="0.25">
      <c r="B93" s="2" t="s">
        <v>24</v>
      </c>
      <c r="C93" s="73">
        <f>G91*I91</f>
        <v>288.96760691206532</v>
      </c>
      <c r="F93" s="2" t="s">
        <v>25</v>
      </c>
      <c r="G93" s="73">
        <f>$C93+$H91</f>
        <v>2319.7359069120648</v>
      </c>
      <c r="H93" s="15"/>
      <c r="I93" s="15">
        <f>SUM($G$14,$G$33,$G$53,$G$73,$G$93)</f>
        <v>3344.2941831587209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H94" s="53"/>
      <c r="I94" s="135" t="str">
        <f>IF($I93=$G98,"OK","CHECK IT")</f>
        <v>OK</v>
      </c>
      <c r="J94" s="16"/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137" t="s">
        <v>38</v>
      </c>
      <c r="J95" s="20"/>
      <c r="K95" s="15"/>
    </row>
    <row r="96" spans="2:11" s="2" customFormat="1" ht="12.75" customHeight="1" x14ac:dyDescent="0.25">
      <c r="B96" s="439" t="s">
        <v>104</v>
      </c>
      <c r="C96" s="439"/>
      <c r="D96" s="439"/>
      <c r="E96" s="439" t="s">
        <v>105</v>
      </c>
      <c r="F96" s="439"/>
      <c r="G96" s="4" t="s">
        <v>106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6402</v>
      </c>
      <c r="D98" s="6">
        <v>5000</v>
      </c>
      <c r="E98" s="6">
        <f>C98*8.33%</f>
        <v>533.28660000000002</v>
      </c>
      <c r="F98" s="6">
        <v>417</v>
      </c>
      <c r="G98" s="15">
        <f>$G$14+$G$33+$G$53+$G$73+$G$93</f>
        <v>3344.2941831587209</v>
      </c>
      <c r="H98" s="15">
        <f t="shared" ref="H98:H109" si="23">E98-F98</f>
        <v>116.28660000000002</v>
      </c>
      <c r="I98" s="36">
        <v>0.12</v>
      </c>
      <c r="J98" s="22"/>
      <c r="K98" s="15">
        <f>($G98)*($H$96/12)</f>
        <v>33.442941831587213</v>
      </c>
    </row>
    <row r="99" spans="2:15" s="2" customFormat="1" ht="12.75" customHeight="1" x14ac:dyDescent="0.25">
      <c r="B99" s="2" t="s">
        <v>28</v>
      </c>
      <c r="C99" s="6">
        <v>6645</v>
      </c>
      <c r="D99" s="6">
        <v>5000</v>
      </c>
      <c r="E99" s="6">
        <f t="shared" ref="E99:E109" si="24">C99*8.33%</f>
        <v>553.52850000000001</v>
      </c>
      <c r="F99" s="6">
        <v>417</v>
      </c>
      <c r="G99" s="15">
        <f t="shared" ref="G99:G109" si="25">$G98+$H98</f>
        <v>3460.5807831587208</v>
      </c>
      <c r="H99" s="15">
        <f t="shared" si="23"/>
        <v>136.52850000000001</v>
      </c>
      <c r="I99" s="31"/>
      <c r="J99" s="16"/>
      <c r="K99" s="15">
        <f t="shared" ref="K99:K100" si="26">($G99)*($H$96/12)</f>
        <v>34.605807831587207</v>
      </c>
    </row>
    <row r="100" spans="2:15" s="2" customFormat="1" ht="12.75" customHeight="1" x14ac:dyDescent="0.25">
      <c r="B100" s="2" t="s">
        <v>29</v>
      </c>
      <c r="C100" s="6">
        <v>6645</v>
      </c>
      <c r="D100" s="6">
        <v>5000</v>
      </c>
      <c r="E100" s="6">
        <f t="shared" si="24"/>
        <v>553.52850000000001</v>
      </c>
      <c r="F100" s="6">
        <v>417</v>
      </c>
      <c r="G100" s="15">
        <f t="shared" si="25"/>
        <v>3597.1092831587207</v>
      </c>
      <c r="H100" s="15">
        <f t="shared" si="23"/>
        <v>136.52850000000001</v>
      </c>
      <c r="I100" s="31"/>
      <c r="J100" s="16"/>
      <c r="K100" s="15">
        <f t="shared" si="26"/>
        <v>35.971092831587207</v>
      </c>
    </row>
    <row r="101" spans="2:15" s="2" customFormat="1" ht="12.75" customHeight="1" x14ac:dyDescent="0.25">
      <c r="B101" s="2" t="s">
        <v>30</v>
      </c>
      <c r="C101" s="6">
        <v>6645</v>
      </c>
      <c r="D101" s="6">
        <v>5000</v>
      </c>
      <c r="E101" s="6">
        <f t="shared" si="24"/>
        <v>553.52850000000001</v>
      </c>
      <c r="F101" s="6">
        <v>417</v>
      </c>
      <c r="G101" s="15">
        <f t="shared" si="25"/>
        <v>3733.6377831587206</v>
      </c>
      <c r="H101" s="15">
        <f t="shared" si="23"/>
        <v>136.52850000000001</v>
      </c>
      <c r="I101" s="36">
        <v>0.11</v>
      </c>
      <c r="J101" s="16"/>
      <c r="K101" s="15">
        <f>($G101)*($I$96/12)</f>
        <v>34.225013012288272</v>
      </c>
    </row>
    <row r="102" spans="2:15" s="2" customFormat="1" ht="12.75" customHeight="1" x14ac:dyDescent="0.25">
      <c r="B102" s="2" t="s">
        <v>31</v>
      </c>
      <c r="C102" s="6">
        <v>6645</v>
      </c>
      <c r="D102" s="6">
        <v>5000</v>
      </c>
      <c r="E102" s="6">
        <f t="shared" si="24"/>
        <v>553.52850000000001</v>
      </c>
      <c r="F102" s="6">
        <v>417</v>
      </c>
      <c r="G102" s="15">
        <f t="shared" si="25"/>
        <v>3870.1662831587205</v>
      </c>
      <c r="H102" s="15">
        <f t="shared" si="23"/>
        <v>136.52850000000001</v>
      </c>
      <c r="I102" s="31"/>
      <c r="J102" s="16"/>
      <c r="K102" s="15">
        <f t="shared" ref="K102:K109" si="27">($G102)*($I$96/12)</f>
        <v>35.476524262288272</v>
      </c>
    </row>
    <row r="103" spans="2:15" s="2" customFormat="1" ht="12.75" customHeight="1" x14ac:dyDescent="0.25">
      <c r="B103" s="2" t="s">
        <v>32</v>
      </c>
      <c r="C103" s="6">
        <v>6645</v>
      </c>
      <c r="D103" s="6">
        <v>5000</v>
      </c>
      <c r="E103" s="6">
        <f t="shared" si="24"/>
        <v>553.52850000000001</v>
      </c>
      <c r="F103" s="6">
        <v>417</v>
      </c>
      <c r="G103" s="15">
        <f t="shared" si="25"/>
        <v>4006.6947831587204</v>
      </c>
      <c r="H103" s="15">
        <f t="shared" si="23"/>
        <v>136.52850000000001</v>
      </c>
      <c r="I103" s="31"/>
      <c r="J103" s="16"/>
      <c r="K103" s="15">
        <f t="shared" si="27"/>
        <v>36.728035512288272</v>
      </c>
    </row>
    <row r="104" spans="2:15" s="2" customFormat="1" ht="12.75" customHeight="1" x14ac:dyDescent="0.25">
      <c r="B104" s="2" t="s">
        <v>33</v>
      </c>
      <c r="C104" s="6">
        <v>6645</v>
      </c>
      <c r="D104" s="6">
        <v>5000</v>
      </c>
      <c r="E104" s="6">
        <f t="shared" si="24"/>
        <v>553.52850000000001</v>
      </c>
      <c r="F104" s="6">
        <v>417</v>
      </c>
      <c r="G104" s="15">
        <f t="shared" si="25"/>
        <v>4143.2232831587207</v>
      </c>
      <c r="H104" s="15">
        <f t="shared" si="23"/>
        <v>136.52850000000001</v>
      </c>
      <c r="I104" s="31"/>
      <c r="J104" s="16"/>
      <c r="K104" s="15">
        <f t="shared" si="27"/>
        <v>37.979546762288273</v>
      </c>
    </row>
    <row r="105" spans="2:15" s="2" customFormat="1" ht="12.75" customHeight="1" x14ac:dyDescent="0.25">
      <c r="B105" s="2" t="s">
        <v>17</v>
      </c>
      <c r="C105" s="6">
        <v>6693</v>
      </c>
      <c r="D105" s="6">
        <v>5000</v>
      </c>
      <c r="E105" s="6">
        <f t="shared" si="24"/>
        <v>557.52689999999996</v>
      </c>
      <c r="F105" s="6">
        <v>417</v>
      </c>
      <c r="G105" s="15">
        <f t="shared" si="25"/>
        <v>4279.7517831587211</v>
      </c>
      <c r="H105" s="15">
        <f t="shared" si="23"/>
        <v>140.52689999999996</v>
      </c>
      <c r="I105" s="31"/>
      <c r="J105" s="16"/>
      <c r="K105" s="15">
        <f t="shared" si="27"/>
        <v>39.23105801228828</v>
      </c>
    </row>
    <row r="106" spans="2:15" s="2" customFormat="1" ht="12.75" customHeight="1" x14ac:dyDescent="0.25">
      <c r="B106" s="2" t="s">
        <v>18</v>
      </c>
      <c r="C106" s="6">
        <v>6900</v>
      </c>
      <c r="D106" s="6">
        <v>5000</v>
      </c>
      <c r="E106" s="6">
        <f t="shared" si="24"/>
        <v>574.77</v>
      </c>
      <c r="F106" s="6">
        <v>417</v>
      </c>
      <c r="G106" s="15">
        <f t="shared" si="25"/>
        <v>4420.2786831587209</v>
      </c>
      <c r="H106" s="15">
        <f t="shared" si="23"/>
        <v>157.76999999999998</v>
      </c>
      <c r="I106" s="31"/>
      <c r="J106" s="16"/>
      <c r="K106" s="15">
        <f t="shared" si="27"/>
        <v>40.519221262288276</v>
      </c>
    </row>
    <row r="107" spans="2:15" s="2" customFormat="1" ht="12.75" customHeight="1" x14ac:dyDescent="0.25">
      <c r="B107" s="2" t="s">
        <v>19</v>
      </c>
      <c r="C107" s="6">
        <v>6900</v>
      </c>
      <c r="D107" s="6">
        <v>5000</v>
      </c>
      <c r="E107" s="6">
        <f t="shared" si="24"/>
        <v>574.77</v>
      </c>
      <c r="F107" s="6">
        <v>417</v>
      </c>
      <c r="G107" s="15">
        <f t="shared" si="25"/>
        <v>4578.0486831587205</v>
      </c>
      <c r="H107" s="15">
        <f t="shared" si="23"/>
        <v>157.76999999999998</v>
      </c>
      <c r="K107" s="15">
        <f t="shared" si="27"/>
        <v>41.965446262288268</v>
      </c>
    </row>
    <row r="108" spans="2:15" s="2" customFormat="1" ht="12.75" customHeight="1" x14ac:dyDescent="0.25">
      <c r="B108" s="2" t="s">
        <v>20</v>
      </c>
      <c r="C108" s="6">
        <v>6900</v>
      </c>
      <c r="D108" s="6">
        <v>5000</v>
      </c>
      <c r="E108" s="6">
        <f t="shared" si="24"/>
        <v>574.77</v>
      </c>
      <c r="F108" s="6">
        <v>417</v>
      </c>
      <c r="G108" s="15">
        <f t="shared" si="25"/>
        <v>4735.8186831587209</v>
      </c>
      <c r="H108" s="15">
        <f t="shared" si="23"/>
        <v>157.76999999999998</v>
      </c>
      <c r="K108" s="15">
        <f t="shared" si="27"/>
        <v>43.411671262288273</v>
      </c>
    </row>
    <row r="109" spans="2:15" s="2" customFormat="1" ht="12.75" customHeight="1" x14ac:dyDescent="0.25">
      <c r="B109" s="2" t="s">
        <v>21</v>
      </c>
      <c r="C109" s="6">
        <v>6900</v>
      </c>
      <c r="D109" s="6">
        <v>5000</v>
      </c>
      <c r="E109" s="6">
        <f t="shared" si="24"/>
        <v>574.77</v>
      </c>
      <c r="F109" s="6">
        <v>417</v>
      </c>
      <c r="G109" s="15">
        <f t="shared" si="25"/>
        <v>4893.5886831587213</v>
      </c>
      <c r="H109" s="15">
        <f t="shared" si="23"/>
        <v>157.76999999999998</v>
      </c>
      <c r="K109" s="15">
        <f t="shared" si="27"/>
        <v>44.857896262288278</v>
      </c>
    </row>
    <row r="110" spans="2:15" s="2" customFormat="1" ht="12.75" customHeight="1" x14ac:dyDescent="0.25">
      <c r="B110" s="7" t="s">
        <v>22</v>
      </c>
      <c r="C110" s="8">
        <f>SUM(C98:C109)</f>
        <v>80565</v>
      </c>
      <c r="D110" s="9" t="s">
        <v>23</v>
      </c>
      <c r="E110" s="8">
        <f t="shared" ref="E110:F110" si="28">SUM(E98:E109)</f>
        <v>6711.0645000000004</v>
      </c>
      <c r="F110" s="8">
        <f t="shared" si="28"/>
        <v>5004</v>
      </c>
      <c r="G110" s="30">
        <f>SUM(G98:G109)</f>
        <v>49063.19289790465</v>
      </c>
      <c r="H110" s="30">
        <f>SUM(H98:H109)</f>
        <v>1707.0645</v>
      </c>
      <c r="I110" s="37"/>
      <c r="J110" s="23"/>
      <c r="K110" s="30">
        <f>SUM(K98:K109)</f>
        <v>458.41425510535612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73">
        <f>(SUM(G98:G100)*H96+SUM(G101:G109)*I96)/12</f>
        <v>458.41425510535606</v>
      </c>
      <c r="D112" s="14"/>
      <c r="E112" s="10"/>
      <c r="F112" s="2" t="s">
        <v>25</v>
      </c>
      <c r="G112" s="73">
        <f>$C112+$H110</f>
        <v>2165.478755105356</v>
      </c>
      <c r="H112" s="15"/>
      <c r="I112" s="15">
        <f>SUM($I$14,$G$33,$G$53,$G$73,$G$93,$G$112)</f>
        <v>5509.7729382640773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0"/>
      <c r="H113" s="46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136" t="s">
        <v>39</v>
      </c>
      <c r="J114" s="20"/>
      <c r="K114" s="15"/>
    </row>
    <row r="115" spans="2:11" s="2" customFormat="1" ht="12.75" customHeight="1" x14ac:dyDescent="0.25">
      <c r="B115" s="439" t="s">
        <v>104</v>
      </c>
      <c r="C115" s="439"/>
      <c r="D115" s="439"/>
      <c r="E115" s="439" t="s">
        <v>105</v>
      </c>
      <c r="F115" s="439"/>
      <c r="G115" s="4" t="s">
        <v>106</v>
      </c>
      <c r="H115" s="52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6900</v>
      </c>
      <c r="D117" s="6">
        <v>5000</v>
      </c>
      <c r="E117" s="6">
        <f>C117*8.33%</f>
        <v>574.77</v>
      </c>
      <c r="F117" s="6">
        <v>417</v>
      </c>
      <c r="G117" s="15">
        <f>$G$14+$G$33+$G$53+$G$73+$G$93+$G$112</f>
        <v>5509.7729382640773</v>
      </c>
      <c r="H117" s="15">
        <f t="shared" ref="H117:H128" si="29">E117-F117</f>
        <v>157.76999999999998</v>
      </c>
      <c r="I117" s="31"/>
      <c r="J117" s="16"/>
      <c r="K117" s="15">
        <f>($G117)*($H$115/12)</f>
        <v>43.61903576125728</v>
      </c>
    </row>
    <row r="118" spans="2:11" s="2" customFormat="1" ht="12.75" customHeight="1" x14ac:dyDescent="0.25">
      <c r="B118" s="2" t="s">
        <v>28</v>
      </c>
      <c r="C118" s="6">
        <v>6900</v>
      </c>
      <c r="D118" s="6">
        <v>5000</v>
      </c>
      <c r="E118" s="6">
        <f t="shared" ref="E118:E128" si="30">C118*8.33%</f>
        <v>574.77</v>
      </c>
      <c r="F118" s="6">
        <v>417</v>
      </c>
      <c r="G118" s="15">
        <f t="shared" ref="G118:G128" si="31">$G117+$H117</f>
        <v>5667.5429382640777</v>
      </c>
      <c r="H118" s="15">
        <f t="shared" si="29"/>
        <v>157.76999999999998</v>
      </c>
      <c r="I118" s="31"/>
      <c r="J118" s="16"/>
      <c r="K118" s="15">
        <f t="shared" ref="K118:K128" si="32">($G118)*($H$115/12)</f>
        <v>44.868048261257286</v>
      </c>
    </row>
    <row r="119" spans="2:11" s="2" customFormat="1" ht="12.75" customHeight="1" x14ac:dyDescent="0.25">
      <c r="B119" s="2" t="s">
        <v>29</v>
      </c>
      <c r="C119" s="6">
        <v>6900</v>
      </c>
      <c r="D119" s="6">
        <v>5000</v>
      </c>
      <c r="E119" s="6">
        <f t="shared" si="30"/>
        <v>574.77</v>
      </c>
      <c r="F119" s="6">
        <v>417</v>
      </c>
      <c r="G119" s="15">
        <f t="shared" si="31"/>
        <v>5825.3129382640782</v>
      </c>
      <c r="H119" s="15">
        <f t="shared" si="29"/>
        <v>157.76999999999998</v>
      </c>
      <c r="I119" s="31"/>
      <c r="J119" s="16"/>
      <c r="K119" s="15">
        <f t="shared" si="32"/>
        <v>46.117060761257292</v>
      </c>
    </row>
    <row r="120" spans="2:11" s="2" customFormat="1" ht="12.75" customHeight="1" x14ac:dyDescent="0.25">
      <c r="B120" s="2" t="s">
        <v>30</v>
      </c>
      <c r="C120" s="6">
        <v>6900</v>
      </c>
      <c r="D120" s="6">
        <v>6500</v>
      </c>
      <c r="E120" s="6">
        <f t="shared" si="30"/>
        <v>574.77</v>
      </c>
      <c r="F120" s="6">
        <v>541</v>
      </c>
      <c r="G120" s="15">
        <f t="shared" si="31"/>
        <v>5983.0829382640786</v>
      </c>
      <c r="H120" s="15">
        <f t="shared" si="29"/>
        <v>33.769999999999982</v>
      </c>
      <c r="I120" s="31"/>
      <c r="J120" s="16"/>
      <c r="K120" s="15">
        <f t="shared" si="32"/>
        <v>47.366073261257291</v>
      </c>
    </row>
    <row r="121" spans="2:11" s="2" customFormat="1" ht="12.75" customHeight="1" x14ac:dyDescent="0.25">
      <c r="B121" s="2" t="s">
        <v>31</v>
      </c>
      <c r="C121" s="6">
        <v>7050</v>
      </c>
      <c r="D121" s="6">
        <v>6500</v>
      </c>
      <c r="E121" s="6">
        <f t="shared" si="30"/>
        <v>587.26499999999999</v>
      </c>
      <c r="F121" s="6">
        <v>541</v>
      </c>
      <c r="G121" s="15">
        <f t="shared" si="31"/>
        <v>6016.8529382640791</v>
      </c>
      <c r="H121" s="15">
        <f t="shared" si="29"/>
        <v>46.264999999999986</v>
      </c>
      <c r="I121" s="31"/>
      <c r="J121" s="16"/>
      <c r="K121" s="15">
        <f t="shared" si="32"/>
        <v>47.633419094590629</v>
      </c>
    </row>
    <row r="122" spans="2:11" s="2" customFormat="1" ht="12.75" customHeight="1" x14ac:dyDescent="0.25">
      <c r="B122" s="2" t="s">
        <v>32</v>
      </c>
      <c r="C122" s="6">
        <v>7050</v>
      </c>
      <c r="D122" s="6">
        <v>6500</v>
      </c>
      <c r="E122" s="6">
        <f t="shared" si="30"/>
        <v>587.26499999999999</v>
      </c>
      <c r="F122" s="6">
        <v>541</v>
      </c>
      <c r="G122" s="15">
        <f t="shared" si="31"/>
        <v>6063.1179382640794</v>
      </c>
      <c r="H122" s="15">
        <f t="shared" si="29"/>
        <v>46.264999999999986</v>
      </c>
      <c r="I122" s="31"/>
      <c r="J122" s="16"/>
      <c r="K122" s="15">
        <f t="shared" si="32"/>
        <v>47.999683677923969</v>
      </c>
    </row>
    <row r="123" spans="2:11" s="2" customFormat="1" ht="12.75" customHeight="1" x14ac:dyDescent="0.25">
      <c r="B123" s="2" t="s">
        <v>33</v>
      </c>
      <c r="C123" s="6">
        <v>7050</v>
      </c>
      <c r="D123" s="6">
        <v>6500</v>
      </c>
      <c r="E123" s="6">
        <f t="shared" si="30"/>
        <v>587.26499999999999</v>
      </c>
      <c r="F123" s="6">
        <v>541</v>
      </c>
      <c r="G123" s="15">
        <f t="shared" si="31"/>
        <v>6109.3829382640797</v>
      </c>
      <c r="H123" s="15">
        <f t="shared" si="29"/>
        <v>46.264999999999986</v>
      </c>
      <c r="I123" s="31"/>
      <c r="J123" s="16"/>
      <c r="K123" s="15">
        <f t="shared" si="32"/>
        <v>48.365948261257302</v>
      </c>
    </row>
    <row r="124" spans="2:11" s="2" customFormat="1" ht="12.75" customHeight="1" x14ac:dyDescent="0.25">
      <c r="B124" s="2" t="s">
        <v>17</v>
      </c>
      <c r="C124" s="6">
        <v>7050</v>
      </c>
      <c r="D124" s="6">
        <v>6500</v>
      </c>
      <c r="E124" s="6">
        <f t="shared" si="30"/>
        <v>587.26499999999999</v>
      </c>
      <c r="F124" s="6">
        <v>541</v>
      </c>
      <c r="G124" s="15">
        <f t="shared" si="31"/>
        <v>6155.64793826408</v>
      </c>
      <c r="H124" s="15">
        <f t="shared" si="29"/>
        <v>46.264999999999986</v>
      </c>
      <c r="I124" s="31"/>
      <c r="J124" s="16"/>
      <c r="K124" s="15">
        <f t="shared" si="32"/>
        <v>48.732212844590634</v>
      </c>
    </row>
    <row r="125" spans="2:11" s="2" customFormat="1" ht="12.75" customHeight="1" x14ac:dyDescent="0.25">
      <c r="B125" s="2" t="s">
        <v>18</v>
      </c>
      <c r="C125" s="6">
        <v>7262</v>
      </c>
      <c r="D125" s="6">
        <v>6500</v>
      </c>
      <c r="E125" s="6">
        <f t="shared" si="30"/>
        <v>604.92459999999994</v>
      </c>
      <c r="F125" s="6">
        <v>541</v>
      </c>
      <c r="G125" s="15">
        <f t="shared" si="31"/>
        <v>6201.9129382640804</v>
      </c>
      <c r="H125" s="15">
        <f t="shared" si="29"/>
        <v>63.924599999999941</v>
      </c>
      <c r="I125" s="31"/>
      <c r="J125" s="16"/>
      <c r="K125" s="15">
        <f t="shared" si="32"/>
        <v>49.098477427923974</v>
      </c>
    </row>
    <row r="126" spans="2:11" s="2" customFormat="1" ht="12.75" customHeight="1" x14ac:dyDescent="0.25">
      <c r="B126" s="2" t="s">
        <v>19</v>
      </c>
      <c r="C126" s="6">
        <v>7262</v>
      </c>
      <c r="D126" s="6">
        <v>6500</v>
      </c>
      <c r="E126" s="6">
        <f t="shared" si="30"/>
        <v>604.92459999999994</v>
      </c>
      <c r="F126" s="6">
        <v>541</v>
      </c>
      <c r="G126" s="15">
        <f t="shared" si="31"/>
        <v>6265.8375382640806</v>
      </c>
      <c r="H126" s="15">
        <f t="shared" si="29"/>
        <v>63.924599999999941</v>
      </c>
      <c r="K126" s="15">
        <f t="shared" si="32"/>
        <v>49.604547177923976</v>
      </c>
    </row>
    <row r="127" spans="2:11" s="2" customFormat="1" ht="12.75" customHeight="1" x14ac:dyDescent="0.25">
      <c r="B127" s="2" t="s">
        <v>20</v>
      </c>
      <c r="C127" s="6">
        <v>7262</v>
      </c>
      <c r="D127" s="6">
        <v>6500</v>
      </c>
      <c r="E127" s="6">
        <f t="shared" si="30"/>
        <v>604.92459999999994</v>
      </c>
      <c r="F127" s="6">
        <v>541</v>
      </c>
      <c r="G127" s="15">
        <f t="shared" si="31"/>
        <v>6329.7621382640809</v>
      </c>
      <c r="H127" s="15">
        <f t="shared" si="29"/>
        <v>63.924599999999941</v>
      </c>
      <c r="K127" s="15">
        <f t="shared" si="32"/>
        <v>50.110616927923978</v>
      </c>
    </row>
    <row r="128" spans="2:11" s="2" customFormat="1" ht="12.75" customHeight="1" x14ac:dyDescent="0.25">
      <c r="B128" s="2" t="s">
        <v>21</v>
      </c>
      <c r="C128" s="6">
        <v>7262</v>
      </c>
      <c r="D128" s="6">
        <v>6500</v>
      </c>
      <c r="E128" s="6">
        <f t="shared" si="30"/>
        <v>604.92459999999994</v>
      </c>
      <c r="F128" s="6">
        <v>541</v>
      </c>
      <c r="G128" s="15">
        <f t="shared" si="31"/>
        <v>6393.6867382640812</v>
      </c>
      <c r="H128" s="15">
        <f t="shared" si="29"/>
        <v>63.924599999999941</v>
      </c>
      <c r="K128" s="15">
        <f t="shared" si="32"/>
        <v>50.61668667792398</v>
      </c>
    </row>
    <row r="129" spans="2:11" s="2" customFormat="1" ht="12.75" customHeight="1" x14ac:dyDescent="0.25">
      <c r="B129" s="7" t="s">
        <v>22</v>
      </c>
      <c r="C129" s="8">
        <f>SUM(C117:C128)</f>
        <v>84848</v>
      </c>
      <c r="D129" s="9" t="s">
        <v>23</v>
      </c>
      <c r="E129" s="8">
        <f>SUM(E117:E128)</f>
        <v>7067.8384000000005</v>
      </c>
      <c r="F129" s="8">
        <f>SUM(F117:F128)</f>
        <v>6120</v>
      </c>
      <c r="G129" s="30">
        <f>SUM(G117:G128)</f>
        <v>72521.912859168951</v>
      </c>
      <c r="H129" s="30">
        <f>SUM(H117:H128)</f>
        <v>947.83839999999964</v>
      </c>
      <c r="I129" s="38">
        <f>H115/12</f>
        <v>7.9166666666666673E-3</v>
      </c>
      <c r="J129" s="23"/>
      <c r="K129" s="30">
        <f>SUM(K117:K128)</f>
        <v>574.13181013508768</v>
      </c>
    </row>
    <row r="130" spans="2:11" s="2" customFormat="1" ht="12.75" customHeight="1" x14ac:dyDescent="0.25">
      <c r="G130" s="15"/>
      <c r="H130" s="15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73">
        <f>G129*I129</f>
        <v>574.13181013508756</v>
      </c>
      <c r="F131" s="2" t="s">
        <v>25</v>
      </c>
      <c r="G131" s="73">
        <f>$C131+$H129</f>
        <v>1521.9702101350872</v>
      </c>
      <c r="H131" s="15"/>
      <c r="I131" s="15">
        <f>SUM($I$14,$G$33,$G$53,$G$73,$G$93,$G$112,$G$131)</f>
        <v>7031.7431483991641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135" t="str">
        <f>IF($I131=$G136,"OK","CHECK IT")</f>
        <v>OK</v>
      </c>
      <c r="J132" s="16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136" t="s">
        <v>41</v>
      </c>
      <c r="J133" s="20"/>
      <c r="K133" s="15"/>
    </row>
    <row r="134" spans="2:11" s="2" customFormat="1" ht="12.75" customHeight="1" x14ac:dyDescent="0.25">
      <c r="B134" s="439" t="s">
        <v>104</v>
      </c>
      <c r="C134" s="439"/>
      <c r="D134" s="439"/>
      <c r="E134" s="439" t="s">
        <v>105</v>
      </c>
      <c r="F134" s="439"/>
      <c r="G134" s="4" t="s">
        <v>106</v>
      </c>
      <c r="H134" s="52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7262</v>
      </c>
      <c r="D136" s="6">
        <v>6500</v>
      </c>
      <c r="E136" s="6">
        <f>C136*8.33%</f>
        <v>604.92459999999994</v>
      </c>
      <c r="F136" s="6">
        <v>541</v>
      </c>
      <c r="G136" s="15">
        <f>$G$14+$G$33+$G$53+$G$73+$G$93+$G$112+$G$131</f>
        <v>7031.7431483991641</v>
      </c>
      <c r="H136" s="15">
        <f t="shared" ref="H136:H147" si="33">E136-F136</f>
        <v>63.924599999999941</v>
      </c>
      <c r="I136" s="31"/>
      <c r="J136" s="16"/>
      <c r="K136" s="15">
        <f>($G136)*($H$134/12)</f>
        <v>55.667966591493389</v>
      </c>
    </row>
    <row r="137" spans="2:11" s="2" customFormat="1" ht="12.75" customHeight="1" x14ac:dyDescent="0.25">
      <c r="B137" s="2" t="s">
        <v>28</v>
      </c>
      <c r="C137" s="6">
        <v>7262</v>
      </c>
      <c r="D137" s="6">
        <v>6500</v>
      </c>
      <c r="E137" s="6">
        <f t="shared" ref="E137:E147" si="34">C137*8.33%</f>
        <v>604.92459999999994</v>
      </c>
      <c r="F137" s="6">
        <v>541</v>
      </c>
      <c r="G137" s="15">
        <f t="shared" ref="G137:G147" si="35">$G136+$H136</f>
        <v>7095.6677483991643</v>
      </c>
      <c r="H137" s="15">
        <f t="shared" si="33"/>
        <v>63.924599999999941</v>
      </c>
      <c r="I137" s="31"/>
      <c r="J137" s="16"/>
      <c r="K137" s="15">
        <f t="shared" ref="K137:K147" si="36">($G137)*($H$134/12)</f>
        <v>56.174036341493391</v>
      </c>
    </row>
    <row r="138" spans="2:11" s="2" customFormat="1" ht="12.75" customHeight="1" x14ac:dyDescent="0.25">
      <c r="B138" s="2" t="s">
        <v>29</v>
      </c>
      <c r="C138" s="6">
        <v>7262</v>
      </c>
      <c r="D138" s="6">
        <v>6500</v>
      </c>
      <c r="E138" s="6">
        <f t="shared" si="34"/>
        <v>604.92459999999994</v>
      </c>
      <c r="F138" s="6">
        <v>541</v>
      </c>
      <c r="G138" s="15">
        <f t="shared" si="35"/>
        <v>7159.5923483991646</v>
      </c>
      <c r="H138" s="15">
        <f t="shared" si="33"/>
        <v>63.924599999999941</v>
      </c>
      <c r="I138" s="31"/>
      <c r="J138" s="16"/>
      <c r="K138" s="15">
        <f t="shared" si="36"/>
        <v>56.680106091493393</v>
      </c>
    </row>
    <row r="139" spans="2:11" s="2" customFormat="1" ht="12.75" customHeight="1" x14ac:dyDescent="0.25">
      <c r="B139" s="2" t="s">
        <v>30</v>
      </c>
      <c r="C139" s="6">
        <v>7262</v>
      </c>
      <c r="D139" s="6">
        <v>6500</v>
      </c>
      <c r="E139" s="6">
        <f t="shared" si="34"/>
        <v>604.92459999999994</v>
      </c>
      <c r="F139" s="6">
        <v>541</v>
      </c>
      <c r="G139" s="15">
        <f t="shared" si="35"/>
        <v>7223.5169483991649</v>
      </c>
      <c r="H139" s="15">
        <f t="shared" si="33"/>
        <v>63.924599999999941</v>
      </c>
      <c r="I139" s="31"/>
      <c r="J139" s="16"/>
      <c r="K139" s="15">
        <f t="shared" si="36"/>
        <v>57.186175841493395</v>
      </c>
    </row>
    <row r="140" spans="2:11" s="2" customFormat="1" ht="12.75" customHeight="1" x14ac:dyDescent="0.25">
      <c r="B140" s="2" t="s">
        <v>31</v>
      </c>
      <c r="C140" s="6">
        <v>7262</v>
      </c>
      <c r="D140" s="6">
        <v>6500</v>
      </c>
      <c r="E140" s="6">
        <f t="shared" si="34"/>
        <v>604.92459999999994</v>
      </c>
      <c r="F140" s="6">
        <v>541</v>
      </c>
      <c r="G140" s="15">
        <f t="shared" si="35"/>
        <v>7287.4415483991652</v>
      </c>
      <c r="H140" s="15">
        <f t="shared" si="33"/>
        <v>63.924599999999941</v>
      </c>
      <c r="I140" s="31"/>
      <c r="J140" s="16"/>
      <c r="K140" s="15">
        <f t="shared" si="36"/>
        <v>57.692245591493396</v>
      </c>
    </row>
    <row r="141" spans="2:11" s="2" customFormat="1" ht="12.75" customHeight="1" x14ac:dyDescent="0.25">
      <c r="B141" s="2" t="s">
        <v>32</v>
      </c>
      <c r="C141" s="6">
        <v>7262</v>
      </c>
      <c r="D141" s="6">
        <v>6500</v>
      </c>
      <c r="E141" s="6">
        <f t="shared" si="34"/>
        <v>604.92459999999994</v>
      </c>
      <c r="F141" s="6">
        <v>541</v>
      </c>
      <c r="G141" s="15">
        <f t="shared" si="35"/>
        <v>7351.3661483991655</v>
      </c>
      <c r="H141" s="15">
        <f t="shared" si="33"/>
        <v>63.924599999999941</v>
      </c>
      <c r="I141" s="31"/>
      <c r="J141" s="16"/>
      <c r="K141" s="15">
        <f t="shared" si="36"/>
        <v>58.198315341493398</v>
      </c>
    </row>
    <row r="142" spans="2:11" s="2" customFormat="1" ht="12.75" customHeight="1" x14ac:dyDescent="0.25">
      <c r="B142" s="2" t="s">
        <v>33</v>
      </c>
      <c r="C142" s="6">
        <v>7262</v>
      </c>
      <c r="D142" s="6">
        <v>6500</v>
      </c>
      <c r="E142" s="6">
        <f t="shared" si="34"/>
        <v>604.92459999999994</v>
      </c>
      <c r="F142" s="6">
        <v>541</v>
      </c>
      <c r="G142" s="15">
        <f t="shared" si="35"/>
        <v>7415.2907483991658</v>
      </c>
      <c r="H142" s="15">
        <f t="shared" si="33"/>
        <v>63.924599999999941</v>
      </c>
      <c r="I142" s="31"/>
      <c r="J142" s="16"/>
      <c r="K142" s="15">
        <f t="shared" si="36"/>
        <v>58.7043850914934</v>
      </c>
    </row>
    <row r="143" spans="2:11" s="2" customFormat="1" ht="12.75" customHeight="1" x14ac:dyDescent="0.25">
      <c r="B143" s="2" t="s">
        <v>17</v>
      </c>
      <c r="C143" s="6">
        <v>7262</v>
      </c>
      <c r="D143" s="6">
        <v>6500</v>
      </c>
      <c r="E143" s="6">
        <f t="shared" si="34"/>
        <v>604.92459999999994</v>
      </c>
      <c r="F143" s="6">
        <v>541</v>
      </c>
      <c r="G143" s="15">
        <f t="shared" si="35"/>
        <v>7479.215348399166</v>
      </c>
      <c r="H143" s="15">
        <f t="shared" si="33"/>
        <v>63.924599999999941</v>
      </c>
      <c r="I143" s="31"/>
      <c r="J143" s="16"/>
      <c r="K143" s="15">
        <f t="shared" si="36"/>
        <v>59.210454841493402</v>
      </c>
    </row>
    <row r="144" spans="2:11" s="2" customFormat="1" ht="12.75" customHeight="1" x14ac:dyDescent="0.25">
      <c r="B144" s="2" t="s">
        <v>18</v>
      </c>
      <c r="C144" s="6">
        <v>7473</v>
      </c>
      <c r="D144" s="6">
        <v>6500</v>
      </c>
      <c r="E144" s="6">
        <f t="shared" si="34"/>
        <v>622.5009</v>
      </c>
      <c r="F144" s="6">
        <v>541</v>
      </c>
      <c r="G144" s="15">
        <f t="shared" si="35"/>
        <v>7543.1399483991663</v>
      </c>
      <c r="H144" s="15">
        <f t="shared" si="33"/>
        <v>81.500900000000001</v>
      </c>
      <c r="I144" s="31"/>
      <c r="J144" s="16"/>
      <c r="K144" s="15">
        <f t="shared" si="36"/>
        <v>59.716524591493403</v>
      </c>
    </row>
    <row r="145" spans="2:11" s="2" customFormat="1" ht="12.75" customHeight="1" x14ac:dyDescent="0.25">
      <c r="B145" s="2" t="s">
        <v>19</v>
      </c>
      <c r="C145" s="6">
        <v>7473</v>
      </c>
      <c r="D145" s="6">
        <v>6500</v>
      </c>
      <c r="E145" s="6">
        <f t="shared" si="34"/>
        <v>622.5009</v>
      </c>
      <c r="F145" s="6">
        <v>541</v>
      </c>
      <c r="G145" s="15">
        <f t="shared" si="35"/>
        <v>7624.6408483991663</v>
      </c>
      <c r="H145" s="15">
        <f t="shared" si="33"/>
        <v>81.500900000000001</v>
      </c>
      <c r="K145" s="15">
        <f t="shared" si="36"/>
        <v>60.361740049826736</v>
      </c>
    </row>
    <row r="146" spans="2:11" s="2" customFormat="1" ht="12.75" customHeight="1" x14ac:dyDescent="0.25">
      <c r="B146" s="2" t="s">
        <v>20</v>
      </c>
      <c r="C146" s="6">
        <v>7473</v>
      </c>
      <c r="D146" s="6">
        <v>6500</v>
      </c>
      <c r="E146" s="6">
        <f t="shared" si="34"/>
        <v>622.5009</v>
      </c>
      <c r="F146" s="6">
        <v>541</v>
      </c>
      <c r="G146" s="15">
        <f t="shared" si="35"/>
        <v>7706.1417483991663</v>
      </c>
      <c r="H146" s="15">
        <f t="shared" si="33"/>
        <v>81.500900000000001</v>
      </c>
      <c r="K146" s="15">
        <f t="shared" si="36"/>
        <v>61.006955508160075</v>
      </c>
    </row>
    <row r="147" spans="2:11" s="2" customFormat="1" ht="12.75" customHeight="1" x14ac:dyDescent="0.25">
      <c r="B147" s="2" t="s">
        <v>21</v>
      </c>
      <c r="C147" s="6">
        <v>7473</v>
      </c>
      <c r="D147" s="6">
        <v>6500</v>
      </c>
      <c r="E147" s="6">
        <f t="shared" si="34"/>
        <v>622.5009</v>
      </c>
      <c r="F147" s="6">
        <v>541</v>
      </c>
      <c r="G147" s="15">
        <f t="shared" si="35"/>
        <v>7787.6426483991663</v>
      </c>
      <c r="H147" s="15">
        <f t="shared" si="33"/>
        <v>81.500900000000001</v>
      </c>
      <c r="K147" s="15">
        <f t="shared" si="36"/>
        <v>61.652170966493408</v>
      </c>
    </row>
    <row r="148" spans="2:11" s="2" customFormat="1" ht="12.75" customHeight="1" x14ac:dyDescent="0.25">
      <c r="B148" s="7" t="s">
        <v>22</v>
      </c>
      <c r="C148" s="8">
        <f>SUM(C136:C147)</f>
        <v>87988</v>
      </c>
      <c r="D148" s="9" t="s">
        <v>23</v>
      </c>
      <c r="E148" s="8">
        <f>SUM(E136:E147)</f>
        <v>7329.4003999999995</v>
      </c>
      <c r="F148" s="8">
        <f>SUM(F136:F147)</f>
        <v>6492</v>
      </c>
      <c r="G148" s="30">
        <f>SUM(G136:G147)</f>
        <v>88705.399180789987</v>
      </c>
      <c r="H148" s="30">
        <f>SUM(H136:H147)</f>
        <v>837.40039999999954</v>
      </c>
      <c r="I148" s="38">
        <f>H134/12</f>
        <v>7.9166666666666673E-3</v>
      </c>
      <c r="J148" s="23"/>
      <c r="K148" s="30">
        <f>SUM(K136:K147)</f>
        <v>702.25107684792079</v>
      </c>
    </row>
    <row r="149" spans="2:11" s="2" customFormat="1" ht="12.75" customHeight="1" x14ac:dyDescent="0.25">
      <c r="B149" s="59"/>
      <c r="C149" s="60"/>
      <c r="D149" s="61"/>
      <c r="E149" s="60"/>
      <c r="F149" s="60"/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73">
        <f>G148*I148</f>
        <v>702.25107684792079</v>
      </c>
      <c r="F150" s="2" t="s">
        <v>25</v>
      </c>
      <c r="G150" s="73">
        <f>$C150+$H148</f>
        <v>1539.6514768479203</v>
      </c>
      <c r="H150" s="15"/>
      <c r="I150" s="15">
        <f>SUM($I$14,$G$33,$G$53,$G$73,$G$93,$G$112,$G$131,$G$150)</f>
        <v>8571.3946252470851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104</v>
      </c>
      <c r="C153" s="439"/>
      <c r="D153" s="439"/>
      <c r="E153" s="439" t="s">
        <v>105</v>
      </c>
      <c r="F153" s="439"/>
      <c r="G153" s="4" t="s">
        <v>106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7473</v>
      </c>
      <c r="D155" s="6">
        <v>6500</v>
      </c>
      <c r="E155" s="6">
        <f>C155*8.33%</f>
        <v>622.5009</v>
      </c>
      <c r="F155" s="6">
        <v>541</v>
      </c>
      <c r="G155" s="15">
        <f>$G$14+$G$33+$G$53+$G$73+$G$93+$G$112+$G$131+$G$150</f>
        <v>8571.3946252470851</v>
      </c>
      <c r="H155" s="15">
        <f t="shared" ref="H155:H166" si="37">E155-F155</f>
        <v>81.500900000000001</v>
      </c>
      <c r="I155" s="31"/>
      <c r="J155" s="16"/>
      <c r="K155" s="15">
        <f>($G155)*($H$153/12)</f>
        <v>67.85687411653943</v>
      </c>
    </row>
    <row r="156" spans="2:11" s="2" customFormat="1" ht="12.75" customHeight="1" x14ac:dyDescent="0.25">
      <c r="B156" s="2" t="s">
        <v>28</v>
      </c>
      <c r="C156" s="6">
        <v>7473</v>
      </c>
      <c r="D156" s="6">
        <v>6500</v>
      </c>
      <c r="E156" s="6">
        <f t="shared" ref="E156:E166" si="38">C156*8.33%</f>
        <v>622.5009</v>
      </c>
      <c r="F156" s="6">
        <v>541</v>
      </c>
      <c r="G156" s="15">
        <f t="shared" ref="G156:G166" si="39">$G155+$H155</f>
        <v>8652.8955252470842</v>
      </c>
      <c r="H156" s="15">
        <f t="shared" si="37"/>
        <v>81.500900000000001</v>
      </c>
      <c r="I156" s="31"/>
      <c r="J156" s="16"/>
      <c r="K156" s="15">
        <f t="shared" ref="K156:K166" si="40">($G156)*($H$153/12)</f>
        <v>68.502089574872755</v>
      </c>
    </row>
    <row r="157" spans="2:11" s="2" customFormat="1" ht="12.75" customHeight="1" x14ac:dyDescent="0.25">
      <c r="B157" s="2" t="s">
        <v>29</v>
      </c>
      <c r="C157" s="6">
        <v>7473</v>
      </c>
      <c r="D157" s="6">
        <v>6500</v>
      </c>
      <c r="E157" s="6">
        <f t="shared" si="38"/>
        <v>622.5009</v>
      </c>
      <c r="F157" s="6">
        <v>541</v>
      </c>
      <c r="G157" s="15">
        <f t="shared" si="39"/>
        <v>8734.3964252470832</v>
      </c>
      <c r="H157" s="15">
        <f t="shared" si="37"/>
        <v>81.500900000000001</v>
      </c>
      <c r="I157" s="31"/>
      <c r="J157" s="16"/>
      <c r="K157" s="15">
        <f t="shared" si="40"/>
        <v>69.147305033206081</v>
      </c>
    </row>
    <row r="158" spans="2:11" s="2" customFormat="1" ht="12.75" customHeight="1" x14ac:dyDescent="0.25">
      <c r="B158" s="2" t="s">
        <v>30</v>
      </c>
      <c r="C158" s="6">
        <v>7473</v>
      </c>
      <c r="D158" s="6">
        <v>6500</v>
      </c>
      <c r="E158" s="6">
        <f t="shared" si="38"/>
        <v>622.5009</v>
      </c>
      <c r="F158" s="6">
        <v>541</v>
      </c>
      <c r="G158" s="15">
        <f t="shared" si="39"/>
        <v>8815.8973252470823</v>
      </c>
      <c r="H158" s="15">
        <f t="shared" si="37"/>
        <v>81.500900000000001</v>
      </c>
      <c r="I158" s="31"/>
      <c r="J158" s="16"/>
      <c r="K158" s="15">
        <f t="shared" si="40"/>
        <v>69.792520491539406</v>
      </c>
    </row>
    <row r="159" spans="2:11" s="2" customFormat="1" ht="12.75" customHeight="1" x14ac:dyDescent="0.25">
      <c r="B159" s="2" t="s">
        <v>31</v>
      </c>
      <c r="C159" s="6">
        <v>7473</v>
      </c>
      <c r="D159" s="6">
        <v>6500</v>
      </c>
      <c r="E159" s="6">
        <f t="shared" si="38"/>
        <v>622.5009</v>
      </c>
      <c r="F159" s="6">
        <v>541</v>
      </c>
      <c r="G159" s="15">
        <f t="shared" si="39"/>
        <v>8897.3982252470814</v>
      </c>
      <c r="H159" s="15">
        <f t="shared" si="37"/>
        <v>81.500900000000001</v>
      </c>
      <c r="I159" s="31"/>
      <c r="J159" s="16"/>
      <c r="K159" s="15">
        <f t="shared" si="40"/>
        <v>70.437735949872732</v>
      </c>
    </row>
    <row r="160" spans="2:11" s="2" customFormat="1" ht="12.75" customHeight="1" x14ac:dyDescent="0.25">
      <c r="B160" s="2" t="s">
        <v>32</v>
      </c>
      <c r="C160" s="6">
        <v>7473</v>
      </c>
      <c r="D160" s="6">
        <v>6500</v>
      </c>
      <c r="E160" s="6">
        <f t="shared" si="38"/>
        <v>622.5009</v>
      </c>
      <c r="F160" s="6">
        <v>541</v>
      </c>
      <c r="G160" s="15">
        <f t="shared" si="39"/>
        <v>8978.8991252470805</v>
      </c>
      <c r="H160" s="15">
        <f t="shared" si="37"/>
        <v>81.500900000000001</v>
      </c>
      <c r="I160" s="31"/>
      <c r="J160" s="16"/>
      <c r="K160" s="15">
        <f t="shared" si="40"/>
        <v>71.082951408206057</v>
      </c>
    </row>
    <row r="161" spans="2:11" s="2" customFormat="1" ht="12.75" customHeight="1" x14ac:dyDescent="0.25">
      <c r="B161" s="2" t="s">
        <v>33</v>
      </c>
      <c r="C161" s="6">
        <v>7473</v>
      </c>
      <c r="D161" s="6">
        <v>6500</v>
      </c>
      <c r="E161" s="6">
        <f t="shared" si="38"/>
        <v>622.5009</v>
      </c>
      <c r="F161" s="6">
        <v>541</v>
      </c>
      <c r="G161" s="15">
        <f t="shared" si="39"/>
        <v>9060.4000252470796</v>
      </c>
      <c r="H161" s="15">
        <f t="shared" si="37"/>
        <v>81.500900000000001</v>
      </c>
      <c r="I161" s="31"/>
      <c r="J161" s="16"/>
      <c r="K161" s="15">
        <f t="shared" si="40"/>
        <v>71.728166866539382</v>
      </c>
    </row>
    <row r="162" spans="2:11" s="2" customFormat="1" ht="12.75" customHeight="1" x14ac:dyDescent="0.25">
      <c r="B162" s="2" t="s">
        <v>17</v>
      </c>
      <c r="C162" s="6">
        <v>7473</v>
      </c>
      <c r="D162" s="6">
        <v>6500</v>
      </c>
      <c r="E162" s="6">
        <f t="shared" si="38"/>
        <v>622.5009</v>
      </c>
      <c r="F162" s="6">
        <v>541</v>
      </c>
      <c r="G162" s="15">
        <f t="shared" si="39"/>
        <v>9141.9009252470787</v>
      </c>
      <c r="H162" s="15">
        <f t="shared" si="37"/>
        <v>81.500900000000001</v>
      </c>
      <c r="I162" s="31"/>
      <c r="J162" s="16"/>
      <c r="K162" s="15">
        <f t="shared" si="40"/>
        <v>72.373382324872708</v>
      </c>
    </row>
    <row r="163" spans="2:11" s="2" customFormat="1" ht="12.75" customHeight="1" x14ac:dyDescent="0.25">
      <c r="B163" s="2" t="s">
        <v>18</v>
      </c>
      <c r="C163" s="6">
        <v>7720</v>
      </c>
      <c r="D163" s="6">
        <v>6500</v>
      </c>
      <c r="E163" s="6">
        <f t="shared" si="38"/>
        <v>643.07600000000002</v>
      </c>
      <c r="F163" s="6">
        <v>541</v>
      </c>
      <c r="G163" s="15">
        <f t="shared" si="39"/>
        <v>9223.4018252470778</v>
      </c>
      <c r="H163" s="15">
        <f t="shared" si="37"/>
        <v>102.07600000000002</v>
      </c>
      <c r="I163" s="31"/>
      <c r="J163" s="16"/>
      <c r="K163" s="15">
        <f t="shared" si="40"/>
        <v>73.018597783206033</v>
      </c>
    </row>
    <row r="164" spans="2:11" s="2" customFormat="1" ht="12.75" customHeight="1" x14ac:dyDescent="0.25">
      <c r="B164" s="2" t="s">
        <v>19</v>
      </c>
      <c r="C164" s="6">
        <v>7720</v>
      </c>
      <c r="D164" s="6">
        <v>6500</v>
      </c>
      <c r="E164" s="6">
        <f t="shared" si="38"/>
        <v>643.07600000000002</v>
      </c>
      <c r="F164" s="6">
        <v>541</v>
      </c>
      <c r="G164" s="15">
        <f t="shared" si="39"/>
        <v>9325.4778252470787</v>
      </c>
      <c r="H164" s="15">
        <f t="shared" si="37"/>
        <v>102.07600000000002</v>
      </c>
      <c r="K164" s="15">
        <f t="shared" si="40"/>
        <v>73.826699449872706</v>
      </c>
    </row>
    <row r="165" spans="2:11" s="2" customFormat="1" ht="12.75" customHeight="1" x14ac:dyDescent="0.25">
      <c r="B165" s="2" t="s">
        <v>20</v>
      </c>
      <c r="C165" s="6">
        <v>7939</v>
      </c>
      <c r="D165" s="6">
        <v>6500</v>
      </c>
      <c r="E165" s="6">
        <f t="shared" si="38"/>
        <v>661.31870000000004</v>
      </c>
      <c r="F165" s="6">
        <v>541</v>
      </c>
      <c r="G165" s="15">
        <f t="shared" si="39"/>
        <v>9427.5538252470797</v>
      </c>
      <c r="H165" s="15">
        <f t="shared" si="37"/>
        <v>120.31870000000004</v>
      </c>
      <c r="K165" s="15">
        <f t="shared" si="40"/>
        <v>74.634801116539393</v>
      </c>
    </row>
    <row r="166" spans="2:11" s="2" customFormat="1" ht="12.75" customHeight="1" x14ac:dyDescent="0.25">
      <c r="B166" s="2" t="s">
        <v>21</v>
      </c>
      <c r="C166" s="6">
        <v>7939</v>
      </c>
      <c r="D166" s="6">
        <v>6500</v>
      </c>
      <c r="E166" s="6">
        <f t="shared" si="38"/>
        <v>661.31870000000004</v>
      </c>
      <c r="F166" s="6">
        <v>541</v>
      </c>
      <c r="G166" s="15">
        <f t="shared" si="39"/>
        <v>9547.8725252470795</v>
      </c>
      <c r="H166" s="15">
        <f t="shared" si="37"/>
        <v>120.31870000000004</v>
      </c>
      <c r="K166" s="15">
        <f t="shared" si="40"/>
        <v>75.587324158206059</v>
      </c>
    </row>
    <row r="167" spans="2:11" s="2" customFormat="1" ht="12.75" customHeight="1" x14ac:dyDescent="0.25">
      <c r="B167" s="7" t="s">
        <v>22</v>
      </c>
      <c r="C167" s="8">
        <f>SUM(C155:C166)</f>
        <v>91102</v>
      </c>
      <c r="D167" s="9" t="s">
        <v>23</v>
      </c>
      <c r="E167" s="8">
        <f>SUM(E155:E166)</f>
        <v>7588.7965999999997</v>
      </c>
      <c r="F167" s="8">
        <f>SUM(F155:F166)</f>
        <v>6492</v>
      </c>
      <c r="G167" s="30">
        <f>SUM(G155:G166)</f>
        <v>108377.48820296495</v>
      </c>
      <c r="H167" s="30">
        <f>SUM(H155:H166)</f>
        <v>1096.7966000000001</v>
      </c>
      <c r="I167" s="38">
        <f>H153/12</f>
        <v>7.9166666666666673E-3</v>
      </c>
      <c r="J167" s="23"/>
      <c r="K167" s="30">
        <f>SUM(K155:K166)</f>
        <v>857.98844827347261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73">
        <f>G167*I167</f>
        <v>857.9884482734725</v>
      </c>
      <c r="F169" s="2" t="s">
        <v>25</v>
      </c>
      <c r="G169" s="73">
        <f>$C169+$H167</f>
        <v>1954.7850482734725</v>
      </c>
      <c r="H169" s="15"/>
      <c r="I169" s="15">
        <f>SUM($I$14,$G$33,$G$53,$G$73,$G$93,$G$112,$G$131,$G$150,$G$169)</f>
        <v>10526.179673520557</v>
      </c>
      <c r="J169" s="143" t="str">
        <f>IF($K167=$C169,"Intt OK","Intt CHECK IT")</f>
        <v>Intt CHECK IT</v>
      </c>
      <c r="K169" s="15"/>
    </row>
    <row r="170" spans="2:11" s="1" customFormat="1" ht="12.75" customHeight="1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104</v>
      </c>
      <c r="C172" s="439"/>
      <c r="D172" s="439"/>
      <c r="E172" s="439" t="s">
        <v>105</v>
      </c>
      <c r="F172" s="439"/>
      <c r="G172" s="4" t="s">
        <v>106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7939</v>
      </c>
      <c r="D174" s="6">
        <v>6500</v>
      </c>
      <c r="E174" s="6">
        <f>C174*8.33%</f>
        <v>661.31870000000004</v>
      </c>
      <c r="F174" s="6">
        <v>541</v>
      </c>
      <c r="G174" s="15">
        <f>$G$14+$G$33+$G$53+$G$73+$G$93+$G$112+$G$131+$G$150+$G$169</f>
        <v>10526.179673520557</v>
      </c>
      <c r="H174" s="15">
        <f t="shared" ref="H174:H185" si="41">E174-F174</f>
        <v>120.31870000000004</v>
      </c>
      <c r="I174" s="31"/>
      <c r="J174" s="16"/>
      <c r="K174" s="15">
        <f>($G174)*($H$172/12)</f>
        <v>83.332255748704412</v>
      </c>
    </row>
    <row r="175" spans="2:11" s="2" customFormat="1" ht="12.75" customHeight="1" x14ac:dyDescent="0.25">
      <c r="B175" s="2" t="s">
        <v>28</v>
      </c>
      <c r="C175" s="6">
        <v>7939</v>
      </c>
      <c r="D175" s="6">
        <v>6500</v>
      </c>
      <c r="E175" s="6">
        <f t="shared" ref="E175:E185" si="42">C175*8.33%</f>
        <v>661.31870000000004</v>
      </c>
      <c r="F175" s="6">
        <v>541</v>
      </c>
      <c r="G175" s="15">
        <f t="shared" ref="G175:G185" si="43">$G174+$H174</f>
        <v>10646.498373520557</v>
      </c>
      <c r="H175" s="15">
        <f t="shared" si="41"/>
        <v>120.31870000000004</v>
      </c>
      <c r="I175" s="31"/>
      <c r="J175" s="16"/>
      <c r="K175" s="15">
        <f t="shared" ref="K175:K185" si="44">($G175)*($H$172/12)</f>
        <v>84.284778790371078</v>
      </c>
    </row>
    <row r="176" spans="2:11" s="2" customFormat="1" ht="12.75" customHeight="1" x14ac:dyDescent="0.25">
      <c r="B176" s="2" t="s">
        <v>29</v>
      </c>
      <c r="C176" s="6">
        <v>7939</v>
      </c>
      <c r="D176" s="6">
        <v>6500</v>
      </c>
      <c r="E176" s="6">
        <f t="shared" si="42"/>
        <v>661.31870000000004</v>
      </c>
      <c r="F176" s="6">
        <v>541</v>
      </c>
      <c r="G176" s="15">
        <f t="shared" si="43"/>
        <v>10766.817073520557</v>
      </c>
      <c r="H176" s="15">
        <f t="shared" si="41"/>
        <v>120.31870000000004</v>
      </c>
      <c r="I176" s="31"/>
      <c r="J176" s="16"/>
      <c r="K176" s="15">
        <f t="shared" si="44"/>
        <v>85.237301832037744</v>
      </c>
    </row>
    <row r="177" spans="2:11" s="2" customFormat="1" ht="12.75" customHeight="1" x14ac:dyDescent="0.25">
      <c r="B177" s="2" t="s">
        <v>30</v>
      </c>
      <c r="C177" s="6">
        <v>7939</v>
      </c>
      <c r="D177" s="6">
        <v>6500</v>
      </c>
      <c r="E177" s="6">
        <f t="shared" si="42"/>
        <v>661.31870000000004</v>
      </c>
      <c r="F177" s="6">
        <v>541</v>
      </c>
      <c r="G177" s="15">
        <f t="shared" si="43"/>
        <v>10887.135773520557</v>
      </c>
      <c r="H177" s="15">
        <f t="shared" si="41"/>
        <v>120.31870000000004</v>
      </c>
      <c r="I177" s="31"/>
      <c r="J177" s="16"/>
      <c r="K177" s="15">
        <f t="shared" si="44"/>
        <v>86.18982487370441</v>
      </c>
    </row>
    <row r="178" spans="2:11" s="2" customFormat="1" ht="12.75" customHeight="1" x14ac:dyDescent="0.25">
      <c r="B178" s="2" t="s">
        <v>31</v>
      </c>
      <c r="C178" s="6">
        <v>7939</v>
      </c>
      <c r="D178" s="6">
        <v>6500</v>
      </c>
      <c r="E178" s="6">
        <f t="shared" si="42"/>
        <v>661.31870000000004</v>
      </c>
      <c r="F178" s="6">
        <v>541</v>
      </c>
      <c r="G178" s="15">
        <f t="shared" si="43"/>
        <v>11007.454473520556</v>
      </c>
      <c r="H178" s="15">
        <f t="shared" si="41"/>
        <v>120.31870000000004</v>
      </c>
      <c r="I178" s="31"/>
      <c r="J178" s="16"/>
      <c r="K178" s="15">
        <f t="shared" si="44"/>
        <v>87.142347915371076</v>
      </c>
    </row>
    <row r="179" spans="2:11" s="2" customFormat="1" ht="12.75" customHeight="1" x14ac:dyDescent="0.25">
      <c r="B179" s="2" t="s">
        <v>32</v>
      </c>
      <c r="C179" s="6">
        <v>7939</v>
      </c>
      <c r="D179" s="6">
        <v>6500</v>
      </c>
      <c r="E179" s="6">
        <f t="shared" si="42"/>
        <v>661.31870000000004</v>
      </c>
      <c r="F179" s="6">
        <v>541</v>
      </c>
      <c r="G179" s="15">
        <f t="shared" si="43"/>
        <v>11127.773173520556</v>
      </c>
      <c r="H179" s="15">
        <f t="shared" si="41"/>
        <v>120.31870000000004</v>
      </c>
      <c r="I179" s="31"/>
      <c r="J179" s="16"/>
      <c r="K179" s="15">
        <f t="shared" si="44"/>
        <v>88.094870957037742</v>
      </c>
    </row>
    <row r="180" spans="2:11" s="2" customFormat="1" ht="12.75" customHeight="1" x14ac:dyDescent="0.25">
      <c r="B180" s="2" t="s">
        <v>33</v>
      </c>
      <c r="C180" s="6">
        <v>8158</v>
      </c>
      <c r="D180" s="6">
        <v>6500</v>
      </c>
      <c r="E180" s="6">
        <f t="shared" si="42"/>
        <v>679.56140000000005</v>
      </c>
      <c r="F180" s="6">
        <v>541</v>
      </c>
      <c r="G180" s="15">
        <f t="shared" si="43"/>
        <v>11248.091873520556</v>
      </c>
      <c r="H180" s="15">
        <f t="shared" si="41"/>
        <v>138.56140000000005</v>
      </c>
      <c r="I180" s="31"/>
      <c r="J180" s="16"/>
      <c r="K180" s="15">
        <f t="shared" si="44"/>
        <v>89.047393998704408</v>
      </c>
    </row>
    <row r="181" spans="2:11" s="2" customFormat="1" ht="12.75" customHeight="1" x14ac:dyDescent="0.25">
      <c r="B181" s="2" t="s">
        <v>17</v>
      </c>
      <c r="C181" s="6">
        <v>8158</v>
      </c>
      <c r="D181" s="6">
        <v>6500</v>
      </c>
      <c r="E181" s="6">
        <f t="shared" si="42"/>
        <v>679.56140000000005</v>
      </c>
      <c r="F181" s="6">
        <v>541</v>
      </c>
      <c r="G181" s="15">
        <f t="shared" si="43"/>
        <v>11386.653273520556</v>
      </c>
      <c r="H181" s="15">
        <f t="shared" si="41"/>
        <v>138.56140000000005</v>
      </c>
      <c r="I181" s="31"/>
      <c r="J181" s="16"/>
      <c r="K181" s="15">
        <f t="shared" si="44"/>
        <v>90.144338415371081</v>
      </c>
    </row>
    <row r="182" spans="2:11" s="2" customFormat="1" ht="12.75" customHeight="1" x14ac:dyDescent="0.25">
      <c r="B182" s="2" t="s">
        <v>18</v>
      </c>
      <c r="C182" s="6">
        <v>8419</v>
      </c>
      <c r="D182" s="6">
        <v>6500</v>
      </c>
      <c r="E182" s="6">
        <f t="shared" si="42"/>
        <v>701.30269999999996</v>
      </c>
      <c r="F182" s="6">
        <v>541</v>
      </c>
      <c r="G182" s="15">
        <f t="shared" si="43"/>
        <v>11525.214673520557</v>
      </c>
      <c r="H182" s="15">
        <f t="shared" si="41"/>
        <v>160.30269999999996</v>
      </c>
      <c r="I182" s="31"/>
      <c r="J182" s="16"/>
      <c r="K182" s="15">
        <f t="shared" si="44"/>
        <v>91.241282832037754</v>
      </c>
    </row>
    <row r="183" spans="2:11" s="2" customFormat="1" ht="12.75" customHeight="1" x14ac:dyDescent="0.25">
      <c r="B183" s="2" t="s">
        <v>19</v>
      </c>
      <c r="C183" s="6">
        <v>8419</v>
      </c>
      <c r="D183" s="6">
        <v>6500</v>
      </c>
      <c r="E183" s="6">
        <f t="shared" si="42"/>
        <v>701.30269999999996</v>
      </c>
      <c r="F183" s="6">
        <v>541</v>
      </c>
      <c r="G183" s="15">
        <f t="shared" si="43"/>
        <v>11685.517373520557</v>
      </c>
      <c r="H183" s="15">
        <f t="shared" si="41"/>
        <v>160.30269999999996</v>
      </c>
      <c r="K183" s="15">
        <f t="shared" si="44"/>
        <v>92.510345873704424</v>
      </c>
    </row>
    <row r="184" spans="2:11" s="2" customFormat="1" ht="12.75" customHeight="1" x14ac:dyDescent="0.25">
      <c r="B184" s="2" t="s">
        <v>20</v>
      </c>
      <c r="C184" s="6">
        <v>8419</v>
      </c>
      <c r="D184" s="6">
        <v>6500</v>
      </c>
      <c r="E184" s="6">
        <f t="shared" si="42"/>
        <v>701.30269999999996</v>
      </c>
      <c r="F184" s="6">
        <v>541</v>
      </c>
      <c r="G184" s="15">
        <f t="shared" si="43"/>
        <v>11845.820073520557</v>
      </c>
      <c r="H184" s="15">
        <f t="shared" si="41"/>
        <v>160.30269999999996</v>
      </c>
      <c r="K184" s="15">
        <f t="shared" si="44"/>
        <v>93.779408915371093</v>
      </c>
    </row>
    <row r="185" spans="2:11" s="2" customFormat="1" ht="12.75" customHeight="1" x14ac:dyDescent="0.25">
      <c r="B185" s="2" t="s">
        <v>21</v>
      </c>
      <c r="C185" s="6">
        <v>8419</v>
      </c>
      <c r="D185" s="6">
        <v>6500</v>
      </c>
      <c r="E185" s="6">
        <f t="shared" si="42"/>
        <v>701.30269999999996</v>
      </c>
      <c r="F185" s="6">
        <v>541</v>
      </c>
      <c r="G185" s="15">
        <f t="shared" si="43"/>
        <v>12006.122773520558</v>
      </c>
      <c r="H185" s="15">
        <f t="shared" si="41"/>
        <v>160.30269999999996</v>
      </c>
      <c r="K185" s="15">
        <f t="shared" si="44"/>
        <v>95.048471957037762</v>
      </c>
    </row>
    <row r="186" spans="2:11" s="2" customFormat="1" ht="12.75" customHeight="1" x14ac:dyDescent="0.25">
      <c r="B186" s="7" t="s">
        <v>22</v>
      </c>
      <c r="C186" s="8">
        <f>SUM(C174:C185)</f>
        <v>97626</v>
      </c>
      <c r="D186" s="9" t="s">
        <v>23</v>
      </c>
      <c r="E186" s="8">
        <f>SUM(E174:E185)</f>
        <v>8132.2458000000006</v>
      </c>
      <c r="F186" s="8">
        <f>SUM(F174:F185)</f>
        <v>6492</v>
      </c>
      <c r="G186" s="30">
        <f>SUM(G174:G185)</f>
        <v>134659.27858224668</v>
      </c>
      <c r="H186" s="30">
        <f>SUM(H174:H185)</f>
        <v>1640.2458000000001</v>
      </c>
      <c r="I186" s="38">
        <f>H172/12</f>
        <v>7.9166666666666673E-3</v>
      </c>
      <c r="J186" s="23"/>
      <c r="K186" s="30">
        <f>SUM(K174:K185)</f>
        <v>1066.0526221094528</v>
      </c>
    </row>
    <row r="187" spans="2:11" s="2" customFormat="1" ht="12.75" customHeight="1" x14ac:dyDescent="0.25">
      <c r="B187" s="59"/>
      <c r="C187" s="60"/>
      <c r="D187" s="61"/>
      <c r="E187" s="60"/>
      <c r="F187" s="60"/>
      <c r="G187" s="15"/>
      <c r="H187" s="15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73">
        <f>G186*I186</f>
        <v>1066.0526221094531</v>
      </c>
      <c r="F188" s="2" t="s">
        <v>25</v>
      </c>
      <c r="G188" s="73">
        <f>$C188+$H186</f>
        <v>2706.298422109453</v>
      </c>
      <c r="H188" s="15"/>
      <c r="I188" s="15">
        <f>SUM($I$14,$G$33,$G$53,$G$73,$G$93,$G$112,$G$131,$G$150,$G$169,$G$188)</f>
        <v>13232.478095630009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H189" s="53"/>
      <c r="I189" s="135" t="str">
        <f>IF($I188=$G193,"OK","CHECK IT")</f>
        <v>OK</v>
      </c>
      <c r="J189" s="16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I190" s="31"/>
      <c r="J190" s="20"/>
      <c r="K190" s="15"/>
    </row>
    <row r="191" spans="2:11" s="2" customFormat="1" ht="12.75" customHeight="1" x14ac:dyDescent="0.25">
      <c r="B191" s="439" t="s">
        <v>104</v>
      </c>
      <c r="C191" s="439"/>
      <c r="D191" s="439"/>
      <c r="E191" s="439" t="s">
        <v>105</v>
      </c>
      <c r="F191" s="439"/>
      <c r="G191" s="4" t="s">
        <v>106</v>
      </c>
      <c r="H191" s="52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8419</v>
      </c>
      <c r="D193" s="6">
        <v>6500</v>
      </c>
      <c r="E193" s="6">
        <f>C193*8.33%</f>
        <v>701.30269999999996</v>
      </c>
      <c r="F193" s="6">
        <v>541</v>
      </c>
      <c r="G193" s="15">
        <f>$G$14+$G$33+$G$53+$G$73+$G$93+$G$112+$G$131+$G$150+$G$169+$G$188</f>
        <v>13232.478095630009</v>
      </c>
      <c r="H193" s="15">
        <f t="shared" ref="H193:H204" si="45">E193-F193</f>
        <v>160.30269999999996</v>
      </c>
      <c r="I193" s="31"/>
      <c r="J193" s="16"/>
      <c r="K193" s="15">
        <f>($G193)*($H$191/12)</f>
        <v>93.730053177379233</v>
      </c>
    </row>
    <row r="194" spans="2:11" s="2" customFormat="1" ht="12.75" customHeight="1" x14ac:dyDescent="0.25">
      <c r="B194" s="2" t="s">
        <v>28</v>
      </c>
      <c r="C194" s="6">
        <v>8588</v>
      </c>
      <c r="D194" s="6">
        <v>6500</v>
      </c>
      <c r="E194" s="6">
        <f t="shared" ref="E194:E204" si="46">C194*8.33%</f>
        <v>715.38040000000001</v>
      </c>
      <c r="F194" s="6">
        <v>541</v>
      </c>
      <c r="G194" s="15">
        <f t="shared" ref="G194:G204" si="47">$G193+$H193</f>
        <v>13392.780795630009</v>
      </c>
      <c r="H194" s="15">
        <f t="shared" si="45"/>
        <v>174.38040000000001</v>
      </c>
      <c r="I194" s="31"/>
      <c r="J194" s="16"/>
      <c r="K194" s="15">
        <f t="shared" ref="K194:K204" si="48">($G194)*($H$191/12)</f>
        <v>94.865530635712574</v>
      </c>
    </row>
    <row r="195" spans="2:11" s="2" customFormat="1" ht="12.75" customHeight="1" x14ac:dyDescent="0.25">
      <c r="B195" s="2" t="s">
        <v>29</v>
      </c>
      <c r="C195" s="6">
        <v>8588</v>
      </c>
      <c r="D195" s="6">
        <v>6500</v>
      </c>
      <c r="E195" s="6">
        <f t="shared" si="46"/>
        <v>715.38040000000001</v>
      </c>
      <c r="F195" s="6">
        <v>541</v>
      </c>
      <c r="G195" s="15">
        <f t="shared" si="47"/>
        <v>13567.161195630009</v>
      </c>
      <c r="H195" s="15">
        <f t="shared" si="45"/>
        <v>174.38040000000001</v>
      </c>
      <c r="I195" s="31"/>
      <c r="J195" s="16"/>
      <c r="K195" s="15">
        <f t="shared" si="48"/>
        <v>96.10072513571258</v>
      </c>
    </row>
    <row r="196" spans="2:11" s="2" customFormat="1" ht="12.75" customHeight="1" x14ac:dyDescent="0.25">
      <c r="B196" s="2" t="s">
        <v>30</v>
      </c>
      <c r="C196" s="6">
        <v>8588</v>
      </c>
      <c r="D196" s="6">
        <v>6500</v>
      </c>
      <c r="E196" s="6">
        <f t="shared" si="46"/>
        <v>715.38040000000001</v>
      </c>
      <c r="F196" s="6">
        <v>541</v>
      </c>
      <c r="G196" s="15">
        <f t="shared" si="47"/>
        <v>13741.541595630009</v>
      </c>
      <c r="H196" s="15">
        <f t="shared" si="45"/>
        <v>174.38040000000001</v>
      </c>
      <c r="I196" s="31"/>
      <c r="J196" s="16"/>
      <c r="K196" s="15">
        <f t="shared" si="48"/>
        <v>97.335919635712571</v>
      </c>
    </row>
    <row r="197" spans="2:11" s="2" customFormat="1" ht="12.75" customHeight="1" x14ac:dyDescent="0.25">
      <c r="B197" s="2" t="s">
        <v>31</v>
      </c>
      <c r="C197" s="6">
        <v>8588</v>
      </c>
      <c r="D197" s="6">
        <v>6500</v>
      </c>
      <c r="E197" s="6">
        <f t="shared" si="46"/>
        <v>715.38040000000001</v>
      </c>
      <c r="F197" s="6">
        <v>541</v>
      </c>
      <c r="G197" s="15">
        <f t="shared" si="47"/>
        <v>13915.921995630009</v>
      </c>
      <c r="H197" s="15">
        <f t="shared" si="45"/>
        <v>174.38040000000001</v>
      </c>
      <c r="I197" s="31"/>
      <c r="J197" s="16"/>
      <c r="K197" s="15">
        <f t="shared" si="48"/>
        <v>98.571114135712577</v>
      </c>
    </row>
    <row r="198" spans="2:11" s="2" customFormat="1" ht="12.75" customHeight="1" x14ac:dyDescent="0.25">
      <c r="B198" s="2" t="s">
        <v>32</v>
      </c>
      <c r="C198" s="6">
        <v>8588</v>
      </c>
      <c r="D198" s="6">
        <v>6500</v>
      </c>
      <c r="E198" s="6">
        <f t="shared" si="46"/>
        <v>715.38040000000001</v>
      </c>
      <c r="F198" s="6">
        <v>541</v>
      </c>
      <c r="G198" s="15">
        <f t="shared" si="47"/>
        <v>14090.302395630009</v>
      </c>
      <c r="H198" s="15">
        <f t="shared" si="45"/>
        <v>174.38040000000001</v>
      </c>
      <c r="I198" s="31"/>
      <c r="J198" s="16"/>
      <c r="K198" s="15">
        <f t="shared" si="48"/>
        <v>99.806308635712568</v>
      </c>
    </row>
    <row r="199" spans="2:11" s="2" customFormat="1" ht="12.75" customHeight="1" x14ac:dyDescent="0.25">
      <c r="B199" s="2" t="s">
        <v>33</v>
      </c>
      <c r="C199" s="6">
        <v>8758</v>
      </c>
      <c r="D199" s="6">
        <v>6500</v>
      </c>
      <c r="E199" s="6">
        <f t="shared" si="46"/>
        <v>729.54139999999995</v>
      </c>
      <c r="F199" s="6">
        <v>541</v>
      </c>
      <c r="G199" s="15">
        <f t="shared" si="47"/>
        <v>14264.682795630009</v>
      </c>
      <c r="H199" s="15">
        <f t="shared" si="45"/>
        <v>188.54139999999995</v>
      </c>
      <c r="I199" s="31"/>
      <c r="J199" s="16"/>
      <c r="K199" s="15">
        <f t="shared" si="48"/>
        <v>101.04150313571257</v>
      </c>
    </row>
    <row r="200" spans="2:11" s="2" customFormat="1" ht="12.75" customHeight="1" x14ac:dyDescent="0.25">
      <c r="B200" s="2" t="s">
        <v>17</v>
      </c>
      <c r="C200" s="6">
        <v>8758</v>
      </c>
      <c r="D200" s="6">
        <v>6500</v>
      </c>
      <c r="E200" s="6">
        <f t="shared" si="46"/>
        <v>729.54139999999995</v>
      </c>
      <c r="F200" s="6">
        <v>541</v>
      </c>
      <c r="G200" s="15">
        <f t="shared" si="47"/>
        <v>14453.224195630009</v>
      </c>
      <c r="H200" s="15">
        <f t="shared" si="45"/>
        <v>188.54139999999995</v>
      </c>
      <c r="I200" s="31"/>
      <c r="J200" s="16"/>
      <c r="K200" s="15">
        <f t="shared" si="48"/>
        <v>102.37700471904591</v>
      </c>
    </row>
    <row r="201" spans="2:11" s="2" customFormat="1" ht="12.75" customHeight="1" x14ac:dyDescent="0.25">
      <c r="B201" s="2" t="s">
        <v>18</v>
      </c>
      <c r="C201" s="6">
        <v>9029</v>
      </c>
      <c r="D201" s="6">
        <v>6500</v>
      </c>
      <c r="E201" s="6">
        <f t="shared" si="46"/>
        <v>752.11569999999995</v>
      </c>
      <c r="F201" s="6">
        <v>541</v>
      </c>
      <c r="G201" s="15">
        <f t="shared" si="47"/>
        <v>14641.76559563001</v>
      </c>
      <c r="H201" s="15">
        <f t="shared" si="45"/>
        <v>211.11569999999995</v>
      </c>
      <c r="I201" s="31"/>
      <c r="J201" s="16"/>
      <c r="K201" s="15">
        <f t="shared" si="48"/>
        <v>103.71250630237924</v>
      </c>
    </row>
    <row r="202" spans="2:11" s="2" customFormat="1" ht="12.75" customHeight="1" x14ac:dyDescent="0.25">
      <c r="B202" s="2" t="s">
        <v>19</v>
      </c>
      <c r="C202" s="6">
        <v>9262</v>
      </c>
      <c r="D202" s="6">
        <v>6500</v>
      </c>
      <c r="E202" s="6">
        <f t="shared" si="46"/>
        <v>771.52459999999996</v>
      </c>
      <c r="F202" s="6">
        <v>541</v>
      </c>
      <c r="G202" s="15">
        <f t="shared" si="47"/>
        <v>14852.88129563001</v>
      </c>
      <c r="H202" s="15">
        <f t="shared" si="45"/>
        <v>230.52459999999996</v>
      </c>
      <c r="K202" s="15">
        <f t="shared" si="48"/>
        <v>105.20790917737925</v>
      </c>
    </row>
    <row r="203" spans="2:11" s="2" customFormat="1" ht="12.75" customHeight="1" x14ac:dyDescent="0.25">
      <c r="B203" s="2" t="s">
        <v>20</v>
      </c>
      <c r="C203" s="6">
        <v>9262</v>
      </c>
      <c r="D203" s="6">
        <v>6500</v>
      </c>
      <c r="E203" s="6">
        <f t="shared" si="46"/>
        <v>771.52459999999996</v>
      </c>
      <c r="F203" s="6">
        <v>541</v>
      </c>
      <c r="G203" s="15">
        <f t="shared" si="47"/>
        <v>15083.40589563001</v>
      </c>
      <c r="H203" s="15">
        <f t="shared" si="45"/>
        <v>230.52459999999996</v>
      </c>
      <c r="K203" s="15">
        <f t="shared" si="48"/>
        <v>106.84079176071258</v>
      </c>
    </row>
    <row r="204" spans="2:11" s="2" customFormat="1" ht="12.75" customHeight="1" x14ac:dyDescent="0.25">
      <c r="B204" s="2" t="s">
        <v>21</v>
      </c>
      <c r="C204" s="6">
        <v>9262</v>
      </c>
      <c r="D204" s="6">
        <v>6500</v>
      </c>
      <c r="E204" s="6">
        <f t="shared" si="46"/>
        <v>771.52459999999996</v>
      </c>
      <c r="F204" s="6">
        <v>541</v>
      </c>
      <c r="G204" s="15">
        <f t="shared" si="47"/>
        <v>15313.930495630011</v>
      </c>
      <c r="H204" s="15">
        <f t="shared" si="45"/>
        <v>230.52459999999996</v>
      </c>
      <c r="K204" s="15">
        <f t="shared" si="48"/>
        <v>108.47367434404592</v>
      </c>
    </row>
    <row r="205" spans="2:11" s="2" customFormat="1" ht="12.75" customHeight="1" x14ac:dyDescent="0.25">
      <c r="B205" s="7" t="s">
        <v>22</v>
      </c>
      <c r="C205" s="8">
        <f>SUM(C193:C204)</f>
        <v>105690</v>
      </c>
      <c r="D205" s="9" t="s">
        <v>23</v>
      </c>
      <c r="E205" s="8">
        <f>SUM(E193:E204)</f>
        <v>8803.9770000000008</v>
      </c>
      <c r="F205" s="8">
        <f>SUM(F193:F204)</f>
        <v>6492</v>
      </c>
      <c r="G205" s="30">
        <f>SUM(G193:G204)</f>
        <v>170550.07634756016</v>
      </c>
      <c r="H205" s="30">
        <f>SUM(H193:H204)</f>
        <v>2311.9769999999999</v>
      </c>
      <c r="I205" s="38">
        <f>H191/12</f>
        <v>7.0833333333333338E-3</v>
      </c>
      <c r="J205" s="23"/>
      <c r="K205" s="30">
        <f>SUM(K193:K204)</f>
        <v>1208.0630407952176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73">
        <f>G205*I205</f>
        <v>1208.0630407952178</v>
      </c>
      <c r="F207" s="2" t="s">
        <v>25</v>
      </c>
      <c r="G207" s="73">
        <f>$C207+$H205</f>
        <v>3520.0400407952175</v>
      </c>
      <c r="H207" s="15"/>
      <c r="I207" s="15">
        <f>SUM($I$14,$G$33,$G$53,$G$73,$G$93,$G$112,$G$131,$G$150,$G$169,$G$188,$G$207)</f>
        <v>16752.518136425228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16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0"/>
      <c r="K209" s="15"/>
    </row>
    <row r="210" spans="2:11" s="2" customFormat="1" ht="12.75" customHeight="1" x14ac:dyDescent="0.25">
      <c r="B210" s="439" t="s">
        <v>104</v>
      </c>
      <c r="C210" s="439"/>
      <c r="D210" s="439"/>
      <c r="E210" s="439" t="s">
        <v>105</v>
      </c>
      <c r="F210" s="439"/>
      <c r="G210" s="4" t="s">
        <v>106</v>
      </c>
      <c r="H210" s="52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9378</v>
      </c>
      <c r="D212" s="6">
        <v>6500</v>
      </c>
      <c r="E212" s="6">
        <f>C212*8.33%</f>
        <v>781.18740000000003</v>
      </c>
      <c r="F212" s="6">
        <v>541</v>
      </c>
      <c r="G212" s="15">
        <f>$G$14+$G$33+$G$53+$G$73+$G$93+$G$112+$G$131+$G$150+$G$169+$G$188+$G$207</f>
        <v>16752.518136425228</v>
      </c>
      <c r="H212" s="15">
        <f t="shared" ref="H212:H224" si="49">E212-F212</f>
        <v>240.18740000000003</v>
      </c>
      <c r="I212" s="31"/>
      <c r="J212" s="16"/>
      <c r="K212" s="15">
        <f>(G212)*($H$210/12)</f>
        <v>118.66367013301203</v>
      </c>
    </row>
    <row r="213" spans="2:11" s="2" customFormat="1" ht="12.75" customHeight="1" x14ac:dyDescent="0.25">
      <c r="B213" s="2" t="s">
        <v>28</v>
      </c>
      <c r="C213" s="6">
        <v>9378</v>
      </c>
      <c r="D213" s="6">
        <v>6500</v>
      </c>
      <c r="E213" s="6">
        <f t="shared" ref="E213:E224" si="50">C213*8.33%</f>
        <v>781.18740000000003</v>
      </c>
      <c r="F213" s="6">
        <v>541</v>
      </c>
      <c r="G213" s="15">
        <f t="shared" ref="G213:G224" si="51">$G212+$H212</f>
        <v>16992.705536425226</v>
      </c>
      <c r="H213" s="15">
        <f t="shared" si="49"/>
        <v>240.18740000000003</v>
      </c>
      <c r="I213" s="31"/>
      <c r="J213" s="16"/>
      <c r="K213" s="15">
        <f t="shared" ref="K213:K224" si="52">(G213)*($H$210/12)</f>
        <v>120.36499754967869</v>
      </c>
    </row>
    <row r="214" spans="2:11" s="2" customFormat="1" ht="12.75" customHeight="1" x14ac:dyDescent="0.25">
      <c r="B214" s="2" t="s">
        <v>119</v>
      </c>
      <c r="C214" s="6">
        <v>21441</v>
      </c>
      <c r="D214" s="6">
        <v>6500</v>
      </c>
      <c r="E214" s="6">
        <f t="shared" si="50"/>
        <v>1786.0353</v>
      </c>
      <c r="F214" s="6">
        <v>0</v>
      </c>
      <c r="G214" s="15">
        <f t="shared" si="51"/>
        <v>17232.892936425225</v>
      </c>
      <c r="H214" s="15">
        <f t="shared" si="49"/>
        <v>1786.0353</v>
      </c>
      <c r="I214" s="31"/>
      <c r="J214" s="16"/>
      <c r="K214" s="15">
        <f t="shared" si="52"/>
        <v>122.06632496634535</v>
      </c>
    </row>
    <row r="215" spans="2:11" s="2" customFormat="1" ht="12.75" customHeight="1" x14ac:dyDescent="0.25">
      <c r="B215" s="2" t="s">
        <v>29</v>
      </c>
      <c r="C215" s="6">
        <v>9942</v>
      </c>
      <c r="D215" s="6">
        <v>6500</v>
      </c>
      <c r="E215" s="6">
        <f t="shared" si="50"/>
        <v>828.16859999999997</v>
      </c>
      <c r="F215" s="6">
        <v>541</v>
      </c>
      <c r="G215" s="15">
        <f t="shared" si="51"/>
        <v>19018.928236425225</v>
      </c>
      <c r="H215" s="15">
        <f t="shared" si="49"/>
        <v>287.16859999999997</v>
      </c>
      <c r="I215" s="31"/>
      <c r="J215" s="16"/>
      <c r="K215" s="15">
        <f t="shared" si="52"/>
        <v>134.71740834134536</v>
      </c>
    </row>
    <row r="216" spans="2:11" s="2" customFormat="1" ht="12.75" customHeight="1" x14ac:dyDescent="0.25">
      <c r="B216" s="2" t="s">
        <v>30</v>
      </c>
      <c r="C216" s="6">
        <v>9942</v>
      </c>
      <c r="D216" s="6">
        <v>6500</v>
      </c>
      <c r="E216" s="6">
        <f t="shared" si="50"/>
        <v>828.16859999999997</v>
      </c>
      <c r="F216" s="6">
        <v>541</v>
      </c>
      <c r="G216" s="15">
        <f t="shared" si="51"/>
        <v>19306.096836425226</v>
      </c>
      <c r="H216" s="15">
        <f t="shared" si="49"/>
        <v>287.16859999999997</v>
      </c>
      <c r="I216" s="31"/>
      <c r="J216" s="16"/>
      <c r="K216" s="15">
        <f t="shared" si="52"/>
        <v>136.75151925801202</v>
      </c>
    </row>
    <row r="217" spans="2:11" s="2" customFormat="1" ht="12.75" customHeight="1" x14ac:dyDescent="0.25">
      <c r="B217" s="2" t="s">
        <v>31</v>
      </c>
      <c r="C217" s="6">
        <v>10127</v>
      </c>
      <c r="D217" s="6">
        <v>6500</v>
      </c>
      <c r="E217" s="6">
        <f t="shared" si="50"/>
        <v>843.57910000000004</v>
      </c>
      <c r="F217" s="6">
        <v>541</v>
      </c>
      <c r="G217" s="15">
        <f t="shared" si="51"/>
        <v>19593.265436425227</v>
      </c>
      <c r="H217" s="15">
        <f t="shared" si="49"/>
        <v>302.57910000000004</v>
      </c>
      <c r="I217" s="31"/>
      <c r="J217" s="16"/>
      <c r="K217" s="15">
        <f t="shared" si="52"/>
        <v>138.78563017467869</v>
      </c>
    </row>
    <row r="218" spans="2:11" s="2" customFormat="1" ht="12.75" customHeight="1" x14ac:dyDescent="0.25">
      <c r="B218" s="2" t="s">
        <v>32</v>
      </c>
      <c r="C218" s="6">
        <v>10127</v>
      </c>
      <c r="D218" s="6">
        <v>6500</v>
      </c>
      <c r="E218" s="6">
        <f t="shared" si="50"/>
        <v>843.57910000000004</v>
      </c>
      <c r="F218" s="6">
        <v>541</v>
      </c>
      <c r="G218" s="15">
        <f t="shared" si="51"/>
        <v>19895.844536425226</v>
      </c>
      <c r="H218" s="15">
        <f t="shared" si="49"/>
        <v>302.57910000000004</v>
      </c>
      <c r="I218" s="31"/>
      <c r="J218" s="16"/>
      <c r="K218" s="15">
        <f t="shared" si="52"/>
        <v>140.92889879967871</v>
      </c>
    </row>
    <row r="219" spans="2:11" s="2" customFormat="1" ht="12.75" customHeight="1" x14ac:dyDescent="0.25">
      <c r="B219" s="2" t="s">
        <v>33</v>
      </c>
      <c r="C219" s="6">
        <v>10312</v>
      </c>
      <c r="D219" s="6">
        <v>6500</v>
      </c>
      <c r="E219" s="6">
        <f t="shared" si="50"/>
        <v>858.9896</v>
      </c>
      <c r="F219" s="6">
        <v>541</v>
      </c>
      <c r="G219" s="15">
        <f t="shared" si="51"/>
        <v>20198.423636425225</v>
      </c>
      <c r="H219" s="15">
        <f t="shared" si="49"/>
        <v>317.9896</v>
      </c>
      <c r="I219" s="31"/>
      <c r="J219" s="16"/>
      <c r="K219" s="15">
        <f t="shared" si="52"/>
        <v>143.0721674246787</v>
      </c>
    </row>
    <row r="220" spans="2:11" s="2" customFormat="1" ht="12.75" customHeight="1" x14ac:dyDescent="0.25">
      <c r="B220" s="2" t="s">
        <v>17</v>
      </c>
      <c r="C220" s="6">
        <v>10312</v>
      </c>
      <c r="D220" s="6">
        <v>6500</v>
      </c>
      <c r="E220" s="6">
        <f t="shared" si="50"/>
        <v>858.9896</v>
      </c>
      <c r="F220" s="6">
        <v>541</v>
      </c>
      <c r="G220" s="15">
        <f t="shared" si="51"/>
        <v>20516.413236425225</v>
      </c>
      <c r="H220" s="15">
        <f t="shared" si="49"/>
        <v>317.9896</v>
      </c>
      <c r="I220" s="31"/>
      <c r="J220" s="16"/>
      <c r="K220" s="15">
        <f t="shared" si="52"/>
        <v>145.32459375801201</v>
      </c>
    </row>
    <row r="221" spans="2:11" s="2" customFormat="1" ht="12.75" customHeight="1" x14ac:dyDescent="0.25">
      <c r="B221" s="2" t="s">
        <v>18</v>
      </c>
      <c r="C221" s="6">
        <v>10605</v>
      </c>
      <c r="D221" s="6">
        <v>6500</v>
      </c>
      <c r="E221" s="6">
        <f t="shared" si="50"/>
        <v>883.39649999999995</v>
      </c>
      <c r="F221" s="6">
        <v>541</v>
      </c>
      <c r="G221" s="15">
        <f t="shared" si="51"/>
        <v>20834.402836425226</v>
      </c>
      <c r="H221" s="15">
        <f t="shared" si="49"/>
        <v>342.39649999999995</v>
      </c>
      <c r="I221" s="31"/>
      <c r="J221" s="16"/>
      <c r="K221" s="15">
        <f t="shared" si="52"/>
        <v>147.57702009134536</v>
      </c>
    </row>
    <row r="222" spans="2:11" s="2" customFormat="1" ht="12.75" customHeight="1" x14ac:dyDescent="0.25">
      <c r="B222" s="2" t="s">
        <v>19</v>
      </c>
      <c r="C222" s="6">
        <v>10605</v>
      </c>
      <c r="D222" s="6">
        <v>6500</v>
      </c>
      <c r="E222" s="6">
        <f t="shared" si="50"/>
        <v>883.39649999999995</v>
      </c>
      <c r="F222" s="6">
        <v>541</v>
      </c>
      <c r="G222" s="15">
        <f t="shared" si="51"/>
        <v>21176.799336425225</v>
      </c>
      <c r="H222" s="15">
        <f t="shared" si="49"/>
        <v>342.39649999999995</v>
      </c>
      <c r="I222" s="31"/>
      <c r="J222" s="16"/>
      <c r="K222" s="15">
        <f t="shared" si="52"/>
        <v>150.00232863301201</v>
      </c>
    </row>
    <row r="223" spans="2:11" s="2" customFormat="1" ht="12.75" customHeight="1" x14ac:dyDescent="0.25">
      <c r="B223" s="2" t="s">
        <v>20</v>
      </c>
      <c r="C223" s="6">
        <v>10859</v>
      </c>
      <c r="D223" s="6">
        <v>6500</v>
      </c>
      <c r="E223" s="6">
        <f t="shared" si="50"/>
        <v>904.55470000000003</v>
      </c>
      <c r="F223" s="6">
        <v>541</v>
      </c>
      <c r="G223" s="15">
        <f t="shared" si="51"/>
        <v>21519.195836425224</v>
      </c>
      <c r="H223" s="15">
        <f t="shared" si="49"/>
        <v>363.55470000000003</v>
      </c>
      <c r="I223" s="31"/>
      <c r="J223" s="16"/>
      <c r="K223" s="15">
        <f t="shared" si="52"/>
        <v>152.42763717467869</v>
      </c>
    </row>
    <row r="224" spans="2:11" s="2" customFormat="1" ht="12.75" customHeight="1" x14ac:dyDescent="0.25">
      <c r="B224" s="2" t="s">
        <v>21</v>
      </c>
      <c r="C224" s="6">
        <v>10859</v>
      </c>
      <c r="D224" s="6">
        <v>6500</v>
      </c>
      <c r="E224" s="6">
        <f t="shared" si="50"/>
        <v>904.55470000000003</v>
      </c>
      <c r="F224" s="6">
        <v>541</v>
      </c>
      <c r="G224" s="15">
        <f t="shared" si="51"/>
        <v>21882.750536425225</v>
      </c>
      <c r="H224" s="15">
        <f t="shared" si="49"/>
        <v>363.55470000000003</v>
      </c>
      <c r="K224" s="15">
        <f t="shared" si="52"/>
        <v>155.0028162996787</v>
      </c>
    </row>
    <row r="225" spans="2:11" s="2" customFormat="1" ht="12.75" customHeight="1" x14ac:dyDescent="0.25">
      <c r="B225" s="7" t="s">
        <v>22</v>
      </c>
      <c r="C225" s="8">
        <f>SUM(C212:C224)</f>
        <v>143887</v>
      </c>
      <c r="D225" s="9" t="s">
        <v>23</v>
      </c>
      <c r="E225" s="8">
        <f>SUM(E212:E224)</f>
        <v>11985.787100000003</v>
      </c>
      <c r="F225" s="8">
        <f>SUM(F212:F224)</f>
        <v>6492</v>
      </c>
      <c r="G225" s="30">
        <f>SUM(G212:G224)</f>
        <v>254920.23707352794</v>
      </c>
      <c r="H225" s="30">
        <f>SUM(H212:H224)</f>
        <v>5493.7870999999986</v>
      </c>
      <c r="I225" s="38">
        <f>H210/12</f>
        <v>7.0833333333333338E-3</v>
      </c>
      <c r="J225" s="23"/>
      <c r="K225" s="30">
        <f>SUM(K212:K224)</f>
        <v>1805.6850126041561</v>
      </c>
    </row>
    <row r="226" spans="2:11" s="2" customFormat="1" ht="12.75" customHeight="1" x14ac:dyDescent="0.25">
      <c r="G226" s="15"/>
      <c r="H226" s="15"/>
      <c r="I226" s="31"/>
      <c r="J226" s="16"/>
      <c r="K226" s="15"/>
    </row>
    <row r="227" spans="2:11" s="2" customFormat="1" ht="12.75" customHeight="1" x14ac:dyDescent="0.25">
      <c r="B227" s="2" t="s">
        <v>24</v>
      </c>
      <c r="C227" s="73">
        <f>G225*I225</f>
        <v>1805.6850126041563</v>
      </c>
      <c r="F227" s="2" t="s">
        <v>25</v>
      </c>
      <c r="G227" s="73">
        <f>$C227+$H225</f>
        <v>7299.472112604155</v>
      </c>
      <c r="H227" s="15"/>
      <c r="I227" s="15">
        <f>SUM($I$14,$G$33,$G$53,$G$73,$G$93,$G$112,$G$131,$G$150,$G$169,$G$188,$G$207,$G$227)</f>
        <v>24051.990249029383</v>
      </c>
      <c r="J227" s="143" t="str">
        <f>IF($K225=$C227,"Intt OK","Intt CHECK IT")</f>
        <v>Intt OK</v>
      </c>
      <c r="K227" s="15"/>
    </row>
    <row r="228" spans="2:11" s="1" customFormat="1" ht="12.75" customHeight="1" x14ac:dyDescent="0.25">
      <c r="H228" s="53"/>
      <c r="I228" s="135" t="str">
        <f>IF($I227=$G232,"OK","CHECK IT")</f>
        <v>OK</v>
      </c>
      <c r="J228" s="16"/>
      <c r="K228" s="28"/>
    </row>
    <row r="229" spans="2:11" s="2" customFormat="1" ht="12.75" customHeight="1" x14ac:dyDescent="0.25">
      <c r="B229" s="438" t="s">
        <v>2</v>
      </c>
      <c r="C229" s="438"/>
      <c r="D229" s="438"/>
      <c r="E229" s="438" t="s">
        <v>3</v>
      </c>
      <c r="F229" s="438"/>
      <c r="G229" s="3" t="s">
        <v>4</v>
      </c>
      <c r="H229" s="136" t="s">
        <v>47</v>
      </c>
      <c r="I229" s="31"/>
      <c r="J229" s="20"/>
      <c r="K229" s="15"/>
    </row>
    <row r="230" spans="2:11" s="2" customFormat="1" ht="12.75" customHeight="1" x14ac:dyDescent="0.25">
      <c r="B230" s="439" t="s">
        <v>104</v>
      </c>
      <c r="C230" s="439"/>
      <c r="D230" s="439"/>
      <c r="E230" s="439" t="s">
        <v>105</v>
      </c>
      <c r="F230" s="439"/>
      <c r="G230" s="4" t="s">
        <v>106</v>
      </c>
      <c r="H230" s="52" t="s">
        <v>45</v>
      </c>
      <c r="I230" s="32"/>
      <c r="J230" s="26"/>
      <c r="K230" s="15"/>
    </row>
    <row r="231" spans="2:11" s="2" customFormat="1" ht="12.75" customHeight="1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5" t="s">
        <v>14</v>
      </c>
      <c r="H231" s="48" t="s">
        <v>15</v>
      </c>
      <c r="I231" s="33" t="s">
        <v>16</v>
      </c>
      <c r="J231" s="17"/>
      <c r="K231" s="15"/>
    </row>
    <row r="232" spans="2:11" s="2" customFormat="1" ht="12.75" customHeight="1" x14ac:dyDescent="0.25">
      <c r="B232" s="2" t="s">
        <v>27</v>
      </c>
      <c r="C232" s="6">
        <v>10859</v>
      </c>
      <c r="D232" s="6">
        <v>6500</v>
      </c>
      <c r="E232" s="6">
        <f>C232*8.33%</f>
        <v>904.55470000000003</v>
      </c>
      <c r="F232" s="6">
        <v>541</v>
      </c>
      <c r="G232" s="15">
        <f>$G$14+$G$33+$G$53+$G$73+$G$93+$G$112+$G$131+$G$150+$G$169+$G$188+$G$207+$G$227</f>
        <v>24051.990249029383</v>
      </c>
      <c r="H232" s="15">
        <f t="shared" ref="H232:H243" si="53">E232-F232</f>
        <v>363.55470000000003</v>
      </c>
      <c r="I232" s="31"/>
      <c r="J232" s="16"/>
      <c r="K232" s="15">
        <f>(G232)*($H$230/12)</f>
        <v>170.36826426395814</v>
      </c>
    </row>
    <row r="233" spans="2:11" s="2" customFormat="1" ht="12.75" customHeight="1" x14ac:dyDescent="0.25">
      <c r="B233" s="2" t="s">
        <v>28</v>
      </c>
      <c r="C233" s="6">
        <v>11811</v>
      </c>
      <c r="D233" s="6">
        <v>6500</v>
      </c>
      <c r="E233" s="6">
        <f t="shared" ref="E233:E243" si="54">C233*8.33%</f>
        <v>983.85630000000003</v>
      </c>
      <c r="F233" s="6">
        <v>541</v>
      </c>
      <c r="G233" s="15">
        <f t="shared" ref="G233:G243" si="55">$G232+$H232</f>
        <v>24415.544949029383</v>
      </c>
      <c r="H233" s="15">
        <f t="shared" si="53"/>
        <v>442.85630000000003</v>
      </c>
      <c r="I233" s="31"/>
      <c r="J233" s="16"/>
      <c r="K233" s="15">
        <f t="shared" ref="K233:K243" si="56">(G233)*($H$230/12)</f>
        <v>172.94344338895814</v>
      </c>
    </row>
    <row r="234" spans="2:11" s="2" customFormat="1" ht="12.75" customHeight="1" x14ac:dyDescent="0.25">
      <c r="B234" s="2" t="s">
        <v>29</v>
      </c>
      <c r="C234" s="6">
        <v>11811</v>
      </c>
      <c r="D234" s="6">
        <v>6500</v>
      </c>
      <c r="E234" s="6">
        <f t="shared" si="54"/>
        <v>983.85630000000003</v>
      </c>
      <c r="F234" s="6">
        <v>541</v>
      </c>
      <c r="G234" s="15">
        <f t="shared" si="55"/>
        <v>24858.401249029383</v>
      </c>
      <c r="H234" s="15">
        <f t="shared" si="53"/>
        <v>442.85630000000003</v>
      </c>
      <c r="I234" s="31"/>
      <c r="J234" s="16"/>
      <c r="K234" s="15">
        <f t="shared" si="56"/>
        <v>176.0803421806248</v>
      </c>
    </row>
    <row r="235" spans="2:11" s="2" customFormat="1" ht="12.75" customHeight="1" x14ac:dyDescent="0.25">
      <c r="B235" s="2" t="s">
        <v>30</v>
      </c>
      <c r="C235" s="6">
        <v>11811</v>
      </c>
      <c r="D235" s="6">
        <v>6500</v>
      </c>
      <c r="E235" s="6">
        <f t="shared" si="54"/>
        <v>983.85630000000003</v>
      </c>
      <c r="F235" s="6">
        <v>541</v>
      </c>
      <c r="G235" s="15">
        <f t="shared" si="55"/>
        <v>25301.257549029382</v>
      </c>
      <c r="H235" s="15">
        <f t="shared" si="53"/>
        <v>442.85630000000003</v>
      </c>
      <c r="I235" s="31"/>
      <c r="J235" s="16"/>
      <c r="K235" s="15">
        <f t="shared" si="56"/>
        <v>179.21724097229148</v>
      </c>
    </row>
    <row r="236" spans="2:11" s="2" customFormat="1" ht="12.75" customHeight="1" x14ac:dyDescent="0.25">
      <c r="B236" s="2" t="s">
        <v>31</v>
      </c>
      <c r="C236" s="6">
        <v>11811</v>
      </c>
      <c r="D236" s="6">
        <v>6500</v>
      </c>
      <c r="E236" s="6">
        <f t="shared" si="54"/>
        <v>983.85630000000003</v>
      </c>
      <c r="F236" s="6">
        <v>541</v>
      </c>
      <c r="G236" s="15">
        <f t="shared" si="55"/>
        <v>25744.113849029382</v>
      </c>
      <c r="H236" s="15">
        <f t="shared" si="53"/>
        <v>442.85630000000003</v>
      </c>
      <c r="I236" s="31"/>
      <c r="J236" s="16"/>
      <c r="K236" s="15">
        <f t="shared" si="56"/>
        <v>182.35413976395813</v>
      </c>
    </row>
    <row r="237" spans="2:11" s="2" customFormat="1" ht="12.75" customHeight="1" x14ac:dyDescent="0.25">
      <c r="B237" s="2" t="s">
        <v>32</v>
      </c>
      <c r="C237" s="6">
        <v>11811</v>
      </c>
      <c r="D237" s="6">
        <v>6500</v>
      </c>
      <c r="E237" s="6">
        <f t="shared" si="54"/>
        <v>983.85630000000003</v>
      </c>
      <c r="F237" s="6">
        <v>541</v>
      </c>
      <c r="G237" s="15">
        <f t="shared" si="55"/>
        <v>26186.970149029381</v>
      </c>
      <c r="H237" s="15">
        <f t="shared" si="53"/>
        <v>442.85630000000003</v>
      </c>
      <c r="I237" s="31"/>
      <c r="J237" s="16"/>
      <c r="K237" s="15">
        <f t="shared" si="56"/>
        <v>185.49103855562478</v>
      </c>
    </row>
    <row r="238" spans="2:11" s="2" customFormat="1" ht="12.75" customHeight="1" x14ac:dyDescent="0.25">
      <c r="B238" s="2" t="s">
        <v>33</v>
      </c>
      <c r="C238" s="6">
        <v>11811</v>
      </c>
      <c r="D238" s="6">
        <v>6500</v>
      </c>
      <c r="E238" s="6">
        <f t="shared" si="54"/>
        <v>983.85630000000003</v>
      </c>
      <c r="F238" s="6">
        <v>541</v>
      </c>
      <c r="G238" s="15">
        <f t="shared" si="55"/>
        <v>26629.82644902938</v>
      </c>
      <c r="H238" s="15">
        <f t="shared" si="53"/>
        <v>442.85630000000003</v>
      </c>
      <c r="I238" s="31"/>
      <c r="J238" s="16"/>
      <c r="K238" s="15">
        <f t="shared" si="56"/>
        <v>188.62793734729146</v>
      </c>
    </row>
    <row r="239" spans="2:11" s="2" customFormat="1" ht="12.75" customHeight="1" x14ac:dyDescent="0.25">
      <c r="B239" s="2" t="s">
        <v>17</v>
      </c>
      <c r="C239" s="6">
        <v>11811</v>
      </c>
      <c r="D239" s="6">
        <v>6500</v>
      </c>
      <c r="E239" s="6">
        <f t="shared" si="54"/>
        <v>983.85630000000003</v>
      </c>
      <c r="F239" s="6">
        <v>541</v>
      </c>
      <c r="G239" s="15">
        <f t="shared" si="55"/>
        <v>27072.68274902938</v>
      </c>
      <c r="H239" s="15">
        <f t="shared" si="53"/>
        <v>442.85630000000003</v>
      </c>
      <c r="I239" s="31"/>
      <c r="J239" s="16"/>
      <c r="K239" s="15">
        <f t="shared" si="56"/>
        <v>191.76483613895812</v>
      </c>
    </row>
    <row r="240" spans="2:11" s="2" customFormat="1" ht="12.75" customHeight="1" x14ac:dyDescent="0.25">
      <c r="B240" s="2" t="s">
        <v>18</v>
      </c>
      <c r="C240" s="6">
        <v>12137</v>
      </c>
      <c r="D240" s="6">
        <v>6500</v>
      </c>
      <c r="E240" s="6">
        <f t="shared" si="54"/>
        <v>1011.0121</v>
      </c>
      <c r="F240" s="6">
        <v>541</v>
      </c>
      <c r="G240" s="15">
        <f t="shared" si="55"/>
        <v>27515.539049029379</v>
      </c>
      <c r="H240" s="15">
        <f t="shared" si="53"/>
        <v>470.01210000000003</v>
      </c>
      <c r="I240" s="31"/>
      <c r="J240" s="16"/>
      <c r="K240" s="15">
        <f t="shared" si="56"/>
        <v>194.9017349306248</v>
      </c>
    </row>
    <row r="241" spans="2:12" s="2" customFormat="1" ht="12.75" customHeight="1" x14ac:dyDescent="0.25">
      <c r="B241" s="2" t="s">
        <v>19</v>
      </c>
      <c r="C241" s="6">
        <v>12137</v>
      </c>
      <c r="D241" s="6">
        <v>6500</v>
      </c>
      <c r="E241" s="6">
        <f t="shared" si="54"/>
        <v>1011.0121</v>
      </c>
      <c r="F241" s="6">
        <v>541</v>
      </c>
      <c r="G241" s="15">
        <f t="shared" si="55"/>
        <v>27985.551149029379</v>
      </c>
      <c r="H241" s="15">
        <f t="shared" si="53"/>
        <v>470.01210000000003</v>
      </c>
      <c r="I241" s="31"/>
      <c r="J241" s="16"/>
      <c r="K241" s="15">
        <f t="shared" si="56"/>
        <v>198.23098730562478</v>
      </c>
    </row>
    <row r="242" spans="2:12" s="2" customFormat="1" ht="12.75" customHeight="1" x14ac:dyDescent="0.25">
      <c r="B242" s="2" t="s">
        <v>20</v>
      </c>
      <c r="C242" s="6">
        <v>12627</v>
      </c>
      <c r="D242" s="6">
        <v>6500</v>
      </c>
      <c r="E242" s="6">
        <f t="shared" si="54"/>
        <v>1051.8290999999999</v>
      </c>
      <c r="F242" s="6">
        <v>541</v>
      </c>
      <c r="G242" s="15">
        <f t="shared" si="55"/>
        <v>28455.563249029379</v>
      </c>
      <c r="H242" s="15">
        <f t="shared" si="53"/>
        <v>510.82909999999993</v>
      </c>
      <c r="I242" s="31"/>
      <c r="J242" s="16"/>
      <c r="K242" s="15">
        <f t="shared" si="56"/>
        <v>201.56023968062479</v>
      </c>
    </row>
    <row r="243" spans="2:12" s="2" customFormat="1" ht="12.75" customHeight="1" x14ac:dyDescent="0.25">
      <c r="B243" s="2" t="s">
        <v>21</v>
      </c>
      <c r="C243" s="6">
        <v>12627</v>
      </c>
      <c r="D243" s="6">
        <v>6500</v>
      </c>
      <c r="E243" s="6">
        <f t="shared" si="54"/>
        <v>1051.8290999999999</v>
      </c>
      <c r="F243" s="6">
        <v>541</v>
      </c>
      <c r="G243" s="15">
        <f t="shared" si="55"/>
        <v>28966.392349029378</v>
      </c>
      <c r="H243" s="15">
        <f t="shared" si="53"/>
        <v>510.82909999999993</v>
      </c>
      <c r="I243" s="31"/>
      <c r="J243" s="16"/>
      <c r="K243" s="15">
        <f t="shared" si="56"/>
        <v>205.17861247229143</v>
      </c>
    </row>
    <row r="244" spans="2:12" s="2" customFormat="1" ht="12.75" customHeight="1" x14ac:dyDescent="0.25">
      <c r="B244" s="7" t="s">
        <v>22</v>
      </c>
      <c r="C244" s="8">
        <f>SUM(C232:C243)</f>
        <v>143064</v>
      </c>
      <c r="D244" s="9" t="s">
        <v>23</v>
      </c>
      <c r="E244" s="8">
        <f>SUM(E232:E243)</f>
        <v>11917.231200000002</v>
      </c>
      <c r="F244" s="8">
        <f>SUM(F232:F243)</f>
        <v>6492</v>
      </c>
      <c r="G244" s="30">
        <f>SUM(G232:G243)</f>
        <v>317183.83298835257</v>
      </c>
      <c r="H244" s="30">
        <f>SUM(H232:H243)</f>
        <v>5425.2311999999993</v>
      </c>
      <c r="I244" s="38">
        <f>H230/12</f>
        <v>7.0833333333333338E-3</v>
      </c>
      <c r="J244" s="23"/>
      <c r="K244" s="30">
        <f>SUM(K232:K243)</f>
        <v>2246.7188170008308</v>
      </c>
    </row>
    <row r="245" spans="2:12" s="2" customFormat="1" ht="12.75" customHeight="1" x14ac:dyDescent="0.25">
      <c r="G245" s="15"/>
      <c r="H245" s="15"/>
      <c r="I245" s="31"/>
      <c r="J245" s="16"/>
      <c r="K245" s="15"/>
    </row>
    <row r="246" spans="2:12" s="2" customFormat="1" ht="12.75" customHeight="1" x14ac:dyDescent="0.25">
      <c r="B246" s="2" t="s">
        <v>24</v>
      </c>
      <c r="C246" s="73">
        <f>G244*I244</f>
        <v>2246.7188170008308</v>
      </c>
      <c r="F246" s="2" t="s">
        <v>25</v>
      </c>
      <c r="G246" s="73">
        <f>$C246+$H244</f>
        <v>7671.9500170008305</v>
      </c>
      <c r="H246" s="15"/>
      <c r="I246" s="15">
        <f>SUM($I$14,$G$33,$G$53,$G$73,$G$93,$G$112,$G$131,$G$150,$G$169,$G$188,$G$207,$G$227,$G$246)</f>
        <v>31723.940266030215</v>
      </c>
      <c r="J246" s="143" t="str">
        <f>IF($K244=$C246,"Intt OK","Intt CHECK IT")</f>
        <v>Intt OK</v>
      </c>
      <c r="K246" s="15"/>
    </row>
    <row r="247" spans="2:12" s="1" customFormat="1" ht="12.75" customHeight="1" x14ac:dyDescent="0.25">
      <c r="H247" s="53"/>
      <c r="I247" s="135" t="str">
        <f>IF($I246=$G251,"OK","CHECK IT")</f>
        <v>OK</v>
      </c>
      <c r="J247" s="16"/>
      <c r="K247" s="28"/>
    </row>
    <row r="248" spans="2:12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3" t="s">
        <v>4</v>
      </c>
      <c r="H248" s="136" t="s">
        <v>48</v>
      </c>
      <c r="I248" s="31"/>
      <c r="J248" s="20"/>
      <c r="K248" s="15"/>
    </row>
    <row r="249" spans="2:12" s="2" customFormat="1" ht="12.75" customHeight="1" x14ac:dyDescent="0.25">
      <c r="B249" s="439" t="s">
        <v>104</v>
      </c>
      <c r="C249" s="439"/>
      <c r="D249" s="439"/>
      <c r="E249" s="439" t="s">
        <v>105</v>
      </c>
      <c r="F249" s="439"/>
      <c r="G249" s="4" t="s">
        <v>106</v>
      </c>
      <c r="H249" s="56">
        <v>8.5000000000000006E-2</v>
      </c>
      <c r="I249" s="32"/>
      <c r="J249" s="26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5" t="s">
        <v>14</v>
      </c>
      <c r="H250" s="48" t="s">
        <v>15</v>
      </c>
      <c r="I250" s="33" t="s">
        <v>16</v>
      </c>
      <c r="J250" s="17"/>
      <c r="K250" s="15"/>
    </row>
    <row r="251" spans="2:12" s="2" customFormat="1" ht="12.75" customHeight="1" x14ac:dyDescent="0.25">
      <c r="B251" s="2" t="s">
        <v>27</v>
      </c>
      <c r="C251" s="6">
        <v>12627</v>
      </c>
      <c r="D251" s="6">
        <v>6500</v>
      </c>
      <c r="E251" s="6">
        <f>C251*8.33%</f>
        <v>1051.8290999999999</v>
      </c>
      <c r="F251" s="6">
        <v>541</v>
      </c>
      <c r="G251" s="15">
        <f>$G$14+$G$33+$G$53+$G$73+$G$93+$G$112+$G$131+$G$150+$G$169+$G$188+$G$207+$G$227+$G$246</f>
        <v>31723.940266030215</v>
      </c>
      <c r="H251" s="15">
        <f t="shared" ref="H251:H263" si="57">E251-F251</f>
        <v>510.82909999999993</v>
      </c>
      <c r="I251" s="31"/>
      <c r="J251" s="16"/>
      <c r="K251" s="15">
        <f>(G251)*($H$249/12)</f>
        <v>224.71124355104737</v>
      </c>
    </row>
    <row r="252" spans="2:12" s="2" customFormat="1" ht="12.75" customHeight="1" x14ac:dyDescent="0.25">
      <c r="B252" s="2" t="s">
        <v>28</v>
      </c>
      <c r="C252" s="6">
        <v>12627</v>
      </c>
      <c r="D252" s="6">
        <v>6500</v>
      </c>
      <c r="E252" s="6">
        <f t="shared" ref="E252:E263" si="58">C252*8.33%</f>
        <v>1051.8290999999999</v>
      </c>
      <c r="F252" s="6">
        <v>541</v>
      </c>
      <c r="G252" s="15">
        <f t="shared" ref="G252:G263" si="59">$G251+$H251</f>
        <v>32234.769366030214</v>
      </c>
      <c r="H252" s="15">
        <f t="shared" si="57"/>
        <v>510.82909999999993</v>
      </c>
      <c r="I252" s="31"/>
      <c r="J252" s="16"/>
      <c r="K252" s="15">
        <f t="shared" ref="K252:K263" si="60">(G252)*($H$249/12)</f>
        <v>228.32961634271402</v>
      </c>
    </row>
    <row r="253" spans="2:12" s="2" customFormat="1" ht="12.75" customHeight="1" x14ac:dyDescent="0.25">
      <c r="B253" s="2" t="s">
        <v>29</v>
      </c>
      <c r="C253" s="6">
        <v>12627</v>
      </c>
      <c r="D253" s="6">
        <v>6500</v>
      </c>
      <c r="E253" s="6">
        <f t="shared" si="58"/>
        <v>1051.8290999999999</v>
      </c>
      <c r="F253" s="6">
        <v>541</v>
      </c>
      <c r="G253" s="15">
        <f t="shared" si="59"/>
        <v>32745.598466030213</v>
      </c>
      <c r="H253" s="15">
        <f t="shared" si="57"/>
        <v>510.82909999999993</v>
      </c>
      <c r="I253" s="31"/>
      <c r="J253" s="16"/>
      <c r="K253" s="15">
        <f t="shared" si="60"/>
        <v>231.94798913438069</v>
      </c>
    </row>
    <row r="254" spans="2:12" s="2" customFormat="1" ht="12.75" customHeight="1" x14ac:dyDescent="0.25">
      <c r="B254" s="2" t="s">
        <v>119</v>
      </c>
      <c r="C254" s="6">
        <v>1370</v>
      </c>
      <c r="D254" s="6">
        <v>6500</v>
      </c>
      <c r="E254" s="6">
        <f t="shared" si="58"/>
        <v>114.121</v>
      </c>
      <c r="F254" s="6">
        <v>0</v>
      </c>
      <c r="G254" s="15">
        <f t="shared" si="59"/>
        <v>33256.427566030216</v>
      </c>
      <c r="H254" s="15">
        <f t="shared" si="57"/>
        <v>114.121</v>
      </c>
      <c r="I254" s="31"/>
      <c r="J254" s="16"/>
      <c r="K254" s="15">
        <f t="shared" si="60"/>
        <v>235.56636192604736</v>
      </c>
    </row>
    <row r="255" spans="2:12" s="2" customFormat="1" ht="12.75" customHeight="1" x14ac:dyDescent="0.25">
      <c r="B255" s="2" t="s">
        <v>30</v>
      </c>
      <c r="C255" s="6">
        <v>13214</v>
      </c>
      <c r="D255" s="6">
        <v>6500</v>
      </c>
      <c r="E255" s="6">
        <f t="shared" si="58"/>
        <v>1100.7262000000001</v>
      </c>
      <c r="F255" s="6">
        <v>541</v>
      </c>
      <c r="G255" s="15">
        <f t="shared" si="59"/>
        <v>33370.548566030215</v>
      </c>
      <c r="H255" s="15">
        <f t="shared" si="57"/>
        <v>559.72620000000006</v>
      </c>
      <c r="I255" s="31"/>
      <c r="J255" s="16"/>
      <c r="K255" s="15">
        <f t="shared" si="60"/>
        <v>236.3747190093807</v>
      </c>
    </row>
    <row r="256" spans="2:12" s="2" customFormat="1" ht="12.75" customHeight="1" x14ac:dyDescent="0.25">
      <c r="B256" s="2" t="s">
        <v>31</v>
      </c>
      <c r="C256" s="6">
        <v>13214</v>
      </c>
      <c r="D256" s="6">
        <v>6500</v>
      </c>
      <c r="E256" s="6">
        <f t="shared" si="58"/>
        <v>1100.7262000000001</v>
      </c>
      <c r="F256" s="6">
        <v>541</v>
      </c>
      <c r="G256" s="15">
        <f t="shared" si="59"/>
        <v>33930.274766030212</v>
      </c>
      <c r="H256" s="15">
        <f t="shared" si="57"/>
        <v>559.72620000000006</v>
      </c>
      <c r="I256" s="31"/>
      <c r="J256" s="16"/>
      <c r="K256" s="15">
        <f t="shared" si="60"/>
        <v>240.33944625938068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13214</v>
      </c>
      <c r="D257" s="6">
        <v>6500</v>
      </c>
      <c r="E257" s="6">
        <f t="shared" si="58"/>
        <v>1100.7262000000001</v>
      </c>
      <c r="F257" s="6">
        <v>541</v>
      </c>
      <c r="G257" s="15">
        <f t="shared" si="59"/>
        <v>34490.000966030209</v>
      </c>
      <c r="H257" s="15">
        <f t="shared" si="57"/>
        <v>559.72620000000006</v>
      </c>
      <c r="I257" s="31"/>
      <c r="J257" s="16"/>
      <c r="K257" s="15">
        <f t="shared" si="60"/>
        <v>244.30417350938066</v>
      </c>
    </row>
    <row r="258" spans="1:11" s="2" customFormat="1" ht="12.75" customHeight="1" x14ac:dyDescent="0.25">
      <c r="B258" s="2" t="s">
        <v>33</v>
      </c>
      <c r="C258" s="6">
        <v>13214</v>
      </c>
      <c r="D258" s="6">
        <v>6500</v>
      </c>
      <c r="E258" s="6">
        <f t="shared" si="58"/>
        <v>1100.7262000000001</v>
      </c>
      <c r="F258" s="6">
        <v>541</v>
      </c>
      <c r="G258" s="15">
        <f t="shared" si="59"/>
        <v>35049.727166030207</v>
      </c>
      <c r="H258" s="15">
        <f t="shared" si="57"/>
        <v>559.72620000000006</v>
      </c>
      <c r="I258" s="31"/>
      <c r="J258" s="16"/>
      <c r="K258" s="15">
        <f t="shared" si="60"/>
        <v>248.26890075938064</v>
      </c>
    </row>
    <row r="259" spans="1:11" s="2" customFormat="1" ht="12.75" customHeight="1" x14ac:dyDescent="0.25">
      <c r="B259" s="2" t="s">
        <v>17</v>
      </c>
      <c r="C259" s="6">
        <v>13214</v>
      </c>
      <c r="D259" s="6">
        <v>6500</v>
      </c>
      <c r="E259" s="6">
        <f t="shared" si="58"/>
        <v>1100.7262000000001</v>
      </c>
      <c r="F259" s="6">
        <v>541</v>
      </c>
      <c r="G259" s="15">
        <f t="shared" si="59"/>
        <v>35609.453366030204</v>
      </c>
      <c r="H259" s="15">
        <f t="shared" si="57"/>
        <v>559.72620000000006</v>
      </c>
      <c r="I259" s="31"/>
      <c r="J259" s="16"/>
      <c r="K259" s="15">
        <f t="shared" si="60"/>
        <v>252.23362800938062</v>
      </c>
    </row>
    <row r="260" spans="1:11" s="2" customFormat="1" ht="12.75" customHeight="1" x14ac:dyDescent="0.25">
      <c r="B260" s="2" t="s">
        <v>18</v>
      </c>
      <c r="C260" s="6">
        <v>14171</v>
      </c>
      <c r="D260" s="6">
        <v>6500</v>
      </c>
      <c r="E260" s="6">
        <f t="shared" si="58"/>
        <v>1180.4442999999999</v>
      </c>
      <c r="F260" s="6">
        <v>541</v>
      </c>
      <c r="G260" s="15">
        <f t="shared" si="59"/>
        <v>36169.179566030201</v>
      </c>
      <c r="H260" s="15">
        <f t="shared" si="57"/>
        <v>639.44429999999988</v>
      </c>
      <c r="I260" s="31"/>
      <c r="J260" s="16"/>
      <c r="K260" s="15">
        <f t="shared" si="60"/>
        <v>256.19835525938061</v>
      </c>
    </row>
    <row r="261" spans="1:11" s="2" customFormat="1" ht="12.75" customHeight="1" x14ac:dyDescent="0.25">
      <c r="B261" s="2" t="s">
        <v>19</v>
      </c>
      <c r="C261" s="6">
        <v>14171</v>
      </c>
      <c r="D261" s="6">
        <v>6500</v>
      </c>
      <c r="E261" s="6">
        <f t="shared" si="58"/>
        <v>1180.4442999999999</v>
      </c>
      <c r="F261" s="6">
        <v>541</v>
      </c>
      <c r="G261" s="15">
        <f t="shared" si="59"/>
        <v>36808.623866030204</v>
      </c>
      <c r="H261" s="15">
        <f t="shared" si="57"/>
        <v>639.44429999999988</v>
      </c>
      <c r="I261" s="31"/>
      <c r="J261" s="16"/>
      <c r="K261" s="15">
        <f t="shared" si="60"/>
        <v>260.72775238438061</v>
      </c>
    </row>
    <row r="262" spans="1:11" s="2" customFormat="1" ht="12.75" customHeight="1" x14ac:dyDescent="0.25">
      <c r="B262" s="2" t="s">
        <v>20</v>
      </c>
      <c r="C262" s="6">
        <v>14171</v>
      </c>
      <c r="D262" s="6">
        <v>6500</v>
      </c>
      <c r="E262" s="6">
        <f t="shared" si="58"/>
        <v>1180.4442999999999</v>
      </c>
      <c r="F262" s="6">
        <v>541</v>
      </c>
      <c r="G262" s="15">
        <f t="shared" si="59"/>
        <v>37448.068166030207</v>
      </c>
      <c r="H262" s="15">
        <f t="shared" si="57"/>
        <v>639.44429999999988</v>
      </c>
      <c r="I262" s="31"/>
      <c r="J262" s="16"/>
      <c r="K262" s="15">
        <f t="shared" si="60"/>
        <v>265.25714950938067</v>
      </c>
    </row>
    <row r="263" spans="1:11" s="2" customFormat="1" ht="12.75" customHeight="1" x14ac:dyDescent="0.25">
      <c r="B263" s="2" t="s">
        <v>21</v>
      </c>
      <c r="C263" s="6">
        <v>14171</v>
      </c>
      <c r="D263" s="6">
        <v>6500</v>
      </c>
      <c r="E263" s="6">
        <f t="shared" si="58"/>
        <v>1180.4442999999999</v>
      </c>
      <c r="F263" s="6">
        <v>541</v>
      </c>
      <c r="G263" s="15">
        <f t="shared" si="59"/>
        <v>38087.51246603021</v>
      </c>
      <c r="H263" s="15">
        <f t="shared" si="57"/>
        <v>639.44429999999988</v>
      </c>
      <c r="K263" s="15">
        <f t="shared" si="60"/>
        <v>269.78654663438067</v>
      </c>
    </row>
    <row r="264" spans="1:11" s="2" customFormat="1" ht="12.75" customHeight="1" x14ac:dyDescent="0.25">
      <c r="B264" s="7" t="s">
        <v>22</v>
      </c>
      <c r="C264" s="8">
        <f>SUM(C251:C263)</f>
        <v>162005</v>
      </c>
      <c r="D264" s="9" t="s">
        <v>23</v>
      </c>
      <c r="E264" s="8">
        <f>SUM(E251:E263)</f>
        <v>13495.016499999998</v>
      </c>
      <c r="F264" s="8">
        <f>SUM(F251:F263)</f>
        <v>6492</v>
      </c>
      <c r="G264" s="30">
        <f>SUM(G251:G263)</f>
        <v>450924.12455839274</v>
      </c>
      <c r="H264" s="30">
        <f>SUM(H251:H263)</f>
        <v>7003.0165000000006</v>
      </c>
      <c r="I264" s="38">
        <f>H249/12</f>
        <v>7.0833333333333338E-3</v>
      </c>
      <c r="J264" s="23"/>
      <c r="K264" s="30">
        <f>SUM(K251:K263)</f>
        <v>3194.0458822886153</v>
      </c>
    </row>
    <row r="265" spans="1:11" s="2" customFormat="1" ht="12.75" customHeight="1" x14ac:dyDescent="0.25">
      <c r="G265" s="15"/>
      <c r="H265" s="15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73">
        <f>G264*I264</f>
        <v>3194.0458822886153</v>
      </c>
      <c r="F266" s="2" t="s">
        <v>25</v>
      </c>
      <c r="G266" s="73">
        <f>$C266+$H264</f>
        <v>10197.062382288615</v>
      </c>
      <c r="H266" s="15"/>
      <c r="I266" s="15">
        <f>SUM($I$14,$G$33,$G$53,$G$73,$G$93,$G$112,$G$131,$G$150,$G$169,$G$188,$G$207,$G$227,$G$246,$G$266)</f>
        <v>41921.002648318827</v>
      </c>
      <c r="J266" s="143" t="str">
        <f>IF($K264=$C266,"Intt OK","Intt CHECK IT")</f>
        <v>Intt OK</v>
      </c>
      <c r="K266" s="15"/>
    </row>
    <row r="267" spans="1:11" s="1" customFormat="1" ht="12.75" customHeight="1" x14ac:dyDescent="0.25">
      <c r="H267" s="53"/>
      <c r="I267" s="135" t="str">
        <f>IF($I266=$G271,"OK","CHECK IT")</f>
        <v>OK</v>
      </c>
      <c r="J267" s="16"/>
      <c r="K267" s="28"/>
    </row>
    <row r="268" spans="1:11" s="1" customFormat="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3" t="s">
        <v>4</v>
      </c>
      <c r="H268" s="136" t="s">
        <v>49</v>
      </c>
      <c r="I268" s="31"/>
      <c r="J268" s="2"/>
      <c r="K268" s="28"/>
    </row>
    <row r="269" spans="1:11" s="1" customFormat="1" ht="12.75" customHeight="1" x14ac:dyDescent="0.25">
      <c r="A269" s="2"/>
      <c r="B269" s="439" t="s">
        <v>104</v>
      </c>
      <c r="C269" s="439"/>
      <c r="D269" s="439"/>
      <c r="E269" s="439" t="s">
        <v>105</v>
      </c>
      <c r="F269" s="439"/>
      <c r="G269" s="4" t="s">
        <v>106</v>
      </c>
      <c r="H269" s="52" t="s">
        <v>45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5" t="s">
        <v>14</v>
      </c>
      <c r="H270" s="48" t="s">
        <v>15</v>
      </c>
      <c r="I270" s="3" t="s">
        <v>16</v>
      </c>
      <c r="J270" s="2"/>
      <c r="K270" s="28"/>
    </row>
    <row r="271" spans="1:11" s="1" customFormat="1" ht="12.75" customHeight="1" x14ac:dyDescent="0.25">
      <c r="A271" s="2"/>
      <c r="B271" s="2" t="s">
        <v>27</v>
      </c>
      <c r="C271" s="6">
        <v>14774</v>
      </c>
      <c r="D271" s="6">
        <v>6500</v>
      </c>
      <c r="E271" s="6">
        <f>C271*8.33%</f>
        <v>1230.6741999999999</v>
      </c>
      <c r="F271" s="6">
        <v>541</v>
      </c>
      <c r="G271" s="15">
        <f>$G$14+$G$33+$G$53+$G$73+$G$93+$G$112+$G$131+$G$150+$G$169+$G$188+$G$207+$G$227+$G$246+$G$266</f>
        <v>41921.002648318827</v>
      </c>
      <c r="H271" s="15">
        <f t="shared" ref="H271:H283" si="61">E271-F271</f>
        <v>689.67419999999993</v>
      </c>
      <c r="I271" s="31"/>
      <c r="J271" s="16"/>
      <c r="K271" s="15">
        <f>(G271)*($H$269/12)</f>
        <v>296.94043542559172</v>
      </c>
    </row>
    <row r="272" spans="1:11" s="1" customFormat="1" ht="12.75" customHeight="1" x14ac:dyDescent="0.25">
      <c r="A272" s="2"/>
      <c r="B272" s="2" t="s">
        <v>28</v>
      </c>
      <c r="C272" s="6">
        <v>19140</v>
      </c>
      <c r="D272" s="6">
        <v>6500</v>
      </c>
      <c r="E272" s="6">
        <f t="shared" ref="E272:E283" si="62">C272*8.33%</f>
        <v>1594.3620000000001</v>
      </c>
      <c r="F272" s="6">
        <v>541</v>
      </c>
      <c r="G272" s="15">
        <f t="shared" ref="G272:G283" si="63">$G271+$H271</f>
        <v>42610.676848318828</v>
      </c>
      <c r="H272" s="15">
        <f t="shared" si="61"/>
        <v>1053.3620000000001</v>
      </c>
      <c r="I272" s="31"/>
      <c r="J272" s="16"/>
      <c r="K272" s="15">
        <f t="shared" ref="K272:K283" si="64">(G272)*($H$269/12)</f>
        <v>301.8256276755917</v>
      </c>
    </row>
    <row r="273" spans="1:11" s="1" customFormat="1" ht="12.75" customHeight="1" x14ac:dyDescent="0.25">
      <c r="A273" s="2"/>
      <c r="B273" s="2" t="s">
        <v>119</v>
      </c>
      <c r="C273" s="6">
        <v>15756</v>
      </c>
      <c r="D273" s="6">
        <v>6500</v>
      </c>
      <c r="E273" s="6">
        <f t="shared" si="62"/>
        <v>1312.4748</v>
      </c>
      <c r="F273" s="6">
        <v>0</v>
      </c>
      <c r="G273" s="15">
        <f t="shared" si="63"/>
        <v>43664.038848318829</v>
      </c>
      <c r="H273" s="15">
        <f t="shared" si="61"/>
        <v>1312.4748</v>
      </c>
      <c r="I273" s="31"/>
      <c r="J273" s="16"/>
      <c r="K273" s="15">
        <f t="shared" si="64"/>
        <v>309.28694184225839</v>
      </c>
    </row>
    <row r="274" spans="1:11" s="1" customFormat="1" ht="12.75" customHeight="1" x14ac:dyDescent="0.25">
      <c r="A274" s="2"/>
      <c r="B274" s="2" t="s">
        <v>29</v>
      </c>
      <c r="C274" s="6">
        <v>19140</v>
      </c>
      <c r="D274" s="6">
        <v>6500</v>
      </c>
      <c r="E274" s="6">
        <f t="shared" si="62"/>
        <v>1594.3620000000001</v>
      </c>
      <c r="F274" s="6">
        <v>541</v>
      </c>
      <c r="G274" s="15">
        <f t="shared" si="63"/>
        <v>44976.513648318825</v>
      </c>
      <c r="H274" s="15">
        <f t="shared" si="61"/>
        <v>1053.3620000000001</v>
      </c>
      <c r="I274" s="31"/>
      <c r="J274" s="16"/>
      <c r="K274" s="15">
        <f t="shared" si="64"/>
        <v>318.58363834225838</v>
      </c>
    </row>
    <row r="275" spans="1:11" s="1" customFormat="1" ht="12.75" customHeight="1" x14ac:dyDescent="0.25">
      <c r="A275" s="2"/>
      <c r="B275" s="2" t="s">
        <v>30</v>
      </c>
      <c r="C275" s="6">
        <v>19140</v>
      </c>
      <c r="D275" s="6">
        <v>6500</v>
      </c>
      <c r="E275" s="6">
        <f t="shared" si="62"/>
        <v>1594.3620000000001</v>
      </c>
      <c r="F275" s="6">
        <v>541</v>
      </c>
      <c r="G275" s="15">
        <f t="shared" si="63"/>
        <v>46029.875648318826</v>
      </c>
      <c r="H275" s="15">
        <f t="shared" si="61"/>
        <v>1053.3620000000001</v>
      </c>
      <c r="I275" s="31"/>
      <c r="J275" s="16"/>
      <c r="K275" s="15">
        <f t="shared" si="64"/>
        <v>326.04495250892506</v>
      </c>
    </row>
    <row r="276" spans="1:11" s="1" customFormat="1" ht="12.75" customHeight="1" x14ac:dyDescent="0.25">
      <c r="A276" s="2"/>
      <c r="B276" s="2" t="s">
        <v>31</v>
      </c>
      <c r="C276" s="6">
        <v>19720</v>
      </c>
      <c r="D276" s="6">
        <v>6500</v>
      </c>
      <c r="E276" s="6">
        <f t="shared" si="62"/>
        <v>1642.6759999999999</v>
      </c>
      <c r="F276" s="6">
        <v>541</v>
      </c>
      <c r="G276" s="15">
        <f t="shared" si="63"/>
        <v>47083.237648318827</v>
      </c>
      <c r="H276" s="15">
        <f t="shared" si="61"/>
        <v>1101.6759999999999</v>
      </c>
      <c r="I276" s="31"/>
      <c r="J276" s="16"/>
      <c r="K276" s="15">
        <f t="shared" si="64"/>
        <v>333.50626667559169</v>
      </c>
    </row>
    <row r="277" spans="1:11" s="1" customFormat="1" ht="12.75" customHeight="1" x14ac:dyDescent="0.25">
      <c r="A277" s="2"/>
      <c r="B277" s="2" t="s">
        <v>32</v>
      </c>
      <c r="C277" s="6">
        <v>19720</v>
      </c>
      <c r="D277" s="6">
        <v>6500</v>
      </c>
      <c r="E277" s="6">
        <f t="shared" si="62"/>
        <v>1642.6759999999999</v>
      </c>
      <c r="F277" s="6">
        <v>541</v>
      </c>
      <c r="G277" s="15">
        <f t="shared" si="63"/>
        <v>48184.913648318827</v>
      </c>
      <c r="H277" s="15">
        <f t="shared" si="61"/>
        <v>1101.6759999999999</v>
      </c>
      <c r="I277" s="31"/>
      <c r="J277" s="16"/>
      <c r="K277" s="15">
        <f t="shared" si="64"/>
        <v>341.30980500892503</v>
      </c>
    </row>
    <row r="278" spans="1:11" s="1" customFormat="1" ht="12.75" customHeight="1" x14ac:dyDescent="0.25">
      <c r="A278" s="2"/>
      <c r="B278" s="2" t="s">
        <v>33</v>
      </c>
      <c r="C278" s="6">
        <v>19720</v>
      </c>
      <c r="D278" s="6">
        <v>6500</v>
      </c>
      <c r="E278" s="6">
        <f t="shared" si="62"/>
        <v>1642.6759999999999</v>
      </c>
      <c r="F278" s="6">
        <v>541</v>
      </c>
      <c r="G278" s="15">
        <f t="shared" si="63"/>
        <v>49286.589648318826</v>
      </c>
      <c r="H278" s="15">
        <f t="shared" si="61"/>
        <v>1101.6759999999999</v>
      </c>
      <c r="I278" s="31"/>
      <c r="J278" s="16"/>
      <c r="K278" s="15">
        <f t="shared" si="64"/>
        <v>349.11334334225836</v>
      </c>
    </row>
    <row r="279" spans="1:11" s="1" customFormat="1" ht="12.75" customHeight="1" x14ac:dyDescent="0.25">
      <c r="A279" s="2"/>
      <c r="B279" s="2" t="s">
        <v>17</v>
      </c>
      <c r="C279" s="6">
        <v>19720</v>
      </c>
      <c r="D279" s="6">
        <v>6500</v>
      </c>
      <c r="E279" s="6">
        <f t="shared" si="62"/>
        <v>1642.6759999999999</v>
      </c>
      <c r="F279" s="6">
        <v>541</v>
      </c>
      <c r="G279" s="15">
        <f t="shared" si="63"/>
        <v>50388.265648318826</v>
      </c>
      <c r="H279" s="15">
        <f t="shared" si="61"/>
        <v>1101.6759999999999</v>
      </c>
      <c r="I279" s="31"/>
      <c r="J279" s="16"/>
      <c r="K279" s="15">
        <f t="shared" si="64"/>
        <v>356.9168816755917</v>
      </c>
    </row>
    <row r="280" spans="1:11" s="1" customFormat="1" ht="12.75" customHeight="1" x14ac:dyDescent="0.25">
      <c r="A280" s="2"/>
      <c r="B280" s="2" t="s">
        <v>18</v>
      </c>
      <c r="C280" s="6">
        <v>19720</v>
      </c>
      <c r="D280" s="6">
        <v>6500</v>
      </c>
      <c r="E280" s="6">
        <f t="shared" si="62"/>
        <v>1642.6759999999999</v>
      </c>
      <c r="F280" s="6">
        <v>541</v>
      </c>
      <c r="G280" s="15">
        <f t="shared" si="63"/>
        <v>51489.941648318825</v>
      </c>
      <c r="H280" s="15">
        <f t="shared" si="61"/>
        <v>1101.6759999999999</v>
      </c>
      <c r="I280" s="31"/>
      <c r="J280" s="16"/>
      <c r="K280" s="15">
        <f t="shared" si="64"/>
        <v>364.72042000892503</v>
      </c>
    </row>
    <row r="281" spans="1:11" s="1" customFormat="1" ht="12.75" customHeight="1" x14ac:dyDescent="0.25">
      <c r="A281" s="2"/>
      <c r="B281" s="2" t="s">
        <v>19</v>
      </c>
      <c r="C281" s="6">
        <v>20740</v>
      </c>
      <c r="D281" s="6">
        <v>6500</v>
      </c>
      <c r="E281" s="6">
        <f t="shared" si="62"/>
        <v>1727.6420000000001</v>
      </c>
      <c r="F281" s="6">
        <v>541</v>
      </c>
      <c r="G281" s="15">
        <f t="shared" si="63"/>
        <v>52591.617648318825</v>
      </c>
      <c r="H281" s="15">
        <f t="shared" si="61"/>
        <v>1186.6420000000001</v>
      </c>
      <c r="I281" s="31"/>
      <c r="J281" s="16"/>
      <c r="K281" s="15">
        <f t="shared" si="64"/>
        <v>372.52395834225837</v>
      </c>
    </row>
    <row r="282" spans="1:11" s="1" customFormat="1" ht="12.75" customHeight="1" x14ac:dyDescent="0.25">
      <c r="A282" s="2"/>
      <c r="B282" s="2" t="s">
        <v>20</v>
      </c>
      <c r="C282" s="6">
        <v>20740</v>
      </c>
      <c r="D282" s="6">
        <v>6500</v>
      </c>
      <c r="E282" s="6">
        <f t="shared" si="62"/>
        <v>1727.6420000000001</v>
      </c>
      <c r="F282" s="6">
        <v>541</v>
      </c>
      <c r="G282" s="15">
        <f t="shared" si="63"/>
        <v>53778.259648318824</v>
      </c>
      <c r="H282" s="15">
        <f t="shared" si="61"/>
        <v>1186.6420000000001</v>
      </c>
      <c r="I282" s="31"/>
      <c r="J282" s="16"/>
      <c r="K282" s="15">
        <f t="shared" si="64"/>
        <v>380.92933917559168</v>
      </c>
    </row>
    <row r="283" spans="1:11" s="1" customFormat="1" ht="12.75" customHeight="1" x14ac:dyDescent="0.25">
      <c r="A283" s="2"/>
      <c r="B283" s="2" t="s">
        <v>21</v>
      </c>
      <c r="C283" s="6">
        <v>20740</v>
      </c>
      <c r="D283" s="6">
        <v>6500</v>
      </c>
      <c r="E283" s="6">
        <f t="shared" si="62"/>
        <v>1727.6420000000001</v>
      </c>
      <c r="F283" s="6">
        <v>541</v>
      </c>
      <c r="G283" s="15">
        <f t="shared" si="63"/>
        <v>54964.901648318824</v>
      </c>
      <c r="H283" s="15">
        <f t="shared" si="61"/>
        <v>1186.6420000000001</v>
      </c>
      <c r="I283" s="41"/>
      <c r="J283" s="16"/>
      <c r="K283" s="15">
        <f t="shared" si="64"/>
        <v>389.33472000892505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248770</v>
      </c>
      <c r="D284" s="9" t="s">
        <v>23</v>
      </c>
      <c r="E284" s="8">
        <f>SUM(E271:E283)</f>
        <v>20722.540999999997</v>
      </c>
      <c r="F284" s="8">
        <f>SUM(F271:F283)</f>
        <v>6492</v>
      </c>
      <c r="G284" s="30">
        <f>SUM(G271:G283)</f>
        <v>626969.83482814475</v>
      </c>
      <c r="H284" s="30">
        <f>SUM(H271:H283)</f>
        <v>14230.540999999997</v>
      </c>
      <c r="I284" s="38">
        <f>H269/12</f>
        <v>7.0833333333333338E-3</v>
      </c>
      <c r="J284" s="23"/>
      <c r="K284" s="30">
        <f>SUM(K271:K283)</f>
        <v>4441.0363300326926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J285" s="16"/>
      <c r="K285" s="15"/>
    </row>
    <row r="286" spans="1:11" s="1" customFormat="1" ht="12.75" customHeight="1" x14ac:dyDescent="0.25">
      <c r="A286" s="2"/>
      <c r="B286" s="2" t="s">
        <v>24</v>
      </c>
      <c r="C286" s="73">
        <f>G284*I284</f>
        <v>4441.0363300326926</v>
      </c>
      <c r="D286" s="2"/>
      <c r="E286" s="2"/>
      <c r="F286" s="2" t="s">
        <v>25</v>
      </c>
      <c r="G286" s="73">
        <f>$C286+$H284</f>
        <v>18671.577330032691</v>
      </c>
      <c r="H286" s="15"/>
      <c r="I286" s="15">
        <f>SUM($I$14,$G$33,$G$53,$G$73,$G$93,$G$112,$G$131,$G$150,$G$169,$G$188,$G$207,$G$227,$G$246,$G$266,$G$286)</f>
        <v>60592.579978351518</v>
      </c>
      <c r="J286" s="143" t="str">
        <f>IF($K284=$C286,"Intt OK","Intt CHECK IT")</f>
        <v>Intt OK</v>
      </c>
      <c r="K286" s="15"/>
    </row>
    <row r="287" spans="1:11" s="1" customFormat="1" ht="12.75" customHeight="1" x14ac:dyDescent="0.25">
      <c r="H287" s="53"/>
      <c r="I287" s="135" t="str">
        <f>IF($I286=$G291,"OK","CHECK IT")</f>
        <v>OK</v>
      </c>
      <c r="J287" s="2"/>
      <c r="K287" s="28"/>
    </row>
    <row r="288" spans="1:11" s="1" customFormat="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3" t="s">
        <v>4</v>
      </c>
      <c r="H288" s="136" t="s">
        <v>50</v>
      </c>
      <c r="I288" s="38"/>
      <c r="J288" s="2"/>
      <c r="K288" s="28"/>
    </row>
    <row r="289" spans="1:11" s="1" customFormat="1" ht="12.75" customHeight="1" x14ac:dyDescent="0.25">
      <c r="A289" s="2"/>
      <c r="B289" s="439" t="s">
        <v>104</v>
      </c>
      <c r="C289" s="439"/>
      <c r="D289" s="439"/>
      <c r="E289" s="439" t="s">
        <v>105</v>
      </c>
      <c r="F289" s="439"/>
      <c r="G289" s="4" t="s">
        <v>106</v>
      </c>
      <c r="H289" s="52" t="s">
        <v>40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5" t="s">
        <v>14</v>
      </c>
      <c r="H290" s="48" t="s">
        <v>15</v>
      </c>
      <c r="I290" s="3" t="s">
        <v>16</v>
      </c>
      <c r="J290" s="2"/>
      <c r="K290" s="28"/>
    </row>
    <row r="291" spans="1:11" s="1" customFormat="1" ht="12.75" customHeight="1" x14ac:dyDescent="0.25">
      <c r="A291" s="2"/>
      <c r="B291" s="2" t="s">
        <v>27</v>
      </c>
      <c r="C291" s="6">
        <v>20740</v>
      </c>
      <c r="D291" s="6">
        <v>6500</v>
      </c>
      <c r="E291" s="6">
        <f>C291*8.33%</f>
        <v>1727.6420000000001</v>
      </c>
      <c r="F291" s="6">
        <v>541</v>
      </c>
      <c r="G291" s="15">
        <f>$G$14+$G$33+$G$53+$G$73+$G$93+$G$112+$G$131+$G$150+$G$169+$G$188+$G$207+$G$227+$G$246+$G$266+$G$286</f>
        <v>60592.579978351518</v>
      </c>
      <c r="H291" s="15">
        <f t="shared" ref="H291:H303" si="65">E291-F291</f>
        <v>1186.6420000000001</v>
      </c>
      <c r="I291" s="31"/>
      <c r="J291" s="16"/>
      <c r="K291" s="15">
        <f>(G291)*($H$289/12)</f>
        <v>479.69125816194958</v>
      </c>
    </row>
    <row r="292" spans="1:11" s="1" customFormat="1" ht="12.75" customHeight="1" x14ac:dyDescent="0.25">
      <c r="A292" s="2"/>
      <c r="B292" s="2" t="s">
        <v>119</v>
      </c>
      <c r="C292" s="6">
        <v>15756</v>
      </c>
      <c r="D292" s="6">
        <v>6500</v>
      </c>
      <c r="E292" s="6">
        <f t="shared" ref="E292:E303" si="66">C292*8.33%</f>
        <v>1312.4748</v>
      </c>
      <c r="F292" s="6">
        <v>0</v>
      </c>
      <c r="G292" s="15">
        <f t="shared" ref="G292:G303" si="67">$G291+$H291</f>
        <v>61779.221978351517</v>
      </c>
      <c r="H292" s="15">
        <f t="shared" si="65"/>
        <v>1312.4748</v>
      </c>
      <c r="I292" s="31"/>
      <c r="J292" s="16"/>
      <c r="K292" s="15">
        <f>(G292)*($H$289/12)</f>
        <v>489.08550732861625</v>
      </c>
    </row>
    <row r="293" spans="1:11" s="1" customFormat="1" ht="12.75" customHeight="1" x14ac:dyDescent="0.25">
      <c r="A293" s="2"/>
      <c r="B293" s="2" t="s">
        <v>28</v>
      </c>
      <c r="C293" s="6">
        <v>21590</v>
      </c>
      <c r="D293" s="6">
        <v>6500</v>
      </c>
      <c r="E293" s="6">
        <f t="shared" si="66"/>
        <v>1798.4469999999999</v>
      </c>
      <c r="F293" s="6">
        <v>541</v>
      </c>
      <c r="G293" s="15">
        <f t="shared" si="67"/>
        <v>63091.696778351514</v>
      </c>
      <c r="H293" s="15">
        <f t="shared" si="65"/>
        <v>1257.4469999999999</v>
      </c>
      <c r="I293" s="31"/>
      <c r="J293" s="16"/>
      <c r="K293" s="15">
        <f t="shared" ref="K293:K303" si="68">(G293)*($H$289/12)</f>
        <v>499.47593282861618</v>
      </c>
    </row>
    <row r="294" spans="1:11" s="1" customFormat="1" ht="12.75" customHeight="1" x14ac:dyDescent="0.25">
      <c r="A294" s="2"/>
      <c r="B294" s="2" t="s">
        <v>29</v>
      </c>
      <c r="C294" s="6">
        <v>21590</v>
      </c>
      <c r="D294" s="6">
        <v>6500</v>
      </c>
      <c r="E294" s="6">
        <f t="shared" si="66"/>
        <v>1798.4469999999999</v>
      </c>
      <c r="F294" s="6">
        <v>541</v>
      </c>
      <c r="G294" s="15">
        <f t="shared" si="67"/>
        <v>64349.143778351514</v>
      </c>
      <c r="H294" s="15">
        <f t="shared" si="65"/>
        <v>1257.4469999999999</v>
      </c>
      <c r="I294" s="31"/>
      <c r="J294" s="16"/>
      <c r="K294" s="15">
        <f t="shared" si="68"/>
        <v>509.43072157861621</v>
      </c>
    </row>
    <row r="295" spans="1:11" s="1" customFormat="1" ht="12.75" customHeight="1" x14ac:dyDescent="0.25">
      <c r="A295" s="2"/>
      <c r="B295" s="2" t="s">
        <v>30</v>
      </c>
      <c r="C295" s="6">
        <v>21590</v>
      </c>
      <c r="D295" s="6">
        <v>6500</v>
      </c>
      <c r="E295" s="6">
        <f t="shared" si="66"/>
        <v>1798.4469999999999</v>
      </c>
      <c r="F295" s="6">
        <v>541</v>
      </c>
      <c r="G295" s="15">
        <f t="shared" si="67"/>
        <v>65606.590778351514</v>
      </c>
      <c r="H295" s="15">
        <f t="shared" si="65"/>
        <v>1257.4469999999999</v>
      </c>
      <c r="I295" s="31"/>
      <c r="J295" s="16"/>
      <c r="K295" s="15">
        <f t="shared" si="68"/>
        <v>519.38551032861619</v>
      </c>
    </row>
    <row r="296" spans="1:11" s="1" customFormat="1" ht="12.75" customHeight="1" x14ac:dyDescent="0.25">
      <c r="A296" s="2"/>
      <c r="B296" s="2" t="s">
        <v>31</v>
      </c>
      <c r="C296" s="6">
        <v>22238</v>
      </c>
      <c r="D296" s="6">
        <v>6500</v>
      </c>
      <c r="E296" s="6">
        <f t="shared" si="66"/>
        <v>1852.4254000000001</v>
      </c>
      <c r="F296" s="6">
        <v>541</v>
      </c>
      <c r="G296" s="15">
        <f t="shared" si="67"/>
        <v>66864.037778351514</v>
      </c>
      <c r="H296" s="15">
        <f t="shared" si="65"/>
        <v>1311.4254000000001</v>
      </c>
      <c r="I296" s="31"/>
      <c r="J296" s="16"/>
      <c r="K296" s="15">
        <f t="shared" si="68"/>
        <v>529.34029907861623</v>
      </c>
    </row>
    <row r="297" spans="1:11" s="1" customFormat="1" ht="12.75" customHeight="1" x14ac:dyDescent="0.25">
      <c r="A297" s="2"/>
      <c r="B297" s="2" t="s">
        <v>32</v>
      </c>
      <c r="C297" s="6">
        <v>22238</v>
      </c>
      <c r="D297" s="6">
        <v>6500</v>
      </c>
      <c r="E297" s="6">
        <f t="shared" si="66"/>
        <v>1852.4254000000001</v>
      </c>
      <c r="F297" s="6">
        <v>541</v>
      </c>
      <c r="G297" s="15">
        <f t="shared" si="67"/>
        <v>68175.463178351521</v>
      </c>
      <c r="H297" s="15">
        <f t="shared" si="65"/>
        <v>1311.4254000000001</v>
      </c>
      <c r="I297" s="31"/>
      <c r="J297" s="16"/>
      <c r="K297" s="15">
        <f t="shared" si="68"/>
        <v>539.72241682861625</v>
      </c>
    </row>
    <row r="298" spans="1:11" s="1" customFormat="1" ht="12.75" customHeight="1" x14ac:dyDescent="0.25">
      <c r="A298" s="2"/>
      <c r="B298" s="2" t="s">
        <v>33</v>
      </c>
      <c r="C298" s="6">
        <v>22238</v>
      </c>
      <c r="D298" s="6">
        <v>6500</v>
      </c>
      <c r="E298" s="6">
        <f t="shared" si="66"/>
        <v>1852.4254000000001</v>
      </c>
      <c r="F298" s="6">
        <v>541</v>
      </c>
      <c r="G298" s="15">
        <f t="shared" si="67"/>
        <v>69486.888578351529</v>
      </c>
      <c r="H298" s="15">
        <f t="shared" si="65"/>
        <v>1311.4254000000001</v>
      </c>
      <c r="I298" s="31"/>
      <c r="J298" s="16"/>
      <c r="K298" s="15">
        <f t="shared" si="68"/>
        <v>550.10453457861627</v>
      </c>
    </row>
    <row r="299" spans="1:11" s="1" customFormat="1" ht="12.75" customHeight="1" x14ac:dyDescent="0.25">
      <c r="A299" s="2"/>
      <c r="B299" s="2" t="s">
        <v>17</v>
      </c>
      <c r="C299" s="6">
        <v>22238</v>
      </c>
      <c r="D299" s="6">
        <v>6500</v>
      </c>
      <c r="E299" s="6">
        <f t="shared" si="66"/>
        <v>1852.4254000000001</v>
      </c>
      <c r="F299" s="6">
        <v>541</v>
      </c>
      <c r="G299" s="15">
        <f t="shared" si="67"/>
        <v>70798.313978351536</v>
      </c>
      <c r="H299" s="15">
        <f t="shared" si="65"/>
        <v>1311.4254000000001</v>
      </c>
      <c r="I299" s="31"/>
      <c r="J299" s="16"/>
      <c r="K299" s="15">
        <f t="shared" si="68"/>
        <v>560.4866523286164</v>
      </c>
    </row>
    <row r="300" spans="1:11" s="1" customFormat="1" ht="12.75" customHeight="1" x14ac:dyDescent="0.25">
      <c r="A300" s="2"/>
      <c r="B300" s="2" t="s">
        <v>18</v>
      </c>
      <c r="C300" s="6">
        <v>22238</v>
      </c>
      <c r="D300" s="6">
        <v>6500</v>
      </c>
      <c r="E300" s="6">
        <f t="shared" si="66"/>
        <v>1852.4254000000001</v>
      </c>
      <c r="F300" s="6">
        <v>541</v>
      </c>
      <c r="G300" s="15">
        <f t="shared" si="67"/>
        <v>72109.739378351544</v>
      </c>
      <c r="H300" s="15">
        <f t="shared" si="65"/>
        <v>1311.4254000000001</v>
      </c>
      <c r="I300" s="31"/>
      <c r="J300" s="16"/>
      <c r="K300" s="15">
        <f t="shared" si="68"/>
        <v>570.86877007861642</v>
      </c>
    </row>
    <row r="301" spans="1:11" s="1" customFormat="1" ht="12.75" customHeight="1" x14ac:dyDescent="0.25">
      <c r="A301" s="2"/>
      <c r="B301" s="2" t="s">
        <v>19</v>
      </c>
      <c r="C301" s="6">
        <v>23639</v>
      </c>
      <c r="D301" s="6">
        <v>6500</v>
      </c>
      <c r="E301" s="6">
        <f t="shared" si="66"/>
        <v>1969.1287</v>
      </c>
      <c r="F301" s="6">
        <v>541</v>
      </c>
      <c r="G301" s="15">
        <f t="shared" si="67"/>
        <v>73421.164778351551</v>
      </c>
      <c r="H301" s="15">
        <f t="shared" si="65"/>
        <v>1428.1287</v>
      </c>
      <c r="I301" s="31"/>
      <c r="J301" s="16"/>
      <c r="K301" s="15">
        <f t="shared" si="68"/>
        <v>581.25088782861644</v>
      </c>
    </row>
    <row r="302" spans="1:11" s="1" customFormat="1" ht="12.75" customHeight="1" x14ac:dyDescent="0.25">
      <c r="A302" s="2"/>
      <c r="B302" s="2" t="s">
        <v>20</v>
      </c>
      <c r="C302" s="6">
        <v>23639</v>
      </c>
      <c r="D302" s="6">
        <v>6500</v>
      </c>
      <c r="E302" s="6">
        <f t="shared" si="66"/>
        <v>1969.1287</v>
      </c>
      <c r="F302" s="6">
        <v>541</v>
      </c>
      <c r="G302" s="15">
        <f t="shared" si="67"/>
        <v>74849.293478351552</v>
      </c>
      <c r="H302" s="15">
        <f t="shared" si="65"/>
        <v>1428.1287</v>
      </c>
      <c r="I302" s="41"/>
      <c r="J302" s="16"/>
      <c r="K302" s="15">
        <f t="shared" si="68"/>
        <v>592.55690670361651</v>
      </c>
    </row>
    <row r="303" spans="1:11" s="1" customFormat="1" ht="12.75" customHeight="1" x14ac:dyDescent="0.25">
      <c r="A303" s="2"/>
      <c r="B303" s="2" t="s">
        <v>21</v>
      </c>
      <c r="C303" s="6">
        <v>23639</v>
      </c>
      <c r="D303" s="6">
        <v>6500</v>
      </c>
      <c r="E303" s="6">
        <f t="shared" si="66"/>
        <v>1969.1287</v>
      </c>
      <c r="F303" s="6">
        <v>541</v>
      </c>
      <c r="G303" s="15">
        <f t="shared" si="67"/>
        <v>76277.422178351553</v>
      </c>
      <c r="H303" s="15">
        <f t="shared" si="65"/>
        <v>1428.1287</v>
      </c>
      <c r="I303" s="41"/>
      <c r="J303" s="16"/>
      <c r="K303" s="15">
        <f t="shared" si="68"/>
        <v>603.86292557861657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283373</v>
      </c>
      <c r="D304" s="9" t="s">
        <v>23</v>
      </c>
      <c r="E304" s="8">
        <f>SUM(E291:E303)</f>
        <v>23604.970900000004</v>
      </c>
      <c r="F304" s="8">
        <f>SUM(F291:F303)</f>
        <v>6492</v>
      </c>
      <c r="G304" s="30">
        <f>SUM(G291:G303)</f>
        <v>887401.55661856988</v>
      </c>
      <c r="H304" s="30">
        <f>SUM(H291:H303)</f>
        <v>17112.9709</v>
      </c>
      <c r="I304" s="38">
        <f>H289/12</f>
        <v>7.9166666666666673E-3</v>
      </c>
      <c r="J304" s="23"/>
      <c r="K304" s="30">
        <f>SUM(K291:K303)</f>
        <v>7025.2623232303458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J305" s="16"/>
      <c r="K305" s="15"/>
    </row>
    <row r="306" spans="1:11" s="1" customFormat="1" ht="12.75" customHeight="1" x14ac:dyDescent="0.25">
      <c r="A306" s="2"/>
      <c r="B306" s="2" t="s">
        <v>24</v>
      </c>
      <c r="C306" s="73">
        <f>G304*I304</f>
        <v>7025.2623232303458</v>
      </c>
      <c r="D306" s="2"/>
      <c r="E306" s="2"/>
      <c r="F306" s="2" t="s">
        <v>25</v>
      </c>
      <c r="G306" s="73">
        <f>$C306+$H304</f>
        <v>24138.233223230345</v>
      </c>
      <c r="H306" s="15"/>
      <c r="I306" s="15">
        <f>SUM($I$14,$G$33,$G$53,$G$73,$G$93,$G$112,$G$131,$G$150,$G$169,$G$188,$G$207,$G$227,$G$246,$G$266,$G$286,$G$306)</f>
        <v>84730.813201581856</v>
      </c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H307" s="53"/>
      <c r="I307" s="135" t="str">
        <f>IF($I306=$G311,"OK","CHECK IT")</f>
        <v>OK</v>
      </c>
      <c r="J307" s="2"/>
      <c r="K307" s="28"/>
    </row>
    <row r="308" spans="1:11" s="1" customFormat="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3" t="s">
        <v>4</v>
      </c>
      <c r="H308" s="136" t="s">
        <v>51</v>
      </c>
      <c r="I308" s="31"/>
      <c r="J308" s="2"/>
      <c r="K308" s="28"/>
    </row>
    <row r="309" spans="1:11" s="1" customFormat="1" ht="12.75" customHeight="1" x14ac:dyDescent="0.25">
      <c r="A309" s="2"/>
      <c r="B309" s="439" t="s">
        <v>104</v>
      </c>
      <c r="C309" s="439"/>
      <c r="D309" s="439"/>
      <c r="E309" s="439" t="s">
        <v>105</v>
      </c>
      <c r="F309" s="439"/>
      <c r="G309" s="4" t="s">
        <v>106</v>
      </c>
      <c r="H309" s="52" t="s">
        <v>52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5" t="s">
        <v>14</v>
      </c>
      <c r="H310" s="48" t="s">
        <v>15</v>
      </c>
      <c r="I310" s="3" t="s">
        <v>16</v>
      </c>
      <c r="J310" s="2"/>
      <c r="K310" s="28"/>
    </row>
    <row r="311" spans="1:11" s="1" customFormat="1" ht="12.75" customHeight="1" x14ac:dyDescent="0.25">
      <c r="A311" s="2"/>
      <c r="B311" s="2" t="s">
        <v>27</v>
      </c>
      <c r="C311" s="6">
        <v>23639</v>
      </c>
      <c r="D311" s="6">
        <v>6500</v>
      </c>
      <c r="E311" s="6">
        <f>C311*8.33%</f>
        <v>1969.1287</v>
      </c>
      <c r="F311" s="6">
        <v>541</v>
      </c>
      <c r="G311" s="15">
        <f>$G$14+$G$33+$G$53+$G$73+$G$93+$G$112+$G$131+$G$150+$G$169+$G$188+$G$207+$G$227+$G$246+$G$266+$G$286+$G$306</f>
        <v>84730.813201581856</v>
      </c>
      <c r="H311" s="15">
        <f t="shared" ref="H311:H322" si="69">E311-F311</f>
        <v>1428.1287</v>
      </c>
      <c r="I311" s="31"/>
      <c r="J311" s="16"/>
      <c r="K311" s="15">
        <f>(G311)*($H$309/12)</f>
        <v>582.52434076087525</v>
      </c>
    </row>
    <row r="312" spans="1:11" s="1" customFormat="1" ht="12.75" customHeight="1" x14ac:dyDescent="0.25">
      <c r="A312" s="2"/>
      <c r="B312" s="2" t="s">
        <v>28</v>
      </c>
      <c r="C312" s="6">
        <v>39395</v>
      </c>
      <c r="D312" s="6">
        <v>6500</v>
      </c>
      <c r="E312" s="6">
        <f t="shared" ref="E312:E322" si="70">C312*8.33%</f>
        <v>3281.6035000000002</v>
      </c>
      <c r="F312" s="6">
        <v>541</v>
      </c>
      <c r="G312" s="15">
        <f t="shared" ref="G312" si="71">$G311+$H311</f>
        <v>86158.941901581857</v>
      </c>
      <c r="H312" s="15">
        <f t="shared" si="69"/>
        <v>2740.6035000000002</v>
      </c>
      <c r="I312" s="31"/>
      <c r="J312" s="16"/>
      <c r="K312" s="15">
        <f t="shared" ref="K312:K322" si="72">(G312)*($H$309/12)</f>
        <v>592.34272557337522</v>
      </c>
    </row>
    <row r="313" spans="1:11" s="1" customFormat="1" ht="12.75" customHeight="1" x14ac:dyDescent="0.25">
      <c r="A313" s="2"/>
      <c r="B313" s="2" t="s">
        <v>29</v>
      </c>
      <c r="C313" s="6">
        <v>23639</v>
      </c>
      <c r="D313" s="6">
        <v>6500</v>
      </c>
      <c r="E313" s="6">
        <f t="shared" si="70"/>
        <v>1969.1287</v>
      </c>
      <c r="F313" s="6">
        <v>541</v>
      </c>
      <c r="G313" s="15">
        <f t="shared" ref="G313:G322" si="73">$G312+$H312</f>
        <v>88899.545401581854</v>
      </c>
      <c r="H313" s="15">
        <f t="shared" si="69"/>
        <v>1428.1287</v>
      </c>
      <c r="I313" s="31"/>
      <c r="J313" s="16"/>
      <c r="K313" s="15">
        <f t="shared" si="72"/>
        <v>611.1843746358752</v>
      </c>
    </row>
    <row r="314" spans="1:11" s="1" customFormat="1" ht="12.75" customHeight="1" x14ac:dyDescent="0.25">
      <c r="A314" s="2"/>
      <c r="B314" s="2" t="s">
        <v>30</v>
      </c>
      <c r="C314" s="6">
        <v>23639</v>
      </c>
      <c r="D314" s="6">
        <v>6500</v>
      </c>
      <c r="E314" s="6">
        <f t="shared" si="70"/>
        <v>1969.1287</v>
      </c>
      <c r="F314" s="6">
        <v>541</v>
      </c>
      <c r="G314" s="15">
        <f t="shared" si="73"/>
        <v>90327.674101581855</v>
      </c>
      <c r="H314" s="15">
        <f t="shared" si="69"/>
        <v>1428.1287</v>
      </c>
      <c r="I314" s="31"/>
      <c r="J314" s="16"/>
      <c r="K314" s="15">
        <f t="shared" si="72"/>
        <v>621.00275944837529</v>
      </c>
    </row>
    <row r="315" spans="1:11" s="1" customFormat="1" ht="12.75" customHeight="1" x14ac:dyDescent="0.25">
      <c r="A315" s="2"/>
      <c r="B315" s="2" t="s">
        <v>31</v>
      </c>
      <c r="C315" s="6">
        <v>24354</v>
      </c>
      <c r="D315" s="6">
        <v>6500</v>
      </c>
      <c r="E315" s="6">
        <f t="shared" si="70"/>
        <v>2028.6882000000001</v>
      </c>
      <c r="F315" s="6">
        <v>541</v>
      </c>
      <c r="G315" s="15">
        <f t="shared" si="73"/>
        <v>91755.802801581856</v>
      </c>
      <c r="H315" s="15">
        <f t="shared" si="69"/>
        <v>1487.6882000000001</v>
      </c>
      <c r="I315" s="31"/>
      <c r="J315" s="16"/>
      <c r="K315" s="15">
        <f t="shared" si="72"/>
        <v>630.82114426087526</v>
      </c>
    </row>
    <row r="316" spans="1:11" s="1" customFormat="1" ht="12.75" customHeight="1" x14ac:dyDescent="0.25">
      <c r="A316" s="2"/>
      <c r="B316" s="2" t="s">
        <v>32</v>
      </c>
      <c r="C316" s="6">
        <v>24354</v>
      </c>
      <c r="D316" s="6">
        <v>6500</v>
      </c>
      <c r="E316" s="6">
        <f t="shared" si="70"/>
        <v>2028.6882000000001</v>
      </c>
      <c r="F316" s="6">
        <v>541</v>
      </c>
      <c r="G316" s="15">
        <f t="shared" si="73"/>
        <v>93243.49100158186</v>
      </c>
      <c r="H316" s="15">
        <f t="shared" si="69"/>
        <v>1487.6882000000001</v>
      </c>
      <c r="I316" s="31"/>
      <c r="J316" s="16"/>
      <c r="K316" s="15">
        <f t="shared" si="72"/>
        <v>641.04900063587525</v>
      </c>
    </row>
    <row r="317" spans="1:11" s="1" customFormat="1" ht="12.75" customHeight="1" x14ac:dyDescent="0.25">
      <c r="A317" s="2"/>
      <c r="B317" s="2" t="s">
        <v>33</v>
      </c>
      <c r="C317" s="6">
        <v>24354</v>
      </c>
      <c r="D317" s="6">
        <v>6500</v>
      </c>
      <c r="E317" s="6">
        <f t="shared" si="70"/>
        <v>2028.6882000000001</v>
      </c>
      <c r="F317" s="6">
        <v>541</v>
      </c>
      <c r="G317" s="15">
        <f t="shared" si="73"/>
        <v>94731.179201581865</v>
      </c>
      <c r="H317" s="15">
        <f t="shared" si="69"/>
        <v>1487.6882000000001</v>
      </c>
      <c r="I317" s="31"/>
      <c r="J317" s="16"/>
      <c r="K317" s="15">
        <f t="shared" si="72"/>
        <v>651.27685701087535</v>
      </c>
    </row>
    <row r="318" spans="1:11" s="1" customFormat="1" ht="12.75" customHeight="1" x14ac:dyDescent="0.25">
      <c r="A318" s="2"/>
      <c r="B318" s="2" t="s">
        <v>17</v>
      </c>
      <c r="C318" s="6">
        <v>24354</v>
      </c>
      <c r="D318" s="6">
        <v>6500</v>
      </c>
      <c r="E318" s="6">
        <f t="shared" si="70"/>
        <v>2028.6882000000001</v>
      </c>
      <c r="F318" s="6">
        <v>541</v>
      </c>
      <c r="G318" s="15">
        <f t="shared" si="73"/>
        <v>96218.867401581869</v>
      </c>
      <c r="H318" s="15">
        <f t="shared" si="69"/>
        <v>1487.6882000000001</v>
      </c>
      <c r="I318" s="31"/>
      <c r="J318" s="16"/>
      <c r="K318" s="15">
        <f t="shared" si="72"/>
        <v>661.50471338587533</v>
      </c>
    </row>
    <row r="319" spans="1:11" s="1" customFormat="1" ht="12.75" customHeight="1" x14ac:dyDescent="0.25">
      <c r="A319" s="2"/>
      <c r="B319" s="2" t="s">
        <v>18</v>
      </c>
      <c r="C319" s="6">
        <v>24354</v>
      </c>
      <c r="D319" s="6">
        <v>6500</v>
      </c>
      <c r="E319" s="6">
        <f t="shared" si="70"/>
        <v>2028.6882000000001</v>
      </c>
      <c r="F319" s="6">
        <v>541</v>
      </c>
      <c r="G319" s="15">
        <f t="shared" si="73"/>
        <v>97706.555601581873</v>
      </c>
      <c r="H319" s="15">
        <f t="shared" si="69"/>
        <v>1487.6882000000001</v>
      </c>
      <c r="I319" s="31"/>
      <c r="J319" s="16"/>
      <c r="K319" s="15">
        <f t="shared" si="72"/>
        <v>671.73256976087544</v>
      </c>
    </row>
    <row r="320" spans="1:11" s="1" customFormat="1" ht="12.75" customHeight="1" x14ac:dyDescent="0.25">
      <c r="A320" s="2"/>
      <c r="B320" s="2" t="s">
        <v>19</v>
      </c>
      <c r="C320" s="6">
        <v>24354</v>
      </c>
      <c r="D320" s="6">
        <v>6500</v>
      </c>
      <c r="E320" s="6">
        <f t="shared" si="70"/>
        <v>2028.6882000000001</v>
      </c>
      <c r="F320" s="6">
        <v>541</v>
      </c>
      <c r="G320" s="15">
        <f t="shared" si="73"/>
        <v>99194.243801581877</v>
      </c>
      <c r="H320" s="15">
        <f t="shared" si="69"/>
        <v>1487.6882000000001</v>
      </c>
      <c r="I320" s="31"/>
      <c r="J320" s="16"/>
      <c r="K320" s="15">
        <f t="shared" si="72"/>
        <v>681.96042613587542</v>
      </c>
    </row>
    <row r="321" spans="1:12" s="1" customFormat="1" ht="12.75" customHeight="1" x14ac:dyDescent="0.25">
      <c r="A321" s="2"/>
      <c r="B321" s="2" t="s">
        <v>20</v>
      </c>
      <c r="C321" s="6">
        <v>26158</v>
      </c>
      <c r="D321" s="6">
        <v>6500</v>
      </c>
      <c r="E321" s="6">
        <f t="shared" si="70"/>
        <v>2178.9614000000001</v>
      </c>
      <c r="F321" s="6">
        <v>541</v>
      </c>
      <c r="G321" s="15">
        <f t="shared" si="73"/>
        <v>100681.93200158188</v>
      </c>
      <c r="H321" s="15">
        <f t="shared" si="69"/>
        <v>1637.9614000000001</v>
      </c>
      <c r="I321" s="31"/>
      <c r="J321" s="16"/>
      <c r="K321" s="15">
        <f t="shared" si="72"/>
        <v>692.18828251087541</v>
      </c>
    </row>
    <row r="322" spans="1:12" s="1" customFormat="1" ht="12.75" customHeight="1" x14ac:dyDescent="0.25">
      <c r="A322" s="2"/>
      <c r="B322" s="2" t="s">
        <v>21</v>
      </c>
      <c r="C322" s="6">
        <v>26158</v>
      </c>
      <c r="D322" s="6">
        <v>6500</v>
      </c>
      <c r="E322" s="6">
        <f t="shared" si="70"/>
        <v>2178.9614000000001</v>
      </c>
      <c r="F322" s="6">
        <v>541</v>
      </c>
      <c r="G322" s="15">
        <f t="shared" si="73"/>
        <v>102319.89340158188</v>
      </c>
      <c r="H322" s="15">
        <f t="shared" si="69"/>
        <v>1637.9614000000001</v>
      </c>
      <c r="I322" s="41"/>
      <c r="J322" s="16"/>
      <c r="K322" s="15">
        <f t="shared" si="72"/>
        <v>703.4492671358754</v>
      </c>
    </row>
    <row r="323" spans="1:12" s="1" customFormat="1" ht="12.75" customHeight="1" x14ac:dyDescent="0.25">
      <c r="A323" s="2"/>
      <c r="B323" s="7" t="s">
        <v>22</v>
      </c>
      <c r="C323" s="8">
        <f>SUM(C311:C322)</f>
        <v>308752</v>
      </c>
      <c r="D323" s="9" t="s">
        <v>23</v>
      </c>
      <c r="E323" s="8">
        <f>SUM(E311:E322)</f>
        <v>25719.041600000004</v>
      </c>
      <c r="F323" s="8">
        <f>SUM(F311:F322)</f>
        <v>6492</v>
      </c>
      <c r="G323" s="30">
        <f>SUM(G311:G322)</f>
        <v>1125968.9398189823</v>
      </c>
      <c r="H323" s="30">
        <f>SUM(H311:H322)</f>
        <v>19227.041600000004</v>
      </c>
      <c r="I323" s="38">
        <f>H309/12</f>
        <v>6.875E-3</v>
      </c>
      <c r="J323" s="23"/>
      <c r="K323" s="30">
        <f>SUM(K311:K322)</f>
        <v>7741.036461255504</v>
      </c>
    </row>
    <row r="324" spans="1:12" s="1" customFormat="1" ht="12.75" customHeight="1" x14ac:dyDescent="0.25">
      <c r="A324" s="2"/>
      <c r="B324" s="2"/>
      <c r="C324" s="2"/>
      <c r="D324" s="2"/>
      <c r="E324" s="2"/>
      <c r="F324" s="2"/>
      <c r="G324" s="15"/>
      <c r="H324" s="15"/>
      <c r="I324" s="31"/>
      <c r="J324" s="16"/>
      <c r="K324" s="15"/>
    </row>
    <row r="325" spans="1:12" s="1" customFormat="1" ht="12.75" customHeight="1" x14ac:dyDescent="0.25">
      <c r="A325" s="2"/>
      <c r="B325" s="2" t="s">
        <v>24</v>
      </c>
      <c r="C325" s="73">
        <f>G323*I323</f>
        <v>7741.0364612555031</v>
      </c>
      <c r="D325" s="2"/>
      <c r="E325" s="2"/>
      <c r="F325" s="2" t="s">
        <v>25</v>
      </c>
      <c r="G325" s="73">
        <f>$C325+$H323</f>
        <v>26968.078061255506</v>
      </c>
      <c r="H325" s="15"/>
      <c r="I325" s="15">
        <f>SUM($I$14,$G$33,$G$53,$G$73,$G$93,$G$112,$G$131,$G$150,$G$169,$G$188,$G$207,$G$227,$G$246,$G$266,$G$286,$G$306,$G$325)</f>
        <v>111698.89126283737</v>
      </c>
      <c r="J325" s="143" t="str">
        <f>IF($K323=$C325,"Intt OK","Intt CHECK IT")</f>
        <v>Intt OK</v>
      </c>
      <c r="K325" s="15"/>
    </row>
    <row r="326" spans="1:12" s="1" customFormat="1" ht="12.75" customHeight="1" x14ac:dyDescent="0.25">
      <c r="H326" s="53"/>
      <c r="I326" s="135" t="str">
        <f>IF($I325=$G330,"OK","CHECK IT")</f>
        <v>OK</v>
      </c>
      <c r="J326" s="2"/>
      <c r="K326" s="28"/>
    </row>
    <row r="327" spans="1:12" s="1" customFormat="1" ht="12.75" customHeight="1" x14ac:dyDescent="0.25">
      <c r="A327" s="2"/>
      <c r="B327" s="438" t="s">
        <v>2</v>
      </c>
      <c r="C327" s="438"/>
      <c r="D327" s="438"/>
      <c r="E327" s="438" t="s">
        <v>3</v>
      </c>
      <c r="F327" s="438"/>
      <c r="G327" s="3" t="s">
        <v>4</v>
      </c>
      <c r="H327" s="136" t="s">
        <v>53</v>
      </c>
      <c r="I327" s="31"/>
      <c r="J327" s="2"/>
      <c r="K327" s="28"/>
    </row>
    <row r="328" spans="1:12" s="1" customFormat="1" ht="12.75" customHeight="1" x14ac:dyDescent="0.25">
      <c r="A328" s="2"/>
      <c r="B328" s="439" t="s">
        <v>104</v>
      </c>
      <c r="C328" s="439"/>
      <c r="D328" s="439"/>
      <c r="E328" s="439" t="s">
        <v>105</v>
      </c>
      <c r="F328" s="439"/>
      <c r="G328" s="4" t="s">
        <v>106</v>
      </c>
      <c r="H328" s="56">
        <v>8.5000000000000006E-2</v>
      </c>
      <c r="I328" s="45"/>
      <c r="J328" s="2"/>
      <c r="K328" s="28"/>
    </row>
    <row r="329" spans="1:12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5" t="s">
        <v>14</v>
      </c>
      <c r="H329" s="48" t="s">
        <v>15</v>
      </c>
      <c r="I329" s="3" t="s">
        <v>16</v>
      </c>
      <c r="J329" s="2"/>
      <c r="K329" s="28"/>
    </row>
    <row r="330" spans="1:12" s="1" customFormat="1" ht="12.75" customHeight="1" x14ac:dyDescent="0.25">
      <c r="A330" s="2"/>
      <c r="B330" s="2" t="s">
        <v>27</v>
      </c>
      <c r="C330" s="6">
        <v>26158</v>
      </c>
      <c r="D330" s="6">
        <v>6500</v>
      </c>
      <c r="E330" s="6">
        <f>C330*8.33%</f>
        <v>2178.9614000000001</v>
      </c>
      <c r="F330" s="6">
        <v>541</v>
      </c>
      <c r="G330" s="15">
        <f>$G$14+$G$33+$G$53+$G$73+$G$93+$G$112+$G$131+$G$150+$G$169+$G$188+$G$207+$G$227+$G$246+$G$266+$G$286+$G$306+$G$325</f>
        <v>111698.89126283737</v>
      </c>
      <c r="H330" s="15">
        <f t="shared" ref="H330:H341" si="74">E330-F330</f>
        <v>1637.9614000000001</v>
      </c>
      <c r="I330" s="31"/>
      <c r="J330" s="16"/>
      <c r="K330" s="15">
        <f>(G330)*($H$328/12)</f>
        <v>791.20047977843137</v>
      </c>
    </row>
    <row r="331" spans="1:12" s="1" customFormat="1" ht="12.75" customHeight="1" x14ac:dyDescent="0.25">
      <c r="A331" s="2"/>
      <c r="B331" s="2" t="s">
        <v>28</v>
      </c>
      <c r="C331" s="6">
        <v>26158</v>
      </c>
      <c r="D331" s="6">
        <v>6500</v>
      </c>
      <c r="E331" s="6">
        <f t="shared" ref="E331:E341" si="75">C331*8.33%</f>
        <v>2178.9614000000001</v>
      </c>
      <c r="F331" s="6">
        <v>541</v>
      </c>
      <c r="G331" s="15">
        <f t="shared" ref="G331:G341" si="76">$G330+$H330</f>
        <v>113336.85266283737</v>
      </c>
      <c r="H331" s="15">
        <f t="shared" si="74"/>
        <v>1637.9614000000001</v>
      </c>
      <c r="I331" s="31"/>
      <c r="J331" s="16"/>
      <c r="K331" s="15">
        <f t="shared" ref="K331:K341" si="77">(G331)*($H$328/12)</f>
        <v>802.80270636176476</v>
      </c>
    </row>
    <row r="332" spans="1:12" s="1" customFormat="1" ht="12.75" customHeight="1" x14ac:dyDescent="0.25">
      <c r="A332" s="2"/>
      <c r="B332" s="2" t="s">
        <v>29</v>
      </c>
      <c r="C332" s="6">
        <v>26158</v>
      </c>
      <c r="D332" s="6">
        <v>6500</v>
      </c>
      <c r="E332" s="6">
        <f t="shared" si="75"/>
        <v>2178.9614000000001</v>
      </c>
      <c r="F332" s="6">
        <v>541</v>
      </c>
      <c r="G332" s="15">
        <f t="shared" si="76"/>
        <v>114974.81406283737</v>
      </c>
      <c r="H332" s="15">
        <f t="shared" si="74"/>
        <v>1637.9614000000001</v>
      </c>
      <c r="I332" s="31"/>
      <c r="J332" s="16"/>
      <c r="K332" s="15">
        <f t="shared" si="77"/>
        <v>814.40493294509804</v>
      </c>
    </row>
    <row r="333" spans="1:12" s="1" customFormat="1" ht="12.75" customHeight="1" x14ac:dyDescent="0.25">
      <c r="A333" s="2"/>
      <c r="B333" s="2" t="s">
        <v>30</v>
      </c>
      <c r="C333" s="6">
        <v>26158</v>
      </c>
      <c r="D333" s="6">
        <v>6500</v>
      </c>
      <c r="E333" s="6">
        <f t="shared" si="75"/>
        <v>2178.9614000000001</v>
      </c>
      <c r="F333" s="6">
        <v>541</v>
      </c>
      <c r="G333" s="15">
        <f t="shared" si="76"/>
        <v>116612.77546283737</v>
      </c>
      <c r="H333" s="15">
        <f t="shared" si="74"/>
        <v>1637.9614000000001</v>
      </c>
      <c r="I333" s="31"/>
      <c r="J333" s="16"/>
      <c r="K333" s="15">
        <f t="shared" si="77"/>
        <v>826.00715952843143</v>
      </c>
    </row>
    <row r="334" spans="1:12" s="1" customFormat="1" ht="12.75" customHeight="1" x14ac:dyDescent="0.25">
      <c r="A334" s="2"/>
      <c r="B334" s="2" t="s">
        <v>31</v>
      </c>
      <c r="C334" s="6">
        <v>26956</v>
      </c>
      <c r="D334" s="6">
        <v>6500</v>
      </c>
      <c r="E334" s="6">
        <f t="shared" si="75"/>
        <v>2245.4348</v>
      </c>
      <c r="F334" s="6">
        <v>541</v>
      </c>
      <c r="G334" s="15">
        <f t="shared" si="76"/>
        <v>118250.73686283737</v>
      </c>
      <c r="H334" s="15">
        <f t="shared" si="74"/>
        <v>1704.4348</v>
      </c>
      <c r="I334" s="31"/>
      <c r="J334" s="16"/>
      <c r="K334" s="15">
        <f t="shared" si="77"/>
        <v>837.60938611176471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26956</v>
      </c>
      <c r="D335" s="6">
        <v>6500</v>
      </c>
      <c r="E335" s="6">
        <f t="shared" si="75"/>
        <v>2245.4348</v>
      </c>
      <c r="F335" s="6">
        <v>541</v>
      </c>
      <c r="G335" s="15">
        <f t="shared" si="76"/>
        <v>119955.17166283737</v>
      </c>
      <c r="H335" s="15">
        <f t="shared" si="74"/>
        <v>1704.4348</v>
      </c>
      <c r="I335" s="31"/>
      <c r="J335" s="16"/>
      <c r="K335" s="15">
        <f t="shared" si="77"/>
        <v>849.6824659450981</v>
      </c>
    </row>
    <row r="336" spans="1:12" s="1" customFormat="1" ht="12.75" customHeight="1" x14ac:dyDescent="0.25">
      <c r="A336" s="2"/>
      <c r="B336" s="2" t="s">
        <v>33</v>
      </c>
      <c r="C336" s="6">
        <v>26956</v>
      </c>
      <c r="D336" s="6">
        <v>6500</v>
      </c>
      <c r="E336" s="6">
        <f t="shared" si="75"/>
        <v>2245.4348</v>
      </c>
      <c r="F336" s="6">
        <v>541</v>
      </c>
      <c r="G336" s="15">
        <f t="shared" si="76"/>
        <v>121659.60646283737</v>
      </c>
      <c r="H336" s="15">
        <f t="shared" si="74"/>
        <v>1704.4348</v>
      </c>
      <c r="I336" s="31"/>
      <c r="J336" s="16"/>
      <c r="K336" s="15">
        <f t="shared" si="77"/>
        <v>861.7555457784315</v>
      </c>
    </row>
    <row r="337" spans="1:11" s="1" customFormat="1" ht="12.75" customHeight="1" x14ac:dyDescent="0.25">
      <c r="A337" s="2"/>
      <c r="B337" s="2" t="s">
        <v>17</v>
      </c>
      <c r="C337" s="6">
        <v>26956</v>
      </c>
      <c r="D337" s="6">
        <v>6500</v>
      </c>
      <c r="E337" s="6">
        <f t="shared" si="75"/>
        <v>2245.4348</v>
      </c>
      <c r="F337" s="6">
        <v>541</v>
      </c>
      <c r="G337" s="15">
        <f t="shared" si="76"/>
        <v>123364.04126283737</v>
      </c>
      <c r="H337" s="15">
        <f t="shared" si="74"/>
        <v>1704.4348</v>
      </c>
      <c r="I337" s="31"/>
      <c r="J337" s="16"/>
      <c r="K337" s="15">
        <f t="shared" si="77"/>
        <v>873.82862561176478</v>
      </c>
    </row>
    <row r="338" spans="1:11" s="1" customFormat="1" ht="12.75" customHeight="1" x14ac:dyDescent="0.25">
      <c r="A338" s="2"/>
      <c r="B338" s="2" t="s">
        <v>18</v>
      </c>
      <c r="C338" s="6">
        <v>26956</v>
      </c>
      <c r="D338" s="6">
        <v>6500</v>
      </c>
      <c r="E338" s="6">
        <f t="shared" si="75"/>
        <v>2245.4348</v>
      </c>
      <c r="F338" s="6">
        <v>541</v>
      </c>
      <c r="G338" s="15">
        <f t="shared" si="76"/>
        <v>125068.47606283738</v>
      </c>
      <c r="H338" s="15">
        <f t="shared" si="74"/>
        <v>1704.4348</v>
      </c>
      <c r="I338" s="31"/>
      <c r="J338" s="16"/>
      <c r="K338" s="15">
        <f t="shared" si="77"/>
        <v>885.90170544509817</v>
      </c>
    </row>
    <row r="339" spans="1:11" s="1" customFormat="1" ht="12.75" customHeight="1" x14ac:dyDescent="0.25">
      <c r="A339" s="2"/>
      <c r="B339" s="2" t="s">
        <v>19</v>
      </c>
      <c r="C339" s="6">
        <v>26956</v>
      </c>
      <c r="D339" s="6">
        <v>6500</v>
      </c>
      <c r="E339" s="6">
        <f t="shared" si="75"/>
        <v>2245.4348</v>
      </c>
      <c r="F339" s="6">
        <v>541</v>
      </c>
      <c r="G339" s="15">
        <f t="shared" si="76"/>
        <v>126772.91086283738</v>
      </c>
      <c r="H339" s="15">
        <f t="shared" si="74"/>
        <v>1704.4348</v>
      </c>
      <c r="I339" s="31"/>
      <c r="J339" s="16"/>
      <c r="K339" s="15">
        <f t="shared" si="77"/>
        <v>897.97478527843145</v>
      </c>
    </row>
    <row r="340" spans="1:11" s="1" customFormat="1" ht="12.75" customHeight="1" x14ac:dyDescent="0.25">
      <c r="A340" s="2"/>
      <c r="B340" s="2" t="s">
        <v>20</v>
      </c>
      <c r="C340" s="6">
        <v>28257</v>
      </c>
      <c r="D340" s="6">
        <v>6500</v>
      </c>
      <c r="E340" s="6">
        <f t="shared" si="75"/>
        <v>2353.8081000000002</v>
      </c>
      <c r="F340" s="6">
        <v>541</v>
      </c>
      <c r="G340" s="15">
        <f t="shared" si="76"/>
        <v>128477.34566283738</v>
      </c>
      <c r="H340" s="15">
        <f t="shared" si="74"/>
        <v>1812.8081000000002</v>
      </c>
      <c r="I340" s="31"/>
      <c r="J340" s="16"/>
      <c r="K340" s="15">
        <f t="shared" si="77"/>
        <v>910.04786511176485</v>
      </c>
    </row>
    <row r="341" spans="1:11" s="1" customFormat="1" ht="12.75" customHeight="1" x14ac:dyDescent="0.25">
      <c r="A341" s="2"/>
      <c r="B341" s="2" t="s">
        <v>21</v>
      </c>
      <c r="C341" s="6">
        <v>28257</v>
      </c>
      <c r="D341" s="6">
        <v>6500</v>
      </c>
      <c r="E341" s="6">
        <f t="shared" si="75"/>
        <v>2353.8081000000002</v>
      </c>
      <c r="F341" s="6">
        <v>541</v>
      </c>
      <c r="G341" s="15">
        <f t="shared" si="76"/>
        <v>130290.15376283738</v>
      </c>
      <c r="H341" s="15">
        <f t="shared" si="74"/>
        <v>1812.8081000000002</v>
      </c>
      <c r="I341" s="31"/>
      <c r="J341" s="16"/>
      <c r="K341" s="15">
        <f t="shared" si="77"/>
        <v>922.88858915343144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322882</v>
      </c>
      <c r="D342" s="9" t="s">
        <v>23</v>
      </c>
      <c r="E342" s="8">
        <f>SUM(E330:E341)</f>
        <v>26896.070599999999</v>
      </c>
      <c r="F342" s="8">
        <f>SUM(F330:F341)</f>
        <v>6492</v>
      </c>
      <c r="G342" s="30">
        <f>SUM(G330:G341)</f>
        <v>1450461.7760540484</v>
      </c>
      <c r="H342" s="30">
        <f>SUM(H330:H341)</f>
        <v>20404.070599999999</v>
      </c>
      <c r="I342" s="38">
        <f>H328/12</f>
        <v>7.0833333333333338E-3</v>
      </c>
      <c r="J342" s="23"/>
      <c r="K342" s="30">
        <f>SUM(K330:K341)</f>
        <v>10274.10424704951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15"/>
      <c r="H343" s="15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73">
        <f>G342*I342</f>
        <v>10274.10424704951</v>
      </c>
      <c r="D344" s="2"/>
      <c r="E344" s="2"/>
      <c r="F344" s="2" t="s">
        <v>25</v>
      </c>
      <c r="G344" s="73">
        <f>$C344+$H342</f>
        <v>30678.174847049508</v>
      </c>
      <c r="H344" s="15"/>
      <c r="I344" s="15">
        <f>SUM($I$14,$G$33,$G$53,$G$73,$G$93,$G$112,$G$131,$G$150,$G$169,$G$188,$G$207,$G$227,$G$246,$G$266,$G$286,$G$306,$G$325,$G$344)</f>
        <v>142377.06610988686</v>
      </c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H345" s="53"/>
      <c r="I345" s="135" t="str">
        <f>IF($I344=$G349,"OK","CHECK IT")</f>
        <v>OK</v>
      </c>
      <c r="J345" s="2"/>
      <c r="K345" s="28"/>
    </row>
    <row r="346" spans="1:11" s="1" customFormat="1" ht="12.75" customHeight="1" x14ac:dyDescent="0.25">
      <c r="A346" s="2"/>
      <c r="B346" s="438" t="s">
        <v>2</v>
      </c>
      <c r="C346" s="438"/>
      <c r="D346" s="438"/>
      <c r="E346" s="438" t="s">
        <v>3</v>
      </c>
      <c r="F346" s="438"/>
      <c r="G346" s="3" t="s">
        <v>4</v>
      </c>
      <c r="H346" s="136" t="s">
        <v>55</v>
      </c>
      <c r="I346" s="31"/>
      <c r="J346" s="2"/>
      <c r="K346" s="28"/>
    </row>
    <row r="347" spans="1:11" s="1" customFormat="1" ht="12.75" customHeight="1" x14ac:dyDescent="0.25">
      <c r="A347" s="2"/>
      <c r="B347" s="439" t="s">
        <v>104</v>
      </c>
      <c r="C347" s="439"/>
      <c r="D347" s="439"/>
      <c r="E347" s="439" t="s">
        <v>105</v>
      </c>
      <c r="F347" s="439"/>
      <c r="G347" s="4" t="s">
        <v>106</v>
      </c>
      <c r="H347" s="56">
        <v>8.7499999999999994E-2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5" t="s">
        <v>14</v>
      </c>
      <c r="H348" s="48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29518</v>
      </c>
      <c r="D349" s="6">
        <v>6500</v>
      </c>
      <c r="E349" s="6">
        <f>C349*8.33%</f>
        <v>2458.8494000000001</v>
      </c>
      <c r="F349" s="6">
        <v>541</v>
      </c>
      <c r="G349" s="15">
        <f>$G$14+$G$33+$G$53+$G$73+$G$93+$G$112+$G$131+$G$150+$G$169+$G$188+$G$207+$G$227+$G$246+$G$266+$G$286+$G$306+$G$325+$G$344</f>
        <v>142377.06610988686</v>
      </c>
      <c r="H349" s="15">
        <f t="shared" ref="H349:H361" si="78">E349-F349</f>
        <v>1917.8494000000001</v>
      </c>
      <c r="I349" s="31"/>
      <c r="J349" s="16"/>
      <c r="K349" s="15">
        <f>(G349)*($H$347/12)</f>
        <v>1038.1661070512582</v>
      </c>
    </row>
    <row r="350" spans="1:11" s="1" customFormat="1" ht="12.75" customHeight="1" x14ac:dyDescent="0.25">
      <c r="A350" s="2"/>
      <c r="B350" s="2" t="s">
        <v>119</v>
      </c>
      <c r="C350" s="6">
        <v>3727</v>
      </c>
      <c r="D350" s="6">
        <v>6500</v>
      </c>
      <c r="E350" s="6">
        <f t="shared" ref="E350:E361" si="79">C350*8.33%</f>
        <v>310.45909999999998</v>
      </c>
      <c r="F350" s="6">
        <v>0</v>
      </c>
      <c r="G350" s="15">
        <f t="shared" ref="G350:G361" si="80">$G349+$H349</f>
        <v>144294.91550988687</v>
      </c>
      <c r="H350" s="15">
        <f t="shared" si="78"/>
        <v>310.45909999999998</v>
      </c>
      <c r="I350" s="31"/>
      <c r="J350" s="16"/>
      <c r="K350" s="15">
        <f t="shared" ref="K350:K361" si="81">(G350)*($H$347/12)</f>
        <v>1052.1504255929249</v>
      </c>
    </row>
    <row r="351" spans="1:11" s="1" customFormat="1" ht="12.75" customHeight="1" x14ac:dyDescent="0.25">
      <c r="A351" s="2"/>
      <c r="B351" s="2" t="s">
        <v>28</v>
      </c>
      <c r="C351" s="6">
        <v>29518</v>
      </c>
      <c r="D351" s="6">
        <v>6500</v>
      </c>
      <c r="E351" s="6">
        <f t="shared" si="79"/>
        <v>2458.8494000000001</v>
      </c>
      <c r="F351" s="6">
        <v>541</v>
      </c>
      <c r="G351" s="15">
        <f t="shared" si="80"/>
        <v>144605.37460988687</v>
      </c>
      <c r="H351" s="15">
        <f t="shared" si="78"/>
        <v>1917.8494000000001</v>
      </c>
      <c r="I351" s="31"/>
      <c r="J351" s="16"/>
      <c r="K351" s="15">
        <f t="shared" si="81"/>
        <v>1054.4141898637583</v>
      </c>
    </row>
    <row r="352" spans="1:11" s="1" customFormat="1" ht="12.75" customHeight="1" x14ac:dyDescent="0.25">
      <c r="A352" s="2"/>
      <c r="B352" s="2" t="s">
        <v>29</v>
      </c>
      <c r="C352" s="6">
        <v>29518</v>
      </c>
      <c r="D352" s="6">
        <v>6500</v>
      </c>
      <c r="E352" s="6">
        <f t="shared" si="79"/>
        <v>2458.8494000000001</v>
      </c>
      <c r="F352" s="6">
        <v>541</v>
      </c>
      <c r="G352" s="15">
        <f t="shared" si="80"/>
        <v>146523.22400988688</v>
      </c>
      <c r="H352" s="15">
        <f t="shared" si="78"/>
        <v>1917.8494000000001</v>
      </c>
      <c r="I352" s="31"/>
      <c r="J352" s="16"/>
      <c r="K352" s="15">
        <f t="shared" si="81"/>
        <v>1068.398508405425</v>
      </c>
    </row>
    <row r="353" spans="1:11" s="1" customFormat="1" ht="12.75" customHeight="1" x14ac:dyDescent="0.25">
      <c r="A353" s="2"/>
      <c r="B353" s="2" t="s">
        <v>30</v>
      </c>
      <c r="C353" s="6">
        <v>29518</v>
      </c>
      <c r="D353" s="6">
        <v>6500</v>
      </c>
      <c r="E353" s="6">
        <f t="shared" si="79"/>
        <v>2458.8494000000001</v>
      </c>
      <c r="F353" s="6">
        <v>541</v>
      </c>
      <c r="G353" s="15">
        <f t="shared" si="80"/>
        <v>148441.07340988689</v>
      </c>
      <c r="H353" s="15">
        <f t="shared" si="78"/>
        <v>1917.8494000000001</v>
      </c>
      <c r="I353" s="31"/>
      <c r="J353" s="16"/>
      <c r="K353" s="15">
        <f t="shared" si="81"/>
        <v>1082.3828269470919</v>
      </c>
    </row>
    <row r="354" spans="1:11" s="1" customFormat="1" ht="12.75" customHeight="1" x14ac:dyDescent="0.25">
      <c r="A354" s="2"/>
      <c r="B354" s="2" t="s">
        <v>31</v>
      </c>
      <c r="C354" s="6">
        <v>30415</v>
      </c>
      <c r="D354" s="6">
        <v>6500</v>
      </c>
      <c r="E354" s="6">
        <f t="shared" si="79"/>
        <v>2533.5695000000001</v>
      </c>
      <c r="F354" s="6">
        <v>541</v>
      </c>
      <c r="G354" s="15">
        <f t="shared" si="80"/>
        <v>150358.92280988689</v>
      </c>
      <c r="H354" s="15">
        <f t="shared" si="78"/>
        <v>1992.5695000000001</v>
      </c>
      <c r="I354" s="31"/>
      <c r="J354" s="16"/>
      <c r="K354" s="15">
        <f t="shared" si="81"/>
        <v>1096.3671454887585</v>
      </c>
    </row>
    <row r="355" spans="1:11" s="1" customFormat="1" ht="12.75" customHeight="1" x14ac:dyDescent="0.25">
      <c r="A355" s="2"/>
      <c r="B355" s="2" t="s">
        <v>32</v>
      </c>
      <c r="C355" s="6">
        <v>30415</v>
      </c>
      <c r="D355" s="6">
        <v>6500</v>
      </c>
      <c r="E355" s="6">
        <f t="shared" si="79"/>
        <v>2533.5695000000001</v>
      </c>
      <c r="F355" s="6">
        <v>541</v>
      </c>
      <c r="G355" s="15">
        <f t="shared" si="80"/>
        <v>152351.4923098869</v>
      </c>
      <c r="H355" s="15">
        <f t="shared" si="78"/>
        <v>1992.5695000000001</v>
      </c>
      <c r="I355" s="31"/>
      <c r="J355" s="16"/>
      <c r="K355" s="15">
        <f t="shared" si="81"/>
        <v>1110.8962980929252</v>
      </c>
    </row>
    <row r="356" spans="1:11" s="1" customFormat="1" ht="12.75" customHeight="1" x14ac:dyDescent="0.25">
      <c r="A356" s="2"/>
      <c r="B356" s="2" t="s">
        <v>33</v>
      </c>
      <c r="C356" s="6">
        <v>30415</v>
      </c>
      <c r="D356" s="6">
        <v>6500</v>
      </c>
      <c r="E356" s="6">
        <f t="shared" si="79"/>
        <v>2533.5695000000001</v>
      </c>
      <c r="F356" s="6">
        <v>541</v>
      </c>
      <c r="G356" s="15">
        <f t="shared" si="80"/>
        <v>154344.06180988692</v>
      </c>
      <c r="H356" s="15">
        <f t="shared" si="78"/>
        <v>1992.5695000000001</v>
      </c>
      <c r="I356" s="31"/>
      <c r="J356" s="16"/>
      <c r="K356" s="15">
        <f t="shared" si="81"/>
        <v>1125.4254506970919</v>
      </c>
    </row>
    <row r="357" spans="1:11" s="1" customFormat="1" ht="12.75" customHeight="1" x14ac:dyDescent="0.25">
      <c r="A357" s="2"/>
      <c r="B357" s="2" t="s">
        <v>17</v>
      </c>
      <c r="C357" s="6">
        <v>30415</v>
      </c>
      <c r="D357" s="6">
        <v>6500</v>
      </c>
      <c r="E357" s="6">
        <f t="shared" si="79"/>
        <v>2533.5695000000001</v>
      </c>
      <c r="F357" s="6">
        <v>541</v>
      </c>
      <c r="G357" s="15">
        <f t="shared" si="80"/>
        <v>156336.63130988693</v>
      </c>
      <c r="H357" s="15">
        <f t="shared" si="78"/>
        <v>1992.5695000000001</v>
      </c>
      <c r="I357" s="31"/>
      <c r="J357" s="16"/>
      <c r="K357" s="15">
        <f t="shared" si="81"/>
        <v>1139.9546033012587</v>
      </c>
    </row>
    <row r="358" spans="1:11" s="1" customFormat="1" ht="12.75" customHeight="1" x14ac:dyDescent="0.25">
      <c r="A358" s="2"/>
      <c r="B358" s="2" t="s">
        <v>18</v>
      </c>
      <c r="C358" s="6">
        <v>30415</v>
      </c>
      <c r="D358" s="6">
        <v>6500</v>
      </c>
      <c r="E358" s="6">
        <f t="shared" si="79"/>
        <v>2533.5695000000001</v>
      </c>
      <c r="F358" s="6">
        <v>541</v>
      </c>
      <c r="G358" s="15">
        <f t="shared" si="80"/>
        <v>158329.20080988694</v>
      </c>
      <c r="H358" s="15">
        <f t="shared" si="78"/>
        <v>1992.5695000000001</v>
      </c>
      <c r="I358" s="31"/>
      <c r="J358" s="16"/>
      <c r="K358" s="15">
        <f t="shared" si="81"/>
        <v>1154.4837559054256</v>
      </c>
    </row>
    <row r="359" spans="1:11" s="1" customFormat="1" ht="12.75" customHeight="1" x14ac:dyDescent="0.25">
      <c r="A359" s="2"/>
      <c r="B359" s="2" t="s">
        <v>19</v>
      </c>
      <c r="C359" s="6">
        <v>30415</v>
      </c>
      <c r="D359" s="6">
        <v>6500</v>
      </c>
      <c r="E359" s="6">
        <f t="shared" si="79"/>
        <v>2533.5695000000001</v>
      </c>
      <c r="F359" s="6">
        <v>541</v>
      </c>
      <c r="G359" s="15">
        <f t="shared" si="80"/>
        <v>160321.77030988695</v>
      </c>
      <c r="H359" s="15">
        <f t="shared" si="78"/>
        <v>1992.5695000000001</v>
      </c>
      <c r="I359" s="31"/>
      <c r="J359" s="16"/>
      <c r="K359" s="15">
        <f t="shared" si="81"/>
        <v>1169.0129085095923</v>
      </c>
    </row>
    <row r="360" spans="1:11" s="1" customFormat="1" ht="12.75" customHeight="1" x14ac:dyDescent="0.25">
      <c r="A360" s="2"/>
      <c r="B360" s="2" t="s">
        <v>20</v>
      </c>
      <c r="C360" s="6">
        <v>31616</v>
      </c>
      <c r="D360" s="6">
        <v>6500</v>
      </c>
      <c r="E360" s="6">
        <f t="shared" si="79"/>
        <v>2633.6127999999999</v>
      </c>
      <c r="F360" s="6">
        <v>541</v>
      </c>
      <c r="G360" s="15">
        <f t="shared" si="80"/>
        <v>162314.33980988697</v>
      </c>
      <c r="H360" s="15">
        <f t="shared" si="78"/>
        <v>2092.6127999999999</v>
      </c>
      <c r="I360" s="31"/>
      <c r="J360" s="16"/>
      <c r="K360" s="15">
        <f t="shared" si="81"/>
        <v>1183.542061113759</v>
      </c>
    </row>
    <row r="361" spans="1:11" s="1" customFormat="1" ht="12.75" customHeight="1" x14ac:dyDescent="0.25">
      <c r="A361" s="2"/>
      <c r="B361" s="2" t="s">
        <v>21</v>
      </c>
      <c r="C361" s="6">
        <v>31616</v>
      </c>
      <c r="D361" s="6">
        <v>6500</v>
      </c>
      <c r="E361" s="6">
        <f t="shared" si="79"/>
        <v>2633.6127999999999</v>
      </c>
      <c r="F361" s="6">
        <v>541</v>
      </c>
      <c r="G361" s="15">
        <f t="shared" si="80"/>
        <v>164406.95260988697</v>
      </c>
      <c r="H361" s="15">
        <f t="shared" si="78"/>
        <v>2092.6127999999999</v>
      </c>
      <c r="I361" s="41"/>
      <c r="J361" s="16"/>
      <c r="K361" s="15">
        <f t="shared" si="81"/>
        <v>1198.8006961137589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367521</v>
      </c>
      <c r="D362" s="9" t="s">
        <v>23</v>
      </c>
      <c r="E362" s="8">
        <f>SUM(E349:E361)</f>
        <v>30614.499300000003</v>
      </c>
      <c r="F362" s="8">
        <f>SUM(F349:F361)</f>
        <v>6492</v>
      </c>
      <c r="G362" s="30">
        <f>SUM(G349:G361)</f>
        <v>1985005.0254285296</v>
      </c>
      <c r="H362" s="30">
        <f>SUM(H349:H361)</f>
        <v>24122.499299999999</v>
      </c>
      <c r="I362" s="38">
        <f>H347/12</f>
        <v>7.2916666666666659E-3</v>
      </c>
      <c r="J362" s="23"/>
      <c r="K362" s="30">
        <f>SUM(K349:K361)</f>
        <v>14473.994977083032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73">
        <f>G362*I362</f>
        <v>14473.994977083026</v>
      </c>
      <c r="D364" s="2"/>
      <c r="E364" s="2"/>
      <c r="F364" s="2" t="s">
        <v>25</v>
      </c>
      <c r="G364" s="73">
        <f>$C364+$H362</f>
        <v>38596.494277083024</v>
      </c>
      <c r="H364" s="15"/>
      <c r="I364" s="15">
        <f>SUM($I$14,$G$33,$G$53,$G$73,$G$93,$G$112,$G$131,$G$150,$G$169,$G$188,$G$207,$G$227,$G$246,$G$266,$G$286,$G$306,$G$325,$G$344,$G$364)</f>
        <v>180973.56038696988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39" t="s">
        <v>104</v>
      </c>
      <c r="C367" s="439"/>
      <c r="D367" s="439"/>
      <c r="E367" s="439" t="s">
        <v>105</v>
      </c>
      <c r="F367" s="439"/>
      <c r="G367" s="4" t="s">
        <v>106</v>
      </c>
      <c r="H367" s="56">
        <v>8.7499999999999994E-2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31616</v>
      </c>
      <c r="D369" s="6">
        <v>6500</v>
      </c>
      <c r="E369" s="6">
        <f>C369*8.33%</f>
        <v>2633.6127999999999</v>
      </c>
      <c r="F369" s="6">
        <v>541</v>
      </c>
      <c r="G369" s="15">
        <f>$G$14+$G$33+$G$53+$G$73+$G$93+$G$112+$G$131+$G$150+$G$169+$G$188+$G$207+$G$227+$G$246+$G$266+$G$286+$G$306+$G$325+$G$344+$G$364</f>
        <v>180973.56038696988</v>
      </c>
      <c r="H369" s="15">
        <f t="shared" ref="H369:H380" si="82">E369-F369</f>
        <v>2092.6127999999999</v>
      </c>
      <c r="I369" s="31"/>
      <c r="J369" s="16"/>
      <c r="K369" s="15">
        <f>(G369)*($H$367/12)</f>
        <v>1319.5988778216552</v>
      </c>
    </row>
    <row r="370" spans="1:11" s="1" customFormat="1" ht="12.75" customHeight="1" x14ac:dyDescent="0.25">
      <c r="A370" s="2"/>
      <c r="B370" s="2" t="s">
        <v>28</v>
      </c>
      <c r="C370" s="6">
        <v>31616</v>
      </c>
      <c r="D370" s="6">
        <v>6500</v>
      </c>
      <c r="E370" s="6">
        <f t="shared" ref="E370:E380" si="83">C370*8.33%</f>
        <v>2633.6127999999999</v>
      </c>
      <c r="F370" s="6">
        <v>541</v>
      </c>
      <c r="G370" s="15">
        <f t="shared" ref="G370:G380" si="84">$G369+$H369</f>
        <v>183066.17318696989</v>
      </c>
      <c r="H370" s="15">
        <f t="shared" si="82"/>
        <v>2092.6127999999999</v>
      </c>
      <c r="I370" s="31"/>
      <c r="J370" s="16"/>
      <c r="K370" s="15">
        <f t="shared" ref="K370:K380" si="85">(G370)*($H$367/12)</f>
        <v>1334.8575128216553</v>
      </c>
    </row>
    <row r="371" spans="1:11" s="1" customFormat="1" ht="12.75" customHeight="1" x14ac:dyDescent="0.25">
      <c r="A371" s="2"/>
      <c r="B371" s="2" t="s">
        <v>29</v>
      </c>
      <c r="C371" s="6">
        <v>31616</v>
      </c>
      <c r="D371" s="6">
        <v>6500</v>
      </c>
      <c r="E371" s="6">
        <f t="shared" si="83"/>
        <v>2633.6127999999999</v>
      </c>
      <c r="F371" s="6">
        <v>541</v>
      </c>
      <c r="G371" s="15">
        <f t="shared" si="84"/>
        <v>185158.78598696989</v>
      </c>
      <c r="H371" s="15">
        <f t="shared" si="82"/>
        <v>2092.6127999999999</v>
      </c>
      <c r="I371" s="31"/>
      <c r="J371" s="16"/>
      <c r="K371" s="15">
        <f t="shared" si="85"/>
        <v>1350.1161478216552</v>
      </c>
    </row>
    <row r="372" spans="1:11" s="1" customFormat="1" ht="12.75" customHeight="1" x14ac:dyDescent="0.25">
      <c r="A372" s="2"/>
      <c r="B372" s="2" t="s">
        <v>30</v>
      </c>
      <c r="C372" s="6">
        <v>31616</v>
      </c>
      <c r="D372" s="6">
        <v>6500</v>
      </c>
      <c r="E372" s="6">
        <f t="shared" si="83"/>
        <v>2633.6127999999999</v>
      </c>
      <c r="F372" s="6">
        <v>541</v>
      </c>
      <c r="G372" s="15">
        <f t="shared" si="84"/>
        <v>187251.39878696989</v>
      </c>
      <c r="H372" s="15">
        <f t="shared" si="82"/>
        <v>2092.6127999999999</v>
      </c>
      <c r="I372" s="31"/>
      <c r="J372" s="16"/>
      <c r="K372" s="15">
        <f t="shared" si="85"/>
        <v>1365.3747828216553</v>
      </c>
    </row>
    <row r="373" spans="1:11" s="1" customFormat="1" ht="12.75" customHeight="1" x14ac:dyDescent="0.25">
      <c r="A373" s="2"/>
      <c r="B373" s="2" t="s">
        <v>31</v>
      </c>
      <c r="C373" s="6">
        <v>32564</v>
      </c>
      <c r="D373" s="6">
        <v>6500</v>
      </c>
      <c r="E373" s="6">
        <f t="shared" si="83"/>
        <v>2712.5812000000001</v>
      </c>
      <c r="F373" s="6">
        <v>541</v>
      </c>
      <c r="G373" s="15">
        <f t="shared" si="84"/>
        <v>189344.01158696989</v>
      </c>
      <c r="H373" s="15">
        <f t="shared" si="82"/>
        <v>2171.5812000000001</v>
      </c>
      <c r="I373" s="31"/>
      <c r="J373" s="16"/>
      <c r="K373" s="15">
        <f t="shared" si="85"/>
        <v>1380.6334178216553</v>
      </c>
    </row>
    <row r="374" spans="1:11" s="1" customFormat="1" ht="12.75" customHeight="1" x14ac:dyDescent="0.25">
      <c r="A374" s="2"/>
      <c r="B374" s="2" t="s">
        <v>32</v>
      </c>
      <c r="C374" s="6">
        <v>32564</v>
      </c>
      <c r="D374" s="6">
        <v>6500</v>
      </c>
      <c r="E374" s="6">
        <f t="shared" si="83"/>
        <v>2712.5812000000001</v>
      </c>
      <c r="F374" s="6">
        <v>541</v>
      </c>
      <c r="G374" s="15">
        <f t="shared" si="84"/>
        <v>191515.59278696988</v>
      </c>
      <c r="H374" s="15">
        <f t="shared" si="82"/>
        <v>2171.5812000000001</v>
      </c>
      <c r="I374" s="31"/>
      <c r="J374" s="16"/>
      <c r="K374" s="15">
        <f t="shared" si="85"/>
        <v>1396.4678640716552</v>
      </c>
    </row>
    <row r="375" spans="1:11" s="1" customFormat="1" ht="12.75" customHeight="1" x14ac:dyDescent="0.25">
      <c r="A375" s="2"/>
      <c r="B375" s="2" t="s">
        <v>33</v>
      </c>
      <c r="C375" s="6">
        <v>32564</v>
      </c>
      <c r="D375" s="6">
        <v>15000</v>
      </c>
      <c r="E375" s="6">
        <f t="shared" si="83"/>
        <v>2712.5812000000001</v>
      </c>
      <c r="F375" s="6">
        <v>1250</v>
      </c>
      <c r="G375" s="15">
        <f t="shared" si="84"/>
        <v>193687.17398696986</v>
      </c>
      <c r="H375" s="15">
        <f t="shared" si="82"/>
        <v>1462.5812000000001</v>
      </c>
      <c r="I375" s="31"/>
      <c r="J375" s="16"/>
      <c r="K375" s="15">
        <f t="shared" si="85"/>
        <v>1412.3023103216551</v>
      </c>
    </row>
    <row r="376" spans="1:11" s="1" customFormat="1" ht="12.75" customHeight="1" x14ac:dyDescent="0.25">
      <c r="A376" s="2"/>
      <c r="B376" s="2" t="s">
        <v>17</v>
      </c>
      <c r="C376" s="6">
        <v>32564</v>
      </c>
      <c r="D376" s="6">
        <v>15000</v>
      </c>
      <c r="E376" s="6">
        <f t="shared" si="83"/>
        <v>2712.5812000000001</v>
      </c>
      <c r="F376" s="6">
        <v>1250</v>
      </c>
      <c r="G376" s="15">
        <f t="shared" si="84"/>
        <v>195149.75518696985</v>
      </c>
      <c r="H376" s="15">
        <f t="shared" si="82"/>
        <v>1462.5812000000001</v>
      </c>
      <c r="I376" s="31"/>
      <c r="J376" s="16"/>
      <c r="K376" s="15">
        <f t="shared" si="85"/>
        <v>1422.9669649049883</v>
      </c>
    </row>
    <row r="377" spans="1:11" s="1" customFormat="1" ht="12.75" customHeight="1" x14ac:dyDescent="0.25">
      <c r="A377" s="2"/>
      <c r="B377" s="2" t="s">
        <v>18</v>
      </c>
      <c r="C377" s="6">
        <v>32564</v>
      </c>
      <c r="D377" s="6">
        <v>15000</v>
      </c>
      <c r="E377" s="6">
        <f t="shared" si="83"/>
        <v>2712.5812000000001</v>
      </c>
      <c r="F377" s="6">
        <v>1250</v>
      </c>
      <c r="G377" s="15">
        <f t="shared" si="84"/>
        <v>196612.33638696984</v>
      </c>
      <c r="H377" s="15">
        <f t="shared" si="82"/>
        <v>1462.5812000000001</v>
      </c>
      <c r="I377" s="31"/>
      <c r="J377" s="16"/>
      <c r="K377" s="15">
        <f t="shared" si="85"/>
        <v>1433.6316194883216</v>
      </c>
    </row>
    <row r="378" spans="1:11" s="1" customFormat="1" ht="12.75" customHeight="1" x14ac:dyDescent="0.25">
      <c r="A378" s="2"/>
      <c r="B378" s="2" t="s">
        <v>19</v>
      </c>
      <c r="C378" s="6">
        <v>32564</v>
      </c>
      <c r="D378" s="6">
        <v>15000</v>
      </c>
      <c r="E378" s="6">
        <f t="shared" si="83"/>
        <v>2712.5812000000001</v>
      </c>
      <c r="F378" s="6">
        <v>1250</v>
      </c>
      <c r="G378" s="15">
        <f t="shared" si="84"/>
        <v>198074.91758696982</v>
      </c>
      <c r="H378" s="15">
        <f t="shared" si="82"/>
        <v>1462.5812000000001</v>
      </c>
      <c r="I378" s="31"/>
      <c r="J378" s="16"/>
      <c r="K378" s="15">
        <f t="shared" si="85"/>
        <v>1444.2962740716548</v>
      </c>
    </row>
    <row r="379" spans="1:11" s="1" customFormat="1" ht="12.75" customHeight="1" x14ac:dyDescent="0.25">
      <c r="A379" s="2"/>
      <c r="B379" s="2" t="s">
        <v>20</v>
      </c>
      <c r="C379" s="6">
        <v>34007</v>
      </c>
      <c r="D379" s="6">
        <v>15000</v>
      </c>
      <c r="E379" s="6">
        <f t="shared" si="83"/>
        <v>2832.7831000000001</v>
      </c>
      <c r="F379" s="6">
        <v>1250</v>
      </c>
      <c r="G379" s="15">
        <f t="shared" si="84"/>
        <v>199537.49878696981</v>
      </c>
      <c r="H379" s="15">
        <f t="shared" si="82"/>
        <v>1582.7831000000001</v>
      </c>
      <c r="I379" s="31"/>
      <c r="J379" s="16"/>
      <c r="K379" s="15">
        <f t="shared" si="85"/>
        <v>1454.960928654988</v>
      </c>
    </row>
    <row r="380" spans="1:11" s="1" customFormat="1" ht="12.75" customHeight="1" x14ac:dyDescent="0.25">
      <c r="A380" s="2"/>
      <c r="B380" s="2" t="s">
        <v>21</v>
      </c>
      <c r="C380" s="6">
        <v>34007</v>
      </c>
      <c r="D380" s="6">
        <v>15000</v>
      </c>
      <c r="E380" s="6">
        <f t="shared" si="83"/>
        <v>2832.7831000000001</v>
      </c>
      <c r="F380" s="6">
        <v>1250</v>
      </c>
      <c r="G380" s="15">
        <f t="shared" si="84"/>
        <v>201120.28188696981</v>
      </c>
      <c r="H380" s="15">
        <f t="shared" si="82"/>
        <v>1582.7831000000001</v>
      </c>
      <c r="I380" s="31"/>
      <c r="J380" s="16"/>
      <c r="K380" s="15">
        <f t="shared" si="85"/>
        <v>1466.5020554258215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389862</v>
      </c>
      <c r="D381" s="9" t="s">
        <v>23</v>
      </c>
      <c r="E381" s="8">
        <f>SUM(E369:E380)</f>
        <v>32475.504600000004</v>
      </c>
      <c r="F381" s="8">
        <f>SUM(F369:F380)</f>
        <v>10746</v>
      </c>
      <c r="G381" s="30">
        <f>SUM(G369:G380)</f>
        <v>2301491.4865436382</v>
      </c>
      <c r="H381" s="30">
        <f>SUM(H369:H380)</f>
        <v>21729.504600000004</v>
      </c>
      <c r="I381" s="38">
        <f>H367/12</f>
        <v>7.2916666666666659E-3</v>
      </c>
      <c r="J381" s="23"/>
      <c r="K381" s="30">
        <f>SUM(K369:K380)</f>
        <v>16781.708756047359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73">
        <f>G381*I381</f>
        <v>16781.708756047359</v>
      </c>
      <c r="D383" s="2"/>
      <c r="E383" s="2"/>
      <c r="F383" s="2" t="s">
        <v>25</v>
      </c>
      <c r="G383" s="73">
        <f>$C383+$H381</f>
        <v>38511.213356047359</v>
      </c>
      <c r="H383" s="15"/>
      <c r="I383" s="15">
        <f>SUM($I$14,$G$33,$G$53,$G$73,$G$93,$G$112,$G$131,$G$150,$G$169,$G$188,$G$207,$G$227,$G$246,$G$266,$G$286,$G$306,$G$325,$G$344,$G$364,$G$383)</f>
        <v>219484.77374301723</v>
      </c>
      <c r="J383" s="143" t="str">
        <f>IF($K381=$C383,"Intt OK","Intt CHECK IT")</f>
        <v>Intt OK</v>
      </c>
      <c r="K383" s="15"/>
    </row>
    <row r="384" spans="1:11" ht="12.75" customHeight="1" x14ac:dyDescent="0.25">
      <c r="I384" s="135" t="str">
        <f>IF($I383=$G388,"OK","CHECK IT")</f>
        <v>OK</v>
      </c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136" t="s">
        <v>58</v>
      </c>
      <c r="I385" s="31"/>
      <c r="J385" s="2"/>
      <c r="K385" s="28"/>
    </row>
    <row r="386" spans="1:11" s="1" customFormat="1" ht="12.75" customHeight="1" x14ac:dyDescent="0.25">
      <c r="A386" s="2"/>
      <c r="B386" s="439" t="s">
        <v>104</v>
      </c>
      <c r="C386" s="439"/>
      <c r="D386" s="439"/>
      <c r="E386" s="439" t="s">
        <v>105</v>
      </c>
      <c r="F386" s="439"/>
      <c r="G386" s="4" t="s">
        <v>106</v>
      </c>
      <c r="H386" s="56">
        <v>8.7999999999999995E-2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34007</v>
      </c>
      <c r="D388" s="6">
        <v>15000</v>
      </c>
      <c r="E388" s="6">
        <f>C388*8.33%</f>
        <v>2832.7831000000001</v>
      </c>
      <c r="F388" s="6">
        <v>1250</v>
      </c>
      <c r="G388" s="15">
        <f>$G$14+$G$33+$G$53+$G$73+$G$93+$G$112+$G$131+$G$150+$G$169+$G$188+$G$207+$G$227+$G$246+$G$266+$G$286+$G$306+$G$325+$G$344+$G$364+$G$383</f>
        <v>219484.77374301723</v>
      </c>
      <c r="H388" s="15">
        <f t="shared" ref="H388:H399" si="86">E388-F388</f>
        <v>1582.7831000000001</v>
      </c>
      <c r="I388" s="31"/>
      <c r="J388" s="16"/>
      <c r="K388" s="15">
        <f>(G388)*($H$386/12)</f>
        <v>1609.555007448793</v>
      </c>
    </row>
    <row r="389" spans="1:11" s="1" customFormat="1" ht="12.75" customHeight="1" x14ac:dyDescent="0.25">
      <c r="A389" s="2"/>
      <c r="B389" s="2" t="s">
        <v>28</v>
      </c>
      <c r="C389" s="6">
        <v>34007</v>
      </c>
      <c r="D389" s="6">
        <v>15000</v>
      </c>
      <c r="E389" s="6">
        <f t="shared" ref="E389:E399" si="87">C389*8.33%</f>
        <v>2832.7831000000001</v>
      </c>
      <c r="F389" s="6">
        <v>1250</v>
      </c>
      <c r="G389" s="15">
        <f t="shared" ref="G389:G399" si="88">$G388+$H388</f>
        <v>221067.55684301723</v>
      </c>
      <c r="H389" s="15">
        <f t="shared" si="86"/>
        <v>1582.7831000000001</v>
      </c>
      <c r="I389" s="31"/>
      <c r="J389" s="16"/>
      <c r="K389" s="15">
        <f t="shared" ref="K389:K399" si="89">(G389)*($H$386/12)</f>
        <v>1621.1620835154597</v>
      </c>
    </row>
    <row r="390" spans="1:11" s="1" customFormat="1" ht="12.75" customHeight="1" x14ac:dyDescent="0.25">
      <c r="A390" s="2"/>
      <c r="B390" s="2" t="s">
        <v>29</v>
      </c>
      <c r="C390" s="6">
        <v>34007</v>
      </c>
      <c r="D390" s="6">
        <v>15000</v>
      </c>
      <c r="E390" s="6">
        <f t="shared" si="87"/>
        <v>2832.7831000000001</v>
      </c>
      <c r="F390" s="6">
        <v>1250</v>
      </c>
      <c r="G390" s="15">
        <f t="shared" si="88"/>
        <v>222650.33994301723</v>
      </c>
      <c r="H390" s="15">
        <f t="shared" si="86"/>
        <v>1582.7831000000001</v>
      </c>
      <c r="I390" s="31"/>
      <c r="J390" s="16"/>
      <c r="K390" s="15">
        <f t="shared" si="89"/>
        <v>1632.7691595821263</v>
      </c>
    </row>
    <row r="391" spans="1:11" s="1" customFormat="1" ht="12.75" customHeight="1" x14ac:dyDescent="0.25">
      <c r="A391" s="2"/>
      <c r="B391" s="2" t="s">
        <v>30</v>
      </c>
      <c r="C391" s="6">
        <v>34007</v>
      </c>
      <c r="D391" s="6">
        <v>15000</v>
      </c>
      <c r="E391" s="6">
        <f t="shared" si="87"/>
        <v>2832.7831000000001</v>
      </c>
      <c r="F391" s="6">
        <v>1250</v>
      </c>
      <c r="G391" s="15">
        <f t="shared" si="88"/>
        <v>224233.12304301723</v>
      </c>
      <c r="H391" s="15">
        <f t="shared" si="86"/>
        <v>1582.7831000000001</v>
      </c>
      <c r="I391" s="31" t="s">
        <v>54</v>
      </c>
      <c r="J391" s="16"/>
      <c r="K391" s="15">
        <f t="shared" si="89"/>
        <v>1644.376235648793</v>
      </c>
    </row>
    <row r="392" spans="1:11" s="1" customFormat="1" ht="12.75" customHeight="1" x14ac:dyDescent="0.25">
      <c r="A392" s="2"/>
      <c r="B392" s="2" t="s">
        <v>31</v>
      </c>
      <c r="C392" s="6">
        <v>35030</v>
      </c>
      <c r="D392" s="6">
        <v>15000</v>
      </c>
      <c r="E392" s="6">
        <f t="shared" si="87"/>
        <v>2917.9989999999998</v>
      </c>
      <c r="F392" s="6">
        <v>1250</v>
      </c>
      <c r="G392" s="15">
        <f t="shared" si="88"/>
        <v>225815.90614301723</v>
      </c>
      <c r="H392" s="15">
        <f t="shared" si="86"/>
        <v>1667.9989999999998</v>
      </c>
      <c r="I392" s="31"/>
      <c r="J392" s="16"/>
      <c r="K392" s="15">
        <f t="shared" si="89"/>
        <v>1655.9833117154596</v>
      </c>
    </row>
    <row r="393" spans="1:11" s="1" customFormat="1" ht="12.75" customHeight="1" x14ac:dyDescent="0.25">
      <c r="A393" s="2"/>
      <c r="B393" s="2" t="s">
        <v>32</v>
      </c>
      <c r="C393" s="6">
        <v>35030</v>
      </c>
      <c r="D393" s="6">
        <v>15000</v>
      </c>
      <c r="E393" s="6">
        <f t="shared" si="87"/>
        <v>2917.9989999999998</v>
      </c>
      <c r="F393" s="6">
        <v>1250</v>
      </c>
      <c r="G393" s="15">
        <f t="shared" si="88"/>
        <v>227483.90514301724</v>
      </c>
      <c r="H393" s="15">
        <f t="shared" si="86"/>
        <v>1667.9989999999998</v>
      </c>
      <c r="I393" s="31"/>
      <c r="J393" s="16"/>
      <c r="K393" s="15">
        <f t="shared" si="89"/>
        <v>1668.2153043821263</v>
      </c>
    </row>
    <row r="394" spans="1:11" s="1" customFormat="1" ht="12.75" customHeight="1" x14ac:dyDescent="0.25">
      <c r="A394" s="2"/>
      <c r="B394" s="2" t="s">
        <v>33</v>
      </c>
      <c r="C394" s="6">
        <v>35030</v>
      </c>
      <c r="D394" s="6">
        <v>15000</v>
      </c>
      <c r="E394" s="6">
        <f t="shared" si="87"/>
        <v>2917.9989999999998</v>
      </c>
      <c r="F394" s="6">
        <v>1250</v>
      </c>
      <c r="G394" s="15">
        <f t="shared" si="88"/>
        <v>229151.90414301725</v>
      </c>
      <c r="H394" s="15">
        <f t="shared" si="86"/>
        <v>1667.9989999999998</v>
      </c>
      <c r="I394" s="31"/>
      <c r="J394" s="16"/>
      <c r="K394" s="15">
        <f t="shared" si="89"/>
        <v>1680.4472970487932</v>
      </c>
    </row>
    <row r="395" spans="1:11" s="1" customFormat="1" ht="12.75" customHeight="1" x14ac:dyDescent="0.25">
      <c r="A395" s="2"/>
      <c r="B395" s="2" t="s">
        <v>17</v>
      </c>
      <c r="C395" s="6">
        <v>35030</v>
      </c>
      <c r="D395" s="6">
        <v>15000</v>
      </c>
      <c r="E395" s="6">
        <f t="shared" si="87"/>
        <v>2917.9989999999998</v>
      </c>
      <c r="F395" s="6">
        <v>1250</v>
      </c>
      <c r="G395" s="15">
        <f t="shared" si="88"/>
        <v>230819.90314301726</v>
      </c>
      <c r="H395" s="15">
        <f t="shared" si="86"/>
        <v>1667.9989999999998</v>
      </c>
      <c r="I395" s="31"/>
      <c r="J395" s="16"/>
      <c r="K395" s="15">
        <f t="shared" si="89"/>
        <v>1692.6792897154598</v>
      </c>
    </row>
    <row r="396" spans="1:11" s="1" customFormat="1" ht="12.75" customHeight="1" x14ac:dyDescent="0.25">
      <c r="A396" s="2"/>
      <c r="B396" s="2" t="s">
        <v>18</v>
      </c>
      <c r="C396" s="6">
        <v>35030</v>
      </c>
      <c r="D396" s="6">
        <v>15000</v>
      </c>
      <c r="E396" s="6">
        <f t="shared" si="87"/>
        <v>2917.9989999999998</v>
      </c>
      <c r="F396" s="6">
        <v>1250</v>
      </c>
      <c r="G396" s="15">
        <f t="shared" si="88"/>
        <v>232487.90214301727</v>
      </c>
      <c r="H396" s="15">
        <f t="shared" si="86"/>
        <v>1667.9989999999998</v>
      </c>
      <c r="I396" s="31"/>
      <c r="J396" s="16"/>
      <c r="K396" s="15">
        <f t="shared" si="89"/>
        <v>1704.9112823821267</v>
      </c>
    </row>
    <row r="397" spans="1:11" s="1" customFormat="1" ht="12.75" customHeight="1" x14ac:dyDescent="0.25">
      <c r="A397" s="2"/>
      <c r="B397" s="2" t="s">
        <v>19</v>
      </c>
      <c r="C397" s="6">
        <v>35030</v>
      </c>
      <c r="D397" s="6">
        <v>15000</v>
      </c>
      <c r="E397" s="6">
        <f t="shared" si="87"/>
        <v>2917.9989999999998</v>
      </c>
      <c r="F397" s="6">
        <v>1250</v>
      </c>
      <c r="G397" s="15">
        <f t="shared" si="88"/>
        <v>234155.90114301728</v>
      </c>
      <c r="H397" s="15">
        <f t="shared" si="86"/>
        <v>1667.9989999999998</v>
      </c>
      <c r="I397" s="31"/>
      <c r="J397" s="16"/>
      <c r="K397" s="15">
        <f t="shared" si="89"/>
        <v>1717.1432750487934</v>
      </c>
    </row>
    <row r="398" spans="1:11" s="1" customFormat="1" ht="12.75" customHeight="1" x14ac:dyDescent="0.25">
      <c r="A398" s="2"/>
      <c r="B398" s="2" t="s">
        <v>20</v>
      </c>
      <c r="C398" s="6">
        <v>37153</v>
      </c>
      <c r="D398" s="6">
        <v>15000</v>
      </c>
      <c r="E398" s="6">
        <f t="shared" si="87"/>
        <v>3094.8449000000001</v>
      </c>
      <c r="F398" s="6">
        <v>1250</v>
      </c>
      <c r="G398" s="15">
        <f t="shared" si="88"/>
        <v>235823.90014301729</v>
      </c>
      <c r="H398" s="15">
        <f t="shared" si="86"/>
        <v>1844.8449000000001</v>
      </c>
      <c r="I398" s="31"/>
      <c r="J398" s="16"/>
      <c r="K398" s="15">
        <f t="shared" si="89"/>
        <v>1729.37526771546</v>
      </c>
    </row>
    <row r="399" spans="1:11" s="1" customFormat="1" ht="12.75" customHeight="1" x14ac:dyDescent="0.25">
      <c r="A399" s="2"/>
      <c r="B399" s="2" t="s">
        <v>21</v>
      </c>
      <c r="C399" s="6">
        <v>37153</v>
      </c>
      <c r="D399" s="6">
        <v>15000</v>
      </c>
      <c r="E399" s="6">
        <f t="shared" si="87"/>
        <v>3094.8449000000001</v>
      </c>
      <c r="F399" s="6">
        <v>1250</v>
      </c>
      <c r="G399" s="15">
        <f t="shared" si="88"/>
        <v>237668.74504301729</v>
      </c>
      <c r="H399" s="15">
        <f t="shared" si="86"/>
        <v>1844.8449000000001</v>
      </c>
      <c r="I399" s="31"/>
      <c r="J399" s="16"/>
      <c r="K399" s="15">
        <f t="shared" si="89"/>
        <v>1742.9041303154602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420514</v>
      </c>
      <c r="D400" s="9" t="s">
        <v>23</v>
      </c>
      <c r="E400" s="8">
        <f>SUM(E388:E399)</f>
        <v>35028.816200000001</v>
      </c>
      <c r="F400" s="8">
        <f>SUM(F388:F399)</f>
        <v>15000</v>
      </c>
      <c r="G400" s="30">
        <f>SUM(G388:G399)</f>
        <v>2740843.8606162076</v>
      </c>
      <c r="H400" s="30">
        <f>SUM(H388:H399)</f>
        <v>20028.816199999997</v>
      </c>
      <c r="I400" s="38">
        <f>H386/12</f>
        <v>7.3333333333333332E-3</v>
      </c>
      <c r="J400" s="23"/>
      <c r="K400" s="30">
        <f>SUM(K388:K399)</f>
        <v>20099.521644518849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73">
        <f>G400*I400</f>
        <v>20099.521644518856</v>
      </c>
      <c r="D402" s="2"/>
      <c r="E402" s="2"/>
      <c r="F402" s="2" t="s">
        <v>25</v>
      </c>
      <c r="G402" s="73">
        <f>$C402+$H400</f>
        <v>40128.337844518857</v>
      </c>
      <c r="H402" s="15"/>
      <c r="I402" s="15">
        <f>SUM($I$14,$G$33,$G$53,$G$73,$G$93,$G$112,$G$131,$G$150,$G$169,$G$188,$G$207,$G$227,$G$246,$G$266,$G$286,$G$306,$G$325,$G$344,$G$364,$G$383,$G$402)</f>
        <v>259613.11158753608</v>
      </c>
      <c r="J402" s="143" t="str">
        <f>IF($K400=$C402,"Intt OK","Intt CHECK IT")</f>
        <v>Intt CHECK IT</v>
      </c>
      <c r="K402" s="15"/>
    </row>
    <row r="403" spans="1:11" ht="12.75" customHeight="1" x14ac:dyDescent="0.25">
      <c r="I403" s="135" t="str">
        <f>IF($I402=$G407,"OK","CHECK IT")</f>
        <v>OK</v>
      </c>
    </row>
    <row r="404" spans="1:11" s="1" customFormat="1" ht="12.75" customHeight="1" x14ac:dyDescent="0.25">
      <c r="A404" s="2"/>
      <c r="B404" s="438" t="s">
        <v>2</v>
      </c>
      <c r="C404" s="438"/>
      <c r="D404" s="438"/>
      <c r="E404" s="438" t="s">
        <v>3</v>
      </c>
      <c r="F404" s="438"/>
      <c r="G404" s="3" t="s">
        <v>4</v>
      </c>
      <c r="H404" s="136" t="s">
        <v>59</v>
      </c>
      <c r="I404" s="31"/>
      <c r="J404" s="2"/>
      <c r="K404" s="28"/>
    </row>
    <row r="405" spans="1:11" s="1" customFormat="1" ht="12.75" customHeight="1" x14ac:dyDescent="0.25">
      <c r="A405" s="2"/>
      <c r="B405" s="439" t="s">
        <v>104</v>
      </c>
      <c r="C405" s="439"/>
      <c r="D405" s="439"/>
      <c r="E405" s="439" t="s">
        <v>105</v>
      </c>
      <c r="F405" s="439"/>
      <c r="G405" s="4" t="s">
        <v>106</v>
      </c>
      <c r="H405" s="56">
        <v>8.6499999999999994E-2</v>
      </c>
      <c r="I405" s="45"/>
      <c r="J405" s="2"/>
      <c r="K405" s="28"/>
    </row>
    <row r="406" spans="1:11" s="1" customFormat="1" ht="12.75" customHeight="1" x14ac:dyDescent="0.25">
      <c r="A406" s="2"/>
      <c r="B406" s="3" t="s">
        <v>9</v>
      </c>
      <c r="C406" s="5" t="s">
        <v>10</v>
      </c>
      <c r="D406" s="3" t="s">
        <v>11</v>
      </c>
      <c r="E406" s="5" t="s">
        <v>12</v>
      </c>
      <c r="F406" s="3" t="s">
        <v>13</v>
      </c>
      <c r="G406" s="5" t="s">
        <v>14</v>
      </c>
      <c r="H406" s="48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6">
        <v>37153</v>
      </c>
      <c r="D407" s="6">
        <v>15000</v>
      </c>
      <c r="E407" s="6">
        <f>C407*8.33%</f>
        <v>3094.8449000000001</v>
      </c>
      <c r="F407" s="6">
        <v>1250</v>
      </c>
      <c r="G407" s="15">
        <f>$G$14+G$33+$G$53+$G$73+$G$93+$G$112+$G$131+$G$150+$G$169+$G$188+$G$207+$G$227+$G$246+$G$266+$G$286+$G$306+$G$325+$G$344+$G$364+$G$383+$G$402</f>
        <v>259613.11158753608</v>
      </c>
      <c r="H407" s="15">
        <f t="shared" ref="H407:H418" si="90">E407-F407</f>
        <v>1844.8449000000001</v>
      </c>
      <c r="I407" s="31"/>
      <c r="J407" s="16"/>
      <c r="K407" s="15">
        <f>(G407)*($H$405/12)</f>
        <v>1871.3778460268225</v>
      </c>
    </row>
    <row r="408" spans="1:11" s="1" customFormat="1" ht="12.75" customHeight="1" x14ac:dyDescent="0.25">
      <c r="A408" s="2"/>
      <c r="B408" s="2" t="s">
        <v>28</v>
      </c>
      <c r="C408" s="6">
        <v>37153</v>
      </c>
      <c r="D408" s="6">
        <v>15000</v>
      </c>
      <c r="E408" s="6">
        <f t="shared" ref="E408:E418" si="91">C408*8.33%</f>
        <v>3094.8449000000001</v>
      </c>
      <c r="F408" s="6">
        <v>1250</v>
      </c>
      <c r="G408" s="15">
        <f t="shared" ref="G408:G418" si="92">$G407+$H407</f>
        <v>261457.95648753608</v>
      </c>
      <c r="H408" s="15">
        <f t="shared" si="90"/>
        <v>1844.8449000000001</v>
      </c>
      <c r="I408" s="31"/>
      <c r="J408" s="16"/>
      <c r="K408" s="15">
        <f t="shared" ref="K408:K418" si="93">(G408)*($H$405/12)</f>
        <v>1884.6761030143225</v>
      </c>
    </row>
    <row r="409" spans="1:11" s="1" customFormat="1" ht="12.75" customHeight="1" x14ac:dyDescent="0.25">
      <c r="A409" s="2"/>
      <c r="B409" s="2" t="s">
        <v>29</v>
      </c>
      <c r="C409" s="6">
        <v>37153</v>
      </c>
      <c r="D409" s="6">
        <v>15000</v>
      </c>
      <c r="E409" s="6">
        <f t="shared" si="91"/>
        <v>3094.8449000000001</v>
      </c>
      <c r="F409" s="6">
        <v>1250</v>
      </c>
      <c r="G409" s="15">
        <f t="shared" si="92"/>
        <v>263302.80138753611</v>
      </c>
      <c r="H409" s="15">
        <f t="shared" si="90"/>
        <v>1844.8449000000001</v>
      </c>
      <c r="I409" s="31"/>
      <c r="J409" s="16"/>
      <c r="K409" s="15">
        <f t="shared" si="93"/>
        <v>1897.9743600018228</v>
      </c>
    </row>
    <row r="410" spans="1:11" s="1" customFormat="1" ht="12.75" customHeight="1" x14ac:dyDescent="0.25">
      <c r="A410" s="2"/>
      <c r="B410" s="2" t="s">
        <v>30</v>
      </c>
      <c r="C410" s="6">
        <v>37153</v>
      </c>
      <c r="D410" s="6">
        <v>15000</v>
      </c>
      <c r="E410" s="6">
        <f t="shared" si="91"/>
        <v>3094.8449000000001</v>
      </c>
      <c r="F410" s="6">
        <v>1250</v>
      </c>
      <c r="G410" s="15">
        <f t="shared" si="92"/>
        <v>265147.64628753613</v>
      </c>
      <c r="H410" s="15">
        <f t="shared" si="90"/>
        <v>1844.8449000000001</v>
      </c>
      <c r="I410" s="31" t="s">
        <v>54</v>
      </c>
      <c r="J410" s="16"/>
      <c r="K410" s="15">
        <f t="shared" si="93"/>
        <v>1911.2726169893228</v>
      </c>
    </row>
    <row r="411" spans="1:11" s="1" customFormat="1" ht="12.75" customHeight="1" x14ac:dyDescent="0.25">
      <c r="A411" s="2"/>
      <c r="B411" s="2" t="s">
        <v>31</v>
      </c>
      <c r="C411" s="6">
        <v>38273</v>
      </c>
      <c r="D411" s="6">
        <v>15000</v>
      </c>
      <c r="E411" s="6">
        <f t="shared" si="91"/>
        <v>3188.1408999999999</v>
      </c>
      <c r="F411" s="6">
        <v>1250</v>
      </c>
      <c r="G411" s="15">
        <f t="shared" si="92"/>
        <v>266992.49118753616</v>
      </c>
      <c r="H411" s="15">
        <f t="shared" si="90"/>
        <v>1938.1408999999999</v>
      </c>
      <c r="I411" s="31"/>
      <c r="J411" s="16"/>
      <c r="K411" s="15">
        <f t="shared" si="93"/>
        <v>1924.5708739768231</v>
      </c>
    </row>
    <row r="412" spans="1:11" s="1" customFormat="1" ht="12.75" customHeight="1" x14ac:dyDescent="0.25">
      <c r="A412" s="2"/>
      <c r="B412" s="2" t="s">
        <v>32</v>
      </c>
      <c r="C412" s="6">
        <v>38273</v>
      </c>
      <c r="D412" s="6">
        <v>15000</v>
      </c>
      <c r="E412" s="6">
        <f t="shared" si="91"/>
        <v>3188.1408999999999</v>
      </c>
      <c r="F412" s="6">
        <v>1250</v>
      </c>
      <c r="G412" s="15">
        <f t="shared" si="92"/>
        <v>268930.63208753616</v>
      </c>
      <c r="H412" s="15">
        <f t="shared" si="90"/>
        <v>1938.1408999999999</v>
      </c>
      <c r="I412" s="31"/>
      <c r="J412" s="16"/>
      <c r="K412" s="15">
        <f t="shared" si="93"/>
        <v>1938.5416396309897</v>
      </c>
    </row>
    <row r="413" spans="1:11" s="1" customFormat="1" ht="12.75" customHeight="1" x14ac:dyDescent="0.25">
      <c r="A413" s="2"/>
      <c r="B413" s="2" t="s">
        <v>33</v>
      </c>
      <c r="C413" s="6">
        <v>38273</v>
      </c>
      <c r="D413" s="6">
        <v>15000</v>
      </c>
      <c r="E413" s="6">
        <f t="shared" si="91"/>
        <v>3188.1408999999999</v>
      </c>
      <c r="F413" s="6">
        <v>1250</v>
      </c>
      <c r="G413" s="15">
        <f t="shared" si="92"/>
        <v>270868.77298753615</v>
      </c>
      <c r="H413" s="15">
        <f t="shared" si="90"/>
        <v>1938.1408999999999</v>
      </c>
      <c r="I413" s="31"/>
      <c r="J413" s="16"/>
      <c r="K413" s="15">
        <f t="shared" si="93"/>
        <v>1952.5124052851563</v>
      </c>
    </row>
    <row r="414" spans="1:11" s="1" customFormat="1" ht="12.75" customHeight="1" x14ac:dyDescent="0.25">
      <c r="A414" s="2"/>
      <c r="B414" s="2" t="s">
        <v>17</v>
      </c>
      <c r="C414" s="6">
        <v>38273</v>
      </c>
      <c r="D414" s="6">
        <v>15000</v>
      </c>
      <c r="E414" s="6">
        <f t="shared" si="91"/>
        <v>3188.1408999999999</v>
      </c>
      <c r="F414" s="6">
        <v>1250</v>
      </c>
      <c r="G414" s="15">
        <f t="shared" si="92"/>
        <v>272806.91388753615</v>
      </c>
      <c r="H414" s="15">
        <f t="shared" si="90"/>
        <v>1938.1408999999999</v>
      </c>
      <c r="I414" s="31"/>
      <c r="J414" s="16"/>
      <c r="K414" s="15">
        <f t="shared" si="93"/>
        <v>1966.4831709393231</v>
      </c>
    </row>
    <row r="415" spans="1:11" s="1" customFormat="1" ht="12.75" customHeight="1" x14ac:dyDescent="0.25">
      <c r="A415" s="2"/>
      <c r="B415" s="2" t="s">
        <v>18</v>
      </c>
      <c r="C415" s="6">
        <v>38273</v>
      </c>
      <c r="D415" s="6">
        <v>15000</v>
      </c>
      <c r="E415" s="6">
        <f t="shared" si="91"/>
        <v>3188.1408999999999</v>
      </c>
      <c r="F415" s="6">
        <v>1250</v>
      </c>
      <c r="G415" s="15">
        <f t="shared" si="92"/>
        <v>274745.05478753615</v>
      </c>
      <c r="H415" s="15">
        <f t="shared" si="90"/>
        <v>1938.1408999999999</v>
      </c>
      <c r="I415" s="31"/>
      <c r="J415" s="16"/>
      <c r="K415" s="15">
        <f t="shared" si="93"/>
        <v>1980.4539365934897</v>
      </c>
    </row>
    <row r="416" spans="1:11" s="1" customFormat="1" ht="12.75" customHeight="1" x14ac:dyDescent="0.25">
      <c r="A416" s="2"/>
      <c r="B416" s="2" t="s">
        <v>19</v>
      </c>
      <c r="C416" s="6">
        <v>38273</v>
      </c>
      <c r="D416" s="6">
        <v>15000</v>
      </c>
      <c r="E416" s="6">
        <f t="shared" si="91"/>
        <v>3188.1408999999999</v>
      </c>
      <c r="F416" s="6">
        <v>1250</v>
      </c>
      <c r="G416" s="15">
        <f t="shared" si="92"/>
        <v>276683.19568753615</v>
      </c>
      <c r="H416" s="15">
        <f t="shared" si="90"/>
        <v>1938.1408999999999</v>
      </c>
      <c r="I416" s="31"/>
      <c r="J416" s="16"/>
      <c r="K416" s="15">
        <f t="shared" si="93"/>
        <v>1994.4247022476563</v>
      </c>
    </row>
    <row r="417" spans="1:11" s="1" customFormat="1" ht="12.75" customHeight="1" x14ac:dyDescent="0.25">
      <c r="A417" s="2"/>
      <c r="B417" s="2" t="s">
        <v>20</v>
      </c>
      <c r="C417" s="6">
        <v>40460</v>
      </c>
      <c r="D417" s="6">
        <v>15000</v>
      </c>
      <c r="E417" s="6">
        <f t="shared" si="91"/>
        <v>3370.3179999999998</v>
      </c>
      <c r="F417" s="6">
        <v>1250</v>
      </c>
      <c r="G417" s="15">
        <f t="shared" si="92"/>
        <v>278621.33658753615</v>
      </c>
      <c r="H417" s="15">
        <f t="shared" si="90"/>
        <v>2120.3179999999998</v>
      </c>
      <c r="I417" s="31"/>
      <c r="J417" s="16"/>
      <c r="K417" s="15">
        <f t="shared" si="93"/>
        <v>2008.3954679018229</v>
      </c>
    </row>
    <row r="418" spans="1:11" s="1" customFormat="1" ht="12.75" customHeight="1" x14ac:dyDescent="0.25">
      <c r="A418" s="2"/>
      <c r="B418" s="2" t="s">
        <v>21</v>
      </c>
      <c r="C418" s="6">
        <v>40460</v>
      </c>
      <c r="D418" s="6">
        <v>15000</v>
      </c>
      <c r="E418" s="6">
        <f t="shared" si="91"/>
        <v>3370.3179999999998</v>
      </c>
      <c r="F418" s="6">
        <v>1250</v>
      </c>
      <c r="G418" s="15">
        <f t="shared" si="92"/>
        <v>280741.65458753618</v>
      </c>
      <c r="H418" s="15">
        <f t="shared" si="90"/>
        <v>2120.3179999999998</v>
      </c>
      <c r="I418" s="31"/>
      <c r="J418" s="16"/>
      <c r="K418" s="15">
        <f t="shared" si="93"/>
        <v>2023.6794268184899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459170</v>
      </c>
      <c r="D419" s="9" t="s">
        <v>23</v>
      </c>
      <c r="E419" s="8">
        <f>SUM(E407:E418)</f>
        <v>38248.860999999997</v>
      </c>
      <c r="F419" s="8">
        <f>SUM(F407:F418)</f>
        <v>15000</v>
      </c>
      <c r="G419" s="30">
        <f>SUM(G407:G418)</f>
        <v>3239911.5675504338</v>
      </c>
      <c r="H419" s="30">
        <f>SUM(H407:H418)</f>
        <v>23248.860999999997</v>
      </c>
      <c r="I419" s="38">
        <f>H405/12</f>
        <v>7.2083333333333331E-3</v>
      </c>
      <c r="J419" s="23"/>
      <c r="K419" s="30">
        <f>SUM(K407:K418)</f>
        <v>23354.362549426045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73">
        <f>G419*I419</f>
        <v>23354.362549426041</v>
      </c>
      <c r="D421" s="2"/>
      <c r="E421" s="2"/>
      <c r="F421" s="2" t="s">
        <v>25</v>
      </c>
      <c r="G421" s="73">
        <f>$C421+$H419</f>
        <v>46603.223549426039</v>
      </c>
      <c r="H421" s="15"/>
      <c r="I421" s="15">
        <f>SUM($I$14,$G$33,$G$53,$G$73,$G$93,$G$112,$G$131,$G$150,$G$169,$G$188,$G$207,$G$227,$G$246,$G$266,$G$286,$G$306,$G$325,$G$344,$G$364,$G$383,$G$402,$G$421)</f>
        <v>306216.33513696212</v>
      </c>
      <c r="J421" s="143" t="str">
        <f>IF($K419=$C421,"Intt OK","Intt CHECK IT")</f>
        <v>Intt OK</v>
      </c>
      <c r="K421" s="15"/>
    </row>
    <row r="422" spans="1:11" ht="12.75" customHeight="1" x14ac:dyDescent="0.25">
      <c r="I422" s="135" t="str">
        <f>IF($I421=$G426,"OK","CHECK IT")</f>
        <v>OK</v>
      </c>
    </row>
    <row r="423" spans="1:11" s="1" customFormat="1" ht="12.75" customHeight="1" x14ac:dyDescent="0.25">
      <c r="A423" s="2"/>
      <c r="B423" s="438" t="s">
        <v>2</v>
      </c>
      <c r="C423" s="438"/>
      <c r="D423" s="438"/>
      <c r="E423" s="438" t="s">
        <v>3</v>
      </c>
      <c r="F423" s="438"/>
      <c r="G423" s="3" t="s">
        <v>4</v>
      </c>
      <c r="H423" s="136" t="s">
        <v>60</v>
      </c>
      <c r="I423" s="31"/>
      <c r="J423" s="2"/>
      <c r="K423" s="28"/>
    </row>
    <row r="424" spans="1:11" s="1" customFormat="1" ht="12.75" customHeight="1" x14ac:dyDescent="0.25">
      <c r="A424" s="2"/>
      <c r="B424" s="439" t="s">
        <v>104</v>
      </c>
      <c r="C424" s="439"/>
      <c r="D424" s="439"/>
      <c r="E424" s="439" t="s">
        <v>105</v>
      </c>
      <c r="F424" s="439"/>
      <c r="G424" s="4" t="s">
        <v>106</v>
      </c>
      <c r="H424" s="56">
        <v>8.5500000000000007E-2</v>
      </c>
      <c r="I424" s="45"/>
      <c r="J424" s="2"/>
      <c r="K424" s="28"/>
    </row>
    <row r="425" spans="1:11" s="1" customFormat="1" ht="12.75" customHeight="1" x14ac:dyDescent="0.25">
      <c r="A425" s="2"/>
      <c r="B425" s="3" t="s">
        <v>9</v>
      </c>
      <c r="C425" s="5" t="s">
        <v>10</v>
      </c>
      <c r="D425" s="3" t="s">
        <v>11</v>
      </c>
      <c r="E425" s="5" t="s">
        <v>12</v>
      </c>
      <c r="F425" s="3" t="s">
        <v>13</v>
      </c>
      <c r="G425" s="5" t="s">
        <v>14</v>
      </c>
      <c r="H425" s="48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6">
        <v>40460</v>
      </c>
      <c r="D426" s="6">
        <v>15000</v>
      </c>
      <c r="E426" s="6">
        <f>C426*8.33%</f>
        <v>3370.3179999999998</v>
      </c>
      <c r="F426" s="6">
        <v>1250</v>
      </c>
      <c r="G426" s="15">
        <f>$G$14+$G$33+$G$53+$G$73+$G$93+$G$112+$G$131+$G$150+$G$169+$G$188+$G$207+$G$227+$G$246+$G$266+$G$286+$G$306+$G$325+$G$344+$G$364+$G$383+$G$402+$G$421</f>
        <v>306216.33513696212</v>
      </c>
      <c r="H426" s="15">
        <f t="shared" ref="H426:H437" si="94">E426-F426</f>
        <v>2120.3179999999998</v>
      </c>
      <c r="I426" s="31"/>
      <c r="J426" s="16"/>
      <c r="K426" s="15">
        <f>(G426)*($H$424/12)</f>
        <v>2181.7913878508552</v>
      </c>
    </row>
    <row r="427" spans="1:11" s="1" customFormat="1" ht="12.75" customHeight="1" x14ac:dyDescent="0.25">
      <c r="A427" s="2"/>
      <c r="B427" s="2" t="s">
        <v>28</v>
      </c>
      <c r="C427" s="6">
        <v>40460</v>
      </c>
      <c r="D427" s="6">
        <v>15000</v>
      </c>
      <c r="E427" s="6">
        <f t="shared" ref="E427:E437" si="95">C427*8.33%</f>
        <v>3370.3179999999998</v>
      </c>
      <c r="F427" s="6">
        <v>1250</v>
      </c>
      <c r="G427" s="15">
        <f t="shared" ref="G427:G437" si="96">$G426+$H426</f>
        <v>308336.65313696215</v>
      </c>
      <c r="H427" s="15">
        <f t="shared" si="94"/>
        <v>2120.3179999999998</v>
      </c>
      <c r="I427" s="31"/>
      <c r="J427" s="16"/>
      <c r="K427" s="15">
        <f t="shared" ref="K427:K437" si="97">(G427)*($H$424/12)</f>
        <v>2196.8986536008556</v>
      </c>
    </row>
    <row r="428" spans="1:11" s="1" customFormat="1" ht="12.75" customHeight="1" x14ac:dyDescent="0.25">
      <c r="A428" s="2"/>
      <c r="B428" s="2" t="s">
        <v>29</v>
      </c>
      <c r="C428" s="6">
        <v>40460</v>
      </c>
      <c r="D428" s="6">
        <v>15000</v>
      </c>
      <c r="E428" s="6">
        <f t="shared" si="95"/>
        <v>3370.3179999999998</v>
      </c>
      <c r="F428" s="6">
        <v>1250</v>
      </c>
      <c r="G428" s="15">
        <f t="shared" si="96"/>
        <v>310456.97113696218</v>
      </c>
      <c r="H428" s="15">
        <f t="shared" si="94"/>
        <v>2120.3179999999998</v>
      </c>
      <c r="I428" s="31"/>
      <c r="J428" s="16"/>
      <c r="K428" s="15">
        <f t="shared" si="97"/>
        <v>2212.0059193508555</v>
      </c>
    </row>
    <row r="429" spans="1:11" s="1" customFormat="1" ht="12.75" customHeight="1" x14ac:dyDescent="0.25">
      <c r="A429" s="2"/>
      <c r="B429" s="2" t="s">
        <v>30</v>
      </c>
      <c r="C429" s="6">
        <v>40460</v>
      </c>
      <c r="D429" s="6">
        <v>15000</v>
      </c>
      <c r="E429" s="6">
        <f t="shared" si="95"/>
        <v>3370.3179999999998</v>
      </c>
      <c r="F429" s="6">
        <v>1250</v>
      </c>
      <c r="G429" s="15">
        <f t="shared" si="96"/>
        <v>312577.28913696221</v>
      </c>
      <c r="H429" s="15">
        <f t="shared" si="94"/>
        <v>2120.3179999999998</v>
      </c>
      <c r="I429" s="31" t="s">
        <v>54</v>
      </c>
      <c r="J429" s="16"/>
      <c r="K429" s="15">
        <f t="shared" si="97"/>
        <v>2227.1131851008558</v>
      </c>
    </row>
    <row r="430" spans="1:11" s="1" customFormat="1" ht="12.75" customHeight="1" x14ac:dyDescent="0.25">
      <c r="A430" s="2"/>
      <c r="B430" s="2" t="s">
        <v>31</v>
      </c>
      <c r="C430" s="6">
        <v>41681</v>
      </c>
      <c r="D430" s="6">
        <v>15000</v>
      </c>
      <c r="E430" s="6">
        <f t="shared" si="95"/>
        <v>3472.0272999999997</v>
      </c>
      <c r="F430" s="6">
        <v>1250</v>
      </c>
      <c r="G430" s="15">
        <f t="shared" si="96"/>
        <v>314697.60713696224</v>
      </c>
      <c r="H430" s="15">
        <f t="shared" si="94"/>
        <v>2222.0272999999997</v>
      </c>
      <c r="I430" s="31"/>
      <c r="J430" s="16"/>
      <c r="K430" s="15">
        <f t="shared" si="97"/>
        <v>2242.2204508508562</v>
      </c>
    </row>
    <row r="431" spans="1:11" s="1" customFormat="1" ht="12.75" customHeight="1" x14ac:dyDescent="0.25">
      <c r="A431" s="2"/>
      <c r="B431" s="2" t="s">
        <v>32</v>
      </c>
      <c r="C431" s="6">
        <v>41681</v>
      </c>
      <c r="D431" s="6">
        <v>15000</v>
      </c>
      <c r="E431" s="6">
        <f t="shared" si="95"/>
        <v>3472.0272999999997</v>
      </c>
      <c r="F431" s="6">
        <v>1250</v>
      </c>
      <c r="G431" s="15">
        <f t="shared" si="96"/>
        <v>316919.63443696225</v>
      </c>
      <c r="H431" s="15">
        <f t="shared" si="94"/>
        <v>2222.0272999999997</v>
      </c>
      <c r="I431" s="31"/>
      <c r="J431" s="16"/>
      <c r="K431" s="15">
        <f t="shared" si="97"/>
        <v>2258.052395363356</v>
      </c>
    </row>
    <row r="432" spans="1:11" s="1" customFormat="1" ht="12.75" customHeight="1" x14ac:dyDescent="0.25">
      <c r="A432" s="2"/>
      <c r="B432" s="2" t="s">
        <v>33</v>
      </c>
      <c r="C432" s="6">
        <v>41681</v>
      </c>
      <c r="D432" s="6">
        <v>15000</v>
      </c>
      <c r="E432" s="6">
        <f t="shared" si="95"/>
        <v>3472.0272999999997</v>
      </c>
      <c r="F432" s="6">
        <v>1250</v>
      </c>
      <c r="G432" s="15">
        <f t="shared" si="96"/>
        <v>319141.66173696227</v>
      </c>
      <c r="H432" s="15">
        <f t="shared" si="94"/>
        <v>2222.0272999999997</v>
      </c>
      <c r="I432" s="31"/>
      <c r="J432" s="16"/>
      <c r="K432" s="15">
        <f t="shared" si="97"/>
        <v>2273.8843398758563</v>
      </c>
    </row>
    <row r="433" spans="1:11" s="1" customFormat="1" ht="12.75" customHeight="1" x14ac:dyDescent="0.25">
      <c r="A433" s="2"/>
      <c r="B433" s="2" t="s">
        <v>17</v>
      </c>
      <c r="C433" s="6">
        <v>41681</v>
      </c>
      <c r="D433" s="6">
        <v>15000</v>
      </c>
      <c r="E433" s="6">
        <f t="shared" si="95"/>
        <v>3472.0272999999997</v>
      </c>
      <c r="F433" s="6">
        <v>1250</v>
      </c>
      <c r="G433" s="15">
        <f t="shared" si="96"/>
        <v>321363.68903696229</v>
      </c>
      <c r="H433" s="15">
        <f t="shared" si="94"/>
        <v>2222.0272999999997</v>
      </c>
      <c r="I433" s="31"/>
      <c r="J433" s="16"/>
      <c r="K433" s="15">
        <f t="shared" si="97"/>
        <v>2289.7162843883561</v>
      </c>
    </row>
    <row r="434" spans="1:11" s="1" customFormat="1" ht="12.75" customHeight="1" x14ac:dyDescent="0.25">
      <c r="A434" s="2"/>
      <c r="B434" s="2" t="s">
        <v>18</v>
      </c>
      <c r="C434" s="6">
        <v>41681</v>
      </c>
      <c r="D434" s="6">
        <v>15000</v>
      </c>
      <c r="E434" s="6">
        <f t="shared" si="95"/>
        <v>3472.0272999999997</v>
      </c>
      <c r="F434" s="6">
        <v>1250</v>
      </c>
      <c r="G434" s="15">
        <f t="shared" si="96"/>
        <v>323585.7163369623</v>
      </c>
      <c r="H434" s="15">
        <f t="shared" si="94"/>
        <v>2222.0272999999997</v>
      </c>
      <c r="I434" s="31"/>
      <c r="J434" s="16"/>
      <c r="K434" s="15">
        <f t="shared" si="97"/>
        <v>2305.5482289008564</v>
      </c>
    </row>
    <row r="435" spans="1:11" s="1" customFormat="1" ht="12.75" customHeight="1" x14ac:dyDescent="0.25">
      <c r="A435" s="2"/>
      <c r="B435" s="2" t="s">
        <v>19</v>
      </c>
      <c r="C435" s="6">
        <v>41681</v>
      </c>
      <c r="D435" s="6">
        <v>15000</v>
      </c>
      <c r="E435" s="6">
        <f t="shared" ref="E435" si="98">C435*8.33%</f>
        <v>3472.0272999999997</v>
      </c>
      <c r="F435" s="6">
        <v>1250</v>
      </c>
      <c r="G435" s="15">
        <f t="shared" si="96"/>
        <v>325807.74363696232</v>
      </c>
      <c r="H435" s="15">
        <f t="shared" ref="H435" si="99">E435-F435</f>
        <v>2222.0272999999997</v>
      </c>
      <c r="I435" s="31"/>
      <c r="J435" s="16"/>
      <c r="K435" s="15">
        <f t="shared" ref="K435" si="100">(G435)*($H$424/12)</f>
        <v>2321.3801734133567</v>
      </c>
    </row>
    <row r="436" spans="1:11" s="1" customFormat="1" ht="12.75" customHeight="1" x14ac:dyDescent="0.25">
      <c r="A436" s="2"/>
      <c r="B436" s="2" t="s">
        <v>20</v>
      </c>
      <c r="C436" s="6">
        <v>45060</v>
      </c>
      <c r="D436" s="6">
        <v>15000</v>
      </c>
      <c r="E436" s="6">
        <f t="shared" si="95"/>
        <v>3753.498</v>
      </c>
      <c r="F436" s="6">
        <v>1250</v>
      </c>
      <c r="G436" s="15">
        <f t="shared" si="96"/>
        <v>328029.77093696233</v>
      </c>
      <c r="H436" s="15">
        <f t="shared" si="94"/>
        <v>2503.498</v>
      </c>
      <c r="I436" s="31"/>
      <c r="J436" s="16"/>
      <c r="K436" s="15">
        <f t="shared" si="97"/>
        <v>2337.2121179258565</v>
      </c>
    </row>
    <row r="437" spans="1:11" s="1" customFormat="1" ht="12.75" customHeight="1" x14ac:dyDescent="0.25">
      <c r="A437" s="2"/>
      <c r="B437" s="2" t="s">
        <v>21</v>
      </c>
      <c r="C437" s="6">
        <v>45060</v>
      </c>
      <c r="D437" s="6">
        <v>15000</v>
      </c>
      <c r="E437" s="6">
        <f t="shared" si="95"/>
        <v>3753.498</v>
      </c>
      <c r="F437" s="6">
        <v>1250</v>
      </c>
      <c r="G437" s="15">
        <f t="shared" si="96"/>
        <v>330533.26893696235</v>
      </c>
      <c r="H437" s="15">
        <f t="shared" si="94"/>
        <v>2503.498</v>
      </c>
      <c r="I437" s="31"/>
      <c r="J437" s="16"/>
      <c r="K437" s="15">
        <f t="shared" si="97"/>
        <v>2355.049541175857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502046</v>
      </c>
      <c r="D438" s="9" t="s">
        <v>23</v>
      </c>
      <c r="E438" s="8">
        <f>SUM(E426:E437)</f>
        <v>41820.431800000006</v>
      </c>
      <c r="F438" s="8">
        <f>SUM(F426:F437)</f>
        <v>15000</v>
      </c>
      <c r="G438" s="30">
        <f>SUM(G426:G437)</f>
        <v>3817666.3407435468</v>
      </c>
      <c r="H438" s="30">
        <f>SUM(H426:H437)</f>
        <v>26820.431799999998</v>
      </c>
      <c r="I438" s="38">
        <f>H424/12</f>
        <v>7.1250000000000003E-3</v>
      </c>
      <c r="J438" s="23"/>
      <c r="K438" s="30">
        <f>SUM(K426:K437)</f>
        <v>27200.872677797775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73">
        <f>G438*I438</f>
        <v>27200.872677797772</v>
      </c>
      <c r="D440" s="2"/>
      <c r="E440" s="2"/>
      <c r="F440" s="2" t="s">
        <v>25</v>
      </c>
      <c r="G440" s="73">
        <f>$C440+$H438</f>
        <v>54021.30447779777</v>
      </c>
      <c r="H440" s="15"/>
      <c r="I440" s="15">
        <f>SUM($I$14,$G$33,$G$53,$G$73,$G$93,$G$112,$G$131,$G$150,$G$169,$G$188,$G$207,$G$227,$G$246,$G$266,$G$286,$G$306,$G$325,$G$344,$G$364,$G$383,$G$402,$G$421,$G$440)</f>
        <v>360237.63961475989</v>
      </c>
      <c r="J440" s="143" t="str">
        <f>IF($K438=$C440,"Intt OK","Intt CHECK IT")</f>
        <v>Intt OK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5" t="str">
        <f>IF($I440=$G445,"OK","CHECK IT")</f>
        <v>OK</v>
      </c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12.75" customHeight="1" x14ac:dyDescent="0.25">
      <c r="A443" s="2"/>
      <c r="B443" s="439" t="s">
        <v>104</v>
      </c>
      <c r="C443" s="439"/>
      <c r="D443" s="439"/>
      <c r="E443" s="439" t="s">
        <v>105</v>
      </c>
      <c r="F443" s="439"/>
      <c r="G443" s="4" t="s">
        <v>106</v>
      </c>
      <c r="H443" s="56">
        <v>8.5500000000000007E-2</v>
      </c>
      <c r="I443" s="45"/>
      <c r="J443" s="2"/>
      <c r="K443" s="28"/>
    </row>
    <row r="444" spans="1:11" s="1" customFormat="1" ht="12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45060</v>
      </c>
      <c r="D445" s="6">
        <v>15000</v>
      </c>
      <c r="E445" s="6">
        <f t="shared" ref="E445:E446" si="101">$C445*8.33%</f>
        <v>3753.498</v>
      </c>
      <c r="F445" s="6">
        <v>1250</v>
      </c>
      <c r="G445" s="15">
        <f>$G$14+$G$33+$G$53+$G$73+$G$93+$G$112+$G$131+$G$150+$G$169+$G$188+$G$207+$G$227+$G$246+$G$266+$G$286+$G$306+$G$325+$G$344+$G$364+$G$383+$G$402+$G$421+$G$440</f>
        <v>360237.63961475989</v>
      </c>
      <c r="H445" s="15">
        <f t="shared" ref="H445:H446" si="102">$E445-$F445</f>
        <v>2503.498</v>
      </c>
      <c r="I445" s="31"/>
      <c r="J445" s="16"/>
      <c r="K445" s="15">
        <f>(G445)*($H$443/12)</f>
        <v>2566.6931822551642</v>
      </c>
    </row>
    <row r="446" spans="1:11" s="1" customFormat="1" ht="12.75" customHeight="1" x14ac:dyDescent="0.25">
      <c r="A446" s="2"/>
      <c r="B446" s="2" t="s">
        <v>28</v>
      </c>
      <c r="C446" s="6">
        <v>45060</v>
      </c>
      <c r="D446" s="6">
        <v>15000</v>
      </c>
      <c r="E446" s="6">
        <f t="shared" si="101"/>
        <v>3753.498</v>
      </c>
      <c r="F446" s="6">
        <v>1250</v>
      </c>
      <c r="G446" s="15">
        <f t="shared" ref="G446" si="103">$G445+$H445</f>
        <v>362741.13761475991</v>
      </c>
      <c r="H446" s="15">
        <f t="shared" si="102"/>
        <v>2503.498</v>
      </c>
      <c r="I446" s="31"/>
      <c r="J446" s="16"/>
      <c r="K446" s="15">
        <f>(G446)*($H$443/12)</f>
        <v>2584.5306055051647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90120</v>
      </c>
      <c r="D447" s="9" t="s">
        <v>23</v>
      </c>
      <c r="E447" s="8">
        <f t="shared" ref="E447:H447" si="104">SUM(E445:E446)</f>
        <v>7506.9960000000001</v>
      </c>
      <c r="F447" s="8">
        <f t="shared" si="104"/>
        <v>2500</v>
      </c>
      <c r="G447" s="8">
        <f t="shared" si="104"/>
        <v>722978.77722951979</v>
      </c>
      <c r="H447" s="8">
        <f t="shared" si="104"/>
        <v>5006.9960000000001</v>
      </c>
      <c r="I447" s="38">
        <f>H443/12</f>
        <v>7.1250000000000003E-3</v>
      </c>
      <c r="J447" s="23"/>
      <c r="K447" s="30">
        <f>SUM(K445:K446)</f>
        <v>5151.2237877603293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5151.2237877603284</v>
      </c>
      <c r="D449" s="2"/>
      <c r="E449" s="2"/>
      <c r="F449" s="2" t="s">
        <v>25</v>
      </c>
      <c r="G449" s="73">
        <f>$C449+$H447</f>
        <v>10158.219787760328</v>
      </c>
      <c r="H449" s="15"/>
      <c r="I449" s="6">
        <f>SUM($I$14,$G$33,$G$53,$G$73,$G$93,$G$112,$G$131,$G$150,$G$169,$G$188,$G$207,$G$227,$G$246,$G$266,$G$286,$G$306,$G$325,$G$344,$G$364,$G$383,$G$402,$G$421,$G$440,$G$449)</f>
        <v>370395.85940252023</v>
      </c>
      <c r="J449" s="143" t="str">
        <f>IF($K447=$C449,"Intt OK","Intt CHECK IT")</f>
        <v>Intt OK</v>
      </c>
      <c r="K449" s="15"/>
    </row>
    <row r="450" spans="1:11" s="1" customFormat="1" ht="12.75" customHeight="1" x14ac:dyDescent="0.25">
      <c r="G450" s="28"/>
      <c r="H450" s="28"/>
      <c r="I450" s="135" t="str">
        <f>IF($I449=$G453,"OK","CHECK IT")</f>
        <v>OK</v>
      </c>
      <c r="J450" s="16"/>
      <c r="K450" s="28"/>
    </row>
    <row r="451" spans="1:11" ht="12.75" customHeight="1" thickBot="1" x14ac:dyDescent="0.3">
      <c r="B451" s="2" t="s">
        <v>61</v>
      </c>
      <c r="C451" s="10">
        <f>G14+G33+G53+G73+G93+G112+G131+G150+G169+G188+G207+G227+G246+G266+G286+G306+G325+G344+G364+G383+G402+G421+G440+G449</f>
        <v>370395.85940252023</v>
      </c>
    </row>
    <row r="452" spans="1:11" s="1" customFormat="1" ht="24" thickBot="1" x14ac:dyDescent="0.3">
      <c r="C452" s="440" t="s">
        <v>191</v>
      </c>
      <c r="D452" s="441"/>
      <c r="E452" s="441"/>
      <c r="F452" s="441"/>
      <c r="G452" s="441"/>
      <c r="H452" s="441"/>
      <c r="I452" s="441"/>
      <c r="J452" s="441"/>
      <c r="K452" s="442"/>
    </row>
    <row r="453" spans="1:11" ht="31.5" thickBot="1" x14ac:dyDescent="0.3">
      <c r="A453" s="142" t="s">
        <v>126</v>
      </c>
      <c r="C453" s="200" t="s">
        <v>188</v>
      </c>
      <c r="D453" s="201" t="s">
        <v>192</v>
      </c>
      <c r="E453" s="204" t="s">
        <v>241</v>
      </c>
      <c r="F453" s="251" t="s">
        <v>120</v>
      </c>
      <c r="G453" s="202">
        <f>SUM(G440,G421,G402,G383,G364,G344,G325,G306,G286,G266,G246,G227,G207,G188,G169,G150,G131,G112,G93,G73,G53,G33,G14,G449)</f>
        <v>370395.85940252035</v>
      </c>
      <c r="H453" s="203" t="str">
        <f>IF(AND($C451=$G453),"OK",IF(AND($G453=$I451),"OK","CHECK IT"))</f>
        <v>OK</v>
      </c>
      <c r="I453" s="204"/>
      <c r="J453" s="205"/>
      <c r="K453" s="206"/>
    </row>
    <row r="454" spans="1:11" ht="15.75" x14ac:dyDescent="0.25">
      <c r="A454" s="100"/>
      <c r="C454" s="100"/>
      <c r="D454" s="207" t="s">
        <v>193</v>
      </c>
      <c r="E454" s="244" t="s">
        <v>104</v>
      </c>
      <c r="F454" s="248"/>
      <c r="G454" s="208"/>
      <c r="H454" s="209">
        <f>C451-G453</f>
        <v>0</v>
      </c>
      <c r="I454" s="210"/>
      <c r="J454" s="211"/>
      <c r="K454" s="212"/>
    </row>
    <row r="455" spans="1:11" x14ac:dyDescent="0.25">
      <c r="A455" s="109"/>
      <c r="C455" s="213"/>
      <c r="D455" s="207" t="s">
        <v>194</v>
      </c>
      <c r="E455" s="244" t="s">
        <v>23</v>
      </c>
      <c r="F455" s="252"/>
      <c r="G455" s="207"/>
      <c r="H455" s="214"/>
      <c r="I455" s="215"/>
      <c r="J455" s="211"/>
      <c r="K455" s="212"/>
    </row>
    <row r="456" spans="1:11" ht="24" x14ac:dyDescent="0.25">
      <c r="A456" s="113"/>
      <c r="B456" s="114"/>
      <c r="C456" s="216" t="s">
        <v>147</v>
      </c>
      <c r="D456" s="217"/>
      <c r="E456" s="218" t="s">
        <v>146</v>
      </c>
      <c r="F456" s="218" t="s">
        <v>145</v>
      </c>
      <c r="G456" s="219"/>
      <c r="H456" s="218" t="s">
        <v>144</v>
      </c>
      <c r="I456" s="220"/>
      <c r="J456" s="221"/>
      <c r="K456" s="222" t="s">
        <v>143</v>
      </c>
    </row>
    <row r="457" spans="1:11" ht="15" x14ac:dyDescent="0.25">
      <c r="A457" s="120"/>
      <c r="B457" s="59"/>
      <c r="C457" s="223">
        <f>SUM(C438,C419,C400,C381,C362,C342,C323,C304,C284,C264,C244,C225,C205,C186,C167,C148,C129,C110,C91,C71,C51,C31,C12,C447)</f>
        <v>4634113</v>
      </c>
      <c r="D457" s="224"/>
      <c r="E457" s="225">
        <f>SUM(E438,E419,E400,E381,E362,E342,E323,E304,E284,E264,E244,E225,E205,E186,E167,E148,E129,E110,E91,E71,E51,E31,E12,E447)</f>
        <v>386021.61289999989</v>
      </c>
      <c r="F457" s="225">
        <f>SUM(F438,F419,F400,F381,F362,F342,F323,F304,F284,F264,F244,F225,F205,F186,F167,F148,F129,F110,F91,F71,F51,F31,F12,F447)</f>
        <v>164646</v>
      </c>
      <c r="G457" s="257"/>
      <c r="H457" s="225">
        <f>SUM(H438,H419,H400,H381,H362,H342,H323,H304,H284,H264,H244,H225,H205,H186,H167,H148,H129,H110,H91,H71,H51,H31,H12,H447)</f>
        <v>221375.61290000004</v>
      </c>
      <c r="I457" s="258"/>
      <c r="J457" s="221"/>
      <c r="K457" s="227">
        <f>SUM(K438,K419,K400,K381,K362,K342,K323,K304,K284,K264,K244,K225,K205,K186,K167,K148,K129,K110,K91,K71,K51,K31,K12,K447)</f>
        <v>149020.24650252028</v>
      </c>
    </row>
    <row r="458" spans="1:11" ht="15.75" thickBot="1" x14ac:dyDescent="0.3">
      <c r="A458" s="120"/>
      <c r="B458" s="59"/>
      <c r="C458" s="228"/>
      <c r="D458" s="229"/>
      <c r="E458" s="210">
        <f>$C457*8.33%</f>
        <v>386021.61290000001</v>
      </c>
      <c r="F458" s="229"/>
      <c r="G458" s="210"/>
      <c r="H458" s="210">
        <f>$E458-$F457</f>
        <v>221375.61290000001</v>
      </c>
      <c r="I458" s="231"/>
      <c r="J458" s="211"/>
      <c r="K458" s="212"/>
    </row>
    <row r="459" spans="1:11" ht="24" thickBot="1" x14ac:dyDescent="0.3">
      <c r="A459" s="120"/>
      <c r="B459" s="59"/>
      <c r="C459" s="228"/>
      <c r="D459" s="229"/>
      <c r="E459" s="232" t="str">
        <f>IF($E457=$E458,"OK","CHECK IT")</f>
        <v>OK</v>
      </c>
      <c r="F459" s="230"/>
      <c r="G459" s="210"/>
      <c r="H459" s="232" t="str">
        <f>IF($H457=$H458,"OK","CHECK IT")</f>
        <v>OK</v>
      </c>
      <c r="I459" s="215"/>
      <c r="J459" s="211"/>
      <c r="K459" s="212"/>
    </row>
    <row r="460" spans="1:11" ht="27" thickBot="1" x14ac:dyDescent="0.3">
      <c r="A460" s="124"/>
      <c r="B460" s="59"/>
      <c r="C460" s="233"/>
      <c r="D460" s="234"/>
      <c r="E460" s="209">
        <f>$E457-$E458</f>
        <v>0</v>
      </c>
      <c r="F460" s="235"/>
      <c r="G460" s="235"/>
      <c r="H460" s="209">
        <f>$H457-$H458</f>
        <v>0</v>
      </c>
      <c r="I460" s="215"/>
      <c r="J460" s="211"/>
      <c r="K460" s="212"/>
    </row>
    <row r="461" spans="1:11" ht="24.75" thickBot="1" x14ac:dyDescent="0.3">
      <c r="A461" s="127"/>
      <c r="B461" s="104"/>
      <c r="C461" s="216" t="s">
        <v>143</v>
      </c>
      <c r="D461" s="236"/>
      <c r="E461" s="236"/>
      <c r="F461" s="236"/>
      <c r="G461" s="237"/>
      <c r="H461" s="237"/>
      <c r="I461" s="215"/>
      <c r="J461" s="253" t="str">
        <f>IF($C462=$K457,"Intt OK","Intt CHECK IT")</f>
        <v>Intt OK</v>
      </c>
      <c r="K461" s="254"/>
    </row>
    <row r="462" spans="1:11" ht="31.5" thickBot="1" x14ac:dyDescent="0.3">
      <c r="A462" s="142" t="s">
        <v>128</v>
      </c>
      <c r="B462" s="130"/>
      <c r="C462" s="238">
        <f>SUM(C440,C421,C402,C383,C364,C344,C325,C306,C286,C266,C246,C227,C207,C188,C169,C150,C131,C112,C93,C73,C53,C33,C14,C449)</f>
        <v>149020.24650252028</v>
      </c>
      <c r="D462" s="239"/>
      <c r="E462" s="240" t="s">
        <v>139</v>
      </c>
      <c r="F462" s="239" t="str">
        <f>IF(G453=(H457+K457),"OK", "False")</f>
        <v>OK</v>
      </c>
      <c r="G462" s="241"/>
      <c r="H462" s="241"/>
      <c r="I462" s="255"/>
      <c r="J462" s="243">
        <f>$C462-$K457</f>
        <v>0</v>
      </c>
      <c r="K462" s="256"/>
    </row>
    <row r="463" spans="1:11" x14ac:dyDescent="0.3">
      <c r="E463" s="176" t="s">
        <v>140</v>
      </c>
    </row>
    <row r="467" spans="2:11" ht="75" customHeight="1" x14ac:dyDescent="0.25">
      <c r="B467" s="353" t="s">
        <v>245</v>
      </c>
      <c r="C467" s="353" t="s">
        <v>246</v>
      </c>
      <c r="D467" s="353" t="s">
        <v>247</v>
      </c>
      <c r="E467" s="353" t="s">
        <v>248</v>
      </c>
      <c r="F467" s="353" t="s">
        <v>249</v>
      </c>
      <c r="G467" s="353" t="s">
        <v>250</v>
      </c>
      <c r="H467" s="353" t="s">
        <v>251</v>
      </c>
      <c r="I467" s="353" t="s">
        <v>252</v>
      </c>
      <c r="J467" s="353" t="s">
        <v>253</v>
      </c>
    </row>
    <row r="468" spans="2:11" ht="15" x14ac:dyDescent="0.25">
      <c r="B468" s="354" t="s">
        <v>263</v>
      </c>
      <c r="C468" s="355" t="s">
        <v>255</v>
      </c>
      <c r="D468" s="12">
        <v>0</v>
      </c>
      <c r="E468" s="356">
        <f>SUM(D468*8.33%)</f>
        <v>0</v>
      </c>
      <c r="F468" s="356">
        <f>SUM(D468-G468)*1.16%</f>
        <v>0</v>
      </c>
      <c r="G468" s="354">
        <v>0</v>
      </c>
      <c r="H468" s="356">
        <f>SUM(E468-G468)</f>
        <v>0</v>
      </c>
      <c r="I468" s="361">
        <f>SUM(H468*12%/12)</f>
        <v>0</v>
      </c>
      <c r="J468" s="354"/>
    </row>
    <row r="469" spans="2:11" ht="15" x14ac:dyDescent="0.25">
      <c r="B469" s="354" t="s">
        <v>263</v>
      </c>
      <c r="C469" s="355">
        <v>35034</v>
      </c>
      <c r="D469" s="6">
        <v>2830</v>
      </c>
      <c r="E469" s="358">
        <f>SUM(D469*8.33%)</f>
        <v>235.739</v>
      </c>
      <c r="F469" s="356">
        <v>0</v>
      </c>
      <c r="G469" s="358">
        <v>236</v>
      </c>
      <c r="H469" s="356">
        <v>0</v>
      </c>
      <c r="I469" s="354"/>
      <c r="J469" s="359"/>
    </row>
    <row r="470" spans="2:11" ht="15" x14ac:dyDescent="0.25">
      <c r="B470" s="354" t="s">
        <v>263</v>
      </c>
      <c r="C470" s="355">
        <v>35065</v>
      </c>
      <c r="D470" s="6">
        <v>2993</v>
      </c>
      <c r="E470" s="358">
        <f t="shared" ref="E470:E533" si="105">SUM(D470*8.33%)</f>
        <v>249.3169</v>
      </c>
      <c r="F470" s="356">
        <v>0</v>
      </c>
      <c r="G470" s="358">
        <v>249</v>
      </c>
      <c r="H470" s="356">
        <v>0</v>
      </c>
      <c r="I470" s="354"/>
      <c r="J470" s="359"/>
    </row>
    <row r="471" spans="2:11" ht="15" x14ac:dyDescent="0.25">
      <c r="B471" s="354" t="s">
        <v>263</v>
      </c>
      <c r="C471" s="355">
        <v>35096</v>
      </c>
      <c r="D471" s="6">
        <v>2993</v>
      </c>
      <c r="E471" s="358">
        <f t="shared" si="105"/>
        <v>249.3169</v>
      </c>
      <c r="F471" s="356">
        <v>0</v>
      </c>
      <c r="G471" s="358">
        <v>249</v>
      </c>
      <c r="H471" s="356">
        <v>0</v>
      </c>
      <c r="I471" s="354"/>
      <c r="J471" s="359"/>
    </row>
    <row r="472" spans="2:11" ht="15" x14ac:dyDescent="0.25">
      <c r="B472" s="354" t="s">
        <v>263</v>
      </c>
      <c r="C472" s="355">
        <v>35125</v>
      </c>
      <c r="D472" s="6">
        <v>2993</v>
      </c>
      <c r="E472" s="358">
        <f t="shared" si="105"/>
        <v>249.3169</v>
      </c>
      <c r="F472" s="356">
        <v>0</v>
      </c>
      <c r="G472" s="358">
        <v>249</v>
      </c>
      <c r="H472" s="356">
        <v>0</v>
      </c>
      <c r="I472" s="354"/>
      <c r="J472" s="360">
        <v>12</v>
      </c>
      <c r="K472" s="370">
        <f>SUM(D469:D472)</f>
        <v>11809</v>
      </c>
    </row>
    <row r="473" spans="2:11" ht="15" x14ac:dyDescent="0.25">
      <c r="B473" s="354" t="s">
        <v>263</v>
      </c>
      <c r="C473" s="355">
        <v>35156</v>
      </c>
      <c r="D473" s="6">
        <v>2993</v>
      </c>
      <c r="E473" s="358">
        <f t="shared" si="105"/>
        <v>249.3169</v>
      </c>
      <c r="F473" s="356">
        <v>0</v>
      </c>
      <c r="G473" s="358">
        <v>249</v>
      </c>
      <c r="H473" s="356">
        <f t="shared" ref="H473:H532" si="106">SUM(E473-G473)</f>
        <v>0.31690000000000396</v>
      </c>
      <c r="I473" s="354"/>
      <c r="J473" s="359"/>
    </row>
    <row r="474" spans="2:11" ht="15" x14ac:dyDescent="0.25">
      <c r="B474" s="354" t="s">
        <v>263</v>
      </c>
      <c r="C474" s="355">
        <v>35186</v>
      </c>
      <c r="D474" s="6">
        <v>3139</v>
      </c>
      <c r="E474" s="358">
        <f t="shared" si="105"/>
        <v>261.4787</v>
      </c>
      <c r="F474" s="356">
        <v>0</v>
      </c>
      <c r="G474" s="358">
        <v>261</v>
      </c>
      <c r="H474" s="356">
        <f t="shared" si="106"/>
        <v>0.47870000000000346</v>
      </c>
      <c r="I474" s="354"/>
      <c r="J474" s="359"/>
    </row>
    <row r="475" spans="2:11" ht="15" x14ac:dyDescent="0.25">
      <c r="B475" s="354" t="s">
        <v>263</v>
      </c>
      <c r="C475" s="355">
        <v>35217</v>
      </c>
      <c r="D475" s="6">
        <v>3139</v>
      </c>
      <c r="E475" s="358">
        <f t="shared" si="105"/>
        <v>261.4787</v>
      </c>
      <c r="F475" s="356">
        <v>0</v>
      </c>
      <c r="G475" s="358">
        <v>261</v>
      </c>
      <c r="H475" s="356">
        <f t="shared" si="106"/>
        <v>0.47870000000000346</v>
      </c>
      <c r="I475" s="354"/>
      <c r="J475" s="359"/>
    </row>
    <row r="476" spans="2:11" ht="15" x14ac:dyDescent="0.25">
      <c r="B476" s="354" t="s">
        <v>263</v>
      </c>
      <c r="C476" s="355">
        <v>35247</v>
      </c>
      <c r="D476" s="6">
        <v>3139</v>
      </c>
      <c r="E476" s="358">
        <f t="shared" si="105"/>
        <v>261.4787</v>
      </c>
      <c r="F476" s="356">
        <v>0</v>
      </c>
      <c r="G476" s="358">
        <v>261</v>
      </c>
      <c r="H476" s="356">
        <f t="shared" si="106"/>
        <v>0.47870000000000346</v>
      </c>
      <c r="I476" s="354"/>
      <c r="J476" s="359"/>
    </row>
    <row r="477" spans="2:11" ht="15" x14ac:dyDescent="0.25">
      <c r="B477" s="354" t="s">
        <v>263</v>
      </c>
      <c r="C477" s="355">
        <v>35278</v>
      </c>
      <c r="D477" s="6">
        <v>3139</v>
      </c>
      <c r="E477" s="358">
        <f t="shared" si="105"/>
        <v>261.4787</v>
      </c>
      <c r="F477" s="356">
        <v>0</v>
      </c>
      <c r="G477" s="358">
        <v>261</v>
      </c>
      <c r="H477" s="356">
        <f t="shared" si="106"/>
        <v>0.47870000000000346</v>
      </c>
      <c r="I477" s="354"/>
      <c r="J477" s="359"/>
    </row>
    <row r="478" spans="2:11" ht="15" x14ac:dyDescent="0.25">
      <c r="B478" s="354" t="s">
        <v>263</v>
      </c>
      <c r="C478" s="355">
        <v>35309</v>
      </c>
      <c r="D478" s="6">
        <v>3221</v>
      </c>
      <c r="E478" s="358">
        <f t="shared" si="105"/>
        <v>268.30930000000001</v>
      </c>
      <c r="F478" s="356">
        <v>0</v>
      </c>
      <c r="G478" s="358">
        <v>268</v>
      </c>
      <c r="H478" s="356">
        <f t="shared" si="106"/>
        <v>0.30930000000000746</v>
      </c>
      <c r="I478" s="354"/>
      <c r="J478" s="359"/>
    </row>
    <row r="479" spans="2:11" ht="15" x14ac:dyDescent="0.25">
      <c r="B479" s="354" t="s">
        <v>263</v>
      </c>
      <c r="C479" s="355">
        <v>35339</v>
      </c>
      <c r="D479" s="6">
        <v>3221</v>
      </c>
      <c r="E479" s="358">
        <f t="shared" si="105"/>
        <v>268.30930000000001</v>
      </c>
      <c r="F479" s="356">
        <v>0</v>
      </c>
      <c r="G479" s="358">
        <v>268</v>
      </c>
      <c r="H479" s="356">
        <f t="shared" si="106"/>
        <v>0.30930000000000746</v>
      </c>
      <c r="I479" s="354"/>
      <c r="J479" s="359"/>
    </row>
    <row r="480" spans="2:11" ht="15" x14ac:dyDescent="0.25">
      <c r="B480" s="354" t="s">
        <v>263</v>
      </c>
      <c r="C480" s="355">
        <v>35370</v>
      </c>
      <c r="D480" s="6">
        <v>3385</v>
      </c>
      <c r="E480" s="358">
        <f t="shared" si="105"/>
        <v>281.97050000000002</v>
      </c>
      <c r="F480" s="356">
        <v>0</v>
      </c>
      <c r="G480" s="358">
        <v>282</v>
      </c>
      <c r="H480" s="356">
        <f t="shared" si="106"/>
        <v>-2.9499999999984539E-2</v>
      </c>
      <c r="I480" s="354"/>
      <c r="J480" s="359"/>
    </row>
    <row r="481" spans="2:11" ht="15" x14ac:dyDescent="0.25">
      <c r="B481" s="354" t="s">
        <v>263</v>
      </c>
      <c r="C481" s="355">
        <v>35400</v>
      </c>
      <c r="D481" s="6">
        <v>3472</v>
      </c>
      <c r="E481" s="358">
        <f t="shared" si="105"/>
        <v>289.2176</v>
      </c>
      <c r="F481" s="356">
        <v>0</v>
      </c>
      <c r="G481" s="358">
        <v>289</v>
      </c>
      <c r="H481" s="356">
        <f t="shared" si="106"/>
        <v>0.21760000000000446</v>
      </c>
      <c r="I481" s="354"/>
      <c r="J481" s="359"/>
    </row>
    <row r="482" spans="2:11" ht="15" x14ac:dyDescent="0.25">
      <c r="B482" s="354" t="s">
        <v>263</v>
      </c>
      <c r="C482" s="355">
        <v>35431</v>
      </c>
      <c r="D482" s="6">
        <v>3472</v>
      </c>
      <c r="E482" s="358">
        <f t="shared" si="105"/>
        <v>289.2176</v>
      </c>
      <c r="F482" s="356">
        <v>0</v>
      </c>
      <c r="G482" s="358">
        <v>289</v>
      </c>
      <c r="H482" s="356">
        <f t="shared" si="106"/>
        <v>0.21760000000000446</v>
      </c>
      <c r="I482" s="354"/>
      <c r="J482" s="359"/>
    </row>
    <row r="483" spans="2:11" ht="15" x14ac:dyDescent="0.25">
      <c r="B483" s="354" t="s">
        <v>263</v>
      </c>
      <c r="C483" s="355">
        <v>35462</v>
      </c>
      <c r="D483" s="6">
        <v>3472</v>
      </c>
      <c r="E483" s="358">
        <f t="shared" si="105"/>
        <v>289.2176</v>
      </c>
      <c r="F483" s="356">
        <v>0</v>
      </c>
      <c r="G483" s="358">
        <v>289</v>
      </c>
      <c r="H483" s="356">
        <f t="shared" si="106"/>
        <v>0.21760000000000446</v>
      </c>
      <c r="I483" s="354"/>
      <c r="J483" s="359"/>
    </row>
    <row r="484" spans="2:11" ht="15" x14ac:dyDescent="0.25">
      <c r="B484" s="354" t="s">
        <v>263</v>
      </c>
      <c r="C484" s="355">
        <v>35490</v>
      </c>
      <c r="D484" s="6">
        <v>3472</v>
      </c>
      <c r="E484" s="358">
        <f t="shared" si="105"/>
        <v>289.2176</v>
      </c>
      <c r="F484" s="356">
        <v>0</v>
      </c>
      <c r="G484" s="358">
        <v>289</v>
      </c>
      <c r="H484" s="356">
        <f t="shared" si="106"/>
        <v>0.21760000000000446</v>
      </c>
      <c r="I484" s="354"/>
      <c r="J484" s="360">
        <v>12</v>
      </c>
      <c r="K484" s="370">
        <f>SUM(D473:D484)</f>
        <v>39264</v>
      </c>
    </row>
    <row r="485" spans="2:11" ht="15" x14ac:dyDescent="0.25">
      <c r="B485" s="354" t="s">
        <v>263</v>
      </c>
      <c r="C485" s="355">
        <v>35521</v>
      </c>
      <c r="D485" s="6">
        <v>3472</v>
      </c>
      <c r="E485" s="358">
        <f t="shared" si="105"/>
        <v>289.2176</v>
      </c>
      <c r="F485" s="356">
        <v>0</v>
      </c>
      <c r="G485" s="358">
        <v>289</v>
      </c>
      <c r="H485" s="356">
        <f t="shared" si="106"/>
        <v>0.21760000000000446</v>
      </c>
      <c r="I485" s="354"/>
      <c r="J485" s="360"/>
    </row>
    <row r="486" spans="2:11" ht="15" x14ac:dyDescent="0.25">
      <c r="B486" s="354" t="s">
        <v>263</v>
      </c>
      <c r="C486" s="355">
        <v>35551</v>
      </c>
      <c r="D486" s="6">
        <v>3472</v>
      </c>
      <c r="E486" s="358">
        <f t="shared" si="105"/>
        <v>289.2176</v>
      </c>
      <c r="F486" s="356">
        <v>0</v>
      </c>
      <c r="G486" s="358">
        <v>289</v>
      </c>
      <c r="H486" s="356">
        <f t="shared" si="106"/>
        <v>0.21760000000000446</v>
      </c>
      <c r="I486" s="354"/>
      <c r="J486" s="360"/>
    </row>
    <row r="487" spans="2:11" ht="15" x14ac:dyDescent="0.25">
      <c r="B487" s="354" t="s">
        <v>263</v>
      </c>
      <c r="C487" s="355">
        <v>35582</v>
      </c>
      <c r="D487" s="6">
        <v>3472</v>
      </c>
      <c r="E487" s="358">
        <f t="shared" si="105"/>
        <v>289.2176</v>
      </c>
      <c r="F487" s="356">
        <v>0</v>
      </c>
      <c r="G487" s="358">
        <v>289</v>
      </c>
      <c r="H487" s="356">
        <f t="shared" si="106"/>
        <v>0.21760000000000446</v>
      </c>
      <c r="I487" s="354"/>
      <c r="J487" s="360"/>
    </row>
    <row r="488" spans="2:11" ht="15" x14ac:dyDescent="0.25">
      <c r="B488" s="354" t="s">
        <v>263</v>
      </c>
      <c r="C488" s="355">
        <v>35612</v>
      </c>
      <c r="D488" s="6">
        <v>3472</v>
      </c>
      <c r="E488" s="358">
        <f t="shared" si="105"/>
        <v>289.2176</v>
      </c>
      <c r="F488" s="356">
        <v>0</v>
      </c>
      <c r="G488" s="358">
        <v>289</v>
      </c>
      <c r="H488" s="356">
        <f t="shared" si="106"/>
        <v>0.21760000000000446</v>
      </c>
      <c r="I488" s="354"/>
      <c r="J488" s="360"/>
    </row>
    <row r="489" spans="2:11" ht="15" x14ac:dyDescent="0.25">
      <c r="B489" s="354" t="s">
        <v>263</v>
      </c>
      <c r="C489" s="355">
        <v>35643</v>
      </c>
      <c r="D489" s="6">
        <v>3472</v>
      </c>
      <c r="E489" s="358">
        <f t="shared" si="105"/>
        <v>289.2176</v>
      </c>
      <c r="F489" s="356">
        <v>0</v>
      </c>
      <c r="G489" s="358">
        <v>289</v>
      </c>
      <c r="H489" s="356">
        <f t="shared" si="106"/>
        <v>0.21760000000000446</v>
      </c>
      <c r="I489" s="354"/>
      <c r="J489" s="360"/>
    </row>
    <row r="490" spans="2:11" ht="15" x14ac:dyDescent="0.25">
      <c r="B490" s="354" t="s">
        <v>263</v>
      </c>
      <c r="C490" s="355">
        <v>35674</v>
      </c>
      <c r="D490" s="6">
        <v>3626</v>
      </c>
      <c r="E490" s="358">
        <f t="shared" si="105"/>
        <v>302.04579999999999</v>
      </c>
      <c r="F490" s="356">
        <v>0</v>
      </c>
      <c r="G490" s="358">
        <v>302</v>
      </c>
      <c r="H490" s="356">
        <f t="shared" si="106"/>
        <v>4.579999999998563E-2</v>
      </c>
      <c r="I490" s="354"/>
      <c r="J490" s="360"/>
    </row>
    <row r="491" spans="2:11" ht="15" x14ac:dyDescent="0.25">
      <c r="B491" s="354" t="s">
        <v>263</v>
      </c>
      <c r="C491" s="355">
        <v>35704</v>
      </c>
      <c r="D491" s="6">
        <v>3626</v>
      </c>
      <c r="E491" s="358">
        <f t="shared" si="105"/>
        <v>302.04579999999999</v>
      </c>
      <c r="F491" s="356">
        <v>0</v>
      </c>
      <c r="G491" s="358">
        <v>302</v>
      </c>
      <c r="H491" s="356">
        <f t="shared" si="106"/>
        <v>4.579999999998563E-2</v>
      </c>
      <c r="I491" s="354"/>
      <c r="J491" s="360"/>
    </row>
    <row r="492" spans="2:11" ht="15" x14ac:dyDescent="0.25">
      <c r="B492" s="354" t="s">
        <v>263</v>
      </c>
      <c r="C492" s="355">
        <v>35735</v>
      </c>
      <c r="D492" s="6">
        <v>3626</v>
      </c>
      <c r="E492" s="358">
        <f t="shared" si="105"/>
        <v>302.04579999999999</v>
      </c>
      <c r="F492" s="356">
        <v>0</v>
      </c>
      <c r="G492" s="358">
        <v>302</v>
      </c>
      <c r="H492" s="356">
        <f t="shared" si="106"/>
        <v>4.579999999998563E-2</v>
      </c>
      <c r="I492" s="354"/>
      <c r="J492" s="360"/>
    </row>
    <row r="493" spans="2:11" ht="15" x14ac:dyDescent="0.25">
      <c r="B493" s="354" t="s">
        <v>263</v>
      </c>
      <c r="C493" s="355">
        <v>35765</v>
      </c>
      <c r="D493" s="6">
        <v>3717</v>
      </c>
      <c r="E493" s="358">
        <f t="shared" si="105"/>
        <v>309.62610000000001</v>
      </c>
      <c r="F493" s="356">
        <v>0</v>
      </c>
      <c r="G493" s="358">
        <v>310</v>
      </c>
      <c r="H493" s="356">
        <f t="shared" si="106"/>
        <v>-0.37389999999999191</v>
      </c>
      <c r="I493" s="354"/>
      <c r="J493" s="360"/>
    </row>
    <row r="494" spans="2:11" ht="15" x14ac:dyDescent="0.25">
      <c r="B494" s="354" t="s">
        <v>263</v>
      </c>
      <c r="C494" s="355">
        <v>35796</v>
      </c>
      <c r="D494" s="6">
        <v>3875</v>
      </c>
      <c r="E494" s="358">
        <f t="shared" si="105"/>
        <v>322.78750000000002</v>
      </c>
      <c r="F494" s="356">
        <v>0</v>
      </c>
      <c r="G494" s="358">
        <v>323</v>
      </c>
      <c r="H494" s="356">
        <f t="shared" si="106"/>
        <v>-0.21249999999997726</v>
      </c>
      <c r="I494" s="354"/>
      <c r="J494" s="360"/>
    </row>
    <row r="495" spans="2:11" ht="15" x14ac:dyDescent="0.25">
      <c r="B495" s="354" t="s">
        <v>263</v>
      </c>
      <c r="C495" s="355">
        <v>35827</v>
      </c>
      <c r="D495" s="6">
        <v>3875</v>
      </c>
      <c r="E495" s="358">
        <f t="shared" si="105"/>
        <v>322.78750000000002</v>
      </c>
      <c r="F495" s="356">
        <v>0</v>
      </c>
      <c r="G495" s="358">
        <v>323</v>
      </c>
      <c r="H495" s="356">
        <f t="shared" si="106"/>
        <v>-0.21249999999997726</v>
      </c>
      <c r="I495" s="354"/>
      <c r="J495" s="360"/>
    </row>
    <row r="496" spans="2:11" ht="15" x14ac:dyDescent="0.25">
      <c r="B496" s="354" t="s">
        <v>263</v>
      </c>
      <c r="C496" s="355">
        <v>35855</v>
      </c>
      <c r="D496" s="6">
        <v>6122</v>
      </c>
      <c r="E496" s="358">
        <f t="shared" si="105"/>
        <v>509.96260000000001</v>
      </c>
      <c r="F496" s="356">
        <v>0</v>
      </c>
      <c r="G496" s="358">
        <v>417</v>
      </c>
      <c r="H496" s="356">
        <f t="shared" si="106"/>
        <v>92.962600000000009</v>
      </c>
      <c r="I496" s="354"/>
      <c r="J496" s="360">
        <v>12</v>
      </c>
      <c r="K496" s="370">
        <f>SUM(D485:D496)</f>
        <v>45827</v>
      </c>
    </row>
    <row r="497" spans="2:11" ht="15" x14ac:dyDescent="0.25">
      <c r="B497" s="354" t="s">
        <v>263</v>
      </c>
      <c r="C497" s="355">
        <v>35886</v>
      </c>
      <c r="D497" s="6">
        <v>3875</v>
      </c>
      <c r="E497" s="358">
        <f t="shared" si="105"/>
        <v>322.78750000000002</v>
      </c>
      <c r="F497" s="356">
        <v>0</v>
      </c>
      <c r="G497" s="358">
        <v>323</v>
      </c>
      <c r="H497" s="356">
        <f t="shared" si="106"/>
        <v>-0.21249999999997726</v>
      </c>
      <c r="I497" s="354"/>
      <c r="J497" s="360"/>
      <c r="K497" s="370" t="s">
        <v>54</v>
      </c>
    </row>
    <row r="498" spans="2:11" ht="15" x14ac:dyDescent="0.25">
      <c r="B498" s="354" t="s">
        <v>263</v>
      </c>
      <c r="C498" s="355">
        <v>35916</v>
      </c>
      <c r="D498" s="6">
        <v>4053</v>
      </c>
      <c r="E498" s="358">
        <f t="shared" si="105"/>
        <v>337.61489999999998</v>
      </c>
      <c r="F498" s="356">
        <v>0</v>
      </c>
      <c r="G498" s="358">
        <v>338</v>
      </c>
      <c r="H498" s="356">
        <f t="shared" si="106"/>
        <v>-0.38510000000002265</v>
      </c>
      <c r="I498" s="354"/>
      <c r="J498" s="360"/>
    </row>
    <row r="499" spans="2:11" ht="15" x14ac:dyDescent="0.25">
      <c r="B499" s="354" t="s">
        <v>263</v>
      </c>
      <c r="C499" s="355">
        <v>35947</v>
      </c>
      <c r="D499" s="6">
        <v>4053</v>
      </c>
      <c r="E499" s="358">
        <f t="shared" si="105"/>
        <v>337.61489999999998</v>
      </c>
      <c r="F499" s="356">
        <v>0</v>
      </c>
      <c r="G499" s="358">
        <v>338</v>
      </c>
      <c r="H499" s="356">
        <f t="shared" si="106"/>
        <v>-0.38510000000002265</v>
      </c>
      <c r="I499" s="354"/>
      <c r="J499" s="360"/>
    </row>
    <row r="500" spans="2:11" ht="15" x14ac:dyDescent="0.25">
      <c r="B500" s="354" t="s">
        <v>263</v>
      </c>
      <c r="C500" s="355">
        <v>35977</v>
      </c>
      <c r="D500" s="6">
        <v>4053</v>
      </c>
      <c r="E500" s="358">
        <f t="shared" si="105"/>
        <v>337.61489999999998</v>
      </c>
      <c r="F500" s="356">
        <v>0</v>
      </c>
      <c r="G500" s="358">
        <v>338</v>
      </c>
      <c r="H500" s="356">
        <f t="shared" si="106"/>
        <v>-0.38510000000002265</v>
      </c>
      <c r="I500" s="354"/>
      <c r="J500" s="360"/>
    </row>
    <row r="501" spans="2:11" ht="15" x14ac:dyDescent="0.25">
      <c r="B501" s="354" t="s">
        <v>263</v>
      </c>
      <c r="C501" s="355">
        <v>36008</v>
      </c>
      <c r="D501" s="6">
        <v>4053</v>
      </c>
      <c r="E501" s="358">
        <f t="shared" si="105"/>
        <v>337.61489999999998</v>
      </c>
      <c r="F501" s="356">
        <v>0</v>
      </c>
      <c r="G501" s="358">
        <v>338</v>
      </c>
      <c r="H501" s="356">
        <f t="shared" si="106"/>
        <v>-0.38510000000002265</v>
      </c>
      <c r="I501" s="354"/>
      <c r="J501" s="360"/>
    </row>
    <row r="502" spans="2:11" ht="15" x14ac:dyDescent="0.25">
      <c r="B502" s="354" t="s">
        <v>263</v>
      </c>
      <c r="C502" s="355">
        <v>36039</v>
      </c>
      <c r="D502" s="6">
        <v>4053</v>
      </c>
      <c r="E502" s="358">
        <f t="shared" si="105"/>
        <v>337.61489999999998</v>
      </c>
      <c r="F502" s="356">
        <v>0</v>
      </c>
      <c r="G502" s="358">
        <v>338</v>
      </c>
      <c r="H502" s="356">
        <f t="shared" si="106"/>
        <v>-0.38510000000002265</v>
      </c>
      <c r="I502" s="354"/>
      <c r="J502" s="360"/>
    </row>
    <row r="503" spans="2:11" ht="15" x14ac:dyDescent="0.25">
      <c r="B503" s="354" t="s">
        <v>263</v>
      </c>
      <c r="C503" s="355">
        <v>36069</v>
      </c>
      <c r="D503" s="6">
        <v>4053</v>
      </c>
      <c r="E503" s="358">
        <f t="shared" si="105"/>
        <v>337.61489999999998</v>
      </c>
      <c r="F503" s="356">
        <v>0</v>
      </c>
      <c r="G503" s="358">
        <v>338</v>
      </c>
      <c r="H503" s="356">
        <f t="shared" si="106"/>
        <v>-0.38510000000002265</v>
      </c>
      <c r="I503" s="354"/>
      <c r="J503" s="360"/>
    </row>
    <row r="504" spans="2:11" ht="15" x14ac:dyDescent="0.25">
      <c r="B504" s="354" t="s">
        <v>263</v>
      </c>
      <c r="C504" s="355">
        <v>36100</v>
      </c>
      <c r="D504" s="6">
        <v>4053</v>
      </c>
      <c r="E504" s="358">
        <f t="shared" si="105"/>
        <v>337.61489999999998</v>
      </c>
      <c r="F504" s="356">
        <v>0</v>
      </c>
      <c r="G504" s="358">
        <v>338</v>
      </c>
      <c r="H504" s="356">
        <f t="shared" si="106"/>
        <v>-0.38510000000002265</v>
      </c>
      <c r="I504" s="354"/>
      <c r="J504" s="360"/>
    </row>
    <row r="505" spans="2:11" ht="15" x14ac:dyDescent="0.25">
      <c r="B505" s="354" t="s">
        <v>263</v>
      </c>
      <c r="C505" s="355">
        <v>36130</v>
      </c>
      <c r="D505" s="6">
        <v>4479</v>
      </c>
      <c r="E505" s="358">
        <f t="shared" si="105"/>
        <v>373.10070000000002</v>
      </c>
      <c r="F505" s="356">
        <v>0</v>
      </c>
      <c r="G505" s="358">
        <v>373</v>
      </c>
      <c r="H505" s="356">
        <f t="shared" si="106"/>
        <v>0.10070000000001755</v>
      </c>
      <c r="I505" s="354"/>
      <c r="J505" s="360"/>
    </row>
    <row r="506" spans="2:11" ht="15" x14ac:dyDescent="0.25">
      <c r="B506" s="354" t="s">
        <v>263</v>
      </c>
      <c r="C506" s="355">
        <v>36161</v>
      </c>
      <c r="D506" s="6">
        <v>4479</v>
      </c>
      <c r="E506" s="358">
        <f t="shared" si="105"/>
        <v>373.10070000000002</v>
      </c>
      <c r="F506" s="356">
        <v>0</v>
      </c>
      <c r="G506" s="358">
        <v>373</v>
      </c>
      <c r="H506" s="356">
        <f t="shared" si="106"/>
        <v>0.10070000000001755</v>
      </c>
      <c r="I506" s="354"/>
      <c r="J506" s="360"/>
    </row>
    <row r="507" spans="2:11" ht="15" x14ac:dyDescent="0.25">
      <c r="B507" s="354" t="s">
        <v>263</v>
      </c>
      <c r="C507" s="355">
        <v>36192</v>
      </c>
      <c r="D507" s="6">
        <v>4479</v>
      </c>
      <c r="E507" s="358">
        <f t="shared" si="105"/>
        <v>373.10070000000002</v>
      </c>
      <c r="F507" s="356">
        <v>0</v>
      </c>
      <c r="G507" s="358">
        <v>373</v>
      </c>
      <c r="H507" s="356">
        <f t="shared" si="106"/>
        <v>0.10070000000001755</v>
      </c>
      <c r="I507" s="354"/>
      <c r="J507" s="360"/>
    </row>
    <row r="508" spans="2:11" ht="15" x14ac:dyDescent="0.25">
      <c r="B508" s="354" t="s">
        <v>263</v>
      </c>
      <c r="C508" s="355">
        <v>36220</v>
      </c>
      <c r="D508" s="6">
        <v>17294</v>
      </c>
      <c r="E508" s="358">
        <f t="shared" si="105"/>
        <v>1440.5902000000001</v>
      </c>
      <c r="F508" s="356">
        <v>0</v>
      </c>
      <c r="G508" s="354">
        <v>417</v>
      </c>
      <c r="H508" s="356">
        <f t="shared" si="106"/>
        <v>1023.5902000000001</v>
      </c>
      <c r="I508" s="361">
        <v>0</v>
      </c>
      <c r="J508" s="360">
        <v>12</v>
      </c>
      <c r="K508" s="370">
        <f>SUM(D497:D508)</f>
        <v>62977</v>
      </c>
    </row>
    <row r="509" spans="2:11" ht="15" x14ac:dyDescent="0.25">
      <c r="B509" s="354" t="s">
        <v>263</v>
      </c>
      <c r="C509" s="355">
        <v>36251</v>
      </c>
      <c r="D509" s="12">
        <v>17295</v>
      </c>
      <c r="E509" s="358">
        <f t="shared" si="105"/>
        <v>1440.6734999999999</v>
      </c>
      <c r="F509" s="356">
        <v>0</v>
      </c>
      <c r="G509" s="354">
        <v>417</v>
      </c>
      <c r="H509" s="356">
        <f t="shared" si="106"/>
        <v>1023.6734999999999</v>
      </c>
      <c r="I509" s="361">
        <v>0</v>
      </c>
      <c r="J509" s="360"/>
    </row>
    <row r="510" spans="2:11" ht="15" x14ac:dyDescent="0.25">
      <c r="B510" s="354" t="s">
        <v>263</v>
      </c>
      <c r="C510" s="355">
        <v>36281</v>
      </c>
      <c r="D510" s="6">
        <v>5734</v>
      </c>
      <c r="E510" s="358">
        <f t="shared" si="105"/>
        <v>477.6422</v>
      </c>
      <c r="F510" s="356">
        <v>0</v>
      </c>
      <c r="G510" s="358">
        <v>417</v>
      </c>
      <c r="H510" s="356">
        <f t="shared" si="106"/>
        <v>60.642200000000003</v>
      </c>
      <c r="I510" s="361">
        <v>0</v>
      </c>
      <c r="J510" s="360"/>
    </row>
    <row r="511" spans="2:11" ht="15" x14ac:dyDescent="0.25">
      <c r="B511" s="354" t="s">
        <v>263</v>
      </c>
      <c r="C511" s="355">
        <v>36312</v>
      </c>
      <c r="D511" s="6">
        <v>5734</v>
      </c>
      <c r="E511" s="358">
        <f t="shared" si="105"/>
        <v>477.6422</v>
      </c>
      <c r="F511" s="356">
        <v>0</v>
      </c>
      <c r="G511" s="358">
        <v>417</v>
      </c>
      <c r="H511" s="356">
        <f t="shared" si="106"/>
        <v>60.642200000000003</v>
      </c>
      <c r="I511" s="361">
        <v>0</v>
      </c>
      <c r="J511" s="360"/>
    </row>
    <row r="512" spans="2:11" ht="15" x14ac:dyDescent="0.25">
      <c r="B512" s="354" t="s">
        <v>263</v>
      </c>
      <c r="C512" s="355">
        <v>36342</v>
      </c>
      <c r="D512" s="6">
        <v>5734</v>
      </c>
      <c r="E512" s="358">
        <f t="shared" si="105"/>
        <v>477.6422</v>
      </c>
      <c r="F512" s="356">
        <v>0</v>
      </c>
      <c r="G512" s="358">
        <v>417</v>
      </c>
      <c r="H512" s="356">
        <f t="shared" si="106"/>
        <v>60.642200000000003</v>
      </c>
      <c r="I512" s="361">
        <v>0</v>
      </c>
      <c r="J512" s="360"/>
    </row>
    <row r="513" spans="2:11" ht="15" x14ac:dyDescent="0.25">
      <c r="B513" s="354" t="s">
        <v>263</v>
      </c>
      <c r="C513" s="355">
        <v>36373</v>
      </c>
      <c r="D513" s="6">
        <v>5734</v>
      </c>
      <c r="E513" s="358">
        <f t="shared" si="105"/>
        <v>477.6422</v>
      </c>
      <c r="F513" s="356">
        <v>0</v>
      </c>
      <c r="G513" s="358">
        <v>417</v>
      </c>
      <c r="H513" s="356">
        <f t="shared" si="106"/>
        <v>60.642200000000003</v>
      </c>
      <c r="I513" s="361">
        <v>0</v>
      </c>
      <c r="J513" s="360"/>
    </row>
    <row r="514" spans="2:11" ht="15" x14ac:dyDescent="0.25">
      <c r="B514" s="354" t="s">
        <v>263</v>
      </c>
      <c r="C514" s="355">
        <v>36404</v>
      </c>
      <c r="D514" s="6">
        <v>6204</v>
      </c>
      <c r="E514" s="358">
        <f t="shared" si="105"/>
        <v>516.79319999999996</v>
      </c>
      <c r="F514" s="356">
        <v>0</v>
      </c>
      <c r="G514" s="358">
        <v>417</v>
      </c>
      <c r="H514" s="356">
        <f t="shared" si="106"/>
        <v>99.793199999999956</v>
      </c>
      <c r="I514" s="361">
        <v>0</v>
      </c>
      <c r="J514" s="360"/>
    </row>
    <row r="515" spans="2:11" ht="15" x14ac:dyDescent="0.25">
      <c r="B515" s="354" t="s">
        <v>263</v>
      </c>
      <c r="C515" s="355">
        <v>36434</v>
      </c>
      <c r="D515" s="6">
        <v>6204</v>
      </c>
      <c r="E515" s="358">
        <f t="shared" si="105"/>
        <v>516.79319999999996</v>
      </c>
      <c r="F515" s="356">
        <v>0</v>
      </c>
      <c r="G515" s="358">
        <v>417</v>
      </c>
      <c r="H515" s="356">
        <f t="shared" si="106"/>
        <v>99.793199999999956</v>
      </c>
      <c r="I515" s="361">
        <v>0</v>
      </c>
      <c r="J515" s="360"/>
    </row>
    <row r="516" spans="2:11" ht="15" x14ac:dyDescent="0.25">
      <c r="B516" s="354" t="s">
        <v>263</v>
      </c>
      <c r="C516" s="355">
        <v>36465</v>
      </c>
      <c r="D516" s="6">
        <v>6204</v>
      </c>
      <c r="E516" s="358">
        <f t="shared" si="105"/>
        <v>516.79319999999996</v>
      </c>
      <c r="F516" s="356">
        <v>0</v>
      </c>
      <c r="G516" s="358">
        <v>417</v>
      </c>
      <c r="H516" s="356">
        <f t="shared" si="106"/>
        <v>99.793199999999956</v>
      </c>
      <c r="I516" s="361">
        <v>0</v>
      </c>
      <c r="J516" s="360"/>
    </row>
    <row r="517" spans="2:11" ht="15" x14ac:dyDescent="0.25">
      <c r="B517" s="354" t="s">
        <v>263</v>
      </c>
      <c r="C517" s="355">
        <v>36495</v>
      </c>
      <c r="D517" s="6">
        <v>6402</v>
      </c>
      <c r="E517" s="358">
        <f t="shared" si="105"/>
        <v>533.28660000000002</v>
      </c>
      <c r="F517" s="356">
        <v>0</v>
      </c>
      <c r="G517" s="358">
        <v>417</v>
      </c>
      <c r="H517" s="356">
        <f t="shared" si="106"/>
        <v>116.28660000000002</v>
      </c>
      <c r="I517" s="361">
        <v>0</v>
      </c>
      <c r="J517" s="360"/>
    </row>
    <row r="518" spans="2:11" ht="15" x14ac:dyDescent="0.25">
      <c r="B518" s="354" t="s">
        <v>263</v>
      </c>
      <c r="C518" s="355">
        <v>36526</v>
      </c>
      <c r="D518" s="6">
        <v>6402</v>
      </c>
      <c r="E518" s="358">
        <f t="shared" si="105"/>
        <v>533.28660000000002</v>
      </c>
      <c r="F518" s="356">
        <v>0</v>
      </c>
      <c r="G518" s="358">
        <v>417</v>
      </c>
      <c r="H518" s="356">
        <f t="shared" si="106"/>
        <v>116.28660000000002</v>
      </c>
      <c r="I518" s="361">
        <v>0</v>
      </c>
      <c r="J518" s="360"/>
    </row>
    <row r="519" spans="2:11" ht="15" x14ac:dyDescent="0.25">
      <c r="B519" s="354" t="s">
        <v>263</v>
      </c>
      <c r="C519" s="355">
        <v>36557</v>
      </c>
      <c r="D519" s="6">
        <v>6402</v>
      </c>
      <c r="E519" s="358">
        <f t="shared" si="105"/>
        <v>533.28660000000002</v>
      </c>
      <c r="F519" s="356">
        <v>0</v>
      </c>
      <c r="G519" s="358">
        <v>417</v>
      </c>
      <c r="H519" s="356">
        <f t="shared" si="106"/>
        <v>116.28660000000002</v>
      </c>
      <c r="I519" s="361">
        <v>0</v>
      </c>
      <c r="J519" s="360"/>
    </row>
    <row r="520" spans="2:11" ht="15" x14ac:dyDescent="0.25">
      <c r="B520" s="354" t="s">
        <v>263</v>
      </c>
      <c r="C520" s="355">
        <v>36586</v>
      </c>
      <c r="D520" s="6">
        <v>6402</v>
      </c>
      <c r="E520" s="358">
        <f t="shared" si="105"/>
        <v>533.28660000000002</v>
      </c>
      <c r="F520" s="356">
        <v>0</v>
      </c>
      <c r="G520" s="358">
        <v>417</v>
      </c>
      <c r="H520" s="356">
        <f t="shared" si="106"/>
        <v>116.28660000000002</v>
      </c>
      <c r="I520" s="361">
        <v>0</v>
      </c>
      <c r="J520" s="360">
        <v>12</v>
      </c>
      <c r="K520" s="370">
        <f>SUM(D509:D520)</f>
        <v>84451</v>
      </c>
    </row>
    <row r="521" spans="2:11" ht="15" x14ac:dyDescent="0.25">
      <c r="B521" s="354" t="s">
        <v>263</v>
      </c>
      <c r="C521" s="355">
        <v>36617</v>
      </c>
      <c r="D521" s="6">
        <v>6402</v>
      </c>
      <c r="E521" s="358">
        <f t="shared" si="105"/>
        <v>533.28660000000002</v>
      </c>
      <c r="F521" s="356">
        <v>0</v>
      </c>
      <c r="G521" s="358">
        <v>417</v>
      </c>
      <c r="H521" s="356">
        <f t="shared" si="106"/>
        <v>116.28660000000002</v>
      </c>
      <c r="I521" s="361">
        <v>0</v>
      </c>
      <c r="J521" s="360"/>
    </row>
    <row r="522" spans="2:11" ht="15" x14ac:dyDescent="0.25">
      <c r="B522" s="354" t="s">
        <v>263</v>
      </c>
      <c r="C522" s="355">
        <v>36647</v>
      </c>
      <c r="D522" s="6">
        <v>6645</v>
      </c>
      <c r="E522" s="358">
        <f t="shared" si="105"/>
        <v>553.52850000000001</v>
      </c>
      <c r="F522" s="356">
        <v>0</v>
      </c>
      <c r="G522" s="358">
        <v>417</v>
      </c>
      <c r="H522" s="356">
        <f t="shared" si="106"/>
        <v>136.52850000000001</v>
      </c>
      <c r="I522" s="361">
        <v>0</v>
      </c>
      <c r="J522" s="360"/>
    </row>
    <row r="523" spans="2:11" ht="15" x14ac:dyDescent="0.25">
      <c r="B523" s="354" t="s">
        <v>263</v>
      </c>
      <c r="C523" s="355">
        <v>36678</v>
      </c>
      <c r="D523" s="6">
        <v>6645</v>
      </c>
      <c r="E523" s="358">
        <f t="shared" si="105"/>
        <v>553.52850000000001</v>
      </c>
      <c r="F523" s="356">
        <v>0</v>
      </c>
      <c r="G523" s="358">
        <v>417</v>
      </c>
      <c r="H523" s="356">
        <f t="shared" si="106"/>
        <v>136.52850000000001</v>
      </c>
      <c r="I523" s="361">
        <v>0</v>
      </c>
      <c r="J523" s="360"/>
    </row>
    <row r="524" spans="2:11" ht="15" x14ac:dyDescent="0.25">
      <c r="B524" s="354" t="s">
        <v>263</v>
      </c>
      <c r="C524" s="355">
        <v>36708</v>
      </c>
      <c r="D524" s="6">
        <v>6645</v>
      </c>
      <c r="E524" s="358">
        <f t="shared" si="105"/>
        <v>553.52850000000001</v>
      </c>
      <c r="F524" s="356">
        <v>0</v>
      </c>
      <c r="G524" s="358">
        <v>417</v>
      </c>
      <c r="H524" s="356">
        <f t="shared" si="106"/>
        <v>136.52850000000001</v>
      </c>
      <c r="I524" s="361">
        <v>0</v>
      </c>
      <c r="J524" s="360"/>
    </row>
    <row r="525" spans="2:11" ht="15" x14ac:dyDescent="0.25">
      <c r="B525" s="354" t="s">
        <v>263</v>
      </c>
      <c r="C525" s="355">
        <v>36739</v>
      </c>
      <c r="D525" s="6">
        <v>6645</v>
      </c>
      <c r="E525" s="358">
        <f t="shared" si="105"/>
        <v>553.52850000000001</v>
      </c>
      <c r="F525" s="356">
        <v>0</v>
      </c>
      <c r="G525" s="358">
        <v>417</v>
      </c>
      <c r="H525" s="356">
        <f t="shared" si="106"/>
        <v>136.52850000000001</v>
      </c>
      <c r="I525" s="361">
        <v>0</v>
      </c>
      <c r="J525" s="360"/>
    </row>
    <row r="526" spans="2:11" ht="15" x14ac:dyDescent="0.25">
      <c r="B526" s="354" t="s">
        <v>263</v>
      </c>
      <c r="C526" s="355">
        <v>36770</v>
      </c>
      <c r="D526" s="6">
        <v>6645</v>
      </c>
      <c r="E526" s="358">
        <f t="shared" si="105"/>
        <v>553.52850000000001</v>
      </c>
      <c r="F526" s="356">
        <v>0</v>
      </c>
      <c r="G526" s="358">
        <v>417</v>
      </c>
      <c r="H526" s="356">
        <f t="shared" si="106"/>
        <v>136.52850000000001</v>
      </c>
      <c r="I526" s="361">
        <v>0</v>
      </c>
      <c r="J526" s="360"/>
    </row>
    <row r="527" spans="2:11" ht="15" x14ac:dyDescent="0.25">
      <c r="B527" s="354" t="s">
        <v>263</v>
      </c>
      <c r="C527" s="355">
        <v>36800</v>
      </c>
      <c r="D527" s="6">
        <v>6645</v>
      </c>
      <c r="E527" s="358">
        <f t="shared" si="105"/>
        <v>553.52850000000001</v>
      </c>
      <c r="F527" s="356">
        <v>0</v>
      </c>
      <c r="G527" s="358">
        <v>417</v>
      </c>
      <c r="H527" s="356">
        <f t="shared" si="106"/>
        <v>136.52850000000001</v>
      </c>
      <c r="I527" s="361">
        <v>0</v>
      </c>
      <c r="J527" s="360"/>
    </row>
    <row r="528" spans="2:11" ht="15" x14ac:dyDescent="0.25">
      <c r="B528" s="354" t="s">
        <v>263</v>
      </c>
      <c r="C528" s="355">
        <v>36831</v>
      </c>
      <c r="D528" s="6">
        <v>6693</v>
      </c>
      <c r="E528" s="358">
        <f t="shared" si="105"/>
        <v>557.52689999999996</v>
      </c>
      <c r="F528" s="356">
        <v>0</v>
      </c>
      <c r="G528" s="358">
        <v>417</v>
      </c>
      <c r="H528" s="356">
        <f t="shared" si="106"/>
        <v>140.52689999999996</v>
      </c>
      <c r="I528" s="361">
        <v>0</v>
      </c>
      <c r="J528" s="360"/>
    </row>
    <row r="529" spans="2:11" ht="15" x14ac:dyDescent="0.25">
      <c r="B529" s="354" t="s">
        <v>263</v>
      </c>
      <c r="C529" s="355">
        <v>36861</v>
      </c>
      <c r="D529" s="6">
        <v>6900</v>
      </c>
      <c r="E529" s="358">
        <f t="shared" si="105"/>
        <v>574.77</v>
      </c>
      <c r="F529" s="356">
        <v>0</v>
      </c>
      <c r="G529" s="358">
        <v>417</v>
      </c>
      <c r="H529" s="356">
        <f t="shared" si="106"/>
        <v>157.76999999999998</v>
      </c>
      <c r="I529" s="361">
        <v>0</v>
      </c>
      <c r="J529" s="360"/>
    </row>
    <row r="530" spans="2:11" ht="15" x14ac:dyDescent="0.25">
      <c r="B530" s="354" t="s">
        <v>263</v>
      </c>
      <c r="C530" s="355">
        <v>36892</v>
      </c>
      <c r="D530" s="6">
        <v>6900</v>
      </c>
      <c r="E530" s="358">
        <f t="shared" si="105"/>
        <v>574.77</v>
      </c>
      <c r="F530" s="356">
        <v>0</v>
      </c>
      <c r="G530" s="358">
        <v>417</v>
      </c>
      <c r="H530" s="356">
        <f t="shared" si="106"/>
        <v>157.76999999999998</v>
      </c>
      <c r="I530" s="361">
        <v>0</v>
      </c>
      <c r="J530" s="360"/>
    </row>
    <row r="531" spans="2:11" ht="15" x14ac:dyDescent="0.25">
      <c r="B531" s="354" t="s">
        <v>263</v>
      </c>
      <c r="C531" s="355">
        <v>36923</v>
      </c>
      <c r="D531" s="6">
        <v>6900</v>
      </c>
      <c r="E531" s="358">
        <f t="shared" si="105"/>
        <v>574.77</v>
      </c>
      <c r="F531" s="356">
        <v>0</v>
      </c>
      <c r="G531" s="358">
        <v>417</v>
      </c>
      <c r="H531" s="356">
        <f t="shared" si="106"/>
        <v>157.76999999999998</v>
      </c>
      <c r="I531" s="361">
        <v>0</v>
      </c>
      <c r="J531" s="360"/>
    </row>
    <row r="532" spans="2:11" ht="15" x14ac:dyDescent="0.25">
      <c r="B532" s="354" t="s">
        <v>263</v>
      </c>
      <c r="C532" s="355">
        <v>36951</v>
      </c>
      <c r="D532" s="6">
        <v>6900</v>
      </c>
      <c r="E532" s="358">
        <f t="shared" si="105"/>
        <v>574.77</v>
      </c>
      <c r="F532" s="356">
        <v>0</v>
      </c>
      <c r="G532" s="358">
        <v>417</v>
      </c>
      <c r="H532" s="356">
        <f t="shared" si="106"/>
        <v>157.76999999999998</v>
      </c>
      <c r="I532" s="361">
        <v>0</v>
      </c>
      <c r="J532" s="362" t="s">
        <v>256</v>
      </c>
      <c r="K532" s="370">
        <f>SUM(D521:D532)</f>
        <v>80565</v>
      </c>
    </row>
    <row r="533" spans="2:11" ht="15" x14ac:dyDescent="0.25">
      <c r="B533" s="354" t="s">
        <v>263</v>
      </c>
      <c r="C533" s="355">
        <v>36982</v>
      </c>
      <c r="D533" s="6">
        <v>6900</v>
      </c>
      <c r="E533" s="358">
        <f t="shared" si="105"/>
        <v>574.77</v>
      </c>
      <c r="F533" s="356">
        <v>0</v>
      </c>
      <c r="G533" s="358">
        <v>417</v>
      </c>
      <c r="H533" s="356">
        <f t="shared" ref="H533:H596" si="107">SUM(E533-G533)</f>
        <v>157.76999999999998</v>
      </c>
      <c r="I533" s="361">
        <v>0</v>
      </c>
      <c r="J533" s="360"/>
    </row>
    <row r="534" spans="2:11" ht="15" x14ac:dyDescent="0.25">
      <c r="B534" s="354" t="s">
        <v>263</v>
      </c>
      <c r="C534" s="355">
        <v>37012</v>
      </c>
      <c r="D534" s="6">
        <v>6900</v>
      </c>
      <c r="E534" s="358">
        <f t="shared" ref="E534:E593" si="108">SUM(D534*8.33%)</f>
        <v>574.77</v>
      </c>
      <c r="F534" s="356">
        <v>0</v>
      </c>
      <c r="G534" s="358">
        <v>417</v>
      </c>
      <c r="H534" s="356">
        <f t="shared" si="107"/>
        <v>157.76999999999998</v>
      </c>
      <c r="I534" s="361">
        <v>0</v>
      </c>
      <c r="J534" s="360"/>
    </row>
    <row r="535" spans="2:11" ht="15" x14ac:dyDescent="0.25">
      <c r="B535" s="354" t="s">
        <v>263</v>
      </c>
      <c r="C535" s="355">
        <v>37043</v>
      </c>
      <c r="D535" s="6">
        <v>6900</v>
      </c>
      <c r="E535" s="358">
        <f t="shared" si="108"/>
        <v>574.77</v>
      </c>
      <c r="F535" s="356">
        <v>0</v>
      </c>
      <c r="G535" s="363">
        <v>541</v>
      </c>
      <c r="H535" s="356">
        <f t="shared" si="107"/>
        <v>33.769999999999982</v>
      </c>
      <c r="I535" s="361">
        <v>0</v>
      </c>
      <c r="J535" s="360"/>
    </row>
    <row r="536" spans="2:11" ht="15" x14ac:dyDescent="0.25">
      <c r="B536" s="354" t="s">
        <v>263</v>
      </c>
      <c r="C536" s="355">
        <v>37073</v>
      </c>
      <c r="D536" s="6">
        <v>6900</v>
      </c>
      <c r="E536" s="358">
        <f t="shared" si="108"/>
        <v>574.77</v>
      </c>
      <c r="F536" s="356">
        <v>0</v>
      </c>
      <c r="G536" s="363">
        <v>541</v>
      </c>
      <c r="H536" s="356">
        <f t="shared" si="107"/>
        <v>33.769999999999982</v>
      </c>
      <c r="I536" s="361">
        <v>0</v>
      </c>
      <c r="J536" s="360"/>
    </row>
    <row r="537" spans="2:11" ht="15" x14ac:dyDescent="0.25">
      <c r="B537" s="354" t="s">
        <v>263</v>
      </c>
      <c r="C537" s="355">
        <v>37104</v>
      </c>
      <c r="D537" s="6">
        <v>7050</v>
      </c>
      <c r="E537" s="358">
        <f t="shared" si="108"/>
        <v>587.26499999999999</v>
      </c>
      <c r="F537" s="356">
        <v>0</v>
      </c>
      <c r="G537" s="363">
        <v>541</v>
      </c>
      <c r="H537" s="356">
        <f t="shared" si="107"/>
        <v>46.264999999999986</v>
      </c>
      <c r="I537" s="361">
        <v>0</v>
      </c>
      <c r="J537" s="360"/>
    </row>
    <row r="538" spans="2:11" ht="15" x14ac:dyDescent="0.25">
      <c r="B538" s="354" t="s">
        <v>263</v>
      </c>
      <c r="C538" s="355">
        <v>37135</v>
      </c>
      <c r="D538" s="6">
        <v>7050</v>
      </c>
      <c r="E538" s="358">
        <f t="shared" si="108"/>
        <v>587.26499999999999</v>
      </c>
      <c r="F538" s="356">
        <v>0</v>
      </c>
      <c r="G538" s="363">
        <v>541</v>
      </c>
      <c r="H538" s="356">
        <f t="shared" si="107"/>
        <v>46.264999999999986</v>
      </c>
      <c r="I538" s="361">
        <v>0</v>
      </c>
      <c r="J538" s="360"/>
    </row>
    <row r="539" spans="2:11" ht="15" x14ac:dyDescent="0.25">
      <c r="B539" s="354" t="s">
        <v>263</v>
      </c>
      <c r="C539" s="355">
        <v>37165</v>
      </c>
      <c r="D539" s="6">
        <v>7050</v>
      </c>
      <c r="E539" s="358">
        <f t="shared" si="108"/>
        <v>587.26499999999999</v>
      </c>
      <c r="F539" s="356">
        <v>0</v>
      </c>
      <c r="G539" s="363">
        <v>541</v>
      </c>
      <c r="H539" s="356">
        <f t="shared" si="107"/>
        <v>46.264999999999986</v>
      </c>
      <c r="I539" s="361">
        <v>0</v>
      </c>
      <c r="J539" s="360"/>
    </row>
    <row r="540" spans="2:11" ht="15" x14ac:dyDescent="0.25">
      <c r="B540" s="354" t="s">
        <v>263</v>
      </c>
      <c r="C540" s="355">
        <v>37196</v>
      </c>
      <c r="D540" s="6">
        <v>7050</v>
      </c>
      <c r="E540" s="358">
        <f t="shared" si="108"/>
        <v>587.26499999999999</v>
      </c>
      <c r="F540" s="356">
        <v>0</v>
      </c>
      <c r="G540" s="363">
        <v>541</v>
      </c>
      <c r="H540" s="356">
        <f t="shared" si="107"/>
        <v>46.264999999999986</v>
      </c>
      <c r="I540" s="361">
        <v>0</v>
      </c>
      <c r="J540" s="360"/>
    </row>
    <row r="541" spans="2:11" ht="15" x14ac:dyDescent="0.25">
      <c r="B541" s="354" t="s">
        <v>263</v>
      </c>
      <c r="C541" s="355">
        <v>37226</v>
      </c>
      <c r="D541" s="6">
        <v>7262</v>
      </c>
      <c r="E541" s="358">
        <f t="shared" si="108"/>
        <v>604.92459999999994</v>
      </c>
      <c r="F541" s="356">
        <v>0</v>
      </c>
      <c r="G541" s="363">
        <v>541</v>
      </c>
      <c r="H541" s="356">
        <f t="shared" si="107"/>
        <v>63.924599999999941</v>
      </c>
      <c r="I541" s="361">
        <v>0</v>
      </c>
      <c r="J541" s="360"/>
    </row>
    <row r="542" spans="2:11" ht="15" x14ac:dyDescent="0.25">
      <c r="B542" s="354" t="s">
        <v>263</v>
      </c>
      <c r="C542" s="355">
        <v>37257</v>
      </c>
      <c r="D542" s="6">
        <v>7262</v>
      </c>
      <c r="E542" s="358">
        <f t="shared" si="108"/>
        <v>604.92459999999994</v>
      </c>
      <c r="F542" s="356">
        <v>0</v>
      </c>
      <c r="G542" s="363">
        <v>541</v>
      </c>
      <c r="H542" s="356">
        <f t="shared" si="107"/>
        <v>63.924599999999941</v>
      </c>
      <c r="I542" s="361">
        <v>0</v>
      </c>
      <c r="J542" s="360"/>
    </row>
    <row r="543" spans="2:11" ht="15" x14ac:dyDescent="0.25">
      <c r="B543" s="354" t="s">
        <v>263</v>
      </c>
      <c r="C543" s="355">
        <v>37288</v>
      </c>
      <c r="D543" s="6">
        <v>7262</v>
      </c>
      <c r="E543" s="358">
        <f t="shared" si="108"/>
        <v>604.92459999999994</v>
      </c>
      <c r="F543" s="356">
        <v>0</v>
      </c>
      <c r="G543" s="363">
        <v>541</v>
      </c>
      <c r="H543" s="356">
        <f t="shared" si="107"/>
        <v>63.924599999999941</v>
      </c>
      <c r="I543" s="361">
        <v>0</v>
      </c>
      <c r="J543" s="360"/>
    </row>
    <row r="544" spans="2:11" ht="15" x14ac:dyDescent="0.25">
      <c r="B544" s="354" t="s">
        <v>263</v>
      </c>
      <c r="C544" s="355">
        <v>37316</v>
      </c>
      <c r="D544" s="6">
        <v>7262</v>
      </c>
      <c r="E544" s="358">
        <f t="shared" si="108"/>
        <v>604.92459999999994</v>
      </c>
      <c r="F544" s="356">
        <v>0</v>
      </c>
      <c r="G544" s="363">
        <v>541</v>
      </c>
      <c r="H544" s="356">
        <f t="shared" si="107"/>
        <v>63.924599999999941</v>
      </c>
      <c r="I544" s="361">
        <v>0</v>
      </c>
      <c r="J544" s="360">
        <v>9.5</v>
      </c>
      <c r="K544" s="370">
        <f>SUM(D533:D544)</f>
        <v>84848</v>
      </c>
    </row>
    <row r="545" spans="2:11" ht="15" x14ac:dyDescent="0.25">
      <c r="B545" s="354" t="s">
        <v>263</v>
      </c>
      <c r="C545" s="355">
        <v>37347</v>
      </c>
      <c r="D545" s="6">
        <v>7262</v>
      </c>
      <c r="E545" s="358">
        <f t="shared" si="108"/>
        <v>604.92459999999994</v>
      </c>
      <c r="F545" s="356">
        <v>0</v>
      </c>
      <c r="G545" s="363">
        <v>541</v>
      </c>
      <c r="H545" s="356">
        <f t="shared" si="107"/>
        <v>63.924599999999941</v>
      </c>
      <c r="I545" s="361">
        <v>0</v>
      </c>
      <c r="J545" s="361">
        <f t="shared" ref="J545:J560" si="109">SUM(I545*9.5%/12)</f>
        <v>0</v>
      </c>
    </row>
    <row r="546" spans="2:11" ht="15" x14ac:dyDescent="0.25">
      <c r="B546" s="354" t="s">
        <v>263</v>
      </c>
      <c r="C546" s="355">
        <v>37377</v>
      </c>
      <c r="D546" s="6">
        <v>7262</v>
      </c>
      <c r="E546" s="358">
        <f t="shared" si="108"/>
        <v>604.92459999999994</v>
      </c>
      <c r="F546" s="356">
        <v>0</v>
      </c>
      <c r="G546" s="363">
        <v>541</v>
      </c>
      <c r="H546" s="356">
        <f t="shared" si="107"/>
        <v>63.924599999999941</v>
      </c>
      <c r="I546" s="361">
        <v>0</v>
      </c>
      <c r="J546" s="361">
        <f t="shared" si="109"/>
        <v>0</v>
      </c>
    </row>
    <row r="547" spans="2:11" ht="15" x14ac:dyDescent="0.25">
      <c r="B547" s="354" t="s">
        <v>263</v>
      </c>
      <c r="C547" s="355">
        <v>37408</v>
      </c>
      <c r="D547" s="6">
        <v>7262</v>
      </c>
      <c r="E547" s="358">
        <f t="shared" si="108"/>
        <v>604.92459999999994</v>
      </c>
      <c r="F547" s="356">
        <v>0</v>
      </c>
      <c r="G547" s="363">
        <v>541</v>
      </c>
      <c r="H547" s="356">
        <f t="shared" si="107"/>
        <v>63.924599999999941</v>
      </c>
      <c r="I547" s="361">
        <v>0</v>
      </c>
      <c r="J547" s="361">
        <f t="shared" si="109"/>
        <v>0</v>
      </c>
    </row>
    <row r="548" spans="2:11" ht="15" x14ac:dyDescent="0.25">
      <c r="B548" s="354" t="s">
        <v>263</v>
      </c>
      <c r="C548" s="355">
        <v>37438</v>
      </c>
      <c r="D548" s="6">
        <v>7262</v>
      </c>
      <c r="E548" s="358">
        <f t="shared" si="108"/>
        <v>604.92459999999994</v>
      </c>
      <c r="F548" s="356">
        <v>0</v>
      </c>
      <c r="G548" s="363">
        <v>541</v>
      </c>
      <c r="H548" s="356">
        <f t="shared" si="107"/>
        <v>63.924599999999941</v>
      </c>
      <c r="I548" s="361">
        <v>0</v>
      </c>
      <c r="J548" s="361">
        <f t="shared" si="109"/>
        <v>0</v>
      </c>
    </row>
    <row r="549" spans="2:11" ht="15" x14ac:dyDescent="0.25">
      <c r="B549" s="354" t="s">
        <v>263</v>
      </c>
      <c r="C549" s="355">
        <v>37469</v>
      </c>
      <c r="D549" s="6">
        <v>7262</v>
      </c>
      <c r="E549" s="358">
        <f t="shared" si="108"/>
        <v>604.92459999999994</v>
      </c>
      <c r="F549" s="356">
        <v>0</v>
      </c>
      <c r="G549" s="363">
        <v>541</v>
      </c>
      <c r="H549" s="356">
        <f t="shared" si="107"/>
        <v>63.924599999999941</v>
      </c>
      <c r="I549" s="361">
        <v>0</v>
      </c>
      <c r="J549" s="361">
        <f t="shared" si="109"/>
        <v>0</v>
      </c>
    </row>
    <row r="550" spans="2:11" ht="15" x14ac:dyDescent="0.25">
      <c r="B550" s="354" t="s">
        <v>263</v>
      </c>
      <c r="C550" s="355">
        <v>37500</v>
      </c>
      <c r="D550" s="6">
        <v>7262</v>
      </c>
      <c r="E550" s="358">
        <f t="shared" si="108"/>
        <v>604.92459999999994</v>
      </c>
      <c r="F550" s="356">
        <v>0</v>
      </c>
      <c r="G550" s="363">
        <v>541</v>
      </c>
      <c r="H550" s="356">
        <f t="shared" si="107"/>
        <v>63.924599999999941</v>
      </c>
      <c r="I550" s="361">
        <v>0</v>
      </c>
      <c r="J550" s="361">
        <f t="shared" si="109"/>
        <v>0</v>
      </c>
    </row>
    <row r="551" spans="2:11" ht="15" x14ac:dyDescent="0.25">
      <c r="B551" s="354" t="s">
        <v>263</v>
      </c>
      <c r="C551" s="355">
        <v>37530</v>
      </c>
      <c r="D551" s="6">
        <v>7262</v>
      </c>
      <c r="E551" s="358">
        <f t="shared" si="108"/>
        <v>604.92459999999994</v>
      </c>
      <c r="F551" s="356">
        <v>0</v>
      </c>
      <c r="G551" s="363">
        <v>541</v>
      </c>
      <c r="H551" s="356">
        <f t="shared" si="107"/>
        <v>63.924599999999941</v>
      </c>
      <c r="I551" s="361">
        <v>0</v>
      </c>
      <c r="J551" s="361">
        <f t="shared" si="109"/>
        <v>0</v>
      </c>
    </row>
    <row r="552" spans="2:11" ht="15" x14ac:dyDescent="0.25">
      <c r="B552" s="354" t="s">
        <v>263</v>
      </c>
      <c r="C552" s="355">
        <v>37561</v>
      </c>
      <c r="D552" s="6">
        <v>7262</v>
      </c>
      <c r="E552" s="358">
        <f t="shared" si="108"/>
        <v>604.92459999999994</v>
      </c>
      <c r="F552" s="356">
        <v>0</v>
      </c>
      <c r="G552" s="363">
        <v>541</v>
      </c>
      <c r="H552" s="356">
        <f t="shared" si="107"/>
        <v>63.924599999999941</v>
      </c>
      <c r="I552" s="361">
        <v>0</v>
      </c>
      <c r="J552" s="361">
        <f t="shared" si="109"/>
        <v>0</v>
      </c>
    </row>
    <row r="553" spans="2:11" ht="15" x14ac:dyDescent="0.25">
      <c r="B553" s="354" t="s">
        <v>263</v>
      </c>
      <c r="C553" s="355">
        <v>37591</v>
      </c>
      <c r="D553" s="6">
        <v>7473</v>
      </c>
      <c r="E553" s="358">
        <f t="shared" si="108"/>
        <v>622.5009</v>
      </c>
      <c r="F553" s="356">
        <v>0</v>
      </c>
      <c r="G553" s="363">
        <v>541</v>
      </c>
      <c r="H553" s="356">
        <f t="shared" si="107"/>
        <v>81.500900000000001</v>
      </c>
      <c r="I553" s="361">
        <v>0</v>
      </c>
      <c r="J553" s="361">
        <f t="shared" si="109"/>
        <v>0</v>
      </c>
    </row>
    <row r="554" spans="2:11" ht="15" x14ac:dyDescent="0.25">
      <c r="B554" s="354" t="s">
        <v>263</v>
      </c>
      <c r="C554" s="355">
        <v>37622</v>
      </c>
      <c r="D554" s="6">
        <v>7473</v>
      </c>
      <c r="E554" s="358">
        <f t="shared" si="108"/>
        <v>622.5009</v>
      </c>
      <c r="F554" s="356">
        <v>0</v>
      </c>
      <c r="G554" s="363">
        <v>541</v>
      </c>
      <c r="H554" s="356">
        <f t="shared" si="107"/>
        <v>81.500900000000001</v>
      </c>
      <c r="I554" s="361">
        <v>0</v>
      </c>
      <c r="J554" s="361">
        <f t="shared" si="109"/>
        <v>0</v>
      </c>
    </row>
    <row r="555" spans="2:11" ht="15" x14ac:dyDescent="0.25">
      <c r="B555" s="354" t="s">
        <v>263</v>
      </c>
      <c r="C555" s="355">
        <v>37653</v>
      </c>
      <c r="D555" s="6">
        <v>7473</v>
      </c>
      <c r="E555" s="358">
        <f t="shared" si="108"/>
        <v>622.5009</v>
      </c>
      <c r="F555" s="356">
        <v>0</v>
      </c>
      <c r="G555" s="363">
        <v>541</v>
      </c>
      <c r="H555" s="356">
        <f t="shared" si="107"/>
        <v>81.500900000000001</v>
      </c>
      <c r="I555" s="361">
        <v>0</v>
      </c>
      <c r="J555" s="361">
        <f t="shared" si="109"/>
        <v>0</v>
      </c>
    </row>
    <row r="556" spans="2:11" ht="15" x14ac:dyDescent="0.25">
      <c r="B556" s="354" t="s">
        <v>263</v>
      </c>
      <c r="C556" s="355">
        <v>37681</v>
      </c>
      <c r="D556" s="6">
        <v>7473</v>
      </c>
      <c r="E556" s="358">
        <f t="shared" si="108"/>
        <v>622.5009</v>
      </c>
      <c r="F556" s="356">
        <v>0</v>
      </c>
      <c r="G556" s="363">
        <v>541</v>
      </c>
      <c r="H556" s="356">
        <f t="shared" si="107"/>
        <v>81.500900000000001</v>
      </c>
      <c r="I556" s="361">
        <v>0</v>
      </c>
      <c r="J556" s="361">
        <f t="shared" si="109"/>
        <v>0</v>
      </c>
      <c r="K556" s="370">
        <f>SUM(D545:D556)</f>
        <v>87988</v>
      </c>
    </row>
    <row r="557" spans="2:11" ht="15" x14ac:dyDescent="0.25">
      <c r="B557" s="354" t="s">
        <v>263</v>
      </c>
      <c r="C557" s="355">
        <v>37712</v>
      </c>
      <c r="D557" s="6">
        <v>7473</v>
      </c>
      <c r="E557" s="358">
        <f t="shared" si="108"/>
        <v>622.5009</v>
      </c>
      <c r="F557" s="356">
        <v>0</v>
      </c>
      <c r="G557" s="363">
        <v>541</v>
      </c>
      <c r="H557" s="356">
        <f t="shared" si="107"/>
        <v>81.500900000000001</v>
      </c>
      <c r="I557" s="361">
        <v>0</v>
      </c>
      <c r="J557" s="361">
        <f t="shared" si="109"/>
        <v>0</v>
      </c>
    </row>
    <row r="558" spans="2:11" ht="15" x14ac:dyDescent="0.25">
      <c r="B558" s="354" t="s">
        <v>263</v>
      </c>
      <c r="C558" s="355">
        <v>37742</v>
      </c>
      <c r="D558" s="6">
        <v>7473</v>
      </c>
      <c r="E558" s="358">
        <f t="shared" si="108"/>
        <v>622.5009</v>
      </c>
      <c r="F558" s="356">
        <v>0</v>
      </c>
      <c r="G558" s="363">
        <v>541</v>
      </c>
      <c r="H558" s="356">
        <f t="shared" si="107"/>
        <v>81.500900000000001</v>
      </c>
      <c r="I558" s="361">
        <v>0</v>
      </c>
      <c r="J558" s="361">
        <f t="shared" si="109"/>
        <v>0</v>
      </c>
    </row>
    <row r="559" spans="2:11" ht="15" x14ac:dyDescent="0.25">
      <c r="B559" s="354" t="s">
        <v>263</v>
      </c>
      <c r="C559" s="355">
        <v>37773</v>
      </c>
      <c r="D559" s="6">
        <v>7473</v>
      </c>
      <c r="E559" s="358">
        <f t="shared" si="108"/>
        <v>622.5009</v>
      </c>
      <c r="F559" s="356">
        <v>0</v>
      </c>
      <c r="G559" s="363">
        <v>541</v>
      </c>
      <c r="H559" s="356">
        <f t="shared" si="107"/>
        <v>81.500900000000001</v>
      </c>
      <c r="I559" s="361">
        <v>0</v>
      </c>
      <c r="J559" s="361">
        <f t="shared" si="109"/>
        <v>0</v>
      </c>
    </row>
    <row r="560" spans="2:11" ht="15" x14ac:dyDescent="0.25">
      <c r="B560" s="354" t="s">
        <v>263</v>
      </c>
      <c r="C560" s="355">
        <v>37803</v>
      </c>
      <c r="D560" s="6">
        <v>7473</v>
      </c>
      <c r="E560" s="358">
        <f t="shared" si="108"/>
        <v>622.5009</v>
      </c>
      <c r="F560" s="356">
        <v>0</v>
      </c>
      <c r="G560" s="363">
        <v>541</v>
      </c>
      <c r="H560" s="356">
        <f t="shared" si="107"/>
        <v>81.500900000000001</v>
      </c>
      <c r="I560" s="361">
        <v>0</v>
      </c>
      <c r="J560" s="361">
        <f t="shared" si="109"/>
        <v>0</v>
      </c>
    </row>
    <row r="561" spans="2:11" ht="15" x14ac:dyDescent="0.25">
      <c r="B561" s="354" t="s">
        <v>263</v>
      </c>
      <c r="C561" s="355">
        <v>37834</v>
      </c>
      <c r="D561" s="6">
        <v>7473</v>
      </c>
      <c r="E561" s="358">
        <f t="shared" si="108"/>
        <v>622.5009</v>
      </c>
      <c r="F561" s="356">
        <v>0</v>
      </c>
      <c r="G561" s="363">
        <v>541</v>
      </c>
      <c r="H561" s="356">
        <f t="shared" si="107"/>
        <v>81.500900000000001</v>
      </c>
      <c r="I561" s="361">
        <v>0</v>
      </c>
      <c r="J561" s="361">
        <f t="shared" ref="J561:J576" si="110">SUM(I561*9.5%/12)</f>
        <v>0</v>
      </c>
    </row>
    <row r="562" spans="2:11" ht="15" x14ac:dyDescent="0.25">
      <c r="B562" s="354" t="s">
        <v>263</v>
      </c>
      <c r="C562" s="355">
        <v>37865</v>
      </c>
      <c r="D562" s="6">
        <v>7473</v>
      </c>
      <c r="E562" s="358">
        <f t="shared" si="108"/>
        <v>622.5009</v>
      </c>
      <c r="F562" s="356">
        <v>0</v>
      </c>
      <c r="G562" s="363">
        <v>541</v>
      </c>
      <c r="H562" s="356">
        <f t="shared" si="107"/>
        <v>81.500900000000001</v>
      </c>
      <c r="I562" s="361">
        <v>0</v>
      </c>
      <c r="J562" s="361">
        <f t="shared" si="110"/>
        <v>0</v>
      </c>
    </row>
    <row r="563" spans="2:11" ht="15" x14ac:dyDescent="0.25">
      <c r="B563" s="354" t="s">
        <v>263</v>
      </c>
      <c r="C563" s="355">
        <v>37895</v>
      </c>
      <c r="D563" s="6">
        <v>7473</v>
      </c>
      <c r="E563" s="358">
        <f t="shared" si="108"/>
        <v>622.5009</v>
      </c>
      <c r="F563" s="356">
        <v>0</v>
      </c>
      <c r="G563" s="363">
        <v>541</v>
      </c>
      <c r="H563" s="356">
        <f t="shared" si="107"/>
        <v>81.500900000000001</v>
      </c>
      <c r="I563" s="361">
        <v>0</v>
      </c>
      <c r="J563" s="361">
        <f t="shared" si="110"/>
        <v>0</v>
      </c>
    </row>
    <row r="564" spans="2:11" ht="15" x14ac:dyDescent="0.25">
      <c r="B564" s="354" t="s">
        <v>263</v>
      </c>
      <c r="C564" s="355">
        <v>37926</v>
      </c>
      <c r="D564" s="6">
        <v>7473</v>
      </c>
      <c r="E564" s="358">
        <f t="shared" si="108"/>
        <v>622.5009</v>
      </c>
      <c r="F564" s="356">
        <v>0</v>
      </c>
      <c r="G564" s="363">
        <v>541</v>
      </c>
      <c r="H564" s="356">
        <f t="shared" si="107"/>
        <v>81.500900000000001</v>
      </c>
      <c r="I564" s="361">
        <v>0</v>
      </c>
      <c r="J564" s="361">
        <f t="shared" si="110"/>
        <v>0</v>
      </c>
    </row>
    <row r="565" spans="2:11" ht="15" x14ac:dyDescent="0.25">
      <c r="B565" s="354" t="s">
        <v>263</v>
      </c>
      <c r="C565" s="355">
        <v>37956</v>
      </c>
      <c r="D565" s="6">
        <v>7720</v>
      </c>
      <c r="E565" s="358">
        <f t="shared" si="108"/>
        <v>643.07600000000002</v>
      </c>
      <c r="F565" s="356">
        <v>0</v>
      </c>
      <c r="G565" s="363">
        <v>541</v>
      </c>
      <c r="H565" s="356">
        <f t="shared" si="107"/>
        <v>102.07600000000002</v>
      </c>
      <c r="I565" s="361">
        <v>0</v>
      </c>
      <c r="J565" s="361">
        <f t="shared" si="110"/>
        <v>0</v>
      </c>
    </row>
    <row r="566" spans="2:11" ht="15" x14ac:dyDescent="0.25">
      <c r="B566" s="354" t="s">
        <v>263</v>
      </c>
      <c r="C566" s="355">
        <v>37987</v>
      </c>
      <c r="D566" s="6">
        <v>7720</v>
      </c>
      <c r="E566" s="358">
        <f t="shared" si="108"/>
        <v>643.07600000000002</v>
      </c>
      <c r="F566" s="356">
        <v>0</v>
      </c>
      <c r="G566" s="363">
        <v>541</v>
      </c>
      <c r="H566" s="356">
        <f t="shared" si="107"/>
        <v>102.07600000000002</v>
      </c>
      <c r="I566" s="361">
        <v>0</v>
      </c>
      <c r="J566" s="361">
        <f t="shared" si="110"/>
        <v>0</v>
      </c>
    </row>
    <row r="567" spans="2:11" ht="15" x14ac:dyDescent="0.25">
      <c r="B567" s="354" t="s">
        <v>263</v>
      </c>
      <c r="C567" s="355">
        <v>38018</v>
      </c>
      <c r="D567" s="6">
        <v>7939</v>
      </c>
      <c r="E567" s="358">
        <f t="shared" si="108"/>
        <v>661.31870000000004</v>
      </c>
      <c r="F567" s="356">
        <v>0</v>
      </c>
      <c r="G567" s="363">
        <v>541</v>
      </c>
      <c r="H567" s="356">
        <f t="shared" si="107"/>
        <v>120.31870000000004</v>
      </c>
      <c r="I567" s="361">
        <v>0</v>
      </c>
      <c r="J567" s="361">
        <f t="shared" si="110"/>
        <v>0</v>
      </c>
    </row>
    <row r="568" spans="2:11" ht="15" x14ac:dyDescent="0.25">
      <c r="B568" s="354" t="s">
        <v>263</v>
      </c>
      <c r="C568" s="355">
        <v>38047</v>
      </c>
      <c r="D568" s="6">
        <v>7939</v>
      </c>
      <c r="E568" s="358">
        <f t="shared" si="108"/>
        <v>661.31870000000004</v>
      </c>
      <c r="F568" s="356">
        <v>0</v>
      </c>
      <c r="G568" s="363">
        <v>541</v>
      </c>
      <c r="H568" s="356">
        <f t="shared" si="107"/>
        <v>120.31870000000004</v>
      </c>
      <c r="I568" s="361">
        <v>0</v>
      </c>
      <c r="J568" s="361">
        <f t="shared" si="110"/>
        <v>0</v>
      </c>
      <c r="K568" s="370">
        <f>SUM(D557:D568)</f>
        <v>91102</v>
      </c>
    </row>
    <row r="569" spans="2:11" ht="15" x14ac:dyDescent="0.25">
      <c r="B569" s="354" t="s">
        <v>263</v>
      </c>
      <c r="C569" s="355">
        <v>38078</v>
      </c>
      <c r="D569" s="6">
        <v>7939</v>
      </c>
      <c r="E569" s="358">
        <f t="shared" si="108"/>
        <v>661.31870000000004</v>
      </c>
      <c r="F569" s="356">
        <v>0</v>
      </c>
      <c r="G569" s="363">
        <v>541</v>
      </c>
      <c r="H569" s="356">
        <f t="shared" si="107"/>
        <v>120.31870000000004</v>
      </c>
      <c r="I569" s="361">
        <v>0</v>
      </c>
      <c r="J569" s="361">
        <f t="shared" si="110"/>
        <v>0</v>
      </c>
    </row>
    <row r="570" spans="2:11" ht="15" x14ac:dyDescent="0.25">
      <c r="B570" s="354" t="s">
        <v>263</v>
      </c>
      <c r="C570" s="355">
        <v>38108</v>
      </c>
      <c r="D570" s="6">
        <v>7939</v>
      </c>
      <c r="E570" s="358">
        <f t="shared" si="108"/>
        <v>661.31870000000004</v>
      </c>
      <c r="F570" s="356">
        <v>0</v>
      </c>
      <c r="G570" s="363">
        <v>541</v>
      </c>
      <c r="H570" s="356">
        <f t="shared" si="107"/>
        <v>120.31870000000004</v>
      </c>
      <c r="I570" s="361">
        <v>0</v>
      </c>
      <c r="J570" s="361">
        <f t="shared" si="110"/>
        <v>0</v>
      </c>
    </row>
    <row r="571" spans="2:11" ht="15" x14ac:dyDescent="0.25">
      <c r="B571" s="354" t="s">
        <v>263</v>
      </c>
      <c r="C571" s="355">
        <v>38139</v>
      </c>
      <c r="D571" s="6">
        <v>7939</v>
      </c>
      <c r="E571" s="358">
        <f t="shared" si="108"/>
        <v>661.31870000000004</v>
      </c>
      <c r="F571" s="356">
        <v>0</v>
      </c>
      <c r="G571" s="363">
        <v>541</v>
      </c>
      <c r="H571" s="356">
        <f t="shared" si="107"/>
        <v>120.31870000000004</v>
      </c>
      <c r="I571" s="361">
        <v>0</v>
      </c>
      <c r="J571" s="361">
        <f t="shared" si="110"/>
        <v>0</v>
      </c>
    </row>
    <row r="572" spans="2:11" ht="15" x14ac:dyDescent="0.25">
      <c r="B572" s="354" t="s">
        <v>263</v>
      </c>
      <c r="C572" s="355">
        <v>38169</v>
      </c>
      <c r="D572" s="6">
        <v>7939</v>
      </c>
      <c r="E572" s="358">
        <f t="shared" si="108"/>
        <v>661.31870000000004</v>
      </c>
      <c r="F572" s="356">
        <v>0</v>
      </c>
      <c r="G572" s="363">
        <v>541</v>
      </c>
      <c r="H572" s="356">
        <f t="shared" si="107"/>
        <v>120.31870000000004</v>
      </c>
      <c r="I572" s="361">
        <v>0</v>
      </c>
      <c r="J572" s="361">
        <f t="shared" si="110"/>
        <v>0</v>
      </c>
    </row>
    <row r="573" spans="2:11" ht="15" x14ac:dyDescent="0.25">
      <c r="B573" s="354" t="s">
        <v>263</v>
      </c>
      <c r="C573" s="355">
        <v>38200</v>
      </c>
      <c r="D573" s="6">
        <v>7939</v>
      </c>
      <c r="E573" s="358">
        <f t="shared" si="108"/>
        <v>661.31870000000004</v>
      </c>
      <c r="F573" s="356">
        <v>0</v>
      </c>
      <c r="G573" s="363">
        <v>541</v>
      </c>
      <c r="H573" s="356">
        <f t="shared" si="107"/>
        <v>120.31870000000004</v>
      </c>
      <c r="I573" s="361">
        <v>0</v>
      </c>
      <c r="J573" s="361">
        <f t="shared" si="110"/>
        <v>0</v>
      </c>
    </row>
    <row r="574" spans="2:11" ht="15" x14ac:dyDescent="0.25">
      <c r="B574" s="354" t="s">
        <v>263</v>
      </c>
      <c r="C574" s="355">
        <v>38231</v>
      </c>
      <c r="D574" s="6">
        <v>7939</v>
      </c>
      <c r="E574" s="358">
        <f t="shared" si="108"/>
        <v>661.31870000000004</v>
      </c>
      <c r="F574" s="356">
        <v>0</v>
      </c>
      <c r="G574" s="363">
        <v>541</v>
      </c>
      <c r="H574" s="356">
        <f t="shared" si="107"/>
        <v>120.31870000000004</v>
      </c>
      <c r="I574" s="361">
        <v>0</v>
      </c>
      <c r="J574" s="361">
        <f t="shared" si="110"/>
        <v>0</v>
      </c>
    </row>
    <row r="575" spans="2:11" ht="15" x14ac:dyDescent="0.25">
      <c r="B575" s="354" t="s">
        <v>263</v>
      </c>
      <c r="C575" s="355">
        <v>38261</v>
      </c>
      <c r="D575" s="6">
        <v>8158</v>
      </c>
      <c r="E575" s="358">
        <f t="shared" si="108"/>
        <v>679.56140000000005</v>
      </c>
      <c r="F575" s="356">
        <v>0</v>
      </c>
      <c r="G575" s="363">
        <v>541</v>
      </c>
      <c r="H575" s="356">
        <f t="shared" si="107"/>
        <v>138.56140000000005</v>
      </c>
      <c r="I575" s="361">
        <v>0</v>
      </c>
      <c r="J575" s="361">
        <f t="shared" si="110"/>
        <v>0</v>
      </c>
    </row>
    <row r="576" spans="2:11" ht="15" x14ac:dyDescent="0.25">
      <c r="B576" s="354" t="s">
        <v>263</v>
      </c>
      <c r="C576" s="355">
        <v>38292</v>
      </c>
      <c r="D576" s="6">
        <v>8158</v>
      </c>
      <c r="E576" s="358">
        <f t="shared" si="108"/>
        <v>679.56140000000005</v>
      </c>
      <c r="F576" s="356">
        <v>0</v>
      </c>
      <c r="G576" s="363">
        <v>541</v>
      </c>
      <c r="H576" s="356">
        <f t="shared" si="107"/>
        <v>138.56140000000005</v>
      </c>
      <c r="I576" s="361">
        <v>0</v>
      </c>
      <c r="J576" s="361">
        <f t="shared" si="110"/>
        <v>0</v>
      </c>
    </row>
    <row r="577" spans="2:11" ht="15" x14ac:dyDescent="0.25">
      <c r="B577" s="354" t="s">
        <v>263</v>
      </c>
      <c r="C577" s="355">
        <v>38322</v>
      </c>
      <c r="D577" s="6">
        <v>8419</v>
      </c>
      <c r="E577" s="358">
        <f t="shared" si="108"/>
        <v>701.30269999999996</v>
      </c>
      <c r="F577" s="356">
        <v>0</v>
      </c>
      <c r="G577" s="363">
        <v>541</v>
      </c>
      <c r="H577" s="356">
        <f t="shared" si="107"/>
        <v>160.30269999999996</v>
      </c>
      <c r="I577" s="361">
        <v>0</v>
      </c>
      <c r="J577" s="361">
        <f t="shared" ref="J577:J591" si="111">SUM(I577*9.5%/12)</f>
        <v>0</v>
      </c>
    </row>
    <row r="578" spans="2:11" ht="15" x14ac:dyDescent="0.25">
      <c r="B578" s="354" t="s">
        <v>263</v>
      </c>
      <c r="C578" s="355">
        <v>38353</v>
      </c>
      <c r="D578" s="6">
        <v>8419</v>
      </c>
      <c r="E578" s="358">
        <f t="shared" si="108"/>
        <v>701.30269999999996</v>
      </c>
      <c r="F578" s="356">
        <v>0</v>
      </c>
      <c r="G578" s="363">
        <v>541</v>
      </c>
      <c r="H578" s="356">
        <f t="shared" si="107"/>
        <v>160.30269999999996</v>
      </c>
      <c r="I578" s="361">
        <v>0</v>
      </c>
      <c r="J578" s="361">
        <f t="shared" si="111"/>
        <v>0</v>
      </c>
    </row>
    <row r="579" spans="2:11" ht="15" x14ac:dyDescent="0.25">
      <c r="B579" s="354" t="s">
        <v>263</v>
      </c>
      <c r="C579" s="355">
        <v>38384</v>
      </c>
      <c r="D579" s="6">
        <v>8419</v>
      </c>
      <c r="E579" s="358">
        <f t="shared" si="108"/>
        <v>701.30269999999996</v>
      </c>
      <c r="F579" s="356">
        <v>0</v>
      </c>
      <c r="G579" s="363">
        <v>541</v>
      </c>
      <c r="H579" s="356">
        <f t="shared" si="107"/>
        <v>160.30269999999996</v>
      </c>
      <c r="I579" s="361">
        <v>0</v>
      </c>
      <c r="J579" s="361">
        <f t="shared" si="111"/>
        <v>0</v>
      </c>
    </row>
    <row r="580" spans="2:11" ht="15" x14ac:dyDescent="0.25">
      <c r="B580" s="354" t="s">
        <v>263</v>
      </c>
      <c r="C580" s="355">
        <v>38412</v>
      </c>
      <c r="D580" s="6">
        <v>8419</v>
      </c>
      <c r="E580" s="358">
        <f t="shared" si="108"/>
        <v>701.30269999999996</v>
      </c>
      <c r="F580" s="356">
        <v>0</v>
      </c>
      <c r="G580" s="363">
        <v>541</v>
      </c>
      <c r="H580" s="356">
        <f t="shared" si="107"/>
        <v>160.30269999999996</v>
      </c>
      <c r="I580" s="361">
        <v>0</v>
      </c>
      <c r="J580" s="361">
        <f t="shared" si="111"/>
        <v>0</v>
      </c>
      <c r="K580" s="370">
        <f>SUM(D569:D580)</f>
        <v>97626</v>
      </c>
    </row>
    <row r="581" spans="2:11" ht="15" x14ac:dyDescent="0.25">
      <c r="B581" s="354" t="s">
        <v>263</v>
      </c>
      <c r="C581" s="355">
        <v>38443</v>
      </c>
      <c r="D581" s="6">
        <v>8419</v>
      </c>
      <c r="E581" s="358">
        <f t="shared" si="108"/>
        <v>701.30269999999996</v>
      </c>
      <c r="F581" s="356">
        <v>0</v>
      </c>
      <c r="G581" s="363">
        <v>541</v>
      </c>
      <c r="H581" s="356">
        <f t="shared" si="107"/>
        <v>160.30269999999996</v>
      </c>
      <c r="I581" s="361">
        <v>0</v>
      </c>
      <c r="J581" s="361">
        <f t="shared" si="111"/>
        <v>0</v>
      </c>
    </row>
    <row r="582" spans="2:11" ht="15" x14ac:dyDescent="0.25">
      <c r="B582" s="354" t="s">
        <v>263</v>
      </c>
      <c r="C582" s="355">
        <v>38473</v>
      </c>
      <c r="D582" s="6">
        <v>8588</v>
      </c>
      <c r="E582" s="358">
        <f t="shared" si="108"/>
        <v>715.38040000000001</v>
      </c>
      <c r="F582" s="356">
        <v>0</v>
      </c>
      <c r="G582" s="363">
        <v>541</v>
      </c>
      <c r="H582" s="356">
        <f t="shared" si="107"/>
        <v>174.38040000000001</v>
      </c>
      <c r="I582" s="361">
        <v>0</v>
      </c>
      <c r="J582" s="361">
        <f t="shared" si="111"/>
        <v>0</v>
      </c>
    </row>
    <row r="583" spans="2:11" ht="15" x14ac:dyDescent="0.25">
      <c r="B583" s="354" t="s">
        <v>263</v>
      </c>
      <c r="C583" s="355">
        <v>38504</v>
      </c>
      <c r="D583" s="6">
        <v>8588</v>
      </c>
      <c r="E583" s="358">
        <f t="shared" si="108"/>
        <v>715.38040000000001</v>
      </c>
      <c r="F583" s="356">
        <v>0</v>
      </c>
      <c r="G583" s="363">
        <v>541</v>
      </c>
      <c r="H583" s="356">
        <f t="shared" si="107"/>
        <v>174.38040000000001</v>
      </c>
      <c r="I583" s="361">
        <v>0</v>
      </c>
      <c r="J583" s="361">
        <f t="shared" si="111"/>
        <v>0</v>
      </c>
    </row>
    <row r="584" spans="2:11" ht="15" x14ac:dyDescent="0.25">
      <c r="B584" s="354" t="s">
        <v>263</v>
      </c>
      <c r="C584" s="355">
        <v>38534</v>
      </c>
      <c r="D584" s="6">
        <v>8588</v>
      </c>
      <c r="E584" s="358">
        <f t="shared" si="108"/>
        <v>715.38040000000001</v>
      </c>
      <c r="F584" s="356">
        <v>0</v>
      </c>
      <c r="G584" s="363">
        <v>541</v>
      </c>
      <c r="H584" s="356">
        <f t="shared" si="107"/>
        <v>174.38040000000001</v>
      </c>
      <c r="I584" s="361">
        <v>0</v>
      </c>
      <c r="J584" s="361">
        <f t="shared" si="111"/>
        <v>0</v>
      </c>
    </row>
    <row r="585" spans="2:11" ht="15" x14ac:dyDescent="0.25">
      <c r="B585" s="354" t="s">
        <v>263</v>
      </c>
      <c r="C585" s="355">
        <v>38565</v>
      </c>
      <c r="D585" s="6">
        <v>8588</v>
      </c>
      <c r="E585" s="358">
        <f t="shared" si="108"/>
        <v>715.38040000000001</v>
      </c>
      <c r="F585" s="356">
        <v>0</v>
      </c>
      <c r="G585" s="363">
        <v>541</v>
      </c>
      <c r="H585" s="356">
        <f t="shared" si="107"/>
        <v>174.38040000000001</v>
      </c>
      <c r="I585" s="361">
        <v>0</v>
      </c>
      <c r="J585" s="361">
        <f t="shared" si="111"/>
        <v>0</v>
      </c>
    </row>
    <row r="586" spans="2:11" ht="15" x14ac:dyDescent="0.25">
      <c r="B586" s="354" t="s">
        <v>263</v>
      </c>
      <c r="C586" s="355">
        <v>38596</v>
      </c>
      <c r="D586" s="6">
        <v>8588</v>
      </c>
      <c r="E586" s="358">
        <f t="shared" si="108"/>
        <v>715.38040000000001</v>
      </c>
      <c r="F586" s="356">
        <v>0</v>
      </c>
      <c r="G586" s="363">
        <v>541</v>
      </c>
      <c r="H586" s="356">
        <f t="shared" si="107"/>
        <v>174.38040000000001</v>
      </c>
      <c r="I586" s="361">
        <v>0</v>
      </c>
      <c r="J586" s="361">
        <f t="shared" si="111"/>
        <v>0</v>
      </c>
    </row>
    <row r="587" spans="2:11" ht="15" x14ac:dyDescent="0.25">
      <c r="B587" s="354" t="s">
        <v>263</v>
      </c>
      <c r="C587" s="355">
        <v>38626</v>
      </c>
      <c r="D587" s="6">
        <v>8758</v>
      </c>
      <c r="E587" s="358">
        <f t="shared" si="108"/>
        <v>729.54139999999995</v>
      </c>
      <c r="F587" s="356">
        <v>0</v>
      </c>
      <c r="G587" s="363">
        <v>541</v>
      </c>
      <c r="H587" s="356">
        <f t="shared" si="107"/>
        <v>188.54139999999995</v>
      </c>
      <c r="I587" s="361">
        <v>0</v>
      </c>
      <c r="J587" s="361">
        <f t="shared" si="111"/>
        <v>0</v>
      </c>
    </row>
    <row r="588" spans="2:11" ht="15" x14ac:dyDescent="0.25">
      <c r="B588" s="354" t="s">
        <v>263</v>
      </c>
      <c r="C588" s="355">
        <v>38657</v>
      </c>
      <c r="D588" s="6">
        <v>8758</v>
      </c>
      <c r="E588" s="358">
        <f t="shared" si="108"/>
        <v>729.54139999999995</v>
      </c>
      <c r="F588" s="356">
        <v>0</v>
      </c>
      <c r="G588" s="363">
        <v>541</v>
      </c>
      <c r="H588" s="356">
        <f t="shared" si="107"/>
        <v>188.54139999999995</v>
      </c>
      <c r="I588" s="361">
        <v>0</v>
      </c>
      <c r="J588" s="361">
        <f t="shared" si="111"/>
        <v>0</v>
      </c>
    </row>
    <row r="589" spans="2:11" ht="15" x14ac:dyDescent="0.25">
      <c r="B589" s="354" t="s">
        <v>263</v>
      </c>
      <c r="C589" s="355">
        <v>38687</v>
      </c>
      <c r="D589" s="6">
        <v>9029</v>
      </c>
      <c r="E589" s="358">
        <f t="shared" si="108"/>
        <v>752.11569999999995</v>
      </c>
      <c r="F589" s="356">
        <v>0</v>
      </c>
      <c r="G589" s="363">
        <v>541</v>
      </c>
      <c r="H589" s="356">
        <f t="shared" si="107"/>
        <v>211.11569999999995</v>
      </c>
      <c r="I589" s="361">
        <v>0</v>
      </c>
      <c r="J589" s="361">
        <f t="shared" si="111"/>
        <v>0</v>
      </c>
    </row>
    <row r="590" spans="2:11" ht="15" x14ac:dyDescent="0.25">
      <c r="B590" s="354" t="s">
        <v>263</v>
      </c>
      <c r="C590" s="355">
        <v>38718</v>
      </c>
      <c r="D590" s="6">
        <v>9262</v>
      </c>
      <c r="E590" s="358">
        <f t="shared" si="108"/>
        <v>771.52459999999996</v>
      </c>
      <c r="F590" s="356">
        <v>0</v>
      </c>
      <c r="G590" s="363">
        <v>541</v>
      </c>
      <c r="H590" s="356">
        <f t="shared" si="107"/>
        <v>230.52459999999996</v>
      </c>
      <c r="I590" s="361">
        <v>0</v>
      </c>
      <c r="J590" s="361">
        <f t="shared" si="111"/>
        <v>0</v>
      </c>
    </row>
    <row r="591" spans="2:11" ht="15" x14ac:dyDescent="0.25">
      <c r="B591" s="354" t="s">
        <v>263</v>
      </c>
      <c r="C591" s="355">
        <v>38749</v>
      </c>
      <c r="D591" s="6">
        <v>9262</v>
      </c>
      <c r="E591" s="358">
        <f t="shared" si="108"/>
        <v>771.52459999999996</v>
      </c>
      <c r="F591" s="356">
        <v>0</v>
      </c>
      <c r="G591" s="363">
        <v>541</v>
      </c>
      <c r="H591" s="356">
        <f t="shared" si="107"/>
        <v>230.52459999999996</v>
      </c>
      <c r="I591" s="361">
        <v>0</v>
      </c>
      <c r="J591" s="361">
        <f t="shared" si="111"/>
        <v>0</v>
      </c>
    </row>
    <row r="592" spans="2:11" ht="15" x14ac:dyDescent="0.25">
      <c r="B592" s="354" t="s">
        <v>263</v>
      </c>
      <c r="C592" s="355">
        <v>38777</v>
      </c>
      <c r="D592" s="6">
        <v>9262</v>
      </c>
      <c r="E592" s="358">
        <f t="shared" si="108"/>
        <v>771.52459999999996</v>
      </c>
      <c r="F592" s="356">
        <v>0</v>
      </c>
      <c r="G592" s="363">
        <v>541</v>
      </c>
      <c r="H592" s="356">
        <f t="shared" si="107"/>
        <v>230.52459999999996</v>
      </c>
      <c r="I592" s="361">
        <v>0</v>
      </c>
      <c r="J592" s="360">
        <v>8.5</v>
      </c>
      <c r="K592" s="370">
        <f>SUM(D581:D592)</f>
        <v>105690</v>
      </c>
    </row>
    <row r="593" spans="2:11" ht="15" x14ac:dyDescent="0.25">
      <c r="B593" s="354" t="s">
        <v>263</v>
      </c>
      <c r="C593" s="355">
        <v>38808</v>
      </c>
      <c r="D593" s="12">
        <v>9378</v>
      </c>
      <c r="E593" s="358">
        <f t="shared" si="108"/>
        <v>781.18740000000003</v>
      </c>
      <c r="F593" s="356">
        <v>0</v>
      </c>
      <c r="G593" s="363">
        <v>541</v>
      </c>
      <c r="H593" s="356">
        <f t="shared" si="107"/>
        <v>240.18740000000003</v>
      </c>
      <c r="I593" s="361">
        <v>0</v>
      </c>
      <c r="J593" s="360"/>
    </row>
    <row r="594" spans="2:11" ht="15" x14ac:dyDescent="0.25">
      <c r="B594" s="354" t="s">
        <v>263</v>
      </c>
      <c r="C594" s="355">
        <v>38838</v>
      </c>
      <c r="D594" s="12">
        <v>30819</v>
      </c>
      <c r="E594" s="358">
        <f t="shared" ref="E594:E657" si="112">SUM(D594*8.33%)</f>
        <v>2567.2226999999998</v>
      </c>
      <c r="F594" s="356">
        <v>0</v>
      </c>
      <c r="G594" s="363">
        <v>541</v>
      </c>
      <c r="H594" s="356">
        <f t="shared" si="107"/>
        <v>2026.2226999999998</v>
      </c>
      <c r="I594" s="361">
        <v>0</v>
      </c>
      <c r="J594" s="360"/>
    </row>
    <row r="595" spans="2:11" ht="15" x14ac:dyDescent="0.25">
      <c r="B595" s="354" t="s">
        <v>263</v>
      </c>
      <c r="C595" s="355">
        <v>38869</v>
      </c>
      <c r="D595" s="6">
        <v>9942</v>
      </c>
      <c r="E595" s="358">
        <f t="shared" si="112"/>
        <v>828.16859999999997</v>
      </c>
      <c r="F595" s="356">
        <v>0</v>
      </c>
      <c r="G595" s="363">
        <v>541</v>
      </c>
      <c r="H595" s="356">
        <f t="shared" si="107"/>
        <v>287.16859999999997</v>
      </c>
      <c r="I595" s="361">
        <v>0</v>
      </c>
      <c r="J595" s="360"/>
    </row>
    <row r="596" spans="2:11" ht="15" x14ac:dyDescent="0.25">
      <c r="B596" s="354" t="s">
        <v>263</v>
      </c>
      <c r="C596" s="355">
        <v>38899</v>
      </c>
      <c r="D596" s="6">
        <v>9942</v>
      </c>
      <c r="E596" s="358">
        <f t="shared" si="112"/>
        <v>828.16859999999997</v>
      </c>
      <c r="F596" s="356">
        <v>0</v>
      </c>
      <c r="G596" s="363">
        <v>541</v>
      </c>
      <c r="H596" s="356">
        <f t="shared" si="107"/>
        <v>287.16859999999997</v>
      </c>
      <c r="I596" s="361">
        <v>0</v>
      </c>
      <c r="J596" s="360"/>
    </row>
    <row r="597" spans="2:11" ht="15" x14ac:dyDescent="0.25">
      <c r="B597" s="354" t="s">
        <v>263</v>
      </c>
      <c r="C597" s="355">
        <v>38930</v>
      </c>
      <c r="D597" s="6">
        <v>10127</v>
      </c>
      <c r="E597" s="358">
        <f t="shared" si="112"/>
        <v>843.57910000000004</v>
      </c>
      <c r="F597" s="356">
        <v>0</v>
      </c>
      <c r="G597" s="363">
        <v>541</v>
      </c>
      <c r="H597" s="356">
        <f t="shared" ref="H597:H660" si="113">SUM(E597-G597)</f>
        <v>302.57910000000004</v>
      </c>
      <c r="I597" s="361">
        <v>0</v>
      </c>
      <c r="J597" s="360"/>
    </row>
    <row r="598" spans="2:11" ht="15" x14ac:dyDescent="0.25">
      <c r="B598" s="354" t="s">
        <v>263</v>
      </c>
      <c r="C598" s="355">
        <v>38961</v>
      </c>
      <c r="D598" s="6">
        <v>10127</v>
      </c>
      <c r="E598" s="358">
        <f t="shared" si="112"/>
        <v>843.57910000000004</v>
      </c>
      <c r="F598" s="356">
        <v>0</v>
      </c>
      <c r="G598" s="363">
        <v>541</v>
      </c>
      <c r="H598" s="356">
        <f t="shared" si="113"/>
        <v>302.57910000000004</v>
      </c>
      <c r="I598" s="361">
        <v>0</v>
      </c>
      <c r="J598" s="360"/>
    </row>
    <row r="599" spans="2:11" ht="15" x14ac:dyDescent="0.25">
      <c r="B599" s="354" t="s">
        <v>263</v>
      </c>
      <c r="C599" s="355">
        <v>38991</v>
      </c>
      <c r="D599" s="6">
        <v>10312</v>
      </c>
      <c r="E599" s="358">
        <f t="shared" si="112"/>
        <v>858.9896</v>
      </c>
      <c r="F599" s="356">
        <v>0</v>
      </c>
      <c r="G599" s="363">
        <v>541</v>
      </c>
      <c r="H599" s="356">
        <f t="shared" si="113"/>
        <v>317.9896</v>
      </c>
      <c r="I599" s="361">
        <v>0</v>
      </c>
      <c r="J599" s="360"/>
    </row>
    <row r="600" spans="2:11" ht="15" x14ac:dyDescent="0.25">
      <c r="B600" s="354" t="s">
        <v>263</v>
      </c>
      <c r="C600" s="355">
        <v>39022</v>
      </c>
      <c r="D600" s="6">
        <v>10312</v>
      </c>
      <c r="E600" s="358">
        <f t="shared" si="112"/>
        <v>858.9896</v>
      </c>
      <c r="F600" s="356">
        <v>0</v>
      </c>
      <c r="G600" s="363">
        <v>541</v>
      </c>
      <c r="H600" s="356">
        <f t="shared" si="113"/>
        <v>317.9896</v>
      </c>
      <c r="I600" s="361">
        <v>0</v>
      </c>
      <c r="J600" s="360"/>
    </row>
    <row r="601" spans="2:11" ht="15" x14ac:dyDescent="0.25">
      <c r="B601" s="354" t="s">
        <v>263</v>
      </c>
      <c r="C601" s="355">
        <v>39052</v>
      </c>
      <c r="D601" s="6">
        <v>10605</v>
      </c>
      <c r="E601" s="358">
        <f t="shared" si="112"/>
        <v>883.39649999999995</v>
      </c>
      <c r="F601" s="356">
        <v>0</v>
      </c>
      <c r="G601" s="363">
        <v>541</v>
      </c>
      <c r="H601" s="356">
        <f t="shared" si="113"/>
        <v>342.39649999999995</v>
      </c>
      <c r="I601" s="361">
        <v>0</v>
      </c>
      <c r="J601" s="360"/>
    </row>
    <row r="602" spans="2:11" ht="15" x14ac:dyDescent="0.25">
      <c r="B602" s="354" t="s">
        <v>263</v>
      </c>
      <c r="C602" s="355">
        <v>39083</v>
      </c>
      <c r="D602" s="6">
        <v>10605</v>
      </c>
      <c r="E602" s="358">
        <f t="shared" si="112"/>
        <v>883.39649999999995</v>
      </c>
      <c r="F602" s="356">
        <v>0</v>
      </c>
      <c r="G602" s="363">
        <v>541</v>
      </c>
      <c r="H602" s="356">
        <f t="shared" si="113"/>
        <v>342.39649999999995</v>
      </c>
      <c r="I602" s="361">
        <v>0</v>
      </c>
      <c r="J602" s="360"/>
    </row>
    <row r="603" spans="2:11" ht="15" x14ac:dyDescent="0.25">
      <c r="B603" s="354" t="s">
        <v>263</v>
      </c>
      <c r="C603" s="355">
        <v>39114</v>
      </c>
      <c r="D603" s="6">
        <v>10859</v>
      </c>
      <c r="E603" s="358">
        <f t="shared" si="112"/>
        <v>904.55470000000003</v>
      </c>
      <c r="F603" s="356">
        <v>0</v>
      </c>
      <c r="G603" s="363">
        <v>541</v>
      </c>
      <c r="H603" s="356">
        <f t="shared" si="113"/>
        <v>363.55470000000003</v>
      </c>
      <c r="I603" s="361">
        <v>0</v>
      </c>
      <c r="J603" s="360"/>
    </row>
    <row r="604" spans="2:11" ht="15" x14ac:dyDescent="0.25">
      <c r="B604" s="354" t="s">
        <v>263</v>
      </c>
      <c r="C604" s="355">
        <v>39142</v>
      </c>
      <c r="D604" s="6">
        <v>10859</v>
      </c>
      <c r="E604" s="358">
        <f t="shared" si="112"/>
        <v>904.55470000000003</v>
      </c>
      <c r="F604" s="356">
        <v>0</v>
      </c>
      <c r="G604" s="363">
        <v>541</v>
      </c>
      <c r="H604" s="356">
        <f t="shared" si="113"/>
        <v>363.55470000000003</v>
      </c>
      <c r="I604" s="361">
        <v>0</v>
      </c>
      <c r="J604" s="360">
        <v>8.5</v>
      </c>
      <c r="K604" s="370">
        <f>SUM(D593:D604)</f>
        <v>143887</v>
      </c>
    </row>
    <row r="605" spans="2:11" ht="15" x14ac:dyDescent="0.25">
      <c r="B605" s="354" t="s">
        <v>263</v>
      </c>
      <c r="C605" s="355">
        <v>39173</v>
      </c>
      <c r="D605" s="6">
        <v>10859</v>
      </c>
      <c r="E605" s="358">
        <f t="shared" si="112"/>
        <v>904.55470000000003</v>
      </c>
      <c r="F605" s="356">
        <v>0</v>
      </c>
      <c r="G605" s="363">
        <v>541</v>
      </c>
      <c r="H605" s="356">
        <f t="shared" si="113"/>
        <v>363.55470000000003</v>
      </c>
      <c r="I605" s="361">
        <v>0</v>
      </c>
      <c r="J605" s="360"/>
    </row>
    <row r="606" spans="2:11" ht="15" x14ac:dyDescent="0.25">
      <c r="B606" s="354" t="s">
        <v>263</v>
      </c>
      <c r="C606" s="355">
        <v>39203</v>
      </c>
      <c r="D606" s="6">
        <v>11811</v>
      </c>
      <c r="E606" s="358">
        <f t="shared" si="112"/>
        <v>983.85630000000003</v>
      </c>
      <c r="F606" s="356">
        <v>0</v>
      </c>
      <c r="G606" s="363">
        <v>541</v>
      </c>
      <c r="H606" s="356">
        <f t="shared" si="113"/>
        <v>442.85630000000003</v>
      </c>
      <c r="I606" s="361">
        <v>0</v>
      </c>
      <c r="J606" s="360"/>
    </row>
    <row r="607" spans="2:11" ht="15" x14ac:dyDescent="0.25">
      <c r="B607" s="354" t="s">
        <v>263</v>
      </c>
      <c r="C607" s="355">
        <v>39234</v>
      </c>
      <c r="D607" s="6">
        <v>11811</v>
      </c>
      <c r="E607" s="358">
        <f t="shared" si="112"/>
        <v>983.85630000000003</v>
      </c>
      <c r="F607" s="356">
        <v>0</v>
      </c>
      <c r="G607" s="363">
        <v>541</v>
      </c>
      <c r="H607" s="356">
        <f t="shared" si="113"/>
        <v>442.85630000000003</v>
      </c>
      <c r="I607" s="361">
        <v>0</v>
      </c>
      <c r="J607" s="360"/>
    </row>
    <row r="608" spans="2:11" ht="15" x14ac:dyDescent="0.25">
      <c r="B608" s="354" t="s">
        <v>263</v>
      </c>
      <c r="C608" s="355">
        <v>39264</v>
      </c>
      <c r="D608" s="6">
        <v>11811</v>
      </c>
      <c r="E608" s="358">
        <f t="shared" si="112"/>
        <v>983.85630000000003</v>
      </c>
      <c r="F608" s="356">
        <v>0</v>
      </c>
      <c r="G608" s="363">
        <v>541</v>
      </c>
      <c r="H608" s="356">
        <f t="shared" si="113"/>
        <v>442.85630000000003</v>
      </c>
      <c r="I608" s="361">
        <v>0</v>
      </c>
      <c r="J608" s="360"/>
    </row>
    <row r="609" spans="2:11" ht="15" x14ac:dyDescent="0.25">
      <c r="B609" s="354" t="s">
        <v>263</v>
      </c>
      <c r="C609" s="355">
        <v>39295</v>
      </c>
      <c r="D609" s="6">
        <v>11811</v>
      </c>
      <c r="E609" s="358">
        <f t="shared" si="112"/>
        <v>983.85630000000003</v>
      </c>
      <c r="F609" s="356">
        <v>0</v>
      </c>
      <c r="G609" s="363">
        <v>541</v>
      </c>
      <c r="H609" s="356">
        <f t="shared" si="113"/>
        <v>442.85630000000003</v>
      </c>
      <c r="I609" s="361">
        <v>0</v>
      </c>
      <c r="J609" s="360"/>
    </row>
    <row r="610" spans="2:11" ht="15" x14ac:dyDescent="0.25">
      <c r="B610" s="354" t="s">
        <v>263</v>
      </c>
      <c r="C610" s="355">
        <v>39326</v>
      </c>
      <c r="D610" s="6">
        <v>11811</v>
      </c>
      <c r="E610" s="358">
        <f t="shared" si="112"/>
        <v>983.85630000000003</v>
      </c>
      <c r="F610" s="356">
        <v>0</v>
      </c>
      <c r="G610" s="363">
        <v>541</v>
      </c>
      <c r="H610" s="356">
        <f t="shared" si="113"/>
        <v>442.85630000000003</v>
      </c>
      <c r="I610" s="361">
        <v>0</v>
      </c>
      <c r="J610" s="360"/>
    </row>
    <row r="611" spans="2:11" ht="15" x14ac:dyDescent="0.25">
      <c r="B611" s="354" t="s">
        <v>263</v>
      </c>
      <c r="C611" s="355">
        <v>39356</v>
      </c>
      <c r="D611" s="6">
        <v>11811</v>
      </c>
      <c r="E611" s="358">
        <f t="shared" si="112"/>
        <v>983.85630000000003</v>
      </c>
      <c r="F611" s="356">
        <v>0</v>
      </c>
      <c r="G611" s="363">
        <v>541</v>
      </c>
      <c r="H611" s="356">
        <f t="shared" si="113"/>
        <v>442.85630000000003</v>
      </c>
      <c r="I611" s="361">
        <v>0</v>
      </c>
      <c r="J611" s="360"/>
    </row>
    <row r="612" spans="2:11" ht="15" x14ac:dyDescent="0.25">
      <c r="B612" s="354" t="s">
        <v>263</v>
      </c>
      <c r="C612" s="355">
        <v>39387</v>
      </c>
      <c r="D612" s="6">
        <v>11811</v>
      </c>
      <c r="E612" s="358">
        <f t="shared" si="112"/>
        <v>983.85630000000003</v>
      </c>
      <c r="F612" s="356">
        <v>0</v>
      </c>
      <c r="G612" s="363">
        <v>541</v>
      </c>
      <c r="H612" s="356">
        <f t="shared" si="113"/>
        <v>442.85630000000003</v>
      </c>
      <c r="I612" s="361">
        <v>0</v>
      </c>
      <c r="J612" s="360"/>
    </row>
    <row r="613" spans="2:11" ht="15" x14ac:dyDescent="0.25">
      <c r="B613" s="354" t="s">
        <v>263</v>
      </c>
      <c r="C613" s="355">
        <v>39417</v>
      </c>
      <c r="D613" s="6">
        <v>12137</v>
      </c>
      <c r="E613" s="358">
        <f t="shared" si="112"/>
        <v>1011.0121</v>
      </c>
      <c r="F613" s="356">
        <v>0</v>
      </c>
      <c r="G613" s="363">
        <v>541</v>
      </c>
      <c r="H613" s="356">
        <f t="shared" si="113"/>
        <v>470.01210000000003</v>
      </c>
      <c r="I613" s="361">
        <v>0</v>
      </c>
      <c r="J613" s="360"/>
    </row>
    <row r="614" spans="2:11" ht="15" x14ac:dyDescent="0.25">
      <c r="B614" s="354" t="s">
        <v>263</v>
      </c>
      <c r="C614" s="355">
        <v>39448</v>
      </c>
      <c r="D614" s="6">
        <v>12137</v>
      </c>
      <c r="E614" s="358">
        <f t="shared" si="112"/>
        <v>1011.0121</v>
      </c>
      <c r="F614" s="356">
        <v>0</v>
      </c>
      <c r="G614" s="363">
        <v>541</v>
      </c>
      <c r="H614" s="356">
        <f t="shared" si="113"/>
        <v>470.01210000000003</v>
      </c>
      <c r="I614" s="361">
        <v>0</v>
      </c>
      <c r="J614" s="360"/>
    </row>
    <row r="615" spans="2:11" ht="15" x14ac:dyDescent="0.25">
      <c r="B615" s="354" t="s">
        <v>263</v>
      </c>
      <c r="C615" s="355">
        <v>39479</v>
      </c>
      <c r="D615" s="6">
        <v>12627</v>
      </c>
      <c r="E615" s="358">
        <f t="shared" si="112"/>
        <v>1051.8290999999999</v>
      </c>
      <c r="F615" s="356">
        <v>0</v>
      </c>
      <c r="G615" s="363">
        <v>541</v>
      </c>
      <c r="H615" s="356">
        <f t="shared" si="113"/>
        <v>510.82909999999993</v>
      </c>
      <c r="I615" s="361">
        <v>0</v>
      </c>
      <c r="J615" s="360"/>
    </row>
    <row r="616" spans="2:11" ht="15" x14ac:dyDescent="0.25">
      <c r="B616" s="354" t="s">
        <v>263</v>
      </c>
      <c r="C616" s="355">
        <v>39508</v>
      </c>
      <c r="D616" s="6">
        <v>12627</v>
      </c>
      <c r="E616" s="358">
        <f t="shared" si="112"/>
        <v>1051.8290999999999</v>
      </c>
      <c r="F616" s="356">
        <v>0</v>
      </c>
      <c r="G616" s="363">
        <v>541</v>
      </c>
      <c r="H616" s="356">
        <f t="shared" si="113"/>
        <v>510.82909999999993</v>
      </c>
      <c r="I616" s="361">
        <v>0</v>
      </c>
      <c r="J616" s="360">
        <v>8.5</v>
      </c>
      <c r="K616" s="370">
        <f>SUM(D605:D616)</f>
        <v>143064</v>
      </c>
    </row>
    <row r="617" spans="2:11" ht="15" x14ac:dyDescent="0.25">
      <c r="B617" s="354" t="s">
        <v>263</v>
      </c>
      <c r="C617" s="355">
        <v>39539</v>
      </c>
      <c r="D617" s="6">
        <v>12627</v>
      </c>
      <c r="E617" s="358">
        <f t="shared" si="112"/>
        <v>1051.8290999999999</v>
      </c>
      <c r="F617" s="356">
        <v>0</v>
      </c>
      <c r="G617" s="363">
        <v>541</v>
      </c>
      <c r="H617" s="356">
        <f t="shared" si="113"/>
        <v>510.82909999999993</v>
      </c>
      <c r="I617" s="361">
        <v>0</v>
      </c>
      <c r="J617" s="360"/>
    </row>
    <row r="618" spans="2:11" ht="15" x14ac:dyDescent="0.25">
      <c r="B618" s="354" t="s">
        <v>263</v>
      </c>
      <c r="C618" s="355">
        <v>39569</v>
      </c>
      <c r="D618" s="6">
        <v>12627</v>
      </c>
      <c r="E618" s="358">
        <f t="shared" si="112"/>
        <v>1051.8290999999999</v>
      </c>
      <c r="F618" s="356">
        <v>0</v>
      </c>
      <c r="G618" s="363">
        <v>541</v>
      </c>
      <c r="H618" s="356">
        <f t="shared" si="113"/>
        <v>510.82909999999993</v>
      </c>
      <c r="I618" s="361">
        <v>0</v>
      </c>
      <c r="J618" s="360"/>
    </row>
    <row r="619" spans="2:11" ht="15" x14ac:dyDescent="0.25">
      <c r="B619" s="354" t="s">
        <v>263</v>
      </c>
      <c r="C619" s="355">
        <v>39600</v>
      </c>
      <c r="D619" s="12">
        <v>13997</v>
      </c>
      <c r="E619" s="358">
        <f t="shared" si="112"/>
        <v>1165.9501</v>
      </c>
      <c r="F619" s="356">
        <v>0</v>
      </c>
      <c r="G619" s="363">
        <v>541</v>
      </c>
      <c r="H619" s="356">
        <f t="shared" si="113"/>
        <v>624.95010000000002</v>
      </c>
      <c r="I619" s="361">
        <v>0</v>
      </c>
      <c r="J619" s="360"/>
    </row>
    <row r="620" spans="2:11" ht="15" x14ac:dyDescent="0.25">
      <c r="B620" s="354" t="s">
        <v>263</v>
      </c>
      <c r="C620" s="355">
        <v>39630</v>
      </c>
      <c r="D620" s="6">
        <v>13214</v>
      </c>
      <c r="E620" s="358">
        <f t="shared" si="112"/>
        <v>1100.7262000000001</v>
      </c>
      <c r="F620" s="356">
        <v>0</v>
      </c>
      <c r="G620" s="363">
        <v>541</v>
      </c>
      <c r="H620" s="356">
        <f t="shared" si="113"/>
        <v>559.72620000000006</v>
      </c>
      <c r="I620" s="361">
        <v>0</v>
      </c>
      <c r="J620" s="360"/>
    </row>
    <row r="621" spans="2:11" ht="15" x14ac:dyDescent="0.25">
      <c r="B621" s="354" t="s">
        <v>263</v>
      </c>
      <c r="C621" s="355">
        <v>39661</v>
      </c>
      <c r="D621" s="6">
        <v>13214</v>
      </c>
      <c r="E621" s="358">
        <f t="shared" si="112"/>
        <v>1100.7262000000001</v>
      </c>
      <c r="F621" s="356">
        <v>0</v>
      </c>
      <c r="G621" s="363">
        <v>541</v>
      </c>
      <c r="H621" s="356">
        <f t="shared" si="113"/>
        <v>559.72620000000006</v>
      </c>
      <c r="I621" s="361">
        <v>0</v>
      </c>
      <c r="J621" s="360"/>
    </row>
    <row r="622" spans="2:11" ht="15" x14ac:dyDescent="0.25">
      <c r="B622" s="354" t="s">
        <v>263</v>
      </c>
      <c r="C622" s="355">
        <v>39692</v>
      </c>
      <c r="D622" s="6">
        <v>13214</v>
      </c>
      <c r="E622" s="358">
        <f t="shared" si="112"/>
        <v>1100.7262000000001</v>
      </c>
      <c r="F622" s="356">
        <v>0</v>
      </c>
      <c r="G622" s="363">
        <v>541</v>
      </c>
      <c r="H622" s="356">
        <f t="shared" si="113"/>
        <v>559.72620000000006</v>
      </c>
      <c r="I622" s="361">
        <v>0</v>
      </c>
      <c r="J622" s="360"/>
    </row>
    <row r="623" spans="2:11" ht="15" x14ac:dyDescent="0.25">
      <c r="B623" s="354" t="s">
        <v>263</v>
      </c>
      <c r="C623" s="355">
        <v>39722</v>
      </c>
      <c r="D623" s="6">
        <v>13214</v>
      </c>
      <c r="E623" s="358">
        <f t="shared" si="112"/>
        <v>1100.7262000000001</v>
      </c>
      <c r="F623" s="356">
        <v>0</v>
      </c>
      <c r="G623" s="363">
        <v>541</v>
      </c>
      <c r="H623" s="356">
        <f t="shared" si="113"/>
        <v>559.72620000000006</v>
      </c>
      <c r="I623" s="361">
        <v>0</v>
      </c>
      <c r="J623" s="360"/>
    </row>
    <row r="624" spans="2:11" ht="15" x14ac:dyDescent="0.25">
      <c r="B624" s="354" t="s">
        <v>263</v>
      </c>
      <c r="C624" s="355">
        <v>39753</v>
      </c>
      <c r="D624" s="6">
        <v>13214</v>
      </c>
      <c r="E624" s="358">
        <f t="shared" si="112"/>
        <v>1100.7262000000001</v>
      </c>
      <c r="F624" s="356">
        <v>0</v>
      </c>
      <c r="G624" s="363">
        <v>541</v>
      </c>
      <c r="H624" s="356">
        <f t="shared" si="113"/>
        <v>559.72620000000006</v>
      </c>
      <c r="I624" s="361">
        <v>0</v>
      </c>
      <c r="J624" s="360"/>
    </row>
    <row r="625" spans="2:11" ht="15" x14ac:dyDescent="0.25">
      <c r="B625" s="354" t="s">
        <v>263</v>
      </c>
      <c r="C625" s="355">
        <v>39783</v>
      </c>
      <c r="D625" s="6">
        <v>14171</v>
      </c>
      <c r="E625" s="358">
        <f t="shared" si="112"/>
        <v>1180.4442999999999</v>
      </c>
      <c r="F625" s="356">
        <v>0</v>
      </c>
      <c r="G625" s="363">
        <v>541</v>
      </c>
      <c r="H625" s="356">
        <f t="shared" si="113"/>
        <v>639.44429999999988</v>
      </c>
      <c r="I625" s="361">
        <v>0</v>
      </c>
      <c r="J625" s="360"/>
    </row>
    <row r="626" spans="2:11" ht="15" x14ac:dyDescent="0.25">
      <c r="B626" s="354" t="s">
        <v>263</v>
      </c>
      <c r="C626" s="355">
        <v>39814</v>
      </c>
      <c r="D626" s="6">
        <v>14171</v>
      </c>
      <c r="E626" s="358">
        <f t="shared" si="112"/>
        <v>1180.4442999999999</v>
      </c>
      <c r="F626" s="356">
        <v>0</v>
      </c>
      <c r="G626" s="363">
        <v>541</v>
      </c>
      <c r="H626" s="356">
        <f t="shared" si="113"/>
        <v>639.44429999999988</v>
      </c>
      <c r="I626" s="361">
        <v>0</v>
      </c>
      <c r="J626" s="360"/>
    </row>
    <row r="627" spans="2:11" ht="15" x14ac:dyDescent="0.25">
      <c r="B627" s="354" t="s">
        <v>263</v>
      </c>
      <c r="C627" s="355">
        <v>39845</v>
      </c>
      <c r="D627" s="6">
        <v>14171</v>
      </c>
      <c r="E627" s="358">
        <f t="shared" si="112"/>
        <v>1180.4442999999999</v>
      </c>
      <c r="F627" s="356">
        <v>0</v>
      </c>
      <c r="G627" s="363">
        <v>541</v>
      </c>
      <c r="H627" s="356">
        <f t="shared" si="113"/>
        <v>639.44429999999988</v>
      </c>
      <c r="I627" s="361">
        <v>0</v>
      </c>
      <c r="J627" s="360"/>
    </row>
    <row r="628" spans="2:11" ht="15" x14ac:dyDescent="0.25">
      <c r="B628" s="354" t="s">
        <v>263</v>
      </c>
      <c r="C628" s="355">
        <v>39873</v>
      </c>
      <c r="D628" s="6">
        <v>14171</v>
      </c>
      <c r="E628" s="358">
        <f t="shared" si="112"/>
        <v>1180.4442999999999</v>
      </c>
      <c r="F628" s="356">
        <v>0</v>
      </c>
      <c r="G628" s="363">
        <v>541</v>
      </c>
      <c r="H628" s="356">
        <f t="shared" si="113"/>
        <v>639.44429999999988</v>
      </c>
      <c r="I628" s="361">
        <v>0</v>
      </c>
      <c r="J628" s="360">
        <v>8.5</v>
      </c>
      <c r="K628" s="370">
        <f>SUM(D617:D628)</f>
        <v>162005</v>
      </c>
    </row>
    <row r="629" spans="2:11" ht="15" x14ac:dyDescent="0.25">
      <c r="B629" s="354" t="s">
        <v>263</v>
      </c>
      <c r="C629" s="355">
        <v>39904</v>
      </c>
      <c r="D629" s="6">
        <v>14774</v>
      </c>
      <c r="E629" s="358">
        <f t="shared" si="112"/>
        <v>1230.6741999999999</v>
      </c>
      <c r="F629" s="356">
        <v>0</v>
      </c>
      <c r="G629" s="363">
        <v>541</v>
      </c>
      <c r="H629" s="356">
        <f t="shared" si="113"/>
        <v>689.67419999999993</v>
      </c>
      <c r="I629" s="361">
        <v>0</v>
      </c>
      <c r="J629" s="360"/>
    </row>
    <row r="630" spans="2:11" ht="15" x14ac:dyDescent="0.25">
      <c r="B630" s="354" t="s">
        <v>263</v>
      </c>
      <c r="C630" s="355">
        <v>39934</v>
      </c>
      <c r="D630" s="6">
        <v>34896</v>
      </c>
      <c r="E630" s="358">
        <f t="shared" si="112"/>
        <v>2906.8368</v>
      </c>
      <c r="F630" s="356">
        <v>0</v>
      </c>
      <c r="G630" s="363">
        <v>541</v>
      </c>
      <c r="H630" s="356">
        <f t="shared" si="113"/>
        <v>2365.8368</v>
      </c>
      <c r="I630" s="361">
        <v>0</v>
      </c>
      <c r="J630" s="360"/>
    </row>
    <row r="631" spans="2:11" ht="15" x14ac:dyDescent="0.25">
      <c r="B631" s="354" t="s">
        <v>263</v>
      </c>
      <c r="C631" s="355">
        <v>39965</v>
      </c>
      <c r="D631" s="6">
        <v>19140</v>
      </c>
      <c r="E631" s="358">
        <f t="shared" si="112"/>
        <v>1594.3620000000001</v>
      </c>
      <c r="F631" s="356">
        <v>0</v>
      </c>
      <c r="G631" s="363">
        <v>541</v>
      </c>
      <c r="H631" s="356">
        <f t="shared" si="113"/>
        <v>1053.3620000000001</v>
      </c>
      <c r="I631" s="361">
        <v>0</v>
      </c>
      <c r="J631" s="360"/>
    </row>
    <row r="632" spans="2:11" ht="15" x14ac:dyDescent="0.25">
      <c r="B632" s="354" t="s">
        <v>263</v>
      </c>
      <c r="C632" s="355">
        <v>39995</v>
      </c>
      <c r="D632" s="6">
        <v>19140</v>
      </c>
      <c r="E632" s="358">
        <f t="shared" si="112"/>
        <v>1594.3620000000001</v>
      </c>
      <c r="F632" s="356">
        <v>0</v>
      </c>
      <c r="G632" s="363">
        <v>541</v>
      </c>
      <c r="H632" s="356">
        <f t="shared" si="113"/>
        <v>1053.3620000000001</v>
      </c>
      <c r="I632" s="361">
        <v>0</v>
      </c>
      <c r="J632" s="360"/>
    </row>
    <row r="633" spans="2:11" ht="15" x14ac:dyDescent="0.25">
      <c r="B633" s="354" t="s">
        <v>263</v>
      </c>
      <c r="C633" s="355">
        <v>40026</v>
      </c>
      <c r="D633" s="6">
        <v>19720</v>
      </c>
      <c r="E633" s="358">
        <f t="shared" si="112"/>
        <v>1642.6759999999999</v>
      </c>
      <c r="F633" s="356">
        <v>0</v>
      </c>
      <c r="G633" s="363">
        <v>541</v>
      </c>
      <c r="H633" s="356">
        <f t="shared" si="113"/>
        <v>1101.6759999999999</v>
      </c>
      <c r="I633" s="361">
        <v>0</v>
      </c>
      <c r="J633" s="360"/>
    </row>
    <row r="634" spans="2:11" ht="15" x14ac:dyDescent="0.25">
      <c r="B634" s="354" t="s">
        <v>263</v>
      </c>
      <c r="C634" s="355">
        <v>40057</v>
      </c>
      <c r="D634" s="6">
        <v>19720</v>
      </c>
      <c r="E634" s="358">
        <f t="shared" si="112"/>
        <v>1642.6759999999999</v>
      </c>
      <c r="F634" s="356">
        <v>0</v>
      </c>
      <c r="G634" s="363">
        <v>541</v>
      </c>
      <c r="H634" s="356">
        <f t="shared" si="113"/>
        <v>1101.6759999999999</v>
      </c>
      <c r="I634" s="361">
        <v>0</v>
      </c>
      <c r="J634" s="360"/>
    </row>
    <row r="635" spans="2:11" ht="15" x14ac:dyDescent="0.25">
      <c r="B635" s="354" t="s">
        <v>263</v>
      </c>
      <c r="C635" s="355">
        <v>40087</v>
      </c>
      <c r="D635" s="6">
        <v>19720</v>
      </c>
      <c r="E635" s="358">
        <f t="shared" si="112"/>
        <v>1642.6759999999999</v>
      </c>
      <c r="F635" s="356">
        <v>0</v>
      </c>
      <c r="G635" s="363">
        <v>541</v>
      </c>
      <c r="H635" s="356">
        <f t="shared" si="113"/>
        <v>1101.6759999999999</v>
      </c>
      <c r="I635" s="361">
        <v>0</v>
      </c>
      <c r="J635" s="360"/>
    </row>
    <row r="636" spans="2:11" ht="15" x14ac:dyDescent="0.25">
      <c r="B636" s="354" t="s">
        <v>263</v>
      </c>
      <c r="C636" s="355">
        <v>40118</v>
      </c>
      <c r="D636" s="6">
        <v>19720</v>
      </c>
      <c r="E636" s="358">
        <f t="shared" si="112"/>
        <v>1642.6759999999999</v>
      </c>
      <c r="F636" s="356">
        <v>0</v>
      </c>
      <c r="G636" s="363">
        <v>541</v>
      </c>
      <c r="H636" s="356">
        <f t="shared" si="113"/>
        <v>1101.6759999999999</v>
      </c>
      <c r="I636" s="361">
        <v>0</v>
      </c>
      <c r="J636" s="360"/>
    </row>
    <row r="637" spans="2:11" ht="15" x14ac:dyDescent="0.25">
      <c r="B637" s="354" t="s">
        <v>263</v>
      </c>
      <c r="C637" s="355">
        <v>40148</v>
      </c>
      <c r="D637" s="6">
        <v>19720</v>
      </c>
      <c r="E637" s="358">
        <f t="shared" si="112"/>
        <v>1642.6759999999999</v>
      </c>
      <c r="F637" s="356">
        <v>0</v>
      </c>
      <c r="G637" s="363">
        <v>541</v>
      </c>
      <c r="H637" s="356">
        <f t="shared" si="113"/>
        <v>1101.6759999999999</v>
      </c>
      <c r="I637" s="361">
        <v>0</v>
      </c>
      <c r="J637" s="360"/>
    </row>
    <row r="638" spans="2:11" ht="15" x14ac:dyDescent="0.25">
      <c r="B638" s="354" t="s">
        <v>263</v>
      </c>
      <c r="C638" s="355">
        <v>40179</v>
      </c>
      <c r="D638" s="6">
        <v>20740</v>
      </c>
      <c r="E638" s="358">
        <f t="shared" si="112"/>
        <v>1727.6420000000001</v>
      </c>
      <c r="F638" s="356">
        <v>0</v>
      </c>
      <c r="G638" s="363">
        <v>541</v>
      </c>
      <c r="H638" s="356">
        <f t="shared" si="113"/>
        <v>1186.6420000000001</v>
      </c>
      <c r="I638" s="361">
        <v>0</v>
      </c>
      <c r="J638" s="360"/>
    </row>
    <row r="639" spans="2:11" ht="15" x14ac:dyDescent="0.25">
      <c r="B639" s="354" t="s">
        <v>263</v>
      </c>
      <c r="C639" s="355">
        <v>40210</v>
      </c>
      <c r="D639" s="6">
        <v>20740</v>
      </c>
      <c r="E639" s="358">
        <f t="shared" si="112"/>
        <v>1727.6420000000001</v>
      </c>
      <c r="F639" s="356">
        <v>0</v>
      </c>
      <c r="G639" s="363">
        <v>541</v>
      </c>
      <c r="H639" s="356">
        <f t="shared" si="113"/>
        <v>1186.6420000000001</v>
      </c>
      <c r="I639" s="361">
        <v>0</v>
      </c>
      <c r="J639" s="360"/>
    </row>
    <row r="640" spans="2:11" ht="15" x14ac:dyDescent="0.25">
      <c r="B640" s="354" t="s">
        <v>263</v>
      </c>
      <c r="C640" s="355">
        <v>40238</v>
      </c>
      <c r="D640" s="6">
        <v>20740</v>
      </c>
      <c r="E640" s="358">
        <f t="shared" si="112"/>
        <v>1727.6420000000001</v>
      </c>
      <c r="F640" s="356">
        <v>0</v>
      </c>
      <c r="G640" s="363">
        <v>541</v>
      </c>
      <c r="H640" s="356">
        <f t="shared" si="113"/>
        <v>1186.6420000000001</v>
      </c>
      <c r="I640" s="361">
        <v>0</v>
      </c>
      <c r="J640" s="360">
        <v>8.5</v>
      </c>
      <c r="K640" s="370">
        <f>SUM(D629:D640)</f>
        <v>248770</v>
      </c>
    </row>
    <row r="641" spans="2:11" ht="15" x14ac:dyDescent="0.25">
      <c r="B641" s="354" t="s">
        <v>263</v>
      </c>
      <c r="C641" s="355">
        <v>40269</v>
      </c>
      <c r="D641" s="12">
        <v>36496</v>
      </c>
      <c r="E641" s="358">
        <f t="shared" si="112"/>
        <v>3040.1167999999998</v>
      </c>
      <c r="F641" s="356">
        <v>0</v>
      </c>
      <c r="G641" s="363">
        <v>541</v>
      </c>
      <c r="H641" s="356">
        <f t="shared" si="113"/>
        <v>2499.1167999999998</v>
      </c>
      <c r="I641" s="361">
        <v>0</v>
      </c>
      <c r="J641" s="360"/>
    </row>
    <row r="642" spans="2:11" ht="15" x14ac:dyDescent="0.25">
      <c r="B642" s="354" t="s">
        <v>263</v>
      </c>
      <c r="C642" s="355">
        <v>40299</v>
      </c>
      <c r="D642" s="6">
        <v>21590</v>
      </c>
      <c r="E642" s="358">
        <f t="shared" si="112"/>
        <v>1798.4469999999999</v>
      </c>
      <c r="F642" s="356">
        <v>0</v>
      </c>
      <c r="G642" s="363">
        <v>541</v>
      </c>
      <c r="H642" s="356">
        <f t="shared" si="113"/>
        <v>1257.4469999999999</v>
      </c>
      <c r="I642" s="361">
        <v>0</v>
      </c>
      <c r="J642" s="360"/>
    </row>
    <row r="643" spans="2:11" ht="15" x14ac:dyDescent="0.25">
      <c r="B643" s="354" t="s">
        <v>263</v>
      </c>
      <c r="C643" s="355">
        <v>40330</v>
      </c>
      <c r="D643" s="6">
        <v>21590</v>
      </c>
      <c r="E643" s="358">
        <f t="shared" si="112"/>
        <v>1798.4469999999999</v>
      </c>
      <c r="F643" s="356">
        <v>0</v>
      </c>
      <c r="G643" s="363">
        <v>541</v>
      </c>
      <c r="H643" s="356">
        <f t="shared" si="113"/>
        <v>1257.4469999999999</v>
      </c>
      <c r="I643" s="361">
        <v>0</v>
      </c>
      <c r="J643" s="360"/>
    </row>
    <row r="644" spans="2:11" ht="15" x14ac:dyDescent="0.25">
      <c r="B644" s="354" t="s">
        <v>263</v>
      </c>
      <c r="C644" s="355">
        <v>40360</v>
      </c>
      <c r="D644" s="6">
        <v>21590</v>
      </c>
      <c r="E644" s="358">
        <f t="shared" si="112"/>
        <v>1798.4469999999999</v>
      </c>
      <c r="F644" s="356">
        <v>0</v>
      </c>
      <c r="G644" s="363">
        <v>541</v>
      </c>
      <c r="H644" s="356">
        <f t="shared" si="113"/>
        <v>1257.4469999999999</v>
      </c>
      <c r="I644" s="361">
        <v>0</v>
      </c>
      <c r="J644" s="360"/>
    </row>
    <row r="645" spans="2:11" ht="15" x14ac:dyDescent="0.25">
      <c r="B645" s="354" t="s">
        <v>263</v>
      </c>
      <c r="C645" s="355">
        <v>40391</v>
      </c>
      <c r="D645" s="6">
        <v>22238</v>
      </c>
      <c r="E645" s="358">
        <f t="shared" si="112"/>
        <v>1852.4254000000001</v>
      </c>
      <c r="F645" s="356">
        <v>0</v>
      </c>
      <c r="G645" s="363">
        <v>541</v>
      </c>
      <c r="H645" s="356">
        <f t="shared" si="113"/>
        <v>1311.4254000000001</v>
      </c>
      <c r="I645" s="361">
        <v>0</v>
      </c>
      <c r="J645" s="360"/>
    </row>
    <row r="646" spans="2:11" ht="15" x14ac:dyDescent="0.25">
      <c r="B646" s="354" t="s">
        <v>263</v>
      </c>
      <c r="C646" s="355">
        <v>40422</v>
      </c>
      <c r="D646" s="6">
        <v>22238</v>
      </c>
      <c r="E646" s="358">
        <f t="shared" si="112"/>
        <v>1852.4254000000001</v>
      </c>
      <c r="F646" s="356">
        <v>0</v>
      </c>
      <c r="G646" s="363">
        <v>541</v>
      </c>
      <c r="H646" s="356">
        <f t="shared" si="113"/>
        <v>1311.4254000000001</v>
      </c>
      <c r="I646" s="361">
        <v>0</v>
      </c>
      <c r="J646" s="360"/>
    </row>
    <row r="647" spans="2:11" ht="15" x14ac:dyDescent="0.25">
      <c r="B647" s="354" t="s">
        <v>263</v>
      </c>
      <c r="C647" s="355">
        <v>40452</v>
      </c>
      <c r="D647" s="6">
        <v>22238</v>
      </c>
      <c r="E647" s="358">
        <f t="shared" si="112"/>
        <v>1852.4254000000001</v>
      </c>
      <c r="F647" s="356">
        <v>0</v>
      </c>
      <c r="G647" s="363">
        <v>541</v>
      </c>
      <c r="H647" s="356">
        <f t="shared" si="113"/>
        <v>1311.4254000000001</v>
      </c>
      <c r="I647" s="361">
        <v>0</v>
      </c>
      <c r="J647" s="360"/>
    </row>
    <row r="648" spans="2:11" ht="15" x14ac:dyDescent="0.25">
      <c r="B648" s="354" t="s">
        <v>263</v>
      </c>
      <c r="C648" s="355">
        <v>40483</v>
      </c>
      <c r="D648" s="6">
        <v>22238</v>
      </c>
      <c r="E648" s="358">
        <f t="shared" si="112"/>
        <v>1852.4254000000001</v>
      </c>
      <c r="F648" s="356">
        <v>0</v>
      </c>
      <c r="G648" s="363">
        <v>541</v>
      </c>
      <c r="H648" s="356">
        <f t="shared" si="113"/>
        <v>1311.4254000000001</v>
      </c>
      <c r="I648" s="361">
        <v>0</v>
      </c>
      <c r="J648" s="360"/>
    </row>
    <row r="649" spans="2:11" ht="15" x14ac:dyDescent="0.25">
      <c r="B649" s="354" t="s">
        <v>263</v>
      </c>
      <c r="C649" s="355">
        <v>40513</v>
      </c>
      <c r="D649" s="6">
        <v>22238</v>
      </c>
      <c r="E649" s="358">
        <f t="shared" si="112"/>
        <v>1852.4254000000001</v>
      </c>
      <c r="F649" s="356">
        <v>0</v>
      </c>
      <c r="G649" s="363">
        <v>541</v>
      </c>
      <c r="H649" s="356">
        <f t="shared" si="113"/>
        <v>1311.4254000000001</v>
      </c>
      <c r="I649" s="361">
        <v>0</v>
      </c>
      <c r="J649" s="360"/>
    </row>
    <row r="650" spans="2:11" ht="15" x14ac:dyDescent="0.25">
      <c r="B650" s="354" t="s">
        <v>263</v>
      </c>
      <c r="C650" s="355">
        <v>40544</v>
      </c>
      <c r="D650" s="6">
        <v>23639</v>
      </c>
      <c r="E650" s="358">
        <f t="shared" si="112"/>
        <v>1969.1287</v>
      </c>
      <c r="F650" s="356">
        <v>0</v>
      </c>
      <c r="G650" s="363">
        <v>541</v>
      </c>
      <c r="H650" s="356">
        <f t="shared" si="113"/>
        <v>1428.1287</v>
      </c>
      <c r="I650" s="361">
        <v>0</v>
      </c>
      <c r="J650" s="360"/>
    </row>
    <row r="651" spans="2:11" ht="15" x14ac:dyDescent="0.25">
      <c r="B651" s="354" t="s">
        <v>263</v>
      </c>
      <c r="C651" s="355">
        <v>40575</v>
      </c>
      <c r="D651" s="6">
        <v>23639</v>
      </c>
      <c r="E651" s="358">
        <f t="shared" si="112"/>
        <v>1969.1287</v>
      </c>
      <c r="F651" s="356">
        <v>0</v>
      </c>
      <c r="G651" s="363">
        <v>541</v>
      </c>
      <c r="H651" s="356">
        <f t="shared" si="113"/>
        <v>1428.1287</v>
      </c>
      <c r="I651" s="361">
        <v>0</v>
      </c>
      <c r="J651" s="360"/>
    </row>
    <row r="652" spans="2:11" ht="15" x14ac:dyDescent="0.25">
      <c r="B652" s="354" t="s">
        <v>263</v>
      </c>
      <c r="C652" s="355">
        <v>40603</v>
      </c>
      <c r="D652" s="6">
        <v>23639</v>
      </c>
      <c r="E652" s="358">
        <f t="shared" si="112"/>
        <v>1969.1287</v>
      </c>
      <c r="F652" s="356">
        <v>0</v>
      </c>
      <c r="G652" s="363">
        <v>541</v>
      </c>
      <c r="H652" s="356">
        <f t="shared" si="113"/>
        <v>1428.1287</v>
      </c>
      <c r="I652" s="361">
        <v>0</v>
      </c>
      <c r="J652" s="360">
        <v>9.5</v>
      </c>
      <c r="K652" s="370">
        <f>SUM(D641:D652)</f>
        <v>283373</v>
      </c>
    </row>
    <row r="653" spans="2:11" ht="15" x14ac:dyDescent="0.25">
      <c r="B653" s="354" t="s">
        <v>263</v>
      </c>
      <c r="C653" s="355">
        <v>40634</v>
      </c>
      <c r="D653" s="6">
        <v>23639</v>
      </c>
      <c r="E653" s="358">
        <f t="shared" si="112"/>
        <v>1969.1287</v>
      </c>
      <c r="F653" s="356">
        <v>0</v>
      </c>
      <c r="G653" s="363">
        <v>541</v>
      </c>
      <c r="H653" s="356">
        <f t="shared" si="113"/>
        <v>1428.1287</v>
      </c>
      <c r="I653" s="361">
        <v>0</v>
      </c>
      <c r="J653" s="360"/>
    </row>
    <row r="654" spans="2:11" ht="15" x14ac:dyDescent="0.25">
      <c r="B654" s="354" t="s">
        <v>263</v>
      </c>
      <c r="C654" s="355">
        <v>40664</v>
      </c>
      <c r="D654" s="6">
        <v>39395</v>
      </c>
      <c r="E654" s="358">
        <f t="shared" si="112"/>
        <v>3281.6035000000002</v>
      </c>
      <c r="F654" s="356">
        <v>0</v>
      </c>
      <c r="G654" s="363">
        <v>541</v>
      </c>
      <c r="H654" s="356">
        <f t="shared" si="113"/>
        <v>2740.6035000000002</v>
      </c>
      <c r="I654" s="361">
        <v>0</v>
      </c>
      <c r="J654" s="360"/>
    </row>
    <row r="655" spans="2:11" ht="15" x14ac:dyDescent="0.25">
      <c r="B655" s="354" t="s">
        <v>263</v>
      </c>
      <c r="C655" s="355">
        <v>40695</v>
      </c>
      <c r="D655" s="6">
        <v>23639</v>
      </c>
      <c r="E655" s="358">
        <f t="shared" si="112"/>
        <v>1969.1287</v>
      </c>
      <c r="F655" s="356">
        <v>0</v>
      </c>
      <c r="G655" s="363">
        <v>541</v>
      </c>
      <c r="H655" s="356">
        <f t="shared" si="113"/>
        <v>1428.1287</v>
      </c>
      <c r="I655" s="361">
        <v>0</v>
      </c>
      <c r="J655" s="360"/>
    </row>
    <row r="656" spans="2:11" ht="15" x14ac:dyDescent="0.25">
      <c r="B656" s="354" t="s">
        <v>263</v>
      </c>
      <c r="C656" s="355">
        <v>40725</v>
      </c>
      <c r="D656" s="6">
        <v>23639</v>
      </c>
      <c r="E656" s="358">
        <f t="shared" si="112"/>
        <v>1969.1287</v>
      </c>
      <c r="F656" s="356">
        <v>0</v>
      </c>
      <c r="G656" s="363">
        <v>541</v>
      </c>
      <c r="H656" s="356">
        <f t="shared" si="113"/>
        <v>1428.1287</v>
      </c>
      <c r="I656" s="361">
        <v>0</v>
      </c>
      <c r="J656" s="360"/>
    </row>
    <row r="657" spans="2:11" ht="15" x14ac:dyDescent="0.25">
      <c r="B657" s="354" t="s">
        <v>263</v>
      </c>
      <c r="C657" s="355">
        <v>40756</v>
      </c>
      <c r="D657" s="6">
        <v>24354</v>
      </c>
      <c r="E657" s="358">
        <f t="shared" si="112"/>
        <v>2028.6882000000001</v>
      </c>
      <c r="F657" s="356">
        <v>0</v>
      </c>
      <c r="G657" s="363">
        <v>541</v>
      </c>
      <c r="H657" s="356">
        <f t="shared" si="113"/>
        <v>1487.6882000000001</v>
      </c>
      <c r="I657" s="361">
        <v>0</v>
      </c>
      <c r="J657" s="360"/>
    </row>
    <row r="658" spans="2:11" ht="15" x14ac:dyDescent="0.25">
      <c r="B658" s="354" t="s">
        <v>263</v>
      </c>
      <c r="C658" s="355">
        <v>40787</v>
      </c>
      <c r="D658" s="6">
        <v>24354</v>
      </c>
      <c r="E658" s="358">
        <f t="shared" ref="E658:E721" si="114">SUM(D658*8.33%)</f>
        <v>2028.6882000000001</v>
      </c>
      <c r="F658" s="356">
        <v>0</v>
      </c>
      <c r="G658" s="363">
        <v>541</v>
      </c>
      <c r="H658" s="356">
        <f t="shared" si="113"/>
        <v>1487.6882000000001</v>
      </c>
      <c r="I658" s="361">
        <v>0</v>
      </c>
      <c r="J658" s="360"/>
    </row>
    <row r="659" spans="2:11" ht="15" x14ac:dyDescent="0.25">
      <c r="B659" s="354" t="s">
        <v>263</v>
      </c>
      <c r="C659" s="355">
        <v>40817</v>
      </c>
      <c r="D659" s="6">
        <v>24354</v>
      </c>
      <c r="E659" s="358">
        <f t="shared" si="114"/>
        <v>2028.6882000000001</v>
      </c>
      <c r="F659" s="356">
        <v>0</v>
      </c>
      <c r="G659" s="363">
        <v>541</v>
      </c>
      <c r="H659" s="356">
        <f t="shared" si="113"/>
        <v>1487.6882000000001</v>
      </c>
      <c r="I659" s="361">
        <v>0</v>
      </c>
      <c r="J659" s="360"/>
    </row>
    <row r="660" spans="2:11" ht="15" x14ac:dyDescent="0.25">
      <c r="B660" s="354" t="s">
        <v>263</v>
      </c>
      <c r="C660" s="355">
        <v>40848</v>
      </c>
      <c r="D660" s="6">
        <v>24354</v>
      </c>
      <c r="E660" s="358">
        <f t="shared" si="114"/>
        <v>2028.6882000000001</v>
      </c>
      <c r="F660" s="356">
        <v>0</v>
      </c>
      <c r="G660" s="363">
        <v>541</v>
      </c>
      <c r="H660" s="356">
        <f t="shared" si="113"/>
        <v>1487.6882000000001</v>
      </c>
      <c r="I660" s="361">
        <v>0</v>
      </c>
      <c r="J660" s="360"/>
    </row>
    <row r="661" spans="2:11" ht="15" x14ac:dyDescent="0.25">
      <c r="B661" s="354" t="s">
        <v>263</v>
      </c>
      <c r="C661" s="355">
        <v>40878</v>
      </c>
      <c r="D661" s="6">
        <v>24354</v>
      </c>
      <c r="E661" s="358">
        <f t="shared" si="114"/>
        <v>2028.6882000000001</v>
      </c>
      <c r="F661" s="356">
        <v>0</v>
      </c>
      <c r="G661" s="363">
        <v>541</v>
      </c>
      <c r="H661" s="356">
        <f t="shared" ref="H661:H724" si="115">SUM(E661-G661)</f>
        <v>1487.6882000000001</v>
      </c>
      <c r="I661" s="361">
        <v>0</v>
      </c>
      <c r="J661" s="360"/>
    </row>
    <row r="662" spans="2:11" ht="15" x14ac:dyDescent="0.25">
      <c r="B662" s="354" t="s">
        <v>263</v>
      </c>
      <c r="C662" s="355">
        <v>40909</v>
      </c>
      <c r="D662" s="6">
        <v>24354</v>
      </c>
      <c r="E662" s="358">
        <f t="shared" si="114"/>
        <v>2028.6882000000001</v>
      </c>
      <c r="F662" s="356">
        <v>0</v>
      </c>
      <c r="G662" s="363">
        <v>541</v>
      </c>
      <c r="H662" s="356">
        <f t="shared" si="115"/>
        <v>1487.6882000000001</v>
      </c>
      <c r="I662" s="361">
        <v>0</v>
      </c>
      <c r="J662" s="360"/>
    </row>
    <row r="663" spans="2:11" ht="15" x14ac:dyDescent="0.25">
      <c r="B663" s="354" t="s">
        <v>263</v>
      </c>
      <c r="C663" s="355">
        <v>40940</v>
      </c>
      <c r="D663" s="6">
        <v>26158</v>
      </c>
      <c r="E663" s="358">
        <f t="shared" si="114"/>
        <v>2178.9614000000001</v>
      </c>
      <c r="F663" s="356">
        <v>0</v>
      </c>
      <c r="G663" s="363">
        <v>541</v>
      </c>
      <c r="H663" s="356">
        <f t="shared" si="115"/>
        <v>1637.9614000000001</v>
      </c>
      <c r="I663" s="361">
        <v>0</v>
      </c>
      <c r="J663" s="360"/>
    </row>
    <row r="664" spans="2:11" ht="15" x14ac:dyDescent="0.25">
      <c r="B664" s="354" t="s">
        <v>263</v>
      </c>
      <c r="C664" s="355">
        <v>40969</v>
      </c>
      <c r="D664" s="6">
        <v>26158</v>
      </c>
      <c r="E664" s="358">
        <f t="shared" si="114"/>
        <v>2178.9614000000001</v>
      </c>
      <c r="F664" s="356">
        <v>0</v>
      </c>
      <c r="G664" s="363">
        <v>541</v>
      </c>
      <c r="H664" s="356">
        <f t="shared" si="115"/>
        <v>1637.9614000000001</v>
      </c>
      <c r="I664" s="361">
        <v>0</v>
      </c>
      <c r="J664" s="360">
        <v>8.25</v>
      </c>
      <c r="K664" s="370">
        <f>SUM(D653:D664)</f>
        <v>308752</v>
      </c>
    </row>
    <row r="665" spans="2:11" ht="15" x14ac:dyDescent="0.25">
      <c r="B665" s="354" t="s">
        <v>263</v>
      </c>
      <c r="C665" s="355">
        <v>41000</v>
      </c>
      <c r="D665" s="6">
        <v>26158</v>
      </c>
      <c r="E665" s="358">
        <f t="shared" si="114"/>
        <v>2178.9614000000001</v>
      </c>
      <c r="F665" s="356">
        <v>0</v>
      </c>
      <c r="G665" s="363">
        <v>541</v>
      </c>
      <c r="H665" s="356">
        <f t="shared" si="115"/>
        <v>1637.9614000000001</v>
      </c>
      <c r="I665" s="361">
        <v>0</v>
      </c>
      <c r="J665" s="360"/>
    </row>
    <row r="666" spans="2:11" ht="15" x14ac:dyDescent="0.25">
      <c r="B666" s="354" t="s">
        <v>263</v>
      </c>
      <c r="C666" s="355">
        <v>41030</v>
      </c>
      <c r="D666" s="6">
        <v>26158</v>
      </c>
      <c r="E666" s="358">
        <f t="shared" si="114"/>
        <v>2178.9614000000001</v>
      </c>
      <c r="F666" s="356">
        <v>0</v>
      </c>
      <c r="G666" s="363">
        <v>541</v>
      </c>
      <c r="H666" s="356">
        <f t="shared" si="115"/>
        <v>1637.9614000000001</v>
      </c>
      <c r="I666" s="361">
        <v>0</v>
      </c>
      <c r="J666" s="360"/>
    </row>
    <row r="667" spans="2:11" ht="15" x14ac:dyDescent="0.25">
      <c r="B667" s="354" t="s">
        <v>263</v>
      </c>
      <c r="C667" s="355">
        <v>41061</v>
      </c>
      <c r="D667" s="6">
        <v>26158</v>
      </c>
      <c r="E667" s="358">
        <f t="shared" si="114"/>
        <v>2178.9614000000001</v>
      </c>
      <c r="F667" s="356">
        <v>0</v>
      </c>
      <c r="G667" s="363">
        <v>541</v>
      </c>
      <c r="H667" s="356">
        <f t="shared" si="115"/>
        <v>1637.9614000000001</v>
      </c>
      <c r="I667" s="361">
        <v>0</v>
      </c>
      <c r="J667" s="360"/>
    </row>
    <row r="668" spans="2:11" ht="15" x14ac:dyDescent="0.25">
      <c r="B668" s="354" t="s">
        <v>263</v>
      </c>
      <c r="C668" s="355">
        <v>41091</v>
      </c>
      <c r="D668" s="6">
        <v>26158</v>
      </c>
      <c r="E668" s="358">
        <f t="shared" si="114"/>
        <v>2178.9614000000001</v>
      </c>
      <c r="F668" s="356">
        <v>0</v>
      </c>
      <c r="G668" s="363">
        <v>541</v>
      </c>
      <c r="H668" s="356">
        <f t="shared" si="115"/>
        <v>1637.9614000000001</v>
      </c>
      <c r="I668" s="361">
        <v>0</v>
      </c>
      <c r="J668" s="360"/>
    </row>
    <row r="669" spans="2:11" ht="15" x14ac:dyDescent="0.25">
      <c r="B669" s="354" t="s">
        <v>263</v>
      </c>
      <c r="C669" s="355">
        <v>41122</v>
      </c>
      <c r="D669" s="6">
        <v>26956</v>
      </c>
      <c r="E669" s="358">
        <f t="shared" si="114"/>
        <v>2245.4348</v>
      </c>
      <c r="F669" s="356">
        <v>0</v>
      </c>
      <c r="G669" s="363">
        <v>541</v>
      </c>
      <c r="H669" s="356">
        <f t="shared" si="115"/>
        <v>1704.4348</v>
      </c>
      <c r="I669" s="361">
        <v>0</v>
      </c>
      <c r="J669" s="360"/>
    </row>
    <row r="670" spans="2:11" ht="15" x14ac:dyDescent="0.25">
      <c r="B670" s="354" t="s">
        <v>263</v>
      </c>
      <c r="C670" s="355">
        <v>41153</v>
      </c>
      <c r="D670" s="6">
        <v>26956</v>
      </c>
      <c r="E670" s="358">
        <f t="shared" si="114"/>
        <v>2245.4348</v>
      </c>
      <c r="F670" s="356">
        <v>0</v>
      </c>
      <c r="G670" s="363">
        <v>541</v>
      </c>
      <c r="H670" s="356">
        <f t="shared" si="115"/>
        <v>1704.4348</v>
      </c>
      <c r="I670" s="361">
        <v>0</v>
      </c>
      <c r="J670" s="360"/>
    </row>
    <row r="671" spans="2:11" ht="15" x14ac:dyDescent="0.25">
      <c r="B671" s="354" t="s">
        <v>263</v>
      </c>
      <c r="C671" s="355">
        <v>41183</v>
      </c>
      <c r="D671" s="6">
        <v>26956</v>
      </c>
      <c r="E671" s="358">
        <f t="shared" si="114"/>
        <v>2245.4348</v>
      </c>
      <c r="F671" s="356">
        <v>0</v>
      </c>
      <c r="G671" s="363">
        <v>541</v>
      </c>
      <c r="H671" s="356">
        <f t="shared" si="115"/>
        <v>1704.4348</v>
      </c>
      <c r="I671" s="361">
        <v>0</v>
      </c>
      <c r="J671" s="360"/>
    </row>
    <row r="672" spans="2:11" ht="15" x14ac:dyDescent="0.25">
      <c r="B672" s="354" t="s">
        <v>263</v>
      </c>
      <c r="C672" s="355">
        <v>41214</v>
      </c>
      <c r="D672" s="6">
        <v>26956</v>
      </c>
      <c r="E672" s="358">
        <f t="shared" si="114"/>
        <v>2245.4348</v>
      </c>
      <c r="F672" s="356">
        <v>0</v>
      </c>
      <c r="G672" s="363">
        <v>541</v>
      </c>
      <c r="H672" s="356">
        <f t="shared" si="115"/>
        <v>1704.4348</v>
      </c>
      <c r="I672" s="361">
        <v>0</v>
      </c>
      <c r="J672" s="360"/>
    </row>
    <row r="673" spans="2:11" ht="15" x14ac:dyDescent="0.25">
      <c r="B673" s="354" t="s">
        <v>263</v>
      </c>
      <c r="C673" s="355">
        <v>41244</v>
      </c>
      <c r="D673" s="6">
        <v>26956</v>
      </c>
      <c r="E673" s="358">
        <f t="shared" si="114"/>
        <v>2245.4348</v>
      </c>
      <c r="F673" s="356">
        <v>0</v>
      </c>
      <c r="G673" s="363">
        <v>541</v>
      </c>
      <c r="H673" s="356">
        <f t="shared" si="115"/>
        <v>1704.4348</v>
      </c>
      <c r="I673" s="361">
        <v>0</v>
      </c>
      <c r="J673" s="360"/>
    </row>
    <row r="674" spans="2:11" ht="15" x14ac:dyDescent="0.25">
      <c r="B674" s="354" t="s">
        <v>263</v>
      </c>
      <c r="C674" s="355">
        <v>41275</v>
      </c>
      <c r="D674" s="6">
        <v>26956</v>
      </c>
      <c r="E674" s="358">
        <f t="shared" si="114"/>
        <v>2245.4348</v>
      </c>
      <c r="F674" s="356">
        <v>0</v>
      </c>
      <c r="G674" s="363">
        <v>541</v>
      </c>
      <c r="H674" s="356">
        <f t="shared" si="115"/>
        <v>1704.4348</v>
      </c>
      <c r="I674" s="361">
        <v>0</v>
      </c>
      <c r="J674" s="360"/>
    </row>
    <row r="675" spans="2:11" ht="15" x14ac:dyDescent="0.25">
      <c r="B675" s="354" t="s">
        <v>263</v>
      </c>
      <c r="C675" s="355">
        <v>41306</v>
      </c>
      <c r="D675" s="6">
        <v>28257</v>
      </c>
      <c r="E675" s="358">
        <f t="shared" si="114"/>
        <v>2353.8081000000002</v>
      </c>
      <c r="F675" s="356">
        <v>0</v>
      </c>
      <c r="G675" s="363">
        <v>541</v>
      </c>
      <c r="H675" s="356">
        <f t="shared" si="115"/>
        <v>1812.8081000000002</v>
      </c>
      <c r="I675" s="361">
        <v>0</v>
      </c>
      <c r="J675" s="360"/>
    </row>
    <row r="676" spans="2:11" ht="15" x14ac:dyDescent="0.25">
      <c r="B676" s="354" t="s">
        <v>263</v>
      </c>
      <c r="C676" s="355">
        <v>41334</v>
      </c>
      <c r="D676" s="6">
        <v>28257</v>
      </c>
      <c r="E676" s="358">
        <f t="shared" si="114"/>
        <v>2353.8081000000002</v>
      </c>
      <c r="F676" s="356">
        <v>0</v>
      </c>
      <c r="G676" s="363">
        <v>541</v>
      </c>
      <c r="H676" s="356">
        <f t="shared" si="115"/>
        <v>1812.8081000000002</v>
      </c>
      <c r="I676" s="361">
        <v>0</v>
      </c>
      <c r="J676" s="360">
        <v>8.5</v>
      </c>
      <c r="K676" s="370">
        <f>SUM(D665:D676)</f>
        <v>322882</v>
      </c>
    </row>
    <row r="677" spans="2:11" ht="15" x14ac:dyDescent="0.25">
      <c r="B677" s="354" t="s">
        <v>263</v>
      </c>
      <c r="C677" s="355">
        <v>41365</v>
      </c>
      <c r="D677" s="12">
        <v>33245</v>
      </c>
      <c r="E677" s="358">
        <f t="shared" si="114"/>
        <v>2769.3085000000001</v>
      </c>
      <c r="F677" s="356">
        <v>0</v>
      </c>
      <c r="G677" s="363">
        <v>541</v>
      </c>
      <c r="H677" s="356">
        <f t="shared" si="115"/>
        <v>2228.3085000000001</v>
      </c>
      <c r="I677" s="361">
        <v>0</v>
      </c>
      <c r="J677" s="360"/>
    </row>
    <row r="678" spans="2:11" ht="15" x14ac:dyDescent="0.25">
      <c r="B678" s="354" t="s">
        <v>263</v>
      </c>
      <c r="C678" s="355">
        <v>41395</v>
      </c>
      <c r="D678" s="6">
        <v>29518</v>
      </c>
      <c r="E678" s="358">
        <f t="shared" si="114"/>
        <v>2458.8494000000001</v>
      </c>
      <c r="F678" s="356">
        <v>0</v>
      </c>
      <c r="G678" s="363">
        <v>541</v>
      </c>
      <c r="H678" s="356">
        <f t="shared" si="115"/>
        <v>1917.8494000000001</v>
      </c>
      <c r="I678" s="361">
        <v>0</v>
      </c>
      <c r="J678" s="360"/>
    </row>
    <row r="679" spans="2:11" ht="15" x14ac:dyDescent="0.25">
      <c r="B679" s="354" t="s">
        <v>263</v>
      </c>
      <c r="C679" s="355">
        <v>41426</v>
      </c>
      <c r="D679" s="6">
        <v>29518</v>
      </c>
      <c r="E679" s="358">
        <f t="shared" si="114"/>
        <v>2458.8494000000001</v>
      </c>
      <c r="F679" s="356">
        <v>0</v>
      </c>
      <c r="G679" s="363">
        <v>541</v>
      </c>
      <c r="H679" s="356">
        <f t="shared" si="115"/>
        <v>1917.8494000000001</v>
      </c>
      <c r="I679" s="361">
        <v>0</v>
      </c>
      <c r="J679" s="360"/>
    </row>
    <row r="680" spans="2:11" ht="15" x14ac:dyDescent="0.25">
      <c r="B680" s="354" t="s">
        <v>263</v>
      </c>
      <c r="C680" s="355">
        <v>41456</v>
      </c>
      <c r="D680" s="6">
        <v>29518</v>
      </c>
      <c r="E680" s="358">
        <f t="shared" si="114"/>
        <v>2458.8494000000001</v>
      </c>
      <c r="F680" s="356">
        <v>0</v>
      </c>
      <c r="G680" s="363">
        <v>541</v>
      </c>
      <c r="H680" s="356">
        <f t="shared" si="115"/>
        <v>1917.8494000000001</v>
      </c>
      <c r="I680" s="361">
        <v>0</v>
      </c>
      <c r="J680" s="360"/>
    </row>
    <row r="681" spans="2:11" ht="15" x14ac:dyDescent="0.25">
      <c r="B681" s="354" t="s">
        <v>263</v>
      </c>
      <c r="C681" s="355">
        <v>41487</v>
      </c>
      <c r="D681" s="6">
        <v>30415</v>
      </c>
      <c r="E681" s="358">
        <f t="shared" si="114"/>
        <v>2533.5695000000001</v>
      </c>
      <c r="F681" s="356">
        <v>0</v>
      </c>
      <c r="G681" s="363">
        <v>541</v>
      </c>
      <c r="H681" s="356">
        <f t="shared" si="115"/>
        <v>1992.5695000000001</v>
      </c>
      <c r="I681" s="361">
        <v>0</v>
      </c>
      <c r="J681" s="360"/>
    </row>
    <row r="682" spans="2:11" ht="15" x14ac:dyDescent="0.25">
      <c r="B682" s="354" t="s">
        <v>263</v>
      </c>
      <c r="C682" s="355">
        <v>41518</v>
      </c>
      <c r="D682" s="6">
        <v>30415</v>
      </c>
      <c r="E682" s="358">
        <f t="shared" si="114"/>
        <v>2533.5695000000001</v>
      </c>
      <c r="F682" s="356">
        <v>0</v>
      </c>
      <c r="G682" s="363">
        <v>541</v>
      </c>
      <c r="H682" s="356">
        <f t="shared" si="115"/>
        <v>1992.5695000000001</v>
      </c>
      <c r="I682" s="361">
        <v>0</v>
      </c>
      <c r="J682" s="360"/>
    </row>
    <row r="683" spans="2:11" ht="15" x14ac:dyDescent="0.25">
      <c r="B683" s="354" t="s">
        <v>263</v>
      </c>
      <c r="C683" s="355">
        <v>41548</v>
      </c>
      <c r="D683" s="6">
        <v>30415</v>
      </c>
      <c r="E683" s="358">
        <f t="shared" si="114"/>
        <v>2533.5695000000001</v>
      </c>
      <c r="F683" s="356">
        <v>0</v>
      </c>
      <c r="G683" s="363">
        <v>541</v>
      </c>
      <c r="H683" s="356">
        <f t="shared" si="115"/>
        <v>1992.5695000000001</v>
      </c>
      <c r="I683" s="361">
        <v>0</v>
      </c>
      <c r="J683" s="360"/>
    </row>
    <row r="684" spans="2:11" ht="15" x14ac:dyDescent="0.25">
      <c r="B684" s="354" t="s">
        <v>263</v>
      </c>
      <c r="C684" s="355">
        <v>41579</v>
      </c>
      <c r="D684" s="6">
        <v>30415</v>
      </c>
      <c r="E684" s="358">
        <f t="shared" si="114"/>
        <v>2533.5695000000001</v>
      </c>
      <c r="F684" s="356">
        <v>0</v>
      </c>
      <c r="G684" s="363">
        <v>541</v>
      </c>
      <c r="H684" s="356">
        <f t="shared" si="115"/>
        <v>1992.5695000000001</v>
      </c>
      <c r="I684" s="361">
        <v>0</v>
      </c>
      <c r="J684" s="360"/>
    </row>
    <row r="685" spans="2:11" ht="15" x14ac:dyDescent="0.25">
      <c r="B685" s="354" t="s">
        <v>263</v>
      </c>
      <c r="C685" s="355">
        <v>41609</v>
      </c>
      <c r="D685" s="6">
        <v>30415</v>
      </c>
      <c r="E685" s="358">
        <f t="shared" si="114"/>
        <v>2533.5695000000001</v>
      </c>
      <c r="F685" s="356">
        <v>0</v>
      </c>
      <c r="G685" s="363">
        <v>541</v>
      </c>
      <c r="H685" s="356">
        <f t="shared" si="115"/>
        <v>1992.5695000000001</v>
      </c>
      <c r="I685" s="361">
        <v>0</v>
      </c>
      <c r="J685" s="360"/>
    </row>
    <row r="686" spans="2:11" ht="15" x14ac:dyDescent="0.25">
      <c r="B686" s="354" t="s">
        <v>263</v>
      </c>
      <c r="C686" s="355">
        <v>41640</v>
      </c>
      <c r="D686" s="6">
        <v>30415</v>
      </c>
      <c r="E686" s="358">
        <f t="shared" si="114"/>
        <v>2533.5695000000001</v>
      </c>
      <c r="F686" s="356">
        <v>0</v>
      </c>
      <c r="G686" s="363">
        <v>541</v>
      </c>
      <c r="H686" s="356">
        <f t="shared" si="115"/>
        <v>1992.5695000000001</v>
      </c>
      <c r="I686" s="361">
        <v>0</v>
      </c>
      <c r="J686" s="360"/>
    </row>
    <row r="687" spans="2:11" ht="15" x14ac:dyDescent="0.25">
      <c r="B687" s="354" t="s">
        <v>263</v>
      </c>
      <c r="C687" s="355">
        <v>41671</v>
      </c>
      <c r="D687" s="6">
        <v>31616</v>
      </c>
      <c r="E687" s="358">
        <f t="shared" si="114"/>
        <v>2633.6127999999999</v>
      </c>
      <c r="F687" s="356">
        <v>0</v>
      </c>
      <c r="G687" s="363">
        <v>541</v>
      </c>
      <c r="H687" s="356">
        <f t="shared" si="115"/>
        <v>2092.6127999999999</v>
      </c>
      <c r="I687" s="361">
        <v>0</v>
      </c>
      <c r="J687" s="360"/>
    </row>
    <row r="688" spans="2:11" ht="15" x14ac:dyDescent="0.25">
      <c r="B688" s="354" t="s">
        <v>263</v>
      </c>
      <c r="C688" s="355">
        <v>41699</v>
      </c>
      <c r="D688" s="6">
        <v>31616</v>
      </c>
      <c r="E688" s="358">
        <f t="shared" si="114"/>
        <v>2633.6127999999999</v>
      </c>
      <c r="F688" s="356">
        <v>0</v>
      </c>
      <c r="G688" s="363">
        <v>541</v>
      </c>
      <c r="H688" s="356">
        <f t="shared" si="115"/>
        <v>2092.6127999999999</v>
      </c>
      <c r="I688" s="361">
        <v>0</v>
      </c>
      <c r="J688" s="360">
        <v>8.75</v>
      </c>
      <c r="K688" s="370">
        <f>SUM(D677:D688)</f>
        <v>367521</v>
      </c>
    </row>
    <row r="689" spans="2:11" ht="15" x14ac:dyDescent="0.25">
      <c r="B689" s="354" t="s">
        <v>263</v>
      </c>
      <c r="C689" s="355">
        <v>41730</v>
      </c>
      <c r="D689" s="6">
        <v>31616</v>
      </c>
      <c r="E689" s="358">
        <f t="shared" si="114"/>
        <v>2633.6127999999999</v>
      </c>
      <c r="F689" s="356">
        <v>0</v>
      </c>
      <c r="G689" s="363">
        <v>541</v>
      </c>
      <c r="H689" s="356">
        <f t="shared" si="115"/>
        <v>2092.6127999999999</v>
      </c>
      <c r="I689" s="361">
        <v>0</v>
      </c>
      <c r="J689" s="360"/>
    </row>
    <row r="690" spans="2:11" ht="15" x14ac:dyDescent="0.25">
      <c r="B690" s="354" t="s">
        <v>263</v>
      </c>
      <c r="C690" s="355">
        <v>41760</v>
      </c>
      <c r="D690" s="6">
        <v>31616</v>
      </c>
      <c r="E690" s="358">
        <f t="shared" si="114"/>
        <v>2633.6127999999999</v>
      </c>
      <c r="F690" s="356">
        <v>0</v>
      </c>
      <c r="G690" s="363">
        <v>541</v>
      </c>
      <c r="H690" s="356">
        <f t="shared" si="115"/>
        <v>2092.6127999999999</v>
      </c>
      <c r="I690" s="361">
        <v>0</v>
      </c>
      <c r="J690" s="360"/>
    </row>
    <row r="691" spans="2:11" ht="15" x14ac:dyDescent="0.25">
      <c r="B691" s="354" t="s">
        <v>263</v>
      </c>
      <c r="C691" s="355">
        <v>41791</v>
      </c>
      <c r="D691" s="6">
        <v>31616</v>
      </c>
      <c r="E691" s="358">
        <f t="shared" si="114"/>
        <v>2633.6127999999999</v>
      </c>
      <c r="F691" s="356">
        <v>0</v>
      </c>
      <c r="G691" s="363">
        <v>541</v>
      </c>
      <c r="H691" s="356">
        <f t="shared" si="115"/>
        <v>2092.6127999999999</v>
      </c>
      <c r="I691" s="361">
        <v>0</v>
      </c>
      <c r="J691" s="360"/>
    </row>
    <row r="692" spans="2:11" ht="15" x14ac:dyDescent="0.25">
      <c r="B692" s="354" t="s">
        <v>263</v>
      </c>
      <c r="C692" s="355">
        <v>41821</v>
      </c>
      <c r="D692" s="6">
        <v>31616</v>
      </c>
      <c r="E692" s="358">
        <f t="shared" si="114"/>
        <v>2633.6127999999999</v>
      </c>
      <c r="F692" s="356">
        <v>0</v>
      </c>
      <c r="G692" s="363">
        <v>541</v>
      </c>
      <c r="H692" s="356">
        <f t="shared" si="115"/>
        <v>2092.6127999999999</v>
      </c>
      <c r="I692" s="361">
        <v>0</v>
      </c>
      <c r="J692" s="360"/>
    </row>
    <row r="693" spans="2:11" ht="15" x14ac:dyDescent="0.25">
      <c r="B693" s="354" t="s">
        <v>263</v>
      </c>
      <c r="C693" s="355">
        <v>41852</v>
      </c>
      <c r="D693" s="6">
        <v>32564</v>
      </c>
      <c r="E693" s="358">
        <f t="shared" si="114"/>
        <v>2712.5812000000001</v>
      </c>
      <c r="F693" s="356">
        <v>0</v>
      </c>
      <c r="G693" s="363">
        <v>541</v>
      </c>
      <c r="H693" s="356">
        <f t="shared" si="115"/>
        <v>2171.5812000000001</v>
      </c>
      <c r="I693" s="361">
        <v>0</v>
      </c>
      <c r="J693" s="360"/>
    </row>
    <row r="694" spans="2:11" ht="15" x14ac:dyDescent="0.25">
      <c r="B694" s="354" t="s">
        <v>263</v>
      </c>
      <c r="C694" s="355">
        <v>41883</v>
      </c>
      <c r="D694" s="6">
        <v>32564</v>
      </c>
      <c r="E694" s="358">
        <f t="shared" si="114"/>
        <v>2712.5812000000001</v>
      </c>
      <c r="F694" s="356">
        <f t="shared" ref="F694:F738" si="116">SUM(D694-G694)*1.16%</f>
        <v>363.24239999999998</v>
      </c>
      <c r="G694" s="354">
        <v>1250</v>
      </c>
      <c r="H694" s="356">
        <f t="shared" si="115"/>
        <v>1462.5812000000001</v>
      </c>
      <c r="I694" s="361">
        <v>0</v>
      </c>
      <c r="J694" s="360"/>
    </row>
    <row r="695" spans="2:11" ht="15" x14ac:dyDescent="0.25">
      <c r="B695" s="354" t="s">
        <v>263</v>
      </c>
      <c r="C695" s="355">
        <v>41913</v>
      </c>
      <c r="D695" s="6">
        <v>32564</v>
      </c>
      <c r="E695" s="358">
        <f t="shared" si="114"/>
        <v>2712.5812000000001</v>
      </c>
      <c r="F695" s="356">
        <f t="shared" si="116"/>
        <v>363.24239999999998</v>
      </c>
      <c r="G695" s="354">
        <v>1250</v>
      </c>
      <c r="H695" s="356">
        <f t="shared" si="115"/>
        <v>1462.5812000000001</v>
      </c>
      <c r="I695" s="361">
        <v>0</v>
      </c>
      <c r="J695" s="360"/>
    </row>
    <row r="696" spans="2:11" ht="15" x14ac:dyDescent="0.25">
      <c r="B696" s="354" t="s">
        <v>263</v>
      </c>
      <c r="C696" s="355">
        <v>41944</v>
      </c>
      <c r="D696" s="6">
        <v>32564</v>
      </c>
      <c r="E696" s="358">
        <f t="shared" si="114"/>
        <v>2712.5812000000001</v>
      </c>
      <c r="F696" s="356">
        <f t="shared" si="116"/>
        <v>363.24239999999998</v>
      </c>
      <c r="G696" s="354">
        <v>1250</v>
      </c>
      <c r="H696" s="356">
        <f t="shared" si="115"/>
        <v>1462.5812000000001</v>
      </c>
      <c r="I696" s="361">
        <v>0</v>
      </c>
      <c r="J696" s="360"/>
    </row>
    <row r="697" spans="2:11" ht="15" x14ac:dyDescent="0.25">
      <c r="B697" s="354" t="s">
        <v>263</v>
      </c>
      <c r="C697" s="355">
        <v>41974</v>
      </c>
      <c r="D697" s="6">
        <v>32564</v>
      </c>
      <c r="E697" s="358">
        <f t="shared" si="114"/>
        <v>2712.5812000000001</v>
      </c>
      <c r="F697" s="356">
        <f t="shared" si="116"/>
        <v>363.24239999999998</v>
      </c>
      <c r="G697" s="354">
        <v>1250</v>
      </c>
      <c r="H697" s="356">
        <f t="shared" si="115"/>
        <v>1462.5812000000001</v>
      </c>
      <c r="I697" s="361">
        <v>0</v>
      </c>
      <c r="J697" s="360"/>
    </row>
    <row r="698" spans="2:11" ht="15" x14ac:dyDescent="0.25">
      <c r="B698" s="354" t="s">
        <v>263</v>
      </c>
      <c r="C698" s="355">
        <v>42005</v>
      </c>
      <c r="D698" s="6">
        <v>32564</v>
      </c>
      <c r="E698" s="358">
        <f t="shared" si="114"/>
        <v>2712.5812000000001</v>
      </c>
      <c r="F698" s="356">
        <f t="shared" si="116"/>
        <v>363.24239999999998</v>
      </c>
      <c r="G698" s="354">
        <v>1250</v>
      </c>
      <c r="H698" s="356">
        <f t="shared" si="115"/>
        <v>1462.5812000000001</v>
      </c>
      <c r="I698" s="361">
        <v>0</v>
      </c>
      <c r="J698" s="360"/>
    </row>
    <row r="699" spans="2:11" ht="15" x14ac:dyDescent="0.25">
      <c r="B699" s="354" t="s">
        <v>263</v>
      </c>
      <c r="C699" s="355">
        <v>42036</v>
      </c>
      <c r="D699" s="6">
        <v>34007</v>
      </c>
      <c r="E699" s="358">
        <f t="shared" si="114"/>
        <v>2832.7831000000001</v>
      </c>
      <c r="F699" s="356">
        <f t="shared" si="116"/>
        <v>379.9812</v>
      </c>
      <c r="G699" s="354">
        <v>1250</v>
      </c>
      <c r="H699" s="356">
        <f t="shared" si="115"/>
        <v>1582.7831000000001</v>
      </c>
      <c r="I699" s="361">
        <v>0</v>
      </c>
      <c r="J699" s="360"/>
    </row>
    <row r="700" spans="2:11" ht="15" x14ac:dyDescent="0.25">
      <c r="B700" s="354" t="s">
        <v>263</v>
      </c>
      <c r="C700" s="355">
        <v>42064</v>
      </c>
      <c r="D700" s="6">
        <v>34007</v>
      </c>
      <c r="E700" s="358">
        <f t="shared" si="114"/>
        <v>2832.7831000000001</v>
      </c>
      <c r="F700" s="356">
        <f t="shared" si="116"/>
        <v>379.9812</v>
      </c>
      <c r="G700" s="354">
        <v>1250</v>
      </c>
      <c r="H700" s="356">
        <f t="shared" si="115"/>
        <v>1582.7831000000001</v>
      </c>
      <c r="I700" s="361">
        <v>0</v>
      </c>
      <c r="J700" s="360">
        <v>8.75</v>
      </c>
      <c r="K700" s="370">
        <f>SUM(D689:D700)</f>
        <v>389862</v>
      </c>
    </row>
    <row r="701" spans="2:11" ht="15" x14ac:dyDescent="0.25">
      <c r="B701" s="354" t="s">
        <v>263</v>
      </c>
      <c r="C701" s="355">
        <v>42095</v>
      </c>
      <c r="D701" s="6">
        <v>34007</v>
      </c>
      <c r="E701" s="358">
        <f t="shared" si="114"/>
        <v>2832.7831000000001</v>
      </c>
      <c r="F701" s="356">
        <f t="shared" si="116"/>
        <v>379.9812</v>
      </c>
      <c r="G701" s="354">
        <v>1250</v>
      </c>
      <c r="H701" s="356">
        <f t="shared" si="115"/>
        <v>1582.7831000000001</v>
      </c>
      <c r="I701" s="361">
        <v>0</v>
      </c>
      <c r="J701" s="360"/>
    </row>
    <row r="702" spans="2:11" ht="15" x14ac:dyDescent="0.25">
      <c r="B702" s="354" t="s">
        <v>263</v>
      </c>
      <c r="C702" s="355">
        <v>42125</v>
      </c>
      <c r="D702" s="6">
        <v>34007</v>
      </c>
      <c r="E702" s="358">
        <f t="shared" si="114"/>
        <v>2832.7831000000001</v>
      </c>
      <c r="F702" s="356">
        <f t="shared" si="116"/>
        <v>379.9812</v>
      </c>
      <c r="G702" s="354">
        <v>1250</v>
      </c>
      <c r="H702" s="356">
        <f t="shared" si="115"/>
        <v>1582.7831000000001</v>
      </c>
      <c r="I702" s="361">
        <v>0</v>
      </c>
      <c r="J702" s="360"/>
    </row>
    <row r="703" spans="2:11" ht="15" x14ac:dyDescent="0.25">
      <c r="B703" s="354" t="s">
        <v>263</v>
      </c>
      <c r="C703" s="355">
        <v>42156</v>
      </c>
      <c r="D703" s="6">
        <v>34007</v>
      </c>
      <c r="E703" s="358">
        <f t="shared" si="114"/>
        <v>2832.7831000000001</v>
      </c>
      <c r="F703" s="356">
        <f t="shared" si="116"/>
        <v>379.9812</v>
      </c>
      <c r="G703" s="354">
        <v>1250</v>
      </c>
      <c r="H703" s="356">
        <f t="shared" si="115"/>
        <v>1582.7831000000001</v>
      </c>
      <c r="I703" s="361">
        <v>0</v>
      </c>
      <c r="J703" s="360"/>
    </row>
    <row r="704" spans="2:11" ht="15" x14ac:dyDescent="0.25">
      <c r="B704" s="354" t="s">
        <v>263</v>
      </c>
      <c r="C704" s="355">
        <v>42186</v>
      </c>
      <c r="D704" s="6">
        <v>34007</v>
      </c>
      <c r="E704" s="358">
        <f t="shared" si="114"/>
        <v>2832.7831000000001</v>
      </c>
      <c r="F704" s="356">
        <f t="shared" si="116"/>
        <v>379.9812</v>
      </c>
      <c r="G704" s="354">
        <v>1250</v>
      </c>
      <c r="H704" s="356">
        <f t="shared" si="115"/>
        <v>1582.7831000000001</v>
      </c>
      <c r="I704" s="361">
        <v>0</v>
      </c>
      <c r="J704" s="360"/>
    </row>
    <row r="705" spans="2:11" ht="15" x14ac:dyDescent="0.25">
      <c r="B705" s="354" t="s">
        <v>263</v>
      </c>
      <c r="C705" s="355">
        <v>42217</v>
      </c>
      <c r="D705" s="6">
        <v>35030</v>
      </c>
      <c r="E705" s="358">
        <f t="shared" si="114"/>
        <v>2917.9989999999998</v>
      </c>
      <c r="F705" s="356">
        <f t="shared" si="116"/>
        <v>391.84799999999996</v>
      </c>
      <c r="G705" s="354">
        <v>1250</v>
      </c>
      <c r="H705" s="356">
        <f t="shared" si="115"/>
        <v>1667.9989999999998</v>
      </c>
      <c r="I705" s="361">
        <v>0</v>
      </c>
      <c r="J705" s="360"/>
    </row>
    <row r="706" spans="2:11" ht="15" x14ac:dyDescent="0.25">
      <c r="B706" s="354" t="s">
        <v>263</v>
      </c>
      <c r="C706" s="355">
        <v>42248</v>
      </c>
      <c r="D706" s="6">
        <v>35030</v>
      </c>
      <c r="E706" s="358">
        <f t="shared" si="114"/>
        <v>2917.9989999999998</v>
      </c>
      <c r="F706" s="356">
        <f t="shared" si="116"/>
        <v>391.84799999999996</v>
      </c>
      <c r="G706" s="354">
        <v>1250</v>
      </c>
      <c r="H706" s="356">
        <f t="shared" si="115"/>
        <v>1667.9989999999998</v>
      </c>
      <c r="I706" s="361">
        <v>0</v>
      </c>
      <c r="J706" s="360"/>
    </row>
    <row r="707" spans="2:11" ht="15" x14ac:dyDescent="0.25">
      <c r="B707" s="354" t="s">
        <v>263</v>
      </c>
      <c r="C707" s="355">
        <v>42278</v>
      </c>
      <c r="D707" s="6">
        <v>35030</v>
      </c>
      <c r="E707" s="358">
        <f t="shared" si="114"/>
        <v>2917.9989999999998</v>
      </c>
      <c r="F707" s="356">
        <f t="shared" si="116"/>
        <v>391.84799999999996</v>
      </c>
      <c r="G707" s="354">
        <v>1250</v>
      </c>
      <c r="H707" s="356">
        <f t="shared" si="115"/>
        <v>1667.9989999999998</v>
      </c>
      <c r="I707" s="361">
        <v>0</v>
      </c>
      <c r="J707" s="360"/>
    </row>
    <row r="708" spans="2:11" ht="15" x14ac:dyDescent="0.25">
      <c r="B708" s="354" t="s">
        <v>263</v>
      </c>
      <c r="C708" s="355">
        <v>42309</v>
      </c>
      <c r="D708" s="6">
        <v>35030</v>
      </c>
      <c r="E708" s="358">
        <f t="shared" si="114"/>
        <v>2917.9989999999998</v>
      </c>
      <c r="F708" s="356">
        <f t="shared" si="116"/>
        <v>391.84799999999996</v>
      </c>
      <c r="G708" s="354">
        <v>1250</v>
      </c>
      <c r="H708" s="356">
        <f t="shared" si="115"/>
        <v>1667.9989999999998</v>
      </c>
      <c r="I708" s="361">
        <v>0</v>
      </c>
      <c r="J708" s="360"/>
    </row>
    <row r="709" spans="2:11" ht="15" x14ac:dyDescent="0.25">
      <c r="B709" s="354" t="s">
        <v>263</v>
      </c>
      <c r="C709" s="355">
        <v>42339</v>
      </c>
      <c r="D709" s="6">
        <v>35030</v>
      </c>
      <c r="E709" s="358">
        <f t="shared" si="114"/>
        <v>2917.9989999999998</v>
      </c>
      <c r="F709" s="356">
        <f t="shared" si="116"/>
        <v>391.84799999999996</v>
      </c>
      <c r="G709" s="354">
        <v>1250</v>
      </c>
      <c r="H709" s="356">
        <f t="shared" si="115"/>
        <v>1667.9989999999998</v>
      </c>
      <c r="I709" s="361">
        <v>0</v>
      </c>
      <c r="J709" s="360"/>
    </row>
    <row r="710" spans="2:11" ht="15" x14ac:dyDescent="0.25">
      <c r="B710" s="354" t="s">
        <v>263</v>
      </c>
      <c r="C710" s="355">
        <v>42370</v>
      </c>
      <c r="D710" s="6">
        <v>35030</v>
      </c>
      <c r="E710" s="358">
        <f t="shared" si="114"/>
        <v>2917.9989999999998</v>
      </c>
      <c r="F710" s="356">
        <f t="shared" si="116"/>
        <v>391.84799999999996</v>
      </c>
      <c r="G710" s="354">
        <v>1250</v>
      </c>
      <c r="H710" s="356">
        <f t="shared" si="115"/>
        <v>1667.9989999999998</v>
      </c>
      <c r="I710" s="361">
        <v>0</v>
      </c>
      <c r="J710" s="360"/>
    </row>
    <row r="711" spans="2:11" ht="15" x14ac:dyDescent="0.25">
      <c r="B711" s="354" t="s">
        <v>263</v>
      </c>
      <c r="C711" s="355">
        <v>42401</v>
      </c>
      <c r="D711" s="6">
        <v>37153</v>
      </c>
      <c r="E711" s="358">
        <f t="shared" si="114"/>
        <v>3094.8449000000001</v>
      </c>
      <c r="F711" s="356">
        <f t="shared" si="116"/>
        <v>416.47479999999996</v>
      </c>
      <c r="G711" s="354">
        <v>1250</v>
      </c>
      <c r="H711" s="356">
        <f t="shared" si="115"/>
        <v>1844.8449000000001</v>
      </c>
      <c r="I711" s="361">
        <v>0</v>
      </c>
      <c r="J711" s="360"/>
    </row>
    <row r="712" spans="2:11" ht="15" x14ac:dyDescent="0.25">
      <c r="B712" s="354" t="s">
        <v>263</v>
      </c>
      <c r="C712" s="355">
        <v>42430</v>
      </c>
      <c r="D712" s="6">
        <v>37153</v>
      </c>
      <c r="E712" s="358">
        <f t="shared" si="114"/>
        <v>3094.8449000000001</v>
      </c>
      <c r="F712" s="356">
        <f t="shared" si="116"/>
        <v>416.47479999999996</v>
      </c>
      <c r="G712" s="354">
        <v>1250</v>
      </c>
      <c r="H712" s="356">
        <f t="shared" si="115"/>
        <v>1844.8449000000001</v>
      </c>
      <c r="I712" s="361">
        <v>0</v>
      </c>
      <c r="J712" s="360">
        <v>8.8000000000000007</v>
      </c>
      <c r="K712" s="370">
        <f>SUM(D701:D712)</f>
        <v>420514</v>
      </c>
    </row>
    <row r="713" spans="2:11" ht="15" x14ac:dyDescent="0.25">
      <c r="B713" s="354" t="s">
        <v>263</v>
      </c>
      <c r="C713" s="355">
        <v>42461</v>
      </c>
      <c r="D713" s="6">
        <v>37153</v>
      </c>
      <c r="E713" s="358">
        <f t="shared" si="114"/>
        <v>3094.8449000000001</v>
      </c>
      <c r="F713" s="356">
        <f t="shared" si="116"/>
        <v>416.47479999999996</v>
      </c>
      <c r="G713" s="354">
        <v>1250</v>
      </c>
      <c r="H713" s="356">
        <f t="shared" si="115"/>
        <v>1844.8449000000001</v>
      </c>
      <c r="I713" s="361">
        <v>0</v>
      </c>
      <c r="J713" s="360"/>
    </row>
    <row r="714" spans="2:11" ht="15" x14ac:dyDescent="0.25">
      <c r="B714" s="354" t="s">
        <v>263</v>
      </c>
      <c r="C714" s="355">
        <v>42491</v>
      </c>
      <c r="D714" s="6">
        <v>37153</v>
      </c>
      <c r="E714" s="358">
        <f t="shared" si="114"/>
        <v>3094.8449000000001</v>
      </c>
      <c r="F714" s="356">
        <f t="shared" si="116"/>
        <v>416.47479999999996</v>
      </c>
      <c r="G714" s="354">
        <v>1250</v>
      </c>
      <c r="H714" s="356">
        <f t="shared" si="115"/>
        <v>1844.8449000000001</v>
      </c>
      <c r="I714" s="361">
        <v>0</v>
      </c>
      <c r="J714" s="360"/>
    </row>
    <row r="715" spans="2:11" ht="15" x14ac:dyDescent="0.25">
      <c r="B715" s="354" t="s">
        <v>263</v>
      </c>
      <c r="C715" s="355">
        <v>42522</v>
      </c>
      <c r="D715" s="6">
        <v>37153</v>
      </c>
      <c r="E715" s="358">
        <f t="shared" si="114"/>
        <v>3094.8449000000001</v>
      </c>
      <c r="F715" s="356">
        <f t="shared" si="116"/>
        <v>416.47479999999996</v>
      </c>
      <c r="G715" s="354">
        <v>1250</v>
      </c>
      <c r="H715" s="356">
        <f t="shared" si="115"/>
        <v>1844.8449000000001</v>
      </c>
      <c r="I715" s="361">
        <v>0</v>
      </c>
      <c r="J715" s="360"/>
    </row>
    <row r="716" spans="2:11" ht="15" x14ac:dyDescent="0.25">
      <c r="B716" s="354" t="s">
        <v>263</v>
      </c>
      <c r="C716" s="355">
        <v>42552</v>
      </c>
      <c r="D716" s="6">
        <v>37153</v>
      </c>
      <c r="E716" s="358">
        <f t="shared" si="114"/>
        <v>3094.8449000000001</v>
      </c>
      <c r="F716" s="356">
        <f t="shared" si="116"/>
        <v>416.47479999999996</v>
      </c>
      <c r="G716" s="354">
        <v>1250</v>
      </c>
      <c r="H716" s="356">
        <f t="shared" si="115"/>
        <v>1844.8449000000001</v>
      </c>
      <c r="I716" s="361">
        <v>0</v>
      </c>
      <c r="J716" s="360"/>
    </row>
    <row r="717" spans="2:11" ht="15" x14ac:dyDescent="0.25">
      <c r="B717" s="354" t="s">
        <v>263</v>
      </c>
      <c r="C717" s="355">
        <v>42583</v>
      </c>
      <c r="D717" s="6">
        <v>38273</v>
      </c>
      <c r="E717" s="358">
        <f t="shared" si="114"/>
        <v>3188.1408999999999</v>
      </c>
      <c r="F717" s="356">
        <f t="shared" si="116"/>
        <v>429.46679999999998</v>
      </c>
      <c r="G717" s="354">
        <v>1250</v>
      </c>
      <c r="H717" s="356">
        <f t="shared" si="115"/>
        <v>1938.1408999999999</v>
      </c>
      <c r="I717" s="361">
        <v>0</v>
      </c>
      <c r="J717" s="360"/>
    </row>
    <row r="718" spans="2:11" ht="15" x14ac:dyDescent="0.25">
      <c r="B718" s="354" t="s">
        <v>263</v>
      </c>
      <c r="C718" s="355">
        <v>42614</v>
      </c>
      <c r="D718" s="6">
        <v>38273</v>
      </c>
      <c r="E718" s="358">
        <f t="shared" si="114"/>
        <v>3188.1408999999999</v>
      </c>
      <c r="F718" s="356">
        <f t="shared" si="116"/>
        <v>429.46679999999998</v>
      </c>
      <c r="G718" s="354">
        <v>1250</v>
      </c>
      <c r="H718" s="356">
        <f t="shared" si="115"/>
        <v>1938.1408999999999</v>
      </c>
      <c r="I718" s="361">
        <v>0</v>
      </c>
      <c r="J718" s="360"/>
    </row>
    <row r="719" spans="2:11" ht="15" x14ac:dyDescent="0.25">
      <c r="B719" s="354" t="s">
        <v>263</v>
      </c>
      <c r="C719" s="355">
        <v>42644</v>
      </c>
      <c r="D719" s="6">
        <v>38273</v>
      </c>
      <c r="E719" s="358">
        <f t="shared" si="114"/>
        <v>3188.1408999999999</v>
      </c>
      <c r="F719" s="356">
        <f t="shared" si="116"/>
        <v>429.46679999999998</v>
      </c>
      <c r="G719" s="354">
        <v>1250</v>
      </c>
      <c r="H719" s="356">
        <f t="shared" si="115"/>
        <v>1938.1408999999999</v>
      </c>
      <c r="I719" s="361">
        <v>0</v>
      </c>
      <c r="J719" s="360"/>
    </row>
    <row r="720" spans="2:11" ht="15" x14ac:dyDescent="0.25">
      <c r="B720" s="354" t="s">
        <v>263</v>
      </c>
      <c r="C720" s="355">
        <v>42675</v>
      </c>
      <c r="D720" s="6">
        <v>38273</v>
      </c>
      <c r="E720" s="358">
        <f t="shared" si="114"/>
        <v>3188.1408999999999</v>
      </c>
      <c r="F720" s="356">
        <f t="shared" si="116"/>
        <v>429.46679999999998</v>
      </c>
      <c r="G720" s="354">
        <v>1250</v>
      </c>
      <c r="H720" s="356">
        <f t="shared" si="115"/>
        <v>1938.1408999999999</v>
      </c>
      <c r="I720" s="361">
        <v>0</v>
      </c>
      <c r="J720" s="360"/>
    </row>
    <row r="721" spans="2:11" ht="15" x14ac:dyDescent="0.25">
      <c r="B721" s="354" t="s">
        <v>263</v>
      </c>
      <c r="C721" s="355">
        <v>42705</v>
      </c>
      <c r="D721" s="6">
        <v>38273</v>
      </c>
      <c r="E721" s="358">
        <f t="shared" si="114"/>
        <v>3188.1408999999999</v>
      </c>
      <c r="F721" s="356">
        <f t="shared" si="116"/>
        <v>429.46679999999998</v>
      </c>
      <c r="G721" s="354">
        <v>1250</v>
      </c>
      <c r="H721" s="356">
        <f t="shared" si="115"/>
        <v>1938.1408999999999</v>
      </c>
      <c r="I721" s="361">
        <v>0</v>
      </c>
      <c r="J721" s="360"/>
    </row>
    <row r="722" spans="2:11" ht="15" x14ac:dyDescent="0.25">
      <c r="B722" s="354" t="s">
        <v>263</v>
      </c>
      <c r="C722" s="355">
        <v>42736</v>
      </c>
      <c r="D722" s="6">
        <v>38273</v>
      </c>
      <c r="E722" s="358">
        <f t="shared" ref="E722:E738" si="117">SUM(D722*8.33%)</f>
        <v>3188.1408999999999</v>
      </c>
      <c r="F722" s="356">
        <f t="shared" si="116"/>
        <v>429.46679999999998</v>
      </c>
      <c r="G722" s="354">
        <v>1250</v>
      </c>
      <c r="H722" s="356">
        <f t="shared" si="115"/>
        <v>1938.1408999999999</v>
      </c>
      <c r="I722" s="361">
        <v>0</v>
      </c>
      <c r="J722" s="360"/>
    </row>
    <row r="723" spans="2:11" ht="15" x14ac:dyDescent="0.25">
      <c r="B723" s="354" t="s">
        <v>263</v>
      </c>
      <c r="C723" s="355">
        <v>42767</v>
      </c>
      <c r="D723" s="6">
        <v>40460</v>
      </c>
      <c r="E723" s="358">
        <f t="shared" si="117"/>
        <v>3370.3179999999998</v>
      </c>
      <c r="F723" s="356">
        <f t="shared" si="116"/>
        <v>454.83599999999996</v>
      </c>
      <c r="G723" s="354">
        <v>1250</v>
      </c>
      <c r="H723" s="356">
        <f t="shared" si="115"/>
        <v>2120.3179999999998</v>
      </c>
      <c r="I723" s="361">
        <v>0</v>
      </c>
      <c r="J723" s="360"/>
    </row>
    <row r="724" spans="2:11" ht="15" x14ac:dyDescent="0.25">
      <c r="B724" s="354" t="s">
        <v>263</v>
      </c>
      <c r="C724" s="355">
        <v>42795</v>
      </c>
      <c r="D724" s="6">
        <v>40460</v>
      </c>
      <c r="E724" s="358">
        <f t="shared" si="117"/>
        <v>3370.3179999999998</v>
      </c>
      <c r="F724" s="356">
        <f t="shared" si="116"/>
        <v>454.83599999999996</v>
      </c>
      <c r="G724" s="354">
        <v>1250</v>
      </c>
      <c r="H724" s="356">
        <f t="shared" si="115"/>
        <v>2120.3179999999998</v>
      </c>
      <c r="I724" s="361">
        <v>0</v>
      </c>
      <c r="J724" s="360">
        <v>8.65</v>
      </c>
      <c r="K724" s="370">
        <f>SUM(D713:D724)</f>
        <v>459170</v>
      </c>
    </row>
    <row r="725" spans="2:11" ht="15" x14ac:dyDescent="0.25">
      <c r="B725" s="354" t="s">
        <v>263</v>
      </c>
      <c r="C725" s="355">
        <v>42826</v>
      </c>
      <c r="D725" s="6">
        <v>40460</v>
      </c>
      <c r="E725" s="358">
        <f t="shared" si="117"/>
        <v>3370.3179999999998</v>
      </c>
      <c r="F725" s="356">
        <f t="shared" si="116"/>
        <v>454.83599999999996</v>
      </c>
      <c r="G725" s="354">
        <v>1250</v>
      </c>
      <c r="H725" s="356">
        <f t="shared" ref="H725:H738" si="118">SUM(E725-G725)</f>
        <v>2120.3179999999998</v>
      </c>
      <c r="I725" s="361">
        <v>0</v>
      </c>
      <c r="J725" s="359"/>
    </row>
    <row r="726" spans="2:11" ht="15" x14ac:dyDescent="0.25">
      <c r="B726" s="354" t="s">
        <v>263</v>
      </c>
      <c r="C726" s="355">
        <v>42856</v>
      </c>
      <c r="D726" s="6">
        <v>40460</v>
      </c>
      <c r="E726" s="358">
        <f t="shared" si="117"/>
        <v>3370.3179999999998</v>
      </c>
      <c r="F726" s="356">
        <f t="shared" si="116"/>
        <v>454.83599999999996</v>
      </c>
      <c r="G726" s="354">
        <v>1250</v>
      </c>
      <c r="H726" s="356">
        <f t="shared" si="118"/>
        <v>2120.3179999999998</v>
      </c>
      <c r="I726" s="361">
        <v>0</v>
      </c>
      <c r="J726" s="359"/>
    </row>
    <row r="727" spans="2:11" ht="15" x14ac:dyDescent="0.25">
      <c r="B727" s="354" t="s">
        <v>263</v>
      </c>
      <c r="C727" s="355">
        <v>42887</v>
      </c>
      <c r="D727" s="6">
        <v>40460</v>
      </c>
      <c r="E727" s="358">
        <f t="shared" si="117"/>
        <v>3370.3179999999998</v>
      </c>
      <c r="F727" s="356">
        <f t="shared" si="116"/>
        <v>454.83599999999996</v>
      </c>
      <c r="G727" s="354">
        <v>1250</v>
      </c>
      <c r="H727" s="356">
        <f t="shared" si="118"/>
        <v>2120.3179999999998</v>
      </c>
      <c r="I727" s="361">
        <v>0</v>
      </c>
      <c r="J727" s="359"/>
    </row>
    <row r="728" spans="2:11" ht="15" x14ac:dyDescent="0.25">
      <c r="B728" s="354" t="s">
        <v>263</v>
      </c>
      <c r="C728" s="355">
        <v>42917</v>
      </c>
      <c r="D728" s="6">
        <v>40460</v>
      </c>
      <c r="E728" s="358">
        <f t="shared" si="117"/>
        <v>3370.3179999999998</v>
      </c>
      <c r="F728" s="356">
        <f t="shared" si="116"/>
        <v>454.83599999999996</v>
      </c>
      <c r="G728" s="354">
        <v>1250</v>
      </c>
      <c r="H728" s="356">
        <f t="shared" si="118"/>
        <v>2120.3179999999998</v>
      </c>
      <c r="I728" s="361">
        <v>0</v>
      </c>
      <c r="J728" s="359"/>
    </row>
    <row r="729" spans="2:11" ht="15" x14ac:dyDescent="0.25">
      <c r="B729" s="354" t="s">
        <v>263</v>
      </c>
      <c r="C729" s="355">
        <v>42948</v>
      </c>
      <c r="D729" s="6">
        <v>41681</v>
      </c>
      <c r="E729" s="358">
        <f t="shared" si="117"/>
        <v>3472.0272999999997</v>
      </c>
      <c r="F729" s="356">
        <f t="shared" si="116"/>
        <v>468.99959999999999</v>
      </c>
      <c r="G729" s="354">
        <v>1250</v>
      </c>
      <c r="H729" s="356">
        <f t="shared" si="118"/>
        <v>2222.0272999999997</v>
      </c>
      <c r="I729" s="361">
        <v>0</v>
      </c>
      <c r="J729" s="359"/>
    </row>
    <row r="730" spans="2:11" ht="15" x14ac:dyDescent="0.25">
      <c r="B730" s="354" t="s">
        <v>263</v>
      </c>
      <c r="C730" s="355">
        <v>42979</v>
      </c>
      <c r="D730" s="6">
        <v>41681</v>
      </c>
      <c r="E730" s="358">
        <f t="shared" si="117"/>
        <v>3472.0272999999997</v>
      </c>
      <c r="F730" s="356">
        <f t="shared" si="116"/>
        <v>468.99959999999999</v>
      </c>
      <c r="G730" s="354">
        <v>1250</v>
      </c>
      <c r="H730" s="356">
        <f t="shared" si="118"/>
        <v>2222.0272999999997</v>
      </c>
      <c r="I730" s="361">
        <v>0</v>
      </c>
      <c r="J730" s="359"/>
    </row>
    <row r="731" spans="2:11" ht="15" x14ac:dyDescent="0.25">
      <c r="B731" s="354" t="s">
        <v>263</v>
      </c>
      <c r="C731" s="355">
        <v>43009</v>
      </c>
      <c r="D731" s="6">
        <v>41681</v>
      </c>
      <c r="E731" s="358">
        <f t="shared" si="117"/>
        <v>3472.0272999999997</v>
      </c>
      <c r="F731" s="356">
        <f t="shared" si="116"/>
        <v>468.99959999999999</v>
      </c>
      <c r="G731" s="354">
        <v>1250</v>
      </c>
      <c r="H731" s="356">
        <f t="shared" si="118"/>
        <v>2222.0272999999997</v>
      </c>
      <c r="I731" s="361">
        <v>0</v>
      </c>
      <c r="J731" s="359"/>
    </row>
    <row r="732" spans="2:11" ht="15" x14ac:dyDescent="0.25">
      <c r="B732" s="354" t="s">
        <v>263</v>
      </c>
      <c r="C732" s="355">
        <v>43040</v>
      </c>
      <c r="D732" s="6">
        <v>41681</v>
      </c>
      <c r="E732" s="358">
        <f t="shared" si="117"/>
        <v>3472.0272999999997</v>
      </c>
      <c r="F732" s="356">
        <f t="shared" si="116"/>
        <v>468.99959999999999</v>
      </c>
      <c r="G732" s="354">
        <v>1250</v>
      </c>
      <c r="H732" s="356">
        <f t="shared" si="118"/>
        <v>2222.0272999999997</v>
      </c>
      <c r="I732" s="361">
        <v>0</v>
      </c>
      <c r="J732" s="359"/>
    </row>
    <row r="733" spans="2:11" ht="15" x14ac:dyDescent="0.25">
      <c r="B733" s="354" t="s">
        <v>263</v>
      </c>
      <c r="C733" s="355">
        <v>43070</v>
      </c>
      <c r="D733" s="6">
        <v>41681</v>
      </c>
      <c r="E733" s="358">
        <f t="shared" si="117"/>
        <v>3472.0272999999997</v>
      </c>
      <c r="F733" s="356">
        <f t="shared" si="116"/>
        <v>468.99959999999999</v>
      </c>
      <c r="G733" s="354">
        <v>1250</v>
      </c>
      <c r="H733" s="356">
        <f t="shared" si="118"/>
        <v>2222.0272999999997</v>
      </c>
      <c r="I733" s="361">
        <v>0</v>
      </c>
      <c r="J733" s="359"/>
    </row>
    <row r="734" spans="2:11" ht="15" x14ac:dyDescent="0.25">
      <c r="B734" s="354" t="s">
        <v>263</v>
      </c>
      <c r="C734" s="355">
        <v>43101</v>
      </c>
      <c r="D734" s="6">
        <v>41681</v>
      </c>
      <c r="E734" s="358">
        <f t="shared" si="117"/>
        <v>3472.0272999999997</v>
      </c>
      <c r="F734" s="356">
        <f t="shared" si="116"/>
        <v>468.99959999999999</v>
      </c>
      <c r="G734" s="354">
        <v>1250</v>
      </c>
      <c r="H734" s="356">
        <f t="shared" si="118"/>
        <v>2222.0272999999997</v>
      </c>
      <c r="I734" s="361">
        <v>0</v>
      </c>
      <c r="J734" s="359"/>
    </row>
    <row r="735" spans="2:11" ht="15" x14ac:dyDescent="0.25">
      <c r="B735" s="354" t="s">
        <v>263</v>
      </c>
      <c r="C735" s="355">
        <v>43132</v>
      </c>
      <c r="D735" s="6">
        <v>45060</v>
      </c>
      <c r="E735" s="358">
        <f t="shared" si="117"/>
        <v>3753.498</v>
      </c>
      <c r="F735" s="356">
        <f t="shared" si="116"/>
        <v>508.19599999999997</v>
      </c>
      <c r="G735" s="354">
        <v>1250</v>
      </c>
      <c r="H735" s="356">
        <f t="shared" si="118"/>
        <v>2503.498</v>
      </c>
      <c r="I735" s="361">
        <v>0</v>
      </c>
      <c r="J735" s="359"/>
    </row>
    <row r="736" spans="2:11" ht="15" x14ac:dyDescent="0.25">
      <c r="B736" s="354" t="s">
        <v>263</v>
      </c>
      <c r="C736" s="355">
        <v>43160</v>
      </c>
      <c r="D736" s="6">
        <v>45060</v>
      </c>
      <c r="E736" s="358">
        <f t="shared" si="117"/>
        <v>3753.498</v>
      </c>
      <c r="F736" s="356">
        <f t="shared" si="116"/>
        <v>508.19599999999997</v>
      </c>
      <c r="G736" s="354">
        <v>1250</v>
      </c>
      <c r="H736" s="356">
        <f t="shared" si="118"/>
        <v>2503.498</v>
      </c>
      <c r="I736" s="361">
        <v>0</v>
      </c>
      <c r="J736" s="360">
        <v>8.5500000000000007</v>
      </c>
      <c r="K736" s="370">
        <f>SUM(D725:D736)</f>
        <v>502046</v>
      </c>
    </row>
    <row r="737" spans="2:11" ht="15" x14ac:dyDescent="0.25">
      <c r="B737" s="354" t="s">
        <v>263</v>
      </c>
      <c r="C737" s="355">
        <v>43191</v>
      </c>
      <c r="D737" s="6">
        <v>45060</v>
      </c>
      <c r="E737" s="358">
        <f t="shared" si="117"/>
        <v>3753.498</v>
      </c>
      <c r="F737" s="356">
        <f t="shared" si="116"/>
        <v>508.19599999999997</v>
      </c>
      <c r="G737" s="354">
        <v>1250</v>
      </c>
      <c r="H737" s="356">
        <f t="shared" si="118"/>
        <v>2503.498</v>
      </c>
      <c r="I737" s="361">
        <v>0</v>
      </c>
      <c r="J737" s="359"/>
    </row>
    <row r="738" spans="2:11" ht="15" x14ac:dyDescent="0.25">
      <c r="B738" s="354" t="s">
        <v>263</v>
      </c>
      <c r="C738" s="355">
        <v>43221</v>
      </c>
      <c r="D738" s="6">
        <v>45060</v>
      </c>
      <c r="E738" s="358">
        <f t="shared" si="117"/>
        <v>3753.498</v>
      </c>
      <c r="F738" s="356">
        <f t="shared" si="116"/>
        <v>508.19599999999997</v>
      </c>
      <c r="G738" s="354">
        <v>1250</v>
      </c>
      <c r="H738" s="356">
        <f t="shared" si="118"/>
        <v>2503.498</v>
      </c>
      <c r="I738" s="361">
        <v>0</v>
      </c>
      <c r="J738" s="359"/>
      <c r="K738" s="370">
        <f>SUM(D737:D738)</f>
        <v>90120</v>
      </c>
    </row>
    <row r="739" spans="2:11" ht="21" x14ac:dyDescent="0.25">
      <c r="B739" s="354" t="s">
        <v>263</v>
      </c>
      <c r="C739" s="395" t="s">
        <v>282</v>
      </c>
      <c r="D739" s="396">
        <f>SUM(D468:D738)</f>
        <v>4634113</v>
      </c>
      <c r="E739" s="358" t="s">
        <v>281</v>
      </c>
      <c r="F739" s="356" t="s">
        <v>54</v>
      </c>
      <c r="G739" s="354" t="s">
        <v>54</v>
      </c>
      <c r="H739" s="356" t="s">
        <v>282</v>
      </c>
      <c r="I739" s="361" t="s">
        <v>283</v>
      </c>
      <c r="J739" s="359" t="s">
        <v>282</v>
      </c>
      <c r="K739" s="376">
        <f>SUM(K472:K738)</f>
        <v>4634113</v>
      </c>
    </row>
  </sheetData>
  <mergeCells count="98">
    <mergeCell ref="B36:D36"/>
    <mergeCell ref="E36:F36"/>
    <mergeCell ref="B55:D55"/>
    <mergeCell ref="E55:F55"/>
    <mergeCell ref="B56:D56"/>
    <mergeCell ref="E56:F56"/>
    <mergeCell ref="B16:D16"/>
    <mergeCell ref="E16:F16"/>
    <mergeCell ref="B17:D17"/>
    <mergeCell ref="E17:F17"/>
    <mergeCell ref="B35:D35"/>
    <mergeCell ref="E35:F35"/>
    <mergeCell ref="B4:D4"/>
    <mergeCell ref="E4:F4"/>
    <mergeCell ref="B5:D5"/>
    <mergeCell ref="E5:F5"/>
    <mergeCell ref="B2:K2"/>
    <mergeCell ref="B75:D75"/>
    <mergeCell ref="E75:F75"/>
    <mergeCell ref="B76:D76"/>
    <mergeCell ref="E76:F76"/>
    <mergeCell ref="B95:D95"/>
    <mergeCell ref="E95:F95"/>
    <mergeCell ref="B96:D96"/>
    <mergeCell ref="E96:F96"/>
    <mergeCell ref="B114:D114"/>
    <mergeCell ref="E114:F114"/>
    <mergeCell ref="B115:D115"/>
    <mergeCell ref="E115:F115"/>
    <mergeCell ref="B133:D133"/>
    <mergeCell ref="E133:F133"/>
    <mergeCell ref="B134:D134"/>
    <mergeCell ref="E134:F134"/>
    <mergeCell ref="B152:D152"/>
    <mergeCell ref="E152:F152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09:D209"/>
    <mergeCell ref="E209:F209"/>
    <mergeCell ref="B210:D210"/>
    <mergeCell ref="E210:F210"/>
    <mergeCell ref="B229:D229"/>
    <mergeCell ref="E229:F229"/>
    <mergeCell ref="B230:D230"/>
    <mergeCell ref="E230:F230"/>
    <mergeCell ref="B248:D248"/>
    <mergeCell ref="E248:F248"/>
    <mergeCell ref="B249:D249"/>
    <mergeCell ref="E249:F249"/>
    <mergeCell ref="B268:D268"/>
    <mergeCell ref="E268:F268"/>
    <mergeCell ref="B269:D269"/>
    <mergeCell ref="E269:F269"/>
    <mergeCell ref="B288:D288"/>
    <mergeCell ref="E288:F288"/>
    <mergeCell ref="B289:D289"/>
    <mergeCell ref="E289:F289"/>
    <mergeCell ref="B308:D308"/>
    <mergeCell ref="E308:F308"/>
    <mergeCell ref="B309:D309"/>
    <mergeCell ref="E309:F309"/>
    <mergeCell ref="B327:D327"/>
    <mergeCell ref="E327:F327"/>
    <mergeCell ref="B328:D328"/>
    <mergeCell ref="E328:F328"/>
    <mergeCell ref="B346:D346"/>
    <mergeCell ref="E346:F346"/>
    <mergeCell ref="B347:D347"/>
    <mergeCell ref="E347:F347"/>
    <mergeCell ref="B366:D366"/>
    <mergeCell ref="E366:F366"/>
    <mergeCell ref="B367:D367"/>
    <mergeCell ref="E367:F367"/>
    <mergeCell ref="B385:D385"/>
    <mergeCell ref="E385:F385"/>
    <mergeCell ref="B442:D442"/>
    <mergeCell ref="E442:F442"/>
    <mergeCell ref="B443:D443"/>
    <mergeCell ref="E443:F443"/>
    <mergeCell ref="C452:K452"/>
    <mergeCell ref="B386:D386"/>
    <mergeCell ref="E386:F386"/>
    <mergeCell ref="B424:D424"/>
    <mergeCell ref="E424:F424"/>
    <mergeCell ref="B404:D404"/>
    <mergeCell ref="E404:F404"/>
    <mergeCell ref="B405:D405"/>
    <mergeCell ref="E405:F405"/>
    <mergeCell ref="B423:D423"/>
    <mergeCell ref="E423:F423"/>
  </mergeCells>
  <printOptions horizontalCentered="1" verticalCentered="1"/>
  <pageMargins left="0" right="0" top="0" bottom="0" header="0" footer="0"/>
  <pageSetup paperSize="9" scale="95" orientation="landscape" verticalDpi="300" r:id="rId1"/>
  <rowBreaks count="5" manualBreakCount="5">
    <brk id="113" min="1" max="10" man="1"/>
    <brk id="170" min="1" max="10" man="1"/>
    <brk id="228" min="1" max="10" man="1"/>
    <brk id="345" min="1" max="10" man="1"/>
    <brk id="403" min="1" max="10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743"/>
  <sheetViews>
    <sheetView topLeftCell="A734" workbookViewId="0">
      <selection activeCell="D741" sqref="D741"/>
    </sheetView>
  </sheetViews>
  <sheetFormatPr defaultColWidth="21.85546875" defaultRowHeight="15" x14ac:dyDescent="0.25"/>
  <cols>
    <col min="1" max="1" width="2.7109375" customWidth="1"/>
    <col min="2" max="2" width="26.425781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5703125" customWidth="1"/>
    <col min="10" max="11" width="13.7109375" customWidth="1"/>
  </cols>
  <sheetData>
    <row r="2" spans="2:11" s="2" customFormat="1" ht="12.75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x14ac:dyDescent="0.25">
      <c r="B3" s="175"/>
      <c r="C3" s="175"/>
      <c r="D3" s="175"/>
      <c r="E3" s="175"/>
      <c r="F3" s="175"/>
      <c r="G3" s="175"/>
      <c r="H3" s="152" t="s">
        <v>1</v>
      </c>
      <c r="I3" s="152"/>
      <c r="J3" s="174"/>
      <c r="K3" s="15"/>
    </row>
    <row r="4" spans="2:11" s="2" customFormat="1" ht="12.75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x14ac:dyDescent="0.25">
      <c r="B5" s="439" t="s">
        <v>107</v>
      </c>
      <c r="C5" s="439"/>
      <c r="D5" s="439"/>
      <c r="E5" s="439" t="s">
        <v>108</v>
      </c>
      <c r="F5" s="439"/>
      <c r="G5" s="4" t="s">
        <v>109</v>
      </c>
      <c r="H5" s="55">
        <v>0.12</v>
      </c>
      <c r="I5" s="32"/>
      <c r="J5" s="18"/>
      <c r="K5" s="15"/>
    </row>
    <row r="6" spans="2:11" s="2" customFormat="1" ht="12.75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x14ac:dyDescent="0.25">
      <c r="B8" s="2" t="s">
        <v>18</v>
      </c>
      <c r="C8" s="6">
        <v>2830</v>
      </c>
      <c r="D8" s="6">
        <v>5000</v>
      </c>
      <c r="E8" s="6">
        <f t="shared" ref="E8:E11" si="0">$C8*8.33%</f>
        <v>235.739</v>
      </c>
      <c r="F8" s="6">
        <v>135</v>
      </c>
      <c r="G8" s="15">
        <f>G7+H7</f>
        <v>0</v>
      </c>
      <c r="H8" s="15">
        <f t="shared" ref="H8:H11" si="1">E8-F8</f>
        <v>100.739</v>
      </c>
      <c r="I8" s="31"/>
      <c r="J8" s="16"/>
      <c r="K8" s="15">
        <f>(G8)*(H5/12)</f>
        <v>0</v>
      </c>
    </row>
    <row r="9" spans="2:11" s="2" customFormat="1" ht="12.75" x14ac:dyDescent="0.25">
      <c r="B9" s="2" t="s">
        <v>19</v>
      </c>
      <c r="C9" s="6">
        <v>2993</v>
      </c>
      <c r="D9" s="6">
        <v>5000</v>
      </c>
      <c r="E9" s="6">
        <f t="shared" si="0"/>
        <v>249.3169</v>
      </c>
      <c r="F9" s="6">
        <v>249</v>
      </c>
      <c r="G9" s="15">
        <f t="shared" ref="G9:G11" si="2">G8+H8</f>
        <v>100.739</v>
      </c>
      <c r="H9" s="15">
        <f t="shared" si="1"/>
        <v>0.31690000000000396</v>
      </c>
      <c r="I9" s="31"/>
      <c r="J9" s="16"/>
      <c r="K9" s="15">
        <f>(G9)*(H5/12)</f>
        <v>1.00739</v>
      </c>
    </row>
    <row r="10" spans="2:11" s="2" customFormat="1" ht="12.75" x14ac:dyDescent="0.25">
      <c r="B10" s="2" t="s">
        <v>20</v>
      </c>
      <c r="C10" s="6">
        <v>2993</v>
      </c>
      <c r="D10" s="6">
        <v>5000</v>
      </c>
      <c r="E10" s="6">
        <f t="shared" si="0"/>
        <v>249.3169</v>
      </c>
      <c r="F10" s="6">
        <v>249</v>
      </c>
      <c r="G10" s="15">
        <f t="shared" si="2"/>
        <v>101.05590000000001</v>
      </c>
      <c r="H10" s="15">
        <f t="shared" si="1"/>
        <v>0.31690000000000396</v>
      </c>
      <c r="I10" s="31"/>
      <c r="J10" s="16"/>
      <c r="K10" s="15">
        <f>(G10)*(H5/12)</f>
        <v>1.0105590000000002</v>
      </c>
    </row>
    <row r="11" spans="2:11" s="2" customFormat="1" ht="12.75" x14ac:dyDescent="0.25">
      <c r="B11" s="2" t="s">
        <v>21</v>
      </c>
      <c r="C11" s="6">
        <v>2993</v>
      </c>
      <c r="D11" s="6">
        <v>5000</v>
      </c>
      <c r="E11" s="6">
        <f t="shared" si="0"/>
        <v>249.3169</v>
      </c>
      <c r="F11" s="6">
        <v>249</v>
      </c>
      <c r="G11" s="15">
        <f t="shared" si="2"/>
        <v>101.37280000000001</v>
      </c>
      <c r="H11" s="15">
        <f t="shared" si="1"/>
        <v>0.31690000000000396</v>
      </c>
      <c r="I11" s="31"/>
      <c r="J11" s="16"/>
      <c r="K11" s="15">
        <f>(G11)*(H5/12)</f>
        <v>1.0137280000000002</v>
      </c>
    </row>
    <row r="12" spans="2:11" s="2" customFormat="1" ht="12.75" x14ac:dyDescent="0.25">
      <c r="B12" s="7" t="s">
        <v>22</v>
      </c>
      <c r="C12" s="8">
        <f>SUM(C7:C11)</f>
        <v>11809</v>
      </c>
      <c r="D12" s="9" t="s">
        <v>23</v>
      </c>
      <c r="E12" s="8">
        <f>SUM(E7:E11)</f>
        <v>983.68970000000002</v>
      </c>
      <c r="F12" s="8">
        <f>SUM(F7:F11)</f>
        <v>882</v>
      </c>
      <c r="G12" s="30">
        <f>SUM(G7:G11)</f>
        <v>303.16770000000002</v>
      </c>
      <c r="H12" s="30">
        <f>SUM(H7:H11)</f>
        <v>101.68970000000002</v>
      </c>
      <c r="I12" s="34">
        <f>H5/12</f>
        <v>0.01</v>
      </c>
      <c r="J12" s="19"/>
      <c r="K12" s="30">
        <f>SUM(K7:K11)</f>
        <v>3.0316770000000002</v>
      </c>
    </row>
    <row r="13" spans="2:11" s="2" customFormat="1" ht="12.75" x14ac:dyDescent="0.25">
      <c r="G13" s="15"/>
      <c r="H13" s="15"/>
      <c r="I13" s="31"/>
      <c r="J13" s="16"/>
      <c r="K13" s="15"/>
    </row>
    <row r="14" spans="2:11" s="2" customFormat="1" ht="76.5" x14ac:dyDescent="0.25">
      <c r="B14" s="2" t="s">
        <v>24</v>
      </c>
      <c r="C14" s="10">
        <f>G12*I12</f>
        <v>3.0316770000000002</v>
      </c>
      <c r="F14" s="2" t="s">
        <v>25</v>
      </c>
      <c r="G14" s="15">
        <f>C14+H12</f>
        <v>104.72137700000002</v>
      </c>
      <c r="H14" s="15"/>
      <c r="I14" s="73">
        <f>$G$14</f>
        <v>104.72137700000002</v>
      </c>
      <c r="J14" s="143" t="str">
        <f>IF($K12=$C14,"Intt OK","Intt CHECK IT")</f>
        <v>Intt OK</v>
      </c>
      <c r="K14" s="15"/>
    </row>
    <row r="15" spans="2:11" s="2" customFormat="1" ht="12.75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107</v>
      </c>
      <c r="C17" s="439"/>
      <c r="D17" s="439"/>
      <c r="E17" s="439" t="s">
        <v>108</v>
      </c>
      <c r="F17" s="439"/>
      <c r="G17" s="4" t="s">
        <v>109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2993</v>
      </c>
      <c r="D19" s="6">
        <v>5000</v>
      </c>
      <c r="E19" s="6">
        <f>C19*8.33%</f>
        <v>249.3169</v>
      </c>
      <c r="F19" s="6">
        <v>249</v>
      </c>
      <c r="G19" s="69">
        <f>$G$14</f>
        <v>104.72137700000002</v>
      </c>
      <c r="H19" s="15">
        <f t="shared" ref="H19:H30" si="3">E19-F19</f>
        <v>0.31690000000000396</v>
      </c>
      <c r="I19" s="31"/>
      <c r="J19" s="16"/>
      <c r="K19" s="15">
        <f>($G19)*($H$17/12)</f>
        <v>1.0472137700000002</v>
      </c>
    </row>
    <row r="20" spans="2:15" s="2" customFormat="1" ht="12.75" customHeight="1" x14ac:dyDescent="0.25">
      <c r="B20" s="2" t="s">
        <v>28</v>
      </c>
      <c r="C20" s="6">
        <v>3139</v>
      </c>
      <c r="D20" s="6">
        <v>5000</v>
      </c>
      <c r="E20" s="6">
        <f t="shared" ref="E20:E30" si="4">C20*8.33%</f>
        <v>261.4787</v>
      </c>
      <c r="F20" s="6">
        <v>261</v>
      </c>
      <c r="G20" s="15">
        <f>$G19+$H19</f>
        <v>105.03827700000002</v>
      </c>
      <c r="H20" s="15">
        <f t="shared" si="3"/>
        <v>0.47870000000000346</v>
      </c>
      <c r="I20" s="31"/>
      <c r="J20" s="16"/>
      <c r="K20" s="15">
        <f t="shared" ref="K20:K30" si="5">($G20)*($H$17/12)</f>
        <v>1.0503827700000001</v>
      </c>
    </row>
    <row r="21" spans="2:15" s="2" customFormat="1" ht="12.75" customHeight="1" x14ac:dyDescent="0.25">
      <c r="B21" s="2" t="s">
        <v>29</v>
      </c>
      <c r="C21" s="6">
        <v>3139</v>
      </c>
      <c r="D21" s="6">
        <v>5000</v>
      </c>
      <c r="E21" s="6">
        <f t="shared" si="4"/>
        <v>261.4787</v>
      </c>
      <c r="F21" s="6">
        <v>261</v>
      </c>
      <c r="G21" s="15">
        <f t="shared" ref="G21:G30" si="6">$G20+$H20</f>
        <v>105.51697700000003</v>
      </c>
      <c r="H21" s="15">
        <f t="shared" si="3"/>
        <v>0.47870000000000346</v>
      </c>
      <c r="I21" s="31"/>
      <c r="J21" s="16"/>
      <c r="K21" s="15">
        <f t="shared" si="5"/>
        <v>1.0551697700000002</v>
      </c>
    </row>
    <row r="22" spans="2:15" s="2" customFormat="1" ht="12.75" customHeight="1" x14ac:dyDescent="0.25">
      <c r="B22" s="2" t="s">
        <v>30</v>
      </c>
      <c r="C22" s="6">
        <v>3139</v>
      </c>
      <c r="D22" s="6">
        <v>5000</v>
      </c>
      <c r="E22" s="6">
        <f t="shared" si="4"/>
        <v>261.4787</v>
      </c>
      <c r="F22" s="6">
        <v>261</v>
      </c>
      <c r="G22" s="15">
        <f t="shared" si="6"/>
        <v>105.99567700000003</v>
      </c>
      <c r="H22" s="15">
        <f t="shared" si="3"/>
        <v>0.47870000000000346</v>
      </c>
      <c r="I22" s="31"/>
      <c r="J22" s="16"/>
      <c r="K22" s="15">
        <f t="shared" si="5"/>
        <v>1.0599567700000003</v>
      </c>
    </row>
    <row r="23" spans="2:15" s="2" customFormat="1" ht="12.75" customHeight="1" x14ac:dyDescent="0.25">
      <c r="B23" s="2" t="s">
        <v>31</v>
      </c>
      <c r="C23" s="6">
        <v>3139</v>
      </c>
      <c r="D23" s="6">
        <v>5000</v>
      </c>
      <c r="E23" s="6">
        <f t="shared" si="4"/>
        <v>261.4787</v>
      </c>
      <c r="F23" s="6">
        <v>261</v>
      </c>
      <c r="G23" s="15">
        <f t="shared" si="6"/>
        <v>106.47437700000003</v>
      </c>
      <c r="H23" s="15">
        <f t="shared" si="3"/>
        <v>0.47870000000000346</v>
      </c>
      <c r="I23" s="31"/>
      <c r="J23" s="16"/>
      <c r="K23" s="15">
        <f t="shared" si="5"/>
        <v>1.0647437700000004</v>
      </c>
    </row>
    <row r="24" spans="2:15" s="2" customFormat="1" ht="12.75" customHeight="1" x14ac:dyDescent="0.25">
      <c r="B24" s="2" t="s">
        <v>32</v>
      </c>
      <c r="C24" s="6">
        <v>3221</v>
      </c>
      <c r="D24" s="6">
        <v>5000</v>
      </c>
      <c r="E24" s="6">
        <f t="shared" si="4"/>
        <v>268.30930000000001</v>
      </c>
      <c r="F24" s="6">
        <v>268</v>
      </c>
      <c r="G24" s="15">
        <f t="shared" si="6"/>
        <v>106.95307700000004</v>
      </c>
      <c r="H24" s="15">
        <f t="shared" si="3"/>
        <v>0.30930000000000746</v>
      </c>
      <c r="I24" s="31"/>
      <c r="J24" s="16"/>
      <c r="K24" s="15">
        <f t="shared" si="5"/>
        <v>1.0695307700000003</v>
      </c>
    </row>
    <row r="25" spans="2:15" s="2" customFormat="1" ht="12.75" customHeight="1" x14ac:dyDescent="0.25">
      <c r="B25" s="2" t="s">
        <v>33</v>
      </c>
      <c r="C25" s="6">
        <v>3221</v>
      </c>
      <c r="D25" s="6">
        <v>5000</v>
      </c>
      <c r="E25" s="6">
        <f t="shared" si="4"/>
        <v>268.30930000000001</v>
      </c>
      <c r="F25" s="6">
        <v>268</v>
      </c>
      <c r="G25" s="15">
        <f t="shared" si="6"/>
        <v>107.26237700000004</v>
      </c>
      <c r="H25" s="15">
        <f t="shared" si="3"/>
        <v>0.30930000000000746</v>
      </c>
      <c r="I25" s="31"/>
      <c r="J25" s="16"/>
      <c r="K25" s="15">
        <f t="shared" si="5"/>
        <v>1.0726237700000005</v>
      </c>
    </row>
    <row r="26" spans="2:15" s="2" customFormat="1" ht="12.75" customHeight="1" x14ac:dyDescent="0.25">
      <c r="B26" s="2" t="s">
        <v>17</v>
      </c>
      <c r="C26" s="6">
        <v>3385</v>
      </c>
      <c r="D26" s="6">
        <v>5000</v>
      </c>
      <c r="E26" s="6">
        <f t="shared" si="4"/>
        <v>281.97050000000002</v>
      </c>
      <c r="F26" s="6">
        <v>282</v>
      </c>
      <c r="G26" s="15">
        <f t="shared" si="6"/>
        <v>107.57167700000005</v>
      </c>
      <c r="H26" s="15">
        <f t="shared" si="3"/>
        <v>-2.9499999999984539E-2</v>
      </c>
      <c r="I26" s="31"/>
      <c r="J26" s="16"/>
      <c r="K26" s="15">
        <f t="shared" si="5"/>
        <v>1.0757167700000005</v>
      </c>
    </row>
    <row r="27" spans="2:15" s="2" customFormat="1" ht="12.75" customHeight="1" x14ac:dyDescent="0.25">
      <c r="B27" s="2" t="s">
        <v>18</v>
      </c>
      <c r="C27" s="6">
        <v>3472</v>
      </c>
      <c r="D27" s="6">
        <v>5000</v>
      </c>
      <c r="E27" s="6">
        <f t="shared" si="4"/>
        <v>289.2176</v>
      </c>
      <c r="F27" s="6">
        <v>289</v>
      </c>
      <c r="G27" s="15">
        <f t="shared" si="6"/>
        <v>107.54217700000007</v>
      </c>
      <c r="H27" s="15">
        <f t="shared" si="3"/>
        <v>0.21760000000000446</v>
      </c>
      <c r="I27" s="31"/>
      <c r="J27" s="16"/>
      <c r="K27" s="15">
        <f t="shared" si="5"/>
        <v>1.0754217700000006</v>
      </c>
    </row>
    <row r="28" spans="2:15" s="2" customFormat="1" ht="12.75" customHeight="1" x14ac:dyDescent="0.25">
      <c r="B28" s="2" t="s">
        <v>19</v>
      </c>
      <c r="C28" s="6">
        <v>3472</v>
      </c>
      <c r="D28" s="6">
        <v>5000</v>
      </c>
      <c r="E28" s="6">
        <f t="shared" si="4"/>
        <v>289.2176</v>
      </c>
      <c r="F28" s="6">
        <v>289</v>
      </c>
      <c r="G28" s="15">
        <f t="shared" si="6"/>
        <v>107.75977700000007</v>
      </c>
      <c r="H28" s="15">
        <f t="shared" si="3"/>
        <v>0.21760000000000446</v>
      </c>
      <c r="I28" s="31"/>
      <c r="J28" s="16"/>
      <c r="K28" s="42">
        <f t="shared" si="5"/>
        <v>1.0775977700000008</v>
      </c>
    </row>
    <row r="29" spans="2:15" s="2" customFormat="1" ht="12.75" customHeight="1" x14ac:dyDescent="0.25">
      <c r="B29" s="2" t="s">
        <v>20</v>
      </c>
      <c r="C29" s="6">
        <v>3472</v>
      </c>
      <c r="D29" s="6">
        <v>5000</v>
      </c>
      <c r="E29" s="6">
        <f t="shared" si="4"/>
        <v>289.2176</v>
      </c>
      <c r="F29" s="6">
        <v>289</v>
      </c>
      <c r="G29" s="15">
        <f t="shared" si="6"/>
        <v>107.97737700000008</v>
      </c>
      <c r="H29" s="15">
        <f t="shared" si="3"/>
        <v>0.21760000000000446</v>
      </c>
      <c r="I29" s="31"/>
      <c r="J29" s="16"/>
      <c r="K29" s="15">
        <f t="shared" si="5"/>
        <v>1.0797737700000007</v>
      </c>
    </row>
    <row r="30" spans="2:15" s="2" customFormat="1" ht="12.75" customHeight="1" thickBot="1" x14ac:dyDescent="0.3">
      <c r="B30" s="2" t="s">
        <v>21</v>
      </c>
      <c r="C30" s="6">
        <v>3472</v>
      </c>
      <c r="D30" s="6">
        <v>5000</v>
      </c>
      <c r="E30" s="6">
        <f t="shared" si="4"/>
        <v>289.2176</v>
      </c>
      <c r="F30" s="6">
        <v>289</v>
      </c>
      <c r="G30" s="15">
        <f t="shared" si="6"/>
        <v>108.19497700000008</v>
      </c>
      <c r="H30" s="15">
        <f t="shared" si="3"/>
        <v>0.21760000000000446</v>
      </c>
      <c r="I30" s="31"/>
      <c r="J30" s="16"/>
      <c r="K30" s="15">
        <f t="shared" si="5"/>
        <v>1.0819497700000009</v>
      </c>
    </row>
    <row r="31" spans="2:15" s="2" customFormat="1" ht="12.75" customHeight="1" thickBot="1" x14ac:dyDescent="0.3">
      <c r="B31" s="7" t="s">
        <v>22</v>
      </c>
      <c r="C31" s="8">
        <f>SUM(C19:C30)</f>
        <v>39264</v>
      </c>
      <c r="D31" s="9" t="s">
        <v>23</v>
      </c>
      <c r="E31" s="8">
        <f t="shared" ref="E31:F31" si="7">SUM(E19:E30)</f>
        <v>3270.6911999999998</v>
      </c>
      <c r="F31" s="8">
        <f t="shared" si="7"/>
        <v>3267</v>
      </c>
      <c r="G31" s="30">
        <f>SUM(G19:G30)</f>
        <v>1281.0081240000004</v>
      </c>
      <c r="H31" s="30">
        <f t="shared" ref="H31" si="8">SUM(H19:H30)</f>
        <v>3.691200000000066</v>
      </c>
      <c r="I31" s="34">
        <f>H17/12</f>
        <v>0.01</v>
      </c>
      <c r="J31" s="19"/>
      <c r="K31" s="29">
        <f>SUM(K19:K30)</f>
        <v>12.810081240000006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76.5" x14ac:dyDescent="0.25">
      <c r="B33" s="2" t="s">
        <v>24</v>
      </c>
      <c r="C33" s="10">
        <f>G31*I31</f>
        <v>12.810081240000004</v>
      </c>
      <c r="F33" s="2" t="s">
        <v>25</v>
      </c>
      <c r="G33" s="73">
        <f>$C33+$H31</f>
        <v>16.501281240000068</v>
      </c>
      <c r="H33" s="15"/>
      <c r="I33" s="15">
        <f>SUM($G$14,$G$33)</f>
        <v>121.22265824000009</v>
      </c>
      <c r="J33" s="143" t="str">
        <f>IF($K31=$C33,"Intt OK","Intt CHECK IT")</f>
        <v>Intt OK</v>
      </c>
      <c r="K33" s="15"/>
    </row>
    <row r="34" spans="2:11" s="1" customFormat="1" ht="23.25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x14ac:dyDescent="0.25">
      <c r="B36" s="439" t="s">
        <v>107</v>
      </c>
      <c r="C36" s="439"/>
      <c r="D36" s="439"/>
      <c r="E36" s="439" t="s">
        <v>108</v>
      </c>
      <c r="F36" s="439"/>
      <c r="G36" s="4" t="s">
        <v>109</v>
      </c>
      <c r="H36" s="54">
        <v>0.12</v>
      </c>
      <c r="I36" s="44"/>
      <c r="J36" s="18"/>
      <c r="K36" s="15"/>
    </row>
    <row r="37" spans="2:11" s="2" customFormat="1" ht="12.75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x14ac:dyDescent="0.25">
      <c r="B38" s="2" t="s">
        <v>27</v>
      </c>
      <c r="C38" s="6">
        <v>3472</v>
      </c>
      <c r="D38" s="6">
        <v>5000</v>
      </c>
      <c r="E38" s="6">
        <f>C38*8.33%</f>
        <v>289.2176</v>
      </c>
      <c r="F38" s="6">
        <v>289</v>
      </c>
      <c r="G38" s="15">
        <f>$G$14+$G$33</f>
        <v>121.22265824000009</v>
      </c>
      <c r="H38" s="15">
        <f t="shared" ref="H38:H50" si="9">E38-F38</f>
        <v>0.21760000000000446</v>
      </c>
      <c r="I38" s="31"/>
      <c r="J38" s="16"/>
      <c r="K38" s="15">
        <f>($G38)*($H$36/12)</f>
        <v>1.2122265824000009</v>
      </c>
    </row>
    <row r="39" spans="2:11" s="2" customFormat="1" ht="12.75" x14ac:dyDescent="0.25">
      <c r="B39" s="2" t="s">
        <v>28</v>
      </c>
      <c r="C39" s="6">
        <v>3472</v>
      </c>
      <c r="D39" s="6">
        <v>5000</v>
      </c>
      <c r="E39" s="6">
        <f t="shared" ref="E39:E50" si="10">C39*8.33%</f>
        <v>289.2176</v>
      </c>
      <c r="F39" s="6">
        <v>289</v>
      </c>
      <c r="G39" s="15">
        <f t="shared" ref="G39:G50" si="11">$G38+$H38</f>
        <v>121.44025824000009</v>
      </c>
      <c r="H39" s="15">
        <f t="shared" si="9"/>
        <v>0.21760000000000446</v>
      </c>
      <c r="I39" s="31"/>
      <c r="J39" s="16"/>
      <c r="K39" s="15">
        <f t="shared" ref="K39:K50" si="12">($G39)*($H$36/12)</f>
        <v>1.2144025824000009</v>
      </c>
    </row>
    <row r="40" spans="2:11" s="2" customFormat="1" ht="12.75" x14ac:dyDescent="0.25">
      <c r="B40" s="2" t="s">
        <v>29</v>
      </c>
      <c r="C40" s="6">
        <v>3472</v>
      </c>
      <c r="D40" s="6">
        <v>5000</v>
      </c>
      <c r="E40" s="6">
        <f t="shared" si="10"/>
        <v>289.2176</v>
      </c>
      <c r="F40" s="6">
        <v>289</v>
      </c>
      <c r="G40" s="15">
        <f t="shared" si="11"/>
        <v>121.6578582400001</v>
      </c>
      <c r="H40" s="15">
        <f t="shared" si="9"/>
        <v>0.21760000000000446</v>
      </c>
      <c r="I40" s="31"/>
      <c r="J40" s="16"/>
      <c r="K40" s="15">
        <f t="shared" si="12"/>
        <v>1.2165785824000011</v>
      </c>
    </row>
    <row r="41" spans="2:11" s="2" customFormat="1" ht="12.75" x14ac:dyDescent="0.25">
      <c r="B41" s="2" t="s">
        <v>30</v>
      </c>
      <c r="C41" s="6">
        <v>3472</v>
      </c>
      <c r="D41" s="6">
        <v>5000</v>
      </c>
      <c r="E41" s="6">
        <f t="shared" si="10"/>
        <v>289.2176</v>
      </c>
      <c r="F41" s="6">
        <v>289</v>
      </c>
      <c r="G41" s="15">
        <f t="shared" si="11"/>
        <v>121.8754582400001</v>
      </c>
      <c r="H41" s="15">
        <f t="shared" si="9"/>
        <v>0.21760000000000446</v>
      </c>
      <c r="I41" s="31"/>
      <c r="J41" s="16"/>
      <c r="K41" s="15">
        <f t="shared" si="12"/>
        <v>1.218754582400001</v>
      </c>
    </row>
    <row r="42" spans="2:11" s="2" customFormat="1" ht="12.75" x14ac:dyDescent="0.25">
      <c r="B42" s="2" t="s">
        <v>31</v>
      </c>
      <c r="C42" s="6">
        <v>3472</v>
      </c>
      <c r="D42" s="6">
        <v>5000</v>
      </c>
      <c r="E42" s="6">
        <f t="shared" si="10"/>
        <v>289.2176</v>
      </c>
      <c r="F42" s="6">
        <v>289</v>
      </c>
      <c r="G42" s="15">
        <f t="shared" si="11"/>
        <v>122.0930582400001</v>
      </c>
      <c r="H42" s="15">
        <f t="shared" si="9"/>
        <v>0.21760000000000446</v>
      </c>
      <c r="I42" s="31"/>
      <c r="J42" s="16"/>
      <c r="K42" s="15">
        <f t="shared" si="12"/>
        <v>1.220930582400001</v>
      </c>
    </row>
    <row r="43" spans="2:11" s="2" customFormat="1" ht="12.75" x14ac:dyDescent="0.25">
      <c r="B43" s="2" t="s">
        <v>32</v>
      </c>
      <c r="C43" s="6">
        <v>3626</v>
      </c>
      <c r="D43" s="6">
        <v>5000</v>
      </c>
      <c r="E43" s="6">
        <f t="shared" si="10"/>
        <v>302.04579999999999</v>
      </c>
      <c r="F43" s="6">
        <v>302</v>
      </c>
      <c r="G43" s="15">
        <f t="shared" si="11"/>
        <v>122.31065824000011</v>
      </c>
      <c r="H43" s="15">
        <f t="shared" si="9"/>
        <v>4.579999999998563E-2</v>
      </c>
      <c r="I43" s="31"/>
      <c r="J43" s="16"/>
      <c r="K43" s="15">
        <f t="shared" si="12"/>
        <v>1.2231065824000011</v>
      </c>
    </row>
    <row r="44" spans="2:11" s="2" customFormat="1" ht="12.75" x14ac:dyDescent="0.25">
      <c r="B44" s="2" t="s">
        <v>33</v>
      </c>
      <c r="C44" s="6">
        <v>3626</v>
      </c>
      <c r="D44" s="6">
        <v>5000</v>
      </c>
      <c r="E44" s="6">
        <f t="shared" si="10"/>
        <v>302.04579999999999</v>
      </c>
      <c r="F44" s="6">
        <v>302</v>
      </c>
      <c r="G44" s="15">
        <f t="shared" si="11"/>
        <v>122.35645824000009</v>
      </c>
      <c r="H44" s="15">
        <f t="shared" si="9"/>
        <v>4.579999999998563E-2</v>
      </c>
      <c r="I44" s="31"/>
      <c r="J44" s="16"/>
      <c r="K44" s="15">
        <f t="shared" si="12"/>
        <v>1.223564582400001</v>
      </c>
    </row>
    <row r="45" spans="2:11" s="2" customFormat="1" ht="12.75" x14ac:dyDescent="0.25">
      <c r="B45" s="2" t="s">
        <v>17</v>
      </c>
      <c r="C45" s="6">
        <v>3626</v>
      </c>
      <c r="D45" s="6">
        <v>5000</v>
      </c>
      <c r="E45" s="6">
        <f t="shared" si="10"/>
        <v>302.04579999999999</v>
      </c>
      <c r="F45" s="6">
        <v>302</v>
      </c>
      <c r="G45" s="15">
        <f t="shared" si="11"/>
        <v>122.40225824000008</v>
      </c>
      <c r="H45" s="15">
        <f t="shared" si="9"/>
        <v>4.579999999998563E-2</v>
      </c>
      <c r="I45" s="31"/>
      <c r="J45" s="16"/>
      <c r="K45" s="15">
        <f t="shared" si="12"/>
        <v>1.2240225824000008</v>
      </c>
    </row>
    <row r="46" spans="2:11" s="2" customFormat="1" ht="12.75" x14ac:dyDescent="0.25">
      <c r="B46" s="2" t="s">
        <v>18</v>
      </c>
      <c r="C46" s="6">
        <v>3875</v>
      </c>
      <c r="D46" s="6">
        <v>5000</v>
      </c>
      <c r="E46" s="6">
        <f t="shared" si="10"/>
        <v>322.78750000000002</v>
      </c>
      <c r="F46" s="6">
        <v>323</v>
      </c>
      <c r="G46" s="15">
        <f t="shared" si="11"/>
        <v>122.44805824000007</v>
      </c>
      <c r="H46" s="15">
        <f t="shared" si="9"/>
        <v>-0.21249999999997726</v>
      </c>
      <c r="I46" s="31"/>
      <c r="J46" s="16"/>
      <c r="K46" s="15">
        <f t="shared" si="12"/>
        <v>1.2244805824000007</v>
      </c>
    </row>
    <row r="47" spans="2:11" s="2" customFormat="1" ht="12.75" x14ac:dyDescent="0.25">
      <c r="B47" s="2" t="s">
        <v>19</v>
      </c>
      <c r="C47" s="6">
        <v>3875</v>
      </c>
      <c r="D47" s="6">
        <v>5000</v>
      </c>
      <c r="E47" s="6">
        <f t="shared" si="10"/>
        <v>322.78750000000002</v>
      </c>
      <c r="F47" s="6">
        <v>323</v>
      </c>
      <c r="G47" s="15">
        <f t="shared" si="11"/>
        <v>122.23555824000009</v>
      </c>
      <c r="H47" s="15">
        <f t="shared" si="9"/>
        <v>-0.21249999999997726</v>
      </c>
      <c r="I47" s="31"/>
      <c r="J47" s="16"/>
      <c r="K47" s="15">
        <f t="shared" si="12"/>
        <v>1.222355582400001</v>
      </c>
    </row>
    <row r="48" spans="2:11" s="2" customFormat="1" ht="12.75" x14ac:dyDescent="0.25">
      <c r="B48" s="2" t="s">
        <v>20</v>
      </c>
      <c r="C48" s="6">
        <v>3875</v>
      </c>
      <c r="D48" s="6">
        <v>5000</v>
      </c>
      <c r="E48" s="6">
        <f t="shared" si="10"/>
        <v>322.78750000000002</v>
      </c>
      <c r="F48" s="6">
        <v>323</v>
      </c>
      <c r="G48" s="15">
        <f t="shared" si="11"/>
        <v>122.02305824000011</v>
      </c>
      <c r="H48" s="15">
        <f t="shared" si="9"/>
        <v>-0.21249999999997726</v>
      </c>
      <c r="I48" s="31"/>
      <c r="J48" s="16"/>
      <c r="K48" s="15">
        <f t="shared" si="12"/>
        <v>1.220230582400001</v>
      </c>
    </row>
    <row r="49" spans="2:11" s="2" customFormat="1" ht="12.75" x14ac:dyDescent="0.25">
      <c r="B49" s="2" t="s">
        <v>21</v>
      </c>
      <c r="C49" s="6">
        <v>3875</v>
      </c>
      <c r="D49" s="6">
        <v>5000</v>
      </c>
      <c r="E49" s="6">
        <f t="shared" si="10"/>
        <v>322.78750000000002</v>
      </c>
      <c r="F49" s="6">
        <v>323</v>
      </c>
      <c r="G49" s="15">
        <f t="shared" si="11"/>
        <v>121.81055824000013</v>
      </c>
      <c r="H49" s="15">
        <f t="shared" si="9"/>
        <v>-0.21249999999997726</v>
      </c>
      <c r="I49" s="31"/>
      <c r="J49" s="16"/>
      <c r="K49" s="15">
        <f t="shared" si="12"/>
        <v>1.2181055824000013</v>
      </c>
    </row>
    <row r="50" spans="2:11" s="2" customFormat="1" ht="13.5" thickBot="1" x14ac:dyDescent="0.3">
      <c r="B50" s="2" t="s">
        <v>119</v>
      </c>
      <c r="C50" s="6">
        <v>2247</v>
      </c>
      <c r="D50" s="6">
        <v>5000</v>
      </c>
      <c r="E50" s="6">
        <f t="shared" si="10"/>
        <v>187.17509999999999</v>
      </c>
      <c r="F50" s="6">
        <v>0</v>
      </c>
      <c r="G50" s="15">
        <f t="shared" si="11"/>
        <v>121.59805824000016</v>
      </c>
      <c r="H50" s="15">
        <f t="shared" si="9"/>
        <v>187.17509999999999</v>
      </c>
      <c r="K50" s="15">
        <f t="shared" si="12"/>
        <v>1.2159805824000016</v>
      </c>
    </row>
    <row r="51" spans="2:11" s="2" customFormat="1" ht="13.5" thickBot="1" x14ac:dyDescent="0.3">
      <c r="B51" s="7" t="s">
        <v>22</v>
      </c>
      <c r="C51" s="8">
        <f>SUM(C38:C50)</f>
        <v>45985</v>
      </c>
      <c r="D51" s="9" t="s">
        <v>23</v>
      </c>
      <c r="E51" s="8">
        <f>SUM(E38:E50)</f>
        <v>3830.5504999999994</v>
      </c>
      <c r="F51" s="8">
        <f>SUM(F38:F50)</f>
        <v>3643</v>
      </c>
      <c r="G51" s="30">
        <f>SUM(G38:G50)</f>
        <v>1585.4739571200012</v>
      </c>
      <c r="H51" s="30">
        <f>SUM(H38:H50)</f>
        <v>187.55050000000006</v>
      </c>
      <c r="I51" s="34">
        <f>H36/12</f>
        <v>0.01</v>
      </c>
      <c r="J51" s="19"/>
      <c r="K51" s="29">
        <f>SUM(K38:K50)</f>
        <v>15.854739571200012</v>
      </c>
    </row>
    <row r="52" spans="2:11" s="2" customFormat="1" ht="12.75" x14ac:dyDescent="0.25">
      <c r="G52" s="15"/>
      <c r="H52" s="15"/>
      <c r="I52" s="31"/>
      <c r="J52" s="16"/>
      <c r="K52" s="15"/>
    </row>
    <row r="53" spans="2:11" s="2" customFormat="1" ht="76.5" x14ac:dyDescent="0.25">
      <c r="B53" s="2" t="s">
        <v>24</v>
      </c>
      <c r="C53" s="10">
        <f>G51*I51</f>
        <v>15.854739571200012</v>
      </c>
      <c r="F53" s="2" t="s">
        <v>25</v>
      </c>
      <c r="G53" s="73">
        <f>$C53+$H51</f>
        <v>203.40523957120007</v>
      </c>
      <c r="H53" s="15"/>
      <c r="I53" s="15">
        <f>SUM($G$14,$G$33,$G$53)</f>
        <v>324.62789781120017</v>
      </c>
      <c r="J53" s="143" t="str">
        <f>IF($K51=$C53,"Intt OK","Intt CHECK IT")</f>
        <v>Intt OK</v>
      </c>
      <c r="K53" s="15"/>
    </row>
    <row r="54" spans="2:11" s="1" customFormat="1" ht="23.25" x14ac:dyDescent="0.25">
      <c r="H54" s="53"/>
      <c r="I54" s="135" t="str">
        <f>IF($I53=$G58,"OK","CHECK IT")</f>
        <v>OK</v>
      </c>
      <c r="J54" s="20"/>
      <c r="K54" s="28"/>
    </row>
    <row r="55" spans="2:11" s="2" customFormat="1" ht="12.75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136" t="s">
        <v>36</v>
      </c>
      <c r="J55" s="18"/>
      <c r="K55" s="15"/>
    </row>
    <row r="56" spans="2:11" s="2" customFormat="1" ht="12.75" x14ac:dyDescent="0.25">
      <c r="B56" s="439" t="s">
        <v>107</v>
      </c>
      <c r="C56" s="439"/>
      <c r="D56" s="439"/>
      <c r="E56" s="439" t="s">
        <v>108</v>
      </c>
      <c r="F56" s="439"/>
      <c r="G56" s="4" t="s">
        <v>109</v>
      </c>
      <c r="H56" s="54">
        <v>0.12</v>
      </c>
      <c r="I56" s="44"/>
      <c r="J56" s="17"/>
      <c r="K56" s="15"/>
    </row>
    <row r="57" spans="2:11" s="2" customFormat="1" ht="12.75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6"/>
      <c r="K57" s="15"/>
    </row>
    <row r="58" spans="2:11" s="2" customFormat="1" ht="12.75" x14ac:dyDescent="0.25">
      <c r="B58" s="2" t="s">
        <v>27</v>
      </c>
      <c r="C58" s="6">
        <v>3875</v>
      </c>
      <c r="D58" s="6">
        <v>5000</v>
      </c>
      <c r="E58" s="6">
        <f>C58*8.33%</f>
        <v>322.78750000000002</v>
      </c>
      <c r="F58" s="6">
        <v>323</v>
      </c>
      <c r="G58" s="15">
        <f>$G$14+$G$33+$G$53</f>
        <v>324.62789781120017</v>
      </c>
      <c r="H58" s="15">
        <f t="shared" ref="H58:H70" si="13">E58-F58</f>
        <v>-0.21249999999997726</v>
      </c>
      <c r="I58" s="31"/>
      <c r="J58" s="16"/>
      <c r="K58" s="15">
        <f>($G58)*($H$56/12)</f>
        <v>3.2462789781120018</v>
      </c>
    </row>
    <row r="59" spans="2:11" s="2" customFormat="1" ht="12.75" x14ac:dyDescent="0.25">
      <c r="B59" s="2" t="s">
        <v>28</v>
      </c>
      <c r="C59" s="6">
        <v>4053</v>
      </c>
      <c r="D59" s="6">
        <v>5000</v>
      </c>
      <c r="E59" s="6">
        <f t="shared" ref="E59:E69" si="14">C59*8.33%</f>
        <v>337.61489999999998</v>
      </c>
      <c r="F59" s="6">
        <v>337</v>
      </c>
      <c r="G59" s="15">
        <f t="shared" ref="G59:G70" si="15">$G58+$H58</f>
        <v>324.41539781120019</v>
      </c>
      <c r="H59" s="15">
        <f t="shared" si="13"/>
        <v>0.61489999999997735</v>
      </c>
      <c r="I59" s="31"/>
      <c r="J59" s="16"/>
      <c r="K59" s="15">
        <f t="shared" ref="K59:K70" si="16">($G59)*($H$56/12)</f>
        <v>3.2441539781120019</v>
      </c>
    </row>
    <row r="60" spans="2:11" s="2" customFormat="1" ht="12.75" x14ac:dyDescent="0.25">
      <c r="B60" s="2" t="s">
        <v>29</v>
      </c>
      <c r="C60" s="6">
        <v>4053</v>
      </c>
      <c r="D60" s="6">
        <v>5000</v>
      </c>
      <c r="E60" s="6">
        <f t="shared" si="14"/>
        <v>337.61489999999998</v>
      </c>
      <c r="F60" s="6">
        <v>337</v>
      </c>
      <c r="G60" s="15">
        <f t="shared" si="15"/>
        <v>325.03029781120017</v>
      </c>
      <c r="H60" s="15">
        <f t="shared" si="13"/>
        <v>0.61489999999997735</v>
      </c>
      <c r="I60" s="31"/>
      <c r="J60" s="16"/>
      <c r="K60" s="15">
        <f t="shared" si="16"/>
        <v>3.2503029781120016</v>
      </c>
    </row>
    <row r="61" spans="2:11" s="2" customFormat="1" ht="12.75" x14ac:dyDescent="0.25">
      <c r="B61" s="2" t="s">
        <v>30</v>
      </c>
      <c r="C61" s="6">
        <v>4053</v>
      </c>
      <c r="D61" s="6">
        <v>5000</v>
      </c>
      <c r="E61" s="6">
        <f t="shared" si="14"/>
        <v>337.61489999999998</v>
      </c>
      <c r="F61" s="6">
        <v>337</v>
      </c>
      <c r="G61" s="15">
        <f t="shared" si="15"/>
        <v>325.64519781120015</v>
      </c>
      <c r="H61" s="15">
        <f t="shared" si="13"/>
        <v>0.61489999999997735</v>
      </c>
      <c r="I61" s="31"/>
      <c r="J61" s="16"/>
      <c r="K61" s="15">
        <f t="shared" si="16"/>
        <v>3.2564519781120014</v>
      </c>
    </row>
    <row r="62" spans="2:11" s="2" customFormat="1" ht="12.75" x14ac:dyDescent="0.25">
      <c r="B62" s="2" t="s">
        <v>31</v>
      </c>
      <c r="C62" s="6">
        <v>4053</v>
      </c>
      <c r="D62" s="6">
        <v>5000</v>
      </c>
      <c r="E62" s="6">
        <f t="shared" si="14"/>
        <v>337.61489999999998</v>
      </c>
      <c r="F62" s="6">
        <v>337</v>
      </c>
      <c r="G62" s="15">
        <f t="shared" si="15"/>
        <v>326.26009781120013</v>
      </c>
      <c r="H62" s="15">
        <f t="shared" si="13"/>
        <v>0.61489999999997735</v>
      </c>
      <c r="I62" s="31"/>
      <c r="J62" s="16"/>
      <c r="K62" s="15">
        <f t="shared" si="16"/>
        <v>3.2626009781120011</v>
      </c>
    </row>
    <row r="63" spans="2:11" s="2" customFormat="1" ht="12.75" x14ac:dyDescent="0.25">
      <c r="B63" s="2" t="s">
        <v>32</v>
      </c>
      <c r="C63" s="6">
        <v>4053</v>
      </c>
      <c r="D63" s="6">
        <v>5000</v>
      </c>
      <c r="E63" s="6">
        <f t="shared" si="14"/>
        <v>337.61489999999998</v>
      </c>
      <c r="F63" s="6">
        <v>337</v>
      </c>
      <c r="G63" s="15">
        <f t="shared" si="15"/>
        <v>326.8749978112001</v>
      </c>
      <c r="H63" s="15">
        <f t="shared" si="13"/>
        <v>0.61489999999997735</v>
      </c>
      <c r="I63" s="31"/>
      <c r="J63" s="16"/>
      <c r="K63" s="15">
        <f t="shared" si="16"/>
        <v>3.2687499781120013</v>
      </c>
    </row>
    <row r="64" spans="2:11" s="2" customFormat="1" ht="12.75" x14ac:dyDescent="0.25">
      <c r="B64" s="2" t="s">
        <v>33</v>
      </c>
      <c r="C64" s="6">
        <v>4053</v>
      </c>
      <c r="D64" s="6">
        <v>5000</v>
      </c>
      <c r="E64" s="6">
        <f t="shared" si="14"/>
        <v>337.61489999999998</v>
      </c>
      <c r="F64" s="6">
        <v>337</v>
      </c>
      <c r="G64" s="15">
        <f t="shared" si="15"/>
        <v>327.48989781120008</v>
      </c>
      <c r="H64" s="15">
        <f t="shared" si="13"/>
        <v>0.61489999999997735</v>
      </c>
      <c r="I64" s="31"/>
      <c r="J64" s="16"/>
      <c r="K64" s="15">
        <f t="shared" si="16"/>
        <v>3.274898978112001</v>
      </c>
    </row>
    <row r="65" spans="1:11" s="2" customFormat="1" ht="12.75" x14ac:dyDescent="0.25">
      <c r="B65" s="2" t="s">
        <v>17</v>
      </c>
      <c r="C65" s="6">
        <v>4053</v>
      </c>
      <c r="D65" s="6">
        <v>5000</v>
      </c>
      <c r="E65" s="6">
        <f t="shared" si="14"/>
        <v>337.61489999999998</v>
      </c>
      <c r="F65" s="6">
        <v>337</v>
      </c>
      <c r="G65" s="15">
        <f t="shared" si="15"/>
        <v>328.10479781120006</v>
      </c>
      <c r="H65" s="15">
        <f t="shared" si="13"/>
        <v>0.61489999999997735</v>
      </c>
      <c r="I65" s="31"/>
      <c r="J65" s="16"/>
      <c r="K65" s="15">
        <f t="shared" si="16"/>
        <v>3.2810479781120008</v>
      </c>
    </row>
    <row r="66" spans="1:11" s="2" customFormat="1" ht="12.75" x14ac:dyDescent="0.25">
      <c r="B66" s="2" t="s">
        <v>18</v>
      </c>
      <c r="C66" s="6">
        <v>4479</v>
      </c>
      <c r="D66" s="6">
        <v>5000</v>
      </c>
      <c r="E66" s="6">
        <f t="shared" si="14"/>
        <v>373.10070000000002</v>
      </c>
      <c r="F66" s="6">
        <v>373</v>
      </c>
      <c r="G66" s="15">
        <f t="shared" si="15"/>
        <v>328.71969781120004</v>
      </c>
      <c r="H66" s="15">
        <f t="shared" si="13"/>
        <v>0.10070000000001755</v>
      </c>
      <c r="I66" s="31"/>
      <c r="J66" s="16"/>
      <c r="K66" s="15">
        <f t="shared" si="16"/>
        <v>3.2871969781120005</v>
      </c>
    </row>
    <row r="67" spans="1:11" s="2" customFormat="1" ht="12.75" x14ac:dyDescent="0.25">
      <c r="B67" s="2" t="s">
        <v>19</v>
      </c>
      <c r="C67" s="6">
        <v>4479</v>
      </c>
      <c r="D67" s="6">
        <v>5000</v>
      </c>
      <c r="E67" s="6">
        <f t="shared" si="14"/>
        <v>373.10070000000002</v>
      </c>
      <c r="F67" s="6">
        <v>373</v>
      </c>
      <c r="G67" s="15">
        <f t="shared" si="15"/>
        <v>328.82039781120005</v>
      </c>
      <c r="H67" s="15">
        <f t="shared" si="13"/>
        <v>0.10070000000001755</v>
      </c>
      <c r="I67" s="31"/>
      <c r="J67" s="16"/>
      <c r="K67" s="15">
        <f t="shared" si="16"/>
        <v>3.2882039781120005</v>
      </c>
    </row>
    <row r="68" spans="1:11" s="2" customFormat="1" ht="12.75" x14ac:dyDescent="0.25">
      <c r="B68" s="2" t="s">
        <v>20</v>
      </c>
      <c r="C68" s="6">
        <v>4479</v>
      </c>
      <c r="D68" s="6">
        <v>5000</v>
      </c>
      <c r="E68" s="6">
        <f t="shared" si="14"/>
        <v>373.10070000000002</v>
      </c>
      <c r="F68" s="6">
        <v>373</v>
      </c>
      <c r="G68" s="15">
        <f t="shared" si="15"/>
        <v>328.92109781120007</v>
      </c>
      <c r="H68" s="15">
        <f t="shared" si="13"/>
        <v>0.10070000000001755</v>
      </c>
      <c r="I68" s="31"/>
      <c r="J68" s="16"/>
      <c r="K68" s="15">
        <f t="shared" si="16"/>
        <v>3.2892109781120009</v>
      </c>
    </row>
    <row r="69" spans="1:11" s="2" customFormat="1" ht="12.75" x14ac:dyDescent="0.25">
      <c r="B69" s="2" t="s">
        <v>21</v>
      </c>
      <c r="C69" s="6">
        <v>5734</v>
      </c>
      <c r="D69" s="6">
        <v>5000</v>
      </c>
      <c r="E69" s="6">
        <f t="shared" si="14"/>
        <v>477.6422</v>
      </c>
      <c r="F69" s="6">
        <v>417</v>
      </c>
      <c r="G69" s="15">
        <f t="shared" si="15"/>
        <v>329.02179781120009</v>
      </c>
      <c r="H69" s="15">
        <f t="shared" si="13"/>
        <v>60.642200000000003</v>
      </c>
      <c r="K69" s="15">
        <f t="shared" si="16"/>
        <v>3.2902179781120009</v>
      </c>
    </row>
    <row r="70" spans="1:11" s="2" customFormat="1" ht="12.75" x14ac:dyDescent="0.25">
      <c r="A70" s="2" t="s">
        <v>54</v>
      </c>
      <c r="B70" s="2" t="s">
        <v>119</v>
      </c>
      <c r="C70" s="6">
        <v>11560</v>
      </c>
      <c r="D70" s="6">
        <v>5000</v>
      </c>
      <c r="E70" s="6">
        <f t="shared" ref="E70" si="17">$C70*8.33%</f>
        <v>962.94799999999998</v>
      </c>
      <c r="F70" s="6">
        <v>371</v>
      </c>
      <c r="G70" s="15">
        <f t="shared" si="15"/>
        <v>389.66399781120009</v>
      </c>
      <c r="H70" s="15">
        <f t="shared" si="13"/>
        <v>591.94799999999998</v>
      </c>
      <c r="K70" s="15">
        <f t="shared" si="16"/>
        <v>3.8966399781120011</v>
      </c>
    </row>
    <row r="71" spans="1:11" s="2" customFormat="1" ht="12.75" x14ac:dyDescent="0.25">
      <c r="B71" s="7" t="s">
        <v>22</v>
      </c>
      <c r="C71" s="8">
        <f>SUM(C58:C70)</f>
        <v>62977</v>
      </c>
      <c r="D71" s="9" t="s">
        <v>23</v>
      </c>
      <c r="E71" s="8">
        <f t="shared" ref="E71:H71" si="18">SUM(E58:E70)</f>
        <v>5245.9841000000006</v>
      </c>
      <c r="F71" s="8">
        <f t="shared" si="18"/>
        <v>4589</v>
      </c>
      <c r="G71" s="8">
        <f t="shared" si="18"/>
        <v>4313.5955715456012</v>
      </c>
      <c r="H71" s="8">
        <f t="shared" si="18"/>
        <v>656.9840999999999</v>
      </c>
      <c r="I71" s="34">
        <f>H56/12</f>
        <v>0.01</v>
      </c>
      <c r="J71" s="19"/>
      <c r="K71" s="8">
        <f t="shared" ref="K71" si="19">SUM(K58:K70)</f>
        <v>43.135955715456014</v>
      </c>
    </row>
    <row r="72" spans="1:11" s="2" customFormat="1" ht="12.75" x14ac:dyDescent="0.25">
      <c r="G72" s="15"/>
      <c r="H72" s="15"/>
      <c r="I72" s="31"/>
      <c r="J72" s="16"/>
      <c r="K72" s="15"/>
    </row>
    <row r="73" spans="1:11" s="2" customFormat="1" ht="76.5" x14ac:dyDescent="0.25">
      <c r="B73" s="2" t="s">
        <v>24</v>
      </c>
      <c r="C73" s="10">
        <f>G71*I71</f>
        <v>43.135955715456014</v>
      </c>
      <c r="F73" s="2" t="s">
        <v>25</v>
      </c>
      <c r="G73" s="73">
        <f>$C73+$H71</f>
        <v>700.12005571545592</v>
      </c>
      <c r="H73" s="15"/>
      <c r="I73" s="15">
        <f>SUM($G$14,$G$33,$G$53,$G$73)</f>
        <v>1024.7479535266561</v>
      </c>
      <c r="J73" s="143" t="str">
        <f>IF($K71=$C73,"Intt OK","Intt CHECK IT")</f>
        <v>Intt OK</v>
      </c>
      <c r="K73" s="15"/>
    </row>
    <row r="74" spans="1:11" s="1" customFormat="1" ht="23.25" x14ac:dyDescent="0.25">
      <c r="H74" s="53"/>
      <c r="I74" s="135" t="str">
        <f>IF($I73=$G78,"OK","CHECK IT")</f>
        <v>OK</v>
      </c>
      <c r="J74" s="18"/>
      <c r="K74" s="28"/>
    </row>
    <row r="75" spans="1:11" s="2" customFormat="1" ht="12.75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136" t="s">
        <v>37</v>
      </c>
      <c r="J75" s="17"/>
      <c r="K75" s="15"/>
    </row>
    <row r="76" spans="1:11" s="2" customFormat="1" ht="12.75" x14ac:dyDescent="0.25">
      <c r="B76" s="439" t="s">
        <v>107</v>
      </c>
      <c r="C76" s="439"/>
      <c r="D76" s="439"/>
      <c r="E76" s="439" t="s">
        <v>108</v>
      </c>
      <c r="F76" s="439"/>
      <c r="G76" s="4" t="s">
        <v>109</v>
      </c>
      <c r="H76" s="55">
        <v>0.12</v>
      </c>
      <c r="I76" s="31"/>
      <c r="J76" s="16"/>
      <c r="K76" s="15"/>
    </row>
    <row r="77" spans="1:11" s="2" customFormat="1" ht="12.75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6"/>
      <c r="K77" s="15"/>
    </row>
    <row r="78" spans="1:11" s="2" customFormat="1" ht="12.75" x14ac:dyDescent="0.25">
      <c r="B78" s="2" t="s">
        <v>27</v>
      </c>
      <c r="C78" s="6">
        <v>5734</v>
      </c>
      <c r="D78" s="6">
        <v>5000</v>
      </c>
      <c r="E78" s="6">
        <f>C78*8.33%</f>
        <v>477.6422</v>
      </c>
      <c r="F78" s="6">
        <v>417</v>
      </c>
      <c r="G78" s="15">
        <f>$G$14+$G$33+$G$53+$G$73</f>
        <v>1024.7479535266561</v>
      </c>
      <c r="H78" s="15">
        <f t="shared" ref="H78:H90" si="20">E78-F78</f>
        <v>60.642200000000003</v>
      </c>
      <c r="I78" s="31"/>
      <c r="J78" s="16"/>
      <c r="K78" s="15">
        <f>($G78)*($H$76/12)</f>
        <v>10.247479535266562</v>
      </c>
    </row>
    <row r="79" spans="1:11" s="2" customFormat="1" ht="12.75" x14ac:dyDescent="0.25">
      <c r="B79" s="2" t="s">
        <v>119</v>
      </c>
      <c r="C79" s="6">
        <v>11561</v>
      </c>
      <c r="D79" s="6">
        <v>5000</v>
      </c>
      <c r="E79" s="6">
        <f t="shared" ref="E79:E90" si="21">C79*8.33%</f>
        <v>963.03129999999999</v>
      </c>
      <c r="F79" s="6">
        <v>0</v>
      </c>
      <c r="G79" s="15">
        <f t="shared" ref="G79:G90" si="22">$G78+$H78</f>
        <v>1085.3901535266561</v>
      </c>
      <c r="H79" s="15">
        <f t="shared" si="20"/>
        <v>963.03129999999999</v>
      </c>
      <c r="I79" s="31"/>
      <c r="J79" s="16"/>
      <c r="K79" s="15">
        <f t="shared" ref="K79:K90" si="23">($G79)*($H$76/12)</f>
        <v>10.853901535266562</v>
      </c>
    </row>
    <row r="80" spans="1:11" s="2" customFormat="1" ht="12.75" x14ac:dyDescent="0.25">
      <c r="B80" s="2" t="s">
        <v>28</v>
      </c>
      <c r="C80" s="6">
        <v>5734</v>
      </c>
      <c r="D80" s="6">
        <v>5000</v>
      </c>
      <c r="E80" s="6">
        <f t="shared" si="21"/>
        <v>477.6422</v>
      </c>
      <c r="F80" s="6">
        <v>417</v>
      </c>
      <c r="G80" s="15">
        <f t="shared" si="22"/>
        <v>2048.421453526656</v>
      </c>
      <c r="H80" s="15">
        <f t="shared" si="20"/>
        <v>60.642200000000003</v>
      </c>
      <c r="I80" s="31"/>
      <c r="J80" s="16"/>
      <c r="K80" s="15">
        <f t="shared" si="23"/>
        <v>20.48421453526656</v>
      </c>
    </row>
    <row r="81" spans="2:11" s="2" customFormat="1" ht="12.75" x14ac:dyDescent="0.25">
      <c r="B81" s="2" t="s">
        <v>29</v>
      </c>
      <c r="C81" s="6">
        <v>5734</v>
      </c>
      <c r="D81" s="6">
        <v>5000</v>
      </c>
      <c r="E81" s="6">
        <f t="shared" si="21"/>
        <v>477.6422</v>
      </c>
      <c r="F81" s="6">
        <v>417</v>
      </c>
      <c r="G81" s="15">
        <f t="shared" si="22"/>
        <v>2109.0636535266558</v>
      </c>
      <c r="H81" s="15">
        <f t="shared" si="20"/>
        <v>60.642200000000003</v>
      </c>
      <c r="I81" s="31"/>
      <c r="J81" s="16"/>
      <c r="K81" s="15">
        <f t="shared" si="23"/>
        <v>21.090636535266558</v>
      </c>
    </row>
    <row r="82" spans="2:11" s="2" customFormat="1" ht="12.75" x14ac:dyDescent="0.25">
      <c r="B82" s="2" t="s">
        <v>30</v>
      </c>
      <c r="C82" s="6">
        <v>5734</v>
      </c>
      <c r="D82" s="6">
        <v>5000</v>
      </c>
      <c r="E82" s="6">
        <f t="shared" si="21"/>
        <v>477.6422</v>
      </c>
      <c r="F82" s="6">
        <v>417</v>
      </c>
      <c r="G82" s="15">
        <f t="shared" si="22"/>
        <v>2169.705853526656</v>
      </c>
      <c r="H82" s="15">
        <f t="shared" si="20"/>
        <v>60.642200000000003</v>
      </c>
      <c r="I82" s="31"/>
      <c r="J82" s="16"/>
      <c r="K82" s="15">
        <f t="shared" si="23"/>
        <v>21.69705853526656</v>
      </c>
    </row>
    <row r="83" spans="2:11" s="2" customFormat="1" ht="12.75" x14ac:dyDescent="0.25">
      <c r="B83" s="2" t="s">
        <v>31</v>
      </c>
      <c r="C83" s="6">
        <v>5734</v>
      </c>
      <c r="D83" s="6">
        <v>5000</v>
      </c>
      <c r="E83" s="6">
        <f t="shared" si="21"/>
        <v>477.6422</v>
      </c>
      <c r="F83" s="6">
        <v>417</v>
      </c>
      <c r="G83" s="15">
        <f t="shared" si="22"/>
        <v>2230.3480535266563</v>
      </c>
      <c r="H83" s="15">
        <f t="shared" si="20"/>
        <v>60.642200000000003</v>
      </c>
      <c r="I83" s="31"/>
      <c r="J83" s="16"/>
      <c r="K83" s="15">
        <f t="shared" si="23"/>
        <v>22.303480535266562</v>
      </c>
    </row>
    <row r="84" spans="2:11" s="2" customFormat="1" ht="12.75" x14ac:dyDescent="0.25">
      <c r="B84" s="2" t="s">
        <v>32</v>
      </c>
      <c r="C84" s="6">
        <v>6204</v>
      </c>
      <c r="D84" s="6">
        <v>5000</v>
      </c>
      <c r="E84" s="6">
        <f t="shared" si="21"/>
        <v>516.79319999999996</v>
      </c>
      <c r="F84" s="6">
        <v>417</v>
      </c>
      <c r="G84" s="15">
        <f t="shared" si="22"/>
        <v>2290.9902535266565</v>
      </c>
      <c r="H84" s="15">
        <f t="shared" si="20"/>
        <v>99.793199999999956</v>
      </c>
      <c r="I84" s="31"/>
      <c r="J84" s="16"/>
      <c r="K84" s="15">
        <f t="shared" si="23"/>
        <v>22.909902535266564</v>
      </c>
    </row>
    <row r="85" spans="2:11" s="2" customFormat="1" ht="12.75" x14ac:dyDescent="0.25">
      <c r="B85" s="2" t="s">
        <v>33</v>
      </c>
      <c r="C85" s="6">
        <v>6204</v>
      </c>
      <c r="D85" s="6">
        <v>5000</v>
      </c>
      <c r="E85" s="6">
        <f t="shared" si="21"/>
        <v>516.79319999999996</v>
      </c>
      <c r="F85" s="6">
        <v>417</v>
      </c>
      <c r="G85" s="15">
        <f t="shared" si="22"/>
        <v>2390.7834535266566</v>
      </c>
      <c r="H85" s="15">
        <f t="shared" si="20"/>
        <v>99.793199999999956</v>
      </c>
      <c r="I85" s="31"/>
      <c r="J85" s="16"/>
      <c r="K85" s="15">
        <f t="shared" si="23"/>
        <v>23.907834535266566</v>
      </c>
    </row>
    <row r="86" spans="2:11" s="2" customFormat="1" ht="12.75" x14ac:dyDescent="0.25">
      <c r="B86" s="2" t="s">
        <v>17</v>
      </c>
      <c r="C86" s="6">
        <v>6204</v>
      </c>
      <c r="D86" s="6">
        <v>5000</v>
      </c>
      <c r="E86" s="6">
        <f t="shared" si="21"/>
        <v>516.79319999999996</v>
      </c>
      <c r="F86" s="6">
        <v>417</v>
      </c>
      <c r="G86" s="15">
        <f t="shared" si="22"/>
        <v>2490.5766535266566</v>
      </c>
      <c r="H86" s="15">
        <f t="shared" si="20"/>
        <v>99.793199999999956</v>
      </c>
      <c r="I86" s="31"/>
      <c r="J86" s="16"/>
      <c r="K86" s="15">
        <f t="shared" si="23"/>
        <v>24.905766535266565</v>
      </c>
    </row>
    <row r="87" spans="2:11" s="2" customFormat="1" ht="12.75" x14ac:dyDescent="0.25">
      <c r="B87" s="2" t="s">
        <v>18</v>
      </c>
      <c r="C87" s="6">
        <v>6402</v>
      </c>
      <c r="D87" s="6">
        <v>5000</v>
      </c>
      <c r="E87" s="6">
        <f t="shared" si="21"/>
        <v>533.28660000000002</v>
      </c>
      <c r="F87" s="6">
        <v>417</v>
      </c>
      <c r="G87" s="15">
        <f t="shared" si="22"/>
        <v>2590.3698535266567</v>
      </c>
      <c r="H87" s="15">
        <f t="shared" si="20"/>
        <v>116.28660000000002</v>
      </c>
      <c r="I87" s="31"/>
      <c r="J87" s="16"/>
      <c r="K87" s="15">
        <f t="shared" si="23"/>
        <v>25.903698535266567</v>
      </c>
    </row>
    <row r="88" spans="2:11" s="2" customFormat="1" ht="12.75" x14ac:dyDescent="0.25">
      <c r="B88" s="2" t="s">
        <v>19</v>
      </c>
      <c r="C88" s="6">
        <v>6402</v>
      </c>
      <c r="D88" s="6">
        <v>5000</v>
      </c>
      <c r="E88" s="6">
        <f t="shared" si="21"/>
        <v>533.28660000000002</v>
      </c>
      <c r="F88" s="6">
        <v>417</v>
      </c>
      <c r="G88" s="15">
        <f t="shared" si="22"/>
        <v>2706.6564535266566</v>
      </c>
      <c r="H88" s="15">
        <f t="shared" si="20"/>
        <v>116.28660000000002</v>
      </c>
      <c r="K88" s="15">
        <f t="shared" si="23"/>
        <v>27.066564535266565</v>
      </c>
    </row>
    <row r="89" spans="2:11" s="2" customFormat="1" ht="12.75" x14ac:dyDescent="0.25">
      <c r="B89" s="2" t="s">
        <v>20</v>
      </c>
      <c r="C89" s="6">
        <v>6402</v>
      </c>
      <c r="D89" s="6">
        <v>5000</v>
      </c>
      <c r="E89" s="6">
        <f t="shared" si="21"/>
        <v>533.28660000000002</v>
      </c>
      <c r="F89" s="6">
        <v>417</v>
      </c>
      <c r="G89" s="15">
        <f t="shared" si="22"/>
        <v>2822.9430535266565</v>
      </c>
      <c r="H89" s="15">
        <f t="shared" si="20"/>
        <v>116.28660000000002</v>
      </c>
      <c r="K89" s="15">
        <f t="shared" si="23"/>
        <v>28.229430535266566</v>
      </c>
    </row>
    <row r="90" spans="2:11" s="2" customFormat="1" ht="13.5" thickBot="1" x14ac:dyDescent="0.3">
      <c r="B90" s="2" t="s">
        <v>21</v>
      </c>
      <c r="C90" s="6">
        <v>6402</v>
      </c>
      <c r="D90" s="6">
        <v>5000</v>
      </c>
      <c r="E90" s="6">
        <f t="shared" si="21"/>
        <v>533.28660000000002</v>
      </c>
      <c r="F90" s="6">
        <v>417</v>
      </c>
      <c r="G90" s="15">
        <f t="shared" si="22"/>
        <v>2939.2296535266564</v>
      </c>
      <c r="H90" s="15">
        <f t="shared" si="20"/>
        <v>116.28660000000002</v>
      </c>
      <c r="K90" s="15">
        <f t="shared" si="23"/>
        <v>29.392296535266563</v>
      </c>
    </row>
    <row r="91" spans="2:11" s="2" customFormat="1" ht="13.5" thickBot="1" x14ac:dyDescent="0.3">
      <c r="B91" s="7" t="s">
        <v>22</v>
      </c>
      <c r="C91" s="8">
        <f>SUM(C78:C90)</f>
        <v>84451</v>
      </c>
      <c r="D91" s="9" t="s">
        <v>23</v>
      </c>
      <c r="E91" s="8">
        <f>SUM(E78:E90)</f>
        <v>7034.7683000000015</v>
      </c>
      <c r="F91" s="8">
        <f>SUM(F78:F90)</f>
        <v>5004</v>
      </c>
      <c r="G91" s="30">
        <f>SUM(G78:G90)</f>
        <v>28899.226495846531</v>
      </c>
      <c r="H91" s="30">
        <f>SUM(H78:H90)</f>
        <v>2030.7682999999997</v>
      </c>
      <c r="I91" s="34">
        <f>H76/12</f>
        <v>0.01</v>
      </c>
      <c r="J91" s="19"/>
      <c r="K91" s="29">
        <f>SUM(K78:K90)</f>
        <v>288.99226495846528</v>
      </c>
    </row>
    <row r="92" spans="2:11" s="2" customFormat="1" ht="12.75" x14ac:dyDescent="0.25">
      <c r="G92" s="15"/>
      <c r="H92" s="15"/>
      <c r="I92" s="31"/>
      <c r="J92" s="16"/>
      <c r="K92" s="15"/>
    </row>
    <row r="93" spans="2:11" s="2" customFormat="1" ht="76.5" x14ac:dyDescent="0.25">
      <c r="B93" s="2" t="s">
        <v>24</v>
      </c>
      <c r="C93" s="10">
        <f>G91*I91</f>
        <v>288.99226495846534</v>
      </c>
      <c r="F93" s="2" t="s">
        <v>25</v>
      </c>
      <c r="G93" s="73">
        <f>$C93+$H91</f>
        <v>2319.7605649584652</v>
      </c>
      <c r="H93" s="15"/>
      <c r="I93" s="15">
        <f>SUM($G$14,$G$33,$G$53,$G$73,$G$93)</f>
        <v>3344.5085184851214</v>
      </c>
      <c r="J93" s="143" t="str">
        <f>IF($K91=$C93,"Intt OK","Intt CHECK IT")</f>
        <v>Intt OK</v>
      </c>
      <c r="K93" s="15"/>
    </row>
    <row r="94" spans="2:11" s="1" customFormat="1" ht="23.25" x14ac:dyDescent="0.25">
      <c r="H94" s="53"/>
      <c r="I94" s="135" t="str">
        <f>IF($I93=$G98,"OK","CHECK IT")</f>
        <v>OK</v>
      </c>
      <c r="J94" s="16"/>
      <c r="K94" s="28"/>
    </row>
    <row r="95" spans="2:11" s="2" customFormat="1" ht="12.75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137" t="s">
        <v>38</v>
      </c>
      <c r="J95" s="20"/>
      <c r="K95" s="15"/>
    </row>
    <row r="96" spans="2:11" s="2" customFormat="1" ht="12.75" x14ac:dyDescent="0.25">
      <c r="B96" s="439" t="s">
        <v>107</v>
      </c>
      <c r="C96" s="439"/>
      <c r="D96" s="439"/>
      <c r="E96" s="439" t="s">
        <v>108</v>
      </c>
      <c r="F96" s="439"/>
      <c r="G96" s="4" t="s">
        <v>109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6402</v>
      </c>
      <c r="D98" s="6">
        <v>5000</v>
      </c>
      <c r="E98" s="6">
        <f>C98*8.33%</f>
        <v>533.28660000000002</v>
      </c>
      <c r="F98" s="6">
        <v>417</v>
      </c>
      <c r="G98" s="15">
        <f>$G$14+$G$33+$G$53+$G$73+$G$93</f>
        <v>3344.5085184851214</v>
      </c>
      <c r="H98" s="15">
        <f t="shared" ref="H98:H109" si="24">E98-F98</f>
        <v>116.28660000000002</v>
      </c>
      <c r="I98" s="36">
        <v>0.12</v>
      </c>
      <c r="J98" s="22"/>
      <c r="K98" s="15">
        <f>($G98)*($H$96/12)</f>
        <v>33.445085184851216</v>
      </c>
    </row>
    <row r="99" spans="2:15" s="2" customFormat="1" ht="12.75" customHeight="1" x14ac:dyDescent="0.25">
      <c r="B99" s="2" t="s">
        <v>28</v>
      </c>
      <c r="C99" s="6">
        <v>6645</v>
      </c>
      <c r="D99" s="6">
        <v>5000</v>
      </c>
      <c r="E99" s="6">
        <f t="shared" ref="E99:E109" si="25">C99*8.33%</f>
        <v>553.52850000000001</v>
      </c>
      <c r="F99" s="6">
        <v>417</v>
      </c>
      <c r="G99" s="15">
        <f t="shared" ref="G99:G109" si="26">$G98+$H98</f>
        <v>3460.7951184851213</v>
      </c>
      <c r="H99" s="15">
        <f t="shared" si="24"/>
        <v>136.52850000000001</v>
      </c>
      <c r="I99" s="31"/>
      <c r="J99" s="16"/>
      <c r="K99" s="15">
        <f t="shared" ref="K99:K100" si="27">($G99)*($H$96/12)</f>
        <v>34.607951184851217</v>
      </c>
    </row>
    <row r="100" spans="2:15" s="2" customFormat="1" ht="12.75" customHeight="1" x14ac:dyDescent="0.25">
      <c r="B100" s="2" t="s">
        <v>29</v>
      </c>
      <c r="C100" s="6">
        <v>6645</v>
      </c>
      <c r="D100" s="6">
        <v>5000</v>
      </c>
      <c r="E100" s="6">
        <f t="shared" si="25"/>
        <v>553.52850000000001</v>
      </c>
      <c r="F100" s="6">
        <v>417</v>
      </c>
      <c r="G100" s="15">
        <f t="shared" si="26"/>
        <v>3597.3236184851212</v>
      </c>
      <c r="H100" s="15">
        <f t="shared" si="24"/>
        <v>136.52850000000001</v>
      </c>
      <c r="I100" s="31"/>
      <c r="J100" s="16"/>
      <c r="K100" s="15">
        <f t="shared" si="27"/>
        <v>35.97323618485121</v>
      </c>
    </row>
    <row r="101" spans="2:15" s="2" customFormat="1" ht="12.75" customHeight="1" x14ac:dyDescent="0.25">
      <c r="B101" s="2" t="s">
        <v>30</v>
      </c>
      <c r="C101" s="6">
        <v>6645</v>
      </c>
      <c r="D101" s="6">
        <v>5000</v>
      </c>
      <c r="E101" s="6">
        <f t="shared" si="25"/>
        <v>553.52850000000001</v>
      </c>
      <c r="F101" s="6">
        <v>417</v>
      </c>
      <c r="G101" s="15">
        <f t="shared" si="26"/>
        <v>3733.8521184851211</v>
      </c>
      <c r="H101" s="15">
        <f t="shared" si="24"/>
        <v>136.52850000000001</v>
      </c>
      <c r="I101" s="36">
        <v>0.11</v>
      </c>
      <c r="J101" s="16"/>
      <c r="K101" s="15">
        <f>($G101)*($I$96/12)</f>
        <v>34.226977752780279</v>
      </c>
    </row>
    <row r="102" spans="2:15" s="2" customFormat="1" ht="12.75" customHeight="1" x14ac:dyDescent="0.25">
      <c r="B102" s="2" t="s">
        <v>31</v>
      </c>
      <c r="C102" s="6">
        <v>6645</v>
      </c>
      <c r="D102" s="6">
        <v>5000</v>
      </c>
      <c r="E102" s="6">
        <f t="shared" si="25"/>
        <v>553.52850000000001</v>
      </c>
      <c r="F102" s="6">
        <v>417</v>
      </c>
      <c r="G102" s="15">
        <f t="shared" si="26"/>
        <v>3870.380618485121</v>
      </c>
      <c r="H102" s="15">
        <f t="shared" si="24"/>
        <v>136.52850000000001</v>
      </c>
      <c r="I102" s="31"/>
      <c r="J102" s="16"/>
      <c r="K102" s="15">
        <f t="shared" ref="K102:K109" si="28">($G102)*($I$96/12)</f>
        <v>35.478489002780279</v>
      </c>
    </row>
    <row r="103" spans="2:15" s="2" customFormat="1" ht="12.75" customHeight="1" x14ac:dyDescent="0.25">
      <c r="B103" s="2" t="s">
        <v>32</v>
      </c>
      <c r="C103" s="6">
        <v>6645</v>
      </c>
      <c r="D103" s="6">
        <v>5000</v>
      </c>
      <c r="E103" s="6">
        <f t="shared" si="25"/>
        <v>553.52850000000001</v>
      </c>
      <c r="F103" s="6">
        <v>417</v>
      </c>
      <c r="G103" s="15">
        <f t="shared" si="26"/>
        <v>4006.9091184851209</v>
      </c>
      <c r="H103" s="15">
        <f t="shared" si="24"/>
        <v>136.52850000000001</v>
      </c>
      <c r="I103" s="31"/>
      <c r="J103" s="16"/>
      <c r="K103" s="15">
        <f t="shared" si="28"/>
        <v>36.730000252780272</v>
      </c>
    </row>
    <row r="104" spans="2:15" s="2" customFormat="1" ht="12.75" customHeight="1" x14ac:dyDescent="0.25">
      <c r="B104" s="2" t="s">
        <v>33</v>
      </c>
      <c r="C104" s="6">
        <v>6645</v>
      </c>
      <c r="D104" s="6">
        <v>5000</v>
      </c>
      <c r="E104" s="6">
        <f t="shared" si="25"/>
        <v>553.52850000000001</v>
      </c>
      <c r="F104" s="6">
        <v>417</v>
      </c>
      <c r="G104" s="15">
        <f t="shared" si="26"/>
        <v>4143.4376184851208</v>
      </c>
      <c r="H104" s="15">
        <f t="shared" si="24"/>
        <v>136.52850000000001</v>
      </c>
      <c r="I104" s="31"/>
      <c r="J104" s="16"/>
      <c r="K104" s="15">
        <f t="shared" si="28"/>
        <v>37.981511502780272</v>
      </c>
    </row>
    <row r="105" spans="2:15" s="2" customFormat="1" ht="12.75" customHeight="1" x14ac:dyDescent="0.25">
      <c r="B105" s="2" t="s">
        <v>17</v>
      </c>
      <c r="C105" s="6">
        <v>6693</v>
      </c>
      <c r="D105" s="6">
        <v>5000</v>
      </c>
      <c r="E105" s="6">
        <f t="shared" si="25"/>
        <v>557.52689999999996</v>
      </c>
      <c r="F105" s="6">
        <v>417</v>
      </c>
      <c r="G105" s="15">
        <f t="shared" si="26"/>
        <v>4279.9661184851211</v>
      </c>
      <c r="H105" s="15">
        <f t="shared" si="24"/>
        <v>140.52689999999996</v>
      </c>
      <c r="I105" s="31"/>
      <c r="J105" s="16"/>
      <c r="K105" s="15">
        <f t="shared" si="28"/>
        <v>39.233022752780279</v>
      </c>
    </row>
    <row r="106" spans="2:15" s="2" customFormat="1" ht="12.75" customHeight="1" x14ac:dyDescent="0.25">
      <c r="B106" s="2" t="s">
        <v>18</v>
      </c>
      <c r="C106" s="6">
        <v>6900</v>
      </c>
      <c r="D106" s="6">
        <v>5000</v>
      </c>
      <c r="E106" s="6">
        <f t="shared" si="25"/>
        <v>574.77</v>
      </c>
      <c r="F106" s="6">
        <v>417</v>
      </c>
      <c r="G106" s="15">
        <f t="shared" si="26"/>
        <v>4420.493018485121</v>
      </c>
      <c r="H106" s="15">
        <f t="shared" si="24"/>
        <v>157.76999999999998</v>
      </c>
      <c r="I106" s="31"/>
      <c r="J106" s="16"/>
      <c r="K106" s="15">
        <f t="shared" si="28"/>
        <v>40.521186002780276</v>
      </c>
    </row>
    <row r="107" spans="2:15" s="2" customFormat="1" ht="12.75" customHeight="1" x14ac:dyDescent="0.25">
      <c r="B107" s="2" t="s">
        <v>19</v>
      </c>
      <c r="C107" s="6">
        <v>6900</v>
      </c>
      <c r="D107" s="6">
        <v>5000</v>
      </c>
      <c r="E107" s="6">
        <f t="shared" si="25"/>
        <v>574.77</v>
      </c>
      <c r="F107" s="6">
        <v>417</v>
      </c>
      <c r="G107" s="15">
        <f t="shared" si="26"/>
        <v>4578.2630184851205</v>
      </c>
      <c r="H107" s="15">
        <f t="shared" si="24"/>
        <v>157.76999999999998</v>
      </c>
      <c r="K107" s="15">
        <f t="shared" si="28"/>
        <v>41.967411002780274</v>
      </c>
    </row>
    <row r="108" spans="2:15" s="2" customFormat="1" ht="12.75" customHeight="1" x14ac:dyDescent="0.25">
      <c r="B108" s="2" t="s">
        <v>20</v>
      </c>
      <c r="C108" s="6">
        <v>6900</v>
      </c>
      <c r="D108" s="6">
        <v>5000</v>
      </c>
      <c r="E108" s="6">
        <f t="shared" si="25"/>
        <v>574.77</v>
      </c>
      <c r="F108" s="6">
        <v>417</v>
      </c>
      <c r="G108" s="15">
        <f t="shared" si="26"/>
        <v>4736.0330184851209</v>
      </c>
      <c r="H108" s="15">
        <f t="shared" si="24"/>
        <v>157.76999999999998</v>
      </c>
      <c r="K108" s="15">
        <f t="shared" si="28"/>
        <v>43.413636002780272</v>
      </c>
    </row>
    <row r="109" spans="2:15" s="2" customFormat="1" ht="12.75" customHeight="1" x14ac:dyDescent="0.25">
      <c r="B109" s="2" t="s">
        <v>21</v>
      </c>
      <c r="C109" s="6">
        <v>6900</v>
      </c>
      <c r="D109" s="6">
        <v>5000</v>
      </c>
      <c r="E109" s="6">
        <f t="shared" si="25"/>
        <v>574.77</v>
      </c>
      <c r="F109" s="6">
        <v>417</v>
      </c>
      <c r="G109" s="15">
        <f t="shared" si="26"/>
        <v>4893.8030184851214</v>
      </c>
      <c r="H109" s="15">
        <f t="shared" si="24"/>
        <v>157.76999999999998</v>
      </c>
      <c r="K109" s="15">
        <f t="shared" si="28"/>
        <v>44.859861002780278</v>
      </c>
    </row>
    <row r="110" spans="2:15" s="2" customFormat="1" ht="12.75" customHeight="1" x14ac:dyDescent="0.25">
      <c r="B110" s="7" t="s">
        <v>22</v>
      </c>
      <c r="C110" s="8">
        <f>SUM(C98:C109)</f>
        <v>80565</v>
      </c>
      <c r="D110" s="9" t="s">
        <v>23</v>
      </c>
      <c r="E110" s="8">
        <f t="shared" ref="E110:F110" si="29">SUM(E98:E109)</f>
        <v>6711.0645000000004</v>
      </c>
      <c r="F110" s="8">
        <f t="shared" si="29"/>
        <v>5004</v>
      </c>
      <c r="G110" s="30">
        <f>SUM(G98:G109)</f>
        <v>49065.76492182145</v>
      </c>
      <c r="H110" s="30">
        <f>SUM(H98:H109)</f>
        <v>1707.0645</v>
      </c>
      <c r="I110" s="37"/>
      <c r="J110" s="23"/>
      <c r="K110" s="30">
        <f>SUM(K98:K109)</f>
        <v>458.43836782957612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((G98+G99+G100)*H96+(G101+G102+G103+G104+G105+G106+G107+G108+G109)*I96)/12</f>
        <v>458.43836782957607</v>
      </c>
      <c r="D112" s="14"/>
      <c r="E112" s="10"/>
      <c r="F112" s="2" t="s">
        <v>25</v>
      </c>
      <c r="G112" s="73">
        <f>$C112+$H110</f>
        <v>2165.5028678295762</v>
      </c>
      <c r="H112" s="15"/>
      <c r="I112" s="15">
        <f>SUM($I$14,$G$33,$G$53,$G$73,$G$93,$G$112)</f>
        <v>5510.011386314698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x14ac:dyDescent="0.25">
      <c r="D113" s="14"/>
      <c r="G113" s="10"/>
      <c r="H113" s="46"/>
      <c r="I113" s="135" t="str">
        <f>IF($I112=$G117,"OK","CHECK IT")</f>
        <v>OK</v>
      </c>
      <c r="J113" s="16"/>
      <c r="K113" s="15"/>
    </row>
    <row r="114" spans="2:11" s="2" customFormat="1" ht="12.75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136" t="s">
        <v>39</v>
      </c>
      <c r="J114" s="20"/>
      <c r="K114" s="15"/>
    </row>
    <row r="115" spans="2:11" s="2" customFormat="1" ht="12.75" x14ac:dyDescent="0.25">
      <c r="B115" s="439" t="s">
        <v>107</v>
      </c>
      <c r="C115" s="439"/>
      <c r="D115" s="439"/>
      <c r="E115" s="439" t="s">
        <v>108</v>
      </c>
      <c r="F115" s="439"/>
      <c r="G115" s="4" t="s">
        <v>109</v>
      </c>
      <c r="H115" s="52" t="s">
        <v>40</v>
      </c>
      <c r="I115" s="35"/>
      <c r="J115" s="21"/>
      <c r="K115" s="15"/>
    </row>
    <row r="116" spans="2:11" s="2" customFormat="1" ht="12.75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x14ac:dyDescent="0.25">
      <c r="B117" s="2" t="s">
        <v>27</v>
      </c>
      <c r="C117" s="6">
        <v>6900</v>
      </c>
      <c r="D117" s="6">
        <v>5000</v>
      </c>
      <c r="E117" s="6">
        <f>C117*8.33%</f>
        <v>574.77</v>
      </c>
      <c r="F117" s="6">
        <v>417</v>
      </c>
      <c r="G117" s="15">
        <f>$G$14+$G$33+$G$53+$G$73+$G$93+$G$112</f>
        <v>5510.011386314698</v>
      </c>
      <c r="H117" s="15">
        <f t="shared" ref="H117:H128" si="30">E117-F117</f>
        <v>157.76999999999998</v>
      </c>
      <c r="I117" s="31"/>
      <c r="J117" s="16"/>
      <c r="K117" s="15">
        <f>($G117)*($H$115/12)</f>
        <v>43.620923474991365</v>
      </c>
    </row>
    <row r="118" spans="2:11" s="2" customFormat="1" ht="12.75" x14ac:dyDescent="0.25">
      <c r="B118" s="2" t="s">
        <v>28</v>
      </c>
      <c r="C118" s="6">
        <v>6900</v>
      </c>
      <c r="D118" s="6">
        <v>5000</v>
      </c>
      <c r="E118" s="6">
        <f t="shared" ref="E118:E128" si="31">C118*8.33%</f>
        <v>574.77</v>
      </c>
      <c r="F118" s="6">
        <v>417</v>
      </c>
      <c r="G118" s="15">
        <f t="shared" ref="G118:G128" si="32">$G117+$H117</f>
        <v>5667.7813863146985</v>
      </c>
      <c r="H118" s="15">
        <f t="shared" si="30"/>
        <v>157.76999999999998</v>
      </c>
      <c r="I118" s="31"/>
      <c r="J118" s="16"/>
      <c r="K118" s="15">
        <f t="shared" ref="K118:K128" si="33">($G118)*($H$115/12)</f>
        <v>44.869935974991364</v>
      </c>
    </row>
    <row r="119" spans="2:11" s="2" customFormat="1" ht="12.75" x14ac:dyDescent="0.25">
      <c r="B119" s="2" t="s">
        <v>29</v>
      </c>
      <c r="C119" s="6">
        <v>6900</v>
      </c>
      <c r="D119" s="6">
        <v>5000</v>
      </c>
      <c r="E119" s="6">
        <f t="shared" si="31"/>
        <v>574.77</v>
      </c>
      <c r="F119" s="6">
        <v>417</v>
      </c>
      <c r="G119" s="15">
        <f t="shared" si="32"/>
        <v>5825.5513863146989</v>
      </c>
      <c r="H119" s="15">
        <f t="shared" si="30"/>
        <v>157.76999999999998</v>
      </c>
      <c r="I119" s="31"/>
      <c r="J119" s="16"/>
      <c r="K119" s="15">
        <f t="shared" si="33"/>
        <v>46.11894847499137</v>
      </c>
    </row>
    <row r="120" spans="2:11" s="2" customFormat="1" ht="12.75" x14ac:dyDescent="0.25">
      <c r="B120" s="2" t="s">
        <v>30</v>
      </c>
      <c r="C120" s="6">
        <v>6900</v>
      </c>
      <c r="D120" s="6">
        <v>6500</v>
      </c>
      <c r="E120" s="6">
        <f t="shared" si="31"/>
        <v>574.77</v>
      </c>
      <c r="F120" s="6">
        <v>541</v>
      </c>
      <c r="G120" s="15">
        <f t="shared" si="32"/>
        <v>5983.3213863146993</v>
      </c>
      <c r="H120" s="15">
        <f t="shared" si="30"/>
        <v>33.769999999999982</v>
      </c>
      <c r="I120" s="31"/>
      <c r="J120" s="16"/>
      <c r="K120" s="15">
        <f t="shared" si="33"/>
        <v>47.367960974991377</v>
      </c>
    </row>
    <row r="121" spans="2:11" s="2" customFormat="1" ht="12.75" x14ac:dyDescent="0.25">
      <c r="B121" s="2" t="s">
        <v>31</v>
      </c>
      <c r="C121" s="6">
        <v>7050</v>
      </c>
      <c r="D121" s="6">
        <v>6500</v>
      </c>
      <c r="E121" s="6">
        <f t="shared" si="31"/>
        <v>587.26499999999999</v>
      </c>
      <c r="F121" s="6">
        <v>541</v>
      </c>
      <c r="G121" s="15">
        <f t="shared" si="32"/>
        <v>6017.0913863146998</v>
      </c>
      <c r="H121" s="15">
        <f t="shared" si="30"/>
        <v>46.264999999999986</v>
      </c>
      <c r="I121" s="31"/>
      <c r="J121" s="16"/>
      <c r="K121" s="15">
        <f t="shared" si="33"/>
        <v>47.635306808324714</v>
      </c>
    </row>
    <row r="122" spans="2:11" s="2" customFormat="1" ht="12.75" x14ac:dyDescent="0.25">
      <c r="B122" s="2" t="s">
        <v>32</v>
      </c>
      <c r="C122" s="6">
        <v>7050</v>
      </c>
      <c r="D122" s="6">
        <v>6500</v>
      </c>
      <c r="E122" s="6">
        <f t="shared" si="31"/>
        <v>587.26499999999999</v>
      </c>
      <c r="F122" s="6">
        <v>541</v>
      </c>
      <c r="G122" s="15">
        <f t="shared" si="32"/>
        <v>6063.3563863147001</v>
      </c>
      <c r="H122" s="15">
        <f t="shared" si="30"/>
        <v>46.264999999999986</v>
      </c>
      <c r="I122" s="31"/>
      <c r="J122" s="16"/>
      <c r="K122" s="15">
        <f t="shared" si="33"/>
        <v>48.001571391658047</v>
      </c>
    </row>
    <row r="123" spans="2:11" s="2" customFormat="1" ht="12.75" x14ac:dyDescent="0.25">
      <c r="B123" s="2" t="s">
        <v>33</v>
      </c>
      <c r="C123" s="6">
        <v>7050</v>
      </c>
      <c r="D123" s="6">
        <v>6500</v>
      </c>
      <c r="E123" s="6">
        <f t="shared" si="31"/>
        <v>587.26499999999999</v>
      </c>
      <c r="F123" s="6">
        <v>541</v>
      </c>
      <c r="G123" s="15">
        <f t="shared" si="32"/>
        <v>6109.6213863147004</v>
      </c>
      <c r="H123" s="15">
        <f t="shared" si="30"/>
        <v>46.264999999999986</v>
      </c>
      <c r="I123" s="31"/>
      <c r="J123" s="16"/>
      <c r="K123" s="15">
        <f t="shared" si="33"/>
        <v>48.36783597499138</v>
      </c>
    </row>
    <row r="124" spans="2:11" s="2" customFormat="1" ht="12.75" x14ac:dyDescent="0.25">
      <c r="B124" s="2" t="s">
        <v>17</v>
      </c>
      <c r="C124" s="6">
        <v>7050</v>
      </c>
      <c r="D124" s="6">
        <v>6500</v>
      </c>
      <c r="E124" s="6">
        <f t="shared" si="31"/>
        <v>587.26499999999999</v>
      </c>
      <c r="F124" s="6">
        <v>541</v>
      </c>
      <c r="G124" s="15">
        <f t="shared" si="32"/>
        <v>6155.8863863147008</v>
      </c>
      <c r="H124" s="15">
        <f t="shared" si="30"/>
        <v>46.264999999999986</v>
      </c>
      <c r="I124" s="31"/>
      <c r="J124" s="16"/>
      <c r="K124" s="15">
        <f t="shared" si="33"/>
        <v>48.73410055832472</v>
      </c>
    </row>
    <row r="125" spans="2:11" s="2" customFormat="1" ht="12.75" x14ac:dyDescent="0.25">
      <c r="B125" s="2" t="s">
        <v>18</v>
      </c>
      <c r="C125" s="6">
        <v>7262</v>
      </c>
      <c r="D125" s="6">
        <v>6500</v>
      </c>
      <c r="E125" s="6">
        <f t="shared" si="31"/>
        <v>604.92459999999994</v>
      </c>
      <c r="F125" s="6">
        <v>541</v>
      </c>
      <c r="G125" s="15">
        <f t="shared" si="32"/>
        <v>6202.1513863147011</v>
      </c>
      <c r="H125" s="15">
        <f t="shared" si="30"/>
        <v>63.924599999999941</v>
      </c>
      <c r="I125" s="31"/>
      <c r="J125" s="16"/>
      <c r="K125" s="15">
        <f t="shared" si="33"/>
        <v>49.100365141658052</v>
      </c>
    </row>
    <row r="126" spans="2:11" s="2" customFormat="1" ht="12.75" x14ac:dyDescent="0.25">
      <c r="B126" s="2" t="s">
        <v>19</v>
      </c>
      <c r="C126" s="6">
        <v>7262</v>
      </c>
      <c r="D126" s="6">
        <v>6500</v>
      </c>
      <c r="E126" s="6">
        <f t="shared" si="31"/>
        <v>604.92459999999994</v>
      </c>
      <c r="F126" s="6">
        <v>541</v>
      </c>
      <c r="G126" s="15">
        <f t="shared" si="32"/>
        <v>6266.0759863147014</v>
      </c>
      <c r="H126" s="15">
        <f t="shared" si="30"/>
        <v>63.924599999999941</v>
      </c>
      <c r="K126" s="15">
        <f t="shared" si="33"/>
        <v>49.606434891658054</v>
      </c>
    </row>
    <row r="127" spans="2:11" s="2" customFormat="1" ht="12.75" x14ac:dyDescent="0.25">
      <c r="B127" s="2" t="s">
        <v>20</v>
      </c>
      <c r="C127" s="6">
        <v>7262</v>
      </c>
      <c r="D127" s="6">
        <v>6500</v>
      </c>
      <c r="E127" s="6">
        <f t="shared" si="31"/>
        <v>604.92459999999994</v>
      </c>
      <c r="F127" s="6">
        <v>541</v>
      </c>
      <c r="G127" s="15">
        <f t="shared" si="32"/>
        <v>6330.0005863147016</v>
      </c>
      <c r="H127" s="15">
        <f t="shared" si="30"/>
        <v>63.924599999999941</v>
      </c>
      <c r="K127" s="15">
        <f t="shared" si="33"/>
        <v>50.112504641658056</v>
      </c>
    </row>
    <row r="128" spans="2:11" s="2" customFormat="1" ht="12.75" x14ac:dyDescent="0.25">
      <c r="B128" s="2" t="s">
        <v>21</v>
      </c>
      <c r="C128" s="6">
        <v>7262</v>
      </c>
      <c r="D128" s="6">
        <v>6500</v>
      </c>
      <c r="E128" s="6">
        <f t="shared" si="31"/>
        <v>604.92459999999994</v>
      </c>
      <c r="F128" s="6">
        <v>541</v>
      </c>
      <c r="G128" s="15">
        <f t="shared" si="32"/>
        <v>6393.9251863147019</v>
      </c>
      <c r="H128" s="15">
        <f t="shared" si="30"/>
        <v>63.924599999999941</v>
      </c>
      <c r="K128" s="15">
        <f t="shared" si="33"/>
        <v>50.618574391658058</v>
      </c>
    </row>
    <row r="129" spans="2:11" s="2" customFormat="1" ht="12.75" x14ac:dyDescent="0.25">
      <c r="B129" s="7" t="s">
        <v>22</v>
      </c>
      <c r="C129" s="8">
        <f>SUM(C117:C128)</f>
        <v>84848</v>
      </c>
      <c r="D129" s="9" t="s">
        <v>23</v>
      </c>
      <c r="E129" s="8">
        <f>SUM(E117:E128)</f>
        <v>7067.8384000000005</v>
      </c>
      <c r="F129" s="8">
        <f>SUM(F117:F128)</f>
        <v>6120</v>
      </c>
      <c r="G129" s="30">
        <f>SUM(G117:G128)</f>
        <v>72524.774235776407</v>
      </c>
      <c r="H129" s="30">
        <f>SUM(H117:H128)</f>
        <v>947.83839999999964</v>
      </c>
      <c r="I129" s="38">
        <f>H115/12</f>
        <v>7.9166666666666673E-3</v>
      </c>
      <c r="J129" s="23"/>
      <c r="K129" s="30">
        <f>SUM(K117:K128)</f>
        <v>574.15446269989661</v>
      </c>
    </row>
    <row r="130" spans="2:11" s="2" customFormat="1" ht="12.75" x14ac:dyDescent="0.25">
      <c r="G130" s="15"/>
      <c r="H130" s="15"/>
      <c r="I130" s="31"/>
      <c r="J130" s="16"/>
      <c r="K130" s="42"/>
    </row>
    <row r="131" spans="2:11" s="2" customFormat="1" ht="76.5" x14ac:dyDescent="0.25">
      <c r="B131" s="2" t="s">
        <v>24</v>
      </c>
      <c r="C131" s="10">
        <f>G129*I129</f>
        <v>574.15446269989661</v>
      </c>
      <c r="F131" s="2" t="s">
        <v>25</v>
      </c>
      <c r="G131" s="73">
        <f>$C131+$H129</f>
        <v>1521.9928626998962</v>
      </c>
      <c r="H131" s="15"/>
      <c r="I131" s="15">
        <f>SUM($I$14,$G$33,$G$53,$G$73,$G$93,$G$112,$G$131)</f>
        <v>7032.0042490145943</v>
      </c>
      <c r="J131" s="143" t="str">
        <f>IF($K129=$C131,"Intt OK","Intt CHECK IT")</f>
        <v>Intt OK</v>
      </c>
      <c r="K131" s="15"/>
    </row>
    <row r="132" spans="2:11" s="1" customFormat="1" ht="23.25" x14ac:dyDescent="0.25">
      <c r="H132" s="53"/>
      <c r="I132" s="135" t="str">
        <f>IF($I131=$G136,"OK","CHECK IT")</f>
        <v>OK</v>
      </c>
      <c r="J132" s="16"/>
      <c r="K132" s="28"/>
    </row>
    <row r="133" spans="2:11" s="2" customFormat="1" ht="12.75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136" t="s">
        <v>41</v>
      </c>
      <c r="J133" s="20"/>
      <c r="K133" s="15"/>
    </row>
    <row r="134" spans="2:11" s="2" customFormat="1" ht="12.75" x14ac:dyDescent="0.25">
      <c r="B134" s="439" t="s">
        <v>107</v>
      </c>
      <c r="C134" s="439"/>
      <c r="D134" s="439"/>
      <c r="E134" s="439" t="s">
        <v>108</v>
      </c>
      <c r="F134" s="439"/>
      <c r="G134" s="4" t="s">
        <v>109</v>
      </c>
      <c r="H134" s="52" t="s">
        <v>40</v>
      </c>
      <c r="I134" s="35"/>
      <c r="J134" s="21"/>
      <c r="K134" s="15"/>
    </row>
    <row r="135" spans="2:11" s="2" customFormat="1" ht="12.75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x14ac:dyDescent="0.25">
      <c r="B136" s="2" t="s">
        <v>27</v>
      </c>
      <c r="C136" s="6">
        <v>7262</v>
      </c>
      <c r="D136" s="6">
        <v>6500</v>
      </c>
      <c r="E136" s="6">
        <f>C136*8.33%</f>
        <v>604.92459999999994</v>
      </c>
      <c r="F136" s="6">
        <v>541</v>
      </c>
      <c r="G136" s="15">
        <f>$G$14+$G$33+$G$53+$G$73+$G$93+$G$112+$G$131</f>
        <v>7032.0042490145943</v>
      </c>
      <c r="H136" s="15">
        <f t="shared" ref="H136:H147" si="34">E136-F136</f>
        <v>63.924599999999941</v>
      </c>
      <c r="I136" s="31"/>
      <c r="J136" s="16"/>
      <c r="K136" s="15">
        <f>($G136)*($H$134/12)</f>
        <v>55.670033638032209</v>
      </c>
    </row>
    <row r="137" spans="2:11" s="2" customFormat="1" ht="12.75" x14ac:dyDescent="0.25">
      <c r="B137" s="2" t="s">
        <v>28</v>
      </c>
      <c r="C137" s="6">
        <v>7262</v>
      </c>
      <c r="D137" s="6">
        <v>6500</v>
      </c>
      <c r="E137" s="6">
        <f t="shared" ref="E137:E147" si="35">C137*8.33%</f>
        <v>604.92459999999994</v>
      </c>
      <c r="F137" s="6">
        <v>541</v>
      </c>
      <c r="G137" s="15">
        <f t="shared" ref="G137:G147" si="36">$G136+$H136</f>
        <v>7095.9288490145946</v>
      </c>
      <c r="H137" s="15">
        <f t="shared" si="34"/>
        <v>63.924599999999941</v>
      </c>
      <c r="I137" s="31"/>
      <c r="J137" s="16"/>
      <c r="K137" s="15">
        <f t="shared" ref="K137:K147" si="37">($G137)*($H$134/12)</f>
        <v>56.17610338803221</v>
      </c>
    </row>
    <row r="138" spans="2:11" s="2" customFormat="1" ht="12.75" x14ac:dyDescent="0.25">
      <c r="B138" s="2" t="s">
        <v>29</v>
      </c>
      <c r="C138" s="6">
        <v>7262</v>
      </c>
      <c r="D138" s="6">
        <v>6500</v>
      </c>
      <c r="E138" s="6">
        <f t="shared" si="35"/>
        <v>604.92459999999994</v>
      </c>
      <c r="F138" s="6">
        <v>541</v>
      </c>
      <c r="G138" s="15">
        <f t="shared" si="36"/>
        <v>7159.8534490145948</v>
      </c>
      <c r="H138" s="15">
        <f t="shared" si="34"/>
        <v>63.924599999999941</v>
      </c>
      <c r="I138" s="31"/>
      <c r="J138" s="16"/>
      <c r="K138" s="15">
        <f t="shared" si="37"/>
        <v>56.682173138032212</v>
      </c>
    </row>
    <row r="139" spans="2:11" s="2" customFormat="1" ht="12.75" x14ac:dyDescent="0.25">
      <c r="B139" s="2" t="s">
        <v>30</v>
      </c>
      <c r="C139" s="6">
        <v>7262</v>
      </c>
      <c r="D139" s="6">
        <v>6500</v>
      </c>
      <c r="E139" s="6">
        <f t="shared" si="35"/>
        <v>604.92459999999994</v>
      </c>
      <c r="F139" s="6">
        <v>541</v>
      </c>
      <c r="G139" s="15">
        <f t="shared" si="36"/>
        <v>7223.7780490145951</v>
      </c>
      <c r="H139" s="15">
        <f t="shared" si="34"/>
        <v>63.924599999999941</v>
      </c>
      <c r="I139" s="31"/>
      <c r="J139" s="16"/>
      <c r="K139" s="15">
        <f t="shared" si="37"/>
        <v>57.188242888032214</v>
      </c>
    </row>
    <row r="140" spans="2:11" s="2" customFormat="1" ht="12.75" x14ac:dyDescent="0.25">
      <c r="B140" s="2" t="s">
        <v>31</v>
      </c>
      <c r="C140" s="6">
        <v>7262</v>
      </c>
      <c r="D140" s="6">
        <v>6500</v>
      </c>
      <c r="E140" s="6">
        <f t="shared" si="35"/>
        <v>604.92459999999994</v>
      </c>
      <c r="F140" s="6">
        <v>541</v>
      </c>
      <c r="G140" s="15">
        <f t="shared" si="36"/>
        <v>7287.7026490145954</v>
      </c>
      <c r="H140" s="15">
        <f t="shared" si="34"/>
        <v>63.924599999999941</v>
      </c>
      <c r="I140" s="31"/>
      <c r="J140" s="16"/>
      <c r="K140" s="15">
        <f t="shared" si="37"/>
        <v>57.694312638032216</v>
      </c>
    </row>
    <row r="141" spans="2:11" s="2" customFormat="1" ht="12.75" x14ac:dyDescent="0.25">
      <c r="B141" s="2" t="s">
        <v>32</v>
      </c>
      <c r="C141" s="6">
        <v>7262</v>
      </c>
      <c r="D141" s="6">
        <v>6500</v>
      </c>
      <c r="E141" s="6">
        <f t="shared" si="35"/>
        <v>604.92459999999994</v>
      </c>
      <c r="F141" s="6">
        <v>541</v>
      </c>
      <c r="G141" s="15">
        <f t="shared" si="36"/>
        <v>7351.6272490145957</v>
      </c>
      <c r="H141" s="15">
        <f t="shared" si="34"/>
        <v>63.924599999999941</v>
      </c>
      <c r="I141" s="31"/>
      <c r="J141" s="16"/>
      <c r="K141" s="15">
        <f t="shared" si="37"/>
        <v>58.200382388032217</v>
      </c>
    </row>
    <row r="142" spans="2:11" s="2" customFormat="1" ht="12.75" x14ac:dyDescent="0.25">
      <c r="B142" s="2" t="s">
        <v>33</v>
      </c>
      <c r="C142" s="6">
        <v>7262</v>
      </c>
      <c r="D142" s="6">
        <v>6500</v>
      </c>
      <c r="E142" s="6">
        <f t="shared" si="35"/>
        <v>604.92459999999994</v>
      </c>
      <c r="F142" s="6">
        <v>541</v>
      </c>
      <c r="G142" s="15">
        <f t="shared" si="36"/>
        <v>7415.551849014596</v>
      </c>
      <c r="H142" s="15">
        <f t="shared" si="34"/>
        <v>63.924599999999941</v>
      </c>
      <c r="I142" s="31"/>
      <c r="J142" s="16"/>
      <c r="K142" s="15">
        <f t="shared" si="37"/>
        <v>58.706452138032226</v>
      </c>
    </row>
    <row r="143" spans="2:11" s="2" customFormat="1" ht="12.75" x14ac:dyDescent="0.25">
      <c r="B143" s="2" t="s">
        <v>17</v>
      </c>
      <c r="C143" s="6">
        <v>7262</v>
      </c>
      <c r="D143" s="6">
        <v>6500</v>
      </c>
      <c r="E143" s="6">
        <f t="shared" si="35"/>
        <v>604.92459999999994</v>
      </c>
      <c r="F143" s="6">
        <v>541</v>
      </c>
      <c r="G143" s="15">
        <f t="shared" si="36"/>
        <v>7479.4764490145963</v>
      </c>
      <c r="H143" s="15">
        <f t="shared" si="34"/>
        <v>63.924599999999941</v>
      </c>
      <c r="I143" s="31"/>
      <c r="J143" s="16"/>
      <c r="K143" s="15">
        <f t="shared" si="37"/>
        <v>59.212521888032228</v>
      </c>
    </row>
    <row r="144" spans="2:11" s="2" customFormat="1" ht="12.75" x14ac:dyDescent="0.25">
      <c r="B144" s="2" t="s">
        <v>18</v>
      </c>
      <c r="C144" s="6">
        <v>7473</v>
      </c>
      <c r="D144" s="6">
        <v>6500</v>
      </c>
      <c r="E144" s="6">
        <f t="shared" si="35"/>
        <v>622.5009</v>
      </c>
      <c r="F144" s="6">
        <v>541</v>
      </c>
      <c r="G144" s="15">
        <f t="shared" si="36"/>
        <v>7543.4010490145965</v>
      </c>
      <c r="H144" s="15">
        <f t="shared" si="34"/>
        <v>81.500900000000001</v>
      </c>
      <c r="I144" s="31"/>
      <c r="J144" s="16"/>
      <c r="K144" s="15">
        <f t="shared" si="37"/>
        <v>59.71859163803223</v>
      </c>
    </row>
    <row r="145" spans="2:11" s="2" customFormat="1" ht="12.75" x14ac:dyDescent="0.25">
      <c r="B145" s="2" t="s">
        <v>19</v>
      </c>
      <c r="C145" s="6">
        <v>7473</v>
      </c>
      <c r="D145" s="6">
        <v>6500</v>
      </c>
      <c r="E145" s="6">
        <f t="shared" si="35"/>
        <v>622.5009</v>
      </c>
      <c r="F145" s="6">
        <v>541</v>
      </c>
      <c r="G145" s="15">
        <f t="shared" si="36"/>
        <v>7624.9019490145965</v>
      </c>
      <c r="H145" s="15">
        <f t="shared" si="34"/>
        <v>81.500900000000001</v>
      </c>
      <c r="K145" s="15">
        <f t="shared" si="37"/>
        <v>60.363807096365562</v>
      </c>
    </row>
    <row r="146" spans="2:11" s="2" customFormat="1" ht="12.75" x14ac:dyDescent="0.25">
      <c r="B146" s="2" t="s">
        <v>20</v>
      </c>
      <c r="C146" s="6">
        <v>7473</v>
      </c>
      <c r="D146" s="6">
        <v>6500</v>
      </c>
      <c r="E146" s="6">
        <f t="shared" si="35"/>
        <v>622.5009</v>
      </c>
      <c r="F146" s="6">
        <v>541</v>
      </c>
      <c r="G146" s="15">
        <f t="shared" si="36"/>
        <v>7706.4028490145965</v>
      </c>
      <c r="H146" s="15">
        <f t="shared" si="34"/>
        <v>81.500900000000001</v>
      </c>
      <c r="K146" s="15">
        <f t="shared" si="37"/>
        <v>61.009022554698895</v>
      </c>
    </row>
    <row r="147" spans="2:11" s="2" customFormat="1" ht="12.75" x14ac:dyDescent="0.25">
      <c r="B147" s="2" t="s">
        <v>21</v>
      </c>
      <c r="C147" s="6">
        <v>7473</v>
      </c>
      <c r="D147" s="6">
        <v>6500</v>
      </c>
      <c r="E147" s="6">
        <f t="shared" si="35"/>
        <v>622.5009</v>
      </c>
      <c r="F147" s="6">
        <v>541</v>
      </c>
      <c r="G147" s="15">
        <f t="shared" si="36"/>
        <v>7787.9037490145965</v>
      </c>
      <c r="H147" s="15">
        <f t="shared" si="34"/>
        <v>81.500900000000001</v>
      </c>
      <c r="K147" s="15">
        <f t="shared" si="37"/>
        <v>61.654238013032227</v>
      </c>
    </row>
    <row r="148" spans="2:11" s="2" customFormat="1" ht="12.75" x14ac:dyDescent="0.25">
      <c r="B148" s="7" t="s">
        <v>22</v>
      </c>
      <c r="C148" s="8">
        <f>SUM(C136:C147)</f>
        <v>87988</v>
      </c>
      <c r="D148" s="9" t="s">
        <v>23</v>
      </c>
      <c r="E148" s="8">
        <f>SUM(E136:E147)</f>
        <v>7329.4003999999995</v>
      </c>
      <c r="F148" s="8">
        <f>SUM(F136:F147)</f>
        <v>6492</v>
      </c>
      <c r="G148" s="30">
        <f>SUM(G136:G147)</f>
        <v>88708.532388175168</v>
      </c>
      <c r="H148" s="30">
        <f>SUM(H136:H147)</f>
        <v>837.40039999999954</v>
      </c>
      <c r="I148" s="38">
        <f>H134/12</f>
        <v>7.9166666666666673E-3</v>
      </c>
      <c r="J148" s="23"/>
      <c r="K148" s="30">
        <f>SUM(K136:K147)</f>
        <v>702.27588140638659</v>
      </c>
    </row>
    <row r="149" spans="2:11" s="2" customFormat="1" ht="12.75" x14ac:dyDescent="0.25">
      <c r="B149" s="59"/>
      <c r="C149" s="60"/>
      <c r="D149" s="61"/>
      <c r="E149" s="60"/>
      <c r="F149" s="60"/>
      <c r="G149" s="15"/>
      <c r="H149" s="15"/>
      <c r="I149" s="31"/>
      <c r="J149" s="16"/>
      <c r="K149" s="15"/>
    </row>
    <row r="150" spans="2:11" s="2" customFormat="1" ht="76.5" x14ac:dyDescent="0.25">
      <c r="B150" s="2" t="s">
        <v>24</v>
      </c>
      <c r="C150" s="10">
        <f>G148*I148</f>
        <v>702.27588140638682</v>
      </c>
      <c r="F150" s="2" t="s">
        <v>25</v>
      </c>
      <c r="G150" s="73">
        <f>$C150+$H148</f>
        <v>1539.6762814063864</v>
      </c>
      <c r="H150" s="15"/>
      <c r="I150" s="15">
        <f>SUM($I$14,$G$33,$G$53,$G$73,$G$93,$G$112,$G$131,$G$150)</f>
        <v>8571.6805304209811</v>
      </c>
      <c r="J150" s="143" t="str">
        <f>IF($K148=$C150,"Intt OK","Intt CHECK IT")</f>
        <v>Intt OK</v>
      </c>
      <c r="K150" s="15"/>
    </row>
    <row r="151" spans="2:11" s="1" customFormat="1" ht="23.25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x14ac:dyDescent="0.25">
      <c r="B153" s="439" t="s">
        <v>107</v>
      </c>
      <c r="C153" s="439"/>
      <c r="D153" s="439"/>
      <c r="E153" s="439" t="s">
        <v>108</v>
      </c>
      <c r="F153" s="439"/>
      <c r="G153" s="4" t="s">
        <v>109</v>
      </c>
      <c r="H153" s="52" t="s">
        <v>40</v>
      </c>
      <c r="I153" s="39"/>
      <c r="J153" s="24"/>
      <c r="K153" s="15"/>
    </row>
    <row r="154" spans="2:11" s="2" customFormat="1" ht="12.75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x14ac:dyDescent="0.25">
      <c r="B155" s="2" t="s">
        <v>27</v>
      </c>
      <c r="C155" s="6">
        <v>7473</v>
      </c>
      <c r="D155" s="6">
        <v>6500</v>
      </c>
      <c r="E155" s="6">
        <f>C155*8.33%</f>
        <v>622.5009</v>
      </c>
      <c r="F155" s="6">
        <v>541</v>
      </c>
      <c r="G155" s="15">
        <f>$G$14+$G$33+$G$53+$G$73+$G$93+$G$112+$G$131+$G$150</f>
        <v>8571.6805304209811</v>
      </c>
      <c r="H155" s="15">
        <f t="shared" ref="H155:H166" si="38">E155-F155</f>
        <v>81.500900000000001</v>
      </c>
      <c r="I155" s="31"/>
      <c r="J155" s="16"/>
      <c r="K155" s="15">
        <f>($G155)*($H$153/12)</f>
        <v>67.859137532499446</v>
      </c>
    </row>
    <row r="156" spans="2:11" s="2" customFormat="1" ht="12.75" x14ac:dyDescent="0.25">
      <c r="B156" s="2" t="s">
        <v>28</v>
      </c>
      <c r="C156" s="6">
        <v>7473</v>
      </c>
      <c r="D156" s="6">
        <v>6500</v>
      </c>
      <c r="E156" s="6">
        <f t="shared" ref="E156:E166" si="39">C156*8.33%</f>
        <v>622.5009</v>
      </c>
      <c r="F156" s="6">
        <v>541</v>
      </c>
      <c r="G156" s="15">
        <f t="shared" ref="G156:G166" si="40">$G155+$H155</f>
        <v>8653.1814304209802</v>
      </c>
      <c r="H156" s="15">
        <f t="shared" si="38"/>
        <v>81.500900000000001</v>
      </c>
      <c r="I156" s="31"/>
      <c r="J156" s="16"/>
      <c r="K156" s="15">
        <f t="shared" ref="K156:K166" si="41">($G156)*($H$153/12)</f>
        <v>68.504352990832771</v>
      </c>
    </row>
    <row r="157" spans="2:11" s="2" customFormat="1" ht="12.75" x14ac:dyDescent="0.25">
      <c r="B157" s="2" t="s">
        <v>29</v>
      </c>
      <c r="C157" s="6">
        <v>7473</v>
      </c>
      <c r="D157" s="6">
        <v>6500</v>
      </c>
      <c r="E157" s="6">
        <f t="shared" si="39"/>
        <v>622.5009</v>
      </c>
      <c r="F157" s="6">
        <v>541</v>
      </c>
      <c r="G157" s="15">
        <f t="shared" si="40"/>
        <v>8734.6823304209793</v>
      </c>
      <c r="H157" s="15">
        <f t="shared" si="38"/>
        <v>81.500900000000001</v>
      </c>
      <c r="I157" s="31"/>
      <c r="J157" s="16"/>
      <c r="K157" s="15">
        <f t="shared" si="41"/>
        <v>69.149568449166097</v>
      </c>
    </row>
    <row r="158" spans="2:11" s="2" customFormat="1" ht="12.75" x14ac:dyDescent="0.25">
      <c r="B158" s="2" t="s">
        <v>30</v>
      </c>
      <c r="C158" s="6">
        <v>7473</v>
      </c>
      <c r="D158" s="6">
        <v>6500</v>
      </c>
      <c r="E158" s="6">
        <f t="shared" si="39"/>
        <v>622.5009</v>
      </c>
      <c r="F158" s="6">
        <v>541</v>
      </c>
      <c r="G158" s="15">
        <f t="shared" si="40"/>
        <v>8816.1832304209784</v>
      </c>
      <c r="H158" s="15">
        <f t="shared" si="38"/>
        <v>81.500900000000001</v>
      </c>
      <c r="I158" s="31"/>
      <c r="J158" s="16"/>
      <c r="K158" s="15">
        <f t="shared" si="41"/>
        <v>69.794783907499422</v>
      </c>
    </row>
    <row r="159" spans="2:11" s="2" customFormat="1" ht="12.75" x14ac:dyDescent="0.25">
      <c r="B159" s="2" t="s">
        <v>31</v>
      </c>
      <c r="C159" s="6">
        <v>7473</v>
      </c>
      <c r="D159" s="6">
        <v>6500</v>
      </c>
      <c r="E159" s="6">
        <f t="shared" si="39"/>
        <v>622.5009</v>
      </c>
      <c r="F159" s="6">
        <v>541</v>
      </c>
      <c r="G159" s="15">
        <f t="shared" si="40"/>
        <v>8897.6841304209775</v>
      </c>
      <c r="H159" s="15">
        <f t="shared" si="38"/>
        <v>81.500900000000001</v>
      </c>
      <c r="I159" s="31"/>
      <c r="J159" s="16"/>
      <c r="K159" s="15">
        <f t="shared" si="41"/>
        <v>70.439999365832747</v>
      </c>
    </row>
    <row r="160" spans="2:11" s="2" customFormat="1" ht="12.75" x14ac:dyDescent="0.25">
      <c r="B160" s="2" t="s">
        <v>32</v>
      </c>
      <c r="C160" s="6">
        <v>7473</v>
      </c>
      <c r="D160" s="6">
        <v>6500</v>
      </c>
      <c r="E160" s="6">
        <f t="shared" si="39"/>
        <v>622.5009</v>
      </c>
      <c r="F160" s="6">
        <v>541</v>
      </c>
      <c r="G160" s="15">
        <f t="shared" si="40"/>
        <v>8979.1850304209765</v>
      </c>
      <c r="H160" s="15">
        <f t="shared" si="38"/>
        <v>81.500900000000001</v>
      </c>
      <c r="I160" s="31"/>
      <c r="J160" s="16"/>
      <c r="K160" s="15">
        <f t="shared" si="41"/>
        <v>71.085214824166073</v>
      </c>
    </row>
    <row r="161" spans="2:11" s="2" customFormat="1" ht="12.75" x14ac:dyDescent="0.25">
      <c r="B161" s="2" t="s">
        <v>33</v>
      </c>
      <c r="C161" s="6">
        <v>7473</v>
      </c>
      <c r="D161" s="6">
        <v>6500</v>
      </c>
      <c r="E161" s="6">
        <f t="shared" si="39"/>
        <v>622.5009</v>
      </c>
      <c r="F161" s="6">
        <v>541</v>
      </c>
      <c r="G161" s="15">
        <f t="shared" si="40"/>
        <v>9060.6859304209756</v>
      </c>
      <c r="H161" s="15">
        <f t="shared" si="38"/>
        <v>81.500900000000001</v>
      </c>
      <c r="I161" s="31"/>
      <c r="J161" s="16"/>
      <c r="K161" s="15">
        <f t="shared" si="41"/>
        <v>71.730430282499398</v>
      </c>
    </row>
    <row r="162" spans="2:11" s="2" customFormat="1" ht="12.75" x14ac:dyDescent="0.25">
      <c r="B162" s="2" t="s">
        <v>17</v>
      </c>
      <c r="C162" s="6">
        <v>7473</v>
      </c>
      <c r="D162" s="6">
        <v>6500</v>
      </c>
      <c r="E162" s="6">
        <f t="shared" si="39"/>
        <v>622.5009</v>
      </c>
      <c r="F162" s="6">
        <v>541</v>
      </c>
      <c r="G162" s="15">
        <f t="shared" si="40"/>
        <v>9142.1868304209747</v>
      </c>
      <c r="H162" s="15">
        <f t="shared" si="38"/>
        <v>81.500900000000001</v>
      </c>
      <c r="I162" s="31"/>
      <c r="J162" s="16"/>
      <c r="K162" s="15">
        <f t="shared" si="41"/>
        <v>72.375645740832724</v>
      </c>
    </row>
    <row r="163" spans="2:11" s="2" customFormat="1" ht="12.75" x14ac:dyDescent="0.25">
      <c r="B163" s="2" t="s">
        <v>18</v>
      </c>
      <c r="C163" s="6">
        <v>7720</v>
      </c>
      <c r="D163" s="6">
        <v>6500</v>
      </c>
      <c r="E163" s="6">
        <f t="shared" si="39"/>
        <v>643.07600000000002</v>
      </c>
      <c r="F163" s="6">
        <v>541</v>
      </c>
      <c r="G163" s="15">
        <f t="shared" si="40"/>
        <v>9223.6877304209738</v>
      </c>
      <c r="H163" s="15">
        <f t="shared" si="38"/>
        <v>102.07600000000002</v>
      </c>
      <c r="I163" s="31"/>
      <c r="J163" s="16"/>
      <c r="K163" s="15">
        <f t="shared" si="41"/>
        <v>73.020861199166049</v>
      </c>
    </row>
    <row r="164" spans="2:11" s="2" customFormat="1" ht="12.75" x14ac:dyDescent="0.25">
      <c r="B164" s="2" t="s">
        <v>19</v>
      </c>
      <c r="C164" s="6">
        <v>7720</v>
      </c>
      <c r="D164" s="6">
        <v>6500</v>
      </c>
      <c r="E164" s="6">
        <f t="shared" si="39"/>
        <v>643.07600000000002</v>
      </c>
      <c r="F164" s="6">
        <v>541</v>
      </c>
      <c r="G164" s="15">
        <f t="shared" si="40"/>
        <v>9325.7637304209748</v>
      </c>
      <c r="H164" s="15">
        <f t="shared" si="38"/>
        <v>102.07600000000002</v>
      </c>
      <c r="K164" s="15">
        <f t="shared" si="41"/>
        <v>73.828962865832722</v>
      </c>
    </row>
    <row r="165" spans="2:11" s="2" customFormat="1" ht="12.75" x14ac:dyDescent="0.25">
      <c r="B165" s="2" t="s">
        <v>20</v>
      </c>
      <c r="C165" s="6">
        <v>7939</v>
      </c>
      <c r="D165" s="6">
        <v>6500</v>
      </c>
      <c r="E165" s="6">
        <f t="shared" si="39"/>
        <v>661.31870000000004</v>
      </c>
      <c r="F165" s="6">
        <v>541</v>
      </c>
      <c r="G165" s="15">
        <f t="shared" si="40"/>
        <v>9427.8397304209757</v>
      </c>
      <c r="H165" s="15">
        <f t="shared" si="38"/>
        <v>120.31870000000004</v>
      </c>
      <c r="K165" s="15">
        <f t="shared" si="41"/>
        <v>74.637064532499394</v>
      </c>
    </row>
    <row r="166" spans="2:11" s="2" customFormat="1" ht="12.75" x14ac:dyDescent="0.25">
      <c r="B166" s="2" t="s">
        <v>21</v>
      </c>
      <c r="C166" s="6">
        <v>7939</v>
      </c>
      <c r="D166" s="6">
        <v>6500</v>
      </c>
      <c r="E166" s="6">
        <f t="shared" si="39"/>
        <v>661.31870000000004</v>
      </c>
      <c r="F166" s="6">
        <v>541</v>
      </c>
      <c r="G166" s="15">
        <f t="shared" si="40"/>
        <v>9548.1584304209755</v>
      </c>
      <c r="H166" s="15">
        <f t="shared" si="38"/>
        <v>120.31870000000004</v>
      </c>
      <c r="K166" s="15">
        <f t="shared" si="41"/>
        <v>75.58958757416606</v>
      </c>
    </row>
    <row r="167" spans="2:11" s="2" customFormat="1" ht="12.75" x14ac:dyDescent="0.25">
      <c r="B167" s="7" t="s">
        <v>22</v>
      </c>
      <c r="C167" s="8">
        <f>SUM(C155:C166)</f>
        <v>91102</v>
      </c>
      <c r="D167" s="9" t="s">
        <v>23</v>
      </c>
      <c r="E167" s="8">
        <f>SUM(E155:E166)</f>
        <v>7588.7965999999997</v>
      </c>
      <c r="F167" s="8">
        <f>SUM(F155:F166)</f>
        <v>6492</v>
      </c>
      <c r="G167" s="30">
        <f>SUM(G155:G166)</f>
        <v>108380.91906505174</v>
      </c>
      <c r="H167" s="30">
        <f>SUM(H155:H166)</f>
        <v>1096.7966000000001</v>
      </c>
      <c r="I167" s="38">
        <f>H153/12</f>
        <v>7.9166666666666673E-3</v>
      </c>
      <c r="J167" s="23"/>
      <c r="K167" s="30">
        <f>SUM(K155:K166)</f>
        <v>858.01560926499292</v>
      </c>
    </row>
    <row r="168" spans="2:11" s="2" customFormat="1" ht="12.75" x14ac:dyDescent="0.25">
      <c r="G168" s="15"/>
      <c r="H168" s="15"/>
      <c r="I168" s="31"/>
      <c r="J168" s="16"/>
      <c r="K168" s="15"/>
    </row>
    <row r="169" spans="2:11" s="2" customFormat="1" ht="76.5" x14ac:dyDescent="0.25">
      <c r="B169" s="2" t="s">
        <v>24</v>
      </c>
      <c r="C169" s="10">
        <f>G167*I167</f>
        <v>858.01560926499303</v>
      </c>
      <c r="F169" s="2" t="s">
        <v>25</v>
      </c>
      <c r="G169" s="73">
        <f>$C169+$H167</f>
        <v>1954.8122092649933</v>
      </c>
      <c r="H169" s="15"/>
      <c r="I169" s="15">
        <f>SUM($I$14,$G$33,$G$53,$G$73,$G$93,$G$112,$G$131,$G$150,$G$169)</f>
        <v>10526.492739685975</v>
      </c>
      <c r="J169" s="143" t="str">
        <f>IF($K167=$C169,"Intt OK","Intt CHECK IT")</f>
        <v>Intt OK</v>
      </c>
      <c r="K169" s="15"/>
    </row>
    <row r="170" spans="2:11" s="1" customFormat="1" ht="23.25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x14ac:dyDescent="0.25">
      <c r="B172" s="439" t="s">
        <v>107</v>
      </c>
      <c r="C172" s="439"/>
      <c r="D172" s="439"/>
      <c r="E172" s="439" t="s">
        <v>108</v>
      </c>
      <c r="F172" s="439"/>
      <c r="G172" s="4" t="s">
        <v>109</v>
      </c>
      <c r="H172" s="52" t="s">
        <v>40</v>
      </c>
      <c r="I172" s="40"/>
      <c r="J172" s="25"/>
      <c r="K172" s="15"/>
    </row>
    <row r="173" spans="2:11" s="2" customFormat="1" ht="12.75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x14ac:dyDescent="0.25">
      <c r="B174" s="2" t="s">
        <v>27</v>
      </c>
      <c r="C174" s="6">
        <v>7939</v>
      </c>
      <c r="D174" s="6">
        <v>6500</v>
      </c>
      <c r="E174" s="6">
        <f>C174*8.33%</f>
        <v>661.31870000000004</v>
      </c>
      <c r="F174" s="6">
        <v>541</v>
      </c>
      <c r="G174" s="15">
        <f>$G$14+$G$33+$G$53+$G$73+$G$93+$G$112+$G$131+$G$150+$G$169</f>
        <v>10526.492739685975</v>
      </c>
      <c r="H174" s="15">
        <f t="shared" ref="H174:H185" si="42">E174-F174</f>
        <v>120.31870000000004</v>
      </c>
      <c r="I174" s="31"/>
      <c r="J174" s="16"/>
      <c r="K174" s="15">
        <f>($G174)*($H$172/12)</f>
        <v>83.334734189180637</v>
      </c>
    </row>
    <row r="175" spans="2:11" s="2" customFormat="1" ht="12.75" x14ac:dyDescent="0.25">
      <c r="B175" s="2" t="s">
        <v>28</v>
      </c>
      <c r="C175" s="6">
        <v>7939</v>
      </c>
      <c r="D175" s="6">
        <v>6500</v>
      </c>
      <c r="E175" s="6">
        <f t="shared" ref="E175:E185" si="43">C175*8.33%</f>
        <v>661.31870000000004</v>
      </c>
      <c r="F175" s="6">
        <v>541</v>
      </c>
      <c r="G175" s="15">
        <f t="shared" ref="G175:G185" si="44">$G174+$H174</f>
        <v>10646.811439685975</v>
      </c>
      <c r="H175" s="15">
        <f t="shared" si="42"/>
        <v>120.31870000000004</v>
      </c>
      <c r="I175" s="31"/>
      <c r="J175" s="16"/>
      <c r="K175" s="15">
        <f t="shared" ref="K175:K185" si="45">($G175)*($H$172/12)</f>
        <v>84.287257230847302</v>
      </c>
    </row>
    <row r="176" spans="2:11" s="2" customFormat="1" ht="12.75" x14ac:dyDescent="0.25">
      <c r="B176" s="2" t="s">
        <v>29</v>
      </c>
      <c r="C176" s="6">
        <v>7939</v>
      </c>
      <c r="D176" s="6">
        <v>6500</v>
      </c>
      <c r="E176" s="6">
        <f t="shared" si="43"/>
        <v>661.31870000000004</v>
      </c>
      <c r="F176" s="6">
        <v>541</v>
      </c>
      <c r="G176" s="15">
        <f t="shared" si="44"/>
        <v>10767.130139685974</v>
      </c>
      <c r="H176" s="15">
        <f t="shared" si="42"/>
        <v>120.31870000000004</v>
      </c>
      <c r="I176" s="31"/>
      <c r="J176" s="16"/>
      <c r="K176" s="15">
        <f t="shared" si="45"/>
        <v>85.239780272513968</v>
      </c>
    </row>
    <row r="177" spans="2:11" s="2" customFormat="1" ht="12.75" x14ac:dyDescent="0.25">
      <c r="B177" s="2" t="s">
        <v>30</v>
      </c>
      <c r="C177" s="6">
        <v>7939</v>
      </c>
      <c r="D177" s="6">
        <v>6500</v>
      </c>
      <c r="E177" s="6">
        <f t="shared" si="43"/>
        <v>661.31870000000004</v>
      </c>
      <c r="F177" s="6">
        <v>541</v>
      </c>
      <c r="G177" s="15">
        <f t="shared" si="44"/>
        <v>10887.448839685974</v>
      </c>
      <c r="H177" s="15">
        <f t="shared" si="42"/>
        <v>120.31870000000004</v>
      </c>
      <c r="I177" s="31"/>
      <c r="J177" s="16"/>
      <c r="K177" s="15">
        <f t="shared" si="45"/>
        <v>86.192303314180634</v>
      </c>
    </row>
    <row r="178" spans="2:11" s="2" customFormat="1" ht="12.75" x14ac:dyDescent="0.25">
      <c r="B178" s="2" t="s">
        <v>31</v>
      </c>
      <c r="C178" s="6">
        <v>7939</v>
      </c>
      <c r="D178" s="6">
        <v>6500</v>
      </c>
      <c r="E178" s="6">
        <f t="shared" si="43"/>
        <v>661.31870000000004</v>
      </c>
      <c r="F178" s="6">
        <v>541</v>
      </c>
      <c r="G178" s="15">
        <f t="shared" si="44"/>
        <v>11007.767539685974</v>
      </c>
      <c r="H178" s="15">
        <f t="shared" si="42"/>
        <v>120.31870000000004</v>
      </c>
      <c r="I178" s="31"/>
      <c r="J178" s="16"/>
      <c r="K178" s="15">
        <f t="shared" si="45"/>
        <v>87.1448263558473</v>
      </c>
    </row>
    <row r="179" spans="2:11" s="2" customFormat="1" ht="12.75" x14ac:dyDescent="0.25">
      <c r="B179" s="2" t="s">
        <v>32</v>
      </c>
      <c r="C179" s="6">
        <v>7939</v>
      </c>
      <c r="D179" s="6">
        <v>6500</v>
      </c>
      <c r="E179" s="6">
        <f t="shared" si="43"/>
        <v>661.31870000000004</v>
      </c>
      <c r="F179" s="6">
        <v>541</v>
      </c>
      <c r="G179" s="15">
        <f t="shared" si="44"/>
        <v>11128.086239685974</v>
      </c>
      <c r="H179" s="15">
        <f t="shared" si="42"/>
        <v>120.31870000000004</v>
      </c>
      <c r="I179" s="31"/>
      <c r="J179" s="16"/>
      <c r="K179" s="15">
        <f t="shared" si="45"/>
        <v>88.097349397513966</v>
      </c>
    </row>
    <row r="180" spans="2:11" s="2" customFormat="1" ht="12.75" x14ac:dyDescent="0.25">
      <c r="B180" s="2" t="s">
        <v>33</v>
      </c>
      <c r="C180" s="6">
        <v>8158</v>
      </c>
      <c r="D180" s="6">
        <v>6500</v>
      </c>
      <c r="E180" s="6">
        <f t="shared" si="43"/>
        <v>679.56140000000005</v>
      </c>
      <c r="F180" s="6">
        <v>541</v>
      </c>
      <c r="G180" s="15">
        <f t="shared" si="44"/>
        <v>11248.404939685974</v>
      </c>
      <c r="H180" s="15">
        <f t="shared" si="42"/>
        <v>138.56140000000005</v>
      </c>
      <c r="I180" s="31"/>
      <c r="J180" s="16"/>
      <c r="K180" s="15">
        <f t="shared" si="45"/>
        <v>89.049872439180632</v>
      </c>
    </row>
    <row r="181" spans="2:11" s="2" customFormat="1" ht="12.75" x14ac:dyDescent="0.25">
      <c r="B181" s="2" t="s">
        <v>17</v>
      </c>
      <c r="C181" s="6">
        <v>8158</v>
      </c>
      <c r="D181" s="6">
        <v>6500</v>
      </c>
      <c r="E181" s="6">
        <f t="shared" si="43"/>
        <v>679.56140000000005</v>
      </c>
      <c r="F181" s="6">
        <v>541</v>
      </c>
      <c r="G181" s="15">
        <f t="shared" si="44"/>
        <v>11386.966339685974</v>
      </c>
      <c r="H181" s="15">
        <f t="shared" si="42"/>
        <v>138.56140000000005</v>
      </c>
      <c r="I181" s="31"/>
      <c r="J181" s="16"/>
      <c r="K181" s="15">
        <f t="shared" si="45"/>
        <v>90.146816855847305</v>
      </c>
    </row>
    <row r="182" spans="2:11" s="2" customFormat="1" ht="12.75" x14ac:dyDescent="0.25">
      <c r="B182" s="2" t="s">
        <v>18</v>
      </c>
      <c r="C182" s="6">
        <v>8419</v>
      </c>
      <c r="D182" s="6">
        <v>6500</v>
      </c>
      <c r="E182" s="6">
        <f t="shared" si="43"/>
        <v>701.30269999999996</v>
      </c>
      <c r="F182" s="6">
        <v>541</v>
      </c>
      <c r="G182" s="15">
        <f t="shared" si="44"/>
        <v>11525.527739685975</v>
      </c>
      <c r="H182" s="15">
        <f t="shared" si="42"/>
        <v>160.30269999999996</v>
      </c>
      <c r="I182" s="31"/>
      <c r="J182" s="16"/>
      <c r="K182" s="15">
        <f t="shared" si="45"/>
        <v>91.243761272513979</v>
      </c>
    </row>
    <row r="183" spans="2:11" s="2" customFormat="1" ht="12.75" x14ac:dyDescent="0.25">
      <c r="B183" s="2" t="s">
        <v>19</v>
      </c>
      <c r="C183" s="6">
        <v>8419</v>
      </c>
      <c r="D183" s="6">
        <v>6500</v>
      </c>
      <c r="E183" s="6">
        <f t="shared" si="43"/>
        <v>701.30269999999996</v>
      </c>
      <c r="F183" s="6">
        <v>541</v>
      </c>
      <c r="G183" s="15">
        <f t="shared" si="44"/>
        <v>11685.830439685975</v>
      </c>
      <c r="H183" s="15">
        <f t="shared" si="42"/>
        <v>160.30269999999996</v>
      </c>
      <c r="K183" s="15">
        <f t="shared" si="45"/>
        <v>92.512824314180648</v>
      </c>
    </row>
    <row r="184" spans="2:11" s="2" customFormat="1" ht="12.75" x14ac:dyDescent="0.25">
      <c r="B184" s="2" t="s">
        <v>20</v>
      </c>
      <c r="C184" s="6">
        <v>8419</v>
      </c>
      <c r="D184" s="6">
        <v>6500</v>
      </c>
      <c r="E184" s="6">
        <f t="shared" si="43"/>
        <v>701.30269999999996</v>
      </c>
      <c r="F184" s="6">
        <v>541</v>
      </c>
      <c r="G184" s="15">
        <f t="shared" si="44"/>
        <v>11846.133139685975</v>
      </c>
      <c r="H184" s="15">
        <f t="shared" si="42"/>
        <v>160.30269999999996</v>
      </c>
      <c r="K184" s="15">
        <f t="shared" si="45"/>
        <v>93.781887355847317</v>
      </c>
    </row>
    <row r="185" spans="2:11" s="2" customFormat="1" ht="12.75" x14ac:dyDescent="0.25">
      <c r="B185" s="2" t="s">
        <v>21</v>
      </c>
      <c r="C185" s="6">
        <v>8419</v>
      </c>
      <c r="D185" s="6">
        <v>6500</v>
      </c>
      <c r="E185" s="6">
        <f t="shared" si="43"/>
        <v>701.30269999999996</v>
      </c>
      <c r="F185" s="6">
        <v>541</v>
      </c>
      <c r="G185" s="15">
        <f t="shared" si="44"/>
        <v>12006.435839685975</v>
      </c>
      <c r="H185" s="15">
        <f t="shared" si="42"/>
        <v>160.30269999999996</v>
      </c>
      <c r="K185" s="15">
        <f t="shared" si="45"/>
        <v>95.050950397513972</v>
      </c>
    </row>
    <row r="186" spans="2:11" s="2" customFormat="1" ht="12.75" x14ac:dyDescent="0.25">
      <c r="B186" s="7" t="s">
        <v>22</v>
      </c>
      <c r="C186" s="8">
        <f>SUM(C174:C185)</f>
        <v>97626</v>
      </c>
      <c r="D186" s="9" t="s">
        <v>23</v>
      </c>
      <c r="E186" s="8">
        <f>SUM(E174:E185)</f>
        <v>8132.2458000000006</v>
      </c>
      <c r="F186" s="8">
        <f>SUM(F174:F185)</f>
        <v>6492</v>
      </c>
      <c r="G186" s="30">
        <f>SUM(G174:G185)</f>
        <v>134663.03537623171</v>
      </c>
      <c r="H186" s="30">
        <f>SUM(H174:H185)</f>
        <v>1640.2458000000001</v>
      </c>
      <c r="I186" s="38">
        <f>H172/12</f>
        <v>7.9166666666666673E-3</v>
      </c>
      <c r="J186" s="23"/>
      <c r="K186" s="30">
        <f>SUM(K174:K185)</f>
        <v>1066.0823633951677</v>
      </c>
    </row>
    <row r="187" spans="2:11" s="2" customFormat="1" ht="12.75" x14ac:dyDescent="0.25">
      <c r="B187" s="59"/>
      <c r="C187" s="60"/>
      <c r="D187" s="61"/>
      <c r="E187" s="60"/>
      <c r="F187" s="60"/>
      <c r="G187" s="15"/>
      <c r="H187" s="15"/>
      <c r="I187" s="31"/>
      <c r="J187" s="16"/>
      <c r="K187" s="15"/>
    </row>
    <row r="188" spans="2:11" s="2" customFormat="1" ht="76.5" x14ac:dyDescent="0.25">
      <c r="B188" s="2" t="s">
        <v>24</v>
      </c>
      <c r="C188" s="10">
        <f>G186*I186</f>
        <v>1066.0823633951677</v>
      </c>
      <c r="F188" s="2" t="s">
        <v>25</v>
      </c>
      <c r="G188" s="73">
        <f>$C188+$H186</f>
        <v>2706.3281633951678</v>
      </c>
      <c r="H188" s="15"/>
      <c r="I188" s="15">
        <f>SUM($I$14,$G$33,$G$53,$G$73,$G$93,$G$112,$G$131,$G$150,$G$169,$G$188)</f>
        <v>13232.820903081143</v>
      </c>
      <c r="J188" s="143" t="str">
        <f>IF($K186=$C188,"Intt OK","Intt CHECK IT")</f>
        <v>Intt OK</v>
      </c>
      <c r="K188" s="15"/>
    </row>
    <row r="189" spans="2:11" s="1" customFormat="1" ht="23.25" x14ac:dyDescent="0.25">
      <c r="H189" s="53"/>
      <c r="I189" s="135" t="str">
        <f>IF($I188=$G193,"OK","CHECK IT")</f>
        <v>OK</v>
      </c>
      <c r="J189" s="16"/>
      <c r="K189" s="28"/>
    </row>
    <row r="190" spans="2:11" s="2" customFormat="1" ht="12.75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I190" s="31"/>
      <c r="J190" s="20"/>
      <c r="K190" s="15"/>
    </row>
    <row r="191" spans="2:11" s="2" customFormat="1" ht="12.75" x14ac:dyDescent="0.25">
      <c r="B191" s="439" t="s">
        <v>107</v>
      </c>
      <c r="C191" s="439"/>
      <c r="D191" s="439"/>
      <c r="E191" s="439" t="s">
        <v>108</v>
      </c>
      <c r="F191" s="439"/>
      <c r="G191" s="4" t="s">
        <v>109</v>
      </c>
      <c r="H191" s="52" t="s">
        <v>45</v>
      </c>
      <c r="I191" s="35"/>
      <c r="J191" s="21"/>
      <c r="K191" s="15"/>
    </row>
    <row r="192" spans="2:11" s="2" customFormat="1" ht="12.75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x14ac:dyDescent="0.25">
      <c r="B193" s="2" t="s">
        <v>27</v>
      </c>
      <c r="C193" s="6">
        <v>8419</v>
      </c>
      <c r="D193" s="6">
        <v>6500</v>
      </c>
      <c r="E193" s="6">
        <f>C193*8.33%</f>
        <v>701.30269999999996</v>
      </c>
      <c r="F193" s="6">
        <v>541</v>
      </c>
      <c r="G193" s="15">
        <f>$G$14+$G$33+$G$53+$G$73+$G$93+$G$112+$G$131+$G$150+$G$169+$G$188</f>
        <v>13232.820903081143</v>
      </c>
      <c r="H193" s="15">
        <f t="shared" ref="H193:H204" si="46">E193-F193</f>
        <v>160.30269999999996</v>
      </c>
      <c r="I193" s="31"/>
      <c r="J193" s="16"/>
      <c r="K193" s="15">
        <f>($G193)*($H$191/12)</f>
        <v>93.732481396824767</v>
      </c>
    </row>
    <row r="194" spans="2:11" s="2" customFormat="1" ht="12.75" x14ac:dyDescent="0.25">
      <c r="B194" s="2" t="s">
        <v>28</v>
      </c>
      <c r="C194" s="6">
        <v>8588</v>
      </c>
      <c r="D194" s="6">
        <v>6500</v>
      </c>
      <c r="E194" s="6">
        <f t="shared" ref="E194:E204" si="47">C194*8.33%</f>
        <v>715.38040000000001</v>
      </c>
      <c r="F194" s="6">
        <v>541</v>
      </c>
      <c r="G194" s="15">
        <f t="shared" ref="G194:G204" si="48">$G193+$H193</f>
        <v>13393.123603081143</v>
      </c>
      <c r="H194" s="15">
        <f t="shared" si="46"/>
        <v>174.38040000000001</v>
      </c>
      <c r="I194" s="31"/>
      <c r="J194" s="16"/>
      <c r="K194" s="15">
        <f t="shared" ref="K194:K204" si="49">($G194)*($H$191/12)</f>
        <v>94.867958855158108</v>
      </c>
    </row>
    <row r="195" spans="2:11" s="2" customFormat="1" ht="12.75" x14ac:dyDescent="0.25">
      <c r="B195" s="2" t="s">
        <v>29</v>
      </c>
      <c r="C195" s="6">
        <v>8588</v>
      </c>
      <c r="D195" s="6">
        <v>6500</v>
      </c>
      <c r="E195" s="6">
        <f t="shared" si="47"/>
        <v>715.38040000000001</v>
      </c>
      <c r="F195" s="6">
        <v>541</v>
      </c>
      <c r="G195" s="15">
        <f t="shared" si="48"/>
        <v>13567.504003081143</v>
      </c>
      <c r="H195" s="15">
        <f t="shared" si="46"/>
        <v>174.38040000000001</v>
      </c>
      <c r="I195" s="31"/>
      <c r="J195" s="16"/>
      <c r="K195" s="15">
        <f t="shared" si="49"/>
        <v>96.103153355158099</v>
      </c>
    </row>
    <row r="196" spans="2:11" s="2" customFormat="1" ht="12.75" x14ac:dyDescent="0.25">
      <c r="B196" s="2" t="s">
        <v>30</v>
      </c>
      <c r="C196" s="6">
        <v>8588</v>
      </c>
      <c r="D196" s="6">
        <v>6500</v>
      </c>
      <c r="E196" s="6">
        <f t="shared" si="47"/>
        <v>715.38040000000001</v>
      </c>
      <c r="F196" s="6">
        <v>541</v>
      </c>
      <c r="G196" s="15">
        <f t="shared" si="48"/>
        <v>13741.884403081143</v>
      </c>
      <c r="H196" s="15">
        <f t="shared" si="46"/>
        <v>174.38040000000001</v>
      </c>
      <c r="I196" s="31"/>
      <c r="J196" s="16"/>
      <c r="K196" s="15">
        <f t="shared" si="49"/>
        <v>97.338347855158105</v>
      </c>
    </row>
    <row r="197" spans="2:11" s="2" customFormat="1" ht="12.75" x14ac:dyDescent="0.25">
      <c r="B197" s="2" t="s">
        <v>31</v>
      </c>
      <c r="C197" s="6">
        <v>8588</v>
      </c>
      <c r="D197" s="6">
        <v>6500</v>
      </c>
      <c r="E197" s="6">
        <f t="shared" si="47"/>
        <v>715.38040000000001</v>
      </c>
      <c r="F197" s="6">
        <v>541</v>
      </c>
      <c r="G197" s="15">
        <f t="shared" si="48"/>
        <v>13916.264803081143</v>
      </c>
      <c r="H197" s="15">
        <f t="shared" si="46"/>
        <v>174.38040000000001</v>
      </c>
      <c r="I197" s="31"/>
      <c r="J197" s="16"/>
      <c r="K197" s="15">
        <f t="shared" si="49"/>
        <v>98.573542355158111</v>
      </c>
    </row>
    <row r="198" spans="2:11" s="2" customFormat="1" ht="12.75" x14ac:dyDescent="0.25">
      <c r="B198" s="2" t="s">
        <v>32</v>
      </c>
      <c r="C198" s="6">
        <v>8588</v>
      </c>
      <c r="D198" s="6">
        <v>6500</v>
      </c>
      <c r="E198" s="6">
        <f t="shared" si="47"/>
        <v>715.38040000000001</v>
      </c>
      <c r="F198" s="6">
        <v>541</v>
      </c>
      <c r="G198" s="15">
        <f t="shared" si="48"/>
        <v>14090.645203081143</v>
      </c>
      <c r="H198" s="15">
        <f t="shared" si="46"/>
        <v>174.38040000000001</v>
      </c>
      <c r="I198" s="31"/>
      <c r="J198" s="16"/>
      <c r="K198" s="15">
        <f t="shared" si="49"/>
        <v>99.808736855158102</v>
      </c>
    </row>
    <row r="199" spans="2:11" s="2" customFormat="1" ht="12.75" x14ac:dyDescent="0.25">
      <c r="B199" s="2" t="s">
        <v>33</v>
      </c>
      <c r="C199" s="6">
        <v>8758</v>
      </c>
      <c r="D199" s="6">
        <v>6500</v>
      </c>
      <c r="E199" s="6">
        <f t="shared" si="47"/>
        <v>729.54139999999995</v>
      </c>
      <c r="F199" s="6">
        <v>541</v>
      </c>
      <c r="G199" s="15">
        <f t="shared" si="48"/>
        <v>14265.025603081143</v>
      </c>
      <c r="H199" s="15">
        <f t="shared" si="46"/>
        <v>188.54139999999995</v>
      </c>
      <c r="I199" s="31"/>
      <c r="J199" s="16"/>
      <c r="K199" s="15">
        <f t="shared" si="49"/>
        <v>101.04393135515811</v>
      </c>
    </row>
    <row r="200" spans="2:11" s="2" customFormat="1" ht="12.75" x14ac:dyDescent="0.25">
      <c r="B200" s="2" t="s">
        <v>17</v>
      </c>
      <c r="C200" s="6">
        <v>8758</v>
      </c>
      <c r="D200" s="6">
        <v>6500</v>
      </c>
      <c r="E200" s="6">
        <f t="shared" si="47"/>
        <v>729.54139999999995</v>
      </c>
      <c r="F200" s="6">
        <v>541</v>
      </c>
      <c r="G200" s="15">
        <f t="shared" si="48"/>
        <v>14453.567003081143</v>
      </c>
      <c r="H200" s="15">
        <f t="shared" si="46"/>
        <v>188.54139999999995</v>
      </c>
      <c r="I200" s="31"/>
      <c r="J200" s="16"/>
      <c r="K200" s="15">
        <f t="shared" si="49"/>
        <v>102.37943293849143</v>
      </c>
    </row>
    <row r="201" spans="2:11" s="2" customFormat="1" ht="12.75" x14ac:dyDescent="0.25">
      <c r="B201" s="2" t="s">
        <v>18</v>
      </c>
      <c r="C201" s="6">
        <v>9029</v>
      </c>
      <c r="D201" s="6">
        <v>6500</v>
      </c>
      <c r="E201" s="6">
        <f t="shared" si="47"/>
        <v>752.11569999999995</v>
      </c>
      <c r="F201" s="6">
        <v>541</v>
      </c>
      <c r="G201" s="15">
        <f t="shared" si="48"/>
        <v>14642.108403081143</v>
      </c>
      <c r="H201" s="15">
        <f t="shared" si="46"/>
        <v>211.11569999999995</v>
      </c>
      <c r="I201" s="31"/>
      <c r="J201" s="16"/>
      <c r="K201" s="15">
        <f t="shared" si="49"/>
        <v>103.71493452182477</v>
      </c>
    </row>
    <row r="202" spans="2:11" s="2" customFormat="1" ht="12.75" x14ac:dyDescent="0.25">
      <c r="B202" s="2" t="s">
        <v>19</v>
      </c>
      <c r="C202" s="6">
        <v>9262</v>
      </c>
      <c r="D202" s="6">
        <v>6500</v>
      </c>
      <c r="E202" s="6">
        <f t="shared" si="47"/>
        <v>771.52459999999996</v>
      </c>
      <c r="F202" s="6">
        <v>541</v>
      </c>
      <c r="G202" s="15">
        <f t="shared" si="48"/>
        <v>14853.224103081144</v>
      </c>
      <c r="H202" s="15">
        <f t="shared" si="46"/>
        <v>230.52459999999996</v>
      </c>
      <c r="K202" s="15">
        <f t="shared" si="49"/>
        <v>105.21033739682477</v>
      </c>
    </row>
    <row r="203" spans="2:11" s="2" customFormat="1" ht="12.75" x14ac:dyDescent="0.25">
      <c r="B203" s="2" t="s">
        <v>20</v>
      </c>
      <c r="C203" s="6">
        <v>9262</v>
      </c>
      <c r="D203" s="6">
        <v>6500</v>
      </c>
      <c r="E203" s="6">
        <f t="shared" si="47"/>
        <v>771.52459999999996</v>
      </c>
      <c r="F203" s="6">
        <v>541</v>
      </c>
      <c r="G203" s="15">
        <f t="shared" si="48"/>
        <v>15083.748703081144</v>
      </c>
      <c r="H203" s="15">
        <f t="shared" si="46"/>
        <v>230.52459999999996</v>
      </c>
      <c r="K203" s="15">
        <f t="shared" si="49"/>
        <v>106.84321998015811</v>
      </c>
    </row>
    <row r="204" spans="2:11" s="2" customFormat="1" ht="12.75" x14ac:dyDescent="0.25">
      <c r="B204" s="2" t="s">
        <v>21</v>
      </c>
      <c r="C204" s="6">
        <v>9262</v>
      </c>
      <c r="D204" s="6">
        <v>6500</v>
      </c>
      <c r="E204" s="6">
        <f t="shared" si="47"/>
        <v>771.52459999999996</v>
      </c>
      <c r="F204" s="6">
        <v>541</v>
      </c>
      <c r="G204" s="15">
        <f t="shared" si="48"/>
        <v>15314.273303081145</v>
      </c>
      <c r="H204" s="15">
        <f t="shared" si="46"/>
        <v>230.52459999999996</v>
      </c>
      <c r="K204" s="15">
        <f t="shared" si="49"/>
        <v>108.47610256349145</v>
      </c>
    </row>
    <row r="205" spans="2:11" s="2" customFormat="1" ht="12.75" x14ac:dyDescent="0.25">
      <c r="B205" s="7" t="s">
        <v>22</v>
      </c>
      <c r="C205" s="8">
        <f>SUM(C193:C204)</f>
        <v>105690</v>
      </c>
      <c r="D205" s="9" t="s">
        <v>23</v>
      </c>
      <c r="E205" s="8">
        <f>SUM(E193:E204)</f>
        <v>8803.9770000000008</v>
      </c>
      <c r="F205" s="8">
        <f>SUM(F193:F204)</f>
        <v>6492</v>
      </c>
      <c r="G205" s="30">
        <f>SUM(G193:G204)</f>
        <v>170554.19003697371</v>
      </c>
      <c r="H205" s="30">
        <f>SUM(H193:H204)</f>
        <v>2311.9769999999999</v>
      </c>
      <c r="I205" s="38">
        <f>H191/12</f>
        <v>7.0833333333333338E-3</v>
      </c>
      <c r="J205" s="23"/>
      <c r="K205" s="30">
        <f>SUM(K193:K204)</f>
        <v>1208.0921794285639</v>
      </c>
    </row>
    <row r="206" spans="2:11" s="2" customFormat="1" ht="12.75" x14ac:dyDescent="0.25">
      <c r="G206" s="15"/>
      <c r="H206" s="15"/>
      <c r="I206" s="31"/>
      <c r="J206" s="16"/>
      <c r="K206" s="15"/>
    </row>
    <row r="207" spans="2:11" s="2" customFormat="1" ht="76.5" x14ac:dyDescent="0.25">
      <c r="B207" s="2" t="s">
        <v>24</v>
      </c>
      <c r="C207" s="10">
        <f>G205*I205</f>
        <v>1208.0921794285639</v>
      </c>
      <c r="F207" s="2" t="s">
        <v>25</v>
      </c>
      <c r="G207" s="73">
        <f>$C207+$H205</f>
        <v>3520.069179428564</v>
      </c>
      <c r="H207" s="15"/>
      <c r="I207" s="15">
        <f>SUM($I$14,$G$33,$G$53,$G$73,$G$93,$G$112,$G$131,$G$150,$G$169,$G$188,$G$207)</f>
        <v>16752.890082509708</v>
      </c>
      <c r="J207" s="143" t="str">
        <f>IF($K205=$C207,"Intt OK","Intt CHECK IT")</f>
        <v>Intt OK</v>
      </c>
      <c r="K207" s="15"/>
    </row>
    <row r="208" spans="2:11" s="1" customFormat="1" ht="23.25" x14ac:dyDescent="0.25">
      <c r="H208" s="53"/>
      <c r="I208" s="135" t="str">
        <f>IF($I207=$G212,"OK","CHECK IT")</f>
        <v>OK</v>
      </c>
      <c r="J208" s="16"/>
      <c r="K208" s="28"/>
    </row>
    <row r="209" spans="2:11" s="2" customFormat="1" ht="12.75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0"/>
      <c r="K209" s="15"/>
    </row>
    <row r="210" spans="2:11" s="2" customFormat="1" ht="12.75" x14ac:dyDescent="0.25">
      <c r="B210" s="439" t="s">
        <v>107</v>
      </c>
      <c r="C210" s="439"/>
      <c r="D210" s="439"/>
      <c r="E210" s="439" t="s">
        <v>108</v>
      </c>
      <c r="F210" s="439"/>
      <c r="G210" s="4" t="s">
        <v>109</v>
      </c>
      <c r="H210" s="52" t="s">
        <v>45</v>
      </c>
      <c r="I210" s="32"/>
      <c r="J210" s="26"/>
      <c r="K210" s="15"/>
    </row>
    <row r="211" spans="2:11" s="2" customFormat="1" ht="12.75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x14ac:dyDescent="0.25">
      <c r="B212" s="2" t="s">
        <v>27</v>
      </c>
      <c r="C212" s="6">
        <v>9378</v>
      </c>
      <c r="D212" s="6">
        <v>6500</v>
      </c>
      <c r="E212" s="6">
        <f>C212*8.33%</f>
        <v>781.18740000000003</v>
      </c>
      <c r="F212" s="6">
        <v>541</v>
      </c>
      <c r="G212" s="15">
        <f>$G$14+$G$33+$G$53+$G$73+$G$93+$G$112+$G$131+$G$150+$G$169+$G$188+$G$207</f>
        <v>16752.890082509708</v>
      </c>
      <c r="H212" s="15">
        <f t="shared" ref="H212:H224" si="50">E212-F212</f>
        <v>240.18740000000003</v>
      </c>
      <c r="I212" s="31"/>
      <c r="J212" s="16"/>
      <c r="K212" s="15">
        <f>(G212)*($H$210/12)</f>
        <v>118.66630475111045</v>
      </c>
    </row>
    <row r="213" spans="2:11" s="2" customFormat="1" ht="12.75" x14ac:dyDescent="0.25">
      <c r="B213" s="2" t="s">
        <v>28</v>
      </c>
      <c r="C213" s="6">
        <v>9378</v>
      </c>
      <c r="D213" s="6">
        <v>6500</v>
      </c>
      <c r="E213" s="6">
        <f t="shared" ref="E213:E224" si="51">C213*8.33%</f>
        <v>781.18740000000003</v>
      </c>
      <c r="F213" s="6">
        <v>541</v>
      </c>
      <c r="G213" s="15">
        <f t="shared" ref="G213:G224" si="52">$G212+$H212</f>
        <v>16993.077482509707</v>
      </c>
      <c r="H213" s="15">
        <f t="shared" si="50"/>
        <v>240.18740000000003</v>
      </c>
      <c r="I213" s="31"/>
      <c r="J213" s="16"/>
      <c r="K213" s="15">
        <f t="shared" ref="K213:K224" si="53">(G213)*($H$210/12)</f>
        <v>120.3676321677771</v>
      </c>
    </row>
    <row r="214" spans="2:11" s="2" customFormat="1" ht="12.75" x14ac:dyDescent="0.25">
      <c r="B214" s="2" t="s">
        <v>119</v>
      </c>
      <c r="C214" s="6">
        <v>21441</v>
      </c>
      <c r="D214" s="6">
        <v>6500</v>
      </c>
      <c r="E214" s="6">
        <f t="shared" si="51"/>
        <v>1786.0353</v>
      </c>
      <c r="F214" s="6">
        <v>0</v>
      </c>
      <c r="G214" s="15">
        <f t="shared" si="52"/>
        <v>17233.264882509706</v>
      </c>
      <c r="H214" s="15">
        <f t="shared" si="50"/>
        <v>1786.0353</v>
      </c>
      <c r="I214" s="31"/>
      <c r="J214" s="16"/>
      <c r="K214" s="15">
        <f t="shared" si="53"/>
        <v>122.06895958444376</v>
      </c>
    </row>
    <row r="215" spans="2:11" s="2" customFormat="1" ht="12.75" x14ac:dyDescent="0.25">
      <c r="B215" s="2" t="s">
        <v>29</v>
      </c>
      <c r="C215" s="6">
        <v>9942</v>
      </c>
      <c r="D215" s="6">
        <v>6500</v>
      </c>
      <c r="E215" s="6">
        <f t="shared" si="51"/>
        <v>828.16859999999997</v>
      </c>
      <c r="F215" s="6">
        <v>541</v>
      </c>
      <c r="G215" s="15">
        <f t="shared" si="52"/>
        <v>19019.300182509705</v>
      </c>
      <c r="H215" s="15">
        <f t="shared" si="50"/>
        <v>287.16859999999997</v>
      </c>
      <c r="I215" s="31"/>
      <c r="J215" s="16"/>
      <c r="K215" s="15">
        <f t="shared" si="53"/>
        <v>134.72004295944376</v>
      </c>
    </row>
    <row r="216" spans="2:11" s="2" customFormat="1" ht="12.75" x14ac:dyDescent="0.25">
      <c r="B216" s="2" t="s">
        <v>30</v>
      </c>
      <c r="C216" s="6">
        <v>9942</v>
      </c>
      <c r="D216" s="6">
        <v>6500</v>
      </c>
      <c r="E216" s="6">
        <f t="shared" si="51"/>
        <v>828.16859999999997</v>
      </c>
      <c r="F216" s="6">
        <v>541</v>
      </c>
      <c r="G216" s="15">
        <f t="shared" si="52"/>
        <v>19306.468782509706</v>
      </c>
      <c r="H216" s="15">
        <f t="shared" si="50"/>
        <v>287.16859999999997</v>
      </c>
      <c r="I216" s="31"/>
      <c r="J216" s="16"/>
      <c r="K216" s="15">
        <f t="shared" si="53"/>
        <v>136.75415387611042</v>
      </c>
    </row>
    <row r="217" spans="2:11" s="2" customFormat="1" ht="12.75" x14ac:dyDescent="0.25">
      <c r="B217" s="2" t="s">
        <v>31</v>
      </c>
      <c r="C217" s="6">
        <v>10127</v>
      </c>
      <c r="D217" s="6">
        <v>6500</v>
      </c>
      <c r="E217" s="6">
        <f t="shared" si="51"/>
        <v>843.57910000000004</v>
      </c>
      <c r="F217" s="6">
        <v>541</v>
      </c>
      <c r="G217" s="15">
        <f t="shared" si="52"/>
        <v>19593.637382509707</v>
      </c>
      <c r="H217" s="15">
        <f t="shared" si="50"/>
        <v>302.57910000000004</v>
      </c>
      <c r="I217" s="31"/>
      <c r="J217" s="16"/>
      <c r="K217" s="15">
        <f t="shared" si="53"/>
        <v>138.78826479277711</v>
      </c>
    </row>
    <row r="218" spans="2:11" s="2" customFormat="1" ht="12.75" x14ac:dyDescent="0.25">
      <c r="B218" s="2" t="s">
        <v>32</v>
      </c>
      <c r="C218" s="6">
        <v>10127</v>
      </c>
      <c r="D218" s="6">
        <v>6500</v>
      </c>
      <c r="E218" s="6">
        <f t="shared" si="51"/>
        <v>843.57910000000004</v>
      </c>
      <c r="F218" s="6">
        <v>541</v>
      </c>
      <c r="G218" s="15">
        <f t="shared" si="52"/>
        <v>19896.216482509706</v>
      </c>
      <c r="H218" s="15">
        <f t="shared" si="50"/>
        <v>302.57910000000004</v>
      </c>
      <c r="I218" s="31"/>
      <c r="J218" s="16"/>
      <c r="K218" s="15">
        <f t="shared" si="53"/>
        <v>140.9315334177771</v>
      </c>
    </row>
    <row r="219" spans="2:11" s="2" customFormat="1" ht="12.75" x14ac:dyDescent="0.25">
      <c r="B219" s="2" t="s">
        <v>33</v>
      </c>
      <c r="C219" s="6">
        <v>10312</v>
      </c>
      <c r="D219" s="6">
        <v>6500</v>
      </c>
      <c r="E219" s="6">
        <f t="shared" si="51"/>
        <v>858.9896</v>
      </c>
      <c r="F219" s="6">
        <v>541</v>
      </c>
      <c r="G219" s="15">
        <f t="shared" si="52"/>
        <v>20198.795582509705</v>
      </c>
      <c r="H219" s="15">
        <f t="shared" si="50"/>
        <v>317.9896</v>
      </c>
      <c r="I219" s="31"/>
      <c r="J219" s="16"/>
      <c r="K219" s="15">
        <f t="shared" si="53"/>
        <v>143.07480204277709</v>
      </c>
    </row>
    <row r="220" spans="2:11" s="2" customFormat="1" ht="12.75" x14ac:dyDescent="0.25">
      <c r="B220" s="2" t="s">
        <v>17</v>
      </c>
      <c r="C220" s="6">
        <v>10312</v>
      </c>
      <c r="D220" s="6">
        <v>6500</v>
      </c>
      <c r="E220" s="6">
        <f t="shared" si="51"/>
        <v>858.9896</v>
      </c>
      <c r="F220" s="6">
        <v>541</v>
      </c>
      <c r="G220" s="15">
        <f t="shared" si="52"/>
        <v>20516.785182509706</v>
      </c>
      <c r="H220" s="15">
        <f t="shared" si="50"/>
        <v>317.9896</v>
      </c>
      <c r="I220" s="31"/>
      <c r="J220" s="16"/>
      <c r="K220" s="15">
        <f t="shared" si="53"/>
        <v>145.32722837611044</v>
      </c>
    </row>
    <row r="221" spans="2:11" s="2" customFormat="1" ht="12.75" x14ac:dyDescent="0.25">
      <c r="B221" s="2" t="s">
        <v>18</v>
      </c>
      <c r="C221" s="6">
        <v>10605</v>
      </c>
      <c r="D221" s="6">
        <v>6500</v>
      </c>
      <c r="E221" s="6">
        <f t="shared" si="51"/>
        <v>883.39649999999995</v>
      </c>
      <c r="F221" s="6">
        <v>541</v>
      </c>
      <c r="G221" s="15">
        <f t="shared" si="52"/>
        <v>20834.774782509707</v>
      </c>
      <c r="H221" s="15">
        <f t="shared" si="50"/>
        <v>342.39649999999995</v>
      </c>
      <c r="I221" s="31"/>
      <c r="J221" s="16"/>
      <c r="K221" s="15">
        <f t="shared" si="53"/>
        <v>147.57965470944376</v>
      </c>
    </row>
    <row r="222" spans="2:11" s="2" customFormat="1" ht="12.75" x14ac:dyDescent="0.25">
      <c r="B222" s="2" t="s">
        <v>19</v>
      </c>
      <c r="C222" s="6">
        <v>10605</v>
      </c>
      <c r="D222" s="6">
        <v>6500</v>
      </c>
      <c r="E222" s="6">
        <f t="shared" si="51"/>
        <v>883.39649999999995</v>
      </c>
      <c r="F222" s="6">
        <v>541</v>
      </c>
      <c r="G222" s="15">
        <f t="shared" si="52"/>
        <v>21177.171282509706</v>
      </c>
      <c r="H222" s="15">
        <f t="shared" si="50"/>
        <v>342.39649999999995</v>
      </c>
      <c r="I222" s="31"/>
      <c r="J222" s="16"/>
      <c r="K222" s="15">
        <f t="shared" si="53"/>
        <v>150.00496325111044</v>
      </c>
    </row>
    <row r="223" spans="2:11" s="2" customFormat="1" ht="12.75" x14ac:dyDescent="0.25">
      <c r="B223" s="2" t="s">
        <v>20</v>
      </c>
      <c r="C223" s="6">
        <v>10859</v>
      </c>
      <c r="D223" s="6">
        <v>6500</v>
      </c>
      <c r="E223" s="6">
        <f t="shared" si="51"/>
        <v>904.55470000000003</v>
      </c>
      <c r="F223" s="6">
        <v>541</v>
      </c>
      <c r="G223" s="15">
        <f t="shared" si="52"/>
        <v>21519.567782509705</v>
      </c>
      <c r="H223" s="15">
        <f t="shared" si="50"/>
        <v>363.55470000000003</v>
      </c>
      <c r="I223" s="31"/>
      <c r="J223" s="16"/>
      <c r="K223" s="15">
        <f t="shared" si="53"/>
        <v>152.43027179277709</v>
      </c>
    </row>
    <row r="224" spans="2:11" s="2" customFormat="1" ht="12.75" x14ac:dyDescent="0.25">
      <c r="B224" s="2" t="s">
        <v>21</v>
      </c>
      <c r="C224" s="6">
        <v>10859</v>
      </c>
      <c r="D224" s="6">
        <v>6500</v>
      </c>
      <c r="E224" s="6">
        <f t="shared" si="51"/>
        <v>904.55470000000003</v>
      </c>
      <c r="F224" s="6">
        <v>541</v>
      </c>
      <c r="G224" s="15">
        <f t="shared" si="52"/>
        <v>21883.122482509705</v>
      </c>
      <c r="H224" s="15">
        <f t="shared" si="50"/>
        <v>363.55470000000003</v>
      </c>
      <c r="K224" s="15">
        <f t="shared" si="53"/>
        <v>155.0054509177771</v>
      </c>
    </row>
    <row r="225" spans="2:11" s="2" customFormat="1" ht="12.75" x14ac:dyDescent="0.25">
      <c r="B225" s="7" t="s">
        <v>22</v>
      </c>
      <c r="C225" s="8">
        <f>SUM(C212:C224)</f>
        <v>143887</v>
      </c>
      <c r="D225" s="9" t="s">
        <v>23</v>
      </c>
      <c r="E225" s="8">
        <f>SUM(E212:E224)</f>
        <v>11985.787100000003</v>
      </c>
      <c r="F225" s="8">
        <f>SUM(F212:F224)</f>
        <v>6492</v>
      </c>
      <c r="G225" s="30">
        <f>SUM(G212:G224)</f>
        <v>254925.07237262619</v>
      </c>
      <c r="H225" s="30">
        <f>SUM(H212:H224)</f>
        <v>5493.7870999999986</v>
      </c>
      <c r="I225" s="38">
        <f>H210/12</f>
        <v>7.0833333333333338E-3</v>
      </c>
      <c r="J225" s="23"/>
      <c r="K225" s="30">
        <f>SUM(K212:K224)</f>
        <v>1805.7192626394358</v>
      </c>
    </row>
    <row r="226" spans="2:11" s="2" customFormat="1" ht="12.75" x14ac:dyDescent="0.25">
      <c r="G226" s="15"/>
      <c r="H226" s="15"/>
      <c r="I226" s="31"/>
      <c r="J226" s="16"/>
      <c r="K226" s="15"/>
    </row>
    <row r="227" spans="2:11" s="2" customFormat="1" ht="76.5" x14ac:dyDescent="0.25">
      <c r="B227" s="2" t="s">
        <v>24</v>
      </c>
      <c r="C227" s="10">
        <f>G225*I225</f>
        <v>1805.7192626394356</v>
      </c>
      <c r="F227" s="2" t="s">
        <v>25</v>
      </c>
      <c r="G227" s="73">
        <f>$C227+$H225</f>
        <v>7299.506362639434</v>
      </c>
      <c r="H227" s="15"/>
      <c r="I227" s="15">
        <f>SUM($I$14,$G$33,$G$53,$G$73,$G$93,$G$112,$G$131,$G$150,$G$169,$G$188,$G$207,$G$227)</f>
        <v>24052.396445149141</v>
      </c>
      <c r="J227" s="143" t="str">
        <f>IF($K225=$C227,"Intt OK","Intt CHECK IT")</f>
        <v>Intt OK</v>
      </c>
      <c r="K227" s="15"/>
    </row>
    <row r="228" spans="2:11" s="1" customFormat="1" ht="23.25" x14ac:dyDescent="0.25">
      <c r="H228" s="53"/>
      <c r="I228" s="135" t="str">
        <f>IF($I227=$G232,"OK","CHECK IT")</f>
        <v>OK</v>
      </c>
      <c r="J228" s="16"/>
      <c r="K228" s="28"/>
    </row>
    <row r="229" spans="2:11" s="2" customFormat="1" ht="12.75" x14ac:dyDescent="0.25">
      <c r="B229" s="438" t="s">
        <v>2</v>
      </c>
      <c r="C229" s="438"/>
      <c r="D229" s="438"/>
      <c r="E229" s="438" t="s">
        <v>3</v>
      </c>
      <c r="F229" s="438"/>
      <c r="G229" s="3" t="s">
        <v>4</v>
      </c>
      <c r="H229" s="136" t="s">
        <v>47</v>
      </c>
      <c r="I229" s="31"/>
      <c r="J229" s="20"/>
      <c r="K229" s="15"/>
    </row>
    <row r="230" spans="2:11" s="2" customFormat="1" ht="12.75" x14ac:dyDescent="0.25">
      <c r="B230" s="439" t="s">
        <v>107</v>
      </c>
      <c r="C230" s="439"/>
      <c r="D230" s="439"/>
      <c r="E230" s="439" t="s">
        <v>108</v>
      </c>
      <c r="F230" s="439"/>
      <c r="G230" s="4" t="s">
        <v>109</v>
      </c>
      <c r="H230" s="52" t="s">
        <v>45</v>
      </c>
      <c r="I230" s="32"/>
      <c r="J230" s="26"/>
      <c r="K230" s="15"/>
    </row>
    <row r="231" spans="2:11" s="2" customFormat="1" ht="12.75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5" t="s">
        <v>14</v>
      </c>
      <c r="H231" s="48" t="s">
        <v>15</v>
      </c>
      <c r="I231" s="33" t="s">
        <v>16</v>
      </c>
      <c r="J231" s="17"/>
      <c r="K231" s="15"/>
    </row>
    <row r="232" spans="2:11" s="2" customFormat="1" ht="12.75" x14ac:dyDescent="0.25">
      <c r="B232" s="2" t="s">
        <v>27</v>
      </c>
      <c r="C232" s="6">
        <v>10859</v>
      </c>
      <c r="D232" s="6">
        <v>6500</v>
      </c>
      <c r="E232" s="6">
        <f>C232*8.33%</f>
        <v>904.55470000000003</v>
      </c>
      <c r="F232" s="6">
        <v>541</v>
      </c>
      <c r="G232" s="15">
        <f>$G$14+$G$33+$G$53+$G$73+$G$93+$G$112+$G$131+$G$150+$G$169+$G$188+$G$207+$G$227</f>
        <v>24052.396445149141</v>
      </c>
      <c r="H232" s="15">
        <f t="shared" ref="H232:H243" si="54">E232-F232</f>
        <v>363.55470000000003</v>
      </c>
      <c r="I232" s="31"/>
      <c r="J232" s="16"/>
      <c r="K232" s="15">
        <f>(G232)*($H$230/12)</f>
        <v>170.37114148647311</v>
      </c>
    </row>
    <row r="233" spans="2:11" s="2" customFormat="1" ht="12.75" x14ac:dyDescent="0.25">
      <c r="B233" s="2" t="s">
        <v>28</v>
      </c>
      <c r="C233" s="6">
        <v>11811</v>
      </c>
      <c r="D233" s="6">
        <v>6500</v>
      </c>
      <c r="E233" s="6">
        <f t="shared" ref="E233:E243" si="55">C233*8.33%</f>
        <v>983.85630000000003</v>
      </c>
      <c r="F233" s="6">
        <v>541</v>
      </c>
      <c r="G233" s="15">
        <f t="shared" ref="G233:G243" si="56">$G232+$H232</f>
        <v>24415.951145149142</v>
      </c>
      <c r="H233" s="15">
        <f t="shared" si="54"/>
        <v>442.85630000000003</v>
      </c>
      <c r="I233" s="31"/>
      <c r="J233" s="16"/>
      <c r="K233" s="15">
        <f t="shared" ref="K233:K243" si="57">(G233)*($H$230/12)</f>
        <v>172.94632061147311</v>
      </c>
    </row>
    <row r="234" spans="2:11" s="2" customFormat="1" ht="12.75" x14ac:dyDescent="0.25">
      <c r="B234" s="2" t="s">
        <v>29</v>
      </c>
      <c r="C234" s="6">
        <v>11811</v>
      </c>
      <c r="D234" s="6">
        <v>6500</v>
      </c>
      <c r="E234" s="6">
        <f t="shared" si="55"/>
        <v>983.85630000000003</v>
      </c>
      <c r="F234" s="6">
        <v>541</v>
      </c>
      <c r="G234" s="15">
        <f t="shared" si="56"/>
        <v>24858.807445149141</v>
      </c>
      <c r="H234" s="15">
        <f t="shared" si="54"/>
        <v>442.85630000000003</v>
      </c>
      <c r="I234" s="31"/>
      <c r="J234" s="16"/>
      <c r="K234" s="15">
        <f t="shared" si="57"/>
        <v>176.08321940313976</v>
      </c>
    </row>
    <row r="235" spans="2:11" s="2" customFormat="1" ht="12.75" x14ac:dyDescent="0.25">
      <c r="B235" s="2" t="s">
        <v>30</v>
      </c>
      <c r="C235" s="6">
        <v>11811</v>
      </c>
      <c r="D235" s="6">
        <v>6500</v>
      </c>
      <c r="E235" s="6">
        <f t="shared" si="55"/>
        <v>983.85630000000003</v>
      </c>
      <c r="F235" s="6">
        <v>541</v>
      </c>
      <c r="G235" s="15">
        <f t="shared" si="56"/>
        <v>25301.663745149141</v>
      </c>
      <c r="H235" s="15">
        <f t="shared" si="54"/>
        <v>442.85630000000003</v>
      </c>
      <c r="I235" s="31"/>
      <c r="J235" s="16"/>
      <c r="K235" s="15">
        <f t="shared" si="57"/>
        <v>179.22011819480642</v>
      </c>
    </row>
    <row r="236" spans="2:11" s="2" customFormat="1" ht="12.75" x14ac:dyDescent="0.25">
      <c r="B236" s="2" t="s">
        <v>31</v>
      </c>
      <c r="C236" s="6">
        <v>11811</v>
      </c>
      <c r="D236" s="6">
        <v>6500</v>
      </c>
      <c r="E236" s="6">
        <f t="shared" si="55"/>
        <v>983.85630000000003</v>
      </c>
      <c r="F236" s="6">
        <v>541</v>
      </c>
      <c r="G236" s="15">
        <f t="shared" si="56"/>
        <v>25744.52004514914</v>
      </c>
      <c r="H236" s="15">
        <f t="shared" si="54"/>
        <v>442.85630000000003</v>
      </c>
      <c r="I236" s="31"/>
      <c r="J236" s="16"/>
      <c r="K236" s="15">
        <f t="shared" si="57"/>
        <v>182.3570169864731</v>
      </c>
    </row>
    <row r="237" spans="2:11" s="2" customFormat="1" ht="12.75" x14ac:dyDescent="0.25">
      <c r="B237" s="2" t="s">
        <v>32</v>
      </c>
      <c r="C237" s="6">
        <v>11811</v>
      </c>
      <c r="D237" s="6">
        <v>6500</v>
      </c>
      <c r="E237" s="6">
        <f t="shared" si="55"/>
        <v>983.85630000000003</v>
      </c>
      <c r="F237" s="6">
        <v>541</v>
      </c>
      <c r="G237" s="15">
        <f t="shared" si="56"/>
        <v>26187.37634514914</v>
      </c>
      <c r="H237" s="15">
        <f t="shared" si="54"/>
        <v>442.85630000000003</v>
      </c>
      <c r="I237" s="31"/>
      <c r="J237" s="16"/>
      <c r="K237" s="15">
        <f t="shared" si="57"/>
        <v>185.49391577813975</v>
      </c>
    </row>
    <row r="238" spans="2:11" s="2" customFormat="1" ht="12.75" x14ac:dyDescent="0.25">
      <c r="B238" s="2" t="s">
        <v>33</v>
      </c>
      <c r="C238" s="6">
        <v>11811</v>
      </c>
      <c r="D238" s="6">
        <v>6500</v>
      </c>
      <c r="E238" s="6">
        <f t="shared" si="55"/>
        <v>983.85630000000003</v>
      </c>
      <c r="F238" s="6">
        <v>541</v>
      </c>
      <c r="G238" s="15">
        <f t="shared" si="56"/>
        <v>26630.232645149139</v>
      </c>
      <c r="H238" s="15">
        <f t="shared" si="54"/>
        <v>442.85630000000003</v>
      </c>
      <c r="I238" s="31"/>
      <c r="J238" s="16"/>
      <c r="K238" s="15">
        <f t="shared" si="57"/>
        <v>188.6308145698064</v>
      </c>
    </row>
    <row r="239" spans="2:11" s="2" customFormat="1" ht="12.75" x14ac:dyDescent="0.25">
      <c r="B239" s="2" t="s">
        <v>17</v>
      </c>
      <c r="C239" s="6">
        <v>11811</v>
      </c>
      <c r="D239" s="6">
        <v>6500</v>
      </c>
      <c r="E239" s="6">
        <f t="shared" si="55"/>
        <v>983.85630000000003</v>
      </c>
      <c r="F239" s="6">
        <v>541</v>
      </c>
      <c r="G239" s="15">
        <f t="shared" si="56"/>
        <v>27073.088945149138</v>
      </c>
      <c r="H239" s="15">
        <f t="shared" si="54"/>
        <v>442.85630000000003</v>
      </c>
      <c r="I239" s="31"/>
      <c r="J239" s="16"/>
      <c r="K239" s="15">
        <f t="shared" si="57"/>
        <v>191.76771336147308</v>
      </c>
    </row>
    <row r="240" spans="2:11" s="2" customFormat="1" ht="12.75" x14ac:dyDescent="0.25">
      <c r="B240" s="2" t="s">
        <v>18</v>
      </c>
      <c r="C240" s="6">
        <v>12137</v>
      </c>
      <c r="D240" s="6">
        <v>6500</v>
      </c>
      <c r="E240" s="6">
        <f t="shared" si="55"/>
        <v>1011.0121</v>
      </c>
      <c r="F240" s="6">
        <v>541</v>
      </c>
      <c r="G240" s="15">
        <f t="shared" si="56"/>
        <v>27515.945245149138</v>
      </c>
      <c r="H240" s="15">
        <f t="shared" si="54"/>
        <v>470.01210000000003</v>
      </c>
      <c r="I240" s="31"/>
      <c r="J240" s="16"/>
      <c r="K240" s="15">
        <f t="shared" si="57"/>
        <v>194.90461215313974</v>
      </c>
    </row>
    <row r="241" spans="2:12" s="2" customFormat="1" ht="12.75" x14ac:dyDescent="0.25">
      <c r="B241" s="2" t="s">
        <v>19</v>
      </c>
      <c r="C241" s="6">
        <v>12137</v>
      </c>
      <c r="D241" s="6">
        <v>6500</v>
      </c>
      <c r="E241" s="6">
        <f t="shared" si="55"/>
        <v>1011.0121</v>
      </c>
      <c r="F241" s="6">
        <v>541</v>
      </c>
      <c r="G241" s="15">
        <f t="shared" si="56"/>
        <v>27985.957345149138</v>
      </c>
      <c r="H241" s="15">
        <f t="shared" si="54"/>
        <v>470.01210000000003</v>
      </c>
      <c r="I241" s="31"/>
      <c r="J241" s="16"/>
      <c r="K241" s="15">
        <f t="shared" si="57"/>
        <v>198.23386452813975</v>
      </c>
    </row>
    <row r="242" spans="2:12" s="2" customFormat="1" ht="12.75" x14ac:dyDescent="0.25">
      <c r="B242" s="2" t="s">
        <v>20</v>
      </c>
      <c r="C242" s="6">
        <v>12627</v>
      </c>
      <c r="D242" s="6">
        <v>6500</v>
      </c>
      <c r="E242" s="6">
        <f t="shared" si="55"/>
        <v>1051.8290999999999</v>
      </c>
      <c r="F242" s="6">
        <v>541</v>
      </c>
      <c r="G242" s="15">
        <f t="shared" si="56"/>
        <v>28455.969445149138</v>
      </c>
      <c r="H242" s="15">
        <f t="shared" si="54"/>
        <v>510.82909999999993</v>
      </c>
      <c r="I242" s="31"/>
      <c r="J242" s="16"/>
      <c r="K242" s="15">
        <f t="shared" si="57"/>
        <v>201.56311690313973</v>
      </c>
    </row>
    <row r="243" spans="2:12" s="2" customFormat="1" ht="12.75" x14ac:dyDescent="0.25">
      <c r="B243" s="2" t="s">
        <v>21</v>
      </c>
      <c r="C243" s="6">
        <v>12627</v>
      </c>
      <c r="D243" s="6">
        <v>6500</v>
      </c>
      <c r="E243" s="6">
        <f t="shared" si="55"/>
        <v>1051.8290999999999</v>
      </c>
      <c r="F243" s="6">
        <v>541</v>
      </c>
      <c r="G243" s="15">
        <f t="shared" si="56"/>
        <v>28966.798545149137</v>
      </c>
      <c r="H243" s="15">
        <f t="shared" si="54"/>
        <v>510.82909999999993</v>
      </c>
      <c r="I243" s="31"/>
      <c r="J243" s="16"/>
      <c r="K243" s="15">
        <f t="shared" si="57"/>
        <v>205.1814896948064</v>
      </c>
    </row>
    <row r="244" spans="2:12" s="2" customFormat="1" ht="12.75" x14ac:dyDescent="0.25">
      <c r="B244" s="7" t="s">
        <v>22</v>
      </c>
      <c r="C244" s="8">
        <f>SUM(C232:C243)</f>
        <v>143064</v>
      </c>
      <c r="D244" s="9" t="s">
        <v>23</v>
      </c>
      <c r="E244" s="8">
        <f>SUM(E232:E243)</f>
        <v>11917.231200000002</v>
      </c>
      <c r="F244" s="8">
        <f>SUM(F232:F243)</f>
        <v>6492</v>
      </c>
      <c r="G244" s="30">
        <f>SUM(G232:G243)</f>
        <v>317188.70734178968</v>
      </c>
      <c r="H244" s="30">
        <f>SUM(H232:H243)</f>
        <v>5425.2311999999993</v>
      </c>
      <c r="I244" s="38">
        <f>H230/12</f>
        <v>7.0833333333333338E-3</v>
      </c>
      <c r="J244" s="23"/>
      <c r="K244" s="30">
        <f>SUM(K232:K243)</f>
        <v>2246.7533436710105</v>
      </c>
    </row>
    <row r="245" spans="2:12" s="2" customFormat="1" ht="12.75" x14ac:dyDescent="0.25">
      <c r="G245" s="15"/>
      <c r="H245" s="15"/>
      <c r="I245" s="31"/>
      <c r="J245" s="16"/>
      <c r="K245" s="15"/>
    </row>
    <row r="246" spans="2:12" s="2" customFormat="1" ht="76.5" x14ac:dyDescent="0.25">
      <c r="B246" s="2" t="s">
        <v>24</v>
      </c>
      <c r="C246" s="10">
        <f>G244*I244</f>
        <v>2246.7533436710105</v>
      </c>
      <c r="F246" s="2" t="s">
        <v>25</v>
      </c>
      <c r="G246" s="73">
        <f>$C246+$H244</f>
        <v>7671.9845436710093</v>
      </c>
      <c r="H246" s="15"/>
      <c r="I246" s="15">
        <f>SUM($I$14,$G$33,$G$53,$G$73,$G$93,$G$112,$G$131,$G$150,$G$169,$G$188,$G$207,$G$227,$G$246)</f>
        <v>31724.38098882015</v>
      </c>
      <c r="J246" s="143" t="str">
        <f>IF($K244=$C246,"Intt OK","Intt CHECK IT")</f>
        <v>Intt OK</v>
      </c>
      <c r="K246" s="15"/>
    </row>
    <row r="247" spans="2:12" s="1" customFormat="1" ht="12.75" customHeight="1" x14ac:dyDescent="0.25">
      <c r="H247" s="53"/>
      <c r="I247" s="135" t="str">
        <f>IF($I246=$G251,"OK","CHECK IT")</f>
        <v>OK</v>
      </c>
      <c r="J247" s="16"/>
      <c r="K247" s="28"/>
    </row>
    <row r="248" spans="2:12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3" t="s">
        <v>4</v>
      </c>
      <c r="H248" s="136" t="s">
        <v>48</v>
      </c>
      <c r="I248" s="31"/>
      <c r="J248" s="20"/>
      <c r="K248" s="15"/>
    </row>
    <row r="249" spans="2:12" s="2" customFormat="1" ht="12.75" customHeight="1" x14ac:dyDescent="0.25">
      <c r="B249" s="439" t="s">
        <v>107</v>
      </c>
      <c r="C249" s="439"/>
      <c r="D249" s="439"/>
      <c r="E249" s="439" t="s">
        <v>108</v>
      </c>
      <c r="F249" s="439"/>
      <c r="G249" s="4" t="s">
        <v>109</v>
      </c>
      <c r="H249" s="56">
        <v>8.5000000000000006E-2</v>
      </c>
      <c r="I249" s="32"/>
      <c r="J249" s="26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5" t="s">
        <v>14</v>
      </c>
      <c r="H250" s="48" t="s">
        <v>15</v>
      </c>
      <c r="I250" s="33" t="s">
        <v>16</v>
      </c>
      <c r="J250" s="17"/>
      <c r="K250" s="15"/>
    </row>
    <row r="251" spans="2:12" s="2" customFormat="1" ht="12.75" customHeight="1" x14ac:dyDescent="0.25">
      <c r="B251" s="2" t="s">
        <v>27</v>
      </c>
      <c r="C251" s="6">
        <v>12627</v>
      </c>
      <c r="D251" s="6">
        <v>6500</v>
      </c>
      <c r="E251" s="6">
        <f>C251*8.33%</f>
        <v>1051.8290999999999</v>
      </c>
      <c r="F251" s="6">
        <v>541</v>
      </c>
      <c r="G251" s="15">
        <f>$G$14+$G$33+$G$53+$G$73+$G$93+$G$112+$G$131+$G$150+$G$169+$G$188+$G$207+$G$227+$G$246</f>
        <v>31724.38098882015</v>
      </c>
      <c r="H251" s="15">
        <f t="shared" ref="H251:H263" si="58">E251-F251</f>
        <v>510.82909999999993</v>
      </c>
      <c r="I251" s="31"/>
      <c r="J251" s="16"/>
      <c r="K251" s="15">
        <f>(G251)*($H$249/12)</f>
        <v>224.71436533747607</v>
      </c>
    </row>
    <row r="252" spans="2:12" s="2" customFormat="1" ht="12.75" customHeight="1" x14ac:dyDescent="0.25">
      <c r="B252" s="2" t="s">
        <v>28</v>
      </c>
      <c r="C252" s="6">
        <v>12627</v>
      </c>
      <c r="D252" s="6">
        <v>6500</v>
      </c>
      <c r="E252" s="6">
        <f t="shared" ref="E252:E263" si="59">C252*8.33%</f>
        <v>1051.8290999999999</v>
      </c>
      <c r="F252" s="6">
        <v>541</v>
      </c>
      <c r="G252" s="15">
        <f t="shared" ref="G252:G263" si="60">$G251+$H251</f>
        <v>32235.210088820149</v>
      </c>
      <c r="H252" s="15">
        <f t="shared" si="58"/>
        <v>510.82909999999993</v>
      </c>
      <c r="I252" s="31"/>
      <c r="J252" s="16"/>
      <c r="K252" s="15">
        <f t="shared" ref="K252:K263" si="61">(G252)*($H$249/12)</f>
        <v>228.33273812914274</v>
      </c>
    </row>
    <row r="253" spans="2:12" s="2" customFormat="1" ht="12.75" customHeight="1" x14ac:dyDescent="0.25">
      <c r="B253" s="2" t="s">
        <v>29</v>
      </c>
      <c r="C253" s="6">
        <v>12627</v>
      </c>
      <c r="D253" s="6">
        <v>6500</v>
      </c>
      <c r="E253" s="6">
        <f t="shared" si="59"/>
        <v>1051.8290999999999</v>
      </c>
      <c r="F253" s="6">
        <v>541</v>
      </c>
      <c r="G253" s="15">
        <f t="shared" si="60"/>
        <v>32746.039188820148</v>
      </c>
      <c r="H253" s="15">
        <f t="shared" si="58"/>
        <v>510.82909999999993</v>
      </c>
      <c r="I253" s="31"/>
      <c r="J253" s="16"/>
      <c r="K253" s="15">
        <f t="shared" si="61"/>
        <v>231.95111092080941</v>
      </c>
    </row>
    <row r="254" spans="2:12" s="2" customFormat="1" ht="12.75" customHeight="1" x14ac:dyDescent="0.25">
      <c r="B254" s="2" t="s">
        <v>119</v>
      </c>
      <c r="C254" s="6">
        <v>1370</v>
      </c>
      <c r="D254" s="6">
        <v>6500</v>
      </c>
      <c r="E254" s="6">
        <f t="shared" si="59"/>
        <v>114.121</v>
      </c>
      <c r="F254" s="6">
        <v>0</v>
      </c>
      <c r="G254" s="15">
        <f t="shared" si="60"/>
        <v>33256.868288820151</v>
      </c>
      <c r="H254" s="15">
        <f t="shared" si="58"/>
        <v>114.121</v>
      </c>
      <c r="I254" s="31"/>
      <c r="J254" s="16"/>
      <c r="K254" s="15">
        <f t="shared" si="61"/>
        <v>235.56948371247609</v>
      </c>
    </row>
    <row r="255" spans="2:12" s="2" customFormat="1" ht="12.75" customHeight="1" x14ac:dyDescent="0.25">
      <c r="B255" s="2" t="s">
        <v>30</v>
      </c>
      <c r="C255" s="6">
        <v>13214</v>
      </c>
      <c r="D255" s="6">
        <v>6500</v>
      </c>
      <c r="E255" s="6">
        <f t="shared" si="59"/>
        <v>1100.7262000000001</v>
      </c>
      <c r="F255" s="6">
        <v>541</v>
      </c>
      <c r="G255" s="15">
        <f t="shared" si="60"/>
        <v>33370.98928882015</v>
      </c>
      <c r="H255" s="15">
        <f t="shared" si="58"/>
        <v>559.72620000000006</v>
      </c>
      <c r="I255" s="31"/>
      <c r="J255" s="16"/>
      <c r="K255" s="15">
        <f t="shared" si="61"/>
        <v>236.37784079580942</v>
      </c>
    </row>
    <row r="256" spans="2:12" s="2" customFormat="1" ht="12.75" customHeight="1" x14ac:dyDescent="0.25">
      <c r="B256" s="2" t="s">
        <v>31</v>
      </c>
      <c r="C256" s="6">
        <v>13214</v>
      </c>
      <c r="D256" s="6">
        <v>6500</v>
      </c>
      <c r="E256" s="6">
        <f t="shared" si="59"/>
        <v>1100.7262000000001</v>
      </c>
      <c r="F256" s="6">
        <v>541</v>
      </c>
      <c r="G256" s="15">
        <f t="shared" si="60"/>
        <v>33930.715488820148</v>
      </c>
      <c r="H256" s="15">
        <f t="shared" si="58"/>
        <v>559.72620000000006</v>
      </c>
      <c r="I256" s="31"/>
      <c r="J256" s="16"/>
      <c r="K256" s="15">
        <f t="shared" si="61"/>
        <v>240.3425680458094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13214</v>
      </c>
      <c r="D257" s="6">
        <v>6500</v>
      </c>
      <c r="E257" s="6">
        <f t="shared" si="59"/>
        <v>1100.7262000000001</v>
      </c>
      <c r="F257" s="6">
        <v>541</v>
      </c>
      <c r="G257" s="15">
        <f t="shared" si="60"/>
        <v>34490.441688820145</v>
      </c>
      <c r="H257" s="15">
        <f t="shared" si="58"/>
        <v>559.72620000000006</v>
      </c>
      <c r="I257" s="31"/>
      <c r="J257" s="16"/>
      <c r="K257" s="15">
        <f t="shared" si="61"/>
        <v>244.30729529580938</v>
      </c>
    </row>
    <row r="258" spans="1:11" s="2" customFormat="1" ht="12.75" customHeight="1" x14ac:dyDescent="0.25">
      <c r="B258" s="2" t="s">
        <v>33</v>
      </c>
      <c r="C258" s="6">
        <v>13214</v>
      </c>
      <c r="D258" s="6">
        <v>6500</v>
      </c>
      <c r="E258" s="6">
        <f t="shared" si="59"/>
        <v>1100.7262000000001</v>
      </c>
      <c r="F258" s="6">
        <v>541</v>
      </c>
      <c r="G258" s="15">
        <f t="shared" si="60"/>
        <v>35050.167888820142</v>
      </c>
      <c r="H258" s="15">
        <f t="shared" si="58"/>
        <v>559.72620000000006</v>
      </c>
      <c r="I258" s="31"/>
      <c r="J258" s="16"/>
      <c r="K258" s="15">
        <f t="shared" si="61"/>
        <v>248.27202254580936</v>
      </c>
    </row>
    <row r="259" spans="1:11" s="2" customFormat="1" ht="12.75" customHeight="1" x14ac:dyDescent="0.25">
      <c r="B259" s="2" t="s">
        <v>17</v>
      </c>
      <c r="C259" s="6">
        <v>13214</v>
      </c>
      <c r="D259" s="6">
        <v>6500</v>
      </c>
      <c r="E259" s="6">
        <f t="shared" si="59"/>
        <v>1100.7262000000001</v>
      </c>
      <c r="F259" s="6">
        <v>541</v>
      </c>
      <c r="G259" s="15">
        <f t="shared" si="60"/>
        <v>35609.89408882014</v>
      </c>
      <c r="H259" s="15">
        <f t="shared" si="58"/>
        <v>559.72620000000006</v>
      </c>
      <c r="I259" s="31"/>
      <c r="J259" s="16"/>
      <c r="K259" s="15">
        <f t="shared" si="61"/>
        <v>252.23674979580935</v>
      </c>
    </row>
    <row r="260" spans="1:11" s="2" customFormat="1" ht="12.75" customHeight="1" x14ac:dyDescent="0.25">
      <c r="B260" s="2" t="s">
        <v>18</v>
      </c>
      <c r="C260" s="6">
        <v>14171</v>
      </c>
      <c r="D260" s="6">
        <v>6500</v>
      </c>
      <c r="E260" s="6">
        <f t="shared" si="59"/>
        <v>1180.4442999999999</v>
      </c>
      <c r="F260" s="6">
        <v>541</v>
      </c>
      <c r="G260" s="15">
        <f t="shared" si="60"/>
        <v>36169.620288820137</v>
      </c>
      <c r="H260" s="15">
        <f t="shared" si="58"/>
        <v>639.44429999999988</v>
      </c>
      <c r="I260" s="31"/>
      <c r="J260" s="16"/>
      <c r="K260" s="15">
        <f t="shared" si="61"/>
        <v>256.20147704580933</v>
      </c>
    </row>
    <row r="261" spans="1:11" s="2" customFormat="1" ht="12.75" customHeight="1" x14ac:dyDescent="0.25">
      <c r="B261" s="2" t="s">
        <v>19</v>
      </c>
      <c r="C261" s="6">
        <v>14171</v>
      </c>
      <c r="D261" s="6">
        <v>6500</v>
      </c>
      <c r="E261" s="6">
        <f t="shared" si="59"/>
        <v>1180.4442999999999</v>
      </c>
      <c r="F261" s="6">
        <v>541</v>
      </c>
      <c r="G261" s="15">
        <f t="shared" si="60"/>
        <v>36809.06458882014</v>
      </c>
      <c r="H261" s="15">
        <f t="shared" si="58"/>
        <v>639.44429999999988</v>
      </c>
      <c r="I261" s="31"/>
      <c r="J261" s="16"/>
      <c r="K261" s="15">
        <f t="shared" si="61"/>
        <v>260.73087417080933</v>
      </c>
    </row>
    <row r="262" spans="1:11" s="2" customFormat="1" ht="12.75" customHeight="1" x14ac:dyDescent="0.25">
      <c r="B262" s="2" t="s">
        <v>20</v>
      </c>
      <c r="C262" s="6">
        <v>14171</v>
      </c>
      <c r="D262" s="6">
        <v>6500</v>
      </c>
      <c r="E262" s="6">
        <f t="shared" si="59"/>
        <v>1180.4442999999999</v>
      </c>
      <c r="F262" s="6">
        <v>541</v>
      </c>
      <c r="G262" s="15">
        <f t="shared" si="60"/>
        <v>37448.508888820143</v>
      </c>
      <c r="H262" s="15">
        <f t="shared" si="58"/>
        <v>639.44429999999988</v>
      </c>
      <c r="I262" s="31"/>
      <c r="J262" s="16"/>
      <c r="K262" s="15">
        <f t="shared" si="61"/>
        <v>265.26027129580939</v>
      </c>
    </row>
    <row r="263" spans="1:11" s="2" customFormat="1" ht="12.75" customHeight="1" x14ac:dyDescent="0.25">
      <c r="B263" s="2" t="s">
        <v>21</v>
      </c>
      <c r="C263" s="6">
        <v>14171</v>
      </c>
      <c r="D263" s="6">
        <v>6500</v>
      </c>
      <c r="E263" s="6">
        <f t="shared" si="59"/>
        <v>1180.4442999999999</v>
      </c>
      <c r="F263" s="6">
        <v>541</v>
      </c>
      <c r="G263" s="15">
        <f t="shared" si="60"/>
        <v>38087.953188820145</v>
      </c>
      <c r="H263" s="15">
        <f t="shared" si="58"/>
        <v>639.44429999999988</v>
      </c>
      <c r="K263" s="15">
        <f t="shared" si="61"/>
        <v>269.78966842080939</v>
      </c>
    </row>
    <row r="264" spans="1:11" s="2" customFormat="1" ht="12.75" customHeight="1" x14ac:dyDescent="0.25">
      <c r="B264" s="7" t="s">
        <v>22</v>
      </c>
      <c r="C264" s="8">
        <f>SUM(C251:C263)</f>
        <v>162005</v>
      </c>
      <c r="D264" s="9" t="s">
        <v>23</v>
      </c>
      <c r="E264" s="8">
        <f>SUM(E251:E263)</f>
        <v>13495.016499999998</v>
      </c>
      <c r="F264" s="8">
        <f>SUM(F251:F263)</f>
        <v>6492</v>
      </c>
      <c r="G264" s="30">
        <f>SUM(G251:G263)</f>
        <v>450929.85395466193</v>
      </c>
      <c r="H264" s="30">
        <f>SUM(H251:H263)</f>
        <v>7003.0165000000006</v>
      </c>
      <c r="I264" s="38">
        <f>H249/12</f>
        <v>7.0833333333333338E-3</v>
      </c>
      <c r="J264" s="23"/>
      <c r="K264" s="30">
        <f>SUM(K251:K263)</f>
        <v>3194.0864655121891</v>
      </c>
    </row>
    <row r="265" spans="1:11" s="2" customFormat="1" ht="12.75" customHeight="1" x14ac:dyDescent="0.25">
      <c r="G265" s="15"/>
      <c r="H265" s="15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10">
        <f>G264*I264</f>
        <v>3194.0864655121891</v>
      </c>
      <c r="F266" s="2" t="s">
        <v>25</v>
      </c>
      <c r="G266" s="73">
        <f>$C266+$H264</f>
        <v>10197.102965512189</v>
      </c>
      <c r="H266" s="15"/>
      <c r="I266" s="15">
        <f>SUM($I$14,$G$33,$G$53,$G$73,$G$93,$G$112,$G$131,$G$150,$G$169,$G$188,$G$207,$G$227,$G$246,$G$266)</f>
        <v>41921.48395433234</v>
      </c>
      <c r="J266" s="143" t="str">
        <f>IF($K264=$C266,"Intt OK","Intt CHECK IT")</f>
        <v>Intt OK</v>
      </c>
      <c r="K266" s="15"/>
    </row>
    <row r="267" spans="1:11" s="1" customFormat="1" ht="12.75" customHeight="1" x14ac:dyDescent="0.25">
      <c r="H267" s="53"/>
      <c r="I267" s="135" t="str">
        <f>IF($I266=$G271,"OK","CHECK IT")</f>
        <v>OK</v>
      </c>
      <c r="J267" s="16"/>
      <c r="K267" s="28"/>
    </row>
    <row r="268" spans="1:11" s="1" customFormat="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3" t="s">
        <v>4</v>
      </c>
      <c r="H268" s="136" t="s">
        <v>49</v>
      </c>
      <c r="I268" s="31"/>
      <c r="J268" s="2"/>
      <c r="K268" s="28"/>
    </row>
    <row r="269" spans="1:11" s="1" customFormat="1" ht="12.75" customHeight="1" x14ac:dyDescent="0.25">
      <c r="A269" s="2"/>
      <c r="B269" s="439" t="s">
        <v>107</v>
      </c>
      <c r="C269" s="439"/>
      <c r="D269" s="439"/>
      <c r="E269" s="439" t="s">
        <v>108</v>
      </c>
      <c r="F269" s="439"/>
      <c r="G269" s="4" t="s">
        <v>109</v>
      </c>
      <c r="H269" s="52" t="s">
        <v>45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5" t="s">
        <v>14</v>
      </c>
      <c r="H270" s="48" t="s">
        <v>15</v>
      </c>
      <c r="I270" s="3" t="s">
        <v>16</v>
      </c>
      <c r="J270" s="2"/>
      <c r="K270" s="28"/>
    </row>
    <row r="271" spans="1:11" s="1" customFormat="1" ht="12.75" customHeight="1" x14ac:dyDescent="0.25">
      <c r="A271" s="2"/>
      <c r="B271" s="2" t="s">
        <v>27</v>
      </c>
      <c r="C271" s="6">
        <v>14774</v>
      </c>
      <c r="D271" s="6">
        <v>6500</v>
      </c>
      <c r="E271" s="6">
        <f>C271*8.33%</f>
        <v>1230.6741999999999</v>
      </c>
      <c r="F271" s="6">
        <v>541</v>
      </c>
      <c r="G271" s="15">
        <f>$G$14+$G$33+$G$53+$G$73+$G$93+$G$112+$G$131+$G$150+$G$169+$G$188+$G$207+$G$227+$G$246+$G$266</f>
        <v>41921.48395433234</v>
      </c>
      <c r="H271" s="15">
        <f t="shared" ref="H271:H283" si="62">E271-F271</f>
        <v>689.67419999999993</v>
      </c>
      <c r="I271" s="31"/>
      <c r="J271" s="16"/>
      <c r="K271" s="15">
        <f>(G271)*($H$269/12)</f>
        <v>296.94384467652077</v>
      </c>
    </row>
    <row r="272" spans="1:11" s="1" customFormat="1" ht="12.75" customHeight="1" x14ac:dyDescent="0.25">
      <c r="A272" s="2"/>
      <c r="B272" s="2" t="s">
        <v>28</v>
      </c>
      <c r="C272" s="6">
        <v>19140</v>
      </c>
      <c r="D272" s="6">
        <v>6500</v>
      </c>
      <c r="E272" s="6">
        <f t="shared" ref="E272:E283" si="63">C272*8.33%</f>
        <v>1594.3620000000001</v>
      </c>
      <c r="F272" s="6">
        <v>541</v>
      </c>
      <c r="G272" s="15">
        <f t="shared" ref="G272:G283" si="64">$G271+$H271</f>
        <v>42611.158154332341</v>
      </c>
      <c r="H272" s="15">
        <f t="shared" si="62"/>
        <v>1053.3620000000001</v>
      </c>
      <c r="I272" s="31"/>
      <c r="J272" s="16"/>
      <c r="K272" s="15">
        <f t="shared" ref="K272:K283" si="65">(G272)*($H$269/12)</f>
        <v>301.82903692652076</v>
      </c>
    </row>
    <row r="273" spans="1:11" s="1" customFormat="1" ht="12.75" customHeight="1" x14ac:dyDescent="0.25">
      <c r="A273" s="2"/>
      <c r="B273" s="2" t="s">
        <v>119</v>
      </c>
      <c r="C273" s="6">
        <v>15756</v>
      </c>
      <c r="D273" s="6">
        <v>6500</v>
      </c>
      <c r="E273" s="6">
        <f t="shared" si="63"/>
        <v>1312.4748</v>
      </c>
      <c r="F273" s="6">
        <v>0</v>
      </c>
      <c r="G273" s="15">
        <f t="shared" si="64"/>
        <v>43664.520154332342</v>
      </c>
      <c r="H273" s="15">
        <f t="shared" si="62"/>
        <v>1312.4748</v>
      </c>
      <c r="I273" s="31"/>
      <c r="J273" s="16"/>
      <c r="K273" s="15">
        <f t="shared" si="65"/>
        <v>309.29035109318744</v>
      </c>
    </row>
    <row r="274" spans="1:11" s="1" customFormat="1" ht="12.75" customHeight="1" x14ac:dyDescent="0.25">
      <c r="A274" s="2"/>
      <c r="B274" s="2" t="s">
        <v>29</v>
      </c>
      <c r="C274" s="6">
        <v>19140</v>
      </c>
      <c r="D274" s="6">
        <v>6500</v>
      </c>
      <c r="E274" s="6">
        <f t="shared" si="63"/>
        <v>1594.3620000000001</v>
      </c>
      <c r="F274" s="6">
        <v>541</v>
      </c>
      <c r="G274" s="15">
        <f t="shared" si="64"/>
        <v>44976.994954332346</v>
      </c>
      <c r="H274" s="15">
        <f t="shared" si="62"/>
        <v>1053.3620000000001</v>
      </c>
      <c r="I274" s="31"/>
      <c r="J274" s="16"/>
      <c r="K274" s="15">
        <f t="shared" si="65"/>
        <v>318.58704759318749</v>
      </c>
    </row>
    <row r="275" spans="1:11" s="1" customFormat="1" ht="12.75" customHeight="1" x14ac:dyDescent="0.25">
      <c r="A275" s="2"/>
      <c r="B275" s="2" t="s">
        <v>30</v>
      </c>
      <c r="C275" s="6">
        <v>19140</v>
      </c>
      <c r="D275" s="6">
        <v>6500</v>
      </c>
      <c r="E275" s="6">
        <f t="shared" si="63"/>
        <v>1594.3620000000001</v>
      </c>
      <c r="F275" s="6">
        <v>541</v>
      </c>
      <c r="G275" s="15">
        <f t="shared" si="64"/>
        <v>46030.356954332347</v>
      </c>
      <c r="H275" s="15">
        <f t="shared" si="62"/>
        <v>1053.3620000000001</v>
      </c>
      <c r="I275" s="31"/>
      <c r="J275" s="16"/>
      <c r="K275" s="15">
        <f t="shared" si="65"/>
        <v>326.04836175985412</v>
      </c>
    </row>
    <row r="276" spans="1:11" s="1" customFormat="1" ht="12.75" customHeight="1" x14ac:dyDescent="0.25">
      <c r="A276" s="2"/>
      <c r="B276" s="2" t="s">
        <v>31</v>
      </c>
      <c r="C276" s="6">
        <v>19720</v>
      </c>
      <c r="D276" s="6">
        <v>6500</v>
      </c>
      <c r="E276" s="6">
        <f t="shared" si="63"/>
        <v>1642.6759999999999</v>
      </c>
      <c r="F276" s="6">
        <v>541</v>
      </c>
      <c r="G276" s="15">
        <f t="shared" si="64"/>
        <v>47083.718954332347</v>
      </c>
      <c r="H276" s="15">
        <f t="shared" si="62"/>
        <v>1101.6759999999999</v>
      </c>
      <c r="I276" s="31"/>
      <c r="J276" s="16"/>
      <c r="K276" s="15">
        <f t="shared" si="65"/>
        <v>333.5096759265208</v>
      </c>
    </row>
    <row r="277" spans="1:11" s="1" customFormat="1" ht="12.75" customHeight="1" x14ac:dyDescent="0.25">
      <c r="A277" s="2"/>
      <c r="B277" s="2" t="s">
        <v>32</v>
      </c>
      <c r="C277" s="6">
        <v>19720</v>
      </c>
      <c r="D277" s="6">
        <v>6500</v>
      </c>
      <c r="E277" s="6">
        <f t="shared" si="63"/>
        <v>1642.6759999999999</v>
      </c>
      <c r="F277" s="6">
        <v>541</v>
      </c>
      <c r="G277" s="15">
        <f t="shared" si="64"/>
        <v>48185.394954332347</v>
      </c>
      <c r="H277" s="15">
        <f t="shared" si="62"/>
        <v>1101.6759999999999</v>
      </c>
      <c r="I277" s="31"/>
      <c r="J277" s="16"/>
      <c r="K277" s="15">
        <f t="shared" si="65"/>
        <v>341.31321425985413</v>
      </c>
    </row>
    <row r="278" spans="1:11" s="1" customFormat="1" ht="12.75" customHeight="1" x14ac:dyDescent="0.25">
      <c r="A278" s="2"/>
      <c r="B278" s="2" t="s">
        <v>33</v>
      </c>
      <c r="C278" s="6">
        <v>19720</v>
      </c>
      <c r="D278" s="6">
        <v>6500</v>
      </c>
      <c r="E278" s="6">
        <f t="shared" si="63"/>
        <v>1642.6759999999999</v>
      </c>
      <c r="F278" s="6">
        <v>541</v>
      </c>
      <c r="G278" s="15">
        <f t="shared" si="64"/>
        <v>49287.070954332346</v>
      </c>
      <c r="H278" s="15">
        <f t="shared" si="62"/>
        <v>1101.6759999999999</v>
      </c>
      <c r="I278" s="31"/>
      <c r="J278" s="16"/>
      <c r="K278" s="15">
        <f t="shared" si="65"/>
        <v>349.11675259318747</v>
      </c>
    </row>
    <row r="279" spans="1:11" s="1" customFormat="1" ht="12.75" customHeight="1" x14ac:dyDescent="0.25">
      <c r="A279" s="2"/>
      <c r="B279" s="2" t="s">
        <v>17</v>
      </c>
      <c r="C279" s="6">
        <v>19720</v>
      </c>
      <c r="D279" s="6">
        <v>6500</v>
      </c>
      <c r="E279" s="6">
        <f t="shared" si="63"/>
        <v>1642.6759999999999</v>
      </c>
      <c r="F279" s="6">
        <v>541</v>
      </c>
      <c r="G279" s="15">
        <f t="shared" si="64"/>
        <v>50388.746954332346</v>
      </c>
      <c r="H279" s="15">
        <f t="shared" si="62"/>
        <v>1101.6759999999999</v>
      </c>
      <c r="I279" s="31"/>
      <c r="J279" s="16"/>
      <c r="K279" s="15">
        <f t="shared" si="65"/>
        <v>356.92029092652081</v>
      </c>
    </row>
    <row r="280" spans="1:11" s="1" customFormat="1" ht="12.75" customHeight="1" x14ac:dyDescent="0.25">
      <c r="A280" s="2"/>
      <c r="B280" s="2" t="s">
        <v>18</v>
      </c>
      <c r="C280" s="6">
        <v>19720</v>
      </c>
      <c r="D280" s="6">
        <v>6500</v>
      </c>
      <c r="E280" s="6">
        <f t="shared" si="63"/>
        <v>1642.6759999999999</v>
      </c>
      <c r="F280" s="6">
        <v>541</v>
      </c>
      <c r="G280" s="15">
        <f t="shared" si="64"/>
        <v>51490.422954332345</v>
      </c>
      <c r="H280" s="15">
        <f t="shared" si="62"/>
        <v>1101.6759999999999</v>
      </c>
      <c r="I280" s="31"/>
      <c r="J280" s="16"/>
      <c r="K280" s="15">
        <f t="shared" si="65"/>
        <v>364.72382925985414</v>
      </c>
    </row>
    <row r="281" spans="1:11" s="1" customFormat="1" ht="12.75" customHeight="1" x14ac:dyDescent="0.25">
      <c r="A281" s="2"/>
      <c r="B281" s="2" t="s">
        <v>19</v>
      </c>
      <c r="C281" s="6">
        <v>20740</v>
      </c>
      <c r="D281" s="6">
        <v>6500</v>
      </c>
      <c r="E281" s="6">
        <f t="shared" si="63"/>
        <v>1727.6420000000001</v>
      </c>
      <c r="F281" s="6">
        <v>541</v>
      </c>
      <c r="G281" s="15">
        <f t="shared" si="64"/>
        <v>52592.098954332345</v>
      </c>
      <c r="H281" s="15">
        <f t="shared" si="62"/>
        <v>1186.6420000000001</v>
      </c>
      <c r="I281" s="31"/>
      <c r="J281" s="16"/>
      <c r="K281" s="15">
        <f t="shared" si="65"/>
        <v>372.52736759318748</v>
      </c>
    </row>
    <row r="282" spans="1:11" s="1" customFormat="1" ht="12.75" customHeight="1" x14ac:dyDescent="0.25">
      <c r="A282" s="2"/>
      <c r="B282" s="2" t="s">
        <v>20</v>
      </c>
      <c r="C282" s="6">
        <v>20740</v>
      </c>
      <c r="D282" s="6">
        <v>6500</v>
      </c>
      <c r="E282" s="6">
        <f t="shared" si="63"/>
        <v>1727.6420000000001</v>
      </c>
      <c r="F282" s="6">
        <v>541</v>
      </c>
      <c r="G282" s="15">
        <f t="shared" si="64"/>
        <v>53778.740954332345</v>
      </c>
      <c r="H282" s="15">
        <f t="shared" si="62"/>
        <v>1186.6420000000001</v>
      </c>
      <c r="I282" s="31"/>
      <c r="J282" s="16"/>
      <c r="K282" s="15">
        <f t="shared" si="65"/>
        <v>380.93274842652079</v>
      </c>
    </row>
    <row r="283" spans="1:11" s="1" customFormat="1" ht="12.75" customHeight="1" x14ac:dyDescent="0.25">
      <c r="A283" s="2"/>
      <c r="B283" s="2" t="s">
        <v>21</v>
      </c>
      <c r="C283" s="6">
        <v>20740</v>
      </c>
      <c r="D283" s="6">
        <v>6500</v>
      </c>
      <c r="E283" s="6">
        <f t="shared" si="63"/>
        <v>1727.6420000000001</v>
      </c>
      <c r="F283" s="6">
        <v>541</v>
      </c>
      <c r="G283" s="15">
        <f t="shared" si="64"/>
        <v>54965.382954332345</v>
      </c>
      <c r="H283" s="15">
        <f t="shared" si="62"/>
        <v>1186.6420000000001</v>
      </c>
      <c r="I283" s="41"/>
      <c r="J283" s="16"/>
      <c r="K283" s="15">
        <f t="shared" si="65"/>
        <v>389.33812925985416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248770</v>
      </c>
      <c r="D284" s="9" t="s">
        <v>23</v>
      </c>
      <c r="E284" s="8">
        <f>SUM(E271:E283)</f>
        <v>20722.540999999997</v>
      </c>
      <c r="F284" s="8">
        <f>SUM(F271:F283)</f>
        <v>6492</v>
      </c>
      <c r="G284" s="30">
        <f>SUM(G271:G283)</f>
        <v>626976.09180632059</v>
      </c>
      <c r="H284" s="30">
        <f>SUM(H271:H283)</f>
        <v>14230.540999999997</v>
      </c>
      <c r="I284" s="38">
        <f>H269/12</f>
        <v>7.0833333333333338E-3</v>
      </c>
      <c r="J284" s="23"/>
      <c r="K284" s="30">
        <f>SUM(K271:K283)</f>
        <v>4441.0806502947698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J285" s="16"/>
      <c r="K285" s="15"/>
    </row>
    <row r="286" spans="1:11" s="1" customFormat="1" ht="12.75" customHeight="1" x14ac:dyDescent="0.25">
      <c r="A286" s="2"/>
      <c r="B286" s="2" t="s">
        <v>24</v>
      </c>
      <c r="C286" s="10">
        <f>G284*I284</f>
        <v>4441.0806502947707</v>
      </c>
      <c r="D286" s="2"/>
      <c r="E286" s="2"/>
      <c r="F286" s="2" t="s">
        <v>25</v>
      </c>
      <c r="G286" s="73">
        <f>$C286+$H284</f>
        <v>18671.621650294768</v>
      </c>
      <c r="H286" s="15"/>
      <c r="I286" s="15">
        <f>SUM($I$14,$G$33,$G$53,$G$73,$G$93,$G$112,$G$131,$G$150,$G$169,$G$188,$G$207,$G$227,$G$246,$G$266,$G$286)</f>
        <v>60593.105604627111</v>
      </c>
      <c r="J286" s="143" t="str">
        <f>IF($K284=$C286,"Intt OK","Intt CHECK IT")</f>
        <v>Intt OK</v>
      </c>
      <c r="K286" s="15"/>
    </row>
    <row r="287" spans="1:11" s="1" customFormat="1" ht="12.75" customHeight="1" x14ac:dyDescent="0.25">
      <c r="H287" s="53"/>
      <c r="I287" s="135" t="str">
        <f>IF($I286=$G291,"OK","CHECK IT")</f>
        <v>OK</v>
      </c>
      <c r="J287" s="2"/>
      <c r="K287" s="28"/>
    </row>
    <row r="288" spans="1:11" s="1" customFormat="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3" t="s">
        <v>4</v>
      </c>
      <c r="H288" s="136" t="s">
        <v>50</v>
      </c>
      <c r="I288" s="38"/>
      <c r="J288" s="2"/>
      <c r="K288" s="28"/>
    </row>
    <row r="289" spans="1:11" s="1" customFormat="1" ht="12.75" customHeight="1" x14ac:dyDescent="0.25">
      <c r="A289" s="2"/>
      <c r="B289" s="439" t="s">
        <v>107</v>
      </c>
      <c r="C289" s="439"/>
      <c r="D289" s="439"/>
      <c r="E289" s="439" t="s">
        <v>108</v>
      </c>
      <c r="F289" s="439"/>
      <c r="G289" s="4" t="s">
        <v>109</v>
      </c>
      <c r="H289" s="52" t="s">
        <v>40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5" t="s">
        <v>14</v>
      </c>
      <c r="H290" s="48" t="s">
        <v>15</v>
      </c>
      <c r="I290" s="3" t="s">
        <v>16</v>
      </c>
      <c r="J290" s="2"/>
      <c r="K290" s="28"/>
    </row>
    <row r="291" spans="1:11" s="1" customFormat="1" ht="12.75" customHeight="1" x14ac:dyDescent="0.25">
      <c r="A291" s="2"/>
      <c r="B291" s="2" t="s">
        <v>27</v>
      </c>
      <c r="C291" s="6">
        <v>20740</v>
      </c>
      <c r="D291" s="6">
        <v>6500</v>
      </c>
      <c r="E291" s="6">
        <f>C291*8.33%</f>
        <v>1727.6420000000001</v>
      </c>
      <c r="F291" s="6">
        <v>541</v>
      </c>
      <c r="G291" s="15">
        <f>$G$14+$G$33+$G$53+$G$73+$G$93+$G$112+$G$131+$G$150+$G$169+$G$188+$G$207+$G$227+$G$246+$G$266+$G$286</f>
        <v>60593.105604627111</v>
      </c>
      <c r="H291" s="15">
        <f t="shared" ref="H291:H303" si="66">E291-F291</f>
        <v>1186.6420000000001</v>
      </c>
      <c r="I291" s="31"/>
      <c r="J291" s="16"/>
      <c r="K291" s="15">
        <f>(G291)*($H$289/12)</f>
        <v>479.69541936996467</v>
      </c>
    </row>
    <row r="292" spans="1:11" s="1" customFormat="1" ht="12.75" customHeight="1" x14ac:dyDescent="0.25">
      <c r="A292" s="2"/>
      <c r="B292" s="2" t="s">
        <v>119</v>
      </c>
      <c r="C292" s="6">
        <v>15756</v>
      </c>
      <c r="D292" s="6">
        <v>6500</v>
      </c>
      <c r="E292" s="6">
        <f t="shared" ref="E292:E303" si="67">C292*8.33%</f>
        <v>1312.4748</v>
      </c>
      <c r="F292" s="6">
        <v>0</v>
      </c>
      <c r="G292" s="15">
        <f t="shared" ref="G292:G303" si="68">$G291+$H291</f>
        <v>61779.747604627111</v>
      </c>
      <c r="H292" s="15">
        <f t="shared" si="66"/>
        <v>1312.4748</v>
      </c>
      <c r="I292" s="31"/>
      <c r="J292" s="16"/>
      <c r="K292" s="15">
        <f>(G292)*($H$289/12)</f>
        <v>489.08966853663134</v>
      </c>
    </row>
    <row r="293" spans="1:11" s="1" customFormat="1" ht="12.75" customHeight="1" x14ac:dyDescent="0.25">
      <c r="A293" s="2"/>
      <c r="B293" s="2" t="s">
        <v>28</v>
      </c>
      <c r="C293" s="6">
        <v>21590</v>
      </c>
      <c r="D293" s="6">
        <v>6500</v>
      </c>
      <c r="E293" s="6">
        <f t="shared" si="67"/>
        <v>1798.4469999999999</v>
      </c>
      <c r="F293" s="6">
        <v>541</v>
      </c>
      <c r="G293" s="15">
        <f t="shared" si="68"/>
        <v>63092.222404627115</v>
      </c>
      <c r="H293" s="15">
        <f t="shared" si="66"/>
        <v>1257.4469999999999</v>
      </c>
      <c r="I293" s="31"/>
      <c r="J293" s="16"/>
      <c r="K293" s="15">
        <f t="shared" ref="K293:K303" si="69">(G293)*($H$289/12)</f>
        <v>499.48009403663139</v>
      </c>
    </row>
    <row r="294" spans="1:11" s="1" customFormat="1" ht="12.75" customHeight="1" x14ac:dyDescent="0.25">
      <c r="A294" s="2"/>
      <c r="B294" s="2" t="s">
        <v>29</v>
      </c>
      <c r="C294" s="6">
        <v>21590</v>
      </c>
      <c r="D294" s="6">
        <v>6500</v>
      </c>
      <c r="E294" s="6">
        <f t="shared" si="67"/>
        <v>1798.4469999999999</v>
      </c>
      <c r="F294" s="6">
        <v>541</v>
      </c>
      <c r="G294" s="15">
        <f t="shared" si="68"/>
        <v>64349.669404627115</v>
      </c>
      <c r="H294" s="15">
        <f t="shared" si="66"/>
        <v>1257.4469999999999</v>
      </c>
      <c r="I294" s="31"/>
      <c r="J294" s="16"/>
      <c r="K294" s="15">
        <f t="shared" si="69"/>
        <v>509.43488278663136</v>
      </c>
    </row>
    <row r="295" spans="1:11" s="1" customFormat="1" ht="12.75" customHeight="1" x14ac:dyDescent="0.25">
      <c r="A295" s="2"/>
      <c r="B295" s="2" t="s">
        <v>30</v>
      </c>
      <c r="C295" s="6">
        <v>21590</v>
      </c>
      <c r="D295" s="6">
        <v>6500</v>
      </c>
      <c r="E295" s="6">
        <f t="shared" si="67"/>
        <v>1798.4469999999999</v>
      </c>
      <c r="F295" s="6">
        <v>541</v>
      </c>
      <c r="G295" s="15">
        <f t="shared" si="68"/>
        <v>65607.116404627115</v>
      </c>
      <c r="H295" s="15">
        <f t="shared" si="66"/>
        <v>1257.4469999999999</v>
      </c>
      <c r="I295" s="31"/>
      <c r="J295" s="16"/>
      <c r="K295" s="15">
        <f t="shared" si="69"/>
        <v>519.38967153663134</v>
      </c>
    </row>
    <row r="296" spans="1:11" s="1" customFormat="1" ht="12.75" customHeight="1" x14ac:dyDescent="0.25">
      <c r="A296" s="2"/>
      <c r="B296" s="2" t="s">
        <v>31</v>
      </c>
      <c r="C296" s="6">
        <v>22238</v>
      </c>
      <c r="D296" s="6">
        <v>6500</v>
      </c>
      <c r="E296" s="6">
        <f t="shared" si="67"/>
        <v>1852.4254000000001</v>
      </c>
      <c r="F296" s="6">
        <v>541</v>
      </c>
      <c r="G296" s="15">
        <f t="shared" si="68"/>
        <v>66864.563404627115</v>
      </c>
      <c r="H296" s="15">
        <f t="shared" si="66"/>
        <v>1311.4254000000001</v>
      </c>
      <c r="I296" s="31"/>
      <c r="J296" s="16"/>
      <c r="K296" s="15">
        <f t="shared" si="69"/>
        <v>529.34446028663137</v>
      </c>
    </row>
    <row r="297" spans="1:11" s="1" customFormat="1" ht="12.75" customHeight="1" x14ac:dyDescent="0.25">
      <c r="A297" s="2"/>
      <c r="B297" s="2" t="s">
        <v>32</v>
      </c>
      <c r="C297" s="6">
        <v>22238</v>
      </c>
      <c r="D297" s="6">
        <v>6500</v>
      </c>
      <c r="E297" s="6">
        <f t="shared" si="67"/>
        <v>1852.4254000000001</v>
      </c>
      <c r="F297" s="6">
        <v>541</v>
      </c>
      <c r="G297" s="15">
        <f t="shared" si="68"/>
        <v>68175.988804627123</v>
      </c>
      <c r="H297" s="15">
        <f t="shared" si="66"/>
        <v>1311.4254000000001</v>
      </c>
      <c r="I297" s="31"/>
      <c r="J297" s="16"/>
      <c r="K297" s="15">
        <f t="shared" si="69"/>
        <v>539.72657803663139</v>
      </c>
    </row>
    <row r="298" spans="1:11" s="1" customFormat="1" ht="12.75" customHeight="1" x14ac:dyDescent="0.25">
      <c r="A298" s="2"/>
      <c r="B298" s="2" t="s">
        <v>33</v>
      </c>
      <c r="C298" s="6">
        <v>22238</v>
      </c>
      <c r="D298" s="6">
        <v>6500</v>
      </c>
      <c r="E298" s="6">
        <f t="shared" si="67"/>
        <v>1852.4254000000001</v>
      </c>
      <c r="F298" s="6">
        <v>541</v>
      </c>
      <c r="G298" s="15">
        <f t="shared" si="68"/>
        <v>69487.41420462713</v>
      </c>
      <c r="H298" s="15">
        <f t="shared" si="66"/>
        <v>1311.4254000000001</v>
      </c>
      <c r="I298" s="31"/>
      <c r="J298" s="16"/>
      <c r="K298" s="15">
        <f t="shared" si="69"/>
        <v>550.10869578663153</v>
      </c>
    </row>
    <row r="299" spans="1:11" s="1" customFormat="1" ht="12.75" customHeight="1" x14ac:dyDescent="0.25">
      <c r="A299" s="2"/>
      <c r="B299" s="2" t="s">
        <v>17</v>
      </c>
      <c r="C299" s="6">
        <v>22238</v>
      </c>
      <c r="D299" s="6">
        <v>6500</v>
      </c>
      <c r="E299" s="6">
        <f t="shared" si="67"/>
        <v>1852.4254000000001</v>
      </c>
      <c r="F299" s="6">
        <v>541</v>
      </c>
      <c r="G299" s="15">
        <f t="shared" si="68"/>
        <v>70798.839604627137</v>
      </c>
      <c r="H299" s="15">
        <f t="shared" si="66"/>
        <v>1311.4254000000001</v>
      </c>
      <c r="I299" s="31"/>
      <c r="J299" s="16"/>
      <c r="K299" s="15">
        <f t="shared" si="69"/>
        <v>560.49081353663155</v>
      </c>
    </row>
    <row r="300" spans="1:11" s="1" customFormat="1" ht="12.75" customHeight="1" x14ac:dyDescent="0.25">
      <c r="A300" s="2"/>
      <c r="B300" s="2" t="s">
        <v>18</v>
      </c>
      <c r="C300" s="6">
        <v>22238</v>
      </c>
      <c r="D300" s="6">
        <v>6500</v>
      </c>
      <c r="E300" s="6">
        <f t="shared" si="67"/>
        <v>1852.4254000000001</v>
      </c>
      <c r="F300" s="6">
        <v>541</v>
      </c>
      <c r="G300" s="15">
        <f t="shared" si="68"/>
        <v>72110.265004627145</v>
      </c>
      <c r="H300" s="15">
        <f t="shared" si="66"/>
        <v>1311.4254000000001</v>
      </c>
      <c r="I300" s="31"/>
      <c r="J300" s="16"/>
      <c r="K300" s="15">
        <f t="shared" si="69"/>
        <v>570.87293128663157</v>
      </c>
    </row>
    <row r="301" spans="1:11" s="1" customFormat="1" ht="12.75" customHeight="1" x14ac:dyDescent="0.25">
      <c r="A301" s="2"/>
      <c r="B301" s="2" t="s">
        <v>19</v>
      </c>
      <c r="C301" s="6">
        <v>23639</v>
      </c>
      <c r="D301" s="6">
        <v>6500</v>
      </c>
      <c r="E301" s="6">
        <f t="shared" si="67"/>
        <v>1969.1287</v>
      </c>
      <c r="F301" s="6">
        <v>541</v>
      </c>
      <c r="G301" s="15">
        <f t="shared" si="68"/>
        <v>73421.690404627152</v>
      </c>
      <c r="H301" s="15">
        <f t="shared" si="66"/>
        <v>1428.1287</v>
      </c>
      <c r="I301" s="31"/>
      <c r="J301" s="16"/>
      <c r="K301" s="15">
        <f t="shared" si="69"/>
        <v>581.2550490366317</v>
      </c>
    </row>
    <row r="302" spans="1:11" s="1" customFormat="1" ht="12.75" customHeight="1" x14ac:dyDescent="0.25">
      <c r="A302" s="2"/>
      <c r="B302" s="2" t="s">
        <v>20</v>
      </c>
      <c r="C302" s="6">
        <v>23639</v>
      </c>
      <c r="D302" s="6">
        <v>6500</v>
      </c>
      <c r="E302" s="6">
        <f t="shared" si="67"/>
        <v>1969.1287</v>
      </c>
      <c r="F302" s="6">
        <v>541</v>
      </c>
      <c r="G302" s="15">
        <f t="shared" si="68"/>
        <v>74849.819104627153</v>
      </c>
      <c r="H302" s="15">
        <f t="shared" si="66"/>
        <v>1428.1287</v>
      </c>
      <c r="I302" s="41"/>
      <c r="J302" s="16"/>
      <c r="K302" s="15">
        <f t="shared" si="69"/>
        <v>592.56106791163165</v>
      </c>
    </row>
    <row r="303" spans="1:11" s="1" customFormat="1" ht="12.75" customHeight="1" x14ac:dyDescent="0.25">
      <c r="A303" s="2"/>
      <c r="B303" s="2" t="s">
        <v>21</v>
      </c>
      <c r="C303" s="6">
        <v>23639</v>
      </c>
      <c r="D303" s="6">
        <v>6500</v>
      </c>
      <c r="E303" s="6">
        <f t="shared" si="67"/>
        <v>1969.1287</v>
      </c>
      <c r="F303" s="6">
        <v>541</v>
      </c>
      <c r="G303" s="15">
        <f t="shared" si="68"/>
        <v>76277.947804627154</v>
      </c>
      <c r="H303" s="15">
        <f t="shared" si="66"/>
        <v>1428.1287</v>
      </c>
      <c r="I303" s="41"/>
      <c r="J303" s="16"/>
      <c r="K303" s="15">
        <f t="shared" si="69"/>
        <v>603.86708678663172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283373</v>
      </c>
      <c r="D304" s="9" t="s">
        <v>23</v>
      </c>
      <c r="E304" s="8">
        <f>SUM(E291:E303)</f>
        <v>23604.970900000004</v>
      </c>
      <c r="F304" s="8">
        <f>SUM(F291:F303)</f>
        <v>6492</v>
      </c>
      <c r="G304" s="30">
        <f>SUM(G291:G303)</f>
        <v>887408.38976015255</v>
      </c>
      <c r="H304" s="30">
        <f>SUM(H291:H303)</f>
        <v>17112.9709</v>
      </c>
      <c r="I304" s="38">
        <f>H289/12</f>
        <v>7.9166666666666673E-3</v>
      </c>
      <c r="J304" s="23"/>
      <c r="K304" s="30">
        <f>SUM(K291:K303)</f>
        <v>7025.3164189345425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J305" s="16"/>
      <c r="K305" s="15"/>
    </row>
    <row r="306" spans="1:11" s="1" customFormat="1" ht="12.75" customHeight="1" x14ac:dyDescent="0.25">
      <c r="A306" s="2"/>
      <c r="B306" s="2" t="s">
        <v>24</v>
      </c>
      <c r="C306" s="10">
        <f>G304*I304</f>
        <v>7025.3164189345416</v>
      </c>
      <c r="D306" s="2"/>
      <c r="E306" s="2"/>
      <c r="F306" s="2" t="s">
        <v>25</v>
      </c>
      <c r="G306" s="73">
        <f>$C306+$H304</f>
        <v>24138.287318934541</v>
      </c>
      <c r="H306" s="15"/>
      <c r="I306" s="15">
        <f>SUM($I$14,$G$33,$G$53,$G$73,$G$93,$G$112,$G$131,$G$150,$G$169,$G$188,$G$207,$G$227,$G$246,$G$266,$G$286,$G$306)</f>
        <v>84731.392923561652</v>
      </c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H307" s="53"/>
      <c r="I307" s="135" t="str">
        <f>IF($I306=$G311,"OK","CHECK IT")</f>
        <v>OK</v>
      </c>
      <c r="J307" s="2"/>
      <c r="K307" s="28"/>
    </row>
    <row r="308" spans="1:11" s="1" customFormat="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3" t="s">
        <v>4</v>
      </c>
      <c r="H308" s="136" t="s">
        <v>51</v>
      </c>
      <c r="I308" s="31"/>
      <c r="J308" s="2"/>
      <c r="K308" s="28"/>
    </row>
    <row r="309" spans="1:11" s="1" customFormat="1" ht="12.75" customHeight="1" x14ac:dyDescent="0.25">
      <c r="A309" s="2"/>
      <c r="B309" s="439" t="s">
        <v>107</v>
      </c>
      <c r="C309" s="439"/>
      <c r="D309" s="439"/>
      <c r="E309" s="439" t="s">
        <v>108</v>
      </c>
      <c r="F309" s="439"/>
      <c r="G309" s="4" t="s">
        <v>109</v>
      </c>
      <c r="H309" s="52" t="s">
        <v>52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5" t="s">
        <v>14</v>
      </c>
      <c r="H310" s="48" t="s">
        <v>15</v>
      </c>
      <c r="I310" s="3" t="s">
        <v>16</v>
      </c>
      <c r="J310" s="2"/>
      <c r="K310" s="28"/>
    </row>
    <row r="311" spans="1:11" s="1" customFormat="1" ht="12.75" customHeight="1" x14ac:dyDescent="0.25">
      <c r="A311" s="2"/>
      <c r="B311" s="2" t="s">
        <v>27</v>
      </c>
      <c r="C311" s="6">
        <v>23639</v>
      </c>
      <c r="D311" s="6">
        <v>6500</v>
      </c>
      <c r="E311" s="6">
        <f>C311*8.33%</f>
        <v>1969.1287</v>
      </c>
      <c r="F311" s="6">
        <v>541</v>
      </c>
      <c r="G311" s="15">
        <f>$G$14+$G$33+$G$53+$G$73+$G$93+$G$112+$G$131+$G$150+$G$169+$G$188+$G$207+$G$227+$G$246+$G$266+$G$286+$G$306</f>
        <v>84731.392923561652</v>
      </c>
      <c r="H311" s="15">
        <f t="shared" ref="H311:H322" si="70">E311-F311</f>
        <v>1428.1287</v>
      </c>
      <c r="I311" s="31"/>
      <c r="J311" s="16"/>
      <c r="K311" s="15">
        <f>(G311)*($H$309/12)</f>
        <v>582.52832634948641</v>
      </c>
    </row>
    <row r="312" spans="1:11" s="1" customFormat="1" ht="12.75" customHeight="1" x14ac:dyDescent="0.25">
      <c r="A312" s="2"/>
      <c r="B312" s="2" t="s">
        <v>28</v>
      </c>
      <c r="C312" s="6">
        <v>39395</v>
      </c>
      <c r="D312" s="6">
        <v>6500</v>
      </c>
      <c r="E312" s="6">
        <f t="shared" ref="E312:E322" si="71">C312*8.33%</f>
        <v>3281.6035000000002</v>
      </c>
      <c r="F312" s="6">
        <v>541</v>
      </c>
      <c r="G312" s="15">
        <f t="shared" ref="G312" si="72">$G311+$H311</f>
        <v>86159.521623561654</v>
      </c>
      <c r="H312" s="15">
        <f t="shared" si="70"/>
        <v>2740.6035000000002</v>
      </c>
      <c r="I312" s="31"/>
      <c r="J312" s="16"/>
      <c r="K312" s="15">
        <f t="shared" ref="K312:K322" si="73">(G312)*($H$309/12)</f>
        <v>592.34671116198638</v>
      </c>
    </row>
    <row r="313" spans="1:11" s="1" customFormat="1" ht="12.75" customHeight="1" x14ac:dyDescent="0.25">
      <c r="A313" s="2"/>
      <c r="B313" s="2" t="s">
        <v>29</v>
      </c>
      <c r="C313" s="6">
        <v>23639</v>
      </c>
      <c r="D313" s="6">
        <v>6500</v>
      </c>
      <c r="E313" s="6">
        <f t="shared" si="71"/>
        <v>1969.1287</v>
      </c>
      <c r="F313" s="6">
        <v>541</v>
      </c>
      <c r="G313" s="15">
        <f t="shared" ref="G313:G322" si="74">$G312+$H312</f>
        <v>88900.125123561651</v>
      </c>
      <c r="H313" s="15">
        <f t="shared" si="70"/>
        <v>1428.1287</v>
      </c>
      <c r="I313" s="31"/>
      <c r="J313" s="16"/>
      <c r="K313" s="15">
        <f t="shared" si="73"/>
        <v>611.18836022448636</v>
      </c>
    </row>
    <row r="314" spans="1:11" s="1" customFormat="1" ht="12.75" customHeight="1" x14ac:dyDescent="0.25">
      <c r="A314" s="2"/>
      <c r="B314" s="2" t="s">
        <v>30</v>
      </c>
      <c r="C314" s="6">
        <v>23639</v>
      </c>
      <c r="D314" s="6">
        <v>6500</v>
      </c>
      <c r="E314" s="6">
        <f t="shared" si="71"/>
        <v>1969.1287</v>
      </c>
      <c r="F314" s="6">
        <v>541</v>
      </c>
      <c r="G314" s="15">
        <f t="shared" si="74"/>
        <v>90328.253823561652</v>
      </c>
      <c r="H314" s="15">
        <f t="shared" si="70"/>
        <v>1428.1287</v>
      </c>
      <c r="I314" s="31"/>
      <c r="J314" s="16"/>
      <c r="K314" s="15">
        <f t="shared" si="73"/>
        <v>621.00674503698633</v>
      </c>
    </row>
    <row r="315" spans="1:11" s="1" customFormat="1" ht="12.75" customHeight="1" x14ac:dyDescent="0.25">
      <c r="A315" s="2"/>
      <c r="B315" s="2" t="s">
        <v>31</v>
      </c>
      <c r="C315" s="6">
        <v>24354</v>
      </c>
      <c r="D315" s="6">
        <v>6500</v>
      </c>
      <c r="E315" s="6">
        <f t="shared" si="71"/>
        <v>2028.6882000000001</v>
      </c>
      <c r="F315" s="6">
        <v>541</v>
      </c>
      <c r="G315" s="15">
        <f t="shared" si="74"/>
        <v>91756.382523561653</v>
      </c>
      <c r="H315" s="15">
        <f t="shared" si="70"/>
        <v>1487.6882000000001</v>
      </c>
      <c r="I315" s="31"/>
      <c r="J315" s="16"/>
      <c r="K315" s="15">
        <f t="shared" si="73"/>
        <v>630.82512984948642</v>
      </c>
    </row>
    <row r="316" spans="1:11" s="1" customFormat="1" ht="12.75" customHeight="1" x14ac:dyDescent="0.25">
      <c r="A316" s="2"/>
      <c r="B316" s="2" t="s">
        <v>32</v>
      </c>
      <c r="C316" s="6">
        <v>24354</v>
      </c>
      <c r="D316" s="6">
        <v>6500</v>
      </c>
      <c r="E316" s="6">
        <f t="shared" si="71"/>
        <v>2028.6882000000001</v>
      </c>
      <c r="F316" s="6">
        <v>541</v>
      </c>
      <c r="G316" s="15">
        <f t="shared" si="74"/>
        <v>93244.070723561657</v>
      </c>
      <c r="H316" s="15">
        <f t="shared" si="70"/>
        <v>1487.6882000000001</v>
      </c>
      <c r="I316" s="31"/>
      <c r="J316" s="16"/>
      <c r="K316" s="15">
        <f t="shared" si="73"/>
        <v>641.0529862244864</v>
      </c>
    </row>
    <row r="317" spans="1:11" s="1" customFormat="1" ht="12.75" customHeight="1" x14ac:dyDescent="0.25">
      <c r="A317" s="2"/>
      <c r="B317" s="2" t="s">
        <v>33</v>
      </c>
      <c r="C317" s="6">
        <v>24354</v>
      </c>
      <c r="D317" s="6">
        <v>6500</v>
      </c>
      <c r="E317" s="6">
        <f t="shared" si="71"/>
        <v>2028.6882000000001</v>
      </c>
      <c r="F317" s="6">
        <v>541</v>
      </c>
      <c r="G317" s="15">
        <f t="shared" si="74"/>
        <v>94731.758923561662</v>
      </c>
      <c r="H317" s="15">
        <f t="shared" si="70"/>
        <v>1487.6882000000001</v>
      </c>
      <c r="I317" s="31"/>
      <c r="J317" s="16"/>
      <c r="K317" s="15">
        <f t="shared" si="73"/>
        <v>651.28084259948639</v>
      </c>
    </row>
    <row r="318" spans="1:11" s="1" customFormat="1" ht="12.75" customHeight="1" x14ac:dyDescent="0.25">
      <c r="A318" s="2"/>
      <c r="B318" s="2" t="s">
        <v>17</v>
      </c>
      <c r="C318" s="6">
        <v>24354</v>
      </c>
      <c r="D318" s="6">
        <v>6500</v>
      </c>
      <c r="E318" s="6">
        <f t="shared" si="71"/>
        <v>2028.6882000000001</v>
      </c>
      <c r="F318" s="6">
        <v>541</v>
      </c>
      <c r="G318" s="15">
        <f t="shared" si="74"/>
        <v>96219.447123561666</v>
      </c>
      <c r="H318" s="15">
        <f t="shared" si="70"/>
        <v>1487.6882000000001</v>
      </c>
      <c r="I318" s="31"/>
      <c r="J318" s="16"/>
      <c r="K318" s="15">
        <f t="shared" si="73"/>
        <v>661.50869897448649</v>
      </c>
    </row>
    <row r="319" spans="1:11" s="1" customFormat="1" ht="12.75" customHeight="1" x14ac:dyDescent="0.25">
      <c r="A319" s="2"/>
      <c r="B319" s="2" t="s">
        <v>18</v>
      </c>
      <c r="C319" s="6">
        <v>24354</v>
      </c>
      <c r="D319" s="6">
        <v>6500</v>
      </c>
      <c r="E319" s="6">
        <f t="shared" si="71"/>
        <v>2028.6882000000001</v>
      </c>
      <c r="F319" s="6">
        <v>541</v>
      </c>
      <c r="G319" s="15">
        <f t="shared" si="74"/>
        <v>97707.13532356167</v>
      </c>
      <c r="H319" s="15">
        <f t="shared" si="70"/>
        <v>1487.6882000000001</v>
      </c>
      <c r="I319" s="31"/>
      <c r="J319" s="16"/>
      <c r="K319" s="15">
        <f t="shared" si="73"/>
        <v>671.73655534948648</v>
      </c>
    </row>
    <row r="320" spans="1:11" s="1" customFormat="1" ht="12.75" customHeight="1" x14ac:dyDescent="0.25">
      <c r="A320" s="2"/>
      <c r="B320" s="2" t="s">
        <v>19</v>
      </c>
      <c r="C320" s="6">
        <v>24354</v>
      </c>
      <c r="D320" s="6">
        <v>6500</v>
      </c>
      <c r="E320" s="6">
        <f t="shared" si="71"/>
        <v>2028.6882000000001</v>
      </c>
      <c r="F320" s="6">
        <v>541</v>
      </c>
      <c r="G320" s="15">
        <f t="shared" si="74"/>
        <v>99194.823523561674</v>
      </c>
      <c r="H320" s="15">
        <f t="shared" si="70"/>
        <v>1487.6882000000001</v>
      </c>
      <c r="I320" s="31"/>
      <c r="J320" s="16"/>
      <c r="K320" s="15">
        <f t="shared" si="73"/>
        <v>681.96441172448647</v>
      </c>
    </row>
    <row r="321" spans="1:12" s="1" customFormat="1" ht="12.75" customHeight="1" x14ac:dyDescent="0.25">
      <c r="A321" s="2"/>
      <c r="B321" s="2" t="s">
        <v>20</v>
      </c>
      <c r="C321" s="6">
        <v>26158</v>
      </c>
      <c r="D321" s="6">
        <v>6500</v>
      </c>
      <c r="E321" s="6">
        <f t="shared" si="71"/>
        <v>2178.9614000000001</v>
      </c>
      <c r="F321" s="6">
        <v>541</v>
      </c>
      <c r="G321" s="15">
        <f t="shared" si="74"/>
        <v>100682.51172356168</v>
      </c>
      <c r="H321" s="15">
        <f t="shared" si="70"/>
        <v>1637.9614000000001</v>
      </c>
      <c r="I321" s="31"/>
      <c r="J321" s="16"/>
      <c r="K321" s="15">
        <f t="shared" si="73"/>
        <v>692.19226809948657</v>
      </c>
    </row>
    <row r="322" spans="1:12" s="1" customFormat="1" ht="12.75" customHeight="1" x14ac:dyDescent="0.25">
      <c r="A322" s="2"/>
      <c r="B322" s="2" t="s">
        <v>21</v>
      </c>
      <c r="C322" s="6">
        <v>26158</v>
      </c>
      <c r="D322" s="6">
        <v>6500</v>
      </c>
      <c r="E322" s="6">
        <f t="shared" si="71"/>
        <v>2178.9614000000001</v>
      </c>
      <c r="F322" s="6">
        <v>541</v>
      </c>
      <c r="G322" s="15">
        <f t="shared" si="74"/>
        <v>102320.47312356168</v>
      </c>
      <c r="H322" s="15">
        <f t="shared" si="70"/>
        <v>1637.9614000000001</v>
      </c>
      <c r="I322" s="41"/>
      <c r="J322" s="16"/>
      <c r="K322" s="15">
        <f t="shared" si="73"/>
        <v>703.45325272448656</v>
      </c>
    </row>
    <row r="323" spans="1:12" s="1" customFormat="1" ht="12.75" customHeight="1" x14ac:dyDescent="0.25">
      <c r="A323" s="2"/>
      <c r="B323" s="7" t="s">
        <v>22</v>
      </c>
      <c r="C323" s="8">
        <f>SUM(C311:C322)</f>
        <v>308752</v>
      </c>
      <c r="D323" s="9" t="s">
        <v>23</v>
      </c>
      <c r="E323" s="8">
        <f>SUM(E311:E322)</f>
        <v>25719.041600000004</v>
      </c>
      <c r="F323" s="8">
        <f>SUM(F311:F322)</f>
        <v>6492</v>
      </c>
      <c r="G323" s="30">
        <f>SUM(G311:G322)</f>
        <v>1125975.8964827398</v>
      </c>
      <c r="H323" s="30">
        <f>SUM(H311:H322)</f>
        <v>19227.041600000004</v>
      </c>
      <c r="I323" s="38">
        <f>H309/12</f>
        <v>6.875E-3</v>
      </c>
      <c r="J323" s="23"/>
      <c r="K323" s="30">
        <f>SUM(K311:K322)</f>
        <v>7741.084288318837</v>
      </c>
    </row>
    <row r="324" spans="1:12" s="1" customFormat="1" ht="12.75" customHeight="1" x14ac:dyDescent="0.25">
      <c r="A324" s="2"/>
      <c r="B324" s="2"/>
      <c r="C324" s="2"/>
      <c r="D324" s="2"/>
      <c r="E324" s="2"/>
      <c r="F324" s="2"/>
      <c r="G324" s="15"/>
      <c r="H324" s="15"/>
      <c r="I324" s="31"/>
      <c r="J324" s="16"/>
      <c r="K324" s="15"/>
    </row>
    <row r="325" spans="1:12" s="1" customFormat="1" ht="12.75" customHeight="1" x14ac:dyDescent="0.25">
      <c r="A325" s="2"/>
      <c r="B325" s="2" t="s">
        <v>24</v>
      </c>
      <c r="C325" s="10">
        <f>G323*I323</f>
        <v>7741.0842883188361</v>
      </c>
      <c r="D325" s="2"/>
      <c r="E325" s="2"/>
      <c r="F325" s="2" t="s">
        <v>25</v>
      </c>
      <c r="G325" s="73">
        <f>$C325+$H323</f>
        <v>26968.125888318842</v>
      </c>
      <c r="H325" s="15"/>
      <c r="I325" s="15">
        <f>SUM($I$14,$G$33,$G$53,$G$73,$G$93,$G$112,$G$131,$G$150,$G$169,$G$188,$G$207,$G$227,$G$246,$G$266,$G$286,$G$306,$G$325)</f>
        <v>111699.51881188049</v>
      </c>
      <c r="J325" s="143" t="str">
        <f>IF($K323=$C325,"Intt OK","Intt CHECK IT")</f>
        <v>Intt OK</v>
      </c>
      <c r="K325" s="15"/>
    </row>
    <row r="326" spans="1:12" s="1" customFormat="1" ht="12.75" customHeight="1" x14ac:dyDescent="0.25">
      <c r="H326" s="53"/>
      <c r="I326" s="135" t="str">
        <f>IF($I325=$G330,"OK","CHECK IT")</f>
        <v>OK</v>
      </c>
      <c r="J326" s="2"/>
      <c r="K326" s="28"/>
    </row>
    <row r="327" spans="1:12" s="1" customFormat="1" ht="12.75" customHeight="1" x14ac:dyDescent="0.25">
      <c r="A327" s="2"/>
      <c r="B327" s="438" t="s">
        <v>2</v>
      </c>
      <c r="C327" s="438"/>
      <c r="D327" s="438"/>
      <c r="E327" s="438" t="s">
        <v>3</v>
      </c>
      <c r="F327" s="438"/>
      <c r="G327" s="3" t="s">
        <v>4</v>
      </c>
      <c r="H327" s="136" t="s">
        <v>53</v>
      </c>
      <c r="I327" s="31"/>
      <c r="J327" s="2"/>
      <c r="K327" s="28"/>
    </row>
    <row r="328" spans="1:12" s="1" customFormat="1" ht="12.75" customHeight="1" x14ac:dyDescent="0.25">
      <c r="A328" s="2"/>
      <c r="B328" s="439" t="s">
        <v>107</v>
      </c>
      <c r="C328" s="439"/>
      <c r="D328" s="439"/>
      <c r="E328" s="439" t="s">
        <v>108</v>
      </c>
      <c r="F328" s="439"/>
      <c r="G328" s="4" t="s">
        <v>109</v>
      </c>
      <c r="H328" s="52" t="s">
        <v>45</v>
      </c>
      <c r="I328" s="45"/>
      <c r="J328" s="2"/>
      <c r="K328" s="28"/>
    </row>
    <row r="329" spans="1:12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5" t="s">
        <v>14</v>
      </c>
      <c r="H329" s="48" t="s">
        <v>15</v>
      </c>
      <c r="I329" s="3" t="s">
        <v>16</v>
      </c>
      <c r="J329" s="2"/>
      <c r="K329" s="28"/>
    </row>
    <row r="330" spans="1:12" s="1" customFormat="1" ht="12.75" customHeight="1" x14ac:dyDescent="0.25">
      <c r="A330" s="2"/>
      <c r="B330" s="2" t="s">
        <v>27</v>
      </c>
      <c r="C330" s="6">
        <v>26158</v>
      </c>
      <c r="D330" s="6">
        <v>6500</v>
      </c>
      <c r="E330" s="6">
        <f>C330*8.33%</f>
        <v>2178.9614000000001</v>
      </c>
      <c r="F330" s="6">
        <v>541</v>
      </c>
      <c r="G330" s="15">
        <f>$G$14+$G$33+$G$53+$G$73+$G$93+$G$112+$G$131+$G$150+$G$169+$G$188+$G$207+$G$227+$G$246+$G$266+$G$286+$G$306+$G$325</f>
        <v>111699.51881188049</v>
      </c>
      <c r="H330" s="15">
        <f t="shared" ref="H330:H341" si="75">E330-F330</f>
        <v>1637.9614000000001</v>
      </c>
      <c r="I330" s="31"/>
      <c r="J330" s="16"/>
      <c r="K330" s="15">
        <f>(G330)*($H$328/12)</f>
        <v>791.20492491748689</v>
      </c>
    </row>
    <row r="331" spans="1:12" s="1" customFormat="1" ht="12.75" customHeight="1" x14ac:dyDescent="0.25">
      <c r="A331" s="2"/>
      <c r="B331" s="2" t="s">
        <v>28</v>
      </c>
      <c r="C331" s="6">
        <v>26158</v>
      </c>
      <c r="D331" s="6">
        <v>6500</v>
      </c>
      <c r="E331" s="6">
        <f t="shared" ref="E331:E341" si="76">C331*8.33%</f>
        <v>2178.9614000000001</v>
      </c>
      <c r="F331" s="6">
        <v>541</v>
      </c>
      <c r="G331" s="15">
        <f t="shared" ref="G331:G341" si="77">$G330+$H330</f>
        <v>113337.48021188049</v>
      </c>
      <c r="H331" s="15">
        <f t="shared" si="75"/>
        <v>1637.9614000000001</v>
      </c>
      <c r="I331" s="31"/>
      <c r="J331" s="16"/>
      <c r="K331" s="15">
        <f t="shared" ref="K331:K341" si="78">(G331)*($H$328/12)</f>
        <v>802.80715150082028</v>
      </c>
    </row>
    <row r="332" spans="1:12" s="1" customFormat="1" ht="12.75" customHeight="1" x14ac:dyDescent="0.25">
      <c r="A332" s="2"/>
      <c r="B332" s="2" t="s">
        <v>29</v>
      </c>
      <c r="C332" s="6">
        <v>26158</v>
      </c>
      <c r="D332" s="6">
        <v>6500</v>
      </c>
      <c r="E332" s="6">
        <f t="shared" si="76"/>
        <v>2178.9614000000001</v>
      </c>
      <c r="F332" s="6">
        <v>541</v>
      </c>
      <c r="G332" s="15">
        <f t="shared" si="77"/>
        <v>114975.44161188049</v>
      </c>
      <c r="H332" s="15">
        <f t="shared" si="75"/>
        <v>1637.9614000000001</v>
      </c>
      <c r="I332" s="31"/>
      <c r="J332" s="16"/>
      <c r="K332" s="15">
        <f t="shared" si="78"/>
        <v>814.40937808415356</v>
      </c>
    </row>
    <row r="333" spans="1:12" s="1" customFormat="1" ht="12.75" customHeight="1" x14ac:dyDescent="0.25">
      <c r="A333" s="2"/>
      <c r="B333" s="2" t="s">
        <v>30</v>
      </c>
      <c r="C333" s="6">
        <v>26158</v>
      </c>
      <c r="D333" s="6">
        <v>6500</v>
      </c>
      <c r="E333" s="6">
        <f t="shared" si="76"/>
        <v>2178.9614000000001</v>
      </c>
      <c r="F333" s="6">
        <v>541</v>
      </c>
      <c r="G333" s="15">
        <f t="shared" si="77"/>
        <v>116613.40301188049</v>
      </c>
      <c r="H333" s="15">
        <f t="shared" si="75"/>
        <v>1637.9614000000001</v>
      </c>
      <c r="I333" s="31"/>
      <c r="J333" s="16"/>
      <c r="K333" s="15">
        <f t="shared" si="78"/>
        <v>826.01160466748695</v>
      </c>
    </row>
    <row r="334" spans="1:12" s="1" customFormat="1" ht="12.75" customHeight="1" x14ac:dyDescent="0.25">
      <c r="A334" s="2"/>
      <c r="B334" s="2" t="s">
        <v>31</v>
      </c>
      <c r="C334" s="6">
        <v>26956</v>
      </c>
      <c r="D334" s="6">
        <v>6500</v>
      </c>
      <c r="E334" s="6">
        <f t="shared" si="76"/>
        <v>2245.4348</v>
      </c>
      <c r="F334" s="6">
        <v>541</v>
      </c>
      <c r="G334" s="15">
        <f t="shared" si="77"/>
        <v>118251.3644118805</v>
      </c>
      <c r="H334" s="15">
        <f t="shared" si="75"/>
        <v>1704.4348</v>
      </c>
      <c r="I334" s="31"/>
      <c r="J334" s="16"/>
      <c r="K334" s="15">
        <f t="shared" si="78"/>
        <v>837.61383125082023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26956</v>
      </c>
      <c r="D335" s="6">
        <v>6500</v>
      </c>
      <c r="E335" s="6">
        <f t="shared" si="76"/>
        <v>2245.4348</v>
      </c>
      <c r="F335" s="6">
        <v>541</v>
      </c>
      <c r="G335" s="15">
        <f t="shared" si="77"/>
        <v>119955.7992118805</v>
      </c>
      <c r="H335" s="15">
        <f t="shared" si="75"/>
        <v>1704.4348</v>
      </c>
      <c r="I335" s="31"/>
      <c r="J335" s="16"/>
      <c r="K335" s="15">
        <f t="shared" si="78"/>
        <v>849.68691108415362</v>
      </c>
    </row>
    <row r="336" spans="1:12" s="1" customFormat="1" ht="12.75" customHeight="1" x14ac:dyDescent="0.25">
      <c r="A336" s="2"/>
      <c r="B336" s="2" t="s">
        <v>33</v>
      </c>
      <c r="C336" s="6">
        <v>26956</v>
      </c>
      <c r="D336" s="6">
        <v>6500</v>
      </c>
      <c r="E336" s="6">
        <f t="shared" si="76"/>
        <v>2245.4348</v>
      </c>
      <c r="F336" s="6">
        <v>541</v>
      </c>
      <c r="G336" s="15">
        <f t="shared" si="77"/>
        <v>121660.2340118805</v>
      </c>
      <c r="H336" s="15">
        <f t="shared" si="75"/>
        <v>1704.4348</v>
      </c>
      <c r="I336" s="31"/>
      <c r="J336" s="16"/>
      <c r="K336" s="15">
        <f t="shared" si="78"/>
        <v>861.7599909174869</v>
      </c>
    </row>
    <row r="337" spans="1:11" s="1" customFormat="1" ht="12.75" customHeight="1" x14ac:dyDescent="0.25">
      <c r="A337" s="2"/>
      <c r="B337" s="2" t="s">
        <v>17</v>
      </c>
      <c r="C337" s="6">
        <v>26956</v>
      </c>
      <c r="D337" s="6">
        <v>6500</v>
      </c>
      <c r="E337" s="6">
        <f t="shared" si="76"/>
        <v>2245.4348</v>
      </c>
      <c r="F337" s="6">
        <v>541</v>
      </c>
      <c r="G337" s="15">
        <f t="shared" si="77"/>
        <v>123364.6688118805</v>
      </c>
      <c r="H337" s="15">
        <f t="shared" si="75"/>
        <v>1704.4348</v>
      </c>
      <c r="I337" s="31"/>
      <c r="J337" s="16"/>
      <c r="K337" s="15">
        <f t="shared" si="78"/>
        <v>873.8330707508203</v>
      </c>
    </row>
    <row r="338" spans="1:11" s="1" customFormat="1" ht="12.75" customHeight="1" x14ac:dyDescent="0.25">
      <c r="A338" s="2"/>
      <c r="B338" s="2" t="s">
        <v>18</v>
      </c>
      <c r="C338" s="6">
        <v>26956</v>
      </c>
      <c r="D338" s="6">
        <v>6500</v>
      </c>
      <c r="E338" s="6">
        <f t="shared" si="76"/>
        <v>2245.4348</v>
      </c>
      <c r="F338" s="6">
        <v>541</v>
      </c>
      <c r="G338" s="15">
        <f t="shared" si="77"/>
        <v>125069.10361188051</v>
      </c>
      <c r="H338" s="15">
        <f t="shared" si="75"/>
        <v>1704.4348</v>
      </c>
      <c r="I338" s="31"/>
      <c r="J338" s="16"/>
      <c r="K338" s="15">
        <f t="shared" si="78"/>
        <v>885.90615058415369</v>
      </c>
    </row>
    <row r="339" spans="1:11" s="1" customFormat="1" ht="12.75" customHeight="1" x14ac:dyDescent="0.25">
      <c r="A339" s="2"/>
      <c r="B339" s="2" t="s">
        <v>19</v>
      </c>
      <c r="C339" s="6">
        <v>26956</v>
      </c>
      <c r="D339" s="6">
        <v>6500</v>
      </c>
      <c r="E339" s="6">
        <f t="shared" si="76"/>
        <v>2245.4348</v>
      </c>
      <c r="F339" s="6">
        <v>541</v>
      </c>
      <c r="G339" s="15">
        <f t="shared" si="77"/>
        <v>126773.53841188051</v>
      </c>
      <c r="H339" s="15">
        <f t="shared" si="75"/>
        <v>1704.4348</v>
      </c>
      <c r="I339" s="31"/>
      <c r="J339" s="16"/>
      <c r="K339" s="15">
        <f t="shared" si="78"/>
        <v>897.97923041748697</v>
      </c>
    </row>
    <row r="340" spans="1:11" s="1" customFormat="1" ht="12.75" customHeight="1" x14ac:dyDescent="0.25">
      <c r="A340" s="2"/>
      <c r="B340" s="2" t="s">
        <v>20</v>
      </c>
      <c r="C340" s="6">
        <v>28257</v>
      </c>
      <c r="D340" s="6">
        <v>6500</v>
      </c>
      <c r="E340" s="6">
        <f t="shared" si="76"/>
        <v>2353.8081000000002</v>
      </c>
      <c r="F340" s="6">
        <v>541</v>
      </c>
      <c r="G340" s="15">
        <f t="shared" si="77"/>
        <v>128477.97321188051</v>
      </c>
      <c r="H340" s="15">
        <f t="shared" si="75"/>
        <v>1812.8081000000002</v>
      </c>
      <c r="I340" s="31"/>
      <c r="J340" s="16"/>
      <c r="K340" s="15">
        <f t="shared" si="78"/>
        <v>910.05231025082037</v>
      </c>
    </row>
    <row r="341" spans="1:11" s="1" customFormat="1" ht="12.75" customHeight="1" x14ac:dyDescent="0.25">
      <c r="A341" s="2"/>
      <c r="B341" s="2" t="s">
        <v>21</v>
      </c>
      <c r="C341" s="6">
        <v>28257</v>
      </c>
      <c r="D341" s="6">
        <v>6500</v>
      </c>
      <c r="E341" s="6">
        <f t="shared" si="76"/>
        <v>2353.8081000000002</v>
      </c>
      <c r="F341" s="6">
        <v>541</v>
      </c>
      <c r="G341" s="15">
        <f t="shared" si="77"/>
        <v>130290.78131188051</v>
      </c>
      <c r="H341" s="15">
        <f t="shared" si="75"/>
        <v>1812.8081000000002</v>
      </c>
      <c r="I341" s="31"/>
      <c r="J341" s="16"/>
      <c r="K341" s="15">
        <f t="shared" si="78"/>
        <v>922.89303429248696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322882</v>
      </c>
      <c r="D342" s="9" t="s">
        <v>23</v>
      </c>
      <c r="E342" s="8">
        <f>SUM(E330:E341)</f>
        <v>26896.070599999999</v>
      </c>
      <c r="F342" s="8">
        <f>SUM(F330:F341)</f>
        <v>6492</v>
      </c>
      <c r="G342" s="30">
        <f>SUM(G330:G341)</f>
        <v>1450469.3066425661</v>
      </c>
      <c r="H342" s="30">
        <f>SUM(H330:H341)</f>
        <v>20404.070599999999</v>
      </c>
      <c r="I342" s="38">
        <f>H328/12</f>
        <v>7.0833333333333338E-3</v>
      </c>
      <c r="J342" s="23"/>
      <c r="K342" s="30">
        <f>SUM(K330:K341)</f>
        <v>10274.157588718175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15"/>
      <c r="H343" s="15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10274.157588718177</v>
      </c>
      <c r="D344" s="2"/>
      <c r="E344" s="2"/>
      <c r="F344" s="2" t="s">
        <v>25</v>
      </c>
      <c r="G344" s="73">
        <f>$C344+$H342</f>
        <v>30678.228188718174</v>
      </c>
      <c r="H344" s="15"/>
      <c r="I344" s="15">
        <f>SUM($I$14,$G$33,$G$53,$G$73,$G$93,$G$112,$G$131,$G$150,$G$169,$G$188,$G$207,$G$227,$G$246,$G$266,$G$286,$G$306,$G$325,$G$344)</f>
        <v>142377.74700059867</v>
      </c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H345" s="53"/>
      <c r="I345" s="135" t="str">
        <f>IF($I344=$G349,"OK","CHECK IT")</f>
        <v>OK</v>
      </c>
      <c r="J345" s="2"/>
      <c r="K345" s="28"/>
    </row>
    <row r="346" spans="1:11" s="1" customFormat="1" ht="12.75" customHeight="1" x14ac:dyDescent="0.25">
      <c r="A346" s="2"/>
      <c r="B346" s="438" t="s">
        <v>2</v>
      </c>
      <c r="C346" s="438"/>
      <c r="D346" s="438"/>
      <c r="E346" s="438" t="s">
        <v>3</v>
      </c>
      <c r="F346" s="438"/>
      <c r="G346" s="3" t="s">
        <v>4</v>
      </c>
      <c r="H346" s="136" t="s">
        <v>55</v>
      </c>
      <c r="I346" s="31"/>
      <c r="J346" s="2"/>
      <c r="K346" s="28"/>
    </row>
    <row r="347" spans="1:11" s="1" customFormat="1" ht="12.75" customHeight="1" x14ac:dyDescent="0.25">
      <c r="A347" s="2"/>
      <c r="B347" s="439" t="s">
        <v>107</v>
      </c>
      <c r="C347" s="439"/>
      <c r="D347" s="439"/>
      <c r="E347" s="439" t="s">
        <v>108</v>
      </c>
      <c r="F347" s="439"/>
      <c r="G347" s="4" t="s">
        <v>109</v>
      </c>
      <c r="H347" s="52" t="s">
        <v>56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5" t="s">
        <v>14</v>
      </c>
      <c r="H348" s="48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29518</v>
      </c>
      <c r="D349" s="6">
        <v>6500</v>
      </c>
      <c r="E349" s="6">
        <f>C349*8.33%</f>
        <v>2458.8494000000001</v>
      </c>
      <c r="F349" s="6">
        <v>541</v>
      </c>
      <c r="G349" s="15">
        <f>$G$14+$G$33+$G$53+$G$73+$G$93+$G$112+$G$131+$G$150+$G$169+$G$188+$G$207+$G$227+$G$246+$G$266+$G$286+$G$306+$G$325+$G$344</f>
        <v>142377.74700059867</v>
      </c>
      <c r="H349" s="15">
        <f t="shared" ref="H349:H361" si="79">E349-F349</f>
        <v>1917.8494000000001</v>
      </c>
      <c r="I349" s="31"/>
      <c r="J349" s="16"/>
      <c r="K349" s="15">
        <f>(G349)*($H$347/12)</f>
        <v>1038.1710718793652</v>
      </c>
    </row>
    <row r="350" spans="1:11" s="1" customFormat="1" ht="12.75" customHeight="1" x14ac:dyDescent="0.25">
      <c r="A350" s="2"/>
      <c r="B350" s="2" t="s">
        <v>119</v>
      </c>
      <c r="C350" s="6">
        <v>3727</v>
      </c>
      <c r="D350" s="6">
        <v>6500</v>
      </c>
      <c r="E350" s="6">
        <f t="shared" ref="E350:E361" si="80">C350*8.33%</f>
        <v>310.45909999999998</v>
      </c>
      <c r="F350" s="6">
        <v>0</v>
      </c>
      <c r="G350" s="15">
        <f t="shared" ref="G350:G361" si="81">$G349+$H349</f>
        <v>144295.59640059868</v>
      </c>
      <c r="H350" s="15">
        <f t="shared" si="79"/>
        <v>310.45909999999998</v>
      </c>
      <c r="I350" s="31"/>
      <c r="J350" s="16"/>
      <c r="K350" s="15">
        <f t="shared" ref="K350:K361" si="82">(G350)*($H$347/12)</f>
        <v>1052.1553904210318</v>
      </c>
    </row>
    <row r="351" spans="1:11" s="1" customFormat="1" ht="12.75" customHeight="1" x14ac:dyDescent="0.25">
      <c r="A351" s="2"/>
      <c r="B351" s="2" t="s">
        <v>28</v>
      </c>
      <c r="C351" s="6">
        <v>29518</v>
      </c>
      <c r="D351" s="6">
        <v>6500</v>
      </c>
      <c r="E351" s="6">
        <f t="shared" si="80"/>
        <v>2458.8494000000001</v>
      </c>
      <c r="F351" s="6">
        <v>541</v>
      </c>
      <c r="G351" s="15">
        <f t="shared" si="81"/>
        <v>144606.05550059868</v>
      </c>
      <c r="H351" s="15">
        <f t="shared" si="79"/>
        <v>1917.8494000000001</v>
      </c>
      <c r="I351" s="31"/>
      <c r="J351" s="16"/>
      <c r="K351" s="15">
        <f t="shared" si="82"/>
        <v>1054.4191546918653</v>
      </c>
    </row>
    <row r="352" spans="1:11" s="1" customFormat="1" ht="12.75" customHeight="1" x14ac:dyDescent="0.25">
      <c r="A352" s="2"/>
      <c r="B352" s="2" t="s">
        <v>29</v>
      </c>
      <c r="C352" s="6">
        <v>29518</v>
      </c>
      <c r="D352" s="6">
        <v>6500</v>
      </c>
      <c r="E352" s="6">
        <f t="shared" si="80"/>
        <v>2458.8494000000001</v>
      </c>
      <c r="F352" s="6">
        <v>541</v>
      </c>
      <c r="G352" s="15">
        <f t="shared" si="81"/>
        <v>146523.90490059869</v>
      </c>
      <c r="H352" s="15">
        <f t="shared" si="79"/>
        <v>1917.8494000000001</v>
      </c>
      <c r="I352" s="31"/>
      <c r="J352" s="16"/>
      <c r="K352" s="15">
        <f t="shared" si="82"/>
        <v>1068.4034732335319</v>
      </c>
    </row>
    <row r="353" spans="1:11" s="1" customFormat="1" ht="12.75" customHeight="1" x14ac:dyDescent="0.25">
      <c r="A353" s="2"/>
      <c r="B353" s="2" t="s">
        <v>30</v>
      </c>
      <c r="C353" s="6">
        <v>29518</v>
      </c>
      <c r="D353" s="6">
        <v>6500</v>
      </c>
      <c r="E353" s="6">
        <f t="shared" si="80"/>
        <v>2458.8494000000001</v>
      </c>
      <c r="F353" s="6">
        <v>541</v>
      </c>
      <c r="G353" s="15">
        <f t="shared" si="81"/>
        <v>148441.7543005987</v>
      </c>
      <c r="H353" s="15">
        <f t="shared" si="79"/>
        <v>1917.8494000000001</v>
      </c>
      <c r="I353" s="31"/>
      <c r="J353" s="16"/>
      <c r="K353" s="15">
        <f t="shared" si="82"/>
        <v>1082.3877917751988</v>
      </c>
    </row>
    <row r="354" spans="1:11" s="1" customFormat="1" ht="12.75" customHeight="1" x14ac:dyDescent="0.25">
      <c r="A354" s="2"/>
      <c r="B354" s="2" t="s">
        <v>31</v>
      </c>
      <c r="C354" s="6">
        <v>30415</v>
      </c>
      <c r="D354" s="6">
        <v>6500</v>
      </c>
      <c r="E354" s="6">
        <f t="shared" si="80"/>
        <v>2533.5695000000001</v>
      </c>
      <c r="F354" s="6">
        <v>541</v>
      </c>
      <c r="G354" s="15">
        <f t="shared" si="81"/>
        <v>150359.6037005987</v>
      </c>
      <c r="H354" s="15">
        <f t="shared" si="79"/>
        <v>1992.5695000000001</v>
      </c>
      <c r="I354" s="31"/>
      <c r="J354" s="16"/>
      <c r="K354" s="15">
        <f t="shared" si="82"/>
        <v>1096.3721103168655</v>
      </c>
    </row>
    <row r="355" spans="1:11" s="1" customFormat="1" ht="12.75" customHeight="1" x14ac:dyDescent="0.25">
      <c r="A355" s="2"/>
      <c r="B355" s="2" t="s">
        <v>32</v>
      </c>
      <c r="C355" s="6">
        <v>30415</v>
      </c>
      <c r="D355" s="6">
        <v>6500</v>
      </c>
      <c r="E355" s="6">
        <f t="shared" si="80"/>
        <v>2533.5695000000001</v>
      </c>
      <c r="F355" s="6">
        <v>541</v>
      </c>
      <c r="G355" s="15">
        <f t="shared" si="81"/>
        <v>152352.17320059871</v>
      </c>
      <c r="H355" s="15">
        <f t="shared" si="79"/>
        <v>1992.5695000000001</v>
      </c>
      <c r="I355" s="31"/>
      <c r="J355" s="16"/>
      <c r="K355" s="15">
        <f t="shared" si="82"/>
        <v>1110.9012629210322</v>
      </c>
    </row>
    <row r="356" spans="1:11" s="1" customFormat="1" ht="12.75" customHeight="1" x14ac:dyDescent="0.25">
      <c r="A356" s="2"/>
      <c r="B356" s="2" t="s">
        <v>33</v>
      </c>
      <c r="C356" s="6">
        <v>30415</v>
      </c>
      <c r="D356" s="6">
        <v>6500</v>
      </c>
      <c r="E356" s="6">
        <f t="shared" si="80"/>
        <v>2533.5695000000001</v>
      </c>
      <c r="F356" s="6">
        <v>541</v>
      </c>
      <c r="G356" s="15">
        <f t="shared" si="81"/>
        <v>154344.74270059873</v>
      </c>
      <c r="H356" s="15">
        <f t="shared" si="79"/>
        <v>1992.5695000000001</v>
      </c>
      <c r="I356" s="31"/>
      <c r="J356" s="16"/>
      <c r="K356" s="15">
        <f t="shared" si="82"/>
        <v>1125.4304155251989</v>
      </c>
    </row>
    <row r="357" spans="1:11" s="1" customFormat="1" ht="12.75" customHeight="1" x14ac:dyDescent="0.25">
      <c r="A357" s="2"/>
      <c r="B357" s="2" t="s">
        <v>17</v>
      </c>
      <c r="C357" s="6">
        <v>30415</v>
      </c>
      <c r="D357" s="6">
        <v>6500</v>
      </c>
      <c r="E357" s="6">
        <f t="shared" si="80"/>
        <v>2533.5695000000001</v>
      </c>
      <c r="F357" s="6">
        <v>541</v>
      </c>
      <c r="G357" s="15">
        <f t="shared" si="81"/>
        <v>156337.31220059874</v>
      </c>
      <c r="H357" s="15">
        <f t="shared" si="79"/>
        <v>1992.5695000000001</v>
      </c>
      <c r="I357" s="31"/>
      <c r="J357" s="16"/>
      <c r="K357" s="15">
        <f t="shared" si="82"/>
        <v>1139.9595681293656</v>
      </c>
    </row>
    <row r="358" spans="1:11" s="1" customFormat="1" ht="12.75" customHeight="1" x14ac:dyDescent="0.25">
      <c r="A358" s="2"/>
      <c r="B358" s="2" t="s">
        <v>18</v>
      </c>
      <c r="C358" s="6">
        <v>30415</v>
      </c>
      <c r="D358" s="6">
        <v>6500</v>
      </c>
      <c r="E358" s="6">
        <f t="shared" si="80"/>
        <v>2533.5695000000001</v>
      </c>
      <c r="F358" s="6">
        <v>541</v>
      </c>
      <c r="G358" s="15">
        <f t="shared" si="81"/>
        <v>158329.88170059875</v>
      </c>
      <c r="H358" s="15">
        <f t="shared" si="79"/>
        <v>1992.5695000000001</v>
      </c>
      <c r="I358" s="31"/>
      <c r="J358" s="16"/>
      <c r="K358" s="15">
        <f t="shared" si="82"/>
        <v>1154.4887207335325</v>
      </c>
    </row>
    <row r="359" spans="1:11" s="1" customFormat="1" ht="12.75" customHeight="1" x14ac:dyDescent="0.25">
      <c r="A359" s="2"/>
      <c r="B359" s="2" t="s">
        <v>19</v>
      </c>
      <c r="C359" s="6">
        <v>30415</v>
      </c>
      <c r="D359" s="6">
        <v>6500</v>
      </c>
      <c r="E359" s="6">
        <f t="shared" si="80"/>
        <v>2533.5695000000001</v>
      </c>
      <c r="F359" s="6">
        <v>541</v>
      </c>
      <c r="G359" s="15">
        <f t="shared" si="81"/>
        <v>160322.45120059876</v>
      </c>
      <c r="H359" s="15">
        <f t="shared" si="79"/>
        <v>1992.5695000000001</v>
      </c>
      <c r="I359" s="31"/>
      <c r="J359" s="16"/>
      <c r="K359" s="15">
        <f t="shared" si="82"/>
        <v>1169.0178733376993</v>
      </c>
    </row>
    <row r="360" spans="1:11" s="1" customFormat="1" ht="12.75" customHeight="1" x14ac:dyDescent="0.25">
      <c r="A360" s="2"/>
      <c r="B360" s="2" t="s">
        <v>20</v>
      </c>
      <c r="C360" s="6">
        <v>31616</v>
      </c>
      <c r="D360" s="6">
        <v>6500</v>
      </c>
      <c r="E360" s="6">
        <f t="shared" si="80"/>
        <v>2633.6127999999999</v>
      </c>
      <c r="F360" s="6">
        <v>541</v>
      </c>
      <c r="G360" s="15">
        <f t="shared" si="81"/>
        <v>162315.02070059878</v>
      </c>
      <c r="H360" s="15">
        <f t="shared" si="79"/>
        <v>2092.6127999999999</v>
      </c>
      <c r="I360" s="31"/>
      <c r="J360" s="16"/>
      <c r="K360" s="15">
        <f t="shared" si="82"/>
        <v>1183.547025941866</v>
      </c>
    </row>
    <row r="361" spans="1:11" s="1" customFormat="1" ht="12.75" customHeight="1" x14ac:dyDescent="0.25">
      <c r="A361" s="2"/>
      <c r="B361" s="2" t="s">
        <v>21</v>
      </c>
      <c r="C361" s="6">
        <v>31616</v>
      </c>
      <c r="D361" s="6">
        <v>6500</v>
      </c>
      <c r="E361" s="6">
        <f t="shared" si="80"/>
        <v>2633.6127999999999</v>
      </c>
      <c r="F361" s="6">
        <v>541</v>
      </c>
      <c r="G361" s="15">
        <f t="shared" si="81"/>
        <v>164407.63350059878</v>
      </c>
      <c r="H361" s="15">
        <f t="shared" si="79"/>
        <v>2092.6127999999999</v>
      </c>
      <c r="I361" s="41"/>
      <c r="J361" s="16"/>
      <c r="K361" s="15">
        <f t="shared" si="82"/>
        <v>1198.8056609418659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367521</v>
      </c>
      <c r="D362" s="9" t="s">
        <v>23</v>
      </c>
      <c r="E362" s="8">
        <f>SUM(E349:E361)</f>
        <v>30614.499300000003</v>
      </c>
      <c r="F362" s="8">
        <f>SUM(F349:F361)</f>
        <v>6492</v>
      </c>
      <c r="G362" s="30">
        <f>SUM(G349:G361)</f>
        <v>1985013.8770077836</v>
      </c>
      <c r="H362" s="30">
        <f>SUM(H349:H361)</f>
        <v>24122.499299999999</v>
      </c>
      <c r="I362" s="38">
        <f>H347/12</f>
        <v>7.2916666666666659E-3</v>
      </c>
      <c r="J362" s="23"/>
      <c r="K362" s="30">
        <f>SUM(K349:K361)</f>
        <v>14474.059519848417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14474.059519848421</v>
      </c>
      <c r="D364" s="2"/>
      <c r="E364" s="2"/>
      <c r="F364" s="2" t="s">
        <v>25</v>
      </c>
      <c r="G364" s="73">
        <f>$C364+$H362</f>
        <v>38596.558819848418</v>
      </c>
      <c r="H364" s="15"/>
      <c r="I364" s="15">
        <f>SUM($I$14,$G$33,$G$53,$G$73,$G$93,$G$112,$G$131,$G$150,$G$169,$G$188,$G$207,$G$227,$G$246,$G$266,$G$286,$G$306,$G$325,$G$344,$G$364)</f>
        <v>180974.3058204471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39" t="s">
        <v>107</v>
      </c>
      <c r="C367" s="439"/>
      <c r="D367" s="439"/>
      <c r="E367" s="439" t="s">
        <v>108</v>
      </c>
      <c r="F367" s="439"/>
      <c r="G367" s="4" t="s">
        <v>109</v>
      </c>
      <c r="H367" s="52" t="s">
        <v>56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31616</v>
      </c>
      <c r="D369" s="6">
        <v>6500</v>
      </c>
      <c r="E369" s="6">
        <f>C369*8.33%</f>
        <v>2633.6127999999999</v>
      </c>
      <c r="F369" s="6">
        <v>541</v>
      </c>
      <c r="G369" s="15">
        <f>$G$14+$G$33+$G$53+$G$73+$G$93+$G$112+$G$131+$G$150+$G$169+$G$188+$G$207+$G$227+$G$246+$G$266+$G$286+$G$306+$G$325+$G$344+$G$364</f>
        <v>180974.3058204471</v>
      </c>
      <c r="H369" s="15">
        <f t="shared" ref="H369:H380" si="83">E369-F369</f>
        <v>2092.6127999999999</v>
      </c>
      <c r="I369" s="31"/>
      <c r="J369" s="16"/>
      <c r="K369" s="15">
        <f>(G369)*($H$367/12)</f>
        <v>1319.6043132740933</v>
      </c>
    </row>
    <row r="370" spans="1:11" s="1" customFormat="1" ht="12.75" customHeight="1" x14ac:dyDescent="0.25">
      <c r="A370" s="2"/>
      <c r="B370" s="2" t="s">
        <v>28</v>
      </c>
      <c r="C370" s="6">
        <v>31616</v>
      </c>
      <c r="D370" s="6">
        <v>6500</v>
      </c>
      <c r="E370" s="6">
        <f t="shared" ref="E370:E380" si="84">C370*8.33%</f>
        <v>2633.6127999999999</v>
      </c>
      <c r="F370" s="6">
        <v>541</v>
      </c>
      <c r="G370" s="15">
        <f t="shared" ref="G370:G380" si="85">$G369+$H369</f>
        <v>183066.9186204471</v>
      </c>
      <c r="H370" s="15">
        <f t="shared" si="83"/>
        <v>2092.6127999999999</v>
      </c>
      <c r="I370" s="31"/>
      <c r="J370" s="16"/>
      <c r="K370" s="15">
        <f t="shared" ref="K370:K380" si="86">(G370)*($H$367/12)</f>
        <v>1334.8629482740932</v>
      </c>
    </row>
    <row r="371" spans="1:11" s="1" customFormat="1" ht="12.75" customHeight="1" x14ac:dyDescent="0.25">
      <c r="A371" s="2"/>
      <c r="B371" s="2" t="s">
        <v>29</v>
      </c>
      <c r="C371" s="6">
        <v>31616</v>
      </c>
      <c r="D371" s="6">
        <v>6500</v>
      </c>
      <c r="E371" s="6">
        <f t="shared" si="84"/>
        <v>2633.6127999999999</v>
      </c>
      <c r="F371" s="6">
        <v>541</v>
      </c>
      <c r="G371" s="15">
        <f t="shared" si="85"/>
        <v>185159.53142044711</v>
      </c>
      <c r="H371" s="15">
        <f t="shared" si="83"/>
        <v>2092.6127999999999</v>
      </c>
      <c r="I371" s="31"/>
      <c r="J371" s="16"/>
      <c r="K371" s="15">
        <f t="shared" si="86"/>
        <v>1350.1215832740934</v>
      </c>
    </row>
    <row r="372" spans="1:11" s="1" customFormat="1" ht="12.75" customHeight="1" x14ac:dyDescent="0.25">
      <c r="A372" s="2"/>
      <c r="B372" s="2" t="s">
        <v>30</v>
      </c>
      <c r="C372" s="6">
        <v>31616</v>
      </c>
      <c r="D372" s="6">
        <v>6500</v>
      </c>
      <c r="E372" s="6">
        <f t="shared" si="84"/>
        <v>2633.6127999999999</v>
      </c>
      <c r="F372" s="6">
        <v>541</v>
      </c>
      <c r="G372" s="15">
        <f t="shared" si="85"/>
        <v>187252.14422044711</v>
      </c>
      <c r="H372" s="15">
        <f t="shared" si="83"/>
        <v>2092.6127999999999</v>
      </c>
      <c r="I372" s="31"/>
      <c r="J372" s="16"/>
      <c r="K372" s="15">
        <f t="shared" si="86"/>
        <v>1365.3802182740933</v>
      </c>
    </row>
    <row r="373" spans="1:11" s="1" customFormat="1" ht="12.75" customHeight="1" x14ac:dyDescent="0.25">
      <c r="A373" s="2"/>
      <c r="B373" s="2" t="s">
        <v>31</v>
      </c>
      <c r="C373" s="6">
        <v>32564</v>
      </c>
      <c r="D373" s="6">
        <v>6500</v>
      </c>
      <c r="E373" s="6">
        <f t="shared" si="84"/>
        <v>2712.5812000000001</v>
      </c>
      <c r="F373" s="6">
        <v>541</v>
      </c>
      <c r="G373" s="15">
        <f t="shared" si="85"/>
        <v>189344.75702044711</v>
      </c>
      <c r="H373" s="15">
        <f t="shared" si="83"/>
        <v>2171.5812000000001</v>
      </c>
      <c r="I373" s="31"/>
      <c r="J373" s="16"/>
      <c r="K373" s="15">
        <f t="shared" si="86"/>
        <v>1380.6388532740934</v>
      </c>
    </row>
    <row r="374" spans="1:11" s="1" customFormat="1" ht="12.75" customHeight="1" x14ac:dyDescent="0.25">
      <c r="A374" s="2"/>
      <c r="B374" s="2" t="s">
        <v>32</v>
      </c>
      <c r="C374" s="6">
        <v>32564</v>
      </c>
      <c r="D374" s="6">
        <v>6500</v>
      </c>
      <c r="E374" s="6">
        <f t="shared" si="84"/>
        <v>2712.5812000000001</v>
      </c>
      <c r="F374" s="6">
        <v>541</v>
      </c>
      <c r="G374" s="15">
        <f t="shared" si="85"/>
        <v>191516.3382204471</v>
      </c>
      <c r="H374" s="15">
        <f t="shared" si="83"/>
        <v>2171.5812000000001</v>
      </c>
      <c r="I374" s="31"/>
      <c r="J374" s="16"/>
      <c r="K374" s="15">
        <f t="shared" si="86"/>
        <v>1396.4732995240934</v>
      </c>
    </row>
    <row r="375" spans="1:11" s="1" customFormat="1" ht="12.75" customHeight="1" x14ac:dyDescent="0.25">
      <c r="A375" s="2"/>
      <c r="B375" s="2" t="s">
        <v>33</v>
      </c>
      <c r="C375" s="6">
        <v>32564</v>
      </c>
      <c r="D375" s="6">
        <v>15000</v>
      </c>
      <c r="E375" s="6">
        <f t="shared" si="84"/>
        <v>2712.5812000000001</v>
      </c>
      <c r="F375" s="6">
        <v>1250</v>
      </c>
      <c r="G375" s="15">
        <f t="shared" si="85"/>
        <v>193687.91942044708</v>
      </c>
      <c r="H375" s="15">
        <f t="shared" si="83"/>
        <v>1462.5812000000001</v>
      </c>
      <c r="I375" s="31"/>
      <c r="J375" s="16"/>
      <c r="K375" s="15">
        <f t="shared" si="86"/>
        <v>1412.3077457740931</v>
      </c>
    </row>
    <row r="376" spans="1:11" s="1" customFormat="1" ht="12.75" customHeight="1" x14ac:dyDescent="0.25">
      <c r="A376" s="2"/>
      <c r="B376" s="2" t="s">
        <v>17</v>
      </c>
      <c r="C376" s="6">
        <v>32564</v>
      </c>
      <c r="D376" s="6">
        <v>15000</v>
      </c>
      <c r="E376" s="6">
        <f t="shared" si="84"/>
        <v>2712.5812000000001</v>
      </c>
      <c r="F376" s="6">
        <v>1250</v>
      </c>
      <c r="G376" s="15">
        <f t="shared" si="85"/>
        <v>195150.50062044707</v>
      </c>
      <c r="H376" s="15">
        <f t="shared" si="83"/>
        <v>1462.5812000000001</v>
      </c>
      <c r="I376" s="31"/>
      <c r="J376" s="16"/>
      <c r="K376" s="15">
        <f t="shared" si="86"/>
        <v>1422.9724003574263</v>
      </c>
    </row>
    <row r="377" spans="1:11" s="1" customFormat="1" ht="12.75" customHeight="1" x14ac:dyDescent="0.25">
      <c r="A377" s="2"/>
      <c r="B377" s="2" t="s">
        <v>18</v>
      </c>
      <c r="C377" s="6">
        <v>32564</v>
      </c>
      <c r="D377" s="6">
        <v>15000</v>
      </c>
      <c r="E377" s="6">
        <f t="shared" si="84"/>
        <v>2712.5812000000001</v>
      </c>
      <c r="F377" s="6">
        <v>1250</v>
      </c>
      <c r="G377" s="15">
        <f t="shared" si="85"/>
        <v>196613.08182044706</v>
      </c>
      <c r="H377" s="15">
        <f t="shared" si="83"/>
        <v>1462.5812000000001</v>
      </c>
      <c r="I377" s="31"/>
      <c r="J377" s="16"/>
      <c r="K377" s="15">
        <f t="shared" si="86"/>
        <v>1433.6370549407595</v>
      </c>
    </row>
    <row r="378" spans="1:11" s="1" customFormat="1" ht="12.75" customHeight="1" x14ac:dyDescent="0.25">
      <c r="A378" s="2"/>
      <c r="B378" s="2" t="s">
        <v>19</v>
      </c>
      <c r="C378" s="6">
        <v>32564</v>
      </c>
      <c r="D378" s="6">
        <v>15000</v>
      </c>
      <c r="E378" s="6">
        <f t="shared" si="84"/>
        <v>2712.5812000000001</v>
      </c>
      <c r="F378" s="6">
        <v>1250</v>
      </c>
      <c r="G378" s="15">
        <f t="shared" si="85"/>
        <v>198075.66302044704</v>
      </c>
      <c r="H378" s="15">
        <f t="shared" si="83"/>
        <v>1462.5812000000001</v>
      </c>
      <c r="I378" s="31"/>
      <c r="J378" s="16"/>
      <c r="K378" s="15">
        <f t="shared" si="86"/>
        <v>1444.3017095240928</v>
      </c>
    </row>
    <row r="379" spans="1:11" s="1" customFormat="1" ht="12.75" customHeight="1" x14ac:dyDescent="0.25">
      <c r="A379" s="2"/>
      <c r="B379" s="2" t="s">
        <v>20</v>
      </c>
      <c r="C379" s="6">
        <v>34007</v>
      </c>
      <c r="D379" s="6">
        <v>15000</v>
      </c>
      <c r="E379" s="6">
        <f t="shared" si="84"/>
        <v>2832.7831000000001</v>
      </c>
      <c r="F379" s="6">
        <v>1250</v>
      </c>
      <c r="G379" s="15">
        <f t="shared" si="85"/>
        <v>199538.24422044703</v>
      </c>
      <c r="H379" s="15">
        <f t="shared" si="83"/>
        <v>1582.7831000000001</v>
      </c>
      <c r="I379" s="31"/>
      <c r="J379" s="16"/>
      <c r="K379" s="15">
        <f t="shared" si="86"/>
        <v>1454.966364107426</v>
      </c>
    </row>
    <row r="380" spans="1:11" s="1" customFormat="1" ht="12.75" customHeight="1" x14ac:dyDescent="0.25">
      <c r="A380" s="2"/>
      <c r="B380" s="2" t="s">
        <v>21</v>
      </c>
      <c r="C380" s="6">
        <v>34007</v>
      </c>
      <c r="D380" s="6">
        <v>15000</v>
      </c>
      <c r="E380" s="6">
        <f t="shared" si="84"/>
        <v>2832.7831000000001</v>
      </c>
      <c r="F380" s="6">
        <v>1250</v>
      </c>
      <c r="G380" s="15">
        <f t="shared" si="85"/>
        <v>201121.02732044703</v>
      </c>
      <c r="H380" s="15">
        <f t="shared" si="83"/>
        <v>1582.7831000000001</v>
      </c>
      <c r="I380" s="31"/>
      <c r="J380" s="16"/>
      <c r="K380" s="15">
        <f t="shared" si="86"/>
        <v>1466.5074908782594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389862</v>
      </c>
      <c r="D381" s="9" t="s">
        <v>23</v>
      </c>
      <c r="E381" s="8">
        <f>SUM(E369:E380)</f>
        <v>32475.504600000004</v>
      </c>
      <c r="F381" s="8">
        <f>SUM(F369:F380)</f>
        <v>10746</v>
      </c>
      <c r="G381" s="30">
        <f>SUM(G369:G380)</f>
        <v>2301500.4317453648</v>
      </c>
      <c r="H381" s="30">
        <f>SUM(H369:H380)</f>
        <v>21729.504600000004</v>
      </c>
      <c r="I381" s="38">
        <f>H367/12</f>
        <v>7.2916666666666659E-3</v>
      </c>
      <c r="J381" s="23"/>
      <c r="K381" s="30">
        <f>SUM(K369:K380)</f>
        <v>16781.773981476617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16781.773981476617</v>
      </c>
      <c r="D383" s="2"/>
      <c r="E383" s="2"/>
      <c r="F383" s="2" t="s">
        <v>25</v>
      </c>
      <c r="G383" s="73">
        <f>$C383+$H381</f>
        <v>38511.278581476625</v>
      </c>
      <c r="H383" s="15"/>
      <c r="I383" s="15">
        <f>SUM($I$14,$G$33,$G$53,$G$73,$G$93,$G$112,$G$131,$G$150,$G$169,$G$188,$G$207,$G$227,$G$246,$G$266,$G$286,$G$306,$G$325,$G$344,$G$364,$G$383)</f>
        <v>219485.58440192373</v>
      </c>
      <c r="J383" s="143" t="str">
        <f>IF($K381=$C383,"Intt OK","Intt CHECK IT")</f>
        <v>Intt OK</v>
      </c>
      <c r="K383" s="15"/>
    </row>
    <row r="384" spans="1:11" ht="12.75" customHeight="1" x14ac:dyDescent="0.25">
      <c r="I384" s="135" t="str">
        <f>IF($I383=$G388,"OK","CHECK IT")</f>
        <v>OK</v>
      </c>
      <c r="J384" s="16"/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136" t="s">
        <v>58</v>
      </c>
      <c r="I385" s="31"/>
      <c r="J385" s="2"/>
      <c r="K385" s="28"/>
    </row>
    <row r="386" spans="1:11" s="1" customFormat="1" ht="12.75" customHeight="1" x14ac:dyDescent="0.25">
      <c r="A386" s="2"/>
      <c r="B386" s="439" t="s">
        <v>107</v>
      </c>
      <c r="C386" s="439"/>
      <c r="D386" s="439"/>
      <c r="E386" s="439" t="s">
        <v>108</v>
      </c>
      <c r="F386" s="439"/>
      <c r="G386" s="4" t="s">
        <v>109</v>
      </c>
      <c r="H386" s="56">
        <v>8.7999999999999995E-2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34007</v>
      </c>
      <c r="D388" s="6">
        <v>15000</v>
      </c>
      <c r="E388" s="6">
        <f>C388*8.33%</f>
        <v>2832.7831000000001</v>
      </c>
      <c r="F388" s="6">
        <v>1250</v>
      </c>
      <c r="G388" s="15">
        <f>$G$14+$G$33+$G$53+$G$73+$G$93+$G$112+$G$131+$G$150+$G$169+$G$188+$G$207+$G$227+$G$246+$G$266+$G$286+$G$306+$G$325+$G$344+$G$364+$G$383</f>
        <v>219485.58440192373</v>
      </c>
      <c r="H388" s="15">
        <f t="shared" ref="H388:H399" si="87">E388-F388</f>
        <v>1582.7831000000001</v>
      </c>
      <c r="I388" s="31"/>
      <c r="J388" s="16"/>
      <c r="K388" s="15">
        <f>(G388)*($H$386/12)</f>
        <v>1609.560952280774</v>
      </c>
    </row>
    <row r="389" spans="1:11" s="1" customFormat="1" ht="12.75" customHeight="1" x14ac:dyDescent="0.25">
      <c r="A389" s="2"/>
      <c r="B389" s="2" t="s">
        <v>28</v>
      </c>
      <c r="C389" s="6">
        <v>34007</v>
      </c>
      <c r="D389" s="6">
        <v>15000</v>
      </c>
      <c r="E389" s="6">
        <f t="shared" ref="E389:E399" si="88">C389*8.33%</f>
        <v>2832.7831000000001</v>
      </c>
      <c r="F389" s="6">
        <v>1250</v>
      </c>
      <c r="G389" s="15">
        <f t="shared" ref="G389:G399" si="89">$G388+$H388</f>
        <v>221068.36750192373</v>
      </c>
      <c r="H389" s="15">
        <f t="shared" si="87"/>
        <v>1582.7831000000001</v>
      </c>
      <c r="I389" s="31"/>
      <c r="J389" s="16"/>
      <c r="K389" s="15">
        <f t="shared" ref="K389:K399" si="90">(G389)*($H$386/12)</f>
        <v>1621.1680283474407</v>
      </c>
    </row>
    <row r="390" spans="1:11" s="1" customFormat="1" ht="12.75" customHeight="1" x14ac:dyDescent="0.25">
      <c r="A390" s="2"/>
      <c r="B390" s="2" t="s">
        <v>29</v>
      </c>
      <c r="C390" s="6">
        <v>34007</v>
      </c>
      <c r="D390" s="6">
        <v>15000</v>
      </c>
      <c r="E390" s="6">
        <f t="shared" si="88"/>
        <v>2832.7831000000001</v>
      </c>
      <c r="F390" s="6">
        <v>1250</v>
      </c>
      <c r="G390" s="15">
        <f t="shared" si="89"/>
        <v>222651.15060192373</v>
      </c>
      <c r="H390" s="15">
        <f t="shared" si="87"/>
        <v>1582.7831000000001</v>
      </c>
      <c r="I390" s="31"/>
      <c r="J390" s="16"/>
      <c r="K390" s="15">
        <f t="shared" si="90"/>
        <v>1632.7751044141073</v>
      </c>
    </row>
    <row r="391" spans="1:11" s="1" customFormat="1" ht="12.75" customHeight="1" x14ac:dyDescent="0.25">
      <c r="A391" s="2"/>
      <c r="B391" s="2" t="s">
        <v>30</v>
      </c>
      <c r="C391" s="6">
        <v>34007</v>
      </c>
      <c r="D391" s="6">
        <v>15000</v>
      </c>
      <c r="E391" s="6">
        <f t="shared" si="88"/>
        <v>2832.7831000000001</v>
      </c>
      <c r="F391" s="6">
        <v>1250</v>
      </c>
      <c r="G391" s="15">
        <f t="shared" si="89"/>
        <v>224233.93370192373</v>
      </c>
      <c r="H391" s="15">
        <f t="shared" si="87"/>
        <v>1582.7831000000001</v>
      </c>
      <c r="I391" s="31" t="s">
        <v>54</v>
      </c>
      <c r="J391" s="16"/>
      <c r="K391" s="15">
        <f t="shared" si="90"/>
        <v>1644.382180480774</v>
      </c>
    </row>
    <row r="392" spans="1:11" s="1" customFormat="1" ht="12.75" customHeight="1" x14ac:dyDescent="0.25">
      <c r="A392" s="2"/>
      <c r="B392" s="2" t="s">
        <v>31</v>
      </c>
      <c r="C392" s="6">
        <v>35030</v>
      </c>
      <c r="D392" s="6">
        <v>15000</v>
      </c>
      <c r="E392" s="6">
        <f t="shared" si="88"/>
        <v>2917.9989999999998</v>
      </c>
      <c r="F392" s="6">
        <v>1250</v>
      </c>
      <c r="G392" s="15">
        <f t="shared" si="89"/>
        <v>225816.71680192373</v>
      </c>
      <c r="H392" s="15">
        <f t="shared" si="87"/>
        <v>1667.9989999999998</v>
      </c>
      <c r="I392" s="31"/>
      <c r="J392" s="16"/>
      <c r="K392" s="15">
        <f t="shared" si="90"/>
        <v>1655.9892565474406</v>
      </c>
    </row>
    <row r="393" spans="1:11" s="1" customFormat="1" ht="12.75" customHeight="1" x14ac:dyDescent="0.25">
      <c r="A393" s="2"/>
      <c r="B393" s="2" t="s">
        <v>32</v>
      </c>
      <c r="C393" s="6">
        <v>35030</v>
      </c>
      <c r="D393" s="6">
        <v>15000</v>
      </c>
      <c r="E393" s="6">
        <f t="shared" si="88"/>
        <v>2917.9989999999998</v>
      </c>
      <c r="F393" s="6">
        <v>1250</v>
      </c>
      <c r="G393" s="15">
        <f t="shared" si="89"/>
        <v>227484.71580192374</v>
      </c>
      <c r="H393" s="15">
        <f t="shared" si="87"/>
        <v>1667.9989999999998</v>
      </c>
      <c r="I393" s="31"/>
      <c r="J393" s="16"/>
      <c r="K393" s="15">
        <f t="shared" si="90"/>
        <v>1668.2212492141075</v>
      </c>
    </row>
    <row r="394" spans="1:11" s="1" customFormat="1" ht="12.75" customHeight="1" x14ac:dyDescent="0.25">
      <c r="A394" s="2"/>
      <c r="B394" s="2" t="s">
        <v>33</v>
      </c>
      <c r="C394" s="6">
        <v>35030</v>
      </c>
      <c r="D394" s="6">
        <v>15000</v>
      </c>
      <c r="E394" s="6">
        <f t="shared" si="88"/>
        <v>2917.9989999999998</v>
      </c>
      <c r="F394" s="6">
        <v>1250</v>
      </c>
      <c r="G394" s="15">
        <f t="shared" si="89"/>
        <v>229152.71480192375</v>
      </c>
      <c r="H394" s="15">
        <f t="shared" si="87"/>
        <v>1667.9989999999998</v>
      </c>
      <c r="I394" s="31"/>
      <c r="J394" s="16"/>
      <c r="K394" s="15">
        <f t="shared" si="90"/>
        <v>1680.4532418807742</v>
      </c>
    </row>
    <row r="395" spans="1:11" s="1" customFormat="1" ht="12.75" customHeight="1" x14ac:dyDescent="0.25">
      <c r="A395" s="2"/>
      <c r="B395" s="2" t="s">
        <v>17</v>
      </c>
      <c r="C395" s="6">
        <v>35030</v>
      </c>
      <c r="D395" s="6">
        <v>15000</v>
      </c>
      <c r="E395" s="6">
        <f t="shared" si="88"/>
        <v>2917.9989999999998</v>
      </c>
      <c r="F395" s="6">
        <v>1250</v>
      </c>
      <c r="G395" s="15">
        <f t="shared" si="89"/>
        <v>230820.71380192376</v>
      </c>
      <c r="H395" s="15">
        <f t="shared" si="87"/>
        <v>1667.9989999999998</v>
      </c>
      <c r="I395" s="31"/>
      <c r="J395" s="16"/>
      <c r="K395" s="15">
        <f t="shared" si="90"/>
        <v>1692.6852345474408</v>
      </c>
    </row>
    <row r="396" spans="1:11" s="1" customFormat="1" ht="12.75" customHeight="1" x14ac:dyDescent="0.25">
      <c r="A396" s="2"/>
      <c r="B396" s="2" t="s">
        <v>18</v>
      </c>
      <c r="C396" s="6">
        <v>35030</v>
      </c>
      <c r="D396" s="6">
        <v>15000</v>
      </c>
      <c r="E396" s="6">
        <f t="shared" si="88"/>
        <v>2917.9989999999998</v>
      </c>
      <c r="F396" s="6">
        <v>1250</v>
      </c>
      <c r="G396" s="15">
        <f t="shared" si="89"/>
        <v>232488.71280192377</v>
      </c>
      <c r="H396" s="15">
        <f t="shared" si="87"/>
        <v>1667.9989999999998</v>
      </c>
      <c r="I396" s="31"/>
      <c r="J396" s="16"/>
      <c r="K396" s="15">
        <f t="shared" si="90"/>
        <v>1704.9172272141077</v>
      </c>
    </row>
    <row r="397" spans="1:11" s="1" customFormat="1" ht="12.75" customHeight="1" x14ac:dyDescent="0.25">
      <c r="A397" s="2"/>
      <c r="B397" s="2" t="s">
        <v>19</v>
      </c>
      <c r="C397" s="6">
        <v>35030</v>
      </c>
      <c r="D397" s="6">
        <v>15000</v>
      </c>
      <c r="E397" s="6">
        <f t="shared" si="88"/>
        <v>2917.9989999999998</v>
      </c>
      <c r="F397" s="6">
        <v>1250</v>
      </c>
      <c r="G397" s="15">
        <f t="shared" si="89"/>
        <v>234156.71180192378</v>
      </c>
      <c r="H397" s="15">
        <f t="shared" si="87"/>
        <v>1667.9989999999998</v>
      </c>
      <c r="I397" s="31"/>
      <c r="J397" s="16"/>
      <c r="K397" s="15">
        <f t="shared" si="90"/>
        <v>1717.1492198807744</v>
      </c>
    </row>
    <row r="398" spans="1:11" s="1" customFormat="1" ht="12.75" customHeight="1" x14ac:dyDescent="0.25">
      <c r="A398" s="2"/>
      <c r="B398" s="2" t="s">
        <v>20</v>
      </c>
      <c r="C398" s="6">
        <v>37153</v>
      </c>
      <c r="D398" s="6">
        <v>15000</v>
      </c>
      <c r="E398" s="6">
        <f t="shared" si="88"/>
        <v>3094.8449000000001</v>
      </c>
      <c r="F398" s="6">
        <v>1250</v>
      </c>
      <c r="G398" s="15">
        <f t="shared" si="89"/>
        <v>235824.71080192379</v>
      </c>
      <c r="H398" s="15">
        <f t="shared" si="87"/>
        <v>1844.8449000000001</v>
      </c>
      <c r="I398" s="31"/>
      <c r="J398" s="16"/>
      <c r="K398" s="15">
        <f t="shared" si="90"/>
        <v>1729.381212547441</v>
      </c>
    </row>
    <row r="399" spans="1:11" s="1" customFormat="1" ht="12.75" customHeight="1" x14ac:dyDescent="0.25">
      <c r="A399" s="2"/>
      <c r="B399" s="2" t="s">
        <v>21</v>
      </c>
      <c r="C399" s="6">
        <v>37153</v>
      </c>
      <c r="D399" s="6">
        <v>15000</v>
      </c>
      <c r="E399" s="6">
        <f t="shared" si="88"/>
        <v>3094.8449000000001</v>
      </c>
      <c r="F399" s="6">
        <v>1250</v>
      </c>
      <c r="G399" s="15">
        <f t="shared" si="89"/>
        <v>237669.55570192379</v>
      </c>
      <c r="H399" s="15">
        <f t="shared" si="87"/>
        <v>1844.8449000000001</v>
      </c>
      <c r="I399" s="31"/>
      <c r="J399" s="16"/>
      <c r="K399" s="15">
        <f t="shared" si="90"/>
        <v>1742.9100751474411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420514</v>
      </c>
      <c r="D400" s="9" t="s">
        <v>23</v>
      </c>
      <c r="E400" s="8">
        <f>SUM(E388:E399)</f>
        <v>35028.816200000001</v>
      </c>
      <c r="F400" s="8">
        <f>SUM(F388:F399)</f>
        <v>15000</v>
      </c>
      <c r="G400" s="30">
        <f>SUM(G388:G399)</f>
        <v>2740853.5885230852</v>
      </c>
      <c r="H400" s="30">
        <f>SUM(H388:H399)</f>
        <v>20028.816199999997</v>
      </c>
      <c r="I400" s="38">
        <f>H386/12</f>
        <v>7.3333333333333332E-3</v>
      </c>
      <c r="J400" s="23"/>
      <c r="K400" s="30">
        <f>SUM(K388:K399)</f>
        <v>20099.592982502621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10">
        <f>G400*I400</f>
        <v>20099.592982502625</v>
      </c>
      <c r="D402" s="2"/>
      <c r="E402" s="2"/>
      <c r="F402" s="2" t="s">
        <v>25</v>
      </c>
      <c r="G402" s="73">
        <f>$C402+$H400</f>
        <v>40128.409182502626</v>
      </c>
      <c r="H402" s="15"/>
      <c r="I402" s="15">
        <f>SUM($I$14,$G$33,$G$53,$G$73,$G$93,$G$112,$G$131,$G$150,$G$169,$G$188,$G$207,$G$227,$G$246,$G$266,$G$286,$G$306,$G$325,$G$344,$G$364,$G$383,$G$402)</f>
        <v>259613.99358442635</v>
      </c>
      <c r="J402" s="143" t="str">
        <f>IF($K400=$C402,"Intt OK","Intt CHECK IT")</f>
        <v>Intt OK</v>
      </c>
      <c r="K402" s="15"/>
    </row>
    <row r="403" spans="1:11" ht="12.75" customHeight="1" x14ac:dyDescent="0.25">
      <c r="I403" s="135" t="str">
        <f>IF($I402=$G407,"OK","CHECK IT")</f>
        <v>OK</v>
      </c>
      <c r="J403" s="16"/>
    </row>
    <row r="404" spans="1:11" s="1" customFormat="1" ht="12.75" customHeight="1" x14ac:dyDescent="0.25">
      <c r="A404" s="2"/>
      <c r="B404" s="438" t="s">
        <v>2</v>
      </c>
      <c r="C404" s="438"/>
      <c r="D404" s="438"/>
      <c r="E404" s="438" t="s">
        <v>3</v>
      </c>
      <c r="F404" s="438"/>
      <c r="G404" s="3" t="s">
        <v>4</v>
      </c>
      <c r="H404" s="136" t="s">
        <v>59</v>
      </c>
      <c r="I404" s="31"/>
      <c r="J404" s="2"/>
      <c r="K404" s="28"/>
    </row>
    <row r="405" spans="1:11" s="1" customFormat="1" ht="12.75" customHeight="1" x14ac:dyDescent="0.25">
      <c r="A405" s="2"/>
      <c r="B405" s="439" t="s">
        <v>107</v>
      </c>
      <c r="C405" s="439"/>
      <c r="D405" s="439"/>
      <c r="E405" s="439" t="s">
        <v>108</v>
      </c>
      <c r="F405" s="439"/>
      <c r="G405" s="4" t="s">
        <v>109</v>
      </c>
      <c r="H405" s="56">
        <v>8.6499999999999994E-2</v>
      </c>
      <c r="I405" s="45"/>
      <c r="J405" s="2"/>
      <c r="K405" s="28"/>
    </row>
    <row r="406" spans="1:11" s="1" customFormat="1" ht="12.75" customHeight="1" x14ac:dyDescent="0.25">
      <c r="A406" s="2"/>
      <c r="B406" s="3" t="s">
        <v>9</v>
      </c>
      <c r="C406" s="5" t="s">
        <v>10</v>
      </c>
      <c r="D406" s="3" t="s">
        <v>11</v>
      </c>
      <c r="E406" s="5" t="s">
        <v>12</v>
      </c>
      <c r="F406" s="3" t="s">
        <v>13</v>
      </c>
      <c r="G406" s="5" t="s">
        <v>14</v>
      </c>
      <c r="H406" s="48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6">
        <v>37153</v>
      </c>
      <c r="D407" s="6">
        <v>15000</v>
      </c>
      <c r="E407" s="6">
        <f>C407*8.33%</f>
        <v>3094.8449000000001</v>
      </c>
      <c r="F407" s="6">
        <v>1250</v>
      </c>
      <c r="G407" s="15">
        <f>$G$14+G$33+$G$53+$G$73+$G$93+$G$112+$G$131+$G$150+$G$169+$G$188+$G$207+$G$227+$G$246+$G$266+$G$286+$G$306+$G$325+$G$344+$G$364+$G$383+$G$402</f>
        <v>259613.99358442635</v>
      </c>
      <c r="H407" s="15">
        <f t="shared" ref="H407:H418" si="91">E407-F407</f>
        <v>1844.8449000000001</v>
      </c>
      <c r="I407" s="31"/>
      <c r="J407" s="16"/>
      <c r="K407" s="15">
        <f>(G407)*($H$405/12)</f>
        <v>1871.3842037544066</v>
      </c>
    </row>
    <row r="408" spans="1:11" s="1" customFormat="1" ht="12.75" customHeight="1" x14ac:dyDescent="0.25">
      <c r="A408" s="2"/>
      <c r="B408" s="2" t="s">
        <v>28</v>
      </c>
      <c r="C408" s="6">
        <v>37153</v>
      </c>
      <c r="D408" s="6">
        <v>15000</v>
      </c>
      <c r="E408" s="6">
        <f t="shared" ref="E408:E418" si="92">C408*8.33%</f>
        <v>3094.8449000000001</v>
      </c>
      <c r="F408" s="6">
        <v>1250</v>
      </c>
      <c r="G408" s="15">
        <f t="shared" ref="G408:G418" si="93">$G407+$H407</f>
        <v>261458.83848442635</v>
      </c>
      <c r="H408" s="15">
        <f t="shared" si="91"/>
        <v>1844.8449000000001</v>
      </c>
      <c r="I408" s="31"/>
      <c r="J408" s="16"/>
      <c r="K408" s="15">
        <f t="shared" ref="K408:K418" si="94">(G408)*($H$405/12)</f>
        <v>1884.6824607419064</v>
      </c>
    </row>
    <row r="409" spans="1:11" s="1" customFormat="1" ht="12.75" customHeight="1" x14ac:dyDescent="0.25">
      <c r="A409" s="2"/>
      <c r="B409" s="2" t="s">
        <v>29</v>
      </c>
      <c r="C409" s="6">
        <v>37153</v>
      </c>
      <c r="D409" s="6">
        <v>15000</v>
      </c>
      <c r="E409" s="6">
        <f t="shared" si="92"/>
        <v>3094.8449000000001</v>
      </c>
      <c r="F409" s="6">
        <v>1250</v>
      </c>
      <c r="G409" s="15">
        <f t="shared" si="93"/>
        <v>263303.68338442635</v>
      </c>
      <c r="H409" s="15">
        <f t="shared" si="91"/>
        <v>1844.8449000000001</v>
      </c>
      <c r="I409" s="31"/>
      <c r="J409" s="16"/>
      <c r="K409" s="15">
        <f t="shared" si="94"/>
        <v>1897.9807177294065</v>
      </c>
    </row>
    <row r="410" spans="1:11" s="1" customFormat="1" ht="12.75" customHeight="1" x14ac:dyDescent="0.25">
      <c r="A410" s="2"/>
      <c r="B410" s="2" t="s">
        <v>30</v>
      </c>
      <c r="C410" s="6">
        <v>37153</v>
      </c>
      <c r="D410" s="6">
        <v>15000</v>
      </c>
      <c r="E410" s="6">
        <f t="shared" si="92"/>
        <v>3094.8449000000001</v>
      </c>
      <c r="F410" s="6">
        <v>1250</v>
      </c>
      <c r="G410" s="15">
        <f t="shared" si="93"/>
        <v>265148.52828442637</v>
      </c>
      <c r="H410" s="15">
        <f t="shared" si="91"/>
        <v>1844.8449000000001</v>
      </c>
      <c r="I410" s="31" t="s">
        <v>54</v>
      </c>
      <c r="J410" s="16"/>
      <c r="K410" s="15">
        <f t="shared" si="94"/>
        <v>1911.2789747169068</v>
      </c>
    </row>
    <row r="411" spans="1:11" s="1" customFormat="1" ht="12.75" customHeight="1" x14ac:dyDescent="0.25">
      <c r="A411" s="2"/>
      <c r="B411" s="2" t="s">
        <v>31</v>
      </c>
      <c r="C411" s="6">
        <v>38273</v>
      </c>
      <c r="D411" s="6">
        <v>15000</v>
      </c>
      <c r="E411" s="6">
        <f t="shared" si="92"/>
        <v>3188.1408999999999</v>
      </c>
      <c r="F411" s="6">
        <v>1250</v>
      </c>
      <c r="G411" s="15">
        <f t="shared" si="93"/>
        <v>266993.3731844264</v>
      </c>
      <c r="H411" s="15">
        <f t="shared" si="91"/>
        <v>1938.1408999999999</v>
      </c>
      <c r="I411" s="31"/>
      <c r="J411" s="16"/>
      <c r="K411" s="15">
        <f t="shared" si="94"/>
        <v>1924.5772317044068</v>
      </c>
    </row>
    <row r="412" spans="1:11" s="1" customFormat="1" ht="12.75" customHeight="1" x14ac:dyDescent="0.25">
      <c r="A412" s="2"/>
      <c r="B412" s="2" t="s">
        <v>32</v>
      </c>
      <c r="C412" s="6">
        <v>38273</v>
      </c>
      <c r="D412" s="6">
        <v>15000</v>
      </c>
      <c r="E412" s="6">
        <f t="shared" si="92"/>
        <v>3188.1408999999999</v>
      </c>
      <c r="F412" s="6">
        <v>1250</v>
      </c>
      <c r="G412" s="15">
        <f t="shared" si="93"/>
        <v>268931.5140844264</v>
      </c>
      <c r="H412" s="15">
        <f t="shared" si="91"/>
        <v>1938.1408999999999</v>
      </c>
      <c r="I412" s="31"/>
      <c r="J412" s="16"/>
      <c r="K412" s="15">
        <f t="shared" si="94"/>
        <v>1938.5479973585736</v>
      </c>
    </row>
    <row r="413" spans="1:11" s="1" customFormat="1" ht="12.75" customHeight="1" x14ac:dyDescent="0.25">
      <c r="A413" s="2"/>
      <c r="B413" s="2" t="s">
        <v>33</v>
      </c>
      <c r="C413" s="6">
        <v>38273</v>
      </c>
      <c r="D413" s="6">
        <v>15000</v>
      </c>
      <c r="E413" s="6">
        <f t="shared" si="92"/>
        <v>3188.1408999999999</v>
      </c>
      <c r="F413" s="6">
        <v>1250</v>
      </c>
      <c r="G413" s="15">
        <f t="shared" si="93"/>
        <v>270869.65498442639</v>
      </c>
      <c r="H413" s="15">
        <f t="shared" si="91"/>
        <v>1938.1408999999999</v>
      </c>
      <c r="I413" s="31"/>
      <c r="J413" s="16"/>
      <c r="K413" s="15">
        <f t="shared" si="94"/>
        <v>1952.5187630127402</v>
      </c>
    </row>
    <row r="414" spans="1:11" s="1" customFormat="1" ht="12.75" customHeight="1" x14ac:dyDescent="0.25">
      <c r="A414" s="2"/>
      <c r="B414" s="2" t="s">
        <v>17</v>
      </c>
      <c r="C414" s="6">
        <v>38273</v>
      </c>
      <c r="D414" s="6">
        <v>15000</v>
      </c>
      <c r="E414" s="6">
        <f t="shared" si="92"/>
        <v>3188.1408999999999</v>
      </c>
      <c r="F414" s="6">
        <v>1250</v>
      </c>
      <c r="G414" s="15">
        <f t="shared" si="93"/>
        <v>272807.79588442639</v>
      </c>
      <c r="H414" s="15">
        <f t="shared" si="91"/>
        <v>1938.1408999999999</v>
      </c>
      <c r="I414" s="31"/>
      <c r="J414" s="16"/>
      <c r="K414" s="15">
        <f t="shared" si="94"/>
        <v>1966.4895286669068</v>
      </c>
    </row>
    <row r="415" spans="1:11" s="1" customFormat="1" ht="12.75" customHeight="1" x14ac:dyDescent="0.25">
      <c r="A415" s="2"/>
      <c r="B415" s="2" t="s">
        <v>18</v>
      </c>
      <c r="C415" s="6">
        <v>38273</v>
      </c>
      <c r="D415" s="6">
        <v>15000</v>
      </c>
      <c r="E415" s="6">
        <f t="shared" si="92"/>
        <v>3188.1408999999999</v>
      </c>
      <c r="F415" s="6">
        <v>1250</v>
      </c>
      <c r="G415" s="15">
        <f t="shared" si="93"/>
        <v>274745.93678442639</v>
      </c>
      <c r="H415" s="15">
        <f t="shared" si="91"/>
        <v>1938.1408999999999</v>
      </c>
      <c r="I415" s="31"/>
      <c r="J415" s="16"/>
      <c r="K415" s="15">
        <f t="shared" si="94"/>
        <v>1980.4602943210734</v>
      </c>
    </row>
    <row r="416" spans="1:11" s="1" customFormat="1" ht="12.75" customHeight="1" x14ac:dyDescent="0.25">
      <c r="A416" s="2"/>
      <c r="B416" s="2" t="s">
        <v>19</v>
      </c>
      <c r="C416" s="6">
        <v>38273</v>
      </c>
      <c r="D416" s="6">
        <v>15000</v>
      </c>
      <c r="E416" s="6">
        <f t="shared" si="92"/>
        <v>3188.1408999999999</v>
      </c>
      <c r="F416" s="6">
        <v>1250</v>
      </c>
      <c r="G416" s="15">
        <f t="shared" si="93"/>
        <v>276684.07768442639</v>
      </c>
      <c r="H416" s="15">
        <f t="shared" si="91"/>
        <v>1938.1408999999999</v>
      </c>
      <c r="I416" s="31"/>
      <c r="J416" s="16"/>
      <c r="K416" s="15">
        <f t="shared" si="94"/>
        <v>1994.4310599752403</v>
      </c>
    </row>
    <row r="417" spans="1:11" s="1" customFormat="1" ht="12.75" customHeight="1" x14ac:dyDescent="0.25">
      <c r="A417" s="2"/>
      <c r="B417" s="2" t="s">
        <v>20</v>
      </c>
      <c r="C417" s="6">
        <v>40460</v>
      </c>
      <c r="D417" s="6">
        <v>15000</v>
      </c>
      <c r="E417" s="6">
        <f t="shared" si="92"/>
        <v>3370.3179999999998</v>
      </c>
      <c r="F417" s="6">
        <v>1250</v>
      </c>
      <c r="G417" s="15">
        <f t="shared" si="93"/>
        <v>278622.21858442639</v>
      </c>
      <c r="H417" s="15">
        <f t="shared" si="91"/>
        <v>2120.3179999999998</v>
      </c>
      <c r="I417" s="31"/>
      <c r="J417" s="16"/>
      <c r="K417" s="15">
        <f t="shared" si="94"/>
        <v>2008.4018256294069</v>
      </c>
    </row>
    <row r="418" spans="1:11" s="1" customFormat="1" ht="12.75" customHeight="1" x14ac:dyDescent="0.25">
      <c r="A418" s="2"/>
      <c r="B418" s="2" t="s">
        <v>21</v>
      </c>
      <c r="C418" s="6">
        <v>40460</v>
      </c>
      <c r="D418" s="6">
        <v>15000</v>
      </c>
      <c r="E418" s="6">
        <f t="shared" si="92"/>
        <v>3370.3179999999998</v>
      </c>
      <c r="F418" s="6">
        <v>1250</v>
      </c>
      <c r="G418" s="15">
        <f t="shared" si="93"/>
        <v>280742.53658442642</v>
      </c>
      <c r="H418" s="15">
        <f t="shared" si="91"/>
        <v>2120.3179999999998</v>
      </c>
      <c r="I418" s="31"/>
      <c r="J418" s="16"/>
      <c r="K418" s="15">
        <f t="shared" si="94"/>
        <v>2023.6857845460736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459170</v>
      </c>
      <c r="D419" s="9" t="s">
        <v>23</v>
      </c>
      <c r="E419" s="8">
        <f>SUM(E407:E418)</f>
        <v>38248.860999999997</v>
      </c>
      <c r="F419" s="8">
        <f>SUM(F407:F418)</f>
        <v>15000</v>
      </c>
      <c r="G419" s="30">
        <f>SUM(G407:G418)</f>
        <v>3239922.1515131164</v>
      </c>
      <c r="H419" s="30">
        <f>SUM(H407:H418)</f>
        <v>23248.860999999997</v>
      </c>
      <c r="I419" s="38">
        <f>H405/12</f>
        <v>7.2083333333333331E-3</v>
      </c>
      <c r="J419" s="23"/>
      <c r="K419" s="30">
        <f>SUM(K407:K418)</f>
        <v>23354.438842157044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10">
        <f>G419*I419</f>
        <v>23354.438842157047</v>
      </c>
      <c r="D421" s="2"/>
      <c r="E421" s="2"/>
      <c r="F421" s="2" t="s">
        <v>25</v>
      </c>
      <c r="G421" s="73">
        <f>$C421+$H419</f>
        <v>46603.299842157045</v>
      </c>
      <c r="H421" s="15"/>
      <c r="I421" s="15">
        <f>SUM($I$14,$G$33,$G$53,$G$73,$G$93,$G$112,$G$131,$G$150,$G$169,$G$188,$G$207,$G$227,$G$246,$G$266,$G$286,$G$306,$G$325,$G$344,$G$364,$G$383,$G$402,$G$421)</f>
        <v>306217.2934265834</v>
      </c>
      <c r="J421" s="143" t="str">
        <f>IF($K419=$C421,"Intt OK","Intt CHECK IT")</f>
        <v>Intt OK</v>
      </c>
      <c r="K421" s="15"/>
    </row>
    <row r="422" spans="1:11" ht="12.75" customHeight="1" x14ac:dyDescent="0.25">
      <c r="I422" s="135" t="str">
        <f>IF($I421=$G426,"OK","CHECK IT")</f>
        <v>OK</v>
      </c>
      <c r="J422" s="16"/>
    </row>
    <row r="423" spans="1:11" s="1" customFormat="1" ht="12.75" customHeight="1" x14ac:dyDescent="0.25">
      <c r="A423" s="2"/>
      <c r="B423" s="438" t="s">
        <v>2</v>
      </c>
      <c r="C423" s="438"/>
      <c r="D423" s="438"/>
      <c r="E423" s="438" t="s">
        <v>3</v>
      </c>
      <c r="F423" s="438"/>
      <c r="G423" s="3" t="s">
        <v>4</v>
      </c>
      <c r="H423" s="136" t="s">
        <v>60</v>
      </c>
      <c r="I423" s="31"/>
      <c r="J423" s="2"/>
      <c r="K423" s="28"/>
    </row>
    <row r="424" spans="1:11" s="1" customFormat="1" ht="12.75" customHeight="1" x14ac:dyDescent="0.25">
      <c r="A424" s="2"/>
      <c r="B424" s="439" t="s">
        <v>107</v>
      </c>
      <c r="C424" s="439"/>
      <c r="D424" s="439"/>
      <c r="E424" s="439" t="s">
        <v>108</v>
      </c>
      <c r="F424" s="439"/>
      <c r="G424" s="4" t="s">
        <v>109</v>
      </c>
      <c r="H424" s="56">
        <v>8.5500000000000007E-2</v>
      </c>
      <c r="I424" s="45"/>
      <c r="J424" s="2"/>
      <c r="K424" s="28"/>
    </row>
    <row r="425" spans="1:11" s="1" customFormat="1" ht="12.75" customHeight="1" x14ac:dyDescent="0.25">
      <c r="A425" s="2"/>
      <c r="B425" s="3" t="s">
        <v>9</v>
      </c>
      <c r="C425" s="5" t="s">
        <v>10</v>
      </c>
      <c r="D425" s="3" t="s">
        <v>11</v>
      </c>
      <c r="E425" s="5" t="s">
        <v>12</v>
      </c>
      <c r="F425" s="3" t="s">
        <v>13</v>
      </c>
      <c r="G425" s="5" t="s">
        <v>14</v>
      </c>
      <c r="H425" s="48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6">
        <v>40460</v>
      </c>
      <c r="D426" s="6">
        <v>15000</v>
      </c>
      <c r="E426" s="6">
        <f>C426*8.33%</f>
        <v>3370.3179999999998</v>
      </c>
      <c r="F426" s="6">
        <v>1250</v>
      </c>
      <c r="G426" s="15">
        <f>$G$14+$G$33+$G$53+$G$73+$G$93+$G$112+$G$131+$G$150+$G$169+$G$188+$G$207+$G$227+$G$246+$G$266+$G$286+$G$306+$G$325+$G$344+$G$364+$G$383+$G$402+$G$421</f>
        <v>306217.2934265834</v>
      </c>
      <c r="H426" s="15">
        <f t="shared" ref="H426:H437" si="95">E426-F426</f>
        <v>2120.3179999999998</v>
      </c>
      <c r="I426" s="31"/>
      <c r="J426" s="16"/>
      <c r="K426" s="15">
        <f>(G426)*($H$424/12)</f>
        <v>2181.7982156644071</v>
      </c>
    </row>
    <row r="427" spans="1:11" s="1" customFormat="1" ht="12.75" customHeight="1" x14ac:dyDescent="0.25">
      <c r="A427" s="2"/>
      <c r="B427" s="2" t="s">
        <v>28</v>
      </c>
      <c r="C427" s="6">
        <v>40460</v>
      </c>
      <c r="D427" s="6">
        <v>15000</v>
      </c>
      <c r="E427" s="6">
        <f t="shared" ref="E427:E437" si="96">C427*8.33%</f>
        <v>3370.3179999999998</v>
      </c>
      <c r="F427" s="6">
        <v>1250</v>
      </c>
      <c r="G427" s="15">
        <f t="shared" ref="G427:G437" si="97">$G426+$H426</f>
        <v>308337.61142658343</v>
      </c>
      <c r="H427" s="15">
        <f t="shared" si="95"/>
        <v>2120.3179999999998</v>
      </c>
      <c r="I427" s="31"/>
      <c r="J427" s="16"/>
      <c r="K427" s="15">
        <f t="shared" ref="K427:K437" si="98">(G427)*($H$424/12)</f>
        <v>2196.9054814144069</v>
      </c>
    </row>
    <row r="428" spans="1:11" s="1" customFormat="1" ht="12.75" customHeight="1" x14ac:dyDescent="0.25">
      <c r="A428" s="2"/>
      <c r="B428" s="2" t="s">
        <v>29</v>
      </c>
      <c r="C428" s="6">
        <v>40460</v>
      </c>
      <c r="D428" s="6">
        <v>15000</v>
      </c>
      <c r="E428" s="6">
        <f t="shared" si="96"/>
        <v>3370.3179999999998</v>
      </c>
      <c r="F428" s="6">
        <v>1250</v>
      </c>
      <c r="G428" s="15">
        <f t="shared" si="97"/>
        <v>310457.92942658346</v>
      </c>
      <c r="H428" s="15">
        <f t="shared" si="95"/>
        <v>2120.3179999999998</v>
      </c>
      <c r="I428" s="31"/>
      <c r="J428" s="16"/>
      <c r="K428" s="15">
        <f t="shared" si="98"/>
        <v>2212.0127471644073</v>
      </c>
    </row>
    <row r="429" spans="1:11" s="1" customFormat="1" ht="12.75" customHeight="1" x14ac:dyDescent="0.25">
      <c r="A429" s="2"/>
      <c r="B429" s="2" t="s">
        <v>30</v>
      </c>
      <c r="C429" s="6">
        <v>40460</v>
      </c>
      <c r="D429" s="6">
        <v>15000</v>
      </c>
      <c r="E429" s="6">
        <f t="shared" si="96"/>
        <v>3370.3179999999998</v>
      </c>
      <c r="F429" s="6">
        <v>1250</v>
      </c>
      <c r="G429" s="15">
        <f t="shared" si="97"/>
        <v>312578.24742658349</v>
      </c>
      <c r="H429" s="15">
        <f t="shared" si="95"/>
        <v>2120.3179999999998</v>
      </c>
      <c r="I429" s="31" t="s">
        <v>54</v>
      </c>
      <c r="J429" s="16"/>
      <c r="K429" s="15">
        <f t="shared" si="98"/>
        <v>2227.1200129144077</v>
      </c>
    </row>
    <row r="430" spans="1:11" s="1" customFormat="1" ht="12.75" customHeight="1" x14ac:dyDescent="0.25">
      <c r="A430" s="2"/>
      <c r="B430" s="2" t="s">
        <v>31</v>
      </c>
      <c r="C430" s="6">
        <v>41681</v>
      </c>
      <c r="D430" s="6">
        <v>15000</v>
      </c>
      <c r="E430" s="6">
        <f t="shared" si="96"/>
        <v>3472.0272999999997</v>
      </c>
      <c r="F430" s="6">
        <v>1250</v>
      </c>
      <c r="G430" s="15">
        <f t="shared" si="97"/>
        <v>314698.56542658352</v>
      </c>
      <c r="H430" s="15">
        <f t="shared" si="95"/>
        <v>2222.0272999999997</v>
      </c>
      <c r="I430" s="31"/>
      <c r="J430" s="16"/>
      <c r="K430" s="15">
        <f t="shared" si="98"/>
        <v>2242.2272786644075</v>
      </c>
    </row>
    <row r="431" spans="1:11" s="1" customFormat="1" ht="12.75" customHeight="1" x14ac:dyDescent="0.25">
      <c r="A431" s="2"/>
      <c r="B431" s="2" t="s">
        <v>32</v>
      </c>
      <c r="C431" s="6">
        <v>41681</v>
      </c>
      <c r="D431" s="6">
        <v>15000</v>
      </c>
      <c r="E431" s="6">
        <f t="shared" si="96"/>
        <v>3472.0272999999997</v>
      </c>
      <c r="F431" s="6">
        <v>1250</v>
      </c>
      <c r="G431" s="15">
        <f t="shared" si="97"/>
        <v>316920.59272658353</v>
      </c>
      <c r="H431" s="15">
        <f t="shared" si="95"/>
        <v>2222.0272999999997</v>
      </c>
      <c r="I431" s="31"/>
      <c r="J431" s="16"/>
      <c r="K431" s="15">
        <f t="shared" si="98"/>
        <v>2258.0592231769078</v>
      </c>
    </row>
    <row r="432" spans="1:11" s="1" customFormat="1" ht="12.75" customHeight="1" x14ac:dyDescent="0.25">
      <c r="A432" s="2"/>
      <c r="B432" s="2" t="s">
        <v>33</v>
      </c>
      <c r="C432" s="6">
        <v>41681</v>
      </c>
      <c r="D432" s="6">
        <v>15000</v>
      </c>
      <c r="E432" s="6">
        <f t="shared" si="96"/>
        <v>3472.0272999999997</v>
      </c>
      <c r="F432" s="6">
        <v>1250</v>
      </c>
      <c r="G432" s="15">
        <f t="shared" si="97"/>
        <v>319142.62002658355</v>
      </c>
      <c r="H432" s="15">
        <f t="shared" si="95"/>
        <v>2222.0272999999997</v>
      </c>
      <c r="I432" s="31"/>
      <c r="J432" s="16"/>
      <c r="K432" s="15">
        <f t="shared" si="98"/>
        <v>2273.8911676894077</v>
      </c>
    </row>
    <row r="433" spans="1:11" s="1" customFormat="1" ht="12.75" customHeight="1" x14ac:dyDescent="0.25">
      <c r="A433" s="2"/>
      <c r="B433" s="2" t="s">
        <v>17</v>
      </c>
      <c r="C433" s="6">
        <v>41681</v>
      </c>
      <c r="D433" s="6">
        <v>15000</v>
      </c>
      <c r="E433" s="6">
        <f t="shared" si="96"/>
        <v>3472.0272999999997</v>
      </c>
      <c r="F433" s="6">
        <v>1250</v>
      </c>
      <c r="G433" s="15">
        <f t="shared" si="97"/>
        <v>321364.64732658357</v>
      </c>
      <c r="H433" s="15">
        <f t="shared" si="95"/>
        <v>2222.0272999999997</v>
      </c>
      <c r="I433" s="31"/>
      <c r="J433" s="16"/>
      <c r="K433" s="15">
        <f t="shared" si="98"/>
        <v>2289.723112201908</v>
      </c>
    </row>
    <row r="434" spans="1:11" s="1" customFormat="1" ht="12.75" customHeight="1" x14ac:dyDescent="0.25">
      <c r="A434" s="2"/>
      <c r="B434" s="2" t="s">
        <v>18</v>
      </c>
      <c r="C434" s="6">
        <v>41681</v>
      </c>
      <c r="D434" s="6">
        <v>15000</v>
      </c>
      <c r="E434" s="6">
        <f t="shared" si="96"/>
        <v>3472.0272999999997</v>
      </c>
      <c r="F434" s="6">
        <v>1250</v>
      </c>
      <c r="G434" s="15">
        <f t="shared" si="97"/>
        <v>323586.67462658358</v>
      </c>
      <c r="H434" s="15">
        <f t="shared" si="95"/>
        <v>2222.0272999999997</v>
      </c>
      <c r="I434" s="31"/>
      <c r="J434" s="16"/>
      <c r="K434" s="15">
        <f t="shared" si="98"/>
        <v>2305.5550567144082</v>
      </c>
    </row>
    <row r="435" spans="1:11" s="1" customFormat="1" ht="12.75" customHeight="1" x14ac:dyDescent="0.25">
      <c r="A435" s="2"/>
      <c r="B435" s="2" t="s">
        <v>19</v>
      </c>
      <c r="C435" s="6">
        <v>41681</v>
      </c>
      <c r="D435" s="6">
        <v>15000</v>
      </c>
      <c r="E435" s="6">
        <f t="shared" ref="E435" si="99">C435*8.33%</f>
        <v>3472.0272999999997</v>
      </c>
      <c r="F435" s="6">
        <v>1250</v>
      </c>
      <c r="G435" s="15">
        <f t="shared" si="97"/>
        <v>325808.7019265836</v>
      </c>
      <c r="H435" s="15">
        <f t="shared" ref="H435" si="100">E435-F435</f>
        <v>2222.0272999999997</v>
      </c>
      <c r="I435" s="31"/>
      <c r="J435" s="16"/>
      <c r="K435" s="15">
        <f t="shared" ref="K435" si="101">(G435)*($H$424/12)</f>
        <v>2321.3870012269081</v>
      </c>
    </row>
    <row r="436" spans="1:11" s="1" customFormat="1" ht="12.75" customHeight="1" x14ac:dyDescent="0.25">
      <c r="A436" s="2"/>
      <c r="B436" s="2" t="s">
        <v>20</v>
      </c>
      <c r="C436" s="6">
        <v>45060</v>
      </c>
      <c r="D436" s="6">
        <v>15000</v>
      </c>
      <c r="E436" s="6">
        <f t="shared" si="96"/>
        <v>3753.498</v>
      </c>
      <c r="F436" s="6">
        <v>1250</v>
      </c>
      <c r="G436" s="15">
        <f t="shared" si="97"/>
        <v>328030.72922658361</v>
      </c>
      <c r="H436" s="15">
        <f t="shared" si="95"/>
        <v>2503.498</v>
      </c>
      <c r="I436" s="31"/>
      <c r="J436" s="16"/>
      <c r="K436" s="15">
        <f t="shared" si="98"/>
        <v>2337.2189457394084</v>
      </c>
    </row>
    <row r="437" spans="1:11" s="1" customFormat="1" ht="12.75" customHeight="1" x14ac:dyDescent="0.25">
      <c r="A437" s="2"/>
      <c r="B437" s="2" t="s">
        <v>21</v>
      </c>
      <c r="C437" s="6">
        <v>45060</v>
      </c>
      <c r="D437" s="6">
        <v>15000</v>
      </c>
      <c r="E437" s="6">
        <f t="shared" si="96"/>
        <v>3753.498</v>
      </c>
      <c r="F437" s="6">
        <v>1250</v>
      </c>
      <c r="G437" s="15">
        <f t="shared" si="97"/>
        <v>330534.22722658364</v>
      </c>
      <c r="H437" s="15">
        <f t="shared" si="95"/>
        <v>2503.498</v>
      </c>
      <c r="I437" s="31"/>
      <c r="J437" s="16"/>
      <c r="K437" s="15">
        <f t="shared" si="98"/>
        <v>2355.0563689894084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502046</v>
      </c>
      <c r="D438" s="9" t="s">
        <v>23</v>
      </c>
      <c r="E438" s="8">
        <f>SUM(E426:E437)</f>
        <v>41820.431800000006</v>
      </c>
      <c r="F438" s="8">
        <f>SUM(F426:F437)</f>
        <v>15000</v>
      </c>
      <c r="G438" s="30">
        <f>SUM(G426:G437)</f>
        <v>3817677.8402190027</v>
      </c>
      <c r="H438" s="30">
        <f>SUM(H426:H437)</f>
        <v>26820.431799999998</v>
      </c>
      <c r="I438" s="38">
        <f>H424/12</f>
        <v>7.1250000000000003E-3</v>
      </c>
      <c r="J438" s="23"/>
      <c r="K438" s="30">
        <f>SUM(K426:K437)</f>
        <v>27200.954611560395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10">
        <f>G438*I438</f>
        <v>27200.954611560395</v>
      </c>
      <c r="D440" s="2"/>
      <c r="E440" s="2"/>
      <c r="F440" s="2" t="s">
        <v>25</v>
      </c>
      <c r="G440" s="73">
        <f>$C440+$H438</f>
        <v>54021.386411560394</v>
      </c>
      <c r="H440" s="15"/>
      <c r="I440" s="15">
        <f>SUM($I$14,$G$33,$G$53,$G$73,$G$93,$G$112,$G$131,$G$150,$G$169,$G$188,$G$207,$G$227,$G$246,$G$266,$G$286,$G$306,$G$325,$G$344,$G$364,$G$383,$G$402,$G$421,$G$440)</f>
        <v>360238.67983814381</v>
      </c>
      <c r="J440" s="143" t="str">
        <f>IF($K438=$C440,"Intt OK","Intt CHECK IT")</f>
        <v>Intt OK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5" t="str">
        <f>IF($I440=$G445,"OK","CHECK IT")</f>
        <v>OK</v>
      </c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12.75" customHeight="1" x14ac:dyDescent="0.25">
      <c r="A443" s="2"/>
      <c r="B443" s="439" t="s">
        <v>107</v>
      </c>
      <c r="C443" s="439"/>
      <c r="D443" s="439"/>
      <c r="E443" s="439" t="s">
        <v>108</v>
      </c>
      <c r="F443" s="439"/>
      <c r="G443" s="4" t="s">
        <v>109</v>
      </c>
      <c r="H443" s="56">
        <v>8.5500000000000007E-2</v>
      </c>
      <c r="I443" s="45"/>
      <c r="J443" s="2"/>
      <c r="K443" s="28"/>
    </row>
    <row r="444" spans="1:11" s="1" customFormat="1" ht="27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45060</v>
      </c>
      <c r="D445" s="6">
        <v>15000</v>
      </c>
      <c r="E445" s="6">
        <f t="shared" ref="E445:E446" si="102">$C445*8.33%</f>
        <v>3753.498</v>
      </c>
      <c r="F445" s="6">
        <v>1250</v>
      </c>
      <c r="G445" s="15">
        <f>$G$14+$G$33+$G$53+$G$73+$G$93+$G$112+$G$131+$G$150+$G$169+$G$188+$G$207+$G$227+$G$246+$G$266+$G$286+$G$306+$G$325+$G$344+$G$364+$G$383+$G$402+$G$421+$G$440</f>
        <v>360238.67983814381</v>
      </c>
      <c r="H445" s="15">
        <f t="shared" ref="H445:H446" si="103">$E445-$F445</f>
        <v>2503.498</v>
      </c>
      <c r="I445" s="31"/>
      <c r="J445" s="16"/>
      <c r="K445" s="15">
        <f>(G445)*($H$443/12)</f>
        <v>2566.7005938467746</v>
      </c>
    </row>
    <row r="446" spans="1:11" s="1" customFormat="1" ht="12.75" customHeight="1" x14ac:dyDescent="0.25">
      <c r="A446" s="2"/>
      <c r="B446" s="2" t="s">
        <v>28</v>
      </c>
      <c r="C446" s="6">
        <v>45060</v>
      </c>
      <c r="D446" s="6">
        <v>15000</v>
      </c>
      <c r="E446" s="6">
        <f t="shared" si="102"/>
        <v>3753.498</v>
      </c>
      <c r="F446" s="6">
        <v>1250</v>
      </c>
      <c r="G446" s="15">
        <f t="shared" ref="G446" si="104">$G445+$H445</f>
        <v>362742.17783814383</v>
      </c>
      <c r="H446" s="15">
        <f t="shared" si="103"/>
        <v>2503.498</v>
      </c>
      <c r="I446" s="31"/>
      <c r="J446" s="16"/>
      <c r="K446" s="15">
        <f>(G446)*($H$443/12)</f>
        <v>2584.5380170967751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90120</v>
      </c>
      <c r="D447" s="9" t="s">
        <v>23</v>
      </c>
      <c r="E447" s="8">
        <f t="shared" ref="E447:H447" si="105">SUM(E445:E446)</f>
        <v>7506.9960000000001</v>
      </c>
      <c r="F447" s="8">
        <f t="shared" si="105"/>
        <v>2500</v>
      </c>
      <c r="G447" s="8">
        <f t="shared" si="105"/>
        <v>722980.85767628765</v>
      </c>
      <c r="H447" s="8">
        <f t="shared" si="105"/>
        <v>5006.9960000000001</v>
      </c>
      <c r="I447" s="38">
        <f>H443/12</f>
        <v>7.1250000000000003E-3</v>
      </c>
      <c r="J447" s="23"/>
      <c r="K447" s="30">
        <f>SUM(K445:K446)</f>
        <v>5151.2386109435502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5151.2386109435492</v>
      </c>
      <c r="D449" s="2"/>
      <c r="E449" s="2"/>
      <c r="F449" s="2" t="s">
        <v>25</v>
      </c>
      <c r="G449" s="73">
        <f>$C449+$H447</f>
        <v>10158.234610943549</v>
      </c>
      <c r="H449" s="15"/>
      <c r="I449" s="6">
        <f>SUM($I$14,$G$33,$G$53,$G$73,$G$93,$G$112,$G$131,$G$150,$G$169,$G$188,$G$207,$G$227,$G$246,$G$266,$G$286,$G$306,$G$325,$G$344,$G$364,$G$383,$G$402,$G$421,$G$440,$G$449)</f>
        <v>370396.91444908734</v>
      </c>
      <c r="J449" s="143" t="str">
        <f>IF($K447=$C449,"Intt OK","Intt CHECK IT")</f>
        <v>Intt OK</v>
      </c>
      <c r="K449" s="15"/>
    </row>
    <row r="450" spans="1:11" s="1" customFormat="1" ht="12.75" customHeight="1" x14ac:dyDescent="0.25">
      <c r="G450" s="28"/>
      <c r="H450" s="28"/>
      <c r="I450" s="135" t="str">
        <f>IF($I449=$G453,"OK","CHECK IT")</f>
        <v>OK</v>
      </c>
      <c r="J450" s="16"/>
      <c r="K450" s="28"/>
    </row>
    <row r="451" spans="1:11" ht="12.75" customHeight="1" thickBot="1" x14ac:dyDescent="0.3">
      <c r="B451" s="2" t="s">
        <v>61</v>
      </c>
      <c r="C451" s="10">
        <f>G14+G33+G53+G73+G93+G112+G131+G150+G169+G188+G207+G227+G246+G266+G286+G306+G325+G344+G364+G383+G402+G421+G440+G449</f>
        <v>370396.91444908734</v>
      </c>
    </row>
    <row r="452" spans="1:11" s="1" customFormat="1" ht="24" thickBot="1" x14ac:dyDescent="0.3">
      <c r="C452" s="440" t="s">
        <v>191</v>
      </c>
      <c r="D452" s="441"/>
      <c r="E452" s="441"/>
      <c r="F452" s="441"/>
      <c r="G452" s="441"/>
      <c r="H452" s="441"/>
      <c r="I452" s="441"/>
      <c r="J452" s="441"/>
      <c r="K452" s="442"/>
    </row>
    <row r="453" spans="1:11" ht="31.5" thickBot="1" x14ac:dyDescent="0.3">
      <c r="A453" s="142" t="s">
        <v>126</v>
      </c>
      <c r="C453" s="200" t="s">
        <v>108</v>
      </c>
      <c r="D453" s="201" t="s">
        <v>192</v>
      </c>
      <c r="E453" s="204" t="s">
        <v>109</v>
      </c>
      <c r="F453" s="251" t="s">
        <v>120</v>
      </c>
      <c r="G453" s="202">
        <f>SUM(G440,G421,G402,G383,G364,G344,G325,G306,G286,G266,G246,G227,G207,G188,G169,G150,G131,G112,G93,G73,G53,G33,G14,G449)</f>
        <v>370396.91444908729</v>
      </c>
      <c r="H453" s="203" t="str">
        <f>IF(AND($C451=$G453),"OK",IF(AND($G453=$I451),"OK","CHECK IT"))</f>
        <v>OK</v>
      </c>
      <c r="I453" s="204"/>
      <c r="J453" s="205"/>
      <c r="K453" s="206"/>
    </row>
    <row r="454" spans="1:11" ht="15.75" x14ac:dyDescent="0.25">
      <c r="A454" s="100"/>
      <c r="C454" s="100"/>
      <c r="D454" s="207" t="s">
        <v>193</v>
      </c>
      <c r="E454" s="244" t="s">
        <v>107</v>
      </c>
      <c r="F454" s="248"/>
      <c r="G454" s="208"/>
      <c r="H454" s="209">
        <f>C451-G453</f>
        <v>0</v>
      </c>
      <c r="I454" s="210"/>
      <c r="J454" s="211"/>
      <c r="K454" s="212"/>
    </row>
    <row r="455" spans="1:11" ht="23.25" x14ac:dyDescent="0.25">
      <c r="A455" s="109"/>
      <c r="C455" s="213"/>
      <c r="D455" s="207" t="s">
        <v>194</v>
      </c>
      <c r="E455" s="244" t="s">
        <v>23</v>
      </c>
      <c r="F455" s="252"/>
      <c r="G455" s="207"/>
      <c r="H455" s="214"/>
      <c r="I455" s="215"/>
      <c r="J455" s="211"/>
      <c r="K455" s="212"/>
    </row>
    <row r="456" spans="1:11" ht="36" x14ac:dyDescent="0.25">
      <c r="A456" s="113"/>
      <c r="B456" s="114"/>
      <c r="C456" s="216" t="s">
        <v>147</v>
      </c>
      <c r="D456" s="217"/>
      <c r="E456" s="218" t="s">
        <v>146</v>
      </c>
      <c r="F456" s="218" t="s">
        <v>145</v>
      </c>
      <c r="G456" s="219"/>
      <c r="H456" s="218" t="s">
        <v>144</v>
      </c>
      <c r="I456" s="220"/>
      <c r="J456" s="221"/>
      <c r="K456" s="222" t="s">
        <v>143</v>
      </c>
    </row>
    <row r="457" spans="1:11" x14ac:dyDescent="0.25">
      <c r="A457" s="120"/>
      <c r="B457" s="59"/>
      <c r="C457" s="223">
        <f>SUM(C438,C419,C400,C381,C362,C342,C323,C304,C284,C264,C244,C225,C205,C186,C167,C148,C129,C110,C91,C71,C51,C31,C12,C447)</f>
        <v>4634271</v>
      </c>
      <c r="D457" s="224"/>
      <c r="E457" s="225">
        <f>SUM(E438,E419,E400,E381,E362,E342,E323,E304,E284,E264,E244,E225,E205,E186,E167,E148,E129,E110,E91,E71,E51,E31,E12,E447)</f>
        <v>386034.77429999993</v>
      </c>
      <c r="F457" s="225">
        <f>SUM(F438,F419,F400,F381,F362,F342,F323,F304,F284,F264,F244,F225,F205,F186,F167,F148,F129,F110,F91,F71,F51,F31,F12,F447)</f>
        <v>164659</v>
      </c>
      <c r="G457" s="257"/>
      <c r="H457" s="225">
        <f>SUM(H438,H419,H400,H381,H362,H342,H323,H304,H284,H264,H244,H225,H205,H186,H167,H148,H129,H110,H91,H71,H51,H31,H12,H447)</f>
        <v>221375.77430000005</v>
      </c>
      <c r="I457" s="258"/>
      <c r="J457" s="221"/>
      <c r="K457" s="227">
        <f>SUM(K438,K419,K400,K381,K362,K342,K323,K304,K284,K264,K244,K225,K205,K186,K167,K148,K129,K110,K91,K71,K51,K31,K12,K447)</f>
        <v>149021.1401490873</v>
      </c>
    </row>
    <row r="458" spans="1:11" ht="15.75" thickBot="1" x14ac:dyDescent="0.3">
      <c r="A458" s="120"/>
      <c r="B458" s="59"/>
      <c r="C458" s="228"/>
      <c r="D458" s="229"/>
      <c r="E458" s="210">
        <f>$C457*8.33%</f>
        <v>386034.77429999999</v>
      </c>
      <c r="F458" s="229"/>
      <c r="G458" s="210"/>
      <c r="H458" s="210">
        <f>$E458-$F457</f>
        <v>221375.77429999999</v>
      </c>
      <c r="I458" s="231"/>
      <c r="J458" s="211"/>
      <c r="K458" s="212"/>
    </row>
    <row r="459" spans="1:11" ht="24" thickBot="1" x14ac:dyDescent="0.3">
      <c r="A459" s="120"/>
      <c r="B459" s="59"/>
      <c r="C459" s="228"/>
      <c r="D459" s="229"/>
      <c r="E459" s="232" t="str">
        <f>IF($E457=$E458,"OK","CHECK IT")</f>
        <v>OK</v>
      </c>
      <c r="F459" s="230"/>
      <c r="G459" s="210"/>
      <c r="H459" s="232" t="str">
        <f>IF($H457=$H458,"OK","CHECK IT")</f>
        <v>OK</v>
      </c>
      <c r="I459" s="215"/>
      <c r="J459" s="211"/>
      <c r="K459" s="212"/>
    </row>
    <row r="460" spans="1:11" ht="27" thickBot="1" x14ac:dyDescent="0.3">
      <c r="A460" s="124"/>
      <c r="B460" s="59"/>
      <c r="C460" s="233"/>
      <c r="D460" s="234"/>
      <c r="E460" s="209">
        <f>$E457-$E458</f>
        <v>0</v>
      </c>
      <c r="F460" s="235"/>
      <c r="G460" s="235"/>
      <c r="H460" s="209">
        <f>$H457-$H458</f>
        <v>0</v>
      </c>
      <c r="I460" s="215"/>
      <c r="J460" s="211"/>
      <c r="K460" s="212"/>
    </row>
    <row r="461" spans="1:11" ht="24.75" thickBot="1" x14ac:dyDescent="0.3">
      <c r="A461" s="127"/>
      <c r="B461" s="104"/>
      <c r="C461" s="216" t="s">
        <v>143</v>
      </c>
      <c r="D461" s="236"/>
      <c r="E461" s="236"/>
      <c r="F461" s="236"/>
      <c r="G461" s="237"/>
      <c r="H461" s="237"/>
      <c r="I461" s="215"/>
      <c r="J461" s="253" t="str">
        <f>IF($C462=$K457,"Intt OK","Intt CHECK IT")</f>
        <v>Intt OK</v>
      </c>
      <c r="K461" s="254"/>
    </row>
    <row r="462" spans="1:11" ht="31.5" thickBot="1" x14ac:dyDescent="0.3">
      <c r="A462" s="142" t="s">
        <v>128</v>
      </c>
      <c r="B462" s="130"/>
      <c r="C462" s="238">
        <f>SUM(C440,C421,C402,C383,C364,C344,C325,C306,C286,C266,C246,C227,C207,C188,C169,C150,C131,C112,C93,C73,C53,C33,C14,C449)</f>
        <v>149021.1401490873</v>
      </c>
      <c r="D462" s="239"/>
      <c r="E462" s="240" t="s">
        <v>139</v>
      </c>
      <c r="F462" s="239" t="str">
        <f>IF(G453=(H457+K457),"OK", "False")</f>
        <v>OK</v>
      </c>
      <c r="G462" s="241"/>
      <c r="H462" s="241"/>
      <c r="I462" s="255"/>
      <c r="J462" s="243">
        <f>$C462-$K457</f>
        <v>0</v>
      </c>
      <c r="K462" s="256"/>
    </row>
    <row r="463" spans="1:11" ht="36" x14ac:dyDescent="0.55000000000000004">
      <c r="F463" s="177" t="s">
        <v>131</v>
      </c>
    </row>
    <row r="468" spans="2:11" ht="75" customHeight="1" x14ac:dyDescent="0.25">
      <c r="B468" s="353" t="s">
        <v>245</v>
      </c>
      <c r="C468" s="353" t="s">
        <v>246</v>
      </c>
      <c r="D468" s="353" t="s">
        <v>247</v>
      </c>
      <c r="E468" s="353" t="s">
        <v>248</v>
      </c>
      <c r="F468" s="353" t="s">
        <v>249</v>
      </c>
      <c r="G468" s="353" t="s">
        <v>250</v>
      </c>
      <c r="H468" s="353" t="s">
        <v>251</v>
      </c>
      <c r="I468" s="353" t="s">
        <v>252</v>
      </c>
      <c r="J468" s="353" t="s">
        <v>253</v>
      </c>
    </row>
    <row r="469" spans="2:11" x14ac:dyDescent="0.25">
      <c r="B469" s="354" t="s">
        <v>264</v>
      </c>
      <c r="C469" s="355" t="s">
        <v>255</v>
      </c>
      <c r="D469" s="12">
        <v>0</v>
      </c>
      <c r="E469" s="356">
        <f>SUM(D469*8.33%)</f>
        <v>0</v>
      </c>
      <c r="F469" s="356">
        <f>SUM(D469-G469)*1.16%</f>
        <v>0</v>
      </c>
      <c r="G469" s="354">
        <v>0</v>
      </c>
      <c r="H469" s="356">
        <f>SUM(E469-G469)</f>
        <v>0</v>
      </c>
      <c r="I469" s="361">
        <v>0</v>
      </c>
      <c r="J469" s="354"/>
    </row>
    <row r="470" spans="2:11" x14ac:dyDescent="0.25">
      <c r="B470" s="354" t="s">
        <v>264</v>
      </c>
      <c r="C470" s="355">
        <v>35034</v>
      </c>
      <c r="D470" s="6">
        <v>2830</v>
      </c>
      <c r="E470" s="358">
        <f>SUM(D470*8.33%)</f>
        <v>235.739</v>
      </c>
      <c r="F470" s="356">
        <v>0</v>
      </c>
      <c r="G470" s="358">
        <v>236</v>
      </c>
      <c r="H470" s="356">
        <v>0</v>
      </c>
      <c r="I470" s="354"/>
      <c r="J470" s="359"/>
    </row>
    <row r="471" spans="2:11" x14ac:dyDescent="0.25">
      <c r="B471" s="354" t="s">
        <v>264</v>
      </c>
      <c r="C471" s="355">
        <v>35065</v>
      </c>
      <c r="D471" s="6">
        <v>2993</v>
      </c>
      <c r="E471" s="358">
        <f t="shared" ref="E471:E534" si="106">SUM(D471*8.33%)</f>
        <v>249.3169</v>
      </c>
      <c r="F471" s="356">
        <v>0</v>
      </c>
      <c r="G471" s="358">
        <v>249</v>
      </c>
      <c r="H471" s="356">
        <v>0</v>
      </c>
      <c r="I471" s="354"/>
      <c r="J471" s="359"/>
    </row>
    <row r="472" spans="2:11" x14ac:dyDescent="0.25">
      <c r="B472" s="354" t="s">
        <v>264</v>
      </c>
      <c r="C472" s="355">
        <v>35096</v>
      </c>
      <c r="D472" s="6">
        <v>2993</v>
      </c>
      <c r="E472" s="358">
        <f t="shared" si="106"/>
        <v>249.3169</v>
      </c>
      <c r="F472" s="356">
        <v>0</v>
      </c>
      <c r="G472" s="358">
        <v>249</v>
      </c>
      <c r="H472" s="356">
        <v>0</v>
      </c>
      <c r="I472" s="354"/>
      <c r="J472" s="359"/>
    </row>
    <row r="473" spans="2:11" x14ac:dyDescent="0.25">
      <c r="B473" s="354" t="s">
        <v>264</v>
      </c>
      <c r="C473" s="355">
        <v>35125</v>
      </c>
      <c r="D473" s="6">
        <v>2993</v>
      </c>
      <c r="E473" s="358">
        <f t="shared" si="106"/>
        <v>249.3169</v>
      </c>
      <c r="F473" s="356">
        <v>0</v>
      </c>
      <c r="G473" s="358">
        <v>249</v>
      </c>
      <c r="H473" s="356">
        <v>0</v>
      </c>
      <c r="I473" s="354"/>
      <c r="J473" s="360">
        <v>12</v>
      </c>
      <c r="K473" s="370">
        <f>SUM(D470:D473)</f>
        <v>11809</v>
      </c>
    </row>
    <row r="474" spans="2:11" x14ac:dyDescent="0.25">
      <c r="B474" s="354" t="s">
        <v>264</v>
      </c>
      <c r="C474" s="355">
        <v>35156</v>
      </c>
      <c r="D474" s="6">
        <v>2993</v>
      </c>
      <c r="E474" s="358">
        <f t="shared" si="106"/>
        <v>249.3169</v>
      </c>
      <c r="F474" s="356">
        <v>0</v>
      </c>
      <c r="G474" s="358">
        <v>249</v>
      </c>
      <c r="H474" s="356">
        <f t="shared" ref="H474:H533" si="107">SUM(E474-G474)</f>
        <v>0.31690000000000396</v>
      </c>
      <c r="I474" s="354"/>
      <c r="J474" s="359"/>
    </row>
    <row r="475" spans="2:11" x14ac:dyDescent="0.25">
      <c r="B475" s="354" t="s">
        <v>264</v>
      </c>
      <c r="C475" s="355">
        <v>35186</v>
      </c>
      <c r="D475" s="6">
        <v>3139</v>
      </c>
      <c r="E475" s="358">
        <f t="shared" si="106"/>
        <v>261.4787</v>
      </c>
      <c r="F475" s="356">
        <v>0</v>
      </c>
      <c r="G475" s="358">
        <v>261</v>
      </c>
      <c r="H475" s="356">
        <f t="shared" si="107"/>
        <v>0.47870000000000346</v>
      </c>
      <c r="I475" s="354"/>
      <c r="J475" s="359"/>
    </row>
    <row r="476" spans="2:11" x14ac:dyDescent="0.25">
      <c r="B476" s="354" t="s">
        <v>264</v>
      </c>
      <c r="C476" s="355">
        <v>35217</v>
      </c>
      <c r="D476" s="6">
        <v>3139</v>
      </c>
      <c r="E476" s="358">
        <f t="shared" si="106"/>
        <v>261.4787</v>
      </c>
      <c r="F476" s="356">
        <v>0</v>
      </c>
      <c r="G476" s="358">
        <v>261</v>
      </c>
      <c r="H476" s="356">
        <f t="shared" si="107"/>
        <v>0.47870000000000346</v>
      </c>
      <c r="I476" s="354"/>
      <c r="J476" s="359"/>
    </row>
    <row r="477" spans="2:11" x14ac:dyDescent="0.25">
      <c r="B477" s="354" t="s">
        <v>264</v>
      </c>
      <c r="C477" s="355">
        <v>35247</v>
      </c>
      <c r="D477" s="6">
        <v>3139</v>
      </c>
      <c r="E477" s="358">
        <f t="shared" si="106"/>
        <v>261.4787</v>
      </c>
      <c r="F477" s="356">
        <v>0</v>
      </c>
      <c r="G477" s="358">
        <v>261</v>
      </c>
      <c r="H477" s="356">
        <f t="shared" si="107"/>
        <v>0.47870000000000346</v>
      </c>
      <c r="I477" s="354"/>
      <c r="J477" s="359"/>
    </row>
    <row r="478" spans="2:11" x14ac:dyDescent="0.25">
      <c r="B478" s="354" t="s">
        <v>264</v>
      </c>
      <c r="C478" s="355">
        <v>35278</v>
      </c>
      <c r="D478" s="6">
        <v>3139</v>
      </c>
      <c r="E478" s="358">
        <f t="shared" si="106"/>
        <v>261.4787</v>
      </c>
      <c r="F478" s="356">
        <v>0</v>
      </c>
      <c r="G478" s="358">
        <v>261</v>
      </c>
      <c r="H478" s="356">
        <f t="shared" si="107"/>
        <v>0.47870000000000346</v>
      </c>
      <c r="I478" s="354"/>
      <c r="J478" s="359"/>
    </row>
    <row r="479" spans="2:11" x14ac:dyDescent="0.25">
      <c r="B479" s="354" t="s">
        <v>264</v>
      </c>
      <c r="C479" s="355">
        <v>35309</v>
      </c>
      <c r="D479" s="6">
        <v>3221</v>
      </c>
      <c r="E479" s="358">
        <f t="shared" si="106"/>
        <v>268.30930000000001</v>
      </c>
      <c r="F479" s="356">
        <v>0</v>
      </c>
      <c r="G479" s="358">
        <v>268</v>
      </c>
      <c r="H479" s="356">
        <f t="shared" si="107"/>
        <v>0.30930000000000746</v>
      </c>
      <c r="I479" s="354"/>
      <c r="J479" s="359"/>
    </row>
    <row r="480" spans="2:11" x14ac:dyDescent="0.25">
      <c r="B480" s="354" t="s">
        <v>264</v>
      </c>
      <c r="C480" s="355">
        <v>35339</v>
      </c>
      <c r="D480" s="6">
        <v>3221</v>
      </c>
      <c r="E480" s="358">
        <f t="shared" si="106"/>
        <v>268.30930000000001</v>
      </c>
      <c r="F480" s="356">
        <v>0</v>
      </c>
      <c r="G480" s="358">
        <v>268</v>
      </c>
      <c r="H480" s="356">
        <f t="shared" si="107"/>
        <v>0.30930000000000746</v>
      </c>
      <c r="I480" s="354"/>
      <c r="J480" s="359"/>
    </row>
    <row r="481" spans="2:11" x14ac:dyDescent="0.25">
      <c r="B481" s="354" t="s">
        <v>264</v>
      </c>
      <c r="C481" s="355">
        <v>35370</v>
      </c>
      <c r="D481" s="6">
        <v>3385</v>
      </c>
      <c r="E481" s="358">
        <f t="shared" si="106"/>
        <v>281.97050000000002</v>
      </c>
      <c r="F481" s="356">
        <v>0</v>
      </c>
      <c r="G481" s="358">
        <v>282</v>
      </c>
      <c r="H481" s="356">
        <f t="shared" si="107"/>
        <v>-2.9499999999984539E-2</v>
      </c>
      <c r="I481" s="354"/>
      <c r="J481" s="359"/>
    </row>
    <row r="482" spans="2:11" x14ac:dyDescent="0.25">
      <c r="B482" s="354" t="s">
        <v>264</v>
      </c>
      <c r="C482" s="355">
        <v>35400</v>
      </c>
      <c r="D482" s="6">
        <v>3472</v>
      </c>
      <c r="E482" s="358">
        <f t="shared" si="106"/>
        <v>289.2176</v>
      </c>
      <c r="F482" s="356">
        <v>0</v>
      </c>
      <c r="G482" s="358">
        <v>289</v>
      </c>
      <c r="H482" s="356">
        <f t="shared" si="107"/>
        <v>0.21760000000000446</v>
      </c>
      <c r="I482" s="354"/>
      <c r="J482" s="359"/>
    </row>
    <row r="483" spans="2:11" x14ac:dyDescent="0.25">
      <c r="B483" s="354" t="s">
        <v>264</v>
      </c>
      <c r="C483" s="355">
        <v>35431</v>
      </c>
      <c r="D483" s="6">
        <v>3472</v>
      </c>
      <c r="E483" s="358">
        <f t="shared" si="106"/>
        <v>289.2176</v>
      </c>
      <c r="F483" s="356">
        <v>0</v>
      </c>
      <c r="G483" s="358">
        <v>289</v>
      </c>
      <c r="H483" s="356">
        <f t="shared" si="107"/>
        <v>0.21760000000000446</v>
      </c>
      <c r="I483" s="354"/>
      <c r="J483" s="359"/>
    </row>
    <row r="484" spans="2:11" x14ac:dyDescent="0.25">
      <c r="B484" s="354" t="s">
        <v>264</v>
      </c>
      <c r="C484" s="355">
        <v>35462</v>
      </c>
      <c r="D484" s="6">
        <v>3472</v>
      </c>
      <c r="E484" s="358">
        <f t="shared" si="106"/>
        <v>289.2176</v>
      </c>
      <c r="F484" s="356">
        <v>0</v>
      </c>
      <c r="G484" s="358">
        <v>289</v>
      </c>
      <c r="H484" s="356">
        <f t="shared" si="107"/>
        <v>0.21760000000000446</v>
      </c>
      <c r="I484" s="354"/>
      <c r="J484" s="359"/>
    </row>
    <row r="485" spans="2:11" x14ac:dyDescent="0.25">
      <c r="B485" s="354" t="s">
        <v>264</v>
      </c>
      <c r="C485" s="355">
        <v>35490</v>
      </c>
      <c r="D485" s="6">
        <v>3472</v>
      </c>
      <c r="E485" s="358">
        <f t="shared" si="106"/>
        <v>289.2176</v>
      </c>
      <c r="F485" s="356">
        <v>0</v>
      </c>
      <c r="G485" s="358">
        <v>289</v>
      </c>
      <c r="H485" s="356">
        <f t="shared" si="107"/>
        <v>0.21760000000000446</v>
      </c>
      <c r="I485" s="354"/>
      <c r="J485" s="360">
        <v>12</v>
      </c>
      <c r="K485" s="370">
        <f>SUM(D474:D485)</f>
        <v>39264</v>
      </c>
    </row>
    <row r="486" spans="2:11" x14ac:dyDescent="0.25">
      <c r="B486" s="354" t="s">
        <v>264</v>
      </c>
      <c r="C486" s="355">
        <v>35521</v>
      </c>
      <c r="D486" s="6">
        <v>3472</v>
      </c>
      <c r="E486" s="358">
        <f t="shared" si="106"/>
        <v>289.2176</v>
      </c>
      <c r="F486" s="356">
        <v>0</v>
      </c>
      <c r="G486" s="358">
        <v>289</v>
      </c>
      <c r="H486" s="356">
        <f t="shared" si="107"/>
        <v>0.21760000000000446</v>
      </c>
      <c r="I486" s="354"/>
      <c r="J486" s="360"/>
    </row>
    <row r="487" spans="2:11" x14ac:dyDescent="0.25">
      <c r="B487" s="354" t="s">
        <v>264</v>
      </c>
      <c r="C487" s="355">
        <v>35551</v>
      </c>
      <c r="D487" s="6">
        <v>3472</v>
      </c>
      <c r="E487" s="358">
        <f t="shared" si="106"/>
        <v>289.2176</v>
      </c>
      <c r="F487" s="356">
        <v>0</v>
      </c>
      <c r="G487" s="358">
        <v>289</v>
      </c>
      <c r="H487" s="356">
        <f t="shared" si="107"/>
        <v>0.21760000000000446</v>
      </c>
      <c r="I487" s="354"/>
      <c r="J487" s="360"/>
    </row>
    <row r="488" spans="2:11" x14ac:dyDescent="0.25">
      <c r="B488" s="354" t="s">
        <v>264</v>
      </c>
      <c r="C488" s="355">
        <v>35582</v>
      </c>
      <c r="D488" s="6">
        <v>3472</v>
      </c>
      <c r="E488" s="358">
        <f t="shared" si="106"/>
        <v>289.2176</v>
      </c>
      <c r="F488" s="356">
        <v>0</v>
      </c>
      <c r="G488" s="358">
        <v>289</v>
      </c>
      <c r="H488" s="356">
        <f t="shared" si="107"/>
        <v>0.21760000000000446</v>
      </c>
      <c r="I488" s="354"/>
      <c r="J488" s="360"/>
    </row>
    <row r="489" spans="2:11" x14ac:dyDescent="0.25">
      <c r="B489" s="354" t="s">
        <v>264</v>
      </c>
      <c r="C489" s="355">
        <v>35612</v>
      </c>
      <c r="D489" s="6">
        <v>3472</v>
      </c>
      <c r="E489" s="358">
        <f t="shared" si="106"/>
        <v>289.2176</v>
      </c>
      <c r="F489" s="356">
        <v>0</v>
      </c>
      <c r="G489" s="358">
        <v>289</v>
      </c>
      <c r="H489" s="356">
        <f t="shared" si="107"/>
        <v>0.21760000000000446</v>
      </c>
      <c r="I489" s="354"/>
      <c r="J489" s="360"/>
    </row>
    <row r="490" spans="2:11" x14ac:dyDescent="0.25">
      <c r="B490" s="354" t="s">
        <v>264</v>
      </c>
      <c r="C490" s="355">
        <v>35643</v>
      </c>
      <c r="D490" s="6">
        <v>3472</v>
      </c>
      <c r="E490" s="358">
        <f t="shared" si="106"/>
        <v>289.2176</v>
      </c>
      <c r="F490" s="356">
        <v>0</v>
      </c>
      <c r="G490" s="358">
        <v>289</v>
      </c>
      <c r="H490" s="356">
        <f t="shared" si="107"/>
        <v>0.21760000000000446</v>
      </c>
      <c r="I490" s="354"/>
      <c r="J490" s="360"/>
    </row>
    <row r="491" spans="2:11" x14ac:dyDescent="0.25">
      <c r="B491" s="354" t="s">
        <v>264</v>
      </c>
      <c r="C491" s="355">
        <v>35674</v>
      </c>
      <c r="D491" s="6">
        <v>3626</v>
      </c>
      <c r="E491" s="358">
        <f t="shared" si="106"/>
        <v>302.04579999999999</v>
      </c>
      <c r="F491" s="356">
        <v>0</v>
      </c>
      <c r="G491" s="358">
        <v>302</v>
      </c>
      <c r="H491" s="356">
        <f t="shared" si="107"/>
        <v>4.579999999998563E-2</v>
      </c>
      <c r="I491" s="354"/>
      <c r="J491" s="360"/>
    </row>
    <row r="492" spans="2:11" x14ac:dyDescent="0.25">
      <c r="B492" s="354" t="s">
        <v>264</v>
      </c>
      <c r="C492" s="355">
        <v>35704</v>
      </c>
      <c r="D492" s="6">
        <v>3626</v>
      </c>
      <c r="E492" s="358">
        <f t="shared" si="106"/>
        <v>302.04579999999999</v>
      </c>
      <c r="F492" s="356">
        <v>0</v>
      </c>
      <c r="G492" s="358">
        <v>302</v>
      </c>
      <c r="H492" s="356">
        <f t="shared" si="107"/>
        <v>4.579999999998563E-2</v>
      </c>
      <c r="I492" s="354"/>
      <c r="J492" s="360"/>
    </row>
    <row r="493" spans="2:11" x14ac:dyDescent="0.25">
      <c r="B493" s="354" t="s">
        <v>264</v>
      </c>
      <c r="C493" s="355">
        <v>35735</v>
      </c>
      <c r="D493" s="6">
        <v>3626</v>
      </c>
      <c r="E493" s="358">
        <f t="shared" si="106"/>
        <v>302.04579999999999</v>
      </c>
      <c r="F493" s="356">
        <v>0</v>
      </c>
      <c r="G493" s="358">
        <v>302</v>
      </c>
      <c r="H493" s="356">
        <f t="shared" si="107"/>
        <v>4.579999999998563E-2</v>
      </c>
      <c r="I493" s="354"/>
      <c r="J493" s="360"/>
    </row>
    <row r="494" spans="2:11" x14ac:dyDescent="0.25">
      <c r="B494" s="354" t="s">
        <v>264</v>
      </c>
      <c r="C494" s="355">
        <v>35765</v>
      </c>
      <c r="D494" s="6">
        <v>3875</v>
      </c>
      <c r="E494" s="358">
        <f t="shared" si="106"/>
        <v>322.78750000000002</v>
      </c>
      <c r="F494" s="356">
        <v>0</v>
      </c>
      <c r="G494" s="358">
        <v>310</v>
      </c>
      <c r="H494" s="356">
        <f t="shared" si="107"/>
        <v>12.787500000000023</v>
      </c>
      <c r="I494" s="354"/>
      <c r="J494" s="360"/>
    </row>
    <row r="495" spans="2:11" x14ac:dyDescent="0.25">
      <c r="B495" s="354" t="s">
        <v>264</v>
      </c>
      <c r="C495" s="355">
        <v>35796</v>
      </c>
      <c r="D495" s="6">
        <v>3875</v>
      </c>
      <c r="E495" s="358">
        <f t="shared" si="106"/>
        <v>322.78750000000002</v>
      </c>
      <c r="F495" s="356">
        <v>0</v>
      </c>
      <c r="G495" s="358">
        <v>323</v>
      </c>
      <c r="H495" s="356">
        <f t="shared" si="107"/>
        <v>-0.21249999999997726</v>
      </c>
      <c r="I495" s="354"/>
      <c r="J495" s="360"/>
    </row>
    <row r="496" spans="2:11" x14ac:dyDescent="0.25">
      <c r="B496" s="354" t="s">
        <v>264</v>
      </c>
      <c r="C496" s="355">
        <v>35827</v>
      </c>
      <c r="D496" s="6">
        <v>3875</v>
      </c>
      <c r="E496" s="358">
        <f t="shared" si="106"/>
        <v>322.78750000000002</v>
      </c>
      <c r="F496" s="356">
        <v>0</v>
      </c>
      <c r="G496" s="358">
        <v>323</v>
      </c>
      <c r="H496" s="356">
        <f t="shared" si="107"/>
        <v>-0.21249999999997726</v>
      </c>
      <c r="I496" s="354"/>
      <c r="J496" s="360"/>
    </row>
    <row r="497" spans="2:11" x14ac:dyDescent="0.25">
      <c r="B497" s="354" t="s">
        <v>264</v>
      </c>
      <c r="C497" s="355">
        <v>35855</v>
      </c>
      <c r="D497" s="6">
        <v>6122</v>
      </c>
      <c r="E497" s="358">
        <f t="shared" si="106"/>
        <v>509.96260000000001</v>
      </c>
      <c r="F497" s="356">
        <v>0</v>
      </c>
      <c r="G497" s="358">
        <v>417</v>
      </c>
      <c r="H497" s="356">
        <f t="shared" si="107"/>
        <v>92.962600000000009</v>
      </c>
      <c r="I497" s="354"/>
      <c r="J497" s="360">
        <v>12</v>
      </c>
      <c r="K497" s="370">
        <f>SUM(D486:D497)</f>
        <v>45985</v>
      </c>
    </row>
    <row r="498" spans="2:11" x14ac:dyDescent="0.25">
      <c r="B498" s="354" t="s">
        <v>264</v>
      </c>
      <c r="C498" s="355">
        <v>35886</v>
      </c>
      <c r="D498" s="6">
        <v>3875</v>
      </c>
      <c r="E498" s="358">
        <f t="shared" si="106"/>
        <v>322.78750000000002</v>
      </c>
      <c r="F498" s="356">
        <v>0</v>
      </c>
      <c r="G498" s="358">
        <v>323</v>
      </c>
      <c r="H498" s="356">
        <f t="shared" si="107"/>
        <v>-0.21249999999997726</v>
      </c>
      <c r="I498" s="354"/>
      <c r="J498" s="360"/>
      <c r="K498" s="370" t="s">
        <v>54</v>
      </c>
    </row>
    <row r="499" spans="2:11" x14ac:dyDescent="0.25">
      <c r="B499" s="354" t="s">
        <v>264</v>
      </c>
      <c r="C499" s="355">
        <v>35916</v>
      </c>
      <c r="D499" s="6">
        <v>4053</v>
      </c>
      <c r="E499" s="358">
        <f t="shared" si="106"/>
        <v>337.61489999999998</v>
      </c>
      <c r="F499" s="356">
        <v>0</v>
      </c>
      <c r="G499" s="358">
        <v>338</v>
      </c>
      <c r="H499" s="356">
        <f t="shared" si="107"/>
        <v>-0.38510000000002265</v>
      </c>
      <c r="I499" s="354"/>
      <c r="J499" s="360"/>
    </row>
    <row r="500" spans="2:11" x14ac:dyDescent="0.25">
      <c r="B500" s="354" t="s">
        <v>264</v>
      </c>
      <c r="C500" s="355">
        <v>35947</v>
      </c>
      <c r="D500" s="6">
        <v>4053</v>
      </c>
      <c r="E500" s="358">
        <f t="shared" si="106"/>
        <v>337.61489999999998</v>
      </c>
      <c r="F500" s="356">
        <v>0</v>
      </c>
      <c r="G500" s="358">
        <v>338</v>
      </c>
      <c r="H500" s="356">
        <f t="shared" si="107"/>
        <v>-0.38510000000002265</v>
      </c>
      <c r="I500" s="354"/>
      <c r="J500" s="360"/>
    </row>
    <row r="501" spans="2:11" x14ac:dyDescent="0.25">
      <c r="B501" s="354" t="s">
        <v>264</v>
      </c>
      <c r="C501" s="355">
        <v>35977</v>
      </c>
      <c r="D501" s="6">
        <v>4053</v>
      </c>
      <c r="E501" s="358">
        <f t="shared" si="106"/>
        <v>337.61489999999998</v>
      </c>
      <c r="F501" s="356">
        <v>0</v>
      </c>
      <c r="G501" s="358">
        <v>338</v>
      </c>
      <c r="H501" s="356">
        <f t="shared" si="107"/>
        <v>-0.38510000000002265</v>
      </c>
      <c r="I501" s="354"/>
      <c r="J501" s="360"/>
    </row>
    <row r="502" spans="2:11" x14ac:dyDescent="0.25">
      <c r="B502" s="354" t="s">
        <v>264</v>
      </c>
      <c r="C502" s="355">
        <v>36008</v>
      </c>
      <c r="D502" s="6">
        <v>4053</v>
      </c>
      <c r="E502" s="358">
        <f t="shared" si="106"/>
        <v>337.61489999999998</v>
      </c>
      <c r="F502" s="356">
        <v>0</v>
      </c>
      <c r="G502" s="358">
        <v>338</v>
      </c>
      <c r="H502" s="356">
        <f t="shared" si="107"/>
        <v>-0.38510000000002265</v>
      </c>
      <c r="I502" s="354"/>
      <c r="J502" s="360"/>
    </row>
    <row r="503" spans="2:11" x14ac:dyDescent="0.25">
      <c r="B503" s="354" t="s">
        <v>264</v>
      </c>
      <c r="C503" s="355">
        <v>36039</v>
      </c>
      <c r="D503" s="6">
        <v>4053</v>
      </c>
      <c r="E503" s="358">
        <f t="shared" si="106"/>
        <v>337.61489999999998</v>
      </c>
      <c r="F503" s="356">
        <v>0</v>
      </c>
      <c r="G503" s="358">
        <v>338</v>
      </c>
      <c r="H503" s="356">
        <f t="shared" si="107"/>
        <v>-0.38510000000002265</v>
      </c>
      <c r="I503" s="354"/>
      <c r="J503" s="360"/>
    </row>
    <row r="504" spans="2:11" x14ac:dyDescent="0.25">
      <c r="B504" s="354" t="s">
        <v>264</v>
      </c>
      <c r="C504" s="355">
        <v>36069</v>
      </c>
      <c r="D504" s="6">
        <v>4053</v>
      </c>
      <c r="E504" s="358">
        <f t="shared" si="106"/>
        <v>337.61489999999998</v>
      </c>
      <c r="F504" s="356">
        <v>0</v>
      </c>
      <c r="G504" s="358">
        <v>338</v>
      </c>
      <c r="H504" s="356">
        <f t="shared" si="107"/>
        <v>-0.38510000000002265</v>
      </c>
      <c r="I504" s="354"/>
      <c r="J504" s="360"/>
    </row>
    <row r="505" spans="2:11" x14ac:dyDescent="0.25">
      <c r="B505" s="354" t="s">
        <v>264</v>
      </c>
      <c r="C505" s="355">
        <v>36100</v>
      </c>
      <c r="D505" s="6">
        <v>4053</v>
      </c>
      <c r="E505" s="358">
        <f t="shared" si="106"/>
        <v>337.61489999999998</v>
      </c>
      <c r="F505" s="356">
        <v>0</v>
      </c>
      <c r="G505" s="358">
        <v>338</v>
      </c>
      <c r="H505" s="356">
        <f t="shared" si="107"/>
        <v>-0.38510000000002265</v>
      </c>
      <c r="I505" s="354"/>
      <c r="J505" s="360"/>
    </row>
    <row r="506" spans="2:11" x14ac:dyDescent="0.25">
      <c r="B506" s="354" t="s">
        <v>264</v>
      </c>
      <c r="C506" s="355">
        <v>36130</v>
      </c>
      <c r="D506" s="6">
        <v>4479</v>
      </c>
      <c r="E506" s="358">
        <f t="shared" si="106"/>
        <v>373.10070000000002</v>
      </c>
      <c r="F506" s="356">
        <v>0</v>
      </c>
      <c r="G506" s="358">
        <v>373</v>
      </c>
      <c r="H506" s="356">
        <f t="shared" si="107"/>
        <v>0.10070000000001755</v>
      </c>
      <c r="I506" s="354"/>
      <c r="J506" s="360"/>
    </row>
    <row r="507" spans="2:11" x14ac:dyDescent="0.25">
      <c r="B507" s="354" t="s">
        <v>264</v>
      </c>
      <c r="C507" s="355">
        <v>36161</v>
      </c>
      <c r="D507" s="6">
        <v>4479</v>
      </c>
      <c r="E507" s="358">
        <f t="shared" si="106"/>
        <v>373.10070000000002</v>
      </c>
      <c r="F507" s="356">
        <v>0</v>
      </c>
      <c r="G507" s="358">
        <v>373</v>
      </c>
      <c r="H507" s="356">
        <f t="shared" si="107"/>
        <v>0.10070000000001755</v>
      </c>
      <c r="I507" s="354"/>
      <c r="J507" s="360"/>
    </row>
    <row r="508" spans="2:11" x14ac:dyDescent="0.25">
      <c r="B508" s="354" t="s">
        <v>264</v>
      </c>
      <c r="C508" s="355">
        <v>36192</v>
      </c>
      <c r="D508" s="6">
        <v>4479</v>
      </c>
      <c r="E508" s="358">
        <f t="shared" si="106"/>
        <v>373.10070000000002</v>
      </c>
      <c r="F508" s="356">
        <v>0</v>
      </c>
      <c r="G508" s="358">
        <v>373</v>
      </c>
      <c r="H508" s="356">
        <f t="shared" si="107"/>
        <v>0.10070000000001755</v>
      </c>
      <c r="I508" s="354"/>
      <c r="J508" s="360"/>
    </row>
    <row r="509" spans="2:11" x14ac:dyDescent="0.25">
      <c r="B509" s="354" t="s">
        <v>264</v>
      </c>
      <c r="C509" s="355">
        <v>36220</v>
      </c>
      <c r="D509" s="6">
        <v>17294</v>
      </c>
      <c r="E509" s="358">
        <f t="shared" si="106"/>
        <v>1440.5902000000001</v>
      </c>
      <c r="F509" s="356">
        <v>0</v>
      </c>
      <c r="G509" s="354">
        <v>417</v>
      </c>
      <c r="H509" s="356">
        <f t="shared" si="107"/>
        <v>1023.5902000000001</v>
      </c>
      <c r="I509" s="361">
        <v>0</v>
      </c>
      <c r="J509" s="360">
        <v>12</v>
      </c>
      <c r="K509" s="370">
        <f>SUM(D498:D509)</f>
        <v>62977</v>
      </c>
    </row>
    <row r="510" spans="2:11" x14ac:dyDescent="0.25">
      <c r="B510" s="354" t="s">
        <v>264</v>
      </c>
      <c r="C510" s="355">
        <v>36251</v>
      </c>
      <c r="D510" s="12">
        <v>17295</v>
      </c>
      <c r="E510" s="358">
        <f t="shared" si="106"/>
        <v>1440.6734999999999</v>
      </c>
      <c r="F510" s="356">
        <v>0</v>
      </c>
      <c r="G510" s="354">
        <v>417</v>
      </c>
      <c r="H510" s="356">
        <f t="shared" si="107"/>
        <v>1023.6734999999999</v>
      </c>
      <c r="I510" s="361">
        <v>0</v>
      </c>
      <c r="J510" s="360"/>
    </row>
    <row r="511" spans="2:11" x14ac:dyDescent="0.25">
      <c r="B511" s="354" t="s">
        <v>264</v>
      </c>
      <c r="C511" s="355">
        <v>36281</v>
      </c>
      <c r="D511" s="6">
        <v>5734</v>
      </c>
      <c r="E511" s="358">
        <f t="shared" si="106"/>
        <v>477.6422</v>
      </c>
      <c r="F511" s="356">
        <v>0</v>
      </c>
      <c r="G511" s="358">
        <v>417</v>
      </c>
      <c r="H511" s="356">
        <f t="shared" si="107"/>
        <v>60.642200000000003</v>
      </c>
      <c r="I511" s="361">
        <v>0</v>
      </c>
      <c r="J511" s="360"/>
    </row>
    <row r="512" spans="2:11" x14ac:dyDescent="0.25">
      <c r="B512" s="354" t="s">
        <v>264</v>
      </c>
      <c r="C512" s="355">
        <v>36312</v>
      </c>
      <c r="D512" s="6">
        <v>5734</v>
      </c>
      <c r="E512" s="358">
        <f t="shared" si="106"/>
        <v>477.6422</v>
      </c>
      <c r="F512" s="356">
        <v>0</v>
      </c>
      <c r="G512" s="358">
        <v>417</v>
      </c>
      <c r="H512" s="356">
        <f t="shared" si="107"/>
        <v>60.642200000000003</v>
      </c>
      <c r="I512" s="361">
        <v>0</v>
      </c>
      <c r="J512" s="360"/>
    </row>
    <row r="513" spans="2:11" x14ac:dyDescent="0.25">
      <c r="B513" s="354" t="s">
        <v>264</v>
      </c>
      <c r="C513" s="355">
        <v>36342</v>
      </c>
      <c r="D513" s="6">
        <v>5734</v>
      </c>
      <c r="E513" s="358">
        <f t="shared" si="106"/>
        <v>477.6422</v>
      </c>
      <c r="F513" s="356">
        <v>0</v>
      </c>
      <c r="G513" s="358">
        <v>417</v>
      </c>
      <c r="H513" s="356">
        <f t="shared" si="107"/>
        <v>60.642200000000003</v>
      </c>
      <c r="I513" s="361">
        <v>0</v>
      </c>
      <c r="J513" s="360"/>
    </row>
    <row r="514" spans="2:11" x14ac:dyDescent="0.25">
      <c r="B514" s="354" t="s">
        <v>264</v>
      </c>
      <c r="C514" s="355">
        <v>36373</v>
      </c>
      <c r="D514" s="6">
        <v>5734</v>
      </c>
      <c r="E514" s="358">
        <f t="shared" si="106"/>
        <v>477.6422</v>
      </c>
      <c r="F514" s="356">
        <v>0</v>
      </c>
      <c r="G514" s="358">
        <v>417</v>
      </c>
      <c r="H514" s="356">
        <f t="shared" si="107"/>
        <v>60.642200000000003</v>
      </c>
      <c r="I514" s="361">
        <v>0</v>
      </c>
      <c r="J514" s="360"/>
    </row>
    <row r="515" spans="2:11" x14ac:dyDescent="0.25">
      <c r="B515" s="354" t="s">
        <v>264</v>
      </c>
      <c r="C515" s="355">
        <v>36404</v>
      </c>
      <c r="D515" s="6">
        <v>6204</v>
      </c>
      <c r="E515" s="358">
        <f t="shared" si="106"/>
        <v>516.79319999999996</v>
      </c>
      <c r="F515" s="356">
        <v>0</v>
      </c>
      <c r="G515" s="358">
        <v>417</v>
      </c>
      <c r="H515" s="356">
        <f t="shared" si="107"/>
        <v>99.793199999999956</v>
      </c>
      <c r="I515" s="361">
        <v>0</v>
      </c>
      <c r="J515" s="360"/>
    </row>
    <row r="516" spans="2:11" x14ac:dyDescent="0.25">
      <c r="B516" s="354" t="s">
        <v>264</v>
      </c>
      <c r="C516" s="355">
        <v>36434</v>
      </c>
      <c r="D516" s="6">
        <v>6204</v>
      </c>
      <c r="E516" s="358">
        <f t="shared" si="106"/>
        <v>516.79319999999996</v>
      </c>
      <c r="F516" s="356">
        <v>0</v>
      </c>
      <c r="G516" s="358">
        <v>417</v>
      </c>
      <c r="H516" s="356">
        <f t="shared" si="107"/>
        <v>99.793199999999956</v>
      </c>
      <c r="I516" s="361">
        <v>0</v>
      </c>
      <c r="J516" s="360"/>
    </row>
    <row r="517" spans="2:11" x14ac:dyDescent="0.25">
      <c r="B517" s="354" t="s">
        <v>264</v>
      </c>
      <c r="C517" s="355">
        <v>36465</v>
      </c>
      <c r="D517" s="6">
        <v>6204</v>
      </c>
      <c r="E517" s="358">
        <f t="shared" si="106"/>
        <v>516.79319999999996</v>
      </c>
      <c r="F517" s="356">
        <v>0</v>
      </c>
      <c r="G517" s="358">
        <v>417</v>
      </c>
      <c r="H517" s="356">
        <f t="shared" si="107"/>
        <v>99.793199999999956</v>
      </c>
      <c r="I517" s="361">
        <v>0</v>
      </c>
      <c r="J517" s="360"/>
    </row>
    <row r="518" spans="2:11" x14ac:dyDescent="0.25">
      <c r="B518" s="354" t="s">
        <v>264</v>
      </c>
      <c r="C518" s="355">
        <v>36495</v>
      </c>
      <c r="D518" s="6">
        <v>6402</v>
      </c>
      <c r="E518" s="358">
        <f t="shared" si="106"/>
        <v>533.28660000000002</v>
      </c>
      <c r="F518" s="356">
        <v>0</v>
      </c>
      <c r="G518" s="358">
        <v>417</v>
      </c>
      <c r="H518" s="356">
        <f t="shared" si="107"/>
        <v>116.28660000000002</v>
      </c>
      <c r="I518" s="361">
        <v>0</v>
      </c>
      <c r="J518" s="360"/>
    </row>
    <row r="519" spans="2:11" x14ac:dyDescent="0.25">
      <c r="B519" s="354" t="s">
        <v>264</v>
      </c>
      <c r="C519" s="355">
        <v>36526</v>
      </c>
      <c r="D519" s="6">
        <v>6402</v>
      </c>
      <c r="E519" s="358">
        <f t="shared" si="106"/>
        <v>533.28660000000002</v>
      </c>
      <c r="F519" s="356">
        <v>0</v>
      </c>
      <c r="G519" s="358">
        <v>417</v>
      </c>
      <c r="H519" s="356">
        <f t="shared" si="107"/>
        <v>116.28660000000002</v>
      </c>
      <c r="I519" s="361">
        <v>0</v>
      </c>
      <c r="J519" s="360"/>
    </row>
    <row r="520" spans="2:11" x14ac:dyDescent="0.25">
      <c r="B520" s="354" t="s">
        <v>264</v>
      </c>
      <c r="C520" s="355">
        <v>36557</v>
      </c>
      <c r="D520" s="6">
        <v>6402</v>
      </c>
      <c r="E520" s="358">
        <f t="shared" si="106"/>
        <v>533.28660000000002</v>
      </c>
      <c r="F520" s="356">
        <v>0</v>
      </c>
      <c r="G520" s="358">
        <v>417</v>
      </c>
      <c r="H520" s="356">
        <f t="shared" si="107"/>
        <v>116.28660000000002</v>
      </c>
      <c r="I520" s="361">
        <v>0</v>
      </c>
      <c r="J520" s="360"/>
    </row>
    <row r="521" spans="2:11" x14ac:dyDescent="0.25">
      <c r="B521" s="354" t="s">
        <v>264</v>
      </c>
      <c r="C521" s="355">
        <v>36586</v>
      </c>
      <c r="D521" s="6">
        <v>6402</v>
      </c>
      <c r="E521" s="358">
        <f t="shared" si="106"/>
        <v>533.28660000000002</v>
      </c>
      <c r="F521" s="356">
        <v>0</v>
      </c>
      <c r="G521" s="358">
        <v>417</v>
      </c>
      <c r="H521" s="356">
        <f t="shared" si="107"/>
        <v>116.28660000000002</v>
      </c>
      <c r="I521" s="361">
        <v>0</v>
      </c>
      <c r="J521" s="360">
        <v>12</v>
      </c>
      <c r="K521" s="370">
        <f>SUM(D510:D521)</f>
        <v>84451</v>
      </c>
    </row>
    <row r="522" spans="2:11" x14ac:dyDescent="0.25">
      <c r="B522" s="354" t="s">
        <v>264</v>
      </c>
      <c r="C522" s="355">
        <v>36617</v>
      </c>
      <c r="D522" s="6">
        <v>6402</v>
      </c>
      <c r="E522" s="358">
        <f t="shared" si="106"/>
        <v>533.28660000000002</v>
      </c>
      <c r="F522" s="356">
        <v>0</v>
      </c>
      <c r="G522" s="358">
        <v>417</v>
      </c>
      <c r="H522" s="356">
        <f t="shared" si="107"/>
        <v>116.28660000000002</v>
      </c>
      <c r="I522" s="361">
        <v>0</v>
      </c>
      <c r="J522" s="360"/>
    </row>
    <row r="523" spans="2:11" x14ac:dyDescent="0.25">
      <c r="B523" s="354" t="s">
        <v>264</v>
      </c>
      <c r="C523" s="355">
        <v>36647</v>
      </c>
      <c r="D523" s="6">
        <v>6645</v>
      </c>
      <c r="E523" s="358">
        <f t="shared" si="106"/>
        <v>553.52850000000001</v>
      </c>
      <c r="F523" s="356">
        <v>0</v>
      </c>
      <c r="G523" s="358">
        <v>417</v>
      </c>
      <c r="H523" s="356">
        <f t="shared" si="107"/>
        <v>136.52850000000001</v>
      </c>
      <c r="I523" s="361">
        <v>0</v>
      </c>
      <c r="J523" s="360"/>
    </row>
    <row r="524" spans="2:11" x14ac:dyDescent="0.25">
      <c r="B524" s="354" t="s">
        <v>264</v>
      </c>
      <c r="C524" s="355">
        <v>36678</v>
      </c>
      <c r="D524" s="6">
        <v>6645</v>
      </c>
      <c r="E524" s="358">
        <f t="shared" si="106"/>
        <v>553.52850000000001</v>
      </c>
      <c r="F524" s="356">
        <v>0</v>
      </c>
      <c r="G524" s="358">
        <v>417</v>
      </c>
      <c r="H524" s="356">
        <f t="shared" si="107"/>
        <v>136.52850000000001</v>
      </c>
      <c r="I524" s="361">
        <v>0</v>
      </c>
      <c r="J524" s="360"/>
    </row>
    <row r="525" spans="2:11" x14ac:dyDescent="0.25">
      <c r="B525" s="354" t="s">
        <v>264</v>
      </c>
      <c r="C525" s="355">
        <v>36708</v>
      </c>
      <c r="D525" s="6">
        <v>6645</v>
      </c>
      <c r="E525" s="358">
        <f t="shared" si="106"/>
        <v>553.52850000000001</v>
      </c>
      <c r="F525" s="356">
        <v>0</v>
      </c>
      <c r="G525" s="358">
        <v>417</v>
      </c>
      <c r="H525" s="356">
        <f t="shared" si="107"/>
        <v>136.52850000000001</v>
      </c>
      <c r="I525" s="361">
        <v>0</v>
      </c>
      <c r="J525" s="360"/>
    </row>
    <row r="526" spans="2:11" x14ac:dyDescent="0.25">
      <c r="B526" s="354" t="s">
        <v>264</v>
      </c>
      <c r="C526" s="355">
        <v>36739</v>
      </c>
      <c r="D526" s="6">
        <v>6645</v>
      </c>
      <c r="E526" s="358">
        <f t="shared" si="106"/>
        <v>553.52850000000001</v>
      </c>
      <c r="F526" s="356">
        <v>0</v>
      </c>
      <c r="G526" s="358">
        <v>417</v>
      </c>
      <c r="H526" s="356">
        <f t="shared" si="107"/>
        <v>136.52850000000001</v>
      </c>
      <c r="I526" s="361">
        <v>0</v>
      </c>
      <c r="J526" s="360"/>
    </row>
    <row r="527" spans="2:11" x14ac:dyDescent="0.25">
      <c r="B527" s="354" t="s">
        <v>264</v>
      </c>
      <c r="C527" s="355">
        <v>36770</v>
      </c>
      <c r="D527" s="6">
        <v>6645</v>
      </c>
      <c r="E527" s="358">
        <f t="shared" si="106"/>
        <v>553.52850000000001</v>
      </c>
      <c r="F527" s="356">
        <v>0</v>
      </c>
      <c r="G527" s="358">
        <v>417</v>
      </c>
      <c r="H527" s="356">
        <f t="shared" si="107"/>
        <v>136.52850000000001</v>
      </c>
      <c r="I527" s="361">
        <v>0</v>
      </c>
      <c r="J527" s="360"/>
    </row>
    <row r="528" spans="2:11" x14ac:dyDescent="0.25">
      <c r="B528" s="354" t="s">
        <v>264</v>
      </c>
      <c r="C528" s="355">
        <v>36800</v>
      </c>
      <c r="D528" s="6">
        <v>6645</v>
      </c>
      <c r="E528" s="358">
        <f t="shared" si="106"/>
        <v>553.52850000000001</v>
      </c>
      <c r="F528" s="356">
        <v>0</v>
      </c>
      <c r="G528" s="358">
        <v>417</v>
      </c>
      <c r="H528" s="356">
        <f t="shared" si="107"/>
        <v>136.52850000000001</v>
      </c>
      <c r="I528" s="361">
        <v>0</v>
      </c>
      <c r="J528" s="360"/>
    </row>
    <row r="529" spans="2:11" x14ac:dyDescent="0.25">
      <c r="B529" s="354" t="s">
        <v>264</v>
      </c>
      <c r="C529" s="355">
        <v>36831</v>
      </c>
      <c r="D529" s="6">
        <v>6693</v>
      </c>
      <c r="E529" s="358">
        <f t="shared" si="106"/>
        <v>557.52689999999996</v>
      </c>
      <c r="F529" s="356">
        <v>0</v>
      </c>
      <c r="G529" s="358">
        <v>417</v>
      </c>
      <c r="H529" s="356">
        <f t="shared" si="107"/>
        <v>140.52689999999996</v>
      </c>
      <c r="I529" s="361">
        <v>0</v>
      </c>
      <c r="J529" s="360"/>
    </row>
    <row r="530" spans="2:11" x14ac:dyDescent="0.25">
      <c r="B530" s="354" t="s">
        <v>264</v>
      </c>
      <c r="C530" s="355">
        <v>36861</v>
      </c>
      <c r="D530" s="6">
        <v>6900</v>
      </c>
      <c r="E530" s="358">
        <f t="shared" si="106"/>
        <v>574.77</v>
      </c>
      <c r="F530" s="356">
        <v>0</v>
      </c>
      <c r="G530" s="358">
        <v>417</v>
      </c>
      <c r="H530" s="356">
        <f t="shared" si="107"/>
        <v>157.76999999999998</v>
      </c>
      <c r="I530" s="361">
        <v>0</v>
      </c>
      <c r="J530" s="360"/>
    </row>
    <row r="531" spans="2:11" x14ac:dyDescent="0.25">
      <c r="B531" s="354" t="s">
        <v>264</v>
      </c>
      <c r="C531" s="355">
        <v>36892</v>
      </c>
      <c r="D531" s="6">
        <v>6900</v>
      </c>
      <c r="E531" s="358">
        <f t="shared" si="106"/>
        <v>574.77</v>
      </c>
      <c r="F531" s="356">
        <v>0</v>
      </c>
      <c r="G531" s="358">
        <v>417</v>
      </c>
      <c r="H531" s="356">
        <f t="shared" si="107"/>
        <v>157.76999999999998</v>
      </c>
      <c r="I531" s="361">
        <v>0</v>
      </c>
      <c r="J531" s="360"/>
    </row>
    <row r="532" spans="2:11" x14ac:dyDescent="0.25">
      <c r="B532" s="354" t="s">
        <v>264</v>
      </c>
      <c r="C532" s="355">
        <v>36923</v>
      </c>
      <c r="D532" s="6">
        <v>6900</v>
      </c>
      <c r="E532" s="358">
        <f t="shared" si="106"/>
        <v>574.77</v>
      </c>
      <c r="F532" s="356">
        <v>0</v>
      </c>
      <c r="G532" s="358">
        <v>417</v>
      </c>
      <c r="H532" s="356">
        <f t="shared" si="107"/>
        <v>157.76999999999998</v>
      </c>
      <c r="I532" s="361">
        <v>0</v>
      </c>
      <c r="J532" s="360"/>
    </row>
    <row r="533" spans="2:11" x14ac:dyDescent="0.25">
      <c r="B533" s="354" t="s">
        <v>264</v>
      </c>
      <c r="C533" s="355">
        <v>36951</v>
      </c>
      <c r="D533" s="6">
        <v>6900</v>
      </c>
      <c r="E533" s="358">
        <f t="shared" si="106"/>
        <v>574.77</v>
      </c>
      <c r="F533" s="356">
        <v>0</v>
      </c>
      <c r="G533" s="358">
        <v>417</v>
      </c>
      <c r="H533" s="356">
        <f t="shared" si="107"/>
        <v>157.76999999999998</v>
      </c>
      <c r="I533" s="361">
        <v>0</v>
      </c>
      <c r="J533" s="362" t="s">
        <v>256</v>
      </c>
      <c r="K533" s="370">
        <f>SUM(D522:D533)</f>
        <v>80565</v>
      </c>
    </row>
    <row r="534" spans="2:11" x14ac:dyDescent="0.25">
      <c r="B534" s="354" t="s">
        <v>264</v>
      </c>
      <c r="C534" s="355">
        <v>36982</v>
      </c>
      <c r="D534" s="6">
        <v>6900</v>
      </c>
      <c r="E534" s="358">
        <f t="shared" si="106"/>
        <v>574.77</v>
      </c>
      <c r="F534" s="356">
        <v>0</v>
      </c>
      <c r="G534" s="358">
        <v>417</v>
      </c>
      <c r="H534" s="356">
        <f t="shared" ref="H534:H597" si="108">SUM(E534-G534)</f>
        <v>157.76999999999998</v>
      </c>
      <c r="I534" s="361">
        <v>0</v>
      </c>
      <c r="J534" s="360"/>
    </row>
    <row r="535" spans="2:11" x14ac:dyDescent="0.25">
      <c r="B535" s="354" t="s">
        <v>264</v>
      </c>
      <c r="C535" s="355">
        <v>37012</v>
      </c>
      <c r="D535" s="6">
        <v>6900</v>
      </c>
      <c r="E535" s="358">
        <f t="shared" ref="E535:E594" si="109">SUM(D535*8.33%)</f>
        <v>574.77</v>
      </c>
      <c r="F535" s="356">
        <v>0</v>
      </c>
      <c r="G535" s="358">
        <v>417</v>
      </c>
      <c r="H535" s="356">
        <f t="shared" si="108"/>
        <v>157.76999999999998</v>
      </c>
      <c r="I535" s="361">
        <v>0</v>
      </c>
      <c r="J535" s="360"/>
    </row>
    <row r="536" spans="2:11" x14ac:dyDescent="0.25">
      <c r="B536" s="354" t="s">
        <v>264</v>
      </c>
      <c r="C536" s="355">
        <v>37043</v>
      </c>
      <c r="D536" s="6">
        <v>6900</v>
      </c>
      <c r="E536" s="358">
        <f t="shared" si="109"/>
        <v>574.77</v>
      </c>
      <c r="F536" s="356">
        <v>0</v>
      </c>
      <c r="G536" s="363">
        <v>541</v>
      </c>
      <c r="H536" s="356">
        <f t="shared" si="108"/>
        <v>33.769999999999982</v>
      </c>
      <c r="I536" s="361">
        <v>0</v>
      </c>
      <c r="J536" s="360"/>
    </row>
    <row r="537" spans="2:11" x14ac:dyDescent="0.25">
      <c r="B537" s="354" t="s">
        <v>264</v>
      </c>
      <c r="C537" s="355">
        <v>37073</v>
      </c>
      <c r="D537" s="6">
        <v>6900</v>
      </c>
      <c r="E537" s="358">
        <f t="shared" si="109"/>
        <v>574.77</v>
      </c>
      <c r="F537" s="356">
        <v>0</v>
      </c>
      <c r="G537" s="363">
        <v>541</v>
      </c>
      <c r="H537" s="356">
        <f t="shared" si="108"/>
        <v>33.769999999999982</v>
      </c>
      <c r="I537" s="361">
        <v>0</v>
      </c>
      <c r="J537" s="360"/>
    </row>
    <row r="538" spans="2:11" x14ac:dyDescent="0.25">
      <c r="B538" s="354" t="s">
        <v>264</v>
      </c>
      <c r="C538" s="355">
        <v>37104</v>
      </c>
      <c r="D538" s="6">
        <v>7050</v>
      </c>
      <c r="E538" s="358">
        <f t="shared" si="109"/>
        <v>587.26499999999999</v>
      </c>
      <c r="F538" s="356">
        <v>0</v>
      </c>
      <c r="G538" s="363">
        <v>541</v>
      </c>
      <c r="H538" s="356">
        <f t="shared" si="108"/>
        <v>46.264999999999986</v>
      </c>
      <c r="I538" s="361">
        <v>0</v>
      </c>
      <c r="J538" s="360"/>
    </row>
    <row r="539" spans="2:11" x14ac:dyDescent="0.25">
      <c r="B539" s="354" t="s">
        <v>264</v>
      </c>
      <c r="C539" s="355">
        <v>37135</v>
      </c>
      <c r="D539" s="6">
        <v>7050</v>
      </c>
      <c r="E539" s="358">
        <f t="shared" si="109"/>
        <v>587.26499999999999</v>
      </c>
      <c r="F539" s="356">
        <v>0</v>
      </c>
      <c r="G539" s="363">
        <v>541</v>
      </c>
      <c r="H539" s="356">
        <f t="shared" si="108"/>
        <v>46.264999999999986</v>
      </c>
      <c r="I539" s="361">
        <v>0</v>
      </c>
      <c r="J539" s="360"/>
    </row>
    <row r="540" spans="2:11" x14ac:dyDescent="0.25">
      <c r="B540" s="354" t="s">
        <v>264</v>
      </c>
      <c r="C540" s="355">
        <v>37165</v>
      </c>
      <c r="D540" s="6">
        <v>7050</v>
      </c>
      <c r="E540" s="358">
        <f t="shared" si="109"/>
        <v>587.26499999999999</v>
      </c>
      <c r="F540" s="356">
        <v>0</v>
      </c>
      <c r="G540" s="363">
        <v>541</v>
      </c>
      <c r="H540" s="356">
        <f t="shared" si="108"/>
        <v>46.264999999999986</v>
      </c>
      <c r="I540" s="361">
        <v>0</v>
      </c>
      <c r="J540" s="360"/>
    </row>
    <row r="541" spans="2:11" x14ac:dyDescent="0.25">
      <c r="B541" s="354" t="s">
        <v>264</v>
      </c>
      <c r="C541" s="355">
        <v>37196</v>
      </c>
      <c r="D541" s="6">
        <v>7050</v>
      </c>
      <c r="E541" s="358">
        <f t="shared" si="109"/>
        <v>587.26499999999999</v>
      </c>
      <c r="F541" s="356">
        <v>0</v>
      </c>
      <c r="G541" s="363">
        <v>541</v>
      </c>
      <c r="H541" s="356">
        <f t="shared" si="108"/>
        <v>46.264999999999986</v>
      </c>
      <c r="I541" s="361">
        <v>0</v>
      </c>
      <c r="J541" s="360"/>
    </row>
    <row r="542" spans="2:11" x14ac:dyDescent="0.25">
      <c r="B542" s="354" t="s">
        <v>264</v>
      </c>
      <c r="C542" s="355">
        <v>37226</v>
      </c>
      <c r="D542" s="6">
        <v>7262</v>
      </c>
      <c r="E542" s="358">
        <f t="shared" si="109"/>
        <v>604.92459999999994</v>
      </c>
      <c r="F542" s="356">
        <v>0</v>
      </c>
      <c r="G542" s="363">
        <v>541</v>
      </c>
      <c r="H542" s="356">
        <f t="shared" si="108"/>
        <v>63.924599999999941</v>
      </c>
      <c r="I542" s="361">
        <v>0</v>
      </c>
      <c r="J542" s="360"/>
    </row>
    <row r="543" spans="2:11" x14ac:dyDescent="0.25">
      <c r="B543" s="354" t="s">
        <v>264</v>
      </c>
      <c r="C543" s="355">
        <v>37257</v>
      </c>
      <c r="D543" s="6">
        <v>7262</v>
      </c>
      <c r="E543" s="358">
        <f t="shared" si="109"/>
        <v>604.92459999999994</v>
      </c>
      <c r="F543" s="356">
        <v>0</v>
      </c>
      <c r="G543" s="363">
        <v>541</v>
      </c>
      <c r="H543" s="356">
        <f t="shared" si="108"/>
        <v>63.924599999999941</v>
      </c>
      <c r="I543" s="361">
        <v>0</v>
      </c>
      <c r="J543" s="360"/>
    </row>
    <row r="544" spans="2:11" x14ac:dyDescent="0.25">
      <c r="B544" s="354" t="s">
        <v>264</v>
      </c>
      <c r="C544" s="355">
        <v>37288</v>
      </c>
      <c r="D544" s="6">
        <v>7262</v>
      </c>
      <c r="E544" s="358">
        <f t="shared" si="109"/>
        <v>604.92459999999994</v>
      </c>
      <c r="F544" s="356">
        <v>0</v>
      </c>
      <c r="G544" s="363">
        <v>541</v>
      </c>
      <c r="H544" s="356">
        <f t="shared" si="108"/>
        <v>63.924599999999941</v>
      </c>
      <c r="I544" s="361">
        <v>0</v>
      </c>
      <c r="J544" s="360"/>
    </row>
    <row r="545" spans="2:11" x14ac:dyDescent="0.25">
      <c r="B545" s="354" t="s">
        <v>264</v>
      </c>
      <c r="C545" s="355">
        <v>37316</v>
      </c>
      <c r="D545" s="6">
        <v>7262</v>
      </c>
      <c r="E545" s="358">
        <f t="shared" si="109"/>
        <v>604.92459999999994</v>
      </c>
      <c r="F545" s="356">
        <v>0</v>
      </c>
      <c r="G545" s="363">
        <v>541</v>
      </c>
      <c r="H545" s="356">
        <f t="shared" si="108"/>
        <v>63.924599999999941</v>
      </c>
      <c r="I545" s="361">
        <v>0</v>
      </c>
      <c r="J545" s="360">
        <v>9.5</v>
      </c>
      <c r="K545" s="370">
        <f>SUM(D534:D545)</f>
        <v>84848</v>
      </c>
    </row>
    <row r="546" spans="2:11" x14ac:dyDescent="0.25">
      <c r="B546" s="354" t="s">
        <v>264</v>
      </c>
      <c r="C546" s="355">
        <v>37347</v>
      </c>
      <c r="D546" s="6">
        <v>7262</v>
      </c>
      <c r="E546" s="358">
        <f t="shared" si="109"/>
        <v>604.92459999999994</v>
      </c>
      <c r="F546" s="356">
        <v>0</v>
      </c>
      <c r="G546" s="363">
        <v>541</v>
      </c>
      <c r="H546" s="356">
        <f t="shared" si="108"/>
        <v>63.924599999999941</v>
      </c>
      <c r="I546" s="361">
        <v>0</v>
      </c>
      <c r="J546" s="361">
        <f t="shared" ref="J546:J561" si="110">SUM(I546*9.5%/12)</f>
        <v>0</v>
      </c>
    </row>
    <row r="547" spans="2:11" x14ac:dyDescent="0.25">
      <c r="B547" s="354" t="s">
        <v>264</v>
      </c>
      <c r="C547" s="355">
        <v>37377</v>
      </c>
      <c r="D547" s="6">
        <v>7262</v>
      </c>
      <c r="E547" s="358">
        <f t="shared" si="109"/>
        <v>604.92459999999994</v>
      </c>
      <c r="F547" s="356">
        <v>0</v>
      </c>
      <c r="G547" s="363">
        <v>541</v>
      </c>
      <c r="H547" s="356">
        <f t="shared" si="108"/>
        <v>63.924599999999941</v>
      </c>
      <c r="I547" s="361">
        <v>0</v>
      </c>
      <c r="J547" s="361">
        <f t="shared" si="110"/>
        <v>0</v>
      </c>
    </row>
    <row r="548" spans="2:11" x14ac:dyDescent="0.25">
      <c r="B548" s="354" t="s">
        <v>264</v>
      </c>
      <c r="C548" s="355">
        <v>37408</v>
      </c>
      <c r="D548" s="6">
        <v>7262</v>
      </c>
      <c r="E548" s="358">
        <f t="shared" si="109"/>
        <v>604.92459999999994</v>
      </c>
      <c r="F548" s="356">
        <v>0</v>
      </c>
      <c r="G548" s="363">
        <v>541</v>
      </c>
      <c r="H548" s="356">
        <f t="shared" si="108"/>
        <v>63.924599999999941</v>
      </c>
      <c r="I548" s="361">
        <v>0</v>
      </c>
      <c r="J548" s="361">
        <f t="shared" si="110"/>
        <v>0</v>
      </c>
    </row>
    <row r="549" spans="2:11" x14ac:dyDescent="0.25">
      <c r="B549" s="354" t="s">
        <v>264</v>
      </c>
      <c r="C549" s="355">
        <v>37438</v>
      </c>
      <c r="D549" s="6">
        <v>7262</v>
      </c>
      <c r="E549" s="358">
        <f t="shared" si="109"/>
        <v>604.92459999999994</v>
      </c>
      <c r="F549" s="356">
        <v>0</v>
      </c>
      <c r="G549" s="363">
        <v>541</v>
      </c>
      <c r="H549" s="356">
        <f t="shared" si="108"/>
        <v>63.924599999999941</v>
      </c>
      <c r="I549" s="361">
        <v>0</v>
      </c>
      <c r="J549" s="361">
        <f t="shared" si="110"/>
        <v>0</v>
      </c>
    </row>
    <row r="550" spans="2:11" x14ac:dyDescent="0.25">
      <c r="B550" s="354" t="s">
        <v>264</v>
      </c>
      <c r="C550" s="355">
        <v>37469</v>
      </c>
      <c r="D550" s="6">
        <v>7262</v>
      </c>
      <c r="E550" s="358">
        <f t="shared" si="109"/>
        <v>604.92459999999994</v>
      </c>
      <c r="F550" s="356">
        <v>0</v>
      </c>
      <c r="G550" s="363">
        <v>541</v>
      </c>
      <c r="H550" s="356">
        <f t="shared" si="108"/>
        <v>63.924599999999941</v>
      </c>
      <c r="I550" s="361">
        <v>0</v>
      </c>
      <c r="J550" s="361">
        <f t="shared" si="110"/>
        <v>0</v>
      </c>
    </row>
    <row r="551" spans="2:11" x14ac:dyDescent="0.25">
      <c r="B551" s="354" t="s">
        <v>264</v>
      </c>
      <c r="C551" s="355">
        <v>37500</v>
      </c>
      <c r="D551" s="6">
        <v>7262</v>
      </c>
      <c r="E551" s="358">
        <f t="shared" si="109"/>
        <v>604.92459999999994</v>
      </c>
      <c r="F551" s="356">
        <v>0</v>
      </c>
      <c r="G551" s="363">
        <v>541</v>
      </c>
      <c r="H551" s="356">
        <f t="shared" si="108"/>
        <v>63.924599999999941</v>
      </c>
      <c r="I551" s="361">
        <v>0</v>
      </c>
      <c r="J551" s="361">
        <f t="shared" si="110"/>
        <v>0</v>
      </c>
    </row>
    <row r="552" spans="2:11" x14ac:dyDescent="0.25">
      <c r="B552" s="354" t="s">
        <v>264</v>
      </c>
      <c r="C552" s="355">
        <v>37530</v>
      </c>
      <c r="D552" s="6">
        <v>7262</v>
      </c>
      <c r="E552" s="358">
        <f t="shared" si="109"/>
        <v>604.92459999999994</v>
      </c>
      <c r="F552" s="356">
        <v>0</v>
      </c>
      <c r="G552" s="363">
        <v>541</v>
      </c>
      <c r="H552" s="356">
        <f t="shared" si="108"/>
        <v>63.924599999999941</v>
      </c>
      <c r="I552" s="361">
        <v>0</v>
      </c>
      <c r="J552" s="361">
        <f t="shared" si="110"/>
        <v>0</v>
      </c>
    </row>
    <row r="553" spans="2:11" x14ac:dyDescent="0.25">
      <c r="B553" s="354" t="s">
        <v>264</v>
      </c>
      <c r="C553" s="355">
        <v>37561</v>
      </c>
      <c r="D553" s="6">
        <v>7262</v>
      </c>
      <c r="E553" s="358">
        <f t="shared" si="109"/>
        <v>604.92459999999994</v>
      </c>
      <c r="F553" s="356">
        <v>0</v>
      </c>
      <c r="G553" s="363">
        <v>541</v>
      </c>
      <c r="H553" s="356">
        <f t="shared" si="108"/>
        <v>63.924599999999941</v>
      </c>
      <c r="I553" s="361">
        <v>0</v>
      </c>
      <c r="J553" s="361">
        <f t="shared" si="110"/>
        <v>0</v>
      </c>
    </row>
    <row r="554" spans="2:11" x14ac:dyDescent="0.25">
      <c r="B554" s="354" t="s">
        <v>264</v>
      </c>
      <c r="C554" s="355">
        <v>37591</v>
      </c>
      <c r="D554" s="6">
        <v>7473</v>
      </c>
      <c r="E554" s="358">
        <f t="shared" si="109"/>
        <v>622.5009</v>
      </c>
      <c r="F554" s="356">
        <v>0</v>
      </c>
      <c r="G554" s="363">
        <v>541</v>
      </c>
      <c r="H554" s="356">
        <f t="shared" si="108"/>
        <v>81.500900000000001</v>
      </c>
      <c r="I554" s="361">
        <v>0</v>
      </c>
      <c r="J554" s="361">
        <f t="shared" si="110"/>
        <v>0</v>
      </c>
    </row>
    <row r="555" spans="2:11" x14ac:dyDescent="0.25">
      <c r="B555" s="354" t="s">
        <v>264</v>
      </c>
      <c r="C555" s="355">
        <v>37622</v>
      </c>
      <c r="D555" s="6">
        <v>7473</v>
      </c>
      <c r="E555" s="358">
        <f t="shared" si="109"/>
        <v>622.5009</v>
      </c>
      <c r="F555" s="356">
        <v>0</v>
      </c>
      <c r="G555" s="363">
        <v>541</v>
      </c>
      <c r="H555" s="356">
        <f t="shared" si="108"/>
        <v>81.500900000000001</v>
      </c>
      <c r="I555" s="361">
        <v>0</v>
      </c>
      <c r="J555" s="361">
        <f t="shared" si="110"/>
        <v>0</v>
      </c>
    </row>
    <row r="556" spans="2:11" x14ac:dyDescent="0.25">
      <c r="B556" s="354" t="s">
        <v>264</v>
      </c>
      <c r="C556" s="355">
        <v>37653</v>
      </c>
      <c r="D556" s="6">
        <v>7473</v>
      </c>
      <c r="E556" s="358">
        <f t="shared" si="109"/>
        <v>622.5009</v>
      </c>
      <c r="F556" s="356">
        <v>0</v>
      </c>
      <c r="G556" s="363">
        <v>541</v>
      </c>
      <c r="H556" s="356">
        <f t="shared" si="108"/>
        <v>81.500900000000001</v>
      </c>
      <c r="I556" s="361">
        <v>0</v>
      </c>
      <c r="J556" s="361">
        <f t="shared" si="110"/>
        <v>0</v>
      </c>
    </row>
    <row r="557" spans="2:11" x14ac:dyDescent="0.25">
      <c r="B557" s="354" t="s">
        <v>264</v>
      </c>
      <c r="C557" s="355">
        <v>37681</v>
      </c>
      <c r="D557" s="6">
        <v>7473</v>
      </c>
      <c r="E557" s="358">
        <f t="shared" si="109"/>
        <v>622.5009</v>
      </c>
      <c r="F557" s="356">
        <v>0</v>
      </c>
      <c r="G557" s="363">
        <v>541</v>
      </c>
      <c r="H557" s="356">
        <f t="shared" si="108"/>
        <v>81.500900000000001</v>
      </c>
      <c r="I557" s="361">
        <v>0</v>
      </c>
      <c r="J557" s="361">
        <f t="shared" si="110"/>
        <v>0</v>
      </c>
      <c r="K557" s="370">
        <f>SUM(D546:D557)</f>
        <v>87988</v>
      </c>
    </row>
    <row r="558" spans="2:11" x14ac:dyDescent="0.25">
      <c r="B558" s="354" t="s">
        <v>264</v>
      </c>
      <c r="C558" s="355">
        <v>37712</v>
      </c>
      <c r="D558" s="6">
        <v>7473</v>
      </c>
      <c r="E558" s="358">
        <f t="shared" si="109"/>
        <v>622.5009</v>
      </c>
      <c r="F558" s="356">
        <v>0</v>
      </c>
      <c r="G558" s="363">
        <v>541</v>
      </c>
      <c r="H558" s="356">
        <f t="shared" si="108"/>
        <v>81.500900000000001</v>
      </c>
      <c r="I558" s="361">
        <v>0</v>
      </c>
      <c r="J558" s="361">
        <f t="shared" si="110"/>
        <v>0</v>
      </c>
    </row>
    <row r="559" spans="2:11" x14ac:dyDescent="0.25">
      <c r="B559" s="354" t="s">
        <v>264</v>
      </c>
      <c r="C559" s="355">
        <v>37742</v>
      </c>
      <c r="D559" s="6">
        <v>7473</v>
      </c>
      <c r="E559" s="358">
        <f t="shared" si="109"/>
        <v>622.5009</v>
      </c>
      <c r="F559" s="356">
        <v>0</v>
      </c>
      <c r="G559" s="363">
        <v>541</v>
      </c>
      <c r="H559" s="356">
        <f t="shared" si="108"/>
        <v>81.500900000000001</v>
      </c>
      <c r="I559" s="361">
        <v>0</v>
      </c>
      <c r="J559" s="361">
        <f t="shared" si="110"/>
        <v>0</v>
      </c>
    </row>
    <row r="560" spans="2:11" x14ac:dyDescent="0.25">
      <c r="B560" s="354" t="s">
        <v>264</v>
      </c>
      <c r="C560" s="355">
        <v>37773</v>
      </c>
      <c r="D560" s="6">
        <v>7473</v>
      </c>
      <c r="E560" s="358">
        <f t="shared" si="109"/>
        <v>622.5009</v>
      </c>
      <c r="F560" s="356">
        <v>0</v>
      </c>
      <c r="G560" s="363">
        <v>541</v>
      </c>
      <c r="H560" s="356">
        <f t="shared" si="108"/>
        <v>81.500900000000001</v>
      </c>
      <c r="I560" s="361">
        <v>0</v>
      </c>
      <c r="J560" s="361">
        <f t="shared" si="110"/>
        <v>0</v>
      </c>
    </row>
    <row r="561" spans="2:11" x14ac:dyDescent="0.25">
      <c r="B561" s="354" t="s">
        <v>264</v>
      </c>
      <c r="C561" s="355">
        <v>37803</v>
      </c>
      <c r="D561" s="6">
        <v>7473</v>
      </c>
      <c r="E561" s="358">
        <f t="shared" si="109"/>
        <v>622.5009</v>
      </c>
      <c r="F561" s="356">
        <v>0</v>
      </c>
      <c r="G561" s="363">
        <v>541</v>
      </c>
      <c r="H561" s="356">
        <f t="shared" si="108"/>
        <v>81.500900000000001</v>
      </c>
      <c r="I561" s="361">
        <v>0</v>
      </c>
      <c r="J561" s="361">
        <f t="shared" si="110"/>
        <v>0</v>
      </c>
    </row>
    <row r="562" spans="2:11" x14ac:dyDescent="0.25">
      <c r="B562" s="354" t="s">
        <v>264</v>
      </c>
      <c r="C562" s="355">
        <v>37834</v>
      </c>
      <c r="D562" s="6">
        <v>7473</v>
      </c>
      <c r="E562" s="358">
        <f t="shared" si="109"/>
        <v>622.5009</v>
      </c>
      <c r="F562" s="356">
        <v>0</v>
      </c>
      <c r="G562" s="363">
        <v>541</v>
      </c>
      <c r="H562" s="356">
        <f t="shared" si="108"/>
        <v>81.500900000000001</v>
      </c>
      <c r="I562" s="361">
        <v>0</v>
      </c>
      <c r="J562" s="361">
        <f t="shared" ref="J562:J577" si="111">SUM(I562*9.5%/12)</f>
        <v>0</v>
      </c>
    </row>
    <row r="563" spans="2:11" x14ac:dyDescent="0.25">
      <c r="B563" s="354" t="s">
        <v>264</v>
      </c>
      <c r="C563" s="355">
        <v>37865</v>
      </c>
      <c r="D563" s="6">
        <v>7473</v>
      </c>
      <c r="E563" s="358">
        <f t="shared" si="109"/>
        <v>622.5009</v>
      </c>
      <c r="F563" s="356">
        <v>0</v>
      </c>
      <c r="G563" s="363">
        <v>541</v>
      </c>
      <c r="H563" s="356">
        <f t="shared" si="108"/>
        <v>81.500900000000001</v>
      </c>
      <c r="I563" s="361">
        <v>0</v>
      </c>
      <c r="J563" s="361">
        <f t="shared" si="111"/>
        <v>0</v>
      </c>
    </row>
    <row r="564" spans="2:11" x14ac:dyDescent="0.25">
      <c r="B564" s="354" t="s">
        <v>264</v>
      </c>
      <c r="C564" s="355">
        <v>37895</v>
      </c>
      <c r="D564" s="6">
        <v>7473</v>
      </c>
      <c r="E564" s="358">
        <f t="shared" si="109"/>
        <v>622.5009</v>
      </c>
      <c r="F564" s="356">
        <v>0</v>
      </c>
      <c r="G564" s="363">
        <v>541</v>
      </c>
      <c r="H564" s="356">
        <f t="shared" si="108"/>
        <v>81.500900000000001</v>
      </c>
      <c r="I564" s="361">
        <v>0</v>
      </c>
      <c r="J564" s="361">
        <f t="shared" si="111"/>
        <v>0</v>
      </c>
    </row>
    <row r="565" spans="2:11" x14ac:dyDescent="0.25">
      <c r="B565" s="354" t="s">
        <v>264</v>
      </c>
      <c r="C565" s="355">
        <v>37926</v>
      </c>
      <c r="D565" s="6">
        <v>7473</v>
      </c>
      <c r="E565" s="358">
        <f t="shared" si="109"/>
        <v>622.5009</v>
      </c>
      <c r="F565" s="356">
        <v>0</v>
      </c>
      <c r="G565" s="363">
        <v>541</v>
      </c>
      <c r="H565" s="356">
        <f t="shared" si="108"/>
        <v>81.500900000000001</v>
      </c>
      <c r="I565" s="361">
        <v>0</v>
      </c>
      <c r="J565" s="361">
        <f t="shared" si="111"/>
        <v>0</v>
      </c>
    </row>
    <row r="566" spans="2:11" x14ac:dyDescent="0.25">
      <c r="B566" s="354" t="s">
        <v>264</v>
      </c>
      <c r="C566" s="355">
        <v>37956</v>
      </c>
      <c r="D566" s="6">
        <v>7720</v>
      </c>
      <c r="E566" s="358">
        <f t="shared" si="109"/>
        <v>643.07600000000002</v>
      </c>
      <c r="F566" s="356">
        <v>0</v>
      </c>
      <c r="G566" s="363">
        <v>541</v>
      </c>
      <c r="H566" s="356">
        <f t="shared" si="108"/>
        <v>102.07600000000002</v>
      </c>
      <c r="I566" s="361">
        <v>0</v>
      </c>
      <c r="J566" s="361">
        <f t="shared" si="111"/>
        <v>0</v>
      </c>
    </row>
    <row r="567" spans="2:11" x14ac:dyDescent="0.25">
      <c r="B567" s="354" t="s">
        <v>264</v>
      </c>
      <c r="C567" s="355">
        <v>37987</v>
      </c>
      <c r="D567" s="6">
        <v>7720</v>
      </c>
      <c r="E567" s="358">
        <f t="shared" si="109"/>
        <v>643.07600000000002</v>
      </c>
      <c r="F567" s="356">
        <v>0</v>
      </c>
      <c r="G567" s="363">
        <v>541</v>
      </c>
      <c r="H567" s="356">
        <f t="shared" si="108"/>
        <v>102.07600000000002</v>
      </c>
      <c r="I567" s="361">
        <v>0</v>
      </c>
      <c r="J567" s="361">
        <f t="shared" si="111"/>
        <v>0</v>
      </c>
    </row>
    <row r="568" spans="2:11" x14ac:dyDescent="0.25">
      <c r="B568" s="354" t="s">
        <v>264</v>
      </c>
      <c r="C568" s="355">
        <v>38018</v>
      </c>
      <c r="D568" s="6">
        <v>7939</v>
      </c>
      <c r="E568" s="358">
        <f t="shared" si="109"/>
        <v>661.31870000000004</v>
      </c>
      <c r="F568" s="356">
        <v>0</v>
      </c>
      <c r="G568" s="363">
        <v>541</v>
      </c>
      <c r="H568" s="356">
        <f t="shared" si="108"/>
        <v>120.31870000000004</v>
      </c>
      <c r="I568" s="361">
        <v>0</v>
      </c>
      <c r="J568" s="361">
        <f t="shared" si="111"/>
        <v>0</v>
      </c>
    </row>
    <row r="569" spans="2:11" x14ac:dyDescent="0.25">
      <c r="B569" s="354" t="s">
        <v>264</v>
      </c>
      <c r="C569" s="355">
        <v>38047</v>
      </c>
      <c r="D569" s="6">
        <v>7939</v>
      </c>
      <c r="E569" s="358">
        <f t="shared" si="109"/>
        <v>661.31870000000004</v>
      </c>
      <c r="F569" s="356">
        <v>0</v>
      </c>
      <c r="G569" s="363">
        <v>541</v>
      </c>
      <c r="H569" s="356">
        <f t="shared" si="108"/>
        <v>120.31870000000004</v>
      </c>
      <c r="I569" s="361">
        <v>0</v>
      </c>
      <c r="J569" s="361">
        <f t="shared" si="111"/>
        <v>0</v>
      </c>
      <c r="K569" s="370">
        <f>SUM(D558:D569)</f>
        <v>91102</v>
      </c>
    </row>
    <row r="570" spans="2:11" x14ac:dyDescent="0.25">
      <c r="B570" s="354" t="s">
        <v>264</v>
      </c>
      <c r="C570" s="355">
        <v>38078</v>
      </c>
      <c r="D570" s="6">
        <v>7939</v>
      </c>
      <c r="E570" s="358">
        <f t="shared" si="109"/>
        <v>661.31870000000004</v>
      </c>
      <c r="F570" s="356">
        <v>0</v>
      </c>
      <c r="G570" s="363">
        <v>541</v>
      </c>
      <c r="H570" s="356">
        <f t="shared" si="108"/>
        <v>120.31870000000004</v>
      </c>
      <c r="I570" s="361">
        <v>0</v>
      </c>
      <c r="J570" s="361">
        <f t="shared" si="111"/>
        <v>0</v>
      </c>
    </row>
    <row r="571" spans="2:11" x14ac:dyDescent="0.25">
      <c r="B571" s="354" t="s">
        <v>264</v>
      </c>
      <c r="C571" s="355">
        <v>38108</v>
      </c>
      <c r="D571" s="6">
        <v>7939</v>
      </c>
      <c r="E571" s="358">
        <f t="shared" si="109"/>
        <v>661.31870000000004</v>
      </c>
      <c r="F571" s="356">
        <v>0</v>
      </c>
      <c r="G571" s="363">
        <v>541</v>
      </c>
      <c r="H571" s="356">
        <f t="shared" si="108"/>
        <v>120.31870000000004</v>
      </c>
      <c r="I571" s="361">
        <v>0</v>
      </c>
      <c r="J571" s="361">
        <f t="shared" si="111"/>
        <v>0</v>
      </c>
    </row>
    <row r="572" spans="2:11" x14ac:dyDescent="0.25">
      <c r="B572" s="354" t="s">
        <v>264</v>
      </c>
      <c r="C572" s="355">
        <v>38139</v>
      </c>
      <c r="D572" s="6">
        <v>7939</v>
      </c>
      <c r="E572" s="358">
        <f t="shared" si="109"/>
        <v>661.31870000000004</v>
      </c>
      <c r="F572" s="356">
        <v>0</v>
      </c>
      <c r="G572" s="363">
        <v>541</v>
      </c>
      <c r="H572" s="356">
        <f t="shared" si="108"/>
        <v>120.31870000000004</v>
      </c>
      <c r="I572" s="361">
        <v>0</v>
      </c>
      <c r="J572" s="361">
        <f t="shared" si="111"/>
        <v>0</v>
      </c>
    </row>
    <row r="573" spans="2:11" x14ac:dyDescent="0.25">
      <c r="B573" s="354" t="s">
        <v>264</v>
      </c>
      <c r="C573" s="355">
        <v>38169</v>
      </c>
      <c r="D573" s="6">
        <v>7939</v>
      </c>
      <c r="E573" s="358">
        <f t="shared" si="109"/>
        <v>661.31870000000004</v>
      </c>
      <c r="F573" s="356">
        <v>0</v>
      </c>
      <c r="G573" s="363">
        <v>541</v>
      </c>
      <c r="H573" s="356">
        <f t="shared" si="108"/>
        <v>120.31870000000004</v>
      </c>
      <c r="I573" s="361">
        <v>0</v>
      </c>
      <c r="J573" s="361">
        <f t="shared" si="111"/>
        <v>0</v>
      </c>
    </row>
    <row r="574" spans="2:11" x14ac:dyDescent="0.25">
      <c r="B574" s="354" t="s">
        <v>264</v>
      </c>
      <c r="C574" s="355">
        <v>38200</v>
      </c>
      <c r="D574" s="6">
        <v>7939</v>
      </c>
      <c r="E574" s="358">
        <f t="shared" si="109"/>
        <v>661.31870000000004</v>
      </c>
      <c r="F574" s="356">
        <v>0</v>
      </c>
      <c r="G574" s="363">
        <v>541</v>
      </c>
      <c r="H574" s="356">
        <f t="shared" si="108"/>
        <v>120.31870000000004</v>
      </c>
      <c r="I574" s="361">
        <v>0</v>
      </c>
      <c r="J574" s="361">
        <f t="shared" si="111"/>
        <v>0</v>
      </c>
    </row>
    <row r="575" spans="2:11" x14ac:dyDescent="0.25">
      <c r="B575" s="354" t="s">
        <v>264</v>
      </c>
      <c r="C575" s="355">
        <v>38231</v>
      </c>
      <c r="D575" s="6">
        <v>7939</v>
      </c>
      <c r="E575" s="358">
        <f t="shared" si="109"/>
        <v>661.31870000000004</v>
      </c>
      <c r="F575" s="356">
        <v>0</v>
      </c>
      <c r="G575" s="363">
        <v>541</v>
      </c>
      <c r="H575" s="356">
        <f t="shared" si="108"/>
        <v>120.31870000000004</v>
      </c>
      <c r="I575" s="361">
        <v>0</v>
      </c>
      <c r="J575" s="361">
        <f t="shared" si="111"/>
        <v>0</v>
      </c>
    </row>
    <row r="576" spans="2:11" x14ac:dyDescent="0.25">
      <c r="B576" s="354" t="s">
        <v>264</v>
      </c>
      <c r="C576" s="355">
        <v>38261</v>
      </c>
      <c r="D576" s="6">
        <v>8158</v>
      </c>
      <c r="E576" s="358">
        <f t="shared" si="109"/>
        <v>679.56140000000005</v>
      </c>
      <c r="F576" s="356">
        <v>0</v>
      </c>
      <c r="G576" s="363">
        <v>541</v>
      </c>
      <c r="H576" s="356">
        <f t="shared" si="108"/>
        <v>138.56140000000005</v>
      </c>
      <c r="I576" s="361">
        <v>0</v>
      </c>
      <c r="J576" s="361">
        <f t="shared" si="111"/>
        <v>0</v>
      </c>
    </row>
    <row r="577" spans="2:11" x14ac:dyDescent="0.25">
      <c r="B577" s="354" t="s">
        <v>264</v>
      </c>
      <c r="C577" s="355">
        <v>38292</v>
      </c>
      <c r="D577" s="6">
        <v>8158</v>
      </c>
      <c r="E577" s="358">
        <f t="shared" si="109"/>
        <v>679.56140000000005</v>
      </c>
      <c r="F577" s="356">
        <v>0</v>
      </c>
      <c r="G577" s="363">
        <v>541</v>
      </c>
      <c r="H577" s="356">
        <f t="shared" si="108"/>
        <v>138.56140000000005</v>
      </c>
      <c r="I577" s="361">
        <v>0</v>
      </c>
      <c r="J577" s="361">
        <f t="shared" si="111"/>
        <v>0</v>
      </c>
    </row>
    <row r="578" spans="2:11" x14ac:dyDescent="0.25">
      <c r="B578" s="354" t="s">
        <v>264</v>
      </c>
      <c r="C578" s="355">
        <v>38322</v>
      </c>
      <c r="D578" s="6">
        <v>8419</v>
      </c>
      <c r="E578" s="358">
        <f t="shared" si="109"/>
        <v>701.30269999999996</v>
      </c>
      <c r="F578" s="356">
        <v>0</v>
      </c>
      <c r="G578" s="363">
        <v>541</v>
      </c>
      <c r="H578" s="356">
        <f t="shared" si="108"/>
        <v>160.30269999999996</v>
      </c>
      <c r="I578" s="361">
        <v>0</v>
      </c>
      <c r="J578" s="361">
        <f t="shared" ref="J578:J592" si="112">SUM(I578*9.5%/12)</f>
        <v>0</v>
      </c>
    </row>
    <row r="579" spans="2:11" x14ac:dyDescent="0.25">
      <c r="B579" s="354" t="s">
        <v>264</v>
      </c>
      <c r="C579" s="355">
        <v>38353</v>
      </c>
      <c r="D579" s="6">
        <v>8419</v>
      </c>
      <c r="E579" s="358">
        <f t="shared" si="109"/>
        <v>701.30269999999996</v>
      </c>
      <c r="F579" s="356">
        <v>0</v>
      </c>
      <c r="G579" s="363">
        <v>541</v>
      </c>
      <c r="H579" s="356">
        <f t="shared" si="108"/>
        <v>160.30269999999996</v>
      </c>
      <c r="I579" s="361">
        <v>0</v>
      </c>
      <c r="J579" s="361">
        <f t="shared" si="112"/>
        <v>0</v>
      </c>
    </row>
    <row r="580" spans="2:11" x14ac:dyDescent="0.25">
      <c r="B580" s="354" t="s">
        <v>264</v>
      </c>
      <c r="C580" s="355">
        <v>38384</v>
      </c>
      <c r="D580" s="6">
        <v>8419</v>
      </c>
      <c r="E580" s="358">
        <f t="shared" si="109"/>
        <v>701.30269999999996</v>
      </c>
      <c r="F580" s="356">
        <v>0</v>
      </c>
      <c r="G580" s="363">
        <v>541</v>
      </c>
      <c r="H580" s="356">
        <f t="shared" si="108"/>
        <v>160.30269999999996</v>
      </c>
      <c r="I580" s="361">
        <v>0</v>
      </c>
      <c r="J580" s="361">
        <f t="shared" si="112"/>
        <v>0</v>
      </c>
    </row>
    <row r="581" spans="2:11" x14ac:dyDescent="0.25">
      <c r="B581" s="354" t="s">
        <v>264</v>
      </c>
      <c r="C581" s="355">
        <v>38412</v>
      </c>
      <c r="D581" s="6">
        <v>8419</v>
      </c>
      <c r="E581" s="358">
        <f t="shared" si="109"/>
        <v>701.30269999999996</v>
      </c>
      <c r="F581" s="356">
        <v>0</v>
      </c>
      <c r="G581" s="363">
        <v>541</v>
      </c>
      <c r="H581" s="356">
        <f t="shared" si="108"/>
        <v>160.30269999999996</v>
      </c>
      <c r="I581" s="361">
        <v>0</v>
      </c>
      <c r="J581" s="361">
        <f t="shared" si="112"/>
        <v>0</v>
      </c>
      <c r="K581" s="370">
        <f>SUM(D570:D581)</f>
        <v>97626</v>
      </c>
    </row>
    <row r="582" spans="2:11" x14ac:dyDescent="0.25">
      <c r="B582" s="354" t="s">
        <v>264</v>
      </c>
      <c r="C582" s="355">
        <v>38443</v>
      </c>
      <c r="D582" s="6">
        <v>8419</v>
      </c>
      <c r="E582" s="358">
        <f t="shared" si="109"/>
        <v>701.30269999999996</v>
      </c>
      <c r="F582" s="356">
        <v>0</v>
      </c>
      <c r="G582" s="363">
        <v>541</v>
      </c>
      <c r="H582" s="356">
        <f t="shared" si="108"/>
        <v>160.30269999999996</v>
      </c>
      <c r="I582" s="361">
        <v>0</v>
      </c>
      <c r="J582" s="361">
        <f t="shared" si="112"/>
        <v>0</v>
      </c>
    </row>
    <row r="583" spans="2:11" x14ac:dyDescent="0.25">
      <c r="B583" s="354" t="s">
        <v>264</v>
      </c>
      <c r="C583" s="355">
        <v>38473</v>
      </c>
      <c r="D583" s="6">
        <v>8588</v>
      </c>
      <c r="E583" s="358">
        <f t="shared" si="109"/>
        <v>715.38040000000001</v>
      </c>
      <c r="F583" s="356">
        <v>0</v>
      </c>
      <c r="G583" s="363">
        <v>541</v>
      </c>
      <c r="H583" s="356">
        <f t="shared" si="108"/>
        <v>174.38040000000001</v>
      </c>
      <c r="I583" s="361">
        <v>0</v>
      </c>
      <c r="J583" s="361">
        <f t="shared" si="112"/>
        <v>0</v>
      </c>
    </row>
    <row r="584" spans="2:11" x14ac:dyDescent="0.25">
      <c r="B584" s="354" t="s">
        <v>264</v>
      </c>
      <c r="C584" s="355">
        <v>38504</v>
      </c>
      <c r="D584" s="6">
        <v>8588</v>
      </c>
      <c r="E584" s="358">
        <f t="shared" si="109"/>
        <v>715.38040000000001</v>
      </c>
      <c r="F584" s="356">
        <v>0</v>
      </c>
      <c r="G584" s="363">
        <v>541</v>
      </c>
      <c r="H584" s="356">
        <f t="shared" si="108"/>
        <v>174.38040000000001</v>
      </c>
      <c r="I584" s="361">
        <v>0</v>
      </c>
      <c r="J584" s="361">
        <f t="shared" si="112"/>
        <v>0</v>
      </c>
    </row>
    <row r="585" spans="2:11" x14ac:dyDescent="0.25">
      <c r="B585" s="354" t="s">
        <v>264</v>
      </c>
      <c r="C585" s="355">
        <v>38534</v>
      </c>
      <c r="D585" s="6">
        <v>8588</v>
      </c>
      <c r="E585" s="358">
        <f t="shared" si="109"/>
        <v>715.38040000000001</v>
      </c>
      <c r="F585" s="356">
        <v>0</v>
      </c>
      <c r="G585" s="363">
        <v>541</v>
      </c>
      <c r="H585" s="356">
        <f t="shared" si="108"/>
        <v>174.38040000000001</v>
      </c>
      <c r="I585" s="361">
        <v>0</v>
      </c>
      <c r="J585" s="361">
        <f t="shared" si="112"/>
        <v>0</v>
      </c>
    </row>
    <row r="586" spans="2:11" x14ac:dyDescent="0.25">
      <c r="B586" s="354" t="s">
        <v>264</v>
      </c>
      <c r="C586" s="355">
        <v>38565</v>
      </c>
      <c r="D586" s="6">
        <v>8588</v>
      </c>
      <c r="E586" s="358">
        <f t="shared" si="109"/>
        <v>715.38040000000001</v>
      </c>
      <c r="F586" s="356">
        <v>0</v>
      </c>
      <c r="G586" s="363">
        <v>541</v>
      </c>
      <c r="H586" s="356">
        <f t="shared" si="108"/>
        <v>174.38040000000001</v>
      </c>
      <c r="I586" s="361">
        <v>0</v>
      </c>
      <c r="J586" s="361">
        <f t="shared" si="112"/>
        <v>0</v>
      </c>
    </row>
    <row r="587" spans="2:11" x14ac:dyDescent="0.25">
      <c r="B587" s="354" t="s">
        <v>264</v>
      </c>
      <c r="C587" s="355">
        <v>38596</v>
      </c>
      <c r="D587" s="6">
        <v>8588</v>
      </c>
      <c r="E587" s="358">
        <f t="shared" si="109"/>
        <v>715.38040000000001</v>
      </c>
      <c r="F587" s="356">
        <v>0</v>
      </c>
      <c r="G587" s="363">
        <v>541</v>
      </c>
      <c r="H587" s="356">
        <f t="shared" si="108"/>
        <v>174.38040000000001</v>
      </c>
      <c r="I587" s="361">
        <v>0</v>
      </c>
      <c r="J587" s="361">
        <f t="shared" si="112"/>
        <v>0</v>
      </c>
    </row>
    <row r="588" spans="2:11" x14ac:dyDescent="0.25">
      <c r="B588" s="354" t="s">
        <v>264</v>
      </c>
      <c r="C588" s="355">
        <v>38626</v>
      </c>
      <c r="D588" s="6">
        <v>8758</v>
      </c>
      <c r="E588" s="358">
        <f t="shared" si="109"/>
        <v>729.54139999999995</v>
      </c>
      <c r="F588" s="356">
        <v>0</v>
      </c>
      <c r="G588" s="363">
        <v>541</v>
      </c>
      <c r="H588" s="356">
        <f t="shared" si="108"/>
        <v>188.54139999999995</v>
      </c>
      <c r="I588" s="361">
        <v>0</v>
      </c>
      <c r="J588" s="361">
        <f t="shared" si="112"/>
        <v>0</v>
      </c>
    </row>
    <row r="589" spans="2:11" x14ac:dyDescent="0.25">
      <c r="B589" s="354" t="s">
        <v>264</v>
      </c>
      <c r="C589" s="355">
        <v>38657</v>
      </c>
      <c r="D589" s="6">
        <v>8758</v>
      </c>
      <c r="E589" s="358">
        <f t="shared" si="109"/>
        <v>729.54139999999995</v>
      </c>
      <c r="F589" s="356">
        <v>0</v>
      </c>
      <c r="G589" s="363">
        <v>541</v>
      </c>
      <c r="H589" s="356">
        <f t="shared" si="108"/>
        <v>188.54139999999995</v>
      </c>
      <c r="I589" s="361">
        <v>0</v>
      </c>
      <c r="J589" s="361">
        <f t="shared" si="112"/>
        <v>0</v>
      </c>
    </row>
    <row r="590" spans="2:11" x14ac:dyDescent="0.25">
      <c r="B590" s="354" t="s">
        <v>264</v>
      </c>
      <c r="C590" s="355">
        <v>38687</v>
      </c>
      <c r="D590" s="6">
        <v>9029</v>
      </c>
      <c r="E590" s="358">
        <f t="shared" si="109"/>
        <v>752.11569999999995</v>
      </c>
      <c r="F590" s="356">
        <v>0</v>
      </c>
      <c r="G590" s="363">
        <v>541</v>
      </c>
      <c r="H590" s="356">
        <f t="shared" si="108"/>
        <v>211.11569999999995</v>
      </c>
      <c r="I590" s="361">
        <v>0</v>
      </c>
      <c r="J590" s="361">
        <f t="shared" si="112"/>
        <v>0</v>
      </c>
    </row>
    <row r="591" spans="2:11" x14ac:dyDescent="0.25">
      <c r="B591" s="354" t="s">
        <v>264</v>
      </c>
      <c r="C591" s="355">
        <v>38718</v>
      </c>
      <c r="D591" s="6">
        <v>9262</v>
      </c>
      <c r="E591" s="358">
        <f t="shared" si="109"/>
        <v>771.52459999999996</v>
      </c>
      <c r="F591" s="356">
        <v>0</v>
      </c>
      <c r="G591" s="363">
        <v>541</v>
      </c>
      <c r="H591" s="356">
        <f t="shared" si="108"/>
        <v>230.52459999999996</v>
      </c>
      <c r="I591" s="361">
        <v>0</v>
      </c>
      <c r="J591" s="361">
        <f t="shared" si="112"/>
        <v>0</v>
      </c>
    </row>
    <row r="592" spans="2:11" x14ac:dyDescent="0.25">
      <c r="B592" s="354" t="s">
        <v>264</v>
      </c>
      <c r="C592" s="355">
        <v>38749</v>
      </c>
      <c r="D592" s="6">
        <v>9262</v>
      </c>
      <c r="E592" s="358">
        <f t="shared" si="109"/>
        <v>771.52459999999996</v>
      </c>
      <c r="F592" s="356">
        <v>0</v>
      </c>
      <c r="G592" s="363">
        <v>541</v>
      </c>
      <c r="H592" s="356">
        <f t="shared" si="108"/>
        <v>230.52459999999996</v>
      </c>
      <c r="I592" s="361">
        <v>0</v>
      </c>
      <c r="J592" s="361">
        <f t="shared" si="112"/>
        <v>0</v>
      </c>
    </row>
    <row r="593" spans="2:11" x14ac:dyDescent="0.25">
      <c r="B593" s="354" t="s">
        <v>264</v>
      </c>
      <c r="C593" s="355">
        <v>38777</v>
      </c>
      <c r="D593" s="6">
        <v>9262</v>
      </c>
      <c r="E593" s="358">
        <f t="shared" si="109"/>
        <v>771.52459999999996</v>
      </c>
      <c r="F593" s="356">
        <v>0</v>
      </c>
      <c r="G593" s="363">
        <v>541</v>
      </c>
      <c r="H593" s="356">
        <f t="shared" si="108"/>
        <v>230.52459999999996</v>
      </c>
      <c r="I593" s="361">
        <v>0</v>
      </c>
      <c r="J593" s="360">
        <v>8.5</v>
      </c>
      <c r="K593" s="370">
        <f>SUM(D582:D593)</f>
        <v>105690</v>
      </c>
    </row>
    <row r="594" spans="2:11" x14ac:dyDescent="0.25">
      <c r="B594" s="354" t="s">
        <v>264</v>
      </c>
      <c r="C594" s="355">
        <v>38808</v>
      </c>
      <c r="D594" s="12">
        <v>9378</v>
      </c>
      <c r="E594" s="358">
        <f t="shared" si="109"/>
        <v>781.18740000000003</v>
      </c>
      <c r="F594" s="356">
        <v>0</v>
      </c>
      <c r="G594" s="363">
        <v>541</v>
      </c>
      <c r="H594" s="356">
        <f t="shared" si="108"/>
        <v>240.18740000000003</v>
      </c>
      <c r="I594" s="361">
        <v>0</v>
      </c>
      <c r="J594" s="360"/>
    </row>
    <row r="595" spans="2:11" x14ac:dyDescent="0.25">
      <c r="B595" s="354" t="s">
        <v>264</v>
      </c>
      <c r="C595" s="355">
        <v>38838</v>
      </c>
      <c r="D595" s="12">
        <v>30819</v>
      </c>
      <c r="E595" s="358">
        <f t="shared" ref="E595:E658" si="113">SUM(D595*8.33%)</f>
        <v>2567.2226999999998</v>
      </c>
      <c r="F595" s="356">
        <v>0</v>
      </c>
      <c r="G595" s="363">
        <v>541</v>
      </c>
      <c r="H595" s="356">
        <f t="shared" si="108"/>
        <v>2026.2226999999998</v>
      </c>
      <c r="I595" s="361">
        <v>0</v>
      </c>
      <c r="J595" s="360"/>
    </row>
    <row r="596" spans="2:11" x14ac:dyDescent="0.25">
      <c r="B596" s="354" t="s">
        <v>264</v>
      </c>
      <c r="C596" s="355">
        <v>38869</v>
      </c>
      <c r="D596" s="6">
        <v>9942</v>
      </c>
      <c r="E596" s="358">
        <f t="shared" si="113"/>
        <v>828.16859999999997</v>
      </c>
      <c r="F596" s="356">
        <v>0</v>
      </c>
      <c r="G596" s="363">
        <v>541</v>
      </c>
      <c r="H596" s="356">
        <f t="shared" si="108"/>
        <v>287.16859999999997</v>
      </c>
      <c r="I596" s="361">
        <v>0</v>
      </c>
      <c r="J596" s="360"/>
    </row>
    <row r="597" spans="2:11" x14ac:dyDescent="0.25">
      <c r="B597" s="354" t="s">
        <v>264</v>
      </c>
      <c r="C597" s="355">
        <v>38899</v>
      </c>
      <c r="D597" s="6">
        <v>9942</v>
      </c>
      <c r="E597" s="358">
        <f t="shared" si="113"/>
        <v>828.16859999999997</v>
      </c>
      <c r="F597" s="356">
        <v>0</v>
      </c>
      <c r="G597" s="363">
        <v>541</v>
      </c>
      <c r="H597" s="356">
        <f t="shared" si="108"/>
        <v>287.16859999999997</v>
      </c>
      <c r="I597" s="361">
        <v>0</v>
      </c>
      <c r="J597" s="360"/>
    </row>
    <row r="598" spans="2:11" x14ac:dyDescent="0.25">
      <c r="B598" s="354" t="s">
        <v>264</v>
      </c>
      <c r="C598" s="355">
        <v>38930</v>
      </c>
      <c r="D598" s="6">
        <v>10127</v>
      </c>
      <c r="E598" s="358">
        <f t="shared" si="113"/>
        <v>843.57910000000004</v>
      </c>
      <c r="F598" s="356">
        <v>0</v>
      </c>
      <c r="G598" s="363">
        <v>541</v>
      </c>
      <c r="H598" s="356">
        <f t="shared" ref="H598:H661" si="114">SUM(E598-G598)</f>
        <v>302.57910000000004</v>
      </c>
      <c r="I598" s="361">
        <v>0</v>
      </c>
      <c r="J598" s="360"/>
    </row>
    <row r="599" spans="2:11" x14ac:dyDescent="0.25">
      <c r="B599" s="354" t="s">
        <v>264</v>
      </c>
      <c r="C599" s="355">
        <v>38961</v>
      </c>
      <c r="D599" s="6">
        <v>10127</v>
      </c>
      <c r="E599" s="358">
        <f t="shared" si="113"/>
        <v>843.57910000000004</v>
      </c>
      <c r="F599" s="356">
        <v>0</v>
      </c>
      <c r="G599" s="363">
        <v>541</v>
      </c>
      <c r="H599" s="356">
        <f t="shared" si="114"/>
        <v>302.57910000000004</v>
      </c>
      <c r="I599" s="361">
        <v>0</v>
      </c>
      <c r="J599" s="360"/>
    </row>
    <row r="600" spans="2:11" x14ac:dyDescent="0.25">
      <c r="B600" s="354" t="s">
        <v>264</v>
      </c>
      <c r="C600" s="355">
        <v>38991</v>
      </c>
      <c r="D600" s="6">
        <v>10312</v>
      </c>
      <c r="E600" s="358">
        <f t="shared" si="113"/>
        <v>858.9896</v>
      </c>
      <c r="F600" s="356">
        <v>0</v>
      </c>
      <c r="G600" s="363">
        <v>541</v>
      </c>
      <c r="H600" s="356">
        <f t="shared" si="114"/>
        <v>317.9896</v>
      </c>
      <c r="I600" s="361">
        <v>0</v>
      </c>
      <c r="J600" s="360"/>
    </row>
    <row r="601" spans="2:11" x14ac:dyDescent="0.25">
      <c r="B601" s="354" t="s">
        <v>264</v>
      </c>
      <c r="C601" s="355">
        <v>39022</v>
      </c>
      <c r="D601" s="6">
        <v>10312</v>
      </c>
      <c r="E601" s="358">
        <f t="shared" si="113"/>
        <v>858.9896</v>
      </c>
      <c r="F601" s="356">
        <v>0</v>
      </c>
      <c r="G601" s="363">
        <v>541</v>
      </c>
      <c r="H601" s="356">
        <f t="shared" si="114"/>
        <v>317.9896</v>
      </c>
      <c r="I601" s="361">
        <v>0</v>
      </c>
      <c r="J601" s="360"/>
    </row>
    <row r="602" spans="2:11" x14ac:dyDescent="0.25">
      <c r="B602" s="354" t="s">
        <v>264</v>
      </c>
      <c r="C602" s="355">
        <v>39052</v>
      </c>
      <c r="D602" s="6">
        <v>10605</v>
      </c>
      <c r="E602" s="358">
        <f t="shared" si="113"/>
        <v>883.39649999999995</v>
      </c>
      <c r="F602" s="356">
        <v>0</v>
      </c>
      <c r="G602" s="363">
        <v>541</v>
      </c>
      <c r="H602" s="356">
        <f t="shared" si="114"/>
        <v>342.39649999999995</v>
      </c>
      <c r="I602" s="361">
        <v>0</v>
      </c>
      <c r="J602" s="360"/>
    </row>
    <row r="603" spans="2:11" x14ac:dyDescent="0.25">
      <c r="B603" s="354" t="s">
        <v>264</v>
      </c>
      <c r="C603" s="355">
        <v>39083</v>
      </c>
      <c r="D603" s="6">
        <v>10605</v>
      </c>
      <c r="E603" s="358">
        <f t="shared" si="113"/>
        <v>883.39649999999995</v>
      </c>
      <c r="F603" s="356">
        <v>0</v>
      </c>
      <c r="G603" s="363">
        <v>541</v>
      </c>
      <c r="H603" s="356">
        <f t="shared" si="114"/>
        <v>342.39649999999995</v>
      </c>
      <c r="I603" s="361">
        <v>0</v>
      </c>
      <c r="J603" s="360"/>
    </row>
    <row r="604" spans="2:11" x14ac:dyDescent="0.25">
      <c r="B604" s="354" t="s">
        <v>264</v>
      </c>
      <c r="C604" s="355">
        <v>39114</v>
      </c>
      <c r="D604" s="6">
        <v>10859</v>
      </c>
      <c r="E604" s="358">
        <f t="shared" si="113"/>
        <v>904.55470000000003</v>
      </c>
      <c r="F604" s="356">
        <v>0</v>
      </c>
      <c r="G604" s="363">
        <v>541</v>
      </c>
      <c r="H604" s="356">
        <f t="shared" si="114"/>
        <v>363.55470000000003</v>
      </c>
      <c r="I604" s="361">
        <v>0</v>
      </c>
      <c r="J604" s="360"/>
    </row>
    <row r="605" spans="2:11" x14ac:dyDescent="0.25">
      <c r="B605" s="354" t="s">
        <v>264</v>
      </c>
      <c r="C605" s="355">
        <v>39142</v>
      </c>
      <c r="D605" s="6">
        <v>10859</v>
      </c>
      <c r="E605" s="358">
        <f t="shared" si="113"/>
        <v>904.55470000000003</v>
      </c>
      <c r="F605" s="356">
        <v>0</v>
      </c>
      <c r="G605" s="363">
        <v>541</v>
      </c>
      <c r="H605" s="356">
        <f t="shared" si="114"/>
        <v>363.55470000000003</v>
      </c>
      <c r="I605" s="361">
        <v>0</v>
      </c>
      <c r="J605" s="360">
        <v>8.5</v>
      </c>
      <c r="K605" s="370">
        <f>SUM(D594:D605)</f>
        <v>143887</v>
      </c>
    </row>
    <row r="606" spans="2:11" x14ac:dyDescent="0.25">
      <c r="B606" s="354" t="s">
        <v>264</v>
      </c>
      <c r="C606" s="355">
        <v>39173</v>
      </c>
      <c r="D606" s="6">
        <v>10859</v>
      </c>
      <c r="E606" s="358">
        <f t="shared" si="113"/>
        <v>904.55470000000003</v>
      </c>
      <c r="F606" s="356">
        <v>0</v>
      </c>
      <c r="G606" s="363">
        <v>541</v>
      </c>
      <c r="H606" s="356">
        <f t="shared" si="114"/>
        <v>363.55470000000003</v>
      </c>
      <c r="I606" s="361">
        <v>0</v>
      </c>
      <c r="J606" s="360"/>
    </row>
    <row r="607" spans="2:11" x14ac:dyDescent="0.25">
      <c r="B607" s="354" t="s">
        <v>264</v>
      </c>
      <c r="C607" s="355">
        <v>39203</v>
      </c>
      <c r="D607" s="6">
        <v>11811</v>
      </c>
      <c r="E607" s="358">
        <f t="shared" si="113"/>
        <v>983.85630000000003</v>
      </c>
      <c r="F607" s="356">
        <v>0</v>
      </c>
      <c r="G607" s="363">
        <v>541</v>
      </c>
      <c r="H607" s="356">
        <f t="shared" si="114"/>
        <v>442.85630000000003</v>
      </c>
      <c r="I607" s="361">
        <v>0</v>
      </c>
      <c r="J607" s="360"/>
    </row>
    <row r="608" spans="2:11" x14ac:dyDescent="0.25">
      <c r="B608" s="354" t="s">
        <v>264</v>
      </c>
      <c r="C608" s="355">
        <v>39234</v>
      </c>
      <c r="D608" s="6">
        <v>11811</v>
      </c>
      <c r="E608" s="358">
        <f t="shared" si="113"/>
        <v>983.85630000000003</v>
      </c>
      <c r="F608" s="356">
        <v>0</v>
      </c>
      <c r="G608" s="363">
        <v>541</v>
      </c>
      <c r="H608" s="356">
        <f t="shared" si="114"/>
        <v>442.85630000000003</v>
      </c>
      <c r="I608" s="361">
        <v>0</v>
      </c>
      <c r="J608" s="360"/>
    </row>
    <row r="609" spans="2:11" x14ac:dyDescent="0.25">
      <c r="B609" s="354" t="s">
        <v>264</v>
      </c>
      <c r="C609" s="355">
        <v>39264</v>
      </c>
      <c r="D609" s="6">
        <v>11811</v>
      </c>
      <c r="E609" s="358">
        <f t="shared" si="113"/>
        <v>983.85630000000003</v>
      </c>
      <c r="F609" s="356">
        <v>0</v>
      </c>
      <c r="G609" s="363">
        <v>541</v>
      </c>
      <c r="H609" s="356">
        <f t="shared" si="114"/>
        <v>442.85630000000003</v>
      </c>
      <c r="I609" s="361">
        <v>0</v>
      </c>
      <c r="J609" s="360"/>
    </row>
    <row r="610" spans="2:11" x14ac:dyDescent="0.25">
      <c r="B610" s="354" t="s">
        <v>264</v>
      </c>
      <c r="C610" s="355">
        <v>39295</v>
      </c>
      <c r="D610" s="6">
        <v>11811</v>
      </c>
      <c r="E610" s="358">
        <f t="shared" si="113"/>
        <v>983.85630000000003</v>
      </c>
      <c r="F610" s="356">
        <v>0</v>
      </c>
      <c r="G610" s="363">
        <v>541</v>
      </c>
      <c r="H610" s="356">
        <f t="shared" si="114"/>
        <v>442.85630000000003</v>
      </c>
      <c r="I610" s="361">
        <v>0</v>
      </c>
      <c r="J610" s="360"/>
    </row>
    <row r="611" spans="2:11" x14ac:dyDescent="0.25">
      <c r="B611" s="354" t="s">
        <v>264</v>
      </c>
      <c r="C611" s="355">
        <v>39326</v>
      </c>
      <c r="D611" s="6">
        <v>11811</v>
      </c>
      <c r="E611" s="358">
        <f t="shared" si="113"/>
        <v>983.85630000000003</v>
      </c>
      <c r="F611" s="356">
        <v>0</v>
      </c>
      <c r="G611" s="363">
        <v>541</v>
      </c>
      <c r="H611" s="356">
        <f t="shared" si="114"/>
        <v>442.85630000000003</v>
      </c>
      <c r="I611" s="361">
        <v>0</v>
      </c>
      <c r="J611" s="360"/>
    </row>
    <row r="612" spans="2:11" x14ac:dyDescent="0.25">
      <c r="B612" s="354" t="s">
        <v>264</v>
      </c>
      <c r="C612" s="355">
        <v>39356</v>
      </c>
      <c r="D612" s="6">
        <v>11811</v>
      </c>
      <c r="E612" s="358">
        <f t="shared" si="113"/>
        <v>983.85630000000003</v>
      </c>
      <c r="F612" s="356">
        <v>0</v>
      </c>
      <c r="G612" s="363">
        <v>541</v>
      </c>
      <c r="H612" s="356">
        <f t="shared" si="114"/>
        <v>442.85630000000003</v>
      </c>
      <c r="I612" s="361">
        <v>0</v>
      </c>
      <c r="J612" s="360"/>
    </row>
    <row r="613" spans="2:11" x14ac:dyDescent="0.25">
      <c r="B613" s="354" t="s">
        <v>264</v>
      </c>
      <c r="C613" s="355">
        <v>39387</v>
      </c>
      <c r="D613" s="6">
        <v>11811</v>
      </c>
      <c r="E613" s="358">
        <f t="shared" si="113"/>
        <v>983.85630000000003</v>
      </c>
      <c r="F613" s="356">
        <v>0</v>
      </c>
      <c r="G613" s="363">
        <v>541</v>
      </c>
      <c r="H613" s="356">
        <f t="shared" si="114"/>
        <v>442.85630000000003</v>
      </c>
      <c r="I613" s="361">
        <v>0</v>
      </c>
      <c r="J613" s="360"/>
    </row>
    <row r="614" spans="2:11" x14ac:dyDescent="0.25">
      <c r="B614" s="354" t="s">
        <v>264</v>
      </c>
      <c r="C614" s="355">
        <v>39417</v>
      </c>
      <c r="D614" s="6">
        <v>12137</v>
      </c>
      <c r="E614" s="358">
        <f t="shared" si="113"/>
        <v>1011.0121</v>
      </c>
      <c r="F614" s="356">
        <v>0</v>
      </c>
      <c r="G614" s="363">
        <v>541</v>
      </c>
      <c r="H614" s="356">
        <f t="shared" si="114"/>
        <v>470.01210000000003</v>
      </c>
      <c r="I614" s="361">
        <v>0</v>
      </c>
      <c r="J614" s="360"/>
    </row>
    <row r="615" spans="2:11" x14ac:dyDescent="0.25">
      <c r="B615" s="354" t="s">
        <v>264</v>
      </c>
      <c r="C615" s="355">
        <v>39448</v>
      </c>
      <c r="D615" s="6">
        <v>12137</v>
      </c>
      <c r="E615" s="358">
        <f t="shared" si="113"/>
        <v>1011.0121</v>
      </c>
      <c r="F615" s="356">
        <v>0</v>
      </c>
      <c r="G615" s="363">
        <v>541</v>
      </c>
      <c r="H615" s="356">
        <f t="shared" si="114"/>
        <v>470.01210000000003</v>
      </c>
      <c r="I615" s="361">
        <v>0</v>
      </c>
      <c r="J615" s="360"/>
    </row>
    <row r="616" spans="2:11" x14ac:dyDescent="0.25">
      <c r="B616" s="354" t="s">
        <v>264</v>
      </c>
      <c r="C616" s="355">
        <v>39479</v>
      </c>
      <c r="D616" s="6">
        <v>12627</v>
      </c>
      <c r="E616" s="358">
        <f t="shared" si="113"/>
        <v>1051.8290999999999</v>
      </c>
      <c r="F616" s="356">
        <v>0</v>
      </c>
      <c r="G616" s="363">
        <v>541</v>
      </c>
      <c r="H616" s="356">
        <f t="shared" si="114"/>
        <v>510.82909999999993</v>
      </c>
      <c r="I616" s="361">
        <v>0</v>
      </c>
      <c r="J616" s="360"/>
    </row>
    <row r="617" spans="2:11" x14ac:dyDescent="0.25">
      <c r="B617" s="354" t="s">
        <v>264</v>
      </c>
      <c r="C617" s="355">
        <v>39508</v>
      </c>
      <c r="D617" s="6">
        <v>12627</v>
      </c>
      <c r="E617" s="358">
        <f t="shared" si="113"/>
        <v>1051.8290999999999</v>
      </c>
      <c r="F617" s="356">
        <v>0</v>
      </c>
      <c r="G617" s="363">
        <v>541</v>
      </c>
      <c r="H617" s="356">
        <f t="shared" si="114"/>
        <v>510.82909999999993</v>
      </c>
      <c r="I617" s="361">
        <v>0</v>
      </c>
      <c r="J617" s="360">
        <v>8.5</v>
      </c>
      <c r="K617" s="370">
        <f>SUM(D606:D617)</f>
        <v>143064</v>
      </c>
    </row>
    <row r="618" spans="2:11" x14ac:dyDescent="0.25">
      <c r="B618" s="354" t="s">
        <v>264</v>
      </c>
      <c r="C618" s="355">
        <v>39539</v>
      </c>
      <c r="D618" s="6">
        <v>12627</v>
      </c>
      <c r="E618" s="358">
        <f t="shared" si="113"/>
        <v>1051.8290999999999</v>
      </c>
      <c r="F618" s="356">
        <v>0</v>
      </c>
      <c r="G618" s="363">
        <v>541</v>
      </c>
      <c r="H618" s="356">
        <f t="shared" si="114"/>
        <v>510.82909999999993</v>
      </c>
      <c r="I618" s="361">
        <v>0</v>
      </c>
      <c r="J618" s="360"/>
    </row>
    <row r="619" spans="2:11" x14ac:dyDescent="0.25">
      <c r="B619" s="354" t="s">
        <v>264</v>
      </c>
      <c r="C619" s="355">
        <v>39569</v>
      </c>
      <c r="D619" s="6">
        <v>12627</v>
      </c>
      <c r="E619" s="358">
        <f t="shared" si="113"/>
        <v>1051.8290999999999</v>
      </c>
      <c r="F619" s="356">
        <v>0</v>
      </c>
      <c r="G619" s="363">
        <v>541</v>
      </c>
      <c r="H619" s="356">
        <f t="shared" si="114"/>
        <v>510.82909999999993</v>
      </c>
      <c r="I619" s="361">
        <v>0</v>
      </c>
      <c r="J619" s="360"/>
    </row>
    <row r="620" spans="2:11" x14ac:dyDescent="0.25">
      <c r="B620" s="354" t="s">
        <v>264</v>
      </c>
      <c r="C620" s="355">
        <v>39600</v>
      </c>
      <c r="D620" s="12">
        <v>13997</v>
      </c>
      <c r="E620" s="358">
        <f t="shared" si="113"/>
        <v>1165.9501</v>
      </c>
      <c r="F620" s="356">
        <v>0</v>
      </c>
      <c r="G620" s="363">
        <v>541</v>
      </c>
      <c r="H620" s="356">
        <f t="shared" si="114"/>
        <v>624.95010000000002</v>
      </c>
      <c r="I620" s="361">
        <v>0</v>
      </c>
      <c r="J620" s="360"/>
    </row>
    <row r="621" spans="2:11" x14ac:dyDescent="0.25">
      <c r="B621" s="354" t="s">
        <v>264</v>
      </c>
      <c r="C621" s="355">
        <v>39630</v>
      </c>
      <c r="D621" s="6">
        <v>13214</v>
      </c>
      <c r="E621" s="358">
        <f t="shared" si="113"/>
        <v>1100.7262000000001</v>
      </c>
      <c r="F621" s="356">
        <v>0</v>
      </c>
      <c r="G621" s="363">
        <v>541</v>
      </c>
      <c r="H621" s="356">
        <f t="shared" si="114"/>
        <v>559.72620000000006</v>
      </c>
      <c r="I621" s="361">
        <v>0</v>
      </c>
      <c r="J621" s="360"/>
    </row>
    <row r="622" spans="2:11" x14ac:dyDescent="0.25">
      <c r="B622" s="354" t="s">
        <v>264</v>
      </c>
      <c r="C622" s="355">
        <v>39661</v>
      </c>
      <c r="D622" s="6">
        <v>13214</v>
      </c>
      <c r="E622" s="358">
        <f t="shared" si="113"/>
        <v>1100.7262000000001</v>
      </c>
      <c r="F622" s="356">
        <v>0</v>
      </c>
      <c r="G622" s="363">
        <v>541</v>
      </c>
      <c r="H622" s="356">
        <f t="shared" si="114"/>
        <v>559.72620000000006</v>
      </c>
      <c r="I622" s="361">
        <v>0</v>
      </c>
      <c r="J622" s="360"/>
    </row>
    <row r="623" spans="2:11" x14ac:dyDescent="0.25">
      <c r="B623" s="354" t="s">
        <v>264</v>
      </c>
      <c r="C623" s="355">
        <v>39692</v>
      </c>
      <c r="D623" s="6">
        <v>13214</v>
      </c>
      <c r="E623" s="358">
        <f t="shared" si="113"/>
        <v>1100.7262000000001</v>
      </c>
      <c r="F623" s="356">
        <v>0</v>
      </c>
      <c r="G623" s="363">
        <v>541</v>
      </c>
      <c r="H623" s="356">
        <f t="shared" si="114"/>
        <v>559.72620000000006</v>
      </c>
      <c r="I623" s="361">
        <v>0</v>
      </c>
      <c r="J623" s="360"/>
    </row>
    <row r="624" spans="2:11" x14ac:dyDescent="0.25">
      <c r="B624" s="354" t="s">
        <v>264</v>
      </c>
      <c r="C624" s="355">
        <v>39722</v>
      </c>
      <c r="D624" s="6">
        <v>13214</v>
      </c>
      <c r="E624" s="358">
        <f t="shared" si="113"/>
        <v>1100.7262000000001</v>
      </c>
      <c r="F624" s="356">
        <v>0</v>
      </c>
      <c r="G624" s="363">
        <v>541</v>
      </c>
      <c r="H624" s="356">
        <f t="shared" si="114"/>
        <v>559.72620000000006</v>
      </c>
      <c r="I624" s="361">
        <v>0</v>
      </c>
      <c r="J624" s="360"/>
    </row>
    <row r="625" spans="2:11" x14ac:dyDescent="0.25">
      <c r="B625" s="354" t="s">
        <v>264</v>
      </c>
      <c r="C625" s="355">
        <v>39753</v>
      </c>
      <c r="D625" s="6">
        <v>13214</v>
      </c>
      <c r="E625" s="358">
        <f t="shared" si="113"/>
        <v>1100.7262000000001</v>
      </c>
      <c r="F625" s="356">
        <v>0</v>
      </c>
      <c r="G625" s="363">
        <v>541</v>
      </c>
      <c r="H625" s="356">
        <f t="shared" si="114"/>
        <v>559.72620000000006</v>
      </c>
      <c r="I625" s="361">
        <v>0</v>
      </c>
      <c r="J625" s="360"/>
    </row>
    <row r="626" spans="2:11" x14ac:dyDescent="0.25">
      <c r="B626" s="354" t="s">
        <v>264</v>
      </c>
      <c r="C626" s="355">
        <v>39783</v>
      </c>
      <c r="D626" s="6">
        <v>14171</v>
      </c>
      <c r="E626" s="358">
        <f t="shared" si="113"/>
        <v>1180.4442999999999</v>
      </c>
      <c r="F626" s="356">
        <v>0</v>
      </c>
      <c r="G626" s="363">
        <v>541</v>
      </c>
      <c r="H626" s="356">
        <f t="shared" si="114"/>
        <v>639.44429999999988</v>
      </c>
      <c r="I626" s="361">
        <v>0</v>
      </c>
      <c r="J626" s="360"/>
    </row>
    <row r="627" spans="2:11" x14ac:dyDescent="0.25">
      <c r="B627" s="354" t="s">
        <v>264</v>
      </c>
      <c r="C627" s="355">
        <v>39814</v>
      </c>
      <c r="D627" s="6">
        <v>14171</v>
      </c>
      <c r="E627" s="358">
        <f t="shared" si="113"/>
        <v>1180.4442999999999</v>
      </c>
      <c r="F627" s="356">
        <v>0</v>
      </c>
      <c r="G627" s="363">
        <v>541</v>
      </c>
      <c r="H627" s="356">
        <f t="shared" si="114"/>
        <v>639.44429999999988</v>
      </c>
      <c r="I627" s="361">
        <v>0</v>
      </c>
      <c r="J627" s="360"/>
    </row>
    <row r="628" spans="2:11" x14ac:dyDescent="0.25">
      <c r="B628" s="354" t="s">
        <v>264</v>
      </c>
      <c r="C628" s="355">
        <v>39845</v>
      </c>
      <c r="D628" s="6">
        <v>14171</v>
      </c>
      <c r="E628" s="358">
        <f t="shared" si="113"/>
        <v>1180.4442999999999</v>
      </c>
      <c r="F628" s="356">
        <v>0</v>
      </c>
      <c r="G628" s="363">
        <v>541</v>
      </c>
      <c r="H628" s="356">
        <f t="shared" si="114"/>
        <v>639.44429999999988</v>
      </c>
      <c r="I628" s="361">
        <v>0</v>
      </c>
      <c r="J628" s="360"/>
    </row>
    <row r="629" spans="2:11" x14ac:dyDescent="0.25">
      <c r="B629" s="354" t="s">
        <v>264</v>
      </c>
      <c r="C629" s="355">
        <v>39873</v>
      </c>
      <c r="D629" s="6">
        <v>14171</v>
      </c>
      <c r="E629" s="358">
        <f t="shared" si="113"/>
        <v>1180.4442999999999</v>
      </c>
      <c r="F629" s="356">
        <v>0</v>
      </c>
      <c r="G629" s="363">
        <v>541</v>
      </c>
      <c r="H629" s="356">
        <f t="shared" si="114"/>
        <v>639.44429999999988</v>
      </c>
      <c r="I629" s="361">
        <v>0</v>
      </c>
      <c r="J629" s="360">
        <v>8.5</v>
      </c>
      <c r="K629" s="370">
        <f>SUM(D618:D629)</f>
        <v>162005</v>
      </c>
    </row>
    <row r="630" spans="2:11" x14ac:dyDescent="0.25">
      <c r="B630" s="354" t="s">
        <v>264</v>
      </c>
      <c r="C630" s="355">
        <v>39904</v>
      </c>
      <c r="D630" s="6">
        <v>14774</v>
      </c>
      <c r="E630" s="358">
        <f t="shared" si="113"/>
        <v>1230.6741999999999</v>
      </c>
      <c r="F630" s="356">
        <v>0</v>
      </c>
      <c r="G630" s="363">
        <v>541</v>
      </c>
      <c r="H630" s="356">
        <f t="shared" si="114"/>
        <v>689.67419999999993</v>
      </c>
      <c r="I630" s="361">
        <v>0</v>
      </c>
      <c r="J630" s="360"/>
    </row>
    <row r="631" spans="2:11" x14ac:dyDescent="0.25">
      <c r="B631" s="354" t="s">
        <v>264</v>
      </c>
      <c r="C631" s="355">
        <v>39934</v>
      </c>
      <c r="D631" s="6">
        <v>34896</v>
      </c>
      <c r="E631" s="358">
        <f t="shared" si="113"/>
        <v>2906.8368</v>
      </c>
      <c r="F631" s="356">
        <v>0</v>
      </c>
      <c r="G631" s="363">
        <v>541</v>
      </c>
      <c r="H631" s="356">
        <f t="shared" si="114"/>
        <v>2365.8368</v>
      </c>
      <c r="I631" s="361">
        <v>0</v>
      </c>
      <c r="J631" s="360"/>
    </row>
    <row r="632" spans="2:11" x14ac:dyDescent="0.25">
      <c r="B632" s="354" t="s">
        <v>264</v>
      </c>
      <c r="C632" s="355">
        <v>39965</v>
      </c>
      <c r="D632" s="6">
        <v>19140</v>
      </c>
      <c r="E632" s="358">
        <f t="shared" si="113"/>
        <v>1594.3620000000001</v>
      </c>
      <c r="F632" s="356">
        <v>0</v>
      </c>
      <c r="G632" s="363">
        <v>541</v>
      </c>
      <c r="H632" s="356">
        <f t="shared" si="114"/>
        <v>1053.3620000000001</v>
      </c>
      <c r="I632" s="361">
        <v>0</v>
      </c>
      <c r="J632" s="360"/>
    </row>
    <row r="633" spans="2:11" x14ac:dyDescent="0.25">
      <c r="B633" s="354" t="s">
        <v>264</v>
      </c>
      <c r="C633" s="355">
        <v>39995</v>
      </c>
      <c r="D633" s="6">
        <v>19140</v>
      </c>
      <c r="E633" s="358">
        <f t="shared" si="113"/>
        <v>1594.3620000000001</v>
      </c>
      <c r="F633" s="356">
        <v>0</v>
      </c>
      <c r="G633" s="363">
        <v>541</v>
      </c>
      <c r="H633" s="356">
        <f t="shared" si="114"/>
        <v>1053.3620000000001</v>
      </c>
      <c r="I633" s="361">
        <v>0</v>
      </c>
      <c r="J633" s="360"/>
    </row>
    <row r="634" spans="2:11" x14ac:dyDescent="0.25">
      <c r="B634" s="354" t="s">
        <v>264</v>
      </c>
      <c r="C634" s="355">
        <v>40026</v>
      </c>
      <c r="D634" s="6">
        <v>19720</v>
      </c>
      <c r="E634" s="358">
        <f t="shared" si="113"/>
        <v>1642.6759999999999</v>
      </c>
      <c r="F634" s="356">
        <v>0</v>
      </c>
      <c r="G634" s="363">
        <v>541</v>
      </c>
      <c r="H634" s="356">
        <f t="shared" si="114"/>
        <v>1101.6759999999999</v>
      </c>
      <c r="I634" s="361">
        <v>0</v>
      </c>
      <c r="J634" s="360"/>
    </row>
    <row r="635" spans="2:11" x14ac:dyDescent="0.25">
      <c r="B635" s="354" t="s">
        <v>264</v>
      </c>
      <c r="C635" s="355">
        <v>40057</v>
      </c>
      <c r="D635" s="6">
        <v>19720</v>
      </c>
      <c r="E635" s="358">
        <f t="shared" si="113"/>
        <v>1642.6759999999999</v>
      </c>
      <c r="F635" s="356">
        <v>0</v>
      </c>
      <c r="G635" s="363">
        <v>541</v>
      </c>
      <c r="H635" s="356">
        <f t="shared" si="114"/>
        <v>1101.6759999999999</v>
      </c>
      <c r="I635" s="361">
        <v>0</v>
      </c>
      <c r="J635" s="360"/>
    </row>
    <row r="636" spans="2:11" x14ac:dyDescent="0.25">
      <c r="B636" s="354" t="s">
        <v>264</v>
      </c>
      <c r="C636" s="355">
        <v>40087</v>
      </c>
      <c r="D636" s="6">
        <v>19720</v>
      </c>
      <c r="E636" s="358">
        <f t="shared" si="113"/>
        <v>1642.6759999999999</v>
      </c>
      <c r="F636" s="356">
        <v>0</v>
      </c>
      <c r="G636" s="363">
        <v>541</v>
      </c>
      <c r="H636" s="356">
        <f t="shared" si="114"/>
        <v>1101.6759999999999</v>
      </c>
      <c r="I636" s="361">
        <v>0</v>
      </c>
      <c r="J636" s="360"/>
    </row>
    <row r="637" spans="2:11" x14ac:dyDescent="0.25">
      <c r="B637" s="354" t="s">
        <v>264</v>
      </c>
      <c r="C637" s="355">
        <v>40118</v>
      </c>
      <c r="D637" s="6">
        <v>19720</v>
      </c>
      <c r="E637" s="358">
        <f t="shared" si="113"/>
        <v>1642.6759999999999</v>
      </c>
      <c r="F637" s="356">
        <v>0</v>
      </c>
      <c r="G637" s="363">
        <v>541</v>
      </c>
      <c r="H637" s="356">
        <f t="shared" si="114"/>
        <v>1101.6759999999999</v>
      </c>
      <c r="I637" s="361">
        <v>0</v>
      </c>
      <c r="J637" s="360"/>
    </row>
    <row r="638" spans="2:11" x14ac:dyDescent="0.25">
      <c r="B638" s="354" t="s">
        <v>264</v>
      </c>
      <c r="C638" s="355">
        <v>40148</v>
      </c>
      <c r="D638" s="6">
        <v>19720</v>
      </c>
      <c r="E638" s="358">
        <f t="shared" si="113"/>
        <v>1642.6759999999999</v>
      </c>
      <c r="F638" s="356">
        <v>0</v>
      </c>
      <c r="G638" s="363">
        <v>541</v>
      </c>
      <c r="H638" s="356">
        <f t="shared" si="114"/>
        <v>1101.6759999999999</v>
      </c>
      <c r="I638" s="361">
        <v>0</v>
      </c>
      <c r="J638" s="360"/>
    </row>
    <row r="639" spans="2:11" x14ac:dyDescent="0.25">
      <c r="B639" s="354" t="s">
        <v>264</v>
      </c>
      <c r="C639" s="355">
        <v>40179</v>
      </c>
      <c r="D639" s="6">
        <v>20740</v>
      </c>
      <c r="E639" s="358">
        <f t="shared" si="113"/>
        <v>1727.6420000000001</v>
      </c>
      <c r="F639" s="356">
        <v>0</v>
      </c>
      <c r="G639" s="363">
        <v>541</v>
      </c>
      <c r="H639" s="356">
        <f t="shared" si="114"/>
        <v>1186.6420000000001</v>
      </c>
      <c r="I639" s="361">
        <v>0</v>
      </c>
      <c r="J639" s="360"/>
    </row>
    <row r="640" spans="2:11" x14ac:dyDescent="0.25">
      <c r="B640" s="354" t="s">
        <v>264</v>
      </c>
      <c r="C640" s="355">
        <v>40210</v>
      </c>
      <c r="D640" s="6">
        <v>20740</v>
      </c>
      <c r="E640" s="358">
        <f t="shared" si="113"/>
        <v>1727.6420000000001</v>
      </c>
      <c r="F640" s="356">
        <v>0</v>
      </c>
      <c r="G640" s="363">
        <v>541</v>
      </c>
      <c r="H640" s="356">
        <f t="shared" si="114"/>
        <v>1186.6420000000001</v>
      </c>
      <c r="I640" s="361">
        <v>0</v>
      </c>
      <c r="J640" s="360"/>
    </row>
    <row r="641" spans="2:11" x14ac:dyDescent="0.25">
      <c r="B641" s="354" t="s">
        <v>264</v>
      </c>
      <c r="C641" s="355">
        <v>40238</v>
      </c>
      <c r="D641" s="6">
        <v>20740</v>
      </c>
      <c r="E641" s="358">
        <f t="shared" si="113"/>
        <v>1727.6420000000001</v>
      </c>
      <c r="F641" s="356">
        <v>0</v>
      </c>
      <c r="G641" s="363">
        <v>541</v>
      </c>
      <c r="H641" s="356">
        <f t="shared" si="114"/>
        <v>1186.6420000000001</v>
      </c>
      <c r="I641" s="361">
        <v>0</v>
      </c>
      <c r="J641" s="360">
        <v>8.5</v>
      </c>
      <c r="K641" s="370">
        <f>SUM(D630:D641)</f>
        <v>248770</v>
      </c>
    </row>
    <row r="642" spans="2:11" x14ac:dyDescent="0.25">
      <c r="B642" s="354" t="s">
        <v>264</v>
      </c>
      <c r="C642" s="355">
        <v>40269</v>
      </c>
      <c r="D642" s="12">
        <v>36496</v>
      </c>
      <c r="E642" s="358">
        <f t="shared" si="113"/>
        <v>3040.1167999999998</v>
      </c>
      <c r="F642" s="356">
        <v>0</v>
      </c>
      <c r="G642" s="363">
        <v>541</v>
      </c>
      <c r="H642" s="356">
        <f t="shared" si="114"/>
        <v>2499.1167999999998</v>
      </c>
      <c r="I642" s="361">
        <v>0</v>
      </c>
      <c r="J642" s="360"/>
    </row>
    <row r="643" spans="2:11" x14ac:dyDescent="0.25">
      <c r="B643" s="354" t="s">
        <v>264</v>
      </c>
      <c r="C643" s="355">
        <v>40299</v>
      </c>
      <c r="D643" s="6">
        <v>21590</v>
      </c>
      <c r="E643" s="358">
        <f t="shared" si="113"/>
        <v>1798.4469999999999</v>
      </c>
      <c r="F643" s="356">
        <v>0</v>
      </c>
      <c r="G643" s="363">
        <v>541</v>
      </c>
      <c r="H643" s="356">
        <f t="shared" si="114"/>
        <v>1257.4469999999999</v>
      </c>
      <c r="I643" s="361">
        <v>0</v>
      </c>
      <c r="J643" s="360"/>
    </row>
    <row r="644" spans="2:11" x14ac:dyDescent="0.25">
      <c r="B644" s="354" t="s">
        <v>264</v>
      </c>
      <c r="C644" s="355">
        <v>40330</v>
      </c>
      <c r="D644" s="6">
        <v>21590</v>
      </c>
      <c r="E644" s="358">
        <f t="shared" si="113"/>
        <v>1798.4469999999999</v>
      </c>
      <c r="F644" s="356">
        <v>0</v>
      </c>
      <c r="G644" s="363">
        <v>541</v>
      </c>
      <c r="H644" s="356">
        <f t="shared" si="114"/>
        <v>1257.4469999999999</v>
      </c>
      <c r="I644" s="361">
        <v>0</v>
      </c>
      <c r="J644" s="360"/>
    </row>
    <row r="645" spans="2:11" x14ac:dyDescent="0.25">
      <c r="B645" s="354" t="s">
        <v>264</v>
      </c>
      <c r="C645" s="355">
        <v>40360</v>
      </c>
      <c r="D645" s="6">
        <v>21590</v>
      </c>
      <c r="E645" s="358">
        <f t="shared" si="113"/>
        <v>1798.4469999999999</v>
      </c>
      <c r="F645" s="356">
        <v>0</v>
      </c>
      <c r="G645" s="363">
        <v>541</v>
      </c>
      <c r="H645" s="356">
        <f t="shared" si="114"/>
        <v>1257.4469999999999</v>
      </c>
      <c r="I645" s="361">
        <v>0</v>
      </c>
      <c r="J645" s="360"/>
    </row>
    <row r="646" spans="2:11" x14ac:dyDescent="0.25">
      <c r="B646" s="354" t="s">
        <v>264</v>
      </c>
      <c r="C646" s="355">
        <v>40391</v>
      </c>
      <c r="D646" s="6">
        <v>22238</v>
      </c>
      <c r="E646" s="358">
        <f t="shared" si="113"/>
        <v>1852.4254000000001</v>
      </c>
      <c r="F646" s="356">
        <v>0</v>
      </c>
      <c r="G646" s="363">
        <v>541</v>
      </c>
      <c r="H646" s="356">
        <f t="shared" si="114"/>
        <v>1311.4254000000001</v>
      </c>
      <c r="I646" s="361">
        <v>0</v>
      </c>
      <c r="J646" s="360"/>
    </row>
    <row r="647" spans="2:11" x14ac:dyDescent="0.25">
      <c r="B647" s="354" t="s">
        <v>264</v>
      </c>
      <c r="C647" s="355">
        <v>40422</v>
      </c>
      <c r="D647" s="6">
        <v>22238</v>
      </c>
      <c r="E647" s="358">
        <f t="shared" si="113"/>
        <v>1852.4254000000001</v>
      </c>
      <c r="F647" s="356">
        <v>0</v>
      </c>
      <c r="G647" s="363">
        <v>541</v>
      </c>
      <c r="H647" s="356">
        <f t="shared" si="114"/>
        <v>1311.4254000000001</v>
      </c>
      <c r="I647" s="361">
        <v>0</v>
      </c>
      <c r="J647" s="360"/>
    </row>
    <row r="648" spans="2:11" x14ac:dyDescent="0.25">
      <c r="B648" s="354" t="s">
        <v>264</v>
      </c>
      <c r="C648" s="355">
        <v>40452</v>
      </c>
      <c r="D648" s="6">
        <v>22238</v>
      </c>
      <c r="E648" s="358">
        <f t="shared" si="113"/>
        <v>1852.4254000000001</v>
      </c>
      <c r="F648" s="356">
        <v>0</v>
      </c>
      <c r="G648" s="363">
        <v>541</v>
      </c>
      <c r="H648" s="356">
        <f t="shared" si="114"/>
        <v>1311.4254000000001</v>
      </c>
      <c r="I648" s="361">
        <v>0</v>
      </c>
      <c r="J648" s="360"/>
    </row>
    <row r="649" spans="2:11" x14ac:dyDescent="0.25">
      <c r="B649" s="354" t="s">
        <v>264</v>
      </c>
      <c r="C649" s="355">
        <v>40483</v>
      </c>
      <c r="D649" s="6">
        <v>22238</v>
      </c>
      <c r="E649" s="358">
        <f t="shared" si="113"/>
        <v>1852.4254000000001</v>
      </c>
      <c r="F649" s="356">
        <v>0</v>
      </c>
      <c r="G649" s="363">
        <v>541</v>
      </c>
      <c r="H649" s="356">
        <f t="shared" si="114"/>
        <v>1311.4254000000001</v>
      </c>
      <c r="I649" s="361">
        <v>0</v>
      </c>
      <c r="J649" s="360"/>
    </row>
    <row r="650" spans="2:11" x14ac:dyDescent="0.25">
      <c r="B650" s="354" t="s">
        <v>264</v>
      </c>
      <c r="C650" s="355">
        <v>40513</v>
      </c>
      <c r="D650" s="6">
        <v>22238</v>
      </c>
      <c r="E650" s="358">
        <f t="shared" si="113"/>
        <v>1852.4254000000001</v>
      </c>
      <c r="F650" s="356">
        <v>0</v>
      </c>
      <c r="G650" s="363">
        <v>541</v>
      </c>
      <c r="H650" s="356">
        <f t="shared" si="114"/>
        <v>1311.4254000000001</v>
      </c>
      <c r="I650" s="361">
        <v>0</v>
      </c>
      <c r="J650" s="360"/>
    </row>
    <row r="651" spans="2:11" x14ac:dyDescent="0.25">
      <c r="B651" s="354" t="s">
        <v>264</v>
      </c>
      <c r="C651" s="355">
        <v>40544</v>
      </c>
      <c r="D651" s="6">
        <v>23639</v>
      </c>
      <c r="E651" s="358">
        <f t="shared" si="113"/>
        <v>1969.1287</v>
      </c>
      <c r="F651" s="356">
        <v>0</v>
      </c>
      <c r="G651" s="363">
        <v>541</v>
      </c>
      <c r="H651" s="356">
        <f t="shared" si="114"/>
        <v>1428.1287</v>
      </c>
      <c r="I651" s="361">
        <v>0</v>
      </c>
      <c r="J651" s="360"/>
    </row>
    <row r="652" spans="2:11" x14ac:dyDescent="0.25">
      <c r="B652" s="354" t="s">
        <v>264</v>
      </c>
      <c r="C652" s="355">
        <v>40575</v>
      </c>
      <c r="D652" s="6">
        <v>23639</v>
      </c>
      <c r="E652" s="358">
        <f t="shared" si="113"/>
        <v>1969.1287</v>
      </c>
      <c r="F652" s="356">
        <v>0</v>
      </c>
      <c r="G652" s="363">
        <v>541</v>
      </c>
      <c r="H652" s="356">
        <f t="shared" si="114"/>
        <v>1428.1287</v>
      </c>
      <c r="I652" s="361">
        <v>0</v>
      </c>
      <c r="J652" s="360"/>
    </row>
    <row r="653" spans="2:11" x14ac:dyDescent="0.25">
      <c r="B653" s="354" t="s">
        <v>264</v>
      </c>
      <c r="C653" s="355">
        <v>40603</v>
      </c>
      <c r="D653" s="6">
        <v>23639</v>
      </c>
      <c r="E653" s="358">
        <f t="shared" si="113"/>
        <v>1969.1287</v>
      </c>
      <c r="F653" s="356">
        <v>0</v>
      </c>
      <c r="G653" s="363">
        <v>541</v>
      </c>
      <c r="H653" s="356">
        <f t="shared" si="114"/>
        <v>1428.1287</v>
      </c>
      <c r="I653" s="361">
        <v>0</v>
      </c>
      <c r="J653" s="360">
        <v>9.5</v>
      </c>
      <c r="K653" s="370">
        <f>SUM(D642:D653)</f>
        <v>283373</v>
      </c>
    </row>
    <row r="654" spans="2:11" x14ac:dyDescent="0.25">
      <c r="B654" s="354" t="s">
        <v>264</v>
      </c>
      <c r="C654" s="355">
        <v>40634</v>
      </c>
      <c r="D654" s="6">
        <v>23639</v>
      </c>
      <c r="E654" s="358">
        <f t="shared" si="113"/>
        <v>1969.1287</v>
      </c>
      <c r="F654" s="356">
        <v>0</v>
      </c>
      <c r="G654" s="363">
        <v>541</v>
      </c>
      <c r="H654" s="356">
        <f t="shared" si="114"/>
        <v>1428.1287</v>
      </c>
      <c r="I654" s="361">
        <v>0</v>
      </c>
      <c r="J654" s="360"/>
    </row>
    <row r="655" spans="2:11" x14ac:dyDescent="0.25">
      <c r="B655" s="354" t="s">
        <v>264</v>
      </c>
      <c r="C655" s="355">
        <v>40664</v>
      </c>
      <c r="D655" s="6">
        <v>39395</v>
      </c>
      <c r="E655" s="358">
        <f t="shared" si="113"/>
        <v>3281.6035000000002</v>
      </c>
      <c r="F655" s="356">
        <v>0</v>
      </c>
      <c r="G655" s="363">
        <v>541</v>
      </c>
      <c r="H655" s="356">
        <f t="shared" si="114"/>
        <v>2740.6035000000002</v>
      </c>
      <c r="I655" s="361">
        <v>0</v>
      </c>
      <c r="J655" s="360"/>
    </row>
    <row r="656" spans="2:11" x14ac:dyDescent="0.25">
      <c r="B656" s="354" t="s">
        <v>264</v>
      </c>
      <c r="C656" s="355">
        <v>40695</v>
      </c>
      <c r="D656" s="6">
        <v>23639</v>
      </c>
      <c r="E656" s="358">
        <f t="shared" si="113"/>
        <v>1969.1287</v>
      </c>
      <c r="F656" s="356">
        <v>0</v>
      </c>
      <c r="G656" s="363">
        <v>541</v>
      </c>
      <c r="H656" s="356">
        <f t="shared" si="114"/>
        <v>1428.1287</v>
      </c>
      <c r="I656" s="361">
        <v>0</v>
      </c>
      <c r="J656" s="360"/>
    </row>
    <row r="657" spans="2:11" x14ac:dyDescent="0.25">
      <c r="B657" s="354" t="s">
        <v>264</v>
      </c>
      <c r="C657" s="355">
        <v>40725</v>
      </c>
      <c r="D657" s="6">
        <v>23639</v>
      </c>
      <c r="E657" s="358">
        <f t="shared" si="113"/>
        <v>1969.1287</v>
      </c>
      <c r="F657" s="356">
        <v>0</v>
      </c>
      <c r="G657" s="363">
        <v>541</v>
      </c>
      <c r="H657" s="356">
        <f t="shared" si="114"/>
        <v>1428.1287</v>
      </c>
      <c r="I657" s="361">
        <v>0</v>
      </c>
      <c r="J657" s="360"/>
    </row>
    <row r="658" spans="2:11" x14ac:dyDescent="0.25">
      <c r="B658" s="354" t="s">
        <v>264</v>
      </c>
      <c r="C658" s="355">
        <v>40756</v>
      </c>
      <c r="D658" s="6">
        <v>24354</v>
      </c>
      <c r="E658" s="358">
        <f t="shared" si="113"/>
        <v>2028.6882000000001</v>
      </c>
      <c r="F658" s="356">
        <v>0</v>
      </c>
      <c r="G658" s="363">
        <v>541</v>
      </c>
      <c r="H658" s="356">
        <f t="shared" si="114"/>
        <v>1487.6882000000001</v>
      </c>
      <c r="I658" s="361">
        <v>0</v>
      </c>
      <c r="J658" s="360"/>
    </row>
    <row r="659" spans="2:11" x14ac:dyDescent="0.25">
      <c r="B659" s="354" t="s">
        <v>264</v>
      </c>
      <c r="C659" s="355">
        <v>40787</v>
      </c>
      <c r="D659" s="6">
        <v>24354</v>
      </c>
      <c r="E659" s="358">
        <f t="shared" ref="E659:E722" si="115">SUM(D659*8.33%)</f>
        <v>2028.6882000000001</v>
      </c>
      <c r="F659" s="356">
        <v>0</v>
      </c>
      <c r="G659" s="363">
        <v>541</v>
      </c>
      <c r="H659" s="356">
        <f t="shared" si="114"/>
        <v>1487.6882000000001</v>
      </c>
      <c r="I659" s="361">
        <v>0</v>
      </c>
      <c r="J659" s="360"/>
    </row>
    <row r="660" spans="2:11" x14ac:dyDescent="0.25">
      <c r="B660" s="354" t="s">
        <v>264</v>
      </c>
      <c r="C660" s="355">
        <v>40817</v>
      </c>
      <c r="D660" s="6">
        <v>24354</v>
      </c>
      <c r="E660" s="358">
        <f t="shared" si="115"/>
        <v>2028.6882000000001</v>
      </c>
      <c r="F660" s="356">
        <v>0</v>
      </c>
      <c r="G660" s="363">
        <v>541</v>
      </c>
      <c r="H660" s="356">
        <f t="shared" si="114"/>
        <v>1487.6882000000001</v>
      </c>
      <c r="I660" s="361">
        <v>0</v>
      </c>
      <c r="J660" s="360"/>
    </row>
    <row r="661" spans="2:11" x14ac:dyDescent="0.25">
      <c r="B661" s="354" t="s">
        <v>264</v>
      </c>
      <c r="C661" s="355">
        <v>40848</v>
      </c>
      <c r="D661" s="6">
        <v>24354</v>
      </c>
      <c r="E661" s="358">
        <f t="shared" si="115"/>
        <v>2028.6882000000001</v>
      </c>
      <c r="F661" s="356">
        <v>0</v>
      </c>
      <c r="G661" s="363">
        <v>541</v>
      </c>
      <c r="H661" s="356">
        <f t="shared" si="114"/>
        <v>1487.6882000000001</v>
      </c>
      <c r="I661" s="361">
        <v>0</v>
      </c>
      <c r="J661" s="360"/>
    </row>
    <row r="662" spans="2:11" x14ac:dyDescent="0.25">
      <c r="B662" s="354" t="s">
        <v>264</v>
      </c>
      <c r="C662" s="355">
        <v>40878</v>
      </c>
      <c r="D662" s="6">
        <v>24354</v>
      </c>
      <c r="E662" s="358">
        <f t="shared" si="115"/>
        <v>2028.6882000000001</v>
      </c>
      <c r="F662" s="356">
        <v>0</v>
      </c>
      <c r="G662" s="363">
        <v>541</v>
      </c>
      <c r="H662" s="356">
        <f t="shared" ref="H662:H725" si="116">SUM(E662-G662)</f>
        <v>1487.6882000000001</v>
      </c>
      <c r="I662" s="361">
        <v>0</v>
      </c>
      <c r="J662" s="360"/>
    </row>
    <row r="663" spans="2:11" x14ac:dyDescent="0.25">
      <c r="B663" s="354" t="s">
        <v>264</v>
      </c>
      <c r="C663" s="355">
        <v>40909</v>
      </c>
      <c r="D663" s="6">
        <v>24354</v>
      </c>
      <c r="E663" s="358">
        <f t="shared" si="115"/>
        <v>2028.6882000000001</v>
      </c>
      <c r="F663" s="356">
        <v>0</v>
      </c>
      <c r="G663" s="363">
        <v>541</v>
      </c>
      <c r="H663" s="356">
        <f t="shared" si="116"/>
        <v>1487.6882000000001</v>
      </c>
      <c r="I663" s="361">
        <v>0</v>
      </c>
      <c r="J663" s="360"/>
    </row>
    <row r="664" spans="2:11" x14ac:dyDescent="0.25">
      <c r="B664" s="354" t="s">
        <v>264</v>
      </c>
      <c r="C664" s="355">
        <v>40940</v>
      </c>
      <c r="D664" s="6">
        <v>26158</v>
      </c>
      <c r="E664" s="358">
        <f t="shared" si="115"/>
        <v>2178.9614000000001</v>
      </c>
      <c r="F664" s="356">
        <v>0</v>
      </c>
      <c r="G664" s="363">
        <v>541</v>
      </c>
      <c r="H664" s="356">
        <f t="shared" si="116"/>
        <v>1637.9614000000001</v>
      </c>
      <c r="I664" s="361">
        <v>0</v>
      </c>
      <c r="J664" s="360"/>
    </row>
    <row r="665" spans="2:11" x14ac:dyDescent="0.25">
      <c r="B665" s="354" t="s">
        <v>264</v>
      </c>
      <c r="C665" s="355">
        <v>40969</v>
      </c>
      <c r="D665" s="6">
        <v>26158</v>
      </c>
      <c r="E665" s="358">
        <f t="shared" si="115"/>
        <v>2178.9614000000001</v>
      </c>
      <c r="F665" s="356">
        <v>0</v>
      </c>
      <c r="G665" s="363">
        <v>541</v>
      </c>
      <c r="H665" s="356">
        <f t="shared" si="116"/>
        <v>1637.9614000000001</v>
      </c>
      <c r="I665" s="361">
        <v>0</v>
      </c>
      <c r="J665" s="360">
        <v>8.25</v>
      </c>
      <c r="K665" s="370">
        <f>SUM(D654:D665)</f>
        <v>308752</v>
      </c>
    </row>
    <row r="666" spans="2:11" x14ac:dyDescent="0.25">
      <c r="B666" s="354" t="s">
        <v>264</v>
      </c>
      <c r="C666" s="355">
        <v>41000</v>
      </c>
      <c r="D666" s="6">
        <v>26158</v>
      </c>
      <c r="E666" s="358">
        <f t="shared" si="115"/>
        <v>2178.9614000000001</v>
      </c>
      <c r="F666" s="356">
        <v>0</v>
      </c>
      <c r="G666" s="363">
        <v>541</v>
      </c>
      <c r="H666" s="356">
        <f t="shared" si="116"/>
        <v>1637.9614000000001</v>
      </c>
      <c r="I666" s="361">
        <v>0</v>
      </c>
      <c r="J666" s="360"/>
    </row>
    <row r="667" spans="2:11" x14ac:dyDescent="0.25">
      <c r="B667" s="354" t="s">
        <v>264</v>
      </c>
      <c r="C667" s="355">
        <v>41030</v>
      </c>
      <c r="D667" s="6">
        <v>26158</v>
      </c>
      <c r="E667" s="358">
        <f t="shared" si="115"/>
        <v>2178.9614000000001</v>
      </c>
      <c r="F667" s="356">
        <v>0</v>
      </c>
      <c r="G667" s="363">
        <v>541</v>
      </c>
      <c r="H667" s="356">
        <f t="shared" si="116"/>
        <v>1637.9614000000001</v>
      </c>
      <c r="I667" s="361">
        <v>0</v>
      </c>
      <c r="J667" s="360"/>
    </row>
    <row r="668" spans="2:11" x14ac:dyDescent="0.25">
      <c r="B668" s="354" t="s">
        <v>264</v>
      </c>
      <c r="C668" s="355">
        <v>41061</v>
      </c>
      <c r="D668" s="6">
        <v>26158</v>
      </c>
      <c r="E668" s="358">
        <f t="shared" si="115"/>
        <v>2178.9614000000001</v>
      </c>
      <c r="F668" s="356">
        <v>0</v>
      </c>
      <c r="G668" s="363">
        <v>541</v>
      </c>
      <c r="H668" s="356">
        <f t="shared" si="116"/>
        <v>1637.9614000000001</v>
      </c>
      <c r="I668" s="361">
        <v>0</v>
      </c>
      <c r="J668" s="360"/>
    </row>
    <row r="669" spans="2:11" x14ac:dyDescent="0.25">
      <c r="B669" s="354" t="s">
        <v>264</v>
      </c>
      <c r="C669" s="355">
        <v>41091</v>
      </c>
      <c r="D669" s="6">
        <v>26158</v>
      </c>
      <c r="E669" s="358">
        <f t="shared" si="115"/>
        <v>2178.9614000000001</v>
      </c>
      <c r="F669" s="356">
        <v>0</v>
      </c>
      <c r="G669" s="363">
        <v>541</v>
      </c>
      <c r="H669" s="356">
        <f t="shared" si="116"/>
        <v>1637.9614000000001</v>
      </c>
      <c r="I669" s="361">
        <v>0</v>
      </c>
      <c r="J669" s="360"/>
    </row>
    <row r="670" spans="2:11" x14ac:dyDescent="0.25">
      <c r="B670" s="354" t="s">
        <v>264</v>
      </c>
      <c r="C670" s="355">
        <v>41122</v>
      </c>
      <c r="D670" s="6">
        <v>26956</v>
      </c>
      <c r="E670" s="358">
        <f t="shared" si="115"/>
        <v>2245.4348</v>
      </c>
      <c r="F670" s="356">
        <v>0</v>
      </c>
      <c r="G670" s="363">
        <v>541</v>
      </c>
      <c r="H670" s="356">
        <f t="shared" si="116"/>
        <v>1704.4348</v>
      </c>
      <c r="I670" s="361">
        <v>0</v>
      </c>
      <c r="J670" s="360"/>
    </row>
    <row r="671" spans="2:11" x14ac:dyDescent="0.25">
      <c r="B671" s="354" t="s">
        <v>264</v>
      </c>
      <c r="C671" s="355">
        <v>41153</v>
      </c>
      <c r="D671" s="6">
        <v>26956</v>
      </c>
      <c r="E671" s="358">
        <f t="shared" si="115"/>
        <v>2245.4348</v>
      </c>
      <c r="F671" s="356">
        <v>0</v>
      </c>
      <c r="G671" s="363">
        <v>541</v>
      </c>
      <c r="H671" s="356">
        <f t="shared" si="116"/>
        <v>1704.4348</v>
      </c>
      <c r="I671" s="361">
        <v>0</v>
      </c>
      <c r="J671" s="360"/>
    </row>
    <row r="672" spans="2:11" x14ac:dyDescent="0.25">
      <c r="B672" s="354" t="s">
        <v>264</v>
      </c>
      <c r="C672" s="355">
        <v>41183</v>
      </c>
      <c r="D672" s="6">
        <v>26956</v>
      </c>
      <c r="E672" s="358">
        <f t="shared" si="115"/>
        <v>2245.4348</v>
      </c>
      <c r="F672" s="356">
        <v>0</v>
      </c>
      <c r="G672" s="363">
        <v>541</v>
      </c>
      <c r="H672" s="356">
        <f t="shared" si="116"/>
        <v>1704.4348</v>
      </c>
      <c r="I672" s="361">
        <v>0</v>
      </c>
      <c r="J672" s="360"/>
    </row>
    <row r="673" spans="2:11" x14ac:dyDescent="0.25">
      <c r="B673" s="354" t="s">
        <v>264</v>
      </c>
      <c r="C673" s="355">
        <v>41214</v>
      </c>
      <c r="D673" s="6">
        <v>26956</v>
      </c>
      <c r="E673" s="358">
        <f t="shared" si="115"/>
        <v>2245.4348</v>
      </c>
      <c r="F673" s="356">
        <v>0</v>
      </c>
      <c r="G673" s="363">
        <v>541</v>
      </c>
      <c r="H673" s="356">
        <f t="shared" si="116"/>
        <v>1704.4348</v>
      </c>
      <c r="I673" s="361">
        <v>0</v>
      </c>
      <c r="J673" s="360"/>
    </row>
    <row r="674" spans="2:11" x14ac:dyDescent="0.25">
      <c r="B674" s="354" t="s">
        <v>264</v>
      </c>
      <c r="C674" s="355">
        <v>41244</v>
      </c>
      <c r="D674" s="6">
        <v>26956</v>
      </c>
      <c r="E674" s="358">
        <f t="shared" si="115"/>
        <v>2245.4348</v>
      </c>
      <c r="F674" s="356">
        <v>0</v>
      </c>
      <c r="G674" s="363">
        <v>541</v>
      </c>
      <c r="H674" s="356">
        <f t="shared" si="116"/>
        <v>1704.4348</v>
      </c>
      <c r="I674" s="361">
        <v>0</v>
      </c>
      <c r="J674" s="360"/>
    </row>
    <row r="675" spans="2:11" x14ac:dyDescent="0.25">
      <c r="B675" s="354" t="s">
        <v>264</v>
      </c>
      <c r="C675" s="355">
        <v>41275</v>
      </c>
      <c r="D675" s="6">
        <v>26956</v>
      </c>
      <c r="E675" s="358">
        <f t="shared" si="115"/>
        <v>2245.4348</v>
      </c>
      <c r="F675" s="356">
        <v>0</v>
      </c>
      <c r="G675" s="363">
        <v>541</v>
      </c>
      <c r="H675" s="356">
        <f t="shared" si="116"/>
        <v>1704.4348</v>
      </c>
      <c r="I675" s="361">
        <v>0</v>
      </c>
      <c r="J675" s="360"/>
    </row>
    <row r="676" spans="2:11" x14ac:dyDescent="0.25">
      <c r="B676" s="354" t="s">
        <v>264</v>
      </c>
      <c r="C676" s="355">
        <v>41306</v>
      </c>
      <c r="D676" s="6">
        <v>28257</v>
      </c>
      <c r="E676" s="358">
        <f t="shared" si="115"/>
        <v>2353.8081000000002</v>
      </c>
      <c r="F676" s="356">
        <v>0</v>
      </c>
      <c r="G676" s="363">
        <v>541</v>
      </c>
      <c r="H676" s="356">
        <f t="shared" si="116"/>
        <v>1812.8081000000002</v>
      </c>
      <c r="I676" s="361">
        <v>0</v>
      </c>
      <c r="J676" s="360"/>
    </row>
    <row r="677" spans="2:11" x14ac:dyDescent="0.25">
      <c r="B677" s="354" t="s">
        <v>264</v>
      </c>
      <c r="C677" s="355">
        <v>41334</v>
      </c>
      <c r="D677" s="6">
        <v>28257</v>
      </c>
      <c r="E677" s="358">
        <f t="shared" si="115"/>
        <v>2353.8081000000002</v>
      </c>
      <c r="F677" s="356">
        <v>0</v>
      </c>
      <c r="G677" s="363">
        <v>541</v>
      </c>
      <c r="H677" s="356">
        <f t="shared" si="116"/>
        <v>1812.8081000000002</v>
      </c>
      <c r="I677" s="361">
        <v>0</v>
      </c>
      <c r="J677" s="360">
        <v>8.5</v>
      </c>
      <c r="K677" s="370">
        <f>SUM(D666:D677)</f>
        <v>322882</v>
      </c>
    </row>
    <row r="678" spans="2:11" x14ac:dyDescent="0.25">
      <c r="B678" s="354" t="s">
        <v>264</v>
      </c>
      <c r="C678" s="355">
        <v>41365</v>
      </c>
      <c r="D678" s="12">
        <v>33245</v>
      </c>
      <c r="E678" s="358">
        <f t="shared" si="115"/>
        <v>2769.3085000000001</v>
      </c>
      <c r="F678" s="356">
        <v>0</v>
      </c>
      <c r="G678" s="363">
        <v>541</v>
      </c>
      <c r="H678" s="356">
        <f t="shared" si="116"/>
        <v>2228.3085000000001</v>
      </c>
      <c r="I678" s="361">
        <v>0</v>
      </c>
      <c r="J678" s="360"/>
    </row>
    <row r="679" spans="2:11" x14ac:dyDescent="0.25">
      <c r="B679" s="354" t="s">
        <v>264</v>
      </c>
      <c r="C679" s="355">
        <v>41395</v>
      </c>
      <c r="D679" s="6">
        <v>29518</v>
      </c>
      <c r="E679" s="358">
        <f t="shared" si="115"/>
        <v>2458.8494000000001</v>
      </c>
      <c r="F679" s="356">
        <v>0</v>
      </c>
      <c r="G679" s="363">
        <v>541</v>
      </c>
      <c r="H679" s="356">
        <f t="shared" si="116"/>
        <v>1917.8494000000001</v>
      </c>
      <c r="I679" s="361">
        <v>0</v>
      </c>
      <c r="J679" s="360"/>
    </row>
    <row r="680" spans="2:11" x14ac:dyDescent="0.25">
      <c r="B680" s="354" t="s">
        <v>264</v>
      </c>
      <c r="C680" s="355">
        <v>41426</v>
      </c>
      <c r="D680" s="6">
        <v>29518</v>
      </c>
      <c r="E680" s="358">
        <f t="shared" si="115"/>
        <v>2458.8494000000001</v>
      </c>
      <c r="F680" s="356">
        <v>0</v>
      </c>
      <c r="G680" s="363">
        <v>541</v>
      </c>
      <c r="H680" s="356">
        <f t="shared" si="116"/>
        <v>1917.8494000000001</v>
      </c>
      <c r="I680" s="361">
        <v>0</v>
      </c>
      <c r="J680" s="360"/>
    </row>
    <row r="681" spans="2:11" x14ac:dyDescent="0.25">
      <c r="B681" s="354" t="s">
        <v>264</v>
      </c>
      <c r="C681" s="355">
        <v>41456</v>
      </c>
      <c r="D681" s="6">
        <v>29518</v>
      </c>
      <c r="E681" s="358">
        <f t="shared" si="115"/>
        <v>2458.8494000000001</v>
      </c>
      <c r="F681" s="356">
        <v>0</v>
      </c>
      <c r="G681" s="363">
        <v>541</v>
      </c>
      <c r="H681" s="356">
        <f t="shared" si="116"/>
        <v>1917.8494000000001</v>
      </c>
      <c r="I681" s="361">
        <v>0</v>
      </c>
      <c r="J681" s="360"/>
    </row>
    <row r="682" spans="2:11" x14ac:dyDescent="0.25">
      <c r="B682" s="354" t="s">
        <v>264</v>
      </c>
      <c r="C682" s="355">
        <v>41487</v>
      </c>
      <c r="D682" s="6">
        <v>30415</v>
      </c>
      <c r="E682" s="358">
        <f t="shared" si="115"/>
        <v>2533.5695000000001</v>
      </c>
      <c r="F682" s="356">
        <v>0</v>
      </c>
      <c r="G682" s="363">
        <v>541</v>
      </c>
      <c r="H682" s="356">
        <f t="shared" si="116"/>
        <v>1992.5695000000001</v>
      </c>
      <c r="I682" s="361">
        <v>0</v>
      </c>
      <c r="J682" s="360"/>
    </row>
    <row r="683" spans="2:11" x14ac:dyDescent="0.25">
      <c r="B683" s="354" t="s">
        <v>264</v>
      </c>
      <c r="C683" s="355">
        <v>41518</v>
      </c>
      <c r="D683" s="6">
        <v>30415</v>
      </c>
      <c r="E683" s="358">
        <f t="shared" si="115"/>
        <v>2533.5695000000001</v>
      </c>
      <c r="F683" s="356">
        <v>0</v>
      </c>
      <c r="G683" s="363">
        <v>541</v>
      </c>
      <c r="H683" s="356">
        <f t="shared" si="116"/>
        <v>1992.5695000000001</v>
      </c>
      <c r="I683" s="361">
        <v>0</v>
      </c>
      <c r="J683" s="360"/>
    </row>
    <row r="684" spans="2:11" x14ac:dyDescent="0.25">
      <c r="B684" s="354" t="s">
        <v>264</v>
      </c>
      <c r="C684" s="355">
        <v>41548</v>
      </c>
      <c r="D684" s="6">
        <v>30415</v>
      </c>
      <c r="E684" s="358">
        <f t="shared" si="115"/>
        <v>2533.5695000000001</v>
      </c>
      <c r="F684" s="356">
        <v>0</v>
      </c>
      <c r="G684" s="363">
        <v>541</v>
      </c>
      <c r="H684" s="356">
        <f t="shared" si="116"/>
        <v>1992.5695000000001</v>
      </c>
      <c r="I684" s="361">
        <v>0</v>
      </c>
      <c r="J684" s="360"/>
    </row>
    <row r="685" spans="2:11" x14ac:dyDescent="0.25">
      <c r="B685" s="354" t="s">
        <v>264</v>
      </c>
      <c r="C685" s="355">
        <v>41579</v>
      </c>
      <c r="D685" s="6">
        <v>30415</v>
      </c>
      <c r="E685" s="358">
        <f t="shared" si="115"/>
        <v>2533.5695000000001</v>
      </c>
      <c r="F685" s="356">
        <v>0</v>
      </c>
      <c r="G685" s="363">
        <v>541</v>
      </c>
      <c r="H685" s="356">
        <f t="shared" si="116"/>
        <v>1992.5695000000001</v>
      </c>
      <c r="I685" s="361">
        <v>0</v>
      </c>
      <c r="J685" s="360"/>
    </row>
    <row r="686" spans="2:11" x14ac:dyDescent="0.25">
      <c r="B686" s="354" t="s">
        <v>264</v>
      </c>
      <c r="C686" s="355">
        <v>41609</v>
      </c>
      <c r="D686" s="6">
        <v>30415</v>
      </c>
      <c r="E686" s="358">
        <f t="shared" si="115"/>
        <v>2533.5695000000001</v>
      </c>
      <c r="F686" s="356">
        <v>0</v>
      </c>
      <c r="G686" s="363">
        <v>541</v>
      </c>
      <c r="H686" s="356">
        <f t="shared" si="116"/>
        <v>1992.5695000000001</v>
      </c>
      <c r="I686" s="361">
        <v>0</v>
      </c>
      <c r="J686" s="360"/>
    </row>
    <row r="687" spans="2:11" x14ac:dyDescent="0.25">
      <c r="B687" s="354" t="s">
        <v>264</v>
      </c>
      <c r="C687" s="355">
        <v>41640</v>
      </c>
      <c r="D687" s="6">
        <v>30415</v>
      </c>
      <c r="E687" s="358">
        <f t="shared" si="115"/>
        <v>2533.5695000000001</v>
      </c>
      <c r="F687" s="356">
        <v>0</v>
      </c>
      <c r="G687" s="363">
        <v>541</v>
      </c>
      <c r="H687" s="356">
        <f t="shared" si="116"/>
        <v>1992.5695000000001</v>
      </c>
      <c r="I687" s="361">
        <v>0</v>
      </c>
      <c r="J687" s="360"/>
    </row>
    <row r="688" spans="2:11" x14ac:dyDescent="0.25">
      <c r="B688" s="354" t="s">
        <v>264</v>
      </c>
      <c r="C688" s="355">
        <v>41671</v>
      </c>
      <c r="D688" s="6">
        <v>31616</v>
      </c>
      <c r="E688" s="358">
        <f t="shared" si="115"/>
        <v>2633.6127999999999</v>
      </c>
      <c r="F688" s="356">
        <v>0</v>
      </c>
      <c r="G688" s="363">
        <v>541</v>
      </c>
      <c r="H688" s="356">
        <f t="shared" si="116"/>
        <v>2092.6127999999999</v>
      </c>
      <c r="I688" s="361">
        <v>0</v>
      </c>
      <c r="J688" s="360"/>
    </row>
    <row r="689" spans="2:11" x14ac:dyDescent="0.25">
      <c r="B689" s="354" t="s">
        <v>264</v>
      </c>
      <c r="C689" s="355">
        <v>41699</v>
      </c>
      <c r="D689" s="6">
        <v>31616</v>
      </c>
      <c r="E689" s="358">
        <f t="shared" si="115"/>
        <v>2633.6127999999999</v>
      </c>
      <c r="F689" s="356">
        <v>0</v>
      </c>
      <c r="G689" s="363">
        <v>541</v>
      </c>
      <c r="H689" s="356">
        <f t="shared" si="116"/>
        <v>2092.6127999999999</v>
      </c>
      <c r="I689" s="361">
        <v>0</v>
      </c>
      <c r="J689" s="360">
        <v>8.75</v>
      </c>
      <c r="K689" s="370">
        <f>SUM(D678:D689)</f>
        <v>367521</v>
      </c>
    </row>
    <row r="690" spans="2:11" x14ac:dyDescent="0.25">
      <c r="B690" s="354" t="s">
        <v>264</v>
      </c>
      <c r="C690" s="355">
        <v>41730</v>
      </c>
      <c r="D690" s="6">
        <v>31616</v>
      </c>
      <c r="E690" s="358">
        <f t="shared" si="115"/>
        <v>2633.6127999999999</v>
      </c>
      <c r="F690" s="356">
        <v>0</v>
      </c>
      <c r="G690" s="363">
        <v>541</v>
      </c>
      <c r="H690" s="356">
        <f t="shared" si="116"/>
        <v>2092.6127999999999</v>
      </c>
      <c r="I690" s="361">
        <v>0</v>
      </c>
      <c r="J690" s="360"/>
    </row>
    <row r="691" spans="2:11" x14ac:dyDescent="0.25">
      <c r="B691" s="354" t="s">
        <v>264</v>
      </c>
      <c r="C691" s="355">
        <v>41760</v>
      </c>
      <c r="D691" s="6">
        <v>31616</v>
      </c>
      <c r="E691" s="358">
        <f t="shared" si="115"/>
        <v>2633.6127999999999</v>
      </c>
      <c r="F691" s="356">
        <v>0</v>
      </c>
      <c r="G691" s="363">
        <v>541</v>
      </c>
      <c r="H691" s="356">
        <f t="shared" si="116"/>
        <v>2092.6127999999999</v>
      </c>
      <c r="I691" s="361">
        <v>0</v>
      </c>
      <c r="J691" s="360"/>
    </row>
    <row r="692" spans="2:11" x14ac:dyDescent="0.25">
      <c r="B692" s="354" t="s">
        <v>264</v>
      </c>
      <c r="C692" s="355">
        <v>41791</v>
      </c>
      <c r="D692" s="6">
        <v>31616</v>
      </c>
      <c r="E692" s="358">
        <f t="shared" si="115"/>
        <v>2633.6127999999999</v>
      </c>
      <c r="F692" s="356">
        <v>0</v>
      </c>
      <c r="G692" s="363">
        <v>541</v>
      </c>
      <c r="H692" s="356">
        <f t="shared" si="116"/>
        <v>2092.6127999999999</v>
      </c>
      <c r="I692" s="361">
        <v>0</v>
      </c>
      <c r="J692" s="360"/>
    </row>
    <row r="693" spans="2:11" x14ac:dyDescent="0.25">
      <c r="B693" s="354" t="s">
        <v>264</v>
      </c>
      <c r="C693" s="355">
        <v>41821</v>
      </c>
      <c r="D693" s="6">
        <v>31616</v>
      </c>
      <c r="E693" s="358">
        <f t="shared" si="115"/>
        <v>2633.6127999999999</v>
      </c>
      <c r="F693" s="356">
        <v>0</v>
      </c>
      <c r="G693" s="363">
        <v>541</v>
      </c>
      <c r="H693" s="356">
        <f t="shared" si="116"/>
        <v>2092.6127999999999</v>
      </c>
      <c r="I693" s="361">
        <v>0</v>
      </c>
      <c r="J693" s="360"/>
    </row>
    <row r="694" spans="2:11" x14ac:dyDescent="0.25">
      <c r="B694" s="354" t="s">
        <v>264</v>
      </c>
      <c r="C694" s="355">
        <v>41852</v>
      </c>
      <c r="D694" s="6">
        <v>32564</v>
      </c>
      <c r="E694" s="358">
        <f t="shared" si="115"/>
        <v>2712.5812000000001</v>
      </c>
      <c r="F694" s="356">
        <v>0</v>
      </c>
      <c r="G694" s="363">
        <v>541</v>
      </c>
      <c r="H694" s="356">
        <f t="shared" si="116"/>
        <v>2171.5812000000001</v>
      </c>
      <c r="I694" s="361">
        <v>0</v>
      </c>
      <c r="J694" s="360"/>
    </row>
    <row r="695" spans="2:11" x14ac:dyDescent="0.25">
      <c r="B695" s="354" t="s">
        <v>264</v>
      </c>
      <c r="C695" s="355">
        <v>41883</v>
      </c>
      <c r="D695" s="6">
        <v>32564</v>
      </c>
      <c r="E695" s="358">
        <f t="shared" si="115"/>
        <v>2712.5812000000001</v>
      </c>
      <c r="F695" s="356">
        <f t="shared" ref="F695:F739" si="117">SUM(D695-G695)*1.16%</f>
        <v>363.24239999999998</v>
      </c>
      <c r="G695" s="354">
        <v>1250</v>
      </c>
      <c r="H695" s="356">
        <f t="shared" si="116"/>
        <v>1462.5812000000001</v>
      </c>
      <c r="I695" s="361">
        <v>0</v>
      </c>
      <c r="J695" s="360"/>
    </row>
    <row r="696" spans="2:11" x14ac:dyDescent="0.25">
      <c r="B696" s="354" t="s">
        <v>264</v>
      </c>
      <c r="C696" s="355">
        <v>41913</v>
      </c>
      <c r="D696" s="6">
        <v>32564</v>
      </c>
      <c r="E696" s="358">
        <f t="shared" si="115"/>
        <v>2712.5812000000001</v>
      </c>
      <c r="F696" s="356">
        <f t="shared" si="117"/>
        <v>363.24239999999998</v>
      </c>
      <c r="G696" s="354">
        <v>1250</v>
      </c>
      <c r="H696" s="356">
        <f t="shared" si="116"/>
        <v>1462.5812000000001</v>
      </c>
      <c r="I696" s="361">
        <v>0</v>
      </c>
      <c r="J696" s="360"/>
    </row>
    <row r="697" spans="2:11" x14ac:dyDescent="0.25">
      <c r="B697" s="354" t="s">
        <v>264</v>
      </c>
      <c r="C697" s="355">
        <v>41944</v>
      </c>
      <c r="D697" s="6">
        <v>32564</v>
      </c>
      <c r="E697" s="358">
        <f t="shared" si="115"/>
        <v>2712.5812000000001</v>
      </c>
      <c r="F697" s="356">
        <f t="shared" si="117"/>
        <v>363.24239999999998</v>
      </c>
      <c r="G697" s="354">
        <v>1250</v>
      </c>
      <c r="H697" s="356">
        <f t="shared" si="116"/>
        <v>1462.5812000000001</v>
      </c>
      <c r="I697" s="361">
        <v>0</v>
      </c>
      <c r="J697" s="360"/>
    </row>
    <row r="698" spans="2:11" x14ac:dyDescent="0.25">
      <c r="B698" s="354" t="s">
        <v>264</v>
      </c>
      <c r="C698" s="355">
        <v>41974</v>
      </c>
      <c r="D698" s="6">
        <v>32564</v>
      </c>
      <c r="E698" s="358">
        <f t="shared" si="115"/>
        <v>2712.5812000000001</v>
      </c>
      <c r="F698" s="356">
        <f t="shared" si="117"/>
        <v>363.24239999999998</v>
      </c>
      <c r="G698" s="354">
        <v>1250</v>
      </c>
      <c r="H698" s="356">
        <f t="shared" si="116"/>
        <v>1462.5812000000001</v>
      </c>
      <c r="I698" s="361">
        <v>0</v>
      </c>
      <c r="J698" s="360"/>
    </row>
    <row r="699" spans="2:11" x14ac:dyDescent="0.25">
      <c r="B699" s="354" t="s">
        <v>264</v>
      </c>
      <c r="C699" s="355">
        <v>42005</v>
      </c>
      <c r="D699" s="6">
        <v>32564</v>
      </c>
      <c r="E699" s="358">
        <f t="shared" si="115"/>
        <v>2712.5812000000001</v>
      </c>
      <c r="F699" s="356">
        <f t="shared" si="117"/>
        <v>363.24239999999998</v>
      </c>
      <c r="G699" s="354">
        <v>1250</v>
      </c>
      <c r="H699" s="356">
        <f t="shared" si="116"/>
        <v>1462.5812000000001</v>
      </c>
      <c r="I699" s="361">
        <v>0</v>
      </c>
      <c r="J699" s="360"/>
    </row>
    <row r="700" spans="2:11" x14ac:dyDescent="0.25">
      <c r="B700" s="354" t="s">
        <v>264</v>
      </c>
      <c r="C700" s="355">
        <v>42036</v>
      </c>
      <c r="D700" s="6">
        <v>34007</v>
      </c>
      <c r="E700" s="358">
        <f t="shared" si="115"/>
        <v>2832.7831000000001</v>
      </c>
      <c r="F700" s="356">
        <f t="shared" si="117"/>
        <v>379.9812</v>
      </c>
      <c r="G700" s="354">
        <v>1250</v>
      </c>
      <c r="H700" s="356">
        <f t="shared" si="116"/>
        <v>1582.7831000000001</v>
      </c>
      <c r="I700" s="361">
        <v>0</v>
      </c>
      <c r="J700" s="360"/>
    </row>
    <row r="701" spans="2:11" x14ac:dyDescent="0.25">
      <c r="B701" s="354" t="s">
        <v>264</v>
      </c>
      <c r="C701" s="355">
        <v>42064</v>
      </c>
      <c r="D701" s="6">
        <v>34007</v>
      </c>
      <c r="E701" s="358">
        <f t="shared" si="115"/>
        <v>2832.7831000000001</v>
      </c>
      <c r="F701" s="356">
        <f t="shared" si="117"/>
        <v>379.9812</v>
      </c>
      <c r="G701" s="354">
        <v>1250</v>
      </c>
      <c r="H701" s="356">
        <f t="shared" si="116"/>
        <v>1582.7831000000001</v>
      </c>
      <c r="I701" s="361">
        <v>0</v>
      </c>
      <c r="J701" s="360">
        <v>8.75</v>
      </c>
      <c r="K701" s="370">
        <f>SUM(D690:D701)</f>
        <v>389862</v>
      </c>
    </row>
    <row r="702" spans="2:11" x14ac:dyDescent="0.25">
      <c r="B702" s="354" t="s">
        <v>264</v>
      </c>
      <c r="C702" s="355">
        <v>42095</v>
      </c>
      <c r="D702" s="6">
        <v>34007</v>
      </c>
      <c r="E702" s="358">
        <f t="shared" si="115"/>
        <v>2832.7831000000001</v>
      </c>
      <c r="F702" s="356">
        <f t="shared" si="117"/>
        <v>379.9812</v>
      </c>
      <c r="G702" s="354">
        <v>1250</v>
      </c>
      <c r="H702" s="356">
        <f t="shared" si="116"/>
        <v>1582.7831000000001</v>
      </c>
      <c r="I702" s="361">
        <v>0</v>
      </c>
      <c r="J702" s="360"/>
    </row>
    <row r="703" spans="2:11" x14ac:dyDescent="0.25">
      <c r="B703" s="354" t="s">
        <v>264</v>
      </c>
      <c r="C703" s="355">
        <v>42125</v>
      </c>
      <c r="D703" s="6">
        <v>34007</v>
      </c>
      <c r="E703" s="358">
        <f t="shared" si="115"/>
        <v>2832.7831000000001</v>
      </c>
      <c r="F703" s="356">
        <f t="shared" si="117"/>
        <v>379.9812</v>
      </c>
      <c r="G703" s="354">
        <v>1250</v>
      </c>
      <c r="H703" s="356">
        <f t="shared" si="116"/>
        <v>1582.7831000000001</v>
      </c>
      <c r="I703" s="361">
        <v>0</v>
      </c>
      <c r="J703" s="360"/>
    </row>
    <row r="704" spans="2:11" x14ac:dyDescent="0.25">
      <c r="B704" s="354" t="s">
        <v>264</v>
      </c>
      <c r="C704" s="355">
        <v>42156</v>
      </c>
      <c r="D704" s="6">
        <v>34007</v>
      </c>
      <c r="E704" s="358">
        <f t="shared" si="115"/>
        <v>2832.7831000000001</v>
      </c>
      <c r="F704" s="356">
        <f t="shared" si="117"/>
        <v>379.9812</v>
      </c>
      <c r="G704" s="354">
        <v>1250</v>
      </c>
      <c r="H704" s="356">
        <f t="shared" si="116"/>
        <v>1582.7831000000001</v>
      </c>
      <c r="I704" s="361">
        <v>0</v>
      </c>
      <c r="J704" s="360"/>
    </row>
    <row r="705" spans="2:11" x14ac:dyDescent="0.25">
      <c r="B705" s="354" t="s">
        <v>264</v>
      </c>
      <c r="C705" s="355">
        <v>42186</v>
      </c>
      <c r="D705" s="6">
        <v>34007</v>
      </c>
      <c r="E705" s="358">
        <f t="shared" si="115"/>
        <v>2832.7831000000001</v>
      </c>
      <c r="F705" s="356">
        <f t="shared" si="117"/>
        <v>379.9812</v>
      </c>
      <c r="G705" s="354">
        <v>1250</v>
      </c>
      <c r="H705" s="356">
        <f t="shared" si="116"/>
        <v>1582.7831000000001</v>
      </c>
      <c r="I705" s="361">
        <v>0</v>
      </c>
      <c r="J705" s="360"/>
    </row>
    <row r="706" spans="2:11" x14ac:dyDescent="0.25">
      <c r="B706" s="354" t="s">
        <v>264</v>
      </c>
      <c r="C706" s="355">
        <v>42217</v>
      </c>
      <c r="D706" s="6">
        <v>35030</v>
      </c>
      <c r="E706" s="358">
        <f t="shared" si="115"/>
        <v>2917.9989999999998</v>
      </c>
      <c r="F706" s="356">
        <f t="shared" si="117"/>
        <v>391.84799999999996</v>
      </c>
      <c r="G706" s="354">
        <v>1250</v>
      </c>
      <c r="H706" s="356">
        <f t="shared" si="116"/>
        <v>1667.9989999999998</v>
      </c>
      <c r="I706" s="361">
        <v>0</v>
      </c>
      <c r="J706" s="360"/>
    </row>
    <row r="707" spans="2:11" x14ac:dyDescent="0.25">
      <c r="B707" s="354" t="s">
        <v>264</v>
      </c>
      <c r="C707" s="355">
        <v>42248</v>
      </c>
      <c r="D707" s="6">
        <v>35030</v>
      </c>
      <c r="E707" s="358">
        <f t="shared" si="115"/>
        <v>2917.9989999999998</v>
      </c>
      <c r="F707" s="356">
        <f t="shared" si="117"/>
        <v>391.84799999999996</v>
      </c>
      <c r="G707" s="354">
        <v>1250</v>
      </c>
      <c r="H707" s="356">
        <f t="shared" si="116"/>
        <v>1667.9989999999998</v>
      </c>
      <c r="I707" s="361">
        <v>0</v>
      </c>
      <c r="J707" s="360"/>
    </row>
    <row r="708" spans="2:11" x14ac:dyDescent="0.25">
      <c r="B708" s="354" t="s">
        <v>264</v>
      </c>
      <c r="C708" s="355">
        <v>42278</v>
      </c>
      <c r="D708" s="6">
        <v>35030</v>
      </c>
      <c r="E708" s="358">
        <f t="shared" si="115"/>
        <v>2917.9989999999998</v>
      </c>
      <c r="F708" s="356">
        <f t="shared" si="117"/>
        <v>391.84799999999996</v>
      </c>
      <c r="G708" s="354">
        <v>1250</v>
      </c>
      <c r="H708" s="356">
        <f t="shared" si="116"/>
        <v>1667.9989999999998</v>
      </c>
      <c r="I708" s="361">
        <v>0</v>
      </c>
      <c r="J708" s="360"/>
    </row>
    <row r="709" spans="2:11" x14ac:dyDescent="0.25">
      <c r="B709" s="354" t="s">
        <v>264</v>
      </c>
      <c r="C709" s="355">
        <v>42309</v>
      </c>
      <c r="D709" s="6">
        <v>35030</v>
      </c>
      <c r="E709" s="358">
        <f t="shared" si="115"/>
        <v>2917.9989999999998</v>
      </c>
      <c r="F709" s="356">
        <f t="shared" si="117"/>
        <v>391.84799999999996</v>
      </c>
      <c r="G709" s="354">
        <v>1250</v>
      </c>
      <c r="H709" s="356">
        <f t="shared" si="116"/>
        <v>1667.9989999999998</v>
      </c>
      <c r="I709" s="361">
        <v>0</v>
      </c>
      <c r="J709" s="360"/>
    </row>
    <row r="710" spans="2:11" x14ac:dyDescent="0.25">
      <c r="B710" s="354" t="s">
        <v>264</v>
      </c>
      <c r="C710" s="355">
        <v>42339</v>
      </c>
      <c r="D710" s="6">
        <v>35030</v>
      </c>
      <c r="E710" s="358">
        <f t="shared" si="115"/>
        <v>2917.9989999999998</v>
      </c>
      <c r="F710" s="356">
        <f t="shared" si="117"/>
        <v>391.84799999999996</v>
      </c>
      <c r="G710" s="354">
        <v>1250</v>
      </c>
      <c r="H710" s="356">
        <f t="shared" si="116"/>
        <v>1667.9989999999998</v>
      </c>
      <c r="I710" s="361">
        <v>0</v>
      </c>
      <c r="J710" s="360"/>
    </row>
    <row r="711" spans="2:11" x14ac:dyDescent="0.25">
      <c r="B711" s="354" t="s">
        <v>264</v>
      </c>
      <c r="C711" s="355">
        <v>42370</v>
      </c>
      <c r="D711" s="6">
        <v>35030</v>
      </c>
      <c r="E711" s="358">
        <f t="shared" si="115"/>
        <v>2917.9989999999998</v>
      </c>
      <c r="F711" s="356">
        <f t="shared" si="117"/>
        <v>391.84799999999996</v>
      </c>
      <c r="G711" s="354">
        <v>1250</v>
      </c>
      <c r="H711" s="356">
        <f t="shared" si="116"/>
        <v>1667.9989999999998</v>
      </c>
      <c r="I711" s="361">
        <v>0</v>
      </c>
      <c r="J711" s="360"/>
    </row>
    <row r="712" spans="2:11" x14ac:dyDescent="0.25">
      <c r="B712" s="354" t="s">
        <v>264</v>
      </c>
      <c r="C712" s="355">
        <v>42401</v>
      </c>
      <c r="D712" s="6">
        <v>37153</v>
      </c>
      <c r="E712" s="358">
        <f t="shared" si="115"/>
        <v>3094.8449000000001</v>
      </c>
      <c r="F712" s="356">
        <f t="shared" si="117"/>
        <v>416.47479999999996</v>
      </c>
      <c r="G712" s="354">
        <v>1250</v>
      </c>
      <c r="H712" s="356">
        <f t="shared" si="116"/>
        <v>1844.8449000000001</v>
      </c>
      <c r="I712" s="361">
        <v>0</v>
      </c>
      <c r="J712" s="360"/>
    </row>
    <row r="713" spans="2:11" x14ac:dyDescent="0.25">
      <c r="B713" s="354" t="s">
        <v>264</v>
      </c>
      <c r="C713" s="355">
        <v>42430</v>
      </c>
      <c r="D713" s="6">
        <v>37153</v>
      </c>
      <c r="E713" s="358">
        <f t="shared" si="115"/>
        <v>3094.8449000000001</v>
      </c>
      <c r="F713" s="356">
        <f t="shared" si="117"/>
        <v>416.47479999999996</v>
      </c>
      <c r="G713" s="354">
        <v>1250</v>
      </c>
      <c r="H713" s="356">
        <f t="shared" si="116"/>
        <v>1844.8449000000001</v>
      </c>
      <c r="I713" s="361">
        <v>0</v>
      </c>
      <c r="J713" s="360">
        <v>8.8000000000000007</v>
      </c>
      <c r="K713" s="370">
        <f>SUM(D702:D713)</f>
        <v>420514</v>
      </c>
    </row>
    <row r="714" spans="2:11" x14ac:dyDescent="0.25">
      <c r="B714" s="354" t="s">
        <v>264</v>
      </c>
      <c r="C714" s="355">
        <v>42461</v>
      </c>
      <c r="D714" s="6">
        <v>37153</v>
      </c>
      <c r="E714" s="358">
        <f t="shared" si="115"/>
        <v>3094.8449000000001</v>
      </c>
      <c r="F714" s="356">
        <f t="shared" si="117"/>
        <v>416.47479999999996</v>
      </c>
      <c r="G714" s="354">
        <v>1250</v>
      </c>
      <c r="H714" s="356">
        <f t="shared" si="116"/>
        <v>1844.8449000000001</v>
      </c>
      <c r="I714" s="361">
        <v>0</v>
      </c>
      <c r="J714" s="360"/>
    </row>
    <row r="715" spans="2:11" x14ac:dyDescent="0.25">
      <c r="B715" s="354" t="s">
        <v>264</v>
      </c>
      <c r="C715" s="355">
        <v>42491</v>
      </c>
      <c r="D715" s="6">
        <v>37153</v>
      </c>
      <c r="E715" s="358">
        <f t="shared" si="115"/>
        <v>3094.8449000000001</v>
      </c>
      <c r="F715" s="356">
        <f t="shared" si="117"/>
        <v>416.47479999999996</v>
      </c>
      <c r="G715" s="354">
        <v>1250</v>
      </c>
      <c r="H715" s="356">
        <f t="shared" si="116"/>
        <v>1844.8449000000001</v>
      </c>
      <c r="I715" s="361">
        <v>0</v>
      </c>
      <c r="J715" s="360"/>
    </row>
    <row r="716" spans="2:11" x14ac:dyDescent="0.25">
      <c r="B716" s="354" t="s">
        <v>264</v>
      </c>
      <c r="C716" s="355">
        <v>42522</v>
      </c>
      <c r="D716" s="6">
        <v>37153</v>
      </c>
      <c r="E716" s="358">
        <f t="shared" si="115"/>
        <v>3094.8449000000001</v>
      </c>
      <c r="F716" s="356">
        <f t="shared" si="117"/>
        <v>416.47479999999996</v>
      </c>
      <c r="G716" s="354">
        <v>1250</v>
      </c>
      <c r="H716" s="356">
        <f t="shared" si="116"/>
        <v>1844.8449000000001</v>
      </c>
      <c r="I716" s="361">
        <v>0</v>
      </c>
      <c r="J716" s="360"/>
    </row>
    <row r="717" spans="2:11" x14ac:dyDescent="0.25">
      <c r="B717" s="354" t="s">
        <v>264</v>
      </c>
      <c r="C717" s="355">
        <v>42552</v>
      </c>
      <c r="D717" s="6">
        <v>37153</v>
      </c>
      <c r="E717" s="358">
        <f t="shared" si="115"/>
        <v>3094.8449000000001</v>
      </c>
      <c r="F717" s="356">
        <f t="shared" si="117"/>
        <v>416.47479999999996</v>
      </c>
      <c r="G717" s="354">
        <v>1250</v>
      </c>
      <c r="H717" s="356">
        <f t="shared" si="116"/>
        <v>1844.8449000000001</v>
      </c>
      <c r="I717" s="361">
        <v>0</v>
      </c>
      <c r="J717" s="360"/>
    </row>
    <row r="718" spans="2:11" x14ac:dyDescent="0.25">
      <c r="B718" s="354" t="s">
        <v>264</v>
      </c>
      <c r="C718" s="355">
        <v>42583</v>
      </c>
      <c r="D718" s="6">
        <v>38273</v>
      </c>
      <c r="E718" s="358">
        <f t="shared" si="115"/>
        <v>3188.1408999999999</v>
      </c>
      <c r="F718" s="356">
        <f t="shared" si="117"/>
        <v>429.46679999999998</v>
      </c>
      <c r="G718" s="354">
        <v>1250</v>
      </c>
      <c r="H718" s="356">
        <f t="shared" si="116"/>
        <v>1938.1408999999999</v>
      </c>
      <c r="I718" s="361">
        <v>0</v>
      </c>
      <c r="J718" s="360"/>
    </row>
    <row r="719" spans="2:11" x14ac:dyDescent="0.25">
      <c r="B719" s="354" t="s">
        <v>264</v>
      </c>
      <c r="C719" s="355">
        <v>42614</v>
      </c>
      <c r="D719" s="6">
        <v>38273</v>
      </c>
      <c r="E719" s="358">
        <f t="shared" si="115"/>
        <v>3188.1408999999999</v>
      </c>
      <c r="F719" s="356">
        <f t="shared" si="117"/>
        <v>429.46679999999998</v>
      </c>
      <c r="G719" s="354">
        <v>1250</v>
      </c>
      <c r="H719" s="356">
        <f t="shared" si="116"/>
        <v>1938.1408999999999</v>
      </c>
      <c r="I719" s="361">
        <v>0</v>
      </c>
      <c r="J719" s="360"/>
    </row>
    <row r="720" spans="2:11" x14ac:dyDescent="0.25">
      <c r="B720" s="354" t="s">
        <v>264</v>
      </c>
      <c r="C720" s="355">
        <v>42644</v>
      </c>
      <c r="D720" s="6">
        <v>38273</v>
      </c>
      <c r="E720" s="358">
        <f t="shared" si="115"/>
        <v>3188.1408999999999</v>
      </c>
      <c r="F720" s="356">
        <f t="shared" si="117"/>
        <v>429.46679999999998</v>
      </c>
      <c r="G720" s="354">
        <v>1250</v>
      </c>
      <c r="H720" s="356">
        <f t="shared" si="116"/>
        <v>1938.1408999999999</v>
      </c>
      <c r="I720" s="361">
        <v>0</v>
      </c>
      <c r="J720" s="360"/>
    </row>
    <row r="721" spans="2:11" x14ac:dyDescent="0.25">
      <c r="B721" s="354" t="s">
        <v>264</v>
      </c>
      <c r="C721" s="355">
        <v>42675</v>
      </c>
      <c r="D721" s="6">
        <v>38273</v>
      </c>
      <c r="E721" s="358">
        <f t="shared" si="115"/>
        <v>3188.1408999999999</v>
      </c>
      <c r="F721" s="356">
        <f t="shared" si="117"/>
        <v>429.46679999999998</v>
      </c>
      <c r="G721" s="354">
        <v>1250</v>
      </c>
      <c r="H721" s="356">
        <f t="shared" si="116"/>
        <v>1938.1408999999999</v>
      </c>
      <c r="I721" s="361">
        <v>0</v>
      </c>
      <c r="J721" s="360"/>
    </row>
    <row r="722" spans="2:11" x14ac:dyDescent="0.25">
      <c r="B722" s="354" t="s">
        <v>264</v>
      </c>
      <c r="C722" s="355">
        <v>42705</v>
      </c>
      <c r="D722" s="6">
        <v>38273</v>
      </c>
      <c r="E722" s="358">
        <f t="shared" si="115"/>
        <v>3188.1408999999999</v>
      </c>
      <c r="F722" s="356">
        <f t="shared" si="117"/>
        <v>429.46679999999998</v>
      </c>
      <c r="G722" s="354">
        <v>1250</v>
      </c>
      <c r="H722" s="356">
        <f t="shared" si="116"/>
        <v>1938.1408999999999</v>
      </c>
      <c r="I722" s="361">
        <v>0</v>
      </c>
      <c r="J722" s="360"/>
    </row>
    <row r="723" spans="2:11" x14ac:dyDescent="0.25">
      <c r="B723" s="354" t="s">
        <v>264</v>
      </c>
      <c r="C723" s="355">
        <v>42736</v>
      </c>
      <c r="D723" s="6">
        <v>38273</v>
      </c>
      <c r="E723" s="358">
        <f t="shared" ref="E723:E739" si="118">SUM(D723*8.33%)</f>
        <v>3188.1408999999999</v>
      </c>
      <c r="F723" s="356">
        <f t="shared" si="117"/>
        <v>429.46679999999998</v>
      </c>
      <c r="G723" s="354">
        <v>1250</v>
      </c>
      <c r="H723" s="356">
        <f t="shared" si="116"/>
        <v>1938.1408999999999</v>
      </c>
      <c r="I723" s="361">
        <v>0</v>
      </c>
      <c r="J723" s="360"/>
    </row>
    <row r="724" spans="2:11" x14ac:dyDescent="0.25">
      <c r="B724" s="354" t="s">
        <v>264</v>
      </c>
      <c r="C724" s="355">
        <v>42767</v>
      </c>
      <c r="D724" s="6">
        <v>40460</v>
      </c>
      <c r="E724" s="358">
        <f t="shared" si="118"/>
        <v>3370.3179999999998</v>
      </c>
      <c r="F724" s="356">
        <f t="shared" si="117"/>
        <v>454.83599999999996</v>
      </c>
      <c r="G724" s="354">
        <v>1250</v>
      </c>
      <c r="H724" s="356">
        <f t="shared" si="116"/>
        <v>2120.3179999999998</v>
      </c>
      <c r="I724" s="361">
        <v>0</v>
      </c>
      <c r="J724" s="360"/>
    </row>
    <row r="725" spans="2:11" x14ac:dyDescent="0.25">
      <c r="B725" s="354" t="s">
        <v>264</v>
      </c>
      <c r="C725" s="355">
        <v>42795</v>
      </c>
      <c r="D725" s="6">
        <v>40460</v>
      </c>
      <c r="E725" s="358">
        <f t="shared" si="118"/>
        <v>3370.3179999999998</v>
      </c>
      <c r="F725" s="356">
        <f t="shared" si="117"/>
        <v>454.83599999999996</v>
      </c>
      <c r="G725" s="354">
        <v>1250</v>
      </c>
      <c r="H725" s="356">
        <f t="shared" si="116"/>
        <v>2120.3179999999998</v>
      </c>
      <c r="I725" s="361">
        <v>0</v>
      </c>
      <c r="J725" s="360">
        <v>8.65</v>
      </c>
      <c r="K725" s="370">
        <f>SUM(D714:D725)</f>
        <v>459170</v>
      </c>
    </row>
    <row r="726" spans="2:11" x14ac:dyDescent="0.25">
      <c r="B726" s="354" t="s">
        <v>264</v>
      </c>
      <c r="C726" s="355">
        <v>42826</v>
      </c>
      <c r="D726" s="6">
        <v>40460</v>
      </c>
      <c r="E726" s="358">
        <f t="shared" si="118"/>
        <v>3370.3179999999998</v>
      </c>
      <c r="F726" s="356">
        <f t="shared" si="117"/>
        <v>454.83599999999996</v>
      </c>
      <c r="G726" s="354">
        <v>1250</v>
      </c>
      <c r="H726" s="356">
        <f t="shared" ref="H726:H739" si="119">SUM(E726-G726)</f>
        <v>2120.3179999999998</v>
      </c>
      <c r="I726" s="361">
        <v>0</v>
      </c>
      <c r="J726" s="359"/>
    </row>
    <row r="727" spans="2:11" x14ac:dyDescent="0.25">
      <c r="B727" s="354" t="s">
        <v>264</v>
      </c>
      <c r="C727" s="355">
        <v>42856</v>
      </c>
      <c r="D727" s="6">
        <v>40460</v>
      </c>
      <c r="E727" s="358">
        <f t="shared" si="118"/>
        <v>3370.3179999999998</v>
      </c>
      <c r="F727" s="356">
        <f t="shared" si="117"/>
        <v>454.83599999999996</v>
      </c>
      <c r="G727" s="354">
        <v>1250</v>
      </c>
      <c r="H727" s="356">
        <f t="shared" si="119"/>
        <v>2120.3179999999998</v>
      </c>
      <c r="I727" s="361">
        <v>0</v>
      </c>
      <c r="J727" s="359"/>
    </row>
    <row r="728" spans="2:11" x14ac:dyDescent="0.25">
      <c r="B728" s="354" t="s">
        <v>264</v>
      </c>
      <c r="C728" s="355">
        <v>42887</v>
      </c>
      <c r="D728" s="6">
        <v>40460</v>
      </c>
      <c r="E728" s="358">
        <f t="shared" si="118"/>
        <v>3370.3179999999998</v>
      </c>
      <c r="F728" s="356">
        <f t="shared" si="117"/>
        <v>454.83599999999996</v>
      </c>
      <c r="G728" s="354">
        <v>1250</v>
      </c>
      <c r="H728" s="356">
        <f t="shared" si="119"/>
        <v>2120.3179999999998</v>
      </c>
      <c r="I728" s="361">
        <v>0</v>
      </c>
      <c r="J728" s="359"/>
    </row>
    <row r="729" spans="2:11" x14ac:dyDescent="0.25">
      <c r="B729" s="354" t="s">
        <v>264</v>
      </c>
      <c r="C729" s="355">
        <v>42917</v>
      </c>
      <c r="D729" s="6">
        <v>40460</v>
      </c>
      <c r="E729" s="358">
        <f t="shared" si="118"/>
        <v>3370.3179999999998</v>
      </c>
      <c r="F729" s="356">
        <f t="shared" si="117"/>
        <v>454.83599999999996</v>
      </c>
      <c r="G729" s="354">
        <v>1250</v>
      </c>
      <c r="H729" s="356">
        <f t="shared" si="119"/>
        <v>2120.3179999999998</v>
      </c>
      <c r="I729" s="361">
        <v>0</v>
      </c>
      <c r="J729" s="359"/>
    </row>
    <row r="730" spans="2:11" x14ac:dyDescent="0.25">
      <c r="B730" s="354" t="s">
        <v>264</v>
      </c>
      <c r="C730" s="355">
        <v>42948</v>
      </c>
      <c r="D730" s="6">
        <v>41681</v>
      </c>
      <c r="E730" s="358">
        <f t="shared" si="118"/>
        <v>3472.0272999999997</v>
      </c>
      <c r="F730" s="356">
        <f t="shared" si="117"/>
        <v>468.99959999999999</v>
      </c>
      <c r="G730" s="354">
        <v>1250</v>
      </c>
      <c r="H730" s="356">
        <f t="shared" si="119"/>
        <v>2222.0272999999997</v>
      </c>
      <c r="I730" s="361">
        <v>0</v>
      </c>
      <c r="J730" s="359"/>
    </row>
    <row r="731" spans="2:11" x14ac:dyDescent="0.25">
      <c r="B731" s="354" t="s">
        <v>264</v>
      </c>
      <c r="C731" s="355">
        <v>42979</v>
      </c>
      <c r="D731" s="6">
        <v>41681</v>
      </c>
      <c r="E731" s="358">
        <f t="shared" si="118"/>
        <v>3472.0272999999997</v>
      </c>
      <c r="F731" s="356">
        <f t="shared" si="117"/>
        <v>468.99959999999999</v>
      </c>
      <c r="G731" s="354">
        <v>1250</v>
      </c>
      <c r="H731" s="356">
        <f t="shared" si="119"/>
        <v>2222.0272999999997</v>
      </c>
      <c r="I731" s="361">
        <v>0</v>
      </c>
      <c r="J731" s="359"/>
    </row>
    <row r="732" spans="2:11" x14ac:dyDescent="0.25">
      <c r="B732" s="354" t="s">
        <v>264</v>
      </c>
      <c r="C732" s="355">
        <v>43009</v>
      </c>
      <c r="D732" s="6">
        <v>41681</v>
      </c>
      <c r="E732" s="358">
        <f t="shared" si="118"/>
        <v>3472.0272999999997</v>
      </c>
      <c r="F732" s="356">
        <f t="shared" si="117"/>
        <v>468.99959999999999</v>
      </c>
      <c r="G732" s="354">
        <v>1250</v>
      </c>
      <c r="H732" s="356">
        <f t="shared" si="119"/>
        <v>2222.0272999999997</v>
      </c>
      <c r="I732" s="361">
        <v>0</v>
      </c>
      <c r="J732" s="359"/>
    </row>
    <row r="733" spans="2:11" x14ac:dyDescent="0.25">
      <c r="B733" s="354" t="s">
        <v>264</v>
      </c>
      <c r="C733" s="355">
        <v>43040</v>
      </c>
      <c r="D733" s="6">
        <v>41681</v>
      </c>
      <c r="E733" s="358">
        <f t="shared" si="118"/>
        <v>3472.0272999999997</v>
      </c>
      <c r="F733" s="356">
        <f t="shared" si="117"/>
        <v>468.99959999999999</v>
      </c>
      <c r="G733" s="354">
        <v>1250</v>
      </c>
      <c r="H733" s="356">
        <f t="shared" si="119"/>
        <v>2222.0272999999997</v>
      </c>
      <c r="I733" s="361">
        <v>0</v>
      </c>
      <c r="J733" s="359"/>
    </row>
    <row r="734" spans="2:11" x14ac:dyDescent="0.25">
      <c r="B734" s="354" t="s">
        <v>264</v>
      </c>
      <c r="C734" s="355">
        <v>43070</v>
      </c>
      <c r="D734" s="6">
        <v>41681</v>
      </c>
      <c r="E734" s="358">
        <f t="shared" si="118"/>
        <v>3472.0272999999997</v>
      </c>
      <c r="F734" s="356">
        <f t="shared" si="117"/>
        <v>468.99959999999999</v>
      </c>
      <c r="G734" s="354">
        <v>1250</v>
      </c>
      <c r="H734" s="356">
        <f t="shared" si="119"/>
        <v>2222.0272999999997</v>
      </c>
      <c r="I734" s="361">
        <v>0</v>
      </c>
      <c r="J734" s="359"/>
    </row>
    <row r="735" spans="2:11" x14ac:dyDescent="0.25">
      <c r="B735" s="354" t="s">
        <v>264</v>
      </c>
      <c r="C735" s="355">
        <v>43101</v>
      </c>
      <c r="D735" s="6">
        <v>41681</v>
      </c>
      <c r="E735" s="358">
        <f t="shared" si="118"/>
        <v>3472.0272999999997</v>
      </c>
      <c r="F735" s="356">
        <f t="shared" si="117"/>
        <v>468.99959999999999</v>
      </c>
      <c r="G735" s="354">
        <v>1250</v>
      </c>
      <c r="H735" s="356">
        <f t="shared" si="119"/>
        <v>2222.0272999999997</v>
      </c>
      <c r="I735" s="361">
        <v>0</v>
      </c>
      <c r="J735" s="359"/>
    </row>
    <row r="736" spans="2:11" x14ac:dyDescent="0.25">
      <c r="B736" s="354" t="s">
        <v>264</v>
      </c>
      <c r="C736" s="355">
        <v>43132</v>
      </c>
      <c r="D736" s="6">
        <v>45060</v>
      </c>
      <c r="E736" s="358">
        <f t="shared" si="118"/>
        <v>3753.498</v>
      </c>
      <c r="F736" s="356">
        <f t="shared" si="117"/>
        <v>508.19599999999997</v>
      </c>
      <c r="G736" s="354">
        <v>1250</v>
      </c>
      <c r="H736" s="356">
        <f t="shared" si="119"/>
        <v>2503.498</v>
      </c>
      <c r="I736" s="361">
        <v>0</v>
      </c>
      <c r="J736" s="359"/>
    </row>
    <row r="737" spans="2:11" x14ac:dyDescent="0.25">
      <c r="B737" s="354" t="s">
        <v>264</v>
      </c>
      <c r="C737" s="355">
        <v>43160</v>
      </c>
      <c r="D737" s="6">
        <v>45060</v>
      </c>
      <c r="E737" s="358">
        <f t="shared" si="118"/>
        <v>3753.498</v>
      </c>
      <c r="F737" s="356">
        <f t="shared" si="117"/>
        <v>508.19599999999997</v>
      </c>
      <c r="G737" s="354">
        <v>1250</v>
      </c>
      <c r="H737" s="356">
        <f t="shared" si="119"/>
        <v>2503.498</v>
      </c>
      <c r="I737" s="361">
        <v>0</v>
      </c>
      <c r="J737" s="360">
        <v>8.5500000000000007</v>
      </c>
      <c r="K737" s="370">
        <f>SUM(D726:D737)</f>
        <v>502046</v>
      </c>
    </row>
    <row r="738" spans="2:11" x14ac:dyDescent="0.25">
      <c r="B738" s="354" t="s">
        <v>264</v>
      </c>
      <c r="C738" s="355">
        <v>43191</v>
      </c>
      <c r="D738" s="6">
        <v>45060</v>
      </c>
      <c r="E738" s="358">
        <f t="shared" si="118"/>
        <v>3753.498</v>
      </c>
      <c r="F738" s="356">
        <f t="shared" si="117"/>
        <v>508.19599999999997</v>
      </c>
      <c r="G738" s="354">
        <v>1250</v>
      </c>
      <c r="H738" s="356">
        <f t="shared" si="119"/>
        <v>2503.498</v>
      </c>
      <c r="I738" s="361">
        <v>0</v>
      </c>
      <c r="J738" s="359"/>
    </row>
    <row r="739" spans="2:11" x14ac:dyDescent="0.25">
      <c r="B739" s="354" t="s">
        <v>264</v>
      </c>
      <c r="C739" s="355">
        <v>43221</v>
      </c>
      <c r="D739" s="6">
        <v>45060</v>
      </c>
      <c r="E739" s="358">
        <f t="shared" si="118"/>
        <v>3753.498</v>
      </c>
      <c r="F739" s="356">
        <f t="shared" si="117"/>
        <v>508.19599999999997</v>
      </c>
      <c r="G739" s="354">
        <v>1250</v>
      </c>
      <c r="H739" s="356">
        <f t="shared" si="119"/>
        <v>2503.498</v>
      </c>
      <c r="I739" s="361">
        <v>0</v>
      </c>
      <c r="J739" s="359"/>
      <c r="K739" s="370">
        <f>SUM(D738:D739)</f>
        <v>90120</v>
      </c>
    </row>
    <row r="740" spans="2:11" x14ac:dyDescent="0.25">
      <c r="B740" s="354" t="s">
        <v>264</v>
      </c>
      <c r="C740" s="355" t="s">
        <v>54</v>
      </c>
      <c r="D740" s="375">
        <f>SUM(D469:D739)</f>
        <v>4634271</v>
      </c>
      <c r="E740" s="358"/>
      <c r="F740" s="356" t="s">
        <v>54</v>
      </c>
      <c r="G740" s="354" t="s">
        <v>54</v>
      </c>
      <c r="H740" s="356" t="s">
        <v>54</v>
      </c>
      <c r="I740" s="361">
        <v>0</v>
      </c>
      <c r="J740" s="359"/>
      <c r="K740" s="376">
        <f>SUM(K473:K739)</f>
        <v>4634271</v>
      </c>
    </row>
    <row r="743" spans="2:11" x14ac:dyDescent="0.25">
      <c r="F743" t="s">
        <v>54</v>
      </c>
    </row>
  </sheetData>
  <mergeCells count="98">
    <mergeCell ref="B2:K2"/>
    <mergeCell ref="B17:D17"/>
    <mergeCell ref="E17:F17"/>
    <mergeCell ref="B35:D35"/>
    <mergeCell ref="E35:F35"/>
    <mergeCell ref="B16:D16"/>
    <mergeCell ref="E16:F16"/>
    <mergeCell ref="B4:D4"/>
    <mergeCell ref="E4:F4"/>
    <mergeCell ref="B5:D5"/>
    <mergeCell ref="E5:F5"/>
    <mergeCell ref="B36:D36"/>
    <mergeCell ref="E36:F36"/>
    <mergeCell ref="B55:D55"/>
    <mergeCell ref="E55:F55"/>
    <mergeCell ref="B56:D56"/>
    <mergeCell ref="E56:F56"/>
    <mergeCell ref="B75:D75"/>
    <mergeCell ref="E75:F75"/>
    <mergeCell ref="B76:D76"/>
    <mergeCell ref="E76:F76"/>
    <mergeCell ref="B95:D95"/>
    <mergeCell ref="E95:F95"/>
    <mergeCell ref="B96:D96"/>
    <mergeCell ref="E96:F96"/>
    <mergeCell ref="B114:D114"/>
    <mergeCell ref="E114:F114"/>
    <mergeCell ref="B115:D115"/>
    <mergeCell ref="E115:F115"/>
    <mergeCell ref="B133:D133"/>
    <mergeCell ref="E133:F133"/>
    <mergeCell ref="B134:D134"/>
    <mergeCell ref="E134:F134"/>
    <mergeCell ref="B152:D152"/>
    <mergeCell ref="E152:F152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09:D209"/>
    <mergeCell ref="E209:F209"/>
    <mergeCell ref="B210:D210"/>
    <mergeCell ref="E210:F210"/>
    <mergeCell ref="B229:D229"/>
    <mergeCell ref="E229:F229"/>
    <mergeCell ref="B230:D230"/>
    <mergeCell ref="E230:F230"/>
    <mergeCell ref="B248:D248"/>
    <mergeCell ref="E248:F248"/>
    <mergeCell ref="B249:D249"/>
    <mergeCell ref="E249:F249"/>
    <mergeCell ref="B268:D268"/>
    <mergeCell ref="E268:F268"/>
    <mergeCell ref="B269:D269"/>
    <mergeCell ref="E269:F269"/>
    <mergeCell ref="B288:D288"/>
    <mergeCell ref="E288:F288"/>
    <mergeCell ref="B289:D289"/>
    <mergeCell ref="E289:F289"/>
    <mergeCell ref="B308:D308"/>
    <mergeCell ref="E308:F308"/>
    <mergeCell ref="B309:D309"/>
    <mergeCell ref="E309:F309"/>
    <mergeCell ref="B327:D327"/>
    <mergeCell ref="E327:F327"/>
    <mergeCell ref="B328:D328"/>
    <mergeCell ref="E328:F328"/>
    <mergeCell ref="B346:D346"/>
    <mergeCell ref="E346:F346"/>
    <mergeCell ref="B347:D347"/>
    <mergeCell ref="E347:F347"/>
    <mergeCell ref="B366:D366"/>
    <mergeCell ref="E366:F366"/>
    <mergeCell ref="B367:D367"/>
    <mergeCell ref="E367:F367"/>
    <mergeCell ref="B385:D385"/>
    <mergeCell ref="E385:F385"/>
    <mergeCell ref="B386:D386"/>
    <mergeCell ref="E386:F386"/>
    <mergeCell ref="B424:D424"/>
    <mergeCell ref="E424:F424"/>
    <mergeCell ref="B404:D404"/>
    <mergeCell ref="E404:F404"/>
    <mergeCell ref="B405:D405"/>
    <mergeCell ref="E405:F405"/>
    <mergeCell ref="B423:D423"/>
    <mergeCell ref="E423:F423"/>
    <mergeCell ref="B442:D442"/>
    <mergeCell ref="E442:F442"/>
    <mergeCell ref="B443:D443"/>
    <mergeCell ref="E443:F443"/>
    <mergeCell ref="C452:K452"/>
  </mergeCells>
  <printOptions horizontalCentered="1" verticalCentered="1"/>
  <pageMargins left="0" right="0" top="0" bottom="0" header="0" footer="0"/>
  <pageSetup paperSize="9" scale="77" orientation="landscape" verticalDpi="300" r:id="rId1"/>
  <rowBreaks count="6" manualBreakCount="6">
    <brk id="54" min="1" max="10" man="1"/>
    <brk id="113" min="1" max="10" man="1"/>
    <brk id="170" min="1" max="10" man="1"/>
    <brk id="287" min="1" max="10" man="1"/>
    <brk id="345" min="1" max="10" man="1"/>
    <brk id="403" min="1" max="10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738"/>
  <sheetViews>
    <sheetView topLeftCell="A726" workbookViewId="0">
      <selection activeCell="D738" sqref="D738"/>
    </sheetView>
  </sheetViews>
  <sheetFormatPr defaultColWidth="21.85546875" defaultRowHeight="15" x14ac:dyDescent="0.25"/>
  <cols>
    <col min="1" max="1" width="2.7109375" customWidth="1"/>
    <col min="2" max="2" width="32.1406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5703125" customWidth="1"/>
    <col min="10" max="10" width="17.140625" customWidth="1"/>
    <col min="11" max="11" width="12.7109375" customWidth="1"/>
  </cols>
  <sheetData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175"/>
      <c r="C3" s="175"/>
      <c r="D3" s="175"/>
      <c r="E3" s="175"/>
      <c r="F3" s="175"/>
      <c r="G3" s="175"/>
      <c r="H3" s="443" t="s">
        <v>1</v>
      </c>
      <c r="I3" s="443"/>
      <c r="J3" s="174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110</v>
      </c>
      <c r="C5" s="439"/>
      <c r="D5" s="439"/>
      <c r="E5" s="439" t="s">
        <v>111</v>
      </c>
      <c r="F5" s="439"/>
      <c r="G5" s="4" t="s">
        <v>112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1950</v>
      </c>
      <c r="D8" s="6">
        <v>5000</v>
      </c>
      <c r="E8" s="6">
        <f t="shared" ref="E8:E11" si="0">$C8*8.33%</f>
        <v>162.435</v>
      </c>
      <c r="F8" s="6">
        <v>93</v>
      </c>
      <c r="G8" s="15">
        <f>G7+H7</f>
        <v>0</v>
      </c>
      <c r="H8" s="15">
        <f t="shared" ref="H8:H11" si="1">E8-F8</f>
        <v>69.435000000000002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2050</v>
      </c>
      <c r="D9" s="6">
        <v>5000</v>
      </c>
      <c r="E9" s="6">
        <f t="shared" si="0"/>
        <v>170.76499999999999</v>
      </c>
      <c r="F9" s="6">
        <v>171</v>
      </c>
      <c r="G9" s="15">
        <f t="shared" ref="G9:G11" si="2">G8+H8</f>
        <v>69.435000000000002</v>
      </c>
      <c r="H9" s="15">
        <f t="shared" si="1"/>
        <v>-0.23500000000001364</v>
      </c>
      <c r="I9" s="31"/>
      <c r="J9" s="16"/>
      <c r="K9" s="15">
        <f>(G9)*(H5/12)</f>
        <v>0.69435000000000002</v>
      </c>
    </row>
    <row r="10" spans="2:11" s="2" customFormat="1" ht="12.75" customHeight="1" x14ac:dyDescent="0.25">
      <c r="B10" s="2" t="s">
        <v>20</v>
      </c>
      <c r="C10" s="6">
        <v>2050</v>
      </c>
      <c r="D10" s="6">
        <v>5000</v>
      </c>
      <c r="E10" s="6">
        <f t="shared" si="0"/>
        <v>170.76499999999999</v>
      </c>
      <c r="F10" s="6">
        <v>171</v>
      </c>
      <c r="G10" s="15">
        <f t="shared" si="2"/>
        <v>69.199999999999989</v>
      </c>
      <c r="H10" s="15">
        <f t="shared" si="1"/>
        <v>-0.23500000000001364</v>
      </c>
      <c r="I10" s="31"/>
      <c r="J10" s="16"/>
      <c r="K10" s="15">
        <f>(G10)*(H5/12)</f>
        <v>0.69199999999999995</v>
      </c>
    </row>
    <row r="11" spans="2:11" s="2" customFormat="1" ht="12.75" customHeight="1" x14ac:dyDescent="0.25">
      <c r="B11" s="2" t="s">
        <v>21</v>
      </c>
      <c r="C11" s="6">
        <v>2050</v>
      </c>
      <c r="D11" s="6">
        <v>5000</v>
      </c>
      <c r="E11" s="6">
        <f t="shared" si="0"/>
        <v>170.76499999999999</v>
      </c>
      <c r="F11" s="6">
        <v>171</v>
      </c>
      <c r="G11" s="15">
        <f t="shared" si="2"/>
        <v>68.964999999999975</v>
      </c>
      <c r="H11" s="15">
        <f t="shared" si="1"/>
        <v>-0.23500000000001364</v>
      </c>
      <c r="I11" s="31"/>
      <c r="J11" s="16"/>
      <c r="K11" s="15">
        <f>(G11)*(H5/12)</f>
        <v>0.68964999999999976</v>
      </c>
    </row>
    <row r="12" spans="2:11" s="2" customFormat="1" ht="12.75" customHeight="1" x14ac:dyDescent="0.25">
      <c r="B12" s="7" t="s">
        <v>22</v>
      </c>
      <c r="C12" s="8">
        <f>SUM(C7:C11)</f>
        <v>8100</v>
      </c>
      <c r="D12" s="9" t="s">
        <v>23</v>
      </c>
      <c r="E12" s="8">
        <f>SUM(E7:E11)</f>
        <v>674.73</v>
      </c>
      <c r="F12" s="8">
        <f>SUM(F7:F11)</f>
        <v>606</v>
      </c>
      <c r="G12" s="30">
        <f>SUM(G7:G11)</f>
        <v>207.59999999999997</v>
      </c>
      <c r="H12" s="30">
        <f>SUM(H7:H11)</f>
        <v>68.729999999999961</v>
      </c>
      <c r="I12" s="34">
        <f>H5/12</f>
        <v>0.01</v>
      </c>
      <c r="J12" s="19"/>
      <c r="K12" s="30">
        <f>SUM(K7:K11)</f>
        <v>2.0759999999999996</v>
      </c>
    </row>
    <row r="13" spans="2:11" s="2" customFormat="1" ht="12.75" customHeight="1" x14ac:dyDescent="0.25"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2.0759999999999996</v>
      </c>
      <c r="F14" s="2" t="s">
        <v>25</v>
      </c>
      <c r="G14" s="15">
        <f>C14+H12</f>
        <v>70.805999999999955</v>
      </c>
      <c r="H14" s="15"/>
      <c r="I14" s="73">
        <f>$G$14</f>
        <v>70.805999999999955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110</v>
      </c>
      <c r="C17" s="439"/>
      <c r="D17" s="439"/>
      <c r="E17" s="439" t="s">
        <v>111</v>
      </c>
      <c r="F17" s="439"/>
      <c r="G17" s="4" t="s">
        <v>112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2050</v>
      </c>
      <c r="D19" s="6">
        <v>5000</v>
      </c>
      <c r="E19" s="6">
        <f>C19*8.33%</f>
        <v>170.76499999999999</v>
      </c>
      <c r="F19" s="6">
        <v>171</v>
      </c>
      <c r="G19" s="69">
        <f>$G$14</f>
        <v>70.805999999999955</v>
      </c>
      <c r="H19" s="15">
        <f t="shared" ref="H19:H30" si="3">E19-F19</f>
        <v>-0.23500000000001364</v>
      </c>
      <c r="I19" s="31"/>
      <c r="J19" s="16"/>
      <c r="K19" s="15">
        <f>($G19)*($H$17/12)</f>
        <v>0.70805999999999958</v>
      </c>
    </row>
    <row r="20" spans="2:15" s="2" customFormat="1" ht="12.75" customHeight="1" x14ac:dyDescent="0.25">
      <c r="B20" s="2" t="s">
        <v>28</v>
      </c>
      <c r="C20" s="6">
        <v>2150</v>
      </c>
      <c r="D20" s="6">
        <v>5000</v>
      </c>
      <c r="E20" s="6">
        <f t="shared" ref="E20:E30" si="4">C20*8.33%</f>
        <v>179.095</v>
      </c>
      <c r="F20" s="6">
        <v>179</v>
      </c>
      <c r="G20" s="15">
        <f>$G19+$H19</f>
        <v>70.570999999999941</v>
      </c>
      <c r="H20" s="15">
        <f t="shared" si="3"/>
        <v>9.4999999999998863E-2</v>
      </c>
      <c r="I20" s="31"/>
      <c r="J20" s="16"/>
      <c r="K20" s="15">
        <f t="shared" ref="K20:K30" si="5">($G20)*($H$17/12)</f>
        <v>0.70570999999999939</v>
      </c>
    </row>
    <row r="21" spans="2:15" s="2" customFormat="1" ht="12.75" customHeight="1" x14ac:dyDescent="0.25">
      <c r="B21" s="2" t="s">
        <v>29</v>
      </c>
      <c r="C21" s="6">
        <v>2150</v>
      </c>
      <c r="D21" s="6">
        <v>5000</v>
      </c>
      <c r="E21" s="6">
        <f t="shared" si="4"/>
        <v>179.095</v>
      </c>
      <c r="F21" s="6">
        <v>179</v>
      </c>
      <c r="G21" s="15">
        <f t="shared" ref="G21:G30" si="6">$G20+$H20</f>
        <v>70.66599999999994</v>
      </c>
      <c r="H21" s="15">
        <f t="shared" si="3"/>
        <v>9.4999999999998863E-2</v>
      </c>
      <c r="I21" s="31"/>
      <c r="J21" s="16"/>
      <c r="K21" s="15">
        <f t="shared" si="5"/>
        <v>0.7066599999999994</v>
      </c>
    </row>
    <row r="22" spans="2:15" s="2" customFormat="1" ht="12.75" customHeight="1" x14ac:dyDescent="0.25">
      <c r="B22" s="2" t="s">
        <v>30</v>
      </c>
      <c r="C22" s="6">
        <v>2150</v>
      </c>
      <c r="D22" s="6">
        <v>5000</v>
      </c>
      <c r="E22" s="6">
        <f t="shared" si="4"/>
        <v>179.095</v>
      </c>
      <c r="F22" s="6">
        <v>179</v>
      </c>
      <c r="G22" s="15">
        <f t="shared" si="6"/>
        <v>70.760999999999939</v>
      </c>
      <c r="H22" s="15">
        <f t="shared" si="3"/>
        <v>9.4999999999998863E-2</v>
      </c>
      <c r="I22" s="31"/>
      <c r="J22" s="16"/>
      <c r="K22" s="15">
        <f t="shared" si="5"/>
        <v>0.70760999999999941</v>
      </c>
    </row>
    <row r="23" spans="2:15" s="2" customFormat="1" ht="12.75" customHeight="1" x14ac:dyDescent="0.25">
      <c r="B23" s="2" t="s">
        <v>31</v>
      </c>
      <c r="C23" s="6">
        <v>2192</v>
      </c>
      <c r="D23" s="6">
        <v>5000</v>
      </c>
      <c r="E23" s="6">
        <f t="shared" si="4"/>
        <v>182.59360000000001</v>
      </c>
      <c r="F23" s="6">
        <v>183</v>
      </c>
      <c r="G23" s="15">
        <f t="shared" si="6"/>
        <v>70.855999999999938</v>
      </c>
      <c r="H23" s="15">
        <f t="shared" si="3"/>
        <v>-0.40639999999999077</v>
      </c>
      <c r="I23" s="31"/>
      <c r="J23" s="16"/>
      <c r="K23" s="15">
        <f t="shared" si="5"/>
        <v>0.70855999999999941</v>
      </c>
    </row>
    <row r="24" spans="2:15" s="2" customFormat="1" ht="12.75" customHeight="1" x14ac:dyDescent="0.25">
      <c r="B24" s="2" t="s">
        <v>32</v>
      </c>
      <c r="C24" s="6">
        <v>2192</v>
      </c>
      <c r="D24" s="6">
        <v>5000</v>
      </c>
      <c r="E24" s="6">
        <f t="shared" si="4"/>
        <v>182.59360000000001</v>
      </c>
      <c r="F24" s="6">
        <v>183</v>
      </c>
      <c r="G24" s="15">
        <f t="shared" si="6"/>
        <v>70.449599999999947</v>
      </c>
      <c r="H24" s="15">
        <f t="shared" si="3"/>
        <v>-0.40639999999999077</v>
      </c>
      <c r="I24" s="31"/>
      <c r="J24" s="16"/>
      <c r="K24" s="15">
        <f t="shared" si="5"/>
        <v>0.70449599999999946</v>
      </c>
    </row>
    <row r="25" spans="2:15" s="2" customFormat="1" ht="12.75" customHeight="1" x14ac:dyDescent="0.25">
      <c r="B25" s="2" t="s">
        <v>33</v>
      </c>
      <c r="C25" s="6">
        <v>2192</v>
      </c>
      <c r="D25" s="6">
        <v>5000</v>
      </c>
      <c r="E25" s="6">
        <f t="shared" si="4"/>
        <v>182.59360000000001</v>
      </c>
      <c r="F25" s="6">
        <v>183</v>
      </c>
      <c r="G25" s="15">
        <f t="shared" si="6"/>
        <v>70.043199999999956</v>
      </c>
      <c r="H25" s="15">
        <f t="shared" si="3"/>
        <v>-0.40639999999999077</v>
      </c>
      <c r="I25" s="31"/>
      <c r="J25" s="16"/>
      <c r="K25" s="15">
        <f t="shared" si="5"/>
        <v>0.70043199999999961</v>
      </c>
    </row>
    <row r="26" spans="2:15" s="2" customFormat="1" ht="12.75" customHeight="1" x14ac:dyDescent="0.25">
      <c r="B26" s="2" t="s">
        <v>17</v>
      </c>
      <c r="C26" s="6">
        <v>2304</v>
      </c>
      <c r="D26" s="6">
        <v>5000</v>
      </c>
      <c r="E26" s="6">
        <f t="shared" si="4"/>
        <v>191.92320000000001</v>
      </c>
      <c r="F26" s="6">
        <v>192</v>
      </c>
      <c r="G26" s="15">
        <f t="shared" si="6"/>
        <v>69.636799999999965</v>
      </c>
      <c r="H26" s="15">
        <f t="shared" si="3"/>
        <v>-7.6799999999991542E-2</v>
      </c>
      <c r="I26" s="31"/>
      <c r="J26" s="16"/>
      <c r="K26" s="15">
        <f t="shared" si="5"/>
        <v>0.69636799999999965</v>
      </c>
    </row>
    <row r="27" spans="2:15" s="2" customFormat="1" ht="12.75" customHeight="1" x14ac:dyDescent="0.25">
      <c r="B27" s="2" t="s">
        <v>18</v>
      </c>
      <c r="C27" s="6">
        <v>2304</v>
      </c>
      <c r="D27" s="6">
        <v>5000</v>
      </c>
      <c r="E27" s="6">
        <f t="shared" si="4"/>
        <v>191.92320000000001</v>
      </c>
      <c r="F27" s="6">
        <v>192</v>
      </c>
      <c r="G27" s="15">
        <f t="shared" si="6"/>
        <v>69.559999999999974</v>
      </c>
      <c r="H27" s="15">
        <f t="shared" si="3"/>
        <v>-7.6799999999991542E-2</v>
      </c>
      <c r="I27" s="31"/>
      <c r="J27" s="16"/>
      <c r="K27" s="15">
        <f t="shared" si="5"/>
        <v>0.69559999999999977</v>
      </c>
    </row>
    <row r="28" spans="2:15" s="2" customFormat="1" ht="12.75" customHeight="1" x14ac:dyDescent="0.25">
      <c r="B28" s="2" t="s">
        <v>19</v>
      </c>
      <c r="C28" s="6">
        <v>2304</v>
      </c>
      <c r="D28" s="6">
        <v>5000</v>
      </c>
      <c r="E28" s="6">
        <f t="shared" si="4"/>
        <v>191.92320000000001</v>
      </c>
      <c r="F28" s="6">
        <v>192</v>
      </c>
      <c r="G28" s="15">
        <f t="shared" si="6"/>
        <v>69.483199999999982</v>
      </c>
      <c r="H28" s="15">
        <f t="shared" si="3"/>
        <v>-7.6799999999991542E-2</v>
      </c>
      <c r="I28" s="31"/>
      <c r="J28" s="16"/>
      <c r="K28" s="15">
        <f t="shared" si="5"/>
        <v>0.69483199999999978</v>
      </c>
    </row>
    <row r="29" spans="2:15" s="2" customFormat="1" ht="12.75" customHeight="1" x14ac:dyDescent="0.25">
      <c r="B29" s="2" t="s">
        <v>20</v>
      </c>
      <c r="C29" s="6">
        <v>2304</v>
      </c>
      <c r="D29" s="6">
        <v>5000</v>
      </c>
      <c r="E29" s="6">
        <f t="shared" si="4"/>
        <v>191.92320000000001</v>
      </c>
      <c r="F29" s="6">
        <v>192</v>
      </c>
      <c r="G29" s="15">
        <f t="shared" si="6"/>
        <v>69.406399999999991</v>
      </c>
      <c r="H29" s="15">
        <f t="shared" si="3"/>
        <v>-7.6799999999991542E-2</v>
      </c>
      <c r="I29" s="31"/>
      <c r="J29" s="16"/>
      <c r="K29" s="15">
        <f t="shared" si="5"/>
        <v>0.6940639999999999</v>
      </c>
    </row>
    <row r="30" spans="2:15" s="2" customFormat="1" ht="12.75" customHeight="1" thickBot="1" x14ac:dyDescent="0.3">
      <c r="B30" s="2" t="s">
        <v>21</v>
      </c>
      <c r="C30" s="6">
        <v>2304</v>
      </c>
      <c r="D30" s="6">
        <v>5000</v>
      </c>
      <c r="E30" s="6">
        <f t="shared" si="4"/>
        <v>191.92320000000001</v>
      </c>
      <c r="F30" s="6">
        <v>192</v>
      </c>
      <c r="G30" s="15">
        <f t="shared" si="6"/>
        <v>69.329599999999999</v>
      </c>
      <c r="H30" s="15">
        <f t="shared" si="3"/>
        <v>-7.6799999999991542E-2</v>
      </c>
      <c r="I30" s="31"/>
      <c r="J30" s="16"/>
      <c r="K30" s="15">
        <f t="shared" si="5"/>
        <v>0.69329600000000002</v>
      </c>
    </row>
    <row r="31" spans="2:15" s="2" customFormat="1" ht="12.75" customHeight="1" thickBot="1" x14ac:dyDescent="0.3">
      <c r="B31" s="7" t="s">
        <v>22</v>
      </c>
      <c r="C31" s="8">
        <f>SUM(C19:C30)</f>
        <v>26596</v>
      </c>
      <c r="D31" s="9" t="s">
        <v>23</v>
      </c>
      <c r="E31" s="8">
        <f t="shared" ref="E31:F31" si="7">SUM(E19:E30)</f>
        <v>2215.4467999999997</v>
      </c>
      <c r="F31" s="8">
        <f t="shared" si="7"/>
        <v>2217</v>
      </c>
      <c r="G31" s="30">
        <f>SUM(G19:G30)</f>
        <v>841.56879999999956</v>
      </c>
      <c r="H31" s="30">
        <f t="shared" ref="H31" si="8">SUM(H19:H30)</f>
        <v>-1.5531999999999471</v>
      </c>
      <c r="I31" s="34">
        <f>H17/12</f>
        <v>0.01</v>
      </c>
      <c r="J31" s="19"/>
      <c r="K31" s="29">
        <f>SUM(K19:K30)</f>
        <v>8.4156879999999958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G31*1%</f>
        <v>8.4156879999999958</v>
      </c>
      <c r="F33" s="2" t="s">
        <v>25</v>
      </c>
      <c r="G33" s="73">
        <f>$C33+$H31</f>
        <v>6.8624880000000488</v>
      </c>
      <c r="H33" s="15"/>
      <c r="I33" s="15">
        <f>SUM($G$14,$G$33)</f>
        <v>77.668487999999996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110</v>
      </c>
      <c r="C36" s="439"/>
      <c r="D36" s="439"/>
      <c r="E36" s="439" t="s">
        <v>111</v>
      </c>
      <c r="F36" s="439"/>
      <c r="G36" s="4" t="s">
        <v>112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2304</v>
      </c>
      <c r="D38" s="6">
        <v>5000</v>
      </c>
      <c r="E38" s="6">
        <f>C38*8.33%</f>
        <v>191.92320000000001</v>
      </c>
      <c r="F38" s="6">
        <v>192</v>
      </c>
      <c r="G38" s="15">
        <f>$G$14+$G$33</f>
        <v>77.668487999999996</v>
      </c>
      <c r="H38" s="15">
        <f t="shared" ref="H38:H49" si="9">E38-F38</f>
        <v>-7.6799999999991542E-2</v>
      </c>
      <c r="I38" s="31"/>
      <c r="J38" s="16"/>
      <c r="K38" s="15">
        <f>($G38)*($H$36/12)</f>
        <v>0.77668488000000002</v>
      </c>
    </row>
    <row r="39" spans="2:11" s="2" customFormat="1" ht="12.75" customHeight="1" x14ac:dyDescent="0.25">
      <c r="B39" s="2" t="s">
        <v>28</v>
      </c>
      <c r="C39" s="6">
        <v>2304</v>
      </c>
      <c r="D39" s="6">
        <v>5000</v>
      </c>
      <c r="E39" s="6">
        <f t="shared" ref="E39:E49" si="10">C39*8.33%</f>
        <v>191.92320000000001</v>
      </c>
      <c r="F39" s="6">
        <v>192</v>
      </c>
      <c r="G39" s="15">
        <f t="shared" ref="G39:G49" si="11">$G38+$H38</f>
        <v>77.591688000000005</v>
      </c>
      <c r="H39" s="15">
        <f t="shared" si="9"/>
        <v>-7.6799999999991542E-2</v>
      </c>
      <c r="I39" s="31"/>
      <c r="J39" s="16"/>
      <c r="K39" s="15">
        <f t="shared" ref="K39:K49" si="12">($G39)*($H$36/12)</f>
        <v>0.77591688000000003</v>
      </c>
    </row>
    <row r="40" spans="2:11" s="2" customFormat="1" ht="12.75" customHeight="1" x14ac:dyDescent="0.25">
      <c r="B40" s="2" t="s">
        <v>29</v>
      </c>
      <c r="C40" s="6">
        <v>2304</v>
      </c>
      <c r="D40" s="6">
        <v>5000</v>
      </c>
      <c r="E40" s="6">
        <f t="shared" si="10"/>
        <v>191.92320000000001</v>
      </c>
      <c r="F40" s="6">
        <v>192</v>
      </c>
      <c r="G40" s="15">
        <f t="shared" si="11"/>
        <v>77.514888000000013</v>
      </c>
      <c r="H40" s="15">
        <f t="shared" si="9"/>
        <v>-7.6799999999991542E-2</v>
      </c>
      <c r="I40" s="31"/>
      <c r="J40" s="16"/>
      <c r="K40" s="15">
        <f t="shared" si="12"/>
        <v>0.77514888000000015</v>
      </c>
    </row>
    <row r="41" spans="2:11" s="2" customFormat="1" ht="12.75" customHeight="1" x14ac:dyDescent="0.25">
      <c r="B41" s="2" t="s">
        <v>30</v>
      </c>
      <c r="C41" s="6">
        <v>2304</v>
      </c>
      <c r="D41" s="6">
        <v>5000</v>
      </c>
      <c r="E41" s="6">
        <f t="shared" si="10"/>
        <v>191.92320000000001</v>
      </c>
      <c r="F41" s="6">
        <v>192</v>
      </c>
      <c r="G41" s="15">
        <f t="shared" si="11"/>
        <v>77.438088000000022</v>
      </c>
      <c r="H41" s="15">
        <f t="shared" si="9"/>
        <v>-7.6799999999991542E-2</v>
      </c>
      <c r="I41" s="31"/>
      <c r="J41" s="16"/>
      <c r="K41" s="15">
        <f t="shared" si="12"/>
        <v>0.77438088000000027</v>
      </c>
    </row>
    <row r="42" spans="2:11" s="2" customFormat="1" ht="12.75" customHeight="1" x14ac:dyDescent="0.25">
      <c r="B42" s="2" t="s">
        <v>31</v>
      </c>
      <c r="C42" s="6">
        <v>2356</v>
      </c>
      <c r="D42" s="6">
        <v>5000</v>
      </c>
      <c r="E42" s="6">
        <f t="shared" si="10"/>
        <v>196.25479999999999</v>
      </c>
      <c r="F42" s="6">
        <v>197</v>
      </c>
      <c r="G42" s="15">
        <f t="shared" si="11"/>
        <v>77.36128800000003</v>
      </c>
      <c r="H42" s="15">
        <f t="shared" si="9"/>
        <v>-0.74520000000001119</v>
      </c>
      <c r="I42" s="31"/>
      <c r="J42" s="16"/>
      <c r="K42" s="15">
        <f t="shared" si="12"/>
        <v>0.77361288000000028</v>
      </c>
    </row>
    <row r="43" spans="2:11" s="2" customFormat="1" ht="12.75" customHeight="1" x14ac:dyDescent="0.25">
      <c r="B43" s="2" t="s">
        <v>32</v>
      </c>
      <c r="C43" s="6">
        <v>2461</v>
      </c>
      <c r="D43" s="6">
        <v>5000</v>
      </c>
      <c r="E43" s="6">
        <f t="shared" si="10"/>
        <v>205.00129999999999</v>
      </c>
      <c r="F43" s="6">
        <v>205</v>
      </c>
      <c r="G43" s="15">
        <f t="shared" si="11"/>
        <v>76.616088000000019</v>
      </c>
      <c r="H43" s="15">
        <f t="shared" si="9"/>
        <v>1.2999999999863121E-3</v>
      </c>
      <c r="I43" s="31"/>
      <c r="J43" s="16"/>
      <c r="K43" s="15">
        <f t="shared" si="12"/>
        <v>0.76616088000000016</v>
      </c>
    </row>
    <row r="44" spans="2:11" s="2" customFormat="1" ht="12.75" customHeight="1" x14ac:dyDescent="0.25">
      <c r="B44" s="2" t="s">
        <v>33</v>
      </c>
      <c r="C44" s="6">
        <v>2461</v>
      </c>
      <c r="D44" s="6">
        <v>5000</v>
      </c>
      <c r="E44" s="6">
        <f t="shared" si="10"/>
        <v>205.00129999999999</v>
      </c>
      <c r="F44" s="6">
        <v>205</v>
      </c>
      <c r="G44" s="15">
        <f t="shared" si="11"/>
        <v>76.617388000000005</v>
      </c>
      <c r="H44" s="15">
        <f t="shared" si="9"/>
        <v>1.2999999999863121E-3</v>
      </c>
      <c r="I44" s="31"/>
      <c r="J44" s="16"/>
      <c r="K44" s="15">
        <f t="shared" si="12"/>
        <v>0.76617388000000008</v>
      </c>
    </row>
    <row r="45" spans="2:11" s="2" customFormat="1" ht="12.75" customHeight="1" x14ac:dyDescent="0.25">
      <c r="B45" s="2" t="s">
        <v>17</v>
      </c>
      <c r="C45" s="6">
        <v>2461</v>
      </c>
      <c r="D45" s="6">
        <v>5000</v>
      </c>
      <c r="E45" s="6">
        <f t="shared" si="10"/>
        <v>205.00129999999999</v>
      </c>
      <c r="F45" s="6">
        <v>205</v>
      </c>
      <c r="G45" s="15">
        <f t="shared" si="11"/>
        <v>76.618687999999992</v>
      </c>
      <c r="H45" s="15">
        <f t="shared" si="9"/>
        <v>1.2999999999863121E-3</v>
      </c>
      <c r="I45" s="31"/>
      <c r="J45" s="16"/>
      <c r="K45" s="15">
        <f t="shared" si="12"/>
        <v>0.7661868799999999</v>
      </c>
    </row>
    <row r="46" spans="2:11" s="2" customFormat="1" ht="12.75" customHeight="1" x14ac:dyDescent="0.25">
      <c r="B46" s="2" t="s">
        <v>18</v>
      </c>
      <c r="C46" s="6">
        <v>2461</v>
      </c>
      <c r="D46" s="6">
        <v>5000</v>
      </c>
      <c r="E46" s="6">
        <f t="shared" si="10"/>
        <v>205.00129999999999</v>
      </c>
      <c r="F46" s="6">
        <v>205</v>
      </c>
      <c r="G46" s="15">
        <f t="shared" si="11"/>
        <v>76.619987999999978</v>
      </c>
      <c r="H46" s="15">
        <f t="shared" si="9"/>
        <v>1.2999999999863121E-3</v>
      </c>
      <c r="I46" s="31"/>
      <c r="J46" s="16"/>
      <c r="K46" s="15">
        <f t="shared" si="12"/>
        <v>0.76619987999999983</v>
      </c>
    </row>
    <row r="47" spans="2:11" s="2" customFormat="1" ht="12.75" customHeight="1" x14ac:dyDescent="0.25">
      <c r="B47" s="2" t="s">
        <v>19</v>
      </c>
      <c r="C47" s="6">
        <v>2565</v>
      </c>
      <c r="D47" s="6">
        <v>5000</v>
      </c>
      <c r="E47" s="6">
        <f t="shared" si="10"/>
        <v>213.6645</v>
      </c>
      <c r="F47" s="6">
        <v>214</v>
      </c>
      <c r="G47" s="15">
        <f t="shared" si="11"/>
        <v>76.621287999999964</v>
      </c>
      <c r="H47" s="15">
        <f t="shared" si="9"/>
        <v>-0.33549999999999613</v>
      </c>
      <c r="I47" s="31"/>
      <c r="J47" s="16"/>
      <c r="K47" s="15">
        <f t="shared" si="12"/>
        <v>0.76621287999999965</v>
      </c>
    </row>
    <row r="48" spans="2:11" s="2" customFormat="1" ht="12.75" customHeight="1" x14ac:dyDescent="0.25">
      <c r="B48" s="2" t="s">
        <v>20</v>
      </c>
      <c r="C48" s="6">
        <v>2565</v>
      </c>
      <c r="D48" s="6">
        <v>5000</v>
      </c>
      <c r="E48" s="6">
        <f t="shared" si="10"/>
        <v>213.6645</v>
      </c>
      <c r="F48" s="6">
        <v>214</v>
      </c>
      <c r="G48" s="15">
        <f t="shared" si="11"/>
        <v>76.285787999999968</v>
      </c>
      <c r="H48" s="15">
        <f t="shared" si="9"/>
        <v>-0.33549999999999613</v>
      </c>
      <c r="I48" s="31"/>
      <c r="J48" s="16"/>
      <c r="K48" s="15">
        <f t="shared" si="12"/>
        <v>0.76285787999999966</v>
      </c>
    </row>
    <row r="49" spans="2:11" s="2" customFormat="1" ht="12.75" customHeight="1" thickBot="1" x14ac:dyDescent="0.3">
      <c r="B49" s="2" t="s">
        <v>21</v>
      </c>
      <c r="C49" s="6">
        <v>2565</v>
      </c>
      <c r="D49" s="6">
        <v>5000</v>
      </c>
      <c r="E49" s="6">
        <f t="shared" si="10"/>
        <v>213.6645</v>
      </c>
      <c r="F49" s="6">
        <v>214</v>
      </c>
      <c r="G49" s="15">
        <f t="shared" si="11"/>
        <v>75.950287999999972</v>
      </c>
      <c r="H49" s="15">
        <f t="shared" si="9"/>
        <v>-0.33549999999999613</v>
      </c>
      <c r="I49" s="31"/>
      <c r="J49" s="16"/>
      <c r="K49" s="15">
        <f t="shared" si="12"/>
        <v>0.75950287999999977</v>
      </c>
    </row>
    <row r="50" spans="2:11" s="2" customFormat="1" ht="12.75" customHeight="1" thickBot="1" x14ac:dyDescent="0.3">
      <c r="B50" s="7" t="s">
        <v>22</v>
      </c>
      <c r="C50" s="8">
        <f>SUM(C38:C49)</f>
        <v>29111</v>
      </c>
      <c r="D50" s="9" t="s">
        <v>23</v>
      </c>
      <c r="E50" s="8">
        <f>SUM(E38:E49)</f>
        <v>2424.9462999999996</v>
      </c>
      <c r="F50" s="8">
        <f>SUM(F38:F49)</f>
        <v>2427</v>
      </c>
      <c r="G50" s="30">
        <f>SUM(G38:G49)</f>
        <v>922.90395600000011</v>
      </c>
      <c r="H50" s="30">
        <f>SUM(H38:H49)</f>
        <v>-2.0537000000000205</v>
      </c>
      <c r="I50" s="34">
        <f>H36/12</f>
        <v>0.01</v>
      </c>
      <c r="J50" s="19"/>
      <c r="K50" s="29">
        <f>SUM(K38:K49)</f>
        <v>9.2290395600000004</v>
      </c>
    </row>
    <row r="51" spans="2:11" s="2" customFormat="1" ht="12.75" customHeight="1" x14ac:dyDescent="0.25">
      <c r="G51" s="15"/>
      <c r="H51" s="15"/>
      <c r="I51" s="31"/>
      <c r="J51" s="16"/>
      <c r="K51" s="15"/>
    </row>
    <row r="52" spans="2:11" s="2" customFormat="1" ht="12.75" customHeight="1" x14ac:dyDescent="0.25">
      <c r="B52" s="2" t="s">
        <v>24</v>
      </c>
      <c r="C52" s="10">
        <f>G50*1%</f>
        <v>9.2290395600000021</v>
      </c>
      <c r="F52" s="2" t="s">
        <v>25</v>
      </c>
      <c r="G52" s="73">
        <f>$C52+$H50</f>
        <v>7.1753395599999816</v>
      </c>
      <c r="H52" s="15"/>
      <c r="I52" s="15">
        <f>SUM($G$14,$G$33,$G$52)</f>
        <v>84.84382755999998</v>
      </c>
      <c r="J52" s="143" t="str">
        <f>IF($K50=$C52,"Intt OK","Intt CHECK IT")</f>
        <v>Intt OK</v>
      </c>
      <c r="K52" s="15"/>
    </row>
    <row r="53" spans="2:11" s="1" customFormat="1" ht="12.75" customHeight="1" x14ac:dyDescent="0.25">
      <c r="H53" s="53"/>
      <c r="I53" s="135" t="str">
        <f>IF($I52=$G57,"OK","CHECK IT")</f>
        <v>OK</v>
      </c>
      <c r="J53" s="20"/>
      <c r="K53" s="28"/>
    </row>
    <row r="54" spans="2:11" s="2" customFormat="1" ht="12.75" customHeight="1" x14ac:dyDescent="0.25">
      <c r="B54" s="438" t="s">
        <v>2</v>
      </c>
      <c r="C54" s="438"/>
      <c r="D54" s="438"/>
      <c r="E54" s="438" t="s">
        <v>3</v>
      </c>
      <c r="F54" s="438"/>
      <c r="G54" s="3" t="s">
        <v>4</v>
      </c>
      <c r="H54" s="136" t="s">
        <v>36</v>
      </c>
      <c r="J54" s="18"/>
      <c r="K54" s="15"/>
    </row>
    <row r="55" spans="2:11" s="2" customFormat="1" ht="12.75" customHeight="1" x14ac:dyDescent="0.25">
      <c r="B55" s="439" t="s">
        <v>110</v>
      </c>
      <c r="C55" s="439"/>
      <c r="D55" s="439"/>
      <c r="E55" s="439" t="s">
        <v>111</v>
      </c>
      <c r="F55" s="439"/>
      <c r="G55" s="4" t="s">
        <v>112</v>
      </c>
      <c r="H55" s="54">
        <v>0.12</v>
      </c>
      <c r="I55" s="44"/>
      <c r="J55" s="17"/>
      <c r="K55" s="15"/>
    </row>
    <row r="56" spans="2:11" s="2" customFormat="1" ht="12.75" customHeight="1" x14ac:dyDescent="0.25">
      <c r="B56" s="3" t="s">
        <v>9</v>
      </c>
      <c r="C56" s="5" t="s">
        <v>10</v>
      </c>
      <c r="D56" s="3" t="s">
        <v>11</v>
      </c>
      <c r="E56" s="5" t="s">
        <v>12</v>
      </c>
      <c r="F56" s="3" t="s">
        <v>13</v>
      </c>
      <c r="G56" s="5" t="s">
        <v>14</v>
      </c>
      <c r="H56" s="48" t="s">
        <v>15</v>
      </c>
      <c r="I56" s="33" t="s">
        <v>16</v>
      </c>
      <c r="J56" s="16"/>
      <c r="K56" s="15"/>
    </row>
    <row r="57" spans="2:11" s="2" customFormat="1" ht="12.75" customHeight="1" x14ac:dyDescent="0.25">
      <c r="B57" s="2" t="s">
        <v>27</v>
      </c>
      <c r="C57" s="6">
        <v>2565</v>
      </c>
      <c r="D57" s="6">
        <v>5000</v>
      </c>
      <c r="E57" s="6">
        <f>C57*8.33%</f>
        <v>213.6645</v>
      </c>
      <c r="F57" s="6">
        <v>214</v>
      </c>
      <c r="G57" s="15">
        <f>$G$14+$G$33+$G$52</f>
        <v>84.84382755999998</v>
      </c>
      <c r="H57" s="15">
        <f t="shared" ref="H57:H69" si="13">E57-F57</f>
        <v>-0.33549999999999613</v>
      </c>
      <c r="I57" s="31"/>
      <c r="J57" s="16"/>
      <c r="K57" s="15">
        <f>($G57)*($H$55/12)</f>
        <v>0.84843827559999985</v>
      </c>
    </row>
    <row r="58" spans="2:11" s="2" customFormat="1" ht="12.75" customHeight="1" x14ac:dyDescent="0.25">
      <c r="B58" s="2" t="s">
        <v>28</v>
      </c>
      <c r="C58" s="6">
        <v>2683</v>
      </c>
      <c r="D58" s="6">
        <v>5000</v>
      </c>
      <c r="E58" s="6">
        <f t="shared" ref="E58:E68" si="14">C58*8.33%</f>
        <v>223.4939</v>
      </c>
      <c r="F58" s="6">
        <v>224</v>
      </c>
      <c r="G58" s="15">
        <f t="shared" ref="G58:G69" si="15">$G57+$H57</f>
        <v>84.508327559999984</v>
      </c>
      <c r="H58" s="15">
        <f t="shared" si="13"/>
        <v>-0.50610000000000355</v>
      </c>
      <c r="I58" s="31"/>
      <c r="J58" s="16"/>
      <c r="K58" s="15">
        <f t="shared" ref="K58:K69" si="16">($G58)*($H$55/12)</f>
        <v>0.84508327559999985</v>
      </c>
    </row>
    <row r="59" spans="2:11" s="2" customFormat="1" ht="12.75" customHeight="1" x14ac:dyDescent="0.25">
      <c r="B59" s="2" t="s">
        <v>29</v>
      </c>
      <c r="C59" s="6">
        <v>2683</v>
      </c>
      <c r="D59" s="6">
        <v>5000</v>
      </c>
      <c r="E59" s="6">
        <f t="shared" si="14"/>
        <v>223.4939</v>
      </c>
      <c r="F59" s="6">
        <v>224</v>
      </c>
      <c r="G59" s="15">
        <f t="shared" si="15"/>
        <v>84.00222755999998</v>
      </c>
      <c r="H59" s="15">
        <f t="shared" si="13"/>
        <v>-0.50610000000000355</v>
      </c>
      <c r="I59" s="31"/>
      <c r="J59" s="16"/>
      <c r="K59" s="15">
        <f t="shared" si="16"/>
        <v>0.84002227559999987</v>
      </c>
    </row>
    <row r="60" spans="2:11" s="2" customFormat="1" ht="12.75" customHeight="1" x14ac:dyDescent="0.25">
      <c r="B60" s="2" t="s">
        <v>30</v>
      </c>
      <c r="C60" s="6">
        <v>2683</v>
      </c>
      <c r="D60" s="6">
        <v>5000</v>
      </c>
      <c r="E60" s="6">
        <f t="shared" si="14"/>
        <v>223.4939</v>
      </c>
      <c r="F60" s="6">
        <v>224</v>
      </c>
      <c r="G60" s="15">
        <f t="shared" si="15"/>
        <v>83.496127559999977</v>
      </c>
      <c r="H60" s="15">
        <f t="shared" si="13"/>
        <v>-0.50610000000000355</v>
      </c>
      <c r="I60" s="31"/>
      <c r="J60" s="16"/>
      <c r="K60" s="15">
        <f t="shared" si="16"/>
        <v>0.83496127559999977</v>
      </c>
    </row>
    <row r="61" spans="2:11" s="2" customFormat="1" ht="12.75" customHeight="1" x14ac:dyDescent="0.25">
      <c r="B61" s="2" t="s">
        <v>31</v>
      </c>
      <c r="C61" s="6">
        <v>2742</v>
      </c>
      <c r="D61" s="6">
        <v>5000</v>
      </c>
      <c r="E61" s="6">
        <f t="shared" si="14"/>
        <v>228.40860000000001</v>
      </c>
      <c r="F61" s="6">
        <v>228</v>
      </c>
      <c r="G61" s="15">
        <f t="shared" si="15"/>
        <v>82.990027559999973</v>
      </c>
      <c r="H61" s="15">
        <f t="shared" si="13"/>
        <v>0.40860000000000696</v>
      </c>
      <c r="I61" s="31"/>
      <c r="J61" s="16"/>
      <c r="K61" s="15">
        <f t="shared" si="16"/>
        <v>0.82990027559999979</v>
      </c>
    </row>
    <row r="62" spans="2:11" s="2" customFormat="1" ht="12.75" customHeight="1" x14ac:dyDescent="0.25">
      <c r="B62" s="2" t="s">
        <v>32</v>
      </c>
      <c r="C62" s="6">
        <v>2742</v>
      </c>
      <c r="D62" s="6">
        <v>5000</v>
      </c>
      <c r="E62" s="6">
        <f t="shared" si="14"/>
        <v>228.40860000000001</v>
      </c>
      <c r="F62" s="6">
        <v>228</v>
      </c>
      <c r="G62" s="15">
        <f t="shared" si="15"/>
        <v>83.39862755999998</v>
      </c>
      <c r="H62" s="15">
        <f t="shared" si="13"/>
        <v>0.40860000000000696</v>
      </c>
      <c r="I62" s="31"/>
      <c r="J62" s="16"/>
      <c r="K62" s="15">
        <f t="shared" si="16"/>
        <v>0.83398627559999983</v>
      </c>
    </row>
    <row r="63" spans="2:11" s="2" customFormat="1" ht="12.75" customHeight="1" x14ac:dyDescent="0.25">
      <c r="B63" s="2" t="s">
        <v>33</v>
      </c>
      <c r="C63" s="6">
        <v>2742</v>
      </c>
      <c r="D63" s="6">
        <v>5000</v>
      </c>
      <c r="E63" s="6">
        <f t="shared" si="14"/>
        <v>228.40860000000001</v>
      </c>
      <c r="F63" s="6">
        <v>228</v>
      </c>
      <c r="G63" s="15">
        <f t="shared" si="15"/>
        <v>83.807227559999987</v>
      </c>
      <c r="H63" s="15">
        <f t="shared" si="13"/>
        <v>0.40860000000000696</v>
      </c>
      <c r="I63" s="31"/>
      <c r="J63" s="16"/>
      <c r="K63" s="15">
        <f t="shared" si="16"/>
        <v>0.83807227559999986</v>
      </c>
    </row>
    <row r="64" spans="2:11" s="2" customFormat="1" ht="12.75" customHeight="1" x14ac:dyDescent="0.25">
      <c r="B64" s="2" t="s">
        <v>17</v>
      </c>
      <c r="C64" s="6">
        <v>2742</v>
      </c>
      <c r="D64" s="6">
        <v>5000</v>
      </c>
      <c r="E64" s="6">
        <f t="shared" si="14"/>
        <v>228.40860000000001</v>
      </c>
      <c r="F64" s="6">
        <v>228</v>
      </c>
      <c r="G64" s="15">
        <f t="shared" si="15"/>
        <v>84.215827559999994</v>
      </c>
      <c r="H64" s="15">
        <f t="shared" si="13"/>
        <v>0.40860000000000696</v>
      </c>
      <c r="I64" s="31"/>
      <c r="J64" s="16"/>
      <c r="K64" s="15">
        <f t="shared" si="16"/>
        <v>0.84215827560000001</v>
      </c>
    </row>
    <row r="65" spans="1:12" s="2" customFormat="1" ht="12.75" customHeight="1" x14ac:dyDescent="0.25">
      <c r="B65" s="2" t="s">
        <v>18</v>
      </c>
      <c r="C65" s="6">
        <v>2959</v>
      </c>
      <c r="D65" s="6">
        <v>5000</v>
      </c>
      <c r="E65" s="6">
        <f t="shared" si="14"/>
        <v>246.4847</v>
      </c>
      <c r="F65" s="6">
        <v>246</v>
      </c>
      <c r="G65" s="15">
        <f t="shared" si="15"/>
        <v>84.624427560000001</v>
      </c>
      <c r="H65" s="15">
        <f t="shared" si="13"/>
        <v>0.48470000000000368</v>
      </c>
      <c r="I65" s="31"/>
      <c r="J65" s="16"/>
      <c r="K65" s="15">
        <f t="shared" si="16"/>
        <v>0.84624427560000004</v>
      </c>
    </row>
    <row r="66" spans="1:12" s="2" customFormat="1" ht="12.75" customHeight="1" x14ac:dyDescent="0.25">
      <c r="B66" s="2" t="s">
        <v>19</v>
      </c>
      <c r="C66" s="6">
        <v>2959</v>
      </c>
      <c r="D66" s="6">
        <v>5000</v>
      </c>
      <c r="E66" s="6">
        <f t="shared" si="14"/>
        <v>246.4847</v>
      </c>
      <c r="F66" s="6">
        <v>246</v>
      </c>
      <c r="G66" s="15">
        <f t="shared" si="15"/>
        <v>85.109127560000005</v>
      </c>
      <c r="H66" s="15">
        <f t="shared" si="13"/>
        <v>0.48470000000000368</v>
      </c>
      <c r="I66" s="31"/>
      <c r="J66" s="16"/>
      <c r="K66" s="15">
        <f t="shared" si="16"/>
        <v>0.85109127560000009</v>
      </c>
    </row>
    <row r="67" spans="1:12" s="2" customFormat="1" ht="12.75" customHeight="1" x14ac:dyDescent="0.25">
      <c r="B67" s="2" t="s">
        <v>20</v>
      </c>
      <c r="C67" s="6">
        <v>2959</v>
      </c>
      <c r="D67" s="6">
        <v>5000</v>
      </c>
      <c r="E67" s="6">
        <f t="shared" si="14"/>
        <v>246.4847</v>
      </c>
      <c r="F67" s="6">
        <v>246</v>
      </c>
      <c r="G67" s="15">
        <f t="shared" si="15"/>
        <v>85.593827560000008</v>
      </c>
      <c r="H67" s="15">
        <f t="shared" si="13"/>
        <v>0.48470000000000368</v>
      </c>
      <c r="I67" s="31"/>
      <c r="J67" s="16"/>
      <c r="K67" s="15">
        <f t="shared" si="16"/>
        <v>0.85593827560000013</v>
      </c>
    </row>
    <row r="68" spans="1:12" s="2" customFormat="1" ht="12.75" customHeight="1" x14ac:dyDescent="0.25">
      <c r="B68" s="2" t="s">
        <v>21</v>
      </c>
      <c r="C68" s="6">
        <v>3715</v>
      </c>
      <c r="D68" s="6">
        <v>5000</v>
      </c>
      <c r="E68" s="6">
        <f t="shared" si="14"/>
        <v>309.45949999999999</v>
      </c>
      <c r="F68" s="6">
        <v>310</v>
      </c>
      <c r="G68" s="15">
        <f t="shared" si="15"/>
        <v>86.078527560000012</v>
      </c>
      <c r="H68" s="15">
        <f t="shared" si="13"/>
        <v>-0.54050000000000864</v>
      </c>
      <c r="K68" s="15">
        <f t="shared" si="16"/>
        <v>0.86078527560000018</v>
      </c>
    </row>
    <row r="69" spans="1:12" s="2" customFormat="1" ht="12.75" customHeight="1" x14ac:dyDescent="0.25">
      <c r="A69" s="2" t="s">
        <v>54</v>
      </c>
      <c r="B69" s="2" t="s">
        <v>119</v>
      </c>
      <c r="C69" s="6">
        <v>7368</v>
      </c>
      <c r="D69" s="6">
        <v>5000</v>
      </c>
      <c r="E69" s="6">
        <f t="shared" ref="E69" si="17">$C69*8.33%</f>
        <v>613.75440000000003</v>
      </c>
      <c r="F69" s="6">
        <v>236</v>
      </c>
      <c r="G69" s="15">
        <f t="shared" si="15"/>
        <v>85.538027560000003</v>
      </c>
      <c r="H69" s="15">
        <f t="shared" si="13"/>
        <v>377.75440000000003</v>
      </c>
      <c r="K69" s="15">
        <f t="shared" si="16"/>
        <v>0.85538027560000007</v>
      </c>
    </row>
    <row r="70" spans="1:12" s="2" customFormat="1" ht="12.75" customHeight="1" x14ac:dyDescent="0.25">
      <c r="B70" s="7" t="s">
        <v>22</v>
      </c>
      <c r="C70" s="8">
        <f>SUM(C57:C69)</f>
        <v>41542</v>
      </c>
      <c r="D70" s="9" t="s">
        <v>23</v>
      </c>
      <c r="E70" s="8">
        <f t="shared" ref="E70:H70" si="18">SUM(E57:E69)</f>
        <v>3460.4485999999997</v>
      </c>
      <c r="F70" s="8">
        <f t="shared" si="18"/>
        <v>3082</v>
      </c>
      <c r="G70" s="8">
        <f t="shared" si="18"/>
        <v>1098.20615828</v>
      </c>
      <c r="H70" s="8">
        <f t="shared" si="18"/>
        <v>378.44860000000006</v>
      </c>
      <c r="I70" s="34">
        <f>H55/12</f>
        <v>0.01</v>
      </c>
      <c r="J70" s="19"/>
      <c r="K70" s="8">
        <f t="shared" ref="K70" si="19">SUM(K57:K69)</f>
        <v>10.9820615828</v>
      </c>
    </row>
    <row r="71" spans="1:12" s="2" customFormat="1" ht="12.75" customHeight="1" x14ac:dyDescent="0.25">
      <c r="G71" s="15"/>
      <c r="H71" s="15"/>
      <c r="I71" s="31"/>
      <c r="J71" s="16"/>
      <c r="K71" s="15"/>
    </row>
    <row r="72" spans="1:12" s="2" customFormat="1" ht="12.75" customHeight="1" x14ac:dyDescent="0.25">
      <c r="B72" s="2" t="s">
        <v>24</v>
      </c>
      <c r="C72" s="10">
        <f>G70*1%</f>
        <v>10.9820615828</v>
      </c>
      <c r="F72" s="2" t="s">
        <v>25</v>
      </c>
      <c r="G72" s="73">
        <f>$C72+$H70</f>
        <v>389.43066158280004</v>
      </c>
      <c r="H72" s="15"/>
      <c r="I72" s="15">
        <f>SUM($G$14,$G$33,$G$52,$G$72)</f>
        <v>474.27448914280001</v>
      </c>
      <c r="J72" s="143" t="str">
        <f>IF(K70=$C72,"Intt OK","Intt CHECK IT")</f>
        <v>Intt OK</v>
      </c>
      <c r="K72" s="15"/>
    </row>
    <row r="73" spans="1:12" s="1" customFormat="1" ht="12.75" customHeight="1" x14ac:dyDescent="0.25">
      <c r="H73" s="53"/>
      <c r="I73" s="135" t="str">
        <f>IF($I72=$G77,"OK","CHECK IT")</f>
        <v>OK</v>
      </c>
      <c r="J73" s="18"/>
      <c r="K73" s="28"/>
    </row>
    <row r="74" spans="1:12" s="2" customFormat="1" ht="12.75" customHeight="1" x14ac:dyDescent="0.25">
      <c r="B74" s="438" t="s">
        <v>2</v>
      </c>
      <c r="C74" s="438"/>
      <c r="D74" s="438"/>
      <c r="E74" s="438" t="s">
        <v>3</v>
      </c>
      <c r="F74" s="438"/>
      <c r="G74" s="3" t="s">
        <v>4</v>
      </c>
      <c r="H74" s="136" t="s">
        <v>37</v>
      </c>
      <c r="J74" s="17"/>
      <c r="K74" s="15"/>
    </row>
    <row r="75" spans="1:12" s="2" customFormat="1" ht="12.75" customHeight="1" x14ac:dyDescent="0.25">
      <c r="B75" s="439" t="s">
        <v>110</v>
      </c>
      <c r="C75" s="439"/>
      <c r="D75" s="439"/>
      <c r="E75" s="439" t="s">
        <v>111</v>
      </c>
      <c r="F75" s="439"/>
      <c r="G75" s="4" t="s">
        <v>112</v>
      </c>
      <c r="H75" s="55">
        <v>0.12</v>
      </c>
      <c r="I75" s="31"/>
      <c r="J75" s="16"/>
      <c r="K75" s="15"/>
    </row>
    <row r="76" spans="1:12" s="2" customFormat="1" ht="12.75" customHeight="1" x14ac:dyDescent="0.25">
      <c r="B76" s="3" t="s">
        <v>9</v>
      </c>
      <c r="C76" s="5" t="s">
        <v>10</v>
      </c>
      <c r="D76" s="3" t="s">
        <v>11</v>
      </c>
      <c r="E76" s="5" t="s">
        <v>12</v>
      </c>
      <c r="F76" s="3" t="s">
        <v>13</v>
      </c>
      <c r="G76" s="5" t="s">
        <v>14</v>
      </c>
      <c r="H76" s="48" t="s">
        <v>15</v>
      </c>
      <c r="I76" s="33" t="s">
        <v>16</v>
      </c>
      <c r="J76" s="16"/>
      <c r="K76" s="15"/>
    </row>
    <row r="77" spans="1:12" s="2" customFormat="1" ht="12.75" customHeight="1" x14ac:dyDescent="0.25">
      <c r="B77" s="2" t="s">
        <v>27</v>
      </c>
      <c r="C77" s="6">
        <v>3715</v>
      </c>
      <c r="D77" s="6">
        <v>5000</v>
      </c>
      <c r="E77" s="6">
        <f>C77*8.33%</f>
        <v>309.45949999999999</v>
      </c>
      <c r="F77" s="6">
        <v>310</v>
      </c>
      <c r="G77" s="15">
        <f>$G$14+$G$33+$G$52+$G$72</f>
        <v>474.27448914280001</v>
      </c>
      <c r="H77" s="15">
        <f t="shared" ref="H77:H89" si="20">E77-F77</f>
        <v>-0.54050000000000864</v>
      </c>
      <c r="I77" s="31"/>
      <c r="J77" s="16"/>
      <c r="K77" s="15">
        <f>($G77)*($H$75/12)</f>
        <v>4.7427448914279999</v>
      </c>
    </row>
    <row r="78" spans="1:12" s="2" customFormat="1" ht="12.75" customHeight="1" x14ac:dyDescent="0.25">
      <c r="B78" s="2" t="s">
        <v>119</v>
      </c>
      <c r="C78" s="6">
        <v>7369</v>
      </c>
      <c r="D78" s="6">
        <v>5000</v>
      </c>
      <c r="E78" s="6">
        <f t="shared" ref="E78:E89" si="21">C78*8.33%</f>
        <v>613.83770000000004</v>
      </c>
      <c r="F78" s="6">
        <v>417</v>
      </c>
      <c r="G78" s="15">
        <f>$G77+$H77</f>
        <v>473.7339891428</v>
      </c>
      <c r="H78" s="15">
        <f t="shared" si="20"/>
        <v>196.83770000000004</v>
      </c>
      <c r="I78" s="31"/>
      <c r="J78" s="16"/>
      <c r="K78" s="15">
        <f t="shared" ref="K78:K89" si="22">($G78)*($H$75/12)</f>
        <v>4.7373398914280003</v>
      </c>
      <c r="L78" s="15" t="s">
        <v>54</v>
      </c>
    </row>
    <row r="79" spans="1:12" s="2" customFormat="1" ht="12.75" customHeight="1" x14ac:dyDescent="0.25">
      <c r="B79" s="2" t="s">
        <v>28</v>
      </c>
      <c r="C79" s="6">
        <v>3715</v>
      </c>
      <c r="D79" s="6">
        <v>5000</v>
      </c>
      <c r="E79" s="6">
        <f t="shared" si="21"/>
        <v>309.45949999999999</v>
      </c>
      <c r="F79" s="6">
        <v>310</v>
      </c>
      <c r="G79" s="15">
        <f t="shared" ref="G79:G89" si="23">$G78+$H78</f>
        <v>670.5716891428001</v>
      </c>
      <c r="H79" s="15">
        <f t="shared" si="20"/>
        <v>-0.54050000000000864</v>
      </c>
      <c r="I79" s="31"/>
      <c r="J79" s="16"/>
      <c r="K79" s="15">
        <f t="shared" si="22"/>
        <v>6.7057168914280014</v>
      </c>
    </row>
    <row r="80" spans="1:12" s="2" customFormat="1" ht="12.75" customHeight="1" x14ac:dyDescent="0.25">
      <c r="B80" s="2" t="s">
        <v>29</v>
      </c>
      <c r="C80" s="6">
        <v>3715</v>
      </c>
      <c r="D80" s="6">
        <v>5000</v>
      </c>
      <c r="E80" s="6">
        <f t="shared" si="21"/>
        <v>309.45949999999999</v>
      </c>
      <c r="F80" s="6">
        <v>310</v>
      </c>
      <c r="G80" s="15">
        <f t="shared" si="23"/>
        <v>670.03118914280003</v>
      </c>
      <c r="H80" s="15">
        <f t="shared" si="20"/>
        <v>-0.54050000000000864</v>
      </c>
      <c r="I80" s="31"/>
      <c r="J80" s="16"/>
      <c r="K80" s="15">
        <f t="shared" si="22"/>
        <v>6.7003118914280009</v>
      </c>
    </row>
    <row r="81" spans="2:11" s="2" customFormat="1" ht="12.75" customHeight="1" x14ac:dyDescent="0.25">
      <c r="B81" s="2" t="s">
        <v>30</v>
      </c>
      <c r="C81" s="6">
        <v>3715</v>
      </c>
      <c r="D81" s="6">
        <v>5000</v>
      </c>
      <c r="E81" s="6">
        <f t="shared" si="21"/>
        <v>309.45949999999999</v>
      </c>
      <c r="F81" s="6">
        <v>310</v>
      </c>
      <c r="G81" s="15">
        <f t="shared" si="23"/>
        <v>669.49068914279997</v>
      </c>
      <c r="H81" s="15">
        <f t="shared" si="20"/>
        <v>-0.54050000000000864</v>
      </c>
      <c r="I81" s="31"/>
      <c r="J81" s="16"/>
      <c r="K81" s="15">
        <f t="shared" si="22"/>
        <v>6.6949068914279994</v>
      </c>
    </row>
    <row r="82" spans="2:11" s="2" customFormat="1" ht="12.75" customHeight="1" x14ac:dyDescent="0.25">
      <c r="B82" s="2" t="s">
        <v>31</v>
      </c>
      <c r="C82" s="6">
        <v>3794</v>
      </c>
      <c r="D82" s="6">
        <v>5000</v>
      </c>
      <c r="E82" s="6">
        <f t="shared" si="21"/>
        <v>316.04019999999997</v>
      </c>
      <c r="F82" s="6">
        <v>316</v>
      </c>
      <c r="G82" s="15">
        <f t="shared" si="23"/>
        <v>668.9501891427999</v>
      </c>
      <c r="H82" s="15">
        <f t="shared" si="20"/>
        <v>4.019999999997026E-2</v>
      </c>
      <c r="I82" s="31"/>
      <c r="J82" s="16"/>
      <c r="K82" s="15">
        <f t="shared" si="22"/>
        <v>6.6895018914279989</v>
      </c>
    </row>
    <row r="83" spans="2:11" s="2" customFormat="1" ht="12.75" customHeight="1" x14ac:dyDescent="0.25">
      <c r="B83" s="2" t="s">
        <v>32</v>
      </c>
      <c r="C83" s="6">
        <v>4105</v>
      </c>
      <c r="D83" s="6">
        <v>5000</v>
      </c>
      <c r="E83" s="6">
        <f t="shared" si="21"/>
        <v>341.94650000000001</v>
      </c>
      <c r="F83" s="6">
        <v>342</v>
      </c>
      <c r="G83" s="15">
        <f t="shared" si="23"/>
        <v>668.99038914279981</v>
      </c>
      <c r="H83" s="15">
        <f t="shared" si="20"/>
        <v>-5.3499999999985448E-2</v>
      </c>
      <c r="I83" s="31"/>
      <c r="J83" s="16"/>
      <c r="K83" s="15">
        <f t="shared" si="22"/>
        <v>6.6899038914279982</v>
      </c>
    </row>
    <row r="84" spans="2:11" s="2" customFormat="1" ht="12.75" customHeight="1" x14ac:dyDescent="0.25">
      <c r="B84" s="2" t="s">
        <v>33</v>
      </c>
      <c r="C84" s="6">
        <v>4105</v>
      </c>
      <c r="D84" s="6">
        <v>5000</v>
      </c>
      <c r="E84" s="6">
        <f t="shared" si="21"/>
        <v>341.94650000000001</v>
      </c>
      <c r="F84" s="6">
        <v>342</v>
      </c>
      <c r="G84" s="15">
        <f t="shared" si="23"/>
        <v>668.93688914279983</v>
      </c>
      <c r="H84" s="15">
        <f t="shared" si="20"/>
        <v>-5.3499999999985448E-2</v>
      </c>
      <c r="I84" s="31"/>
      <c r="J84" s="16"/>
      <c r="K84" s="15">
        <f t="shared" si="22"/>
        <v>6.6893688914279981</v>
      </c>
    </row>
    <row r="85" spans="2:11" s="2" customFormat="1" ht="12.75" customHeight="1" x14ac:dyDescent="0.25">
      <c r="B85" s="2" t="s">
        <v>17</v>
      </c>
      <c r="C85" s="6">
        <v>4105</v>
      </c>
      <c r="D85" s="6">
        <v>5000</v>
      </c>
      <c r="E85" s="6">
        <f t="shared" si="21"/>
        <v>341.94650000000001</v>
      </c>
      <c r="F85" s="6">
        <v>342</v>
      </c>
      <c r="G85" s="15">
        <f t="shared" si="23"/>
        <v>668.88338914279984</v>
      </c>
      <c r="H85" s="15">
        <f t="shared" si="20"/>
        <v>-5.3499999999985448E-2</v>
      </c>
      <c r="I85" s="31"/>
      <c r="J85" s="16"/>
      <c r="K85" s="15">
        <f t="shared" si="22"/>
        <v>6.6888338914279988</v>
      </c>
    </row>
    <row r="86" spans="2:11" s="2" customFormat="1" ht="12.75" customHeight="1" x14ac:dyDescent="0.25">
      <c r="B86" s="2" t="s">
        <v>18</v>
      </c>
      <c r="C86" s="6">
        <v>4105</v>
      </c>
      <c r="D86" s="6">
        <v>5000</v>
      </c>
      <c r="E86" s="6">
        <f t="shared" si="21"/>
        <v>341.94650000000001</v>
      </c>
      <c r="F86" s="6">
        <v>342</v>
      </c>
      <c r="G86" s="15">
        <f t="shared" si="23"/>
        <v>668.82988914279986</v>
      </c>
      <c r="H86" s="15">
        <f t="shared" si="20"/>
        <v>-5.3499999999985448E-2</v>
      </c>
      <c r="I86" s="31"/>
      <c r="J86" s="16"/>
      <c r="K86" s="15">
        <f t="shared" si="22"/>
        <v>6.6882988914279986</v>
      </c>
    </row>
    <row r="87" spans="2:11" s="2" customFormat="1" ht="12.75" customHeight="1" x14ac:dyDescent="0.25">
      <c r="B87" s="2" t="s">
        <v>19</v>
      </c>
      <c r="C87" s="6">
        <v>4105</v>
      </c>
      <c r="D87" s="6">
        <v>5000</v>
      </c>
      <c r="E87" s="6">
        <f t="shared" si="21"/>
        <v>341.94650000000001</v>
      </c>
      <c r="F87" s="6">
        <v>342</v>
      </c>
      <c r="G87" s="15">
        <f t="shared" si="23"/>
        <v>668.77638914279987</v>
      </c>
      <c r="H87" s="15">
        <f t="shared" si="20"/>
        <v>-5.3499999999985448E-2</v>
      </c>
      <c r="K87" s="15">
        <f t="shared" si="22"/>
        <v>6.6877638914279984</v>
      </c>
    </row>
    <row r="88" spans="2:11" s="2" customFormat="1" ht="12.75" customHeight="1" x14ac:dyDescent="0.25">
      <c r="B88" s="2" t="s">
        <v>20</v>
      </c>
      <c r="C88" s="6">
        <v>4105</v>
      </c>
      <c r="D88" s="6">
        <v>5000</v>
      </c>
      <c r="E88" s="6">
        <f t="shared" si="21"/>
        <v>341.94650000000001</v>
      </c>
      <c r="F88" s="6">
        <v>342</v>
      </c>
      <c r="G88" s="15">
        <f t="shared" si="23"/>
        <v>668.72288914279989</v>
      </c>
      <c r="H88" s="15">
        <f t="shared" si="20"/>
        <v>-5.3499999999985448E-2</v>
      </c>
      <c r="K88" s="15">
        <f t="shared" si="22"/>
        <v>6.6872288914279991</v>
      </c>
    </row>
    <row r="89" spans="2:11" s="2" customFormat="1" ht="12.75" customHeight="1" thickBot="1" x14ac:dyDescent="0.3">
      <c r="B89" s="2" t="s">
        <v>21</v>
      </c>
      <c r="C89" s="6">
        <v>4105</v>
      </c>
      <c r="D89" s="6">
        <v>5000</v>
      </c>
      <c r="E89" s="6">
        <f t="shared" si="21"/>
        <v>341.94650000000001</v>
      </c>
      <c r="F89" s="6">
        <v>342</v>
      </c>
      <c r="G89" s="15">
        <f t="shared" si="23"/>
        <v>668.6693891427999</v>
      </c>
      <c r="H89" s="15">
        <f t="shared" si="20"/>
        <v>-5.3499999999985448E-2</v>
      </c>
      <c r="K89" s="15">
        <f t="shared" si="22"/>
        <v>6.686693891427999</v>
      </c>
    </row>
    <row r="90" spans="2:11" s="2" customFormat="1" ht="12.75" customHeight="1" thickBot="1" x14ac:dyDescent="0.3">
      <c r="B90" s="7" t="s">
        <v>22</v>
      </c>
      <c r="C90" s="8">
        <f>SUM(C77:C89)</f>
        <v>54758</v>
      </c>
      <c r="D90" s="9" t="s">
        <v>23</v>
      </c>
      <c r="E90" s="8">
        <f>SUM(E77:E89)</f>
        <v>4561.3413999999993</v>
      </c>
      <c r="F90" s="8">
        <f>SUM(F77:F89)</f>
        <v>4367</v>
      </c>
      <c r="G90" s="30">
        <f>SUM(G77:G89)</f>
        <v>8308.8614588564014</v>
      </c>
      <c r="H90" s="30">
        <f>SUM(H77:H89)</f>
        <v>194.34140000000008</v>
      </c>
      <c r="I90" s="34">
        <f>H75/12</f>
        <v>0.01</v>
      </c>
      <c r="J90" s="19"/>
      <c r="K90" s="29">
        <f>SUM(K77:K89)</f>
        <v>83.088614588563971</v>
      </c>
    </row>
    <row r="91" spans="2:11" s="2" customFormat="1" ht="12.75" customHeight="1" x14ac:dyDescent="0.25">
      <c r="G91" s="15"/>
      <c r="H91" s="15"/>
      <c r="I91" s="31"/>
      <c r="J91" s="16"/>
      <c r="K91" s="15"/>
    </row>
    <row r="92" spans="2:11" s="2" customFormat="1" ht="12.75" customHeight="1" x14ac:dyDescent="0.25">
      <c r="B92" s="2" t="s">
        <v>24</v>
      </c>
      <c r="C92" s="10">
        <f>G90*1%</f>
        <v>83.088614588564013</v>
      </c>
      <c r="F92" s="2" t="s">
        <v>25</v>
      </c>
      <c r="G92" s="73">
        <f>$C92+$H90</f>
        <v>277.43001458856406</v>
      </c>
      <c r="H92" s="15"/>
      <c r="I92" s="15">
        <f>SUM($G$14,$G$33,$G$52,$G$72,$G$92)</f>
        <v>751.70450373136407</v>
      </c>
      <c r="J92" s="143" t="str">
        <f>IF(K90=$C92,"Intt OK","Intt CHECK IT")</f>
        <v>Intt OK</v>
      </c>
      <c r="K92" s="15"/>
    </row>
    <row r="93" spans="2:11" s="1" customFormat="1" ht="12.75" customHeight="1" x14ac:dyDescent="0.25">
      <c r="H93" s="53"/>
      <c r="I93" s="135" t="str">
        <f>IF($I92=$G97,"OK","CHECK IT")</f>
        <v>OK</v>
      </c>
      <c r="J93" s="16"/>
      <c r="K93" s="28"/>
    </row>
    <row r="94" spans="2:11" s="2" customFormat="1" ht="12.75" customHeight="1" x14ac:dyDescent="0.25">
      <c r="B94" s="438" t="s">
        <v>2</v>
      </c>
      <c r="C94" s="438"/>
      <c r="D94" s="438"/>
      <c r="E94" s="438" t="s">
        <v>3</v>
      </c>
      <c r="F94" s="438"/>
      <c r="G94" s="3" t="s">
        <v>4</v>
      </c>
      <c r="H94" s="137" t="s">
        <v>38</v>
      </c>
      <c r="J94" s="20"/>
      <c r="K94" s="15"/>
    </row>
    <row r="95" spans="2:11" s="2" customFormat="1" ht="12.75" customHeight="1" x14ac:dyDescent="0.25">
      <c r="B95" s="439" t="s">
        <v>110</v>
      </c>
      <c r="C95" s="439"/>
      <c r="D95" s="439"/>
      <c r="E95" s="439" t="s">
        <v>111</v>
      </c>
      <c r="F95" s="439"/>
      <c r="G95" s="4" t="s">
        <v>112</v>
      </c>
      <c r="H95" s="72">
        <v>0.12</v>
      </c>
      <c r="I95" s="77">
        <v>0.11</v>
      </c>
      <c r="J95" s="21"/>
      <c r="K95" s="15"/>
    </row>
    <row r="96" spans="2:11" s="2" customFormat="1" ht="12.75" customHeight="1" x14ac:dyDescent="0.25">
      <c r="B96" s="3" t="s">
        <v>9</v>
      </c>
      <c r="C96" s="5" t="s">
        <v>10</v>
      </c>
      <c r="D96" s="3" t="s">
        <v>11</v>
      </c>
      <c r="E96" s="5" t="s">
        <v>12</v>
      </c>
      <c r="F96" s="3" t="s">
        <v>13</v>
      </c>
      <c r="G96" s="5" t="s">
        <v>14</v>
      </c>
      <c r="H96" s="48" t="s">
        <v>15</v>
      </c>
      <c r="I96" s="33" t="s">
        <v>16</v>
      </c>
      <c r="J96" s="17"/>
      <c r="K96" s="15"/>
    </row>
    <row r="97" spans="2:15" s="2" customFormat="1" ht="12.75" customHeight="1" x14ac:dyDescent="0.25">
      <c r="B97" s="2" t="s">
        <v>27</v>
      </c>
      <c r="C97" s="6">
        <v>4105</v>
      </c>
      <c r="D97" s="6">
        <v>5000</v>
      </c>
      <c r="E97" s="6">
        <f>C97*8.33%</f>
        <v>341.94650000000001</v>
      </c>
      <c r="F97" s="6">
        <v>342</v>
      </c>
      <c r="G97" s="15">
        <f>$G$14+$G$33+$G$52+$G$72+$G$92</f>
        <v>751.70450373136407</v>
      </c>
      <c r="H97" s="15">
        <f t="shared" ref="H97:H108" si="24">E97-F97</f>
        <v>-5.3499999999985448E-2</v>
      </c>
      <c r="I97" s="36">
        <v>0.12</v>
      </c>
      <c r="J97" s="22"/>
      <c r="K97" s="15">
        <f>($G97)*($H$95/12)</f>
        <v>7.5170450373136406</v>
      </c>
    </row>
    <row r="98" spans="2:15" s="2" customFormat="1" ht="12.75" customHeight="1" x14ac:dyDescent="0.25">
      <c r="B98" s="2" t="s">
        <v>28</v>
      </c>
      <c r="C98" s="6">
        <v>4261</v>
      </c>
      <c r="D98" s="6">
        <v>5000</v>
      </c>
      <c r="E98" s="6">
        <f t="shared" ref="E98:E108" si="25">C98*8.33%</f>
        <v>354.94130000000001</v>
      </c>
      <c r="F98" s="6">
        <v>355</v>
      </c>
      <c r="G98" s="15">
        <f t="shared" ref="G98:G108" si="26">$G97+$H97</f>
        <v>751.65100373136409</v>
      </c>
      <c r="H98" s="15">
        <f t="shared" si="24"/>
        <v>-5.869999999998754E-2</v>
      </c>
      <c r="I98" s="31"/>
      <c r="J98" s="16"/>
      <c r="K98" s="15">
        <f t="shared" ref="K98:K99" si="27">($G98)*($H$95/12)</f>
        <v>7.5165100373136413</v>
      </c>
    </row>
    <row r="99" spans="2:15" s="2" customFormat="1" ht="12.75" customHeight="1" x14ac:dyDescent="0.25">
      <c r="B99" s="2" t="s">
        <v>29</v>
      </c>
      <c r="C99" s="6">
        <v>4261</v>
      </c>
      <c r="D99" s="6">
        <v>5000</v>
      </c>
      <c r="E99" s="6">
        <f t="shared" si="25"/>
        <v>354.94130000000001</v>
      </c>
      <c r="F99" s="6">
        <v>355</v>
      </c>
      <c r="G99" s="15">
        <f t="shared" si="26"/>
        <v>751.59230373136415</v>
      </c>
      <c r="H99" s="15">
        <f t="shared" si="24"/>
        <v>-5.869999999998754E-2</v>
      </c>
      <c r="I99" s="31"/>
      <c r="J99" s="16"/>
      <c r="K99" s="15">
        <f t="shared" si="27"/>
        <v>7.5159230373136419</v>
      </c>
    </row>
    <row r="100" spans="2:15" s="2" customFormat="1" ht="12.75" customHeight="1" x14ac:dyDescent="0.25">
      <c r="B100" s="2" t="s">
        <v>30</v>
      </c>
      <c r="C100" s="6">
        <v>4261</v>
      </c>
      <c r="D100" s="6">
        <v>5000</v>
      </c>
      <c r="E100" s="6">
        <f t="shared" si="25"/>
        <v>354.94130000000001</v>
      </c>
      <c r="F100" s="6">
        <v>355</v>
      </c>
      <c r="G100" s="15">
        <f t="shared" si="26"/>
        <v>751.53360373136411</v>
      </c>
      <c r="H100" s="15">
        <f t="shared" si="24"/>
        <v>-5.869999999998754E-2</v>
      </c>
      <c r="I100" s="36">
        <v>0.11</v>
      </c>
      <c r="J100" s="16"/>
      <c r="K100" s="15">
        <f>($G100)*($I$95/12)</f>
        <v>6.8890580342041714</v>
      </c>
    </row>
    <row r="101" spans="2:15" s="2" customFormat="1" ht="12.75" customHeight="1" x14ac:dyDescent="0.25">
      <c r="B101" s="2" t="s">
        <v>31</v>
      </c>
      <c r="C101" s="6">
        <v>4418</v>
      </c>
      <c r="D101" s="6">
        <v>5000</v>
      </c>
      <c r="E101" s="6">
        <f t="shared" si="25"/>
        <v>368.01940000000002</v>
      </c>
      <c r="F101" s="6">
        <v>368</v>
      </c>
      <c r="G101" s="15">
        <f t="shared" si="26"/>
        <v>751.47490373136407</v>
      </c>
      <c r="H101" s="15">
        <f t="shared" si="24"/>
        <v>1.9400000000018736E-2</v>
      </c>
      <c r="I101" s="31"/>
      <c r="J101" s="16"/>
      <c r="K101" s="15">
        <f t="shared" ref="K101:K108" si="28">($G101)*($I$95/12)</f>
        <v>6.8885199508708377</v>
      </c>
    </row>
    <row r="102" spans="2:15" s="2" customFormat="1" ht="12.75" customHeight="1" x14ac:dyDescent="0.25">
      <c r="B102" s="2" t="s">
        <v>32</v>
      </c>
      <c r="C102" s="6">
        <v>4418</v>
      </c>
      <c r="D102" s="6">
        <v>5000</v>
      </c>
      <c r="E102" s="6">
        <f t="shared" si="25"/>
        <v>368.01940000000002</v>
      </c>
      <c r="F102" s="6">
        <v>368</v>
      </c>
      <c r="G102" s="15">
        <f t="shared" si="26"/>
        <v>751.49430373136408</v>
      </c>
      <c r="H102" s="15">
        <f t="shared" si="24"/>
        <v>1.9400000000018736E-2</v>
      </c>
      <c r="I102" s="31"/>
      <c r="J102" s="16"/>
      <c r="K102" s="15">
        <f t="shared" si="28"/>
        <v>6.8886977842041706</v>
      </c>
    </row>
    <row r="103" spans="2:15" s="2" customFormat="1" ht="12.75" customHeight="1" x14ac:dyDescent="0.25">
      <c r="B103" s="2" t="s">
        <v>33</v>
      </c>
      <c r="C103" s="6">
        <v>4418</v>
      </c>
      <c r="D103" s="6">
        <v>5000</v>
      </c>
      <c r="E103" s="6">
        <f t="shared" si="25"/>
        <v>368.01940000000002</v>
      </c>
      <c r="F103" s="6">
        <v>368</v>
      </c>
      <c r="G103" s="15">
        <f t="shared" si="26"/>
        <v>751.5137037313641</v>
      </c>
      <c r="H103" s="15">
        <f t="shared" si="24"/>
        <v>1.9400000000018736E-2</v>
      </c>
      <c r="I103" s="31"/>
      <c r="J103" s="16"/>
      <c r="K103" s="15">
        <f t="shared" si="28"/>
        <v>6.8888756175375043</v>
      </c>
    </row>
    <row r="104" spans="2:15" s="2" customFormat="1" ht="12.75" customHeight="1" x14ac:dyDescent="0.25">
      <c r="B104" s="2" t="s">
        <v>17</v>
      </c>
      <c r="C104" s="6">
        <v>4451</v>
      </c>
      <c r="D104" s="6">
        <v>5000</v>
      </c>
      <c r="E104" s="6">
        <f t="shared" si="25"/>
        <v>370.76830000000001</v>
      </c>
      <c r="F104" s="6">
        <v>371</v>
      </c>
      <c r="G104" s="15">
        <f t="shared" si="26"/>
        <v>751.53310373136412</v>
      </c>
      <c r="H104" s="15">
        <f t="shared" si="24"/>
        <v>-0.23169999999998936</v>
      </c>
      <c r="I104" s="31"/>
      <c r="J104" s="16"/>
      <c r="K104" s="15">
        <f t="shared" si="28"/>
        <v>6.8890534508708381</v>
      </c>
    </row>
    <row r="105" spans="2:15" s="2" customFormat="1" ht="12.75" customHeight="1" x14ac:dyDescent="0.25">
      <c r="B105" s="2" t="s">
        <v>18</v>
      </c>
      <c r="C105" s="6">
        <v>4451</v>
      </c>
      <c r="D105" s="6">
        <v>5000</v>
      </c>
      <c r="E105" s="6">
        <f t="shared" si="25"/>
        <v>370.76830000000001</v>
      </c>
      <c r="F105" s="6">
        <v>371</v>
      </c>
      <c r="G105" s="15">
        <f t="shared" si="26"/>
        <v>751.30140373136419</v>
      </c>
      <c r="H105" s="15">
        <f t="shared" si="24"/>
        <v>-0.23169999999998936</v>
      </c>
      <c r="I105" s="31"/>
      <c r="J105" s="16"/>
      <c r="K105" s="15">
        <f t="shared" si="28"/>
        <v>6.8869295342041719</v>
      </c>
    </row>
    <row r="106" spans="2:15" s="2" customFormat="1" ht="12.75" customHeight="1" x14ac:dyDescent="0.25">
      <c r="B106" s="2" t="s">
        <v>19</v>
      </c>
      <c r="C106" s="6">
        <v>4451</v>
      </c>
      <c r="D106" s="6">
        <v>5000</v>
      </c>
      <c r="E106" s="6">
        <f t="shared" si="25"/>
        <v>370.76830000000001</v>
      </c>
      <c r="F106" s="6">
        <v>371</v>
      </c>
      <c r="G106" s="15">
        <f t="shared" si="26"/>
        <v>751.06970373136414</v>
      </c>
      <c r="H106" s="15">
        <f t="shared" si="24"/>
        <v>-0.23169999999998936</v>
      </c>
      <c r="K106" s="15">
        <f t="shared" si="28"/>
        <v>6.8848056175375048</v>
      </c>
    </row>
    <row r="107" spans="2:15" s="2" customFormat="1" ht="12.75" customHeight="1" x14ac:dyDescent="0.25">
      <c r="B107" s="2" t="s">
        <v>20</v>
      </c>
      <c r="C107" s="6">
        <v>4451</v>
      </c>
      <c r="D107" s="6">
        <v>5000</v>
      </c>
      <c r="E107" s="6">
        <f t="shared" si="25"/>
        <v>370.76830000000001</v>
      </c>
      <c r="F107" s="6">
        <v>371</v>
      </c>
      <c r="G107" s="15">
        <f t="shared" si="26"/>
        <v>750.8380037313641</v>
      </c>
      <c r="H107" s="15">
        <f t="shared" si="24"/>
        <v>-0.23169999999998936</v>
      </c>
      <c r="K107" s="15">
        <f t="shared" si="28"/>
        <v>6.8826817008708376</v>
      </c>
    </row>
    <row r="108" spans="2:15" s="2" customFormat="1" ht="12.75" customHeight="1" x14ac:dyDescent="0.25">
      <c r="B108" s="2" t="s">
        <v>21</v>
      </c>
      <c r="C108" s="6">
        <v>4451</v>
      </c>
      <c r="D108" s="6">
        <v>5000</v>
      </c>
      <c r="E108" s="6">
        <f t="shared" si="25"/>
        <v>370.76830000000001</v>
      </c>
      <c r="F108" s="6">
        <v>371</v>
      </c>
      <c r="G108" s="15">
        <f t="shared" si="26"/>
        <v>750.60630373136405</v>
      </c>
      <c r="H108" s="15">
        <f t="shared" si="24"/>
        <v>-0.23169999999998936</v>
      </c>
      <c r="K108" s="15">
        <f t="shared" si="28"/>
        <v>6.8805577842041705</v>
      </c>
    </row>
    <row r="109" spans="2:15" s="2" customFormat="1" ht="12.75" customHeight="1" x14ac:dyDescent="0.25">
      <c r="B109" s="7" t="s">
        <v>22</v>
      </c>
      <c r="C109" s="8">
        <f>SUM(C97:C108)</f>
        <v>52397</v>
      </c>
      <c r="D109" s="9" t="s">
        <v>23</v>
      </c>
      <c r="E109" s="8">
        <f t="shared" ref="E109:F109" si="29">SUM(E97:E108)</f>
        <v>4364.6701000000012</v>
      </c>
      <c r="F109" s="8">
        <f t="shared" si="29"/>
        <v>4366</v>
      </c>
      <c r="G109" s="30">
        <f>SUM(G97:G108)</f>
        <v>9016.3128447763684</v>
      </c>
      <c r="H109" s="30">
        <f>SUM(H97:H108)</f>
        <v>-1.3298999999998387</v>
      </c>
      <c r="I109" s="37"/>
      <c r="J109" s="23"/>
      <c r="K109" s="30">
        <f>SUM(K97:K108)</f>
        <v>84.528657586445121</v>
      </c>
    </row>
    <row r="110" spans="2:15" s="2" customFormat="1" ht="12.75" customHeight="1" x14ac:dyDescent="0.25">
      <c r="G110" s="15"/>
      <c r="H110" s="15"/>
      <c r="I110" s="31"/>
      <c r="J110" s="16"/>
      <c r="K110" s="42"/>
    </row>
    <row r="111" spans="2:15" s="2" customFormat="1" ht="12.75" customHeight="1" x14ac:dyDescent="0.25">
      <c r="B111" s="2" t="s">
        <v>24</v>
      </c>
      <c r="C111" s="10">
        <f>((G97+G98+G99)*H95+(G100+G101+G102+G103+G104+G105+G106+G107+G108)*I95)/12</f>
        <v>84.528657586445121</v>
      </c>
      <c r="D111" s="14"/>
      <c r="E111" s="10"/>
      <c r="F111" s="2" t="s">
        <v>25</v>
      </c>
      <c r="G111" s="73">
        <f>$C111+$H109</f>
        <v>83.198757586445282</v>
      </c>
      <c r="H111" s="15"/>
      <c r="I111" s="15">
        <f>SUM($G$14,$G$33,$G$52,$G$72,$G$92,$G$111)</f>
        <v>834.90326131780932</v>
      </c>
      <c r="J111" s="143" t="str">
        <f>IF(K109=$C111,"Intt OK","Intt CHECK IT")</f>
        <v>Intt OK</v>
      </c>
      <c r="K111" s="15"/>
      <c r="N111" s="10">
        <f>(R97+R98+R99)*1%</f>
        <v>0</v>
      </c>
      <c r="O111" s="14">
        <f>((R100+R101+R102+R103+R104+R105+R106+R107+R108)*11%)/12</f>
        <v>0</v>
      </c>
    </row>
    <row r="112" spans="2:15" s="2" customFormat="1" ht="12.75" customHeight="1" x14ac:dyDescent="0.25">
      <c r="D112" s="14"/>
      <c r="G112" s="10"/>
      <c r="H112" s="46"/>
      <c r="I112" s="135" t="str">
        <f>IF($I111=$G116,"OK","CHECK IT")</f>
        <v>OK</v>
      </c>
      <c r="J112" s="16"/>
      <c r="K112" s="15"/>
    </row>
    <row r="113" spans="2:11" s="2" customFormat="1" ht="12.75" customHeight="1" x14ac:dyDescent="0.25">
      <c r="B113" s="438" t="s">
        <v>2</v>
      </c>
      <c r="C113" s="438"/>
      <c r="D113" s="438"/>
      <c r="E113" s="438" t="s">
        <v>3</v>
      </c>
      <c r="F113" s="438"/>
      <c r="G113" s="3" t="s">
        <v>4</v>
      </c>
      <c r="H113" s="136" t="s">
        <v>39</v>
      </c>
      <c r="J113" s="20"/>
      <c r="K113" s="15"/>
    </row>
    <row r="114" spans="2:11" s="2" customFormat="1" ht="12.75" customHeight="1" x14ac:dyDescent="0.25">
      <c r="B114" s="439" t="s">
        <v>110</v>
      </c>
      <c r="C114" s="439"/>
      <c r="D114" s="439"/>
      <c r="E114" s="439" t="s">
        <v>111</v>
      </c>
      <c r="F114" s="439"/>
      <c r="G114" s="4" t="s">
        <v>112</v>
      </c>
      <c r="H114" s="52" t="s">
        <v>40</v>
      </c>
      <c r="I114" s="35"/>
      <c r="J114" s="21"/>
      <c r="K114" s="15"/>
    </row>
    <row r="115" spans="2:11" s="2" customFormat="1" ht="12.75" customHeight="1" x14ac:dyDescent="0.25">
      <c r="B115" s="3" t="s">
        <v>9</v>
      </c>
      <c r="C115" s="5" t="s">
        <v>10</v>
      </c>
      <c r="D115" s="3" t="s">
        <v>11</v>
      </c>
      <c r="E115" s="5" t="s">
        <v>12</v>
      </c>
      <c r="F115" s="3" t="s">
        <v>13</v>
      </c>
      <c r="G115" s="5" t="s">
        <v>14</v>
      </c>
      <c r="H115" s="48" t="s">
        <v>15</v>
      </c>
      <c r="I115" s="33" t="s">
        <v>16</v>
      </c>
      <c r="J115" s="17"/>
      <c r="K115" s="15"/>
    </row>
    <row r="116" spans="2:11" s="2" customFormat="1" ht="12.75" customHeight="1" x14ac:dyDescent="0.25">
      <c r="B116" s="2" t="s">
        <v>27</v>
      </c>
      <c r="C116" s="6">
        <v>4451</v>
      </c>
      <c r="D116" s="6">
        <v>5000</v>
      </c>
      <c r="E116" s="6">
        <f>C116*8.33%</f>
        <v>370.76830000000001</v>
      </c>
      <c r="F116" s="6">
        <v>371</v>
      </c>
      <c r="G116" s="15">
        <f>$G$14+$G$33+$G$52+$G$72+$G$92+$G$111</f>
        <v>834.90326131780932</v>
      </c>
      <c r="H116" s="15">
        <f t="shared" ref="H116:H127" si="30">E116-F116</f>
        <v>-0.23169999999998936</v>
      </c>
      <c r="I116" s="31"/>
      <c r="J116" s="16"/>
      <c r="K116" s="15">
        <f>($G116)*($H$114/12)</f>
        <v>6.6096508187659913</v>
      </c>
    </row>
    <row r="117" spans="2:11" s="2" customFormat="1" ht="12.75" customHeight="1" x14ac:dyDescent="0.25">
      <c r="B117" s="2" t="s">
        <v>28</v>
      </c>
      <c r="C117" s="6">
        <v>4451</v>
      </c>
      <c r="D117" s="6">
        <v>5000</v>
      </c>
      <c r="E117" s="6">
        <f t="shared" ref="E117:E127" si="31">C117*8.33%</f>
        <v>370.76830000000001</v>
      </c>
      <c r="F117" s="6">
        <v>371</v>
      </c>
      <c r="G117" s="15">
        <f t="shared" ref="G117:G127" si="32">$G116+$H116</f>
        <v>834.67156131780939</v>
      </c>
      <c r="H117" s="15">
        <f t="shared" si="30"/>
        <v>-0.23169999999998936</v>
      </c>
      <c r="I117" s="31"/>
      <c r="J117" s="16"/>
      <c r="K117" s="15">
        <f t="shared" ref="K117:K127" si="33">($G117)*($H$114/12)</f>
        <v>6.6078165270993248</v>
      </c>
    </row>
    <row r="118" spans="2:11" s="2" customFormat="1" ht="12.75" customHeight="1" x14ac:dyDescent="0.25">
      <c r="B118" s="2" t="s">
        <v>29</v>
      </c>
      <c r="C118" s="6">
        <v>4451</v>
      </c>
      <c r="D118" s="6">
        <v>5000</v>
      </c>
      <c r="E118" s="6">
        <f t="shared" si="31"/>
        <v>370.76830000000001</v>
      </c>
      <c r="F118" s="6">
        <v>371</v>
      </c>
      <c r="G118" s="15">
        <f t="shared" si="32"/>
        <v>834.43986131780935</v>
      </c>
      <c r="H118" s="15">
        <f t="shared" si="30"/>
        <v>-0.23169999999998936</v>
      </c>
      <c r="I118" s="31"/>
      <c r="J118" s="16"/>
      <c r="K118" s="15">
        <f t="shared" si="33"/>
        <v>6.6059822354326583</v>
      </c>
    </row>
    <row r="119" spans="2:11" s="2" customFormat="1" ht="12.75" customHeight="1" x14ac:dyDescent="0.25">
      <c r="B119" s="2" t="s">
        <v>30</v>
      </c>
      <c r="C119" s="6">
        <v>4451</v>
      </c>
      <c r="D119" s="6">
        <v>6500</v>
      </c>
      <c r="E119" s="6">
        <f t="shared" si="31"/>
        <v>370.76830000000001</v>
      </c>
      <c r="F119" s="6">
        <v>371</v>
      </c>
      <c r="G119" s="15">
        <f t="shared" si="32"/>
        <v>834.2081613178093</v>
      </c>
      <c r="H119" s="15">
        <f t="shared" si="30"/>
        <v>-0.23169999999998936</v>
      </c>
      <c r="I119" s="31"/>
      <c r="J119" s="16"/>
      <c r="K119" s="15">
        <f t="shared" si="33"/>
        <v>6.6041479437659909</v>
      </c>
    </row>
    <row r="120" spans="2:11" s="2" customFormat="1" ht="12.75" customHeight="1" x14ac:dyDescent="0.25">
      <c r="B120" s="2" t="s">
        <v>31</v>
      </c>
      <c r="C120" s="6">
        <v>4653</v>
      </c>
      <c r="D120" s="6">
        <v>6500</v>
      </c>
      <c r="E120" s="6">
        <f t="shared" si="31"/>
        <v>387.5949</v>
      </c>
      <c r="F120" s="6">
        <v>387</v>
      </c>
      <c r="G120" s="15">
        <f t="shared" si="32"/>
        <v>833.97646131780925</v>
      </c>
      <c r="H120" s="15">
        <f t="shared" si="30"/>
        <v>0.59489999999999554</v>
      </c>
      <c r="I120" s="31"/>
      <c r="J120" s="16"/>
      <c r="K120" s="15">
        <f t="shared" si="33"/>
        <v>6.6023136520993235</v>
      </c>
    </row>
    <row r="121" spans="2:11" s="2" customFormat="1" ht="12.75" customHeight="1" x14ac:dyDescent="0.25">
      <c r="B121" s="2" t="s">
        <v>32</v>
      </c>
      <c r="C121" s="6">
        <v>4653</v>
      </c>
      <c r="D121" s="6">
        <v>6500</v>
      </c>
      <c r="E121" s="6">
        <f t="shared" si="31"/>
        <v>387.5949</v>
      </c>
      <c r="F121" s="6">
        <v>387</v>
      </c>
      <c r="G121" s="15">
        <f t="shared" si="32"/>
        <v>834.57136131780931</v>
      </c>
      <c r="H121" s="15">
        <f t="shared" si="30"/>
        <v>0.59489999999999554</v>
      </c>
      <c r="I121" s="31"/>
      <c r="J121" s="16"/>
      <c r="K121" s="15">
        <f t="shared" si="33"/>
        <v>6.6070232770993238</v>
      </c>
    </row>
    <row r="122" spans="2:11" s="2" customFormat="1" ht="12.75" customHeight="1" x14ac:dyDescent="0.25">
      <c r="B122" s="2" t="s">
        <v>33</v>
      </c>
      <c r="C122" s="6">
        <v>4653</v>
      </c>
      <c r="D122" s="6">
        <v>6500</v>
      </c>
      <c r="E122" s="6">
        <f t="shared" si="31"/>
        <v>387.5949</v>
      </c>
      <c r="F122" s="6">
        <v>387</v>
      </c>
      <c r="G122" s="15">
        <f t="shared" si="32"/>
        <v>835.16626131780936</v>
      </c>
      <c r="H122" s="15">
        <f t="shared" si="30"/>
        <v>0.59489999999999554</v>
      </c>
      <c r="I122" s="31"/>
      <c r="J122" s="16"/>
      <c r="K122" s="15">
        <f t="shared" si="33"/>
        <v>6.611732902099325</v>
      </c>
    </row>
    <row r="123" spans="2:11" s="2" customFormat="1" ht="12.75" customHeight="1" x14ac:dyDescent="0.25">
      <c r="B123" s="2" t="s">
        <v>17</v>
      </c>
      <c r="C123" s="6">
        <v>4653</v>
      </c>
      <c r="D123" s="6">
        <v>6500</v>
      </c>
      <c r="E123" s="6">
        <f t="shared" si="31"/>
        <v>387.5949</v>
      </c>
      <c r="F123" s="6">
        <v>387</v>
      </c>
      <c r="G123" s="15">
        <f t="shared" si="32"/>
        <v>835.76116131780941</v>
      </c>
      <c r="H123" s="15">
        <f t="shared" si="30"/>
        <v>0.59489999999999554</v>
      </c>
      <c r="I123" s="31"/>
      <c r="J123" s="16"/>
      <c r="K123" s="15">
        <f t="shared" si="33"/>
        <v>6.6164425270993252</v>
      </c>
    </row>
    <row r="124" spans="2:11" s="2" customFormat="1" ht="12.75" customHeight="1" x14ac:dyDescent="0.25">
      <c r="B124" s="2" t="s">
        <v>18</v>
      </c>
      <c r="C124" s="6">
        <v>4653</v>
      </c>
      <c r="D124" s="6">
        <v>6500</v>
      </c>
      <c r="E124" s="6">
        <f t="shared" si="31"/>
        <v>387.5949</v>
      </c>
      <c r="F124" s="6">
        <v>387</v>
      </c>
      <c r="G124" s="15">
        <f t="shared" si="32"/>
        <v>836.35606131780946</v>
      </c>
      <c r="H124" s="15">
        <f t="shared" si="30"/>
        <v>0.59489999999999554</v>
      </c>
      <c r="I124" s="31"/>
      <c r="J124" s="16"/>
      <c r="K124" s="15">
        <f t="shared" si="33"/>
        <v>6.6211521520993255</v>
      </c>
    </row>
    <row r="125" spans="2:11" s="2" customFormat="1" ht="12.75" customHeight="1" x14ac:dyDescent="0.25">
      <c r="B125" s="2" t="s">
        <v>19</v>
      </c>
      <c r="C125" s="6">
        <v>4653</v>
      </c>
      <c r="D125" s="6">
        <v>6500</v>
      </c>
      <c r="E125" s="6">
        <f t="shared" si="31"/>
        <v>387.5949</v>
      </c>
      <c r="F125" s="6">
        <v>387</v>
      </c>
      <c r="G125" s="15">
        <f t="shared" si="32"/>
        <v>836.95096131780952</v>
      </c>
      <c r="H125" s="15">
        <f t="shared" si="30"/>
        <v>0.59489999999999554</v>
      </c>
      <c r="K125" s="15">
        <f t="shared" si="33"/>
        <v>6.6258617770993258</v>
      </c>
    </row>
    <row r="126" spans="2:11" s="2" customFormat="1" ht="12.75" customHeight="1" x14ac:dyDescent="0.25">
      <c r="B126" s="2" t="s">
        <v>20</v>
      </c>
      <c r="C126" s="6">
        <v>4653</v>
      </c>
      <c r="D126" s="6">
        <v>6500</v>
      </c>
      <c r="E126" s="6">
        <f t="shared" si="31"/>
        <v>387.5949</v>
      </c>
      <c r="F126" s="6">
        <v>387</v>
      </c>
      <c r="G126" s="15">
        <f t="shared" si="32"/>
        <v>837.54586131780957</v>
      </c>
      <c r="H126" s="15">
        <f t="shared" si="30"/>
        <v>0.59489999999999554</v>
      </c>
      <c r="K126" s="15">
        <f t="shared" si="33"/>
        <v>6.6305714020993261</v>
      </c>
    </row>
    <row r="127" spans="2:11" s="2" customFormat="1" ht="12.75" customHeight="1" x14ac:dyDescent="0.25">
      <c r="B127" s="2" t="s">
        <v>21</v>
      </c>
      <c r="C127" s="6">
        <v>4653</v>
      </c>
      <c r="D127" s="6">
        <v>6500</v>
      </c>
      <c r="E127" s="6">
        <f t="shared" si="31"/>
        <v>387.5949</v>
      </c>
      <c r="F127" s="6">
        <v>387</v>
      </c>
      <c r="G127" s="15">
        <f t="shared" si="32"/>
        <v>838.14076131780962</v>
      </c>
      <c r="H127" s="15">
        <f t="shared" si="30"/>
        <v>0.59489999999999554</v>
      </c>
      <c r="K127" s="15">
        <f t="shared" si="33"/>
        <v>6.6352810270993263</v>
      </c>
    </row>
    <row r="128" spans="2:11" s="2" customFormat="1" ht="12.75" customHeight="1" x14ac:dyDescent="0.25">
      <c r="B128" s="7" t="s">
        <v>22</v>
      </c>
      <c r="C128" s="8">
        <f>SUM(C116:C127)</f>
        <v>55028</v>
      </c>
      <c r="D128" s="9" t="s">
        <v>23</v>
      </c>
      <c r="E128" s="8">
        <f>SUM(E116:E127)</f>
        <v>4583.8324000000002</v>
      </c>
      <c r="F128" s="8">
        <f>SUM(F116:F127)</f>
        <v>4580</v>
      </c>
      <c r="G128" s="30">
        <f>SUM(G116:G127)</f>
        <v>10026.691735813713</v>
      </c>
      <c r="H128" s="30">
        <f>SUM(H116:H127)</f>
        <v>3.8324000000000069</v>
      </c>
      <c r="I128" s="38">
        <f>H114/12</f>
        <v>7.9166666666666673E-3</v>
      </c>
      <c r="J128" s="23"/>
      <c r="K128" s="30">
        <f>SUM(K116:K127)</f>
        <v>79.377976241858562</v>
      </c>
    </row>
    <row r="129" spans="2:11" s="2" customFormat="1" ht="12.75" customHeight="1" x14ac:dyDescent="0.25">
      <c r="G129" s="15"/>
      <c r="H129" s="15"/>
      <c r="I129" s="31"/>
      <c r="J129" s="16"/>
      <c r="K129" s="42"/>
    </row>
    <row r="130" spans="2:11" s="2" customFormat="1" ht="12.75" customHeight="1" x14ac:dyDescent="0.25">
      <c r="B130" s="2" t="s">
        <v>24</v>
      </c>
      <c r="C130" s="10">
        <f>G128*I128</f>
        <v>79.377976241858562</v>
      </c>
      <c r="F130" s="2" t="s">
        <v>25</v>
      </c>
      <c r="G130" s="73">
        <f>$C130+$H128</f>
        <v>83.210376241858569</v>
      </c>
      <c r="H130" s="15"/>
      <c r="I130" s="15">
        <f>SUM($G$14,$G$33,$G$52,$G$72,$G$92,$G$111,$G$130)</f>
        <v>918.11363755966795</v>
      </c>
      <c r="J130" s="143" t="str">
        <f>IF(K128=$C130,"Intt OK","Intt CHECK IT")</f>
        <v>Intt OK</v>
      </c>
      <c r="K130" s="15"/>
    </row>
    <row r="131" spans="2:11" s="1" customFormat="1" ht="12.75" customHeight="1" x14ac:dyDescent="0.25">
      <c r="H131" s="53"/>
      <c r="I131" s="135" t="str">
        <f>IF($I130=$G135,"OK","CHECK IT")</f>
        <v>OK</v>
      </c>
      <c r="J131" s="16"/>
      <c r="K131" s="28"/>
    </row>
    <row r="132" spans="2:11" s="2" customFormat="1" ht="12.75" customHeight="1" x14ac:dyDescent="0.25">
      <c r="B132" s="438" t="s">
        <v>2</v>
      </c>
      <c r="C132" s="438"/>
      <c r="D132" s="438"/>
      <c r="E132" s="438" t="s">
        <v>3</v>
      </c>
      <c r="F132" s="438"/>
      <c r="G132" s="3" t="s">
        <v>4</v>
      </c>
      <c r="H132" s="136" t="s">
        <v>41</v>
      </c>
      <c r="J132" s="20"/>
      <c r="K132" s="15"/>
    </row>
    <row r="133" spans="2:11" s="2" customFormat="1" ht="12.75" customHeight="1" x14ac:dyDescent="0.25">
      <c r="B133" s="439" t="s">
        <v>110</v>
      </c>
      <c r="C133" s="439"/>
      <c r="D133" s="439"/>
      <c r="E133" s="439" t="s">
        <v>111</v>
      </c>
      <c r="F133" s="439"/>
      <c r="G133" s="4" t="s">
        <v>112</v>
      </c>
      <c r="H133" s="52" t="s">
        <v>40</v>
      </c>
      <c r="I133" s="35"/>
      <c r="J133" s="21"/>
      <c r="K133" s="15"/>
    </row>
    <row r="134" spans="2:11" s="2" customFormat="1" ht="12.75" customHeight="1" x14ac:dyDescent="0.25">
      <c r="B134" s="3" t="s">
        <v>9</v>
      </c>
      <c r="C134" s="5" t="s">
        <v>10</v>
      </c>
      <c r="D134" s="3" t="s">
        <v>11</v>
      </c>
      <c r="E134" s="5" t="s">
        <v>12</v>
      </c>
      <c r="F134" s="3" t="s">
        <v>13</v>
      </c>
      <c r="G134" s="5" t="s">
        <v>14</v>
      </c>
      <c r="H134" s="48" t="s">
        <v>15</v>
      </c>
      <c r="I134" s="33" t="s">
        <v>16</v>
      </c>
      <c r="J134" s="17"/>
      <c r="K134" s="15"/>
    </row>
    <row r="135" spans="2:11" s="2" customFormat="1" ht="12.75" customHeight="1" x14ac:dyDescent="0.25">
      <c r="B135" s="2" t="s">
        <v>27</v>
      </c>
      <c r="C135" s="6">
        <v>4653</v>
      </c>
      <c r="D135" s="6">
        <v>6500</v>
      </c>
      <c r="E135" s="6">
        <f>C135*8.33%</f>
        <v>387.5949</v>
      </c>
      <c r="F135" s="6">
        <v>387</v>
      </c>
      <c r="G135" s="15">
        <f>$G$14+$G$33+$G$52+$G$72+$G$92+$G$111+$G$130</f>
        <v>918.11363755966795</v>
      </c>
      <c r="H135" s="15">
        <f t="shared" ref="H135:H147" si="34">E135-F135</f>
        <v>0.59489999999999554</v>
      </c>
      <c r="I135" s="31"/>
      <c r="J135" s="16"/>
      <c r="K135" s="15">
        <f>($G135)*($H$133/12)</f>
        <v>7.2683996306807055</v>
      </c>
    </row>
    <row r="136" spans="2:11" s="2" customFormat="1" ht="12.75" customHeight="1" x14ac:dyDescent="0.25">
      <c r="B136" s="2" t="s">
        <v>28</v>
      </c>
      <c r="C136" s="6">
        <v>4653</v>
      </c>
      <c r="D136" s="6">
        <v>6500</v>
      </c>
      <c r="E136" s="6">
        <f t="shared" ref="E136:E147" si="35">C136*8.33%</f>
        <v>387.5949</v>
      </c>
      <c r="F136" s="6">
        <v>387</v>
      </c>
      <c r="G136" s="15">
        <f t="shared" ref="G136:G147" si="36">$G135+$H135</f>
        <v>918.708537559668</v>
      </c>
      <c r="H136" s="15">
        <f t="shared" si="34"/>
        <v>0.59489999999999554</v>
      </c>
      <c r="I136" s="31"/>
      <c r="J136" s="16"/>
      <c r="K136" s="15">
        <f t="shared" ref="K136:K147" si="37">($G136)*($H$133/12)</f>
        <v>7.2731092556807058</v>
      </c>
    </row>
    <row r="137" spans="2:11" s="2" customFormat="1" ht="12.75" customHeight="1" x14ac:dyDescent="0.25">
      <c r="B137" s="2" t="s">
        <v>29</v>
      </c>
      <c r="C137" s="6">
        <v>4653</v>
      </c>
      <c r="D137" s="6">
        <v>6500</v>
      </c>
      <c r="E137" s="6">
        <f t="shared" si="35"/>
        <v>387.5949</v>
      </c>
      <c r="F137" s="6">
        <v>387</v>
      </c>
      <c r="G137" s="15">
        <f t="shared" si="36"/>
        <v>919.30343755966805</v>
      </c>
      <c r="H137" s="15">
        <f t="shared" si="34"/>
        <v>0.59489999999999554</v>
      </c>
      <c r="I137" s="31"/>
      <c r="J137" s="16"/>
      <c r="K137" s="15">
        <f t="shared" si="37"/>
        <v>7.277818880680706</v>
      </c>
    </row>
    <row r="138" spans="2:11" s="2" customFormat="1" ht="12.75" customHeight="1" x14ac:dyDescent="0.25">
      <c r="B138" s="2" t="s">
        <v>30</v>
      </c>
      <c r="C138" s="6">
        <v>4653</v>
      </c>
      <c r="D138" s="6">
        <v>6500</v>
      </c>
      <c r="E138" s="6">
        <f t="shared" si="35"/>
        <v>387.5949</v>
      </c>
      <c r="F138" s="6">
        <v>387</v>
      </c>
      <c r="G138" s="15">
        <f t="shared" si="36"/>
        <v>919.89833755966811</v>
      </c>
      <c r="H138" s="15">
        <f t="shared" si="34"/>
        <v>0.59489999999999554</v>
      </c>
      <c r="I138" s="31"/>
      <c r="J138" s="16"/>
      <c r="K138" s="15">
        <f t="shared" si="37"/>
        <v>7.2825285056807063</v>
      </c>
    </row>
    <row r="139" spans="2:11" s="2" customFormat="1" ht="12.75" customHeight="1" x14ac:dyDescent="0.25">
      <c r="B139" s="2" t="s">
        <v>31</v>
      </c>
      <c r="C139" s="6">
        <v>4759</v>
      </c>
      <c r="D139" s="6">
        <v>6500</v>
      </c>
      <c r="E139" s="6">
        <f t="shared" si="35"/>
        <v>396.42469999999997</v>
      </c>
      <c r="F139" s="6">
        <v>396</v>
      </c>
      <c r="G139" s="15">
        <f t="shared" si="36"/>
        <v>920.49323755966816</v>
      </c>
      <c r="H139" s="15">
        <f t="shared" si="34"/>
        <v>0.42469999999997299</v>
      </c>
      <c r="I139" s="31"/>
      <c r="J139" s="16"/>
      <c r="K139" s="15">
        <f t="shared" si="37"/>
        <v>7.2872381306807066</v>
      </c>
    </row>
    <row r="140" spans="2:11" s="2" customFormat="1" ht="12.75" customHeight="1" x14ac:dyDescent="0.25">
      <c r="B140" s="2" t="s">
        <v>32</v>
      </c>
      <c r="C140" s="6">
        <v>4759</v>
      </c>
      <c r="D140" s="6">
        <v>6500</v>
      </c>
      <c r="E140" s="6">
        <f t="shared" si="35"/>
        <v>396.42469999999997</v>
      </c>
      <c r="F140" s="6">
        <v>396</v>
      </c>
      <c r="G140" s="15">
        <f t="shared" si="36"/>
        <v>920.91793755966819</v>
      </c>
      <c r="H140" s="15">
        <f t="shared" si="34"/>
        <v>0.42469999999997299</v>
      </c>
      <c r="I140" s="31"/>
      <c r="J140" s="16"/>
      <c r="K140" s="15">
        <f t="shared" si="37"/>
        <v>7.2906003390140404</v>
      </c>
    </row>
    <row r="141" spans="2:11" s="2" customFormat="1" ht="12.75" customHeight="1" x14ac:dyDescent="0.25">
      <c r="B141" s="2" t="s">
        <v>33</v>
      </c>
      <c r="C141" s="6">
        <v>4759</v>
      </c>
      <c r="D141" s="6">
        <v>6500</v>
      </c>
      <c r="E141" s="6">
        <f t="shared" si="35"/>
        <v>396.42469999999997</v>
      </c>
      <c r="F141" s="6">
        <v>396</v>
      </c>
      <c r="G141" s="15">
        <f t="shared" si="36"/>
        <v>921.34263755966822</v>
      </c>
      <c r="H141" s="15">
        <f t="shared" si="34"/>
        <v>0.42469999999997299</v>
      </c>
      <c r="I141" s="31"/>
      <c r="J141" s="16"/>
      <c r="K141" s="15">
        <f t="shared" si="37"/>
        <v>7.2939625473473741</v>
      </c>
    </row>
    <row r="142" spans="2:11" s="2" customFormat="1" ht="12.75" customHeight="1" x14ac:dyDescent="0.25">
      <c r="B142" s="2" t="s">
        <v>17</v>
      </c>
      <c r="C142" s="6">
        <v>4759</v>
      </c>
      <c r="D142" s="6">
        <v>6500</v>
      </c>
      <c r="E142" s="6">
        <f t="shared" si="35"/>
        <v>396.42469999999997</v>
      </c>
      <c r="F142" s="6">
        <v>396</v>
      </c>
      <c r="G142" s="15">
        <f t="shared" si="36"/>
        <v>921.76733755966825</v>
      </c>
      <c r="H142" s="15">
        <f t="shared" si="34"/>
        <v>0.42469999999997299</v>
      </c>
      <c r="I142" s="31"/>
      <c r="J142" s="16"/>
      <c r="K142" s="15">
        <f t="shared" si="37"/>
        <v>7.2973247556807079</v>
      </c>
    </row>
    <row r="143" spans="2:11" s="2" customFormat="1" ht="12.75" customHeight="1" x14ac:dyDescent="0.25">
      <c r="B143" s="2" t="s">
        <v>18</v>
      </c>
      <c r="C143" s="6">
        <v>4865</v>
      </c>
      <c r="D143" s="6">
        <v>6500</v>
      </c>
      <c r="E143" s="6">
        <f t="shared" si="35"/>
        <v>405.25450000000001</v>
      </c>
      <c r="F143" s="6">
        <v>405</v>
      </c>
      <c r="G143" s="15">
        <f t="shared" si="36"/>
        <v>922.19203755966828</v>
      </c>
      <c r="H143" s="15">
        <f t="shared" si="34"/>
        <v>0.25450000000000728</v>
      </c>
      <c r="I143" s="31"/>
      <c r="J143" s="16"/>
      <c r="K143" s="15">
        <f t="shared" si="37"/>
        <v>7.3006869640140408</v>
      </c>
    </row>
    <row r="144" spans="2:11" s="2" customFormat="1" ht="12.75" customHeight="1" x14ac:dyDescent="0.25">
      <c r="B144" s="2" t="s">
        <v>19</v>
      </c>
      <c r="C144" s="6">
        <v>4865</v>
      </c>
      <c r="D144" s="6">
        <v>6500</v>
      </c>
      <c r="E144" s="6">
        <f t="shared" si="35"/>
        <v>405.25450000000001</v>
      </c>
      <c r="F144" s="6">
        <v>405</v>
      </c>
      <c r="G144" s="15">
        <f t="shared" si="36"/>
        <v>922.44653755966829</v>
      </c>
      <c r="H144" s="15">
        <f t="shared" si="34"/>
        <v>0.25450000000000728</v>
      </c>
      <c r="K144" s="15">
        <f t="shared" si="37"/>
        <v>7.3027017556807081</v>
      </c>
    </row>
    <row r="145" spans="2:11" s="2" customFormat="1" ht="12.75" customHeight="1" x14ac:dyDescent="0.25">
      <c r="B145" s="2" t="s">
        <v>20</v>
      </c>
      <c r="C145" s="6">
        <v>4865</v>
      </c>
      <c r="D145" s="6">
        <v>6500</v>
      </c>
      <c r="E145" s="6">
        <f t="shared" si="35"/>
        <v>405.25450000000001</v>
      </c>
      <c r="F145" s="6">
        <v>405</v>
      </c>
      <c r="G145" s="15">
        <f t="shared" si="36"/>
        <v>922.70103755966829</v>
      </c>
      <c r="H145" s="15">
        <f t="shared" si="34"/>
        <v>0.25450000000000728</v>
      </c>
      <c r="K145" s="15">
        <f t="shared" si="37"/>
        <v>7.3047165473473745</v>
      </c>
    </row>
    <row r="146" spans="2:11" s="2" customFormat="1" ht="12.75" customHeight="1" x14ac:dyDescent="0.25">
      <c r="B146" s="2" t="s">
        <v>21</v>
      </c>
      <c r="C146" s="6">
        <v>4865</v>
      </c>
      <c r="D146" s="6">
        <v>6500</v>
      </c>
      <c r="E146" s="6">
        <f t="shared" si="35"/>
        <v>405.25450000000001</v>
      </c>
      <c r="F146" s="6">
        <v>405</v>
      </c>
      <c r="G146" s="15">
        <f t="shared" si="36"/>
        <v>922.9555375596683</v>
      </c>
      <c r="H146" s="15">
        <f t="shared" si="34"/>
        <v>0.25450000000000728</v>
      </c>
      <c r="K146" s="15">
        <f t="shared" si="37"/>
        <v>7.3067313390140409</v>
      </c>
    </row>
    <row r="147" spans="2:11" s="2" customFormat="1" ht="12.75" customHeight="1" x14ac:dyDescent="0.25">
      <c r="C147" s="6">
        <v>2932</v>
      </c>
      <c r="D147" s="6">
        <v>6500</v>
      </c>
      <c r="E147" s="6">
        <f t="shared" si="35"/>
        <v>244.23560000000001</v>
      </c>
      <c r="F147" s="6">
        <v>244</v>
      </c>
      <c r="G147" s="15">
        <f t="shared" si="36"/>
        <v>923.21003755966831</v>
      </c>
      <c r="H147" s="15">
        <f t="shared" si="34"/>
        <v>0.23560000000000514</v>
      </c>
      <c r="K147" s="15">
        <f t="shared" si="37"/>
        <v>7.3087461306807082</v>
      </c>
    </row>
    <row r="148" spans="2:11" s="2" customFormat="1" ht="12.75" customHeight="1" x14ac:dyDescent="0.25">
      <c r="B148" s="7" t="s">
        <v>22</v>
      </c>
      <c r="C148" s="8">
        <f>SUM(C135:C147)</f>
        <v>60040</v>
      </c>
      <c r="D148" s="9" t="s">
        <v>23</v>
      </c>
      <c r="E148" s="8">
        <f>SUM(E135:E147)</f>
        <v>5001.3319999999994</v>
      </c>
      <c r="F148" s="8">
        <f>SUM(F135:F147)</f>
        <v>4996</v>
      </c>
      <c r="G148" s="30">
        <f>SUM(G135:G147)</f>
        <v>11974.050288275685</v>
      </c>
      <c r="H148" s="30">
        <f>SUM(H135:H147)</f>
        <v>5.3319999999999084</v>
      </c>
      <c r="I148" s="38">
        <f>H133/12</f>
        <v>7.9166666666666673E-3</v>
      </c>
      <c r="J148" s="23"/>
      <c r="K148" s="30">
        <f>SUM(K135:K147)</f>
        <v>94.794564782182519</v>
      </c>
    </row>
    <row r="149" spans="2:11" s="2" customFormat="1" ht="12.75" customHeight="1" x14ac:dyDescent="0.25">
      <c r="B149" s="59"/>
      <c r="C149" s="60"/>
      <c r="D149" s="61"/>
      <c r="E149" s="60"/>
      <c r="F149" s="60"/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94.794564782182505</v>
      </c>
      <c r="F150" s="2" t="s">
        <v>25</v>
      </c>
      <c r="G150" s="73">
        <f>$C150+$H148</f>
        <v>100.12656478218241</v>
      </c>
      <c r="H150" s="15"/>
      <c r="I150" s="15">
        <f>SUM($G$14,$G$33,$G$52,$G$72,$G$92,$G$111,$G$130,$G$150)</f>
        <v>1018.2402023418504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110</v>
      </c>
      <c r="C153" s="439"/>
      <c r="D153" s="439"/>
      <c r="E153" s="439" t="s">
        <v>111</v>
      </c>
      <c r="F153" s="439"/>
      <c r="G153" s="4" t="s">
        <v>112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4865</v>
      </c>
      <c r="D155" s="6">
        <v>6500</v>
      </c>
      <c r="E155" s="6">
        <f>C155*8.33%</f>
        <v>405.25450000000001</v>
      </c>
      <c r="F155" s="6">
        <v>405</v>
      </c>
      <c r="G155" s="15">
        <f>$G$14+$G$33+$G$52+$G$72+$G$92+$G$111+$G$130+$G$150</f>
        <v>1018.2402023418504</v>
      </c>
      <c r="H155" s="15">
        <f t="shared" ref="H155:H166" si="38">E155-F155</f>
        <v>0.25450000000000728</v>
      </c>
      <c r="I155" s="31"/>
      <c r="J155" s="16"/>
      <c r="K155" s="15">
        <f>($G155)*($H$153/12)</f>
        <v>8.0610682685396498</v>
      </c>
    </row>
    <row r="156" spans="2:11" s="2" customFormat="1" ht="12.75" customHeight="1" x14ac:dyDescent="0.25">
      <c r="B156" s="2" t="s">
        <v>28</v>
      </c>
      <c r="C156" s="6">
        <v>4865</v>
      </c>
      <c r="D156" s="6">
        <v>6500</v>
      </c>
      <c r="E156" s="6">
        <f t="shared" ref="E156:E166" si="39">C156*8.33%</f>
        <v>405.25450000000001</v>
      </c>
      <c r="F156" s="6">
        <v>405</v>
      </c>
      <c r="G156" s="15">
        <f t="shared" ref="G156:G166" si="40">$G155+$H155</f>
        <v>1018.4947023418504</v>
      </c>
      <c r="H156" s="15">
        <f t="shared" si="38"/>
        <v>0.25450000000000728</v>
      </c>
      <c r="I156" s="31"/>
      <c r="J156" s="16"/>
      <c r="K156" s="15">
        <f t="shared" ref="K156:K166" si="41">($G156)*($H$153/12)</f>
        <v>8.0630830602063153</v>
      </c>
    </row>
    <row r="157" spans="2:11" s="2" customFormat="1" ht="12.75" customHeight="1" x14ac:dyDescent="0.25">
      <c r="B157" s="2" t="s">
        <v>29</v>
      </c>
      <c r="C157" s="6">
        <v>4865</v>
      </c>
      <c r="D157" s="6">
        <v>6500</v>
      </c>
      <c r="E157" s="6">
        <f t="shared" si="39"/>
        <v>405.25450000000001</v>
      </c>
      <c r="F157" s="6">
        <v>405</v>
      </c>
      <c r="G157" s="15">
        <f t="shared" si="40"/>
        <v>1018.7492023418504</v>
      </c>
      <c r="H157" s="15">
        <f t="shared" si="38"/>
        <v>0.25450000000000728</v>
      </c>
      <c r="I157" s="31"/>
      <c r="J157" s="16"/>
      <c r="K157" s="15">
        <f t="shared" si="41"/>
        <v>8.0650978518729826</v>
      </c>
    </row>
    <row r="158" spans="2:11" s="2" customFormat="1" ht="12.75" customHeight="1" x14ac:dyDescent="0.25">
      <c r="B158" s="2" t="s">
        <v>30</v>
      </c>
      <c r="C158" s="6">
        <v>4865</v>
      </c>
      <c r="D158" s="6">
        <v>6500</v>
      </c>
      <c r="E158" s="6">
        <f t="shared" si="39"/>
        <v>405.25450000000001</v>
      </c>
      <c r="F158" s="6">
        <v>405</v>
      </c>
      <c r="G158" s="15">
        <f t="shared" si="40"/>
        <v>1019.0037023418504</v>
      </c>
      <c r="H158" s="15">
        <f t="shared" si="38"/>
        <v>0.25450000000000728</v>
      </c>
      <c r="I158" s="31"/>
      <c r="J158" s="16"/>
      <c r="K158" s="15">
        <f t="shared" si="41"/>
        <v>8.0671126435396499</v>
      </c>
    </row>
    <row r="159" spans="2:11" s="2" customFormat="1" ht="12.75" customHeight="1" x14ac:dyDescent="0.25">
      <c r="B159" s="2" t="s">
        <v>31</v>
      </c>
      <c r="C159" s="6">
        <v>4977</v>
      </c>
      <c r="D159" s="6">
        <v>6500</v>
      </c>
      <c r="E159" s="6">
        <f t="shared" si="39"/>
        <v>414.58409999999998</v>
      </c>
      <c r="F159" s="6">
        <v>414</v>
      </c>
      <c r="G159" s="15">
        <f t="shared" si="40"/>
        <v>1019.2582023418504</v>
      </c>
      <c r="H159" s="15">
        <f t="shared" si="38"/>
        <v>0.58409999999997808</v>
      </c>
      <c r="I159" s="31"/>
      <c r="J159" s="16"/>
      <c r="K159" s="15">
        <f t="shared" si="41"/>
        <v>8.0691274352063171</v>
      </c>
    </row>
    <row r="160" spans="2:11" s="2" customFormat="1" ht="12.75" customHeight="1" x14ac:dyDescent="0.25">
      <c r="B160" s="2" t="s">
        <v>32</v>
      </c>
      <c r="C160" s="6">
        <v>4977</v>
      </c>
      <c r="D160" s="6">
        <v>6500</v>
      </c>
      <c r="E160" s="6">
        <f t="shared" si="39"/>
        <v>414.58409999999998</v>
      </c>
      <c r="F160" s="6">
        <v>414</v>
      </c>
      <c r="G160" s="15">
        <f t="shared" si="40"/>
        <v>1019.8423023418504</v>
      </c>
      <c r="H160" s="15">
        <f t="shared" si="38"/>
        <v>0.58409999999997808</v>
      </c>
      <c r="I160" s="31"/>
      <c r="J160" s="16"/>
      <c r="K160" s="15">
        <f t="shared" si="41"/>
        <v>8.0737515602063166</v>
      </c>
    </row>
    <row r="161" spans="2:11" s="2" customFormat="1" ht="12.75" customHeight="1" x14ac:dyDescent="0.25">
      <c r="B161" s="2" t="s">
        <v>33</v>
      </c>
      <c r="C161" s="6">
        <v>4977</v>
      </c>
      <c r="D161" s="6">
        <v>6500</v>
      </c>
      <c r="E161" s="6">
        <f t="shared" si="39"/>
        <v>414.58409999999998</v>
      </c>
      <c r="F161" s="6">
        <v>414</v>
      </c>
      <c r="G161" s="15">
        <f t="shared" si="40"/>
        <v>1020.4264023418505</v>
      </c>
      <c r="H161" s="15">
        <f t="shared" si="38"/>
        <v>0.58409999999997808</v>
      </c>
      <c r="I161" s="31"/>
      <c r="J161" s="16"/>
      <c r="K161" s="15">
        <f t="shared" si="41"/>
        <v>8.078375685206316</v>
      </c>
    </row>
    <row r="162" spans="2:11" s="2" customFormat="1" ht="12.75" customHeight="1" x14ac:dyDescent="0.25">
      <c r="B162" s="2" t="s">
        <v>17</v>
      </c>
      <c r="C162" s="6">
        <v>4977</v>
      </c>
      <c r="D162" s="6">
        <v>6500</v>
      </c>
      <c r="E162" s="6">
        <f t="shared" si="39"/>
        <v>414.58409999999998</v>
      </c>
      <c r="F162" s="6">
        <v>414</v>
      </c>
      <c r="G162" s="15">
        <f t="shared" si="40"/>
        <v>1021.0105023418505</v>
      </c>
      <c r="H162" s="15">
        <f t="shared" si="38"/>
        <v>0.58409999999997808</v>
      </c>
      <c r="I162" s="31"/>
      <c r="J162" s="16"/>
      <c r="K162" s="15">
        <f t="shared" si="41"/>
        <v>8.0829998102063172</v>
      </c>
    </row>
    <row r="163" spans="2:11" s="2" customFormat="1" ht="12.75" customHeight="1" x14ac:dyDescent="0.25">
      <c r="B163" s="2" t="s">
        <v>18</v>
      </c>
      <c r="C163" s="6">
        <v>4977</v>
      </c>
      <c r="D163" s="6">
        <v>6500</v>
      </c>
      <c r="E163" s="6">
        <f t="shared" si="39"/>
        <v>414.58409999999998</v>
      </c>
      <c r="F163" s="6">
        <v>414</v>
      </c>
      <c r="G163" s="15">
        <f t="shared" si="40"/>
        <v>1021.5946023418505</v>
      </c>
      <c r="H163" s="15">
        <f t="shared" si="38"/>
        <v>0.58409999999997808</v>
      </c>
      <c r="I163" s="31"/>
      <c r="J163" s="16"/>
      <c r="K163" s="15">
        <f t="shared" si="41"/>
        <v>8.0876239352063166</v>
      </c>
    </row>
    <row r="164" spans="2:11" s="2" customFormat="1" ht="12.75" customHeight="1" x14ac:dyDescent="0.25">
      <c r="B164" s="2" t="s">
        <v>19</v>
      </c>
      <c r="C164" s="6">
        <v>4977</v>
      </c>
      <c r="D164" s="6">
        <v>6500</v>
      </c>
      <c r="E164" s="6">
        <f t="shared" si="39"/>
        <v>414.58409999999998</v>
      </c>
      <c r="F164" s="6">
        <v>414</v>
      </c>
      <c r="G164" s="15">
        <f t="shared" si="40"/>
        <v>1022.1787023418506</v>
      </c>
      <c r="H164" s="15">
        <f t="shared" si="38"/>
        <v>0.58409999999997808</v>
      </c>
      <c r="K164" s="15">
        <f t="shared" si="41"/>
        <v>8.0922480602063178</v>
      </c>
    </row>
    <row r="165" spans="2:11" s="2" customFormat="1" ht="12.75" customHeight="1" x14ac:dyDescent="0.25">
      <c r="B165" s="2" t="s">
        <v>20</v>
      </c>
      <c r="C165" s="6">
        <v>5119</v>
      </c>
      <c r="D165" s="6">
        <v>6500</v>
      </c>
      <c r="E165" s="6">
        <f t="shared" si="39"/>
        <v>426.41269999999997</v>
      </c>
      <c r="F165" s="6">
        <v>426</v>
      </c>
      <c r="G165" s="15">
        <f t="shared" si="40"/>
        <v>1022.7628023418506</v>
      </c>
      <c r="H165" s="15">
        <f t="shared" si="38"/>
        <v>0.41269999999997253</v>
      </c>
      <c r="K165" s="15">
        <f t="shared" si="41"/>
        <v>8.0968721852063172</v>
      </c>
    </row>
    <row r="166" spans="2:11" s="2" customFormat="1" ht="12.75" customHeight="1" x14ac:dyDescent="0.25">
      <c r="B166" s="2" t="s">
        <v>21</v>
      </c>
      <c r="C166" s="6">
        <v>5119</v>
      </c>
      <c r="D166" s="6">
        <v>6500</v>
      </c>
      <c r="E166" s="6">
        <f t="shared" si="39"/>
        <v>426.41269999999997</v>
      </c>
      <c r="F166" s="6">
        <v>426</v>
      </c>
      <c r="G166" s="15">
        <f t="shared" si="40"/>
        <v>1023.1755023418506</v>
      </c>
      <c r="H166" s="15">
        <f t="shared" si="38"/>
        <v>0.41269999999997253</v>
      </c>
      <c r="K166" s="15">
        <f t="shared" si="41"/>
        <v>8.1001393935396511</v>
      </c>
    </row>
    <row r="167" spans="2:11" s="2" customFormat="1" ht="12.75" customHeight="1" x14ac:dyDescent="0.25">
      <c r="B167" s="7" t="s">
        <v>22</v>
      </c>
      <c r="C167" s="8">
        <f>SUM(C155:C166)</f>
        <v>59560</v>
      </c>
      <c r="D167" s="9" t="s">
        <v>23</v>
      </c>
      <c r="E167" s="8">
        <f>SUM(E155:E166)</f>
        <v>4961.348</v>
      </c>
      <c r="F167" s="8">
        <f>SUM(F155:F166)</f>
        <v>4956</v>
      </c>
      <c r="G167" s="30">
        <f>SUM(G155:G166)</f>
        <v>12244.736828102208</v>
      </c>
      <c r="H167" s="30">
        <f>SUM(H155:H166)</f>
        <v>5.3479999999998427</v>
      </c>
      <c r="I167" s="38">
        <f>H153/12</f>
        <v>7.9166666666666673E-3</v>
      </c>
      <c r="J167" s="23"/>
      <c r="K167" s="30">
        <f>SUM(K155:K166)</f>
        <v>96.937499889142472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96.937499889142487</v>
      </c>
      <c r="F169" s="2" t="s">
        <v>25</v>
      </c>
      <c r="G169" s="73">
        <f>$C169+$H167</f>
        <v>102.28549988914233</v>
      </c>
      <c r="H169" s="15"/>
      <c r="I169" s="15">
        <f>SUM($G$14,$G$33,$G$52,$G$72,$G$92,$G$111,$G$130,$G$150,$G$169)</f>
        <v>1120.5257022309927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110</v>
      </c>
      <c r="C172" s="439"/>
      <c r="D172" s="439"/>
      <c r="E172" s="439" t="s">
        <v>111</v>
      </c>
      <c r="F172" s="439"/>
      <c r="G172" s="4" t="s">
        <v>112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5119</v>
      </c>
      <c r="D174" s="6">
        <v>6500</v>
      </c>
      <c r="E174" s="6">
        <f>C174*8.33%</f>
        <v>426.41269999999997</v>
      </c>
      <c r="F174" s="6">
        <v>426</v>
      </c>
      <c r="G174" s="15">
        <f>$G$14+$G$33+$G$52+$G$72+$G$92+$G$111+$G$130+$G$150+$G$169</f>
        <v>1120.5257022309927</v>
      </c>
      <c r="H174" s="15">
        <f t="shared" ref="H174:H185" si="42">E174-F174</f>
        <v>0.41269999999997253</v>
      </c>
      <c r="I174" s="31"/>
      <c r="J174" s="16"/>
      <c r="K174" s="15">
        <f>($G174)*($H$172/12)</f>
        <v>8.87082847599536</v>
      </c>
    </row>
    <row r="175" spans="2:11" s="2" customFormat="1" ht="12.75" customHeight="1" x14ac:dyDescent="0.25">
      <c r="B175" s="2" t="s">
        <v>28</v>
      </c>
      <c r="C175" s="6">
        <v>5119</v>
      </c>
      <c r="D175" s="6">
        <v>6500</v>
      </c>
      <c r="E175" s="6">
        <f t="shared" ref="E175:E185" si="43">C175*8.33%</f>
        <v>426.41269999999997</v>
      </c>
      <c r="F175" s="6">
        <v>426</v>
      </c>
      <c r="G175" s="15">
        <f t="shared" ref="G175:G185" si="44">$G174+$H174</f>
        <v>1120.9384022309928</v>
      </c>
      <c r="H175" s="15">
        <f t="shared" si="42"/>
        <v>0.41269999999997253</v>
      </c>
      <c r="I175" s="31"/>
      <c r="J175" s="16"/>
      <c r="K175" s="15">
        <f t="shared" ref="K175:K185" si="45">($G175)*($H$172/12)</f>
        <v>8.8740956843286938</v>
      </c>
    </row>
    <row r="176" spans="2:11" s="2" customFormat="1" ht="12.75" customHeight="1" x14ac:dyDescent="0.25">
      <c r="B176" s="2" t="s">
        <v>29</v>
      </c>
      <c r="C176" s="6">
        <v>5119</v>
      </c>
      <c r="D176" s="6">
        <v>6500</v>
      </c>
      <c r="E176" s="6">
        <f t="shared" si="43"/>
        <v>426.41269999999997</v>
      </c>
      <c r="F176" s="6">
        <v>426</v>
      </c>
      <c r="G176" s="15">
        <f t="shared" si="44"/>
        <v>1121.3511022309926</v>
      </c>
      <c r="H176" s="15">
        <f t="shared" si="42"/>
        <v>0.41269999999997253</v>
      </c>
      <c r="I176" s="31"/>
      <c r="J176" s="16"/>
      <c r="K176" s="15">
        <f t="shared" si="45"/>
        <v>8.8773628926620258</v>
      </c>
    </row>
    <row r="177" spans="2:11" s="2" customFormat="1" ht="12.75" customHeight="1" x14ac:dyDescent="0.25">
      <c r="B177" s="2" t="s">
        <v>30</v>
      </c>
      <c r="C177" s="6">
        <v>5119</v>
      </c>
      <c r="D177" s="6">
        <v>6500</v>
      </c>
      <c r="E177" s="6">
        <f t="shared" si="43"/>
        <v>426.41269999999997</v>
      </c>
      <c r="F177" s="6">
        <v>426</v>
      </c>
      <c r="G177" s="15">
        <f t="shared" si="44"/>
        <v>1121.7638022309925</v>
      </c>
      <c r="H177" s="15">
        <f t="shared" si="42"/>
        <v>0.41269999999997253</v>
      </c>
      <c r="I177" s="31"/>
      <c r="J177" s="16"/>
      <c r="K177" s="15">
        <f t="shared" si="45"/>
        <v>8.8806301009953579</v>
      </c>
    </row>
    <row r="178" spans="2:11" s="2" customFormat="1" ht="12.75" customHeight="1" x14ac:dyDescent="0.25">
      <c r="B178" s="2" t="s">
        <v>31</v>
      </c>
      <c r="C178" s="6">
        <v>5235</v>
      </c>
      <c r="D178" s="6">
        <v>6500</v>
      </c>
      <c r="E178" s="6">
        <f t="shared" si="43"/>
        <v>436.07549999999998</v>
      </c>
      <c r="F178" s="6">
        <v>436</v>
      </c>
      <c r="G178" s="15">
        <f t="shared" si="44"/>
        <v>1122.1765022309924</v>
      </c>
      <c r="H178" s="15">
        <f t="shared" si="42"/>
        <v>7.5499999999976808E-2</v>
      </c>
      <c r="I178" s="31"/>
      <c r="J178" s="16"/>
      <c r="K178" s="15">
        <f t="shared" si="45"/>
        <v>8.8838973093286899</v>
      </c>
    </row>
    <row r="179" spans="2:11" s="2" customFormat="1" ht="12.75" customHeight="1" x14ac:dyDescent="0.25">
      <c r="B179" s="2" t="s">
        <v>32</v>
      </c>
      <c r="C179" s="6">
        <v>5235</v>
      </c>
      <c r="D179" s="6">
        <v>6500</v>
      </c>
      <c r="E179" s="6">
        <f t="shared" si="43"/>
        <v>436.07549999999998</v>
      </c>
      <c r="F179" s="6">
        <v>436</v>
      </c>
      <c r="G179" s="15">
        <f t="shared" si="44"/>
        <v>1122.2520022309923</v>
      </c>
      <c r="H179" s="15">
        <f t="shared" si="42"/>
        <v>7.5499999999976808E-2</v>
      </c>
      <c r="I179" s="31"/>
      <c r="J179" s="16"/>
      <c r="K179" s="15">
        <f t="shared" si="45"/>
        <v>8.8844950176620223</v>
      </c>
    </row>
    <row r="180" spans="2:11" s="2" customFormat="1" ht="12.75" customHeight="1" x14ac:dyDescent="0.25">
      <c r="B180" s="2" t="s">
        <v>33</v>
      </c>
      <c r="C180" s="6">
        <v>5379</v>
      </c>
      <c r="D180" s="6">
        <v>6500</v>
      </c>
      <c r="E180" s="6">
        <f t="shared" si="43"/>
        <v>448.07069999999999</v>
      </c>
      <c r="F180" s="6">
        <v>448</v>
      </c>
      <c r="G180" s="15">
        <f t="shared" si="44"/>
        <v>1122.3275022309922</v>
      </c>
      <c r="H180" s="15">
        <f t="shared" si="42"/>
        <v>7.0699999999987995E-2</v>
      </c>
      <c r="I180" s="31"/>
      <c r="J180" s="16"/>
      <c r="K180" s="15">
        <f t="shared" si="45"/>
        <v>8.8850927259953565</v>
      </c>
    </row>
    <row r="181" spans="2:11" s="2" customFormat="1" ht="12.75" customHeight="1" x14ac:dyDescent="0.25">
      <c r="B181" s="2" t="s">
        <v>17</v>
      </c>
      <c r="C181" s="6">
        <v>5379</v>
      </c>
      <c r="D181" s="6">
        <v>6500</v>
      </c>
      <c r="E181" s="6">
        <f t="shared" si="43"/>
        <v>448.07069999999999</v>
      </c>
      <c r="F181" s="6">
        <v>448</v>
      </c>
      <c r="G181" s="15">
        <f t="shared" si="44"/>
        <v>1122.3982022309922</v>
      </c>
      <c r="H181" s="15">
        <f t="shared" si="42"/>
        <v>7.0699999999987995E-2</v>
      </c>
      <c r="I181" s="31"/>
      <c r="J181" s="16"/>
      <c r="K181" s="15">
        <f t="shared" si="45"/>
        <v>8.8856524343286889</v>
      </c>
    </row>
    <row r="182" spans="2:11" s="2" customFormat="1" ht="12.75" customHeight="1" x14ac:dyDescent="0.25">
      <c r="B182" s="2" t="s">
        <v>18</v>
      </c>
      <c r="C182" s="6">
        <v>5379</v>
      </c>
      <c r="D182" s="6">
        <v>6500</v>
      </c>
      <c r="E182" s="6">
        <f t="shared" si="43"/>
        <v>448.07069999999999</v>
      </c>
      <c r="F182" s="6">
        <v>448</v>
      </c>
      <c r="G182" s="15">
        <f t="shared" si="44"/>
        <v>1122.4689022309922</v>
      </c>
      <c r="H182" s="15">
        <f t="shared" si="42"/>
        <v>7.0699999999987995E-2</v>
      </c>
      <c r="I182" s="31"/>
      <c r="J182" s="16"/>
      <c r="K182" s="15">
        <f t="shared" si="45"/>
        <v>8.8862121426620213</v>
      </c>
    </row>
    <row r="183" spans="2:11" s="2" customFormat="1" ht="12.75" customHeight="1" x14ac:dyDescent="0.25">
      <c r="B183" s="2" t="s">
        <v>19</v>
      </c>
      <c r="C183" s="6">
        <v>5379</v>
      </c>
      <c r="D183" s="6">
        <v>6500</v>
      </c>
      <c r="E183" s="6">
        <f t="shared" si="43"/>
        <v>448.07069999999999</v>
      </c>
      <c r="F183" s="6">
        <v>448</v>
      </c>
      <c r="G183" s="15">
        <f t="shared" si="44"/>
        <v>1122.5396022309922</v>
      </c>
      <c r="H183" s="15">
        <f t="shared" si="42"/>
        <v>7.0699999999987995E-2</v>
      </c>
      <c r="K183" s="15">
        <f t="shared" si="45"/>
        <v>8.8867718509953555</v>
      </c>
    </row>
    <row r="184" spans="2:11" s="2" customFormat="1" ht="12.75" customHeight="1" x14ac:dyDescent="0.25">
      <c r="B184" s="2" t="s">
        <v>20</v>
      </c>
      <c r="C184" s="6">
        <v>5379</v>
      </c>
      <c r="D184" s="6">
        <v>6500</v>
      </c>
      <c r="E184" s="6">
        <f t="shared" si="43"/>
        <v>448.07069999999999</v>
      </c>
      <c r="F184" s="6">
        <v>448</v>
      </c>
      <c r="G184" s="15">
        <f t="shared" si="44"/>
        <v>1122.6103022309921</v>
      </c>
      <c r="H184" s="15">
        <f t="shared" si="42"/>
        <v>7.0699999999987995E-2</v>
      </c>
      <c r="K184" s="15">
        <f t="shared" si="45"/>
        <v>8.8873315593286879</v>
      </c>
    </row>
    <row r="185" spans="2:11" s="2" customFormat="1" ht="12.75" customHeight="1" x14ac:dyDescent="0.25">
      <c r="B185" s="2" t="s">
        <v>21</v>
      </c>
      <c r="C185" s="6">
        <v>5379</v>
      </c>
      <c r="D185" s="6">
        <v>6500</v>
      </c>
      <c r="E185" s="6">
        <f t="shared" si="43"/>
        <v>448.07069999999999</v>
      </c>
      <c r="F185" s="6">
        <v>448</v>
      </c>
      <c r="G185" s="15">
        <f t="shared" si="44"/>
        <v>1122.6810022309921</v>
      </c>
      <c r="H185" s="15">
        <f t="shared" si="42"/>
        <v>7.0699999999987995E-2</v>
      </c>
      <c r="K185" s="15">
        <f t="shared" si="45"/>
        <v>8.8878912676620221</v>
      </c>
    </row>
    <row r="186" spans="2:11" s="2" customFormat="1" ht="12.75" customHeight="1" x14ac:dyDescent="0.25">
      <c r="B186" s="7" t="s">
        <v>22</v>
      </c>
      <c r="C186" s="8">
        <f>SUM(C174:C185)</f>
        <v>63220</v>
      </c>
      <c r="D186" s="9" t="s">
        <v>23</v>
      </c>
      <c r="E186" s="8">
        <f>SUM(E174:E185)</f>
        <v>5266.2260000000006</v>
      </c>
      <c r="F186" s="8">
        <f>SUM(F174:F185)</f>
        <v>5264</v>
      </c>
      <c r="G186" s="30">
        <f>SUM(G174:G185)</f>
        <v>13464.033026771909</v>
      </c>
      <c r="H186" s="30">
        <f>SUM(H174:H185)</f>
        <v>2.2259999999997717</v>
      </c>
      <c r="I186" s="38">
        <f>H172/12</f>
        <v>7.9166666666666673E-3</v>
      </c>
      <c r="J186" s="23"/>
      <c r="K186" s="30">
        <f>SUM(K174:K185)</f>
        <v>106.59026146194428</v>
      </c>
    </row>
    <row r="187" spans="2:11" s="2" customFormat="1" ht="12.75" customHeight="1" x14ac:dyDescent="0.25">
      <c r="B187" s="59"/>
      <c r="C187" s="60"/>
      <c r="D187" s="61"/>
      <c r="E187" s="60"/>
      <c r="F187" s="60"/>
      <c r="G187" s="15"/>
      <c r="H187" s="15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106.59026146194429</v>
      </c>
      <c r="F188" s="2" t="s">
        <v>25</v>
      </c>
      <c r="G188" s="73">
        <f>$C188+$H186</f>
        <v>108.81626146194407</v>
      </c>
      <c r="H188" s="15"/>
      <c r="I188" s="15">
        <f>SUM($G$14,$G$33,$G$52,$G$72,$G$92,$G$111,$G$130,$G$150,$G$169,$G$188)</f>
        <v>1229.3419636929368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H189" s="53"/>
      <c r="I189" s="135" t="str">
        <f>IF($I188=$G193,"OK","CHECK IT")</f>
        <v>OK</v>
      </c>
      <c r="J189" s="16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I190" s="31"/>
      <c r="J190" s="20"/>
      <c r="K190" s="15"/>
    </row>
    <row r="191" spans="2:11" s="2" customFormat="1" ht="12.75" customHeight="1" x14ac:dyDescent="0.25">
      <c r="B191" s="439" t="s">
        <v>110</v>
      </c>
      <c r="C191" s="439"/>
      <c r="D191" s="439"/>
      <c r="E191" s="439" t="s">
        <v>111</v>
      </c>
      <c r="F191" s="439"/>
      <c r="G191" s="4" t="s">
        <v>112</v>
      </c>
      <c r="H191" s="52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5379</v>
      </c>
      <c r="D193" s="6">
        <v>6500</v>
      </c>
      <c r="E193" s="6">
        <f>C193*8.33%</f>
        <v>448.07069999999999</v>
      </c>
      <c r="F193" s="6">
        <v>448</v>
      </c>
      <c r="G193" s="15">
        <f>$G$14+$G$33+$G$52+$G$72+$G$92+$G$111+$G$130+$G$150+$G$169+$G$188</f>
        <v>1229.3419636929368</v>
      </c>
      <c r="H193" s="15">
        <f t="shared" ref="H193:H204" si="46">E193-F193</f>
        <v>7.0699999999987995E-2</v>
      </c>
      <c r="I193" s="31"/>
      <c r="J193" s="16"/>
      <c r="K193" s="15">
        <f>($G193)*($H$191/12)</f>
        <v>8.7078389094916364</v>
      </c>
    </row>
    <row r="194" spans="2:11" s="2" customFormat="1" ht="12.75" customHeight="1" x14ac:dyDescent="0.25">
      <c r="B194" s="2" t="s">
        <v>28</v>
      </c>
      <c r="C194" s="6">
        <v>5487</v>
      </c>
      <c r="D194" s="6">
        <v>6500</v>
      </c>
      <c r="E194" s="6">
        <f t="shared" ref="E194:E204" si="47">C194*8.33%</f>
        <v>457.06709999999998</v>
      </c>
      <c r="F194" s="6">
        <v>457</v>
      </c>
      <c r="G194" s="15">
        <f t="shared" ref="G194:G204" si="48">$G193+$H193</f>
        <v>1229.4126636929368</v>
      </c>
      <c r="H194" s="15">
        <f t="shared" si="46"/>
        <v>6.7099999999982174E-2</v>
      </c>
      <c r="I194" s="31"/>
      <c r="J194" s="16"/>
      <c r="K194" s="15">
        <f t="shared" ref="K194:K204" si="49">($G194)*($H$191/12)</f>
        <v>8.7083397011583035</v>
      </c>
    </row>
    <row r="195" spans="2:11" s="2" customFormat="1" ht="12.75" customHeight="1" x14ac:dyDescent="0.25">
      <c r="B195" s="2" t="s">
        <v>29</v>
      </c>
      <c r="C195" s="6">
        <v>5487</v>
      </c>
      <c r="D195" s="6">
        <v>6500</v>
      </c>
      <c r="E195" s="6">
        <f t="shared" si="47"/>
        <v>457.06709999999998</v>
      </c>
      <c r="F195" s="6">
        <v>457</v>
      </c>
      <c r="G195" s="15">
        <f t="shared" si="48"/>
        <v>1229.4797636929368</v>
      </c>
      <c r="H195" s="15">
        <f t="shared" si="46"/>
        <v>6.7099999999982174E-2</v>
      </c>
      <c r="I195" s="31"/>
      <c r="J195" s="16"/>
      <c r="K195" s="15">
        <f t="shared" si="49"/>
        <v>8.7088149928249692</v>
      </c>
    </row>
    <row r="196" spans="2:11" s="2" customFormat="1" ht="12.75" customHeight="1" x14ac:dyDescent="0.25">
      <c r="B196" s="2" t="s">
        <v>30</v>
      </c>
      <c r="C196" s="6">
        <v>5487</v>
      </c>
      <c r="D196" s="6">
        <v>6500</v>
      </c>
      <c r="E196" s="6">
        <f t="shared" si="47"/>
        <v>457.06709999999998</v>
      </c>
      <c r="F196" s="6">
        <v>457</v>
      </c>
      <c r="G196" s="15">
        <f t="shared" si="48"/>
        <v>1229.5468636929368</v>
      </c>
      <c r="H196" s="15">
        <f t="shared" si="46"/>
        <v>6.7099999999982174E-2</v>
      </c>
      <c r="I196" s="31"/>
      <c r="J196" s="16"/>
      <c r="K196" s="15">
        <f t="shared" si="49"/>
        <v>8.7092902844916367</v>
      </c>
    </row>
    <row r="197" spans="2:11" s="2" customFormat="1" ht="12.75" customHeight="1" x14ac:dyDescent="0.25">
      <c r="B197" s="2" t="s">
        <v>31</v>
      </c>
      <c r="C197" s="6">
        <v>5609</v>
      </c>
      <c r="D197" s="6">
        <v>6500</v>
      </c>
      <c r="E197" s="6">
        <f t="shared" si="47"/>
        <v>467.22969999999998</v>
      </c>
      <c r="F197" s="6">
        <v>467</v>
      </c>
      <c r="G197" s="15">
        <f t="shared" si="48"/>
        <v>1229.6139636929367</v>
      </c>
      <c r="H197" s="15">
        <f t="shared" si="46"/>
        <v>0.22969999999997981</v>
      </c>
      <c r="I197" s="31"/>
      <c r="J197" s="16"/>
      <c r="K197" s="15">
        <f t="shared" si="49"/>
        <v>8.7097655761583024</v>
      </c>
    </row>
    <row r="198" spans="2:11" s="2" customFormat="1" ht="12.75" customHeight="1" x14ac:dyDescent="0.25">
      <c r="B198" s="2" t="s">
        <v>32</v>
      </c>
      <c r="C198" s="6">
        <v>5609</v>
      </c>
      <c r="D198" s="6">
        <v>6500</v>
      </c>
      <c r="E198" s="6">
        <f t="shared" si="47"/>
        <v>467.22969999999998</v>
      </c>
      <c r="F198" s="6">
        <v>467</v>
      </c>
      <c r="G198" s="15">
        <f t="shared" si="48"/>
        <v>1229.8436636929368</v>
      </c>
      <c r="H198" s="15">
        <f t="shared" si="46"/>
        <v>0.22969999999997981</v>
      </c>
      <c r="I198" s="31"/>
      <c r="J198" s="16"/>
      <c r="K198" s="15">
        <f t="shared" si="49"/>
        <v>8.7113926178249699</v>
      </c>
    </row>
    <row r="199" spans="2:11" s="2" customFormat="1" ht="12.75" customHeight="1" x14ac:dyDescent="0.25">
      <c r="B199" s="2" t="s">
        <v>33</v>
      </c>
      <c r="C199" s="6">
        <v>5720</v>
      </c>
      <c r="D199" s="6">
        <v>6500</v>
      </c>
      <c r="E199" s="6">
        <f t="shared" si="47"/>
        <v>476.476</v>
      </c>
      <c r="F199" s="6">
        <v>476</v>
      </c>
      <c r="G199" s="15">
        <f t="shared" si="48"/>
        <v>1230.0733636929367</v>
      </c>
      <c r="H199" s="15">
        <f t="shared" si="46"/>
        <v>0.47599999999999909</v>
      </c>
      <c r="I199" s="31"/>
      <c r="J199" s="16"/>
      <c r="K199" s="15">
        <f t="shared" si="49"/>
        <v>8.7130196594916356</v>
      </c>
    </row>
    <row r="200" spans="2:11" s="2" customFormat="1" ht="12.75" customHeight="1" x14ac:dyDescent="0.25">
      <c r="B200" s="2" t="s">
        <v>17</v>
      </c>
      <c r="C200" s="6">
        <v>5720</v>
      </c>
      <c r="D200" s="6">
        <v>6500</v>
      </c>
      <c r="E200" s="6">
        <f t="shared" si="47"/>
        <v>476.476</v>
      </c>
      <c r="F200" s="6">
        <v>476</v>
      </c>
      <c r="G200" s="15">
        <f t="shared" si="48"/>
        <v>1230.5493636929368</v>
      </c>
      <c r="H200" s="15">
        <f t="shared" si="46"/>
        <v>0.47599999999999909</v>
      </c>
      <c r="I200" s="31"/>
      <c r="J200" s="16"/>
      <c r="K200" s="15">
        <f t="shared" si="49"/>
        <v>8.7163913261583037</v>
      </c>
    </row>
    <row r="201" spans="2:11" s="2" customFormat="1" ht="12.75" customHeight="1" x14ac:dyDescent="0.25">
      <c r="B201" s="2" t="s">
        <v>18</v>
      </c>
      <c r="C201" s="6">
        <v>5720</v>
      </c>
      <c r="D201" s="6">
        <v>6500</v>
      </c>
      <c r="E201" s="6">
        <f t="shared" si="47"/>
        <v>476.476</v>
      </c>
      <c r="F201" s="6">
        <v>476</v>
      </c>
      <c r="G201" s="15">
        <f t="shared" si="48"/>
        <v>1231.0253636929369</v>
      </c>
      <c r="H201" s="15">
        <f t="shared" si="46"/>
        <v>0.47599999999999909</v>
      </c>
      <c r="I201" s="31"/>
      <c r="J201" s="16"/>
      <c r="K201" s="15">
        <f t="shared" si="49"/>
        <v>8.71976299282497</v>
      </c>
    </row>
    <row r="202" spans="2:11" s="2" customFormat="1" ht="12.75" customHeight="1" x14ac:dyDescent="0.25">
      <c r="B202" s="2" t="s">
        <v>19</v>
      </c>
      <c r="C202" s="6">
        <v>5867</v>
      </c>
      <c r="D202" s="6">
        <v>6500</v>
      </c>
      <c r="E202" s="6">
        <f t="shared" si="47"/>
        <v>488.72109999999998</v>
      </c>
      <c r="F202" s="6">
        <v>489</v>
      </c>
      <c r="G202" s="15">
        <f t="shared" si="48"/>
        <v>1231.501363692937</v>
      </c>
      <c r="H202" s="15">
        <f t="shared" si="46"/>
        <v>-0.27890000000002146</v>
      </c>
      <c r="K202" s="15">
        <f t="shared" si="49"/>
        <v>8.7231346594916381</v>
      </c>
    </row>
    <row r="203" spans="2:11" s="2" customFormat="1" ht="12.75" customHeight="1" x14ac:dyDescent="0.25">
      <c r="B203" s="2" t="s">
        <v>20</v>
      </c>
      <c r="C203" s="6">
        <v>5867</v>
      </c>
      <c r="D203" s="6">
        <v>6500</v>
      </c>
      <c r="E203" s="6">
        <f t="shared" si="47"/>
        <v>488.72109999999998</v>
      </c>
      <c r="F203" s="6">
        <v>489</v>
      </c>
      <c r="G203" s="15">
        <f t="shared" si="48"/>
        <v>1231.222463692937</v>
      </c>
      <c r="H203" s="15">
        <f t="shared" si="46"/>
        <v>-0.27890000000002146</v>
      </c>
      <c r="K203" s="15">
        <f t="shared" si="49"/>
        <v>8.7211591178249712</v>
      </c>
    </row>
    <row r="204" spans="2:11" s="2" customFormat="1" ht="12.75" customHeight="1" x14ac:dyDescent="0.25">
      <c r="B204" s="2" t="s">
        <v>21</v>
      </c>
      <c r="C204" s="6">
        <v>5867</v>
      </c>
      <c r="D204" s="6">
        <v>6500</v>
      </c>
      <c r="E204" s="6">
        <f t="shared" si="47"/>
        <v>488.72109999999998</v>
      </c>
      <c r="F204" s="6">
        <v>489</v>
      </c>
      <c r="G204" s="15">
        <f t="shared" si="48"/>
        <v>1230.943563692937</v>
      </c>
      <c r="H204" s="15">
        <f t="shared" si="46"/>
        <v>-0.27890000000002146</v>
      </c>
      <c r="K204" s="15">
        <f t="shared" si="49"/>
        <v>8.7191835761583043</v>
      </c>
    </row>
    <row r="205" spans="2:11" s="2" customFormat="1" ht="12.75" customHeight="1" x14ac:dyDescent="0.25">
      <c r="B205" s="7" t="s">
        <v>22</v>
      </c>
      <c r="C205" s="8">
        <f>SUM(C193:C204)</f>
        <v>67819</v>
      </c>
      <c r="D205" s="9" t="s">
        <v>23</v>
      </c>
      <c r="E205" s="8">
        <f>SUM(E193:E204)</f>
        <v>5649.3226999999988</v>
      </c>
      <c r="F205" s="8">
        <f>SUM(F193:F204)</f>
        <v>5648</v>
      </c>
      <c r="G205" s="30">
        <f>SUM(G193:G204)</f>
        <v>14762.554364315243</v>
      </c>
      <c r="H205" s="30">
        <f>SUM(H193:H204)</f>
        <v>1.322699999999827</v>
      </c>
      <c r="I205" s="38">
        <f>H191/12</f>
        <v>7.0833333333333338E-3</v>
      </c>
      <c r="J205" s="23"/>
      <c r="K205" s="30">
        <f>SUM(K193:K204)</f>
        <v>104.56809341389963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104.56809341389965</v>
      </c>
      <c r="F207" s="2" t="s">
        <v>25</v>
      </c>
      <c r="G207" s="73">
        <f>$C207+$H205</f>
        <v>105.89079341389947</v>
      </c>
      <c r="H207" s="15"/>
      <c r="I207" s="15">
        <f>SUM($G$14,$G$33,$G$52,$G$72,$G$92,$G$111,$G$130,$G$150,$G$169,$G$188,$G$207)</f>
        <v>1335.2327571068363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16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0"/>
      <c r="K209" s="15"/>
    </row>
    <row r="210" spans="2:11" s="2" customFormat="1" ht="12.75" customHeight="1" x14ac:dyDescent="0.25">
      <c r="B210" s="439" t="s">
        <v>110</v>
      </c>
      <c r="C210" s="439"/>
      <c r="D210" s="439"/>
      <c r="E210" s="439" t="s">
        <v>111</v>
      </c>
      <c r="F210" s="439"/>
      <c r="G210" s="4" t="s">
        <v>112</v>
      </c>
      <c r="H210" s="52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5941</v>
      </c>
      <c r="D212" s="6">
        <v>6500</v>
      </c>
      <c r="E212" s="6">
        <f>C212*8.33%</f>
        <v>494.88529999999997</v>
      </c>
      <c r="F212" s="6">
        <v>495</v>
      </c>
      <c r="G212" s="15">
        <f>$G$14+$G$33+$G$52+$G$72+$G$92+$G$111+$G$130+$G$150+$G$169+$G$188+$G$207</f>
        <v>1335.2327571068363</v>
      </c>
      <c r="H212" s="15">
        <f t="shared" ref="H212:H223" si="50">E212-F212</f>
        <v>-0.11470000000002756</v>
      </c>
      <c r="I212" s="31"/>
      <c r="J212" s="16"/>
      <c r="K212" s="15">
        <f>(G212)*($H$210/12)</f>
        <v>9.4578986961734248</v>
      </c>
    </row>
    <row r="213" spans="2:11" s="2" customFormat="1" ht="12.75" customHeight="1" x14ac:dyDescent="0.25">
      <c r="B213" s="2" t="s">
        <v>28</v>
      </c>
      <c r="C213" s="6">
        <v>5941</v>
      </c>
      <c r="D213" s="6">
        <v>6500</v>
      </c>
      <c r="E213" s="6">
        <f t="shared" ref="E213:E223" si="51">C213*8.33%</f>
        <v>494.88529999999997</v>
      </c>
      <c r="F213" s="6">
        <v>495</v>
      </c>
      <c r="G213" s="15">
        <f t="shared" ref="G213:G223" si="52">$G212+$H212</f>
        <v>1335.1180571068362</v>
      </c>
      <c r="H213" s="15">
        <f t="shared" si="50"/>
        <v>-0.11470000000002756</v>
      </c>
      <c r="I213" s="31"/>
      <c r="J213" s="16"/>
      <c r="K213" s="15">
        <f t="shared" ref="K213:K223" si="53">(G213)*($H$210/12)</f>
        <v>9.4570862378400911</v>
      </c>
    </row>
    <row r="214" spans="2:11" s="2" customFormat="1" ht="12.75" customHeight="1" x14ac:dyDescent="0.25">
      <c r="B214" s="2" t="s">
        <v>29</v>
      </c>
      <c r="C214" s="6">
        <v>5941</v>
      </c>
      <c r="D214" s="6">
        <v>6500</v>
      </c>
      <c r="E214" s="6">
        <f t="shared" si="51"/>
        <v>494.88529999999997</v>
      </c>
      <c r="F214" s="6">
        <v>495</v>
      </c>
      <c r="G214" s="15">
        <f t="shared" si="52"/>
        <v>1335.0033571068361</v>
      </c>
      <c r="H214" s="15">
        <f t="shared" si="50"/>
        <v>-0.11470000000002756</v>
      </c>
      <c r="I214" s="31"/>
      <c r="J214" s="16"/>
      <c r="K214" s="15">
        <f t="shared" si="53"/>
        <v>9.4562737795067573</v>
      </c>
    </row>
    <row r="215" spans="2:11" s="2" customFormat="1" ht="12.75" customHeight="1" x14ac:dyDescent="0.25">
      <c r="B215" s="2" t="s">
        <v>30</v>
      </c>
      <c r="C215" s="6">
        <v>5941</v>
      </c>
      <c r="D215" s="6">
        <v>6500</v>
      </c>
      <c r="E215" s="6">
        <f t="shared" si="51"/>
        <v>494.88529999999997</v>
      </c>
      <c r="F215" s="6">
        <v>495</v>
      </c>
      <c r="G215" s="15">
        <f t="shared" si="52"/>
        <v>1334.888657106836</v>
      </c>
      <c r="H215" s="15">
        <f t="shared" si="50"/>
        <v>-0.11470000000002756</v>
      </c>
      <c r="I215" s="31"/>
      <c r="J215" s="16"/>
      <c r="K215" s="15">
        <f t="shared" si="53"/>
        <v>9.4554613211734218</v>
      </c>
    </row>
    <row r="216" spans="2:11" s="2" customFormat="1" ht="12.75" customHeight="1" x14ac:dyDescent="0.25">
      <c r="B216" s="2" t="s">
        <v>31</v>
      </c>
      <c r="C216" s="6">
        <v>6183</v>
      </c>
      <c r="D216" s="6">
        <v>6500</v>
      </c>
      <c r="E216" s="6">
        <f t="shared" si="51"/>
        <v>515.04390000000001</v>
      </c>
      <c r="F216" s="6">
        <v>515</v>
      </c>
      <c r="G216" s="15">
        <f t="shared" si="52"/>
        <v>1334.773957106836</v>
      </c>
      <c r="H216" s="15">
        <f t="shared" si="50"/>
        <v>4.3900000000007822E-2</v>
      </c>
      <c r="I216" s="31"/>
      <c r="J216" s="16"/>
      <c r="K216" s="15">
        <f t="shared" si="53"/>
        <v>9.454648862840088</v>
      </c>
    </row>
    <row r="217" spans="2:11" s="2" customFormat="1" ht="12.75" customHeight="1" x14ac:dyDescent="0.25">
      <c r="B217" s="2" t="s">
        <v>32</v>
      </c>
      <c r="C217" s="6">
        <v>6183</v>
      </c>
      <c r="D217" s="6">
        <v>6500</v>
      </c>
      <c r="E217" s="6">
        <f t="shared" si="51"/>
        <v>515.04390000000001</v>
      </c>
      <c r="F217" s="6">
        <v>515</v>
      </c>
      <c r="G217" s="15">
        <f t="shared" si="52"/>
        <v>1334.8178571068361</v>
      </c>
      <c r="H217" s="15">
        <f t="shared" si="50"/>
        <v>4.3900000000007822E-2</v>
      </c>
      <c r="I217" s="31"/>
      <c r="J217" s="16"/>
      <c r="K217" s="15">
        <f t="shared" si="53"/>
        <v>9.4549598211734232</v>
      </c>
    </row>
    <row r="218" spans="2:11" s="2" customFormat="1" ht="12.75" customHeight="1" x14ac:dyDescent="0.25">
      <c r="B218" s="2" t="s">
        <v>33</v>
      </c>
      <c r="C218" s="6">
        <v>6296</v>
      </c>
      <c r="D218" s="6">
        <v>6500</v>
      </c>
      <c r="E218" s="6">
        <f t="shared" si="51"/>
        <v>524.45680000000004</v>
      </c>
      <c r="F218" s="6">
        <v>525</v>
      </c>
      <c r="G218" s="15">
        <f t="shared" si="52"/>
        <v>1334.8617571068362</v>
      </c>
      <c r="H218" s="15">
        <f t="shared" si="50"/>
        <v>-0.54319999999995616</v>
      </c>
      <c r="I218" s="31"/>
      <c r="J218" s="16"/>
      <c r="K218" s="15">
        <f t="shared" si="53"/>
        <v>9.4552707795067565</v>
      </c>
    </row>
    <row r="219" spans="2:11" s="2" customFormat="1" ht="12.75" customHeight="1" x14ac:dyDescent="0.25">
      <c r="B219" s="2" t="s">
        <v>17</v>
      </c>
      <c r="C219" s="6">
        <v>6296</v>
      </c>
      <c r="D219" s="6">
        <v>6500</v>
      </c>
      <c r="E219" s="6">
        <f t="shared" si="51"/>
        <v>524.45680000000004</v>
      </c>
      <c r="F219" s="6">
        <v>525</v>
      </c>
      <c r="G219" s="15">
        <f t="shared" si="52"/>
        <v>1334.3185571068361</v>
      </c>
      <c r="H219" s="15">
        <f t="shared" si="50"/>
        <v>-0.54319999999995616</v>
      </c>
      <c r="I219" s="31"/>
      <c r="J219" s="16"/>
      <c r="K219" s="15">
        <f t="shared" si="53"/>
        <v>9.4514231128400894</v>
      </c>
    </row>
    <row r="220" spans="2:11" s="2" customFormat="1" ht="12.75" customHeight="1" x14ac:dyDescent="0.25">
      <c r="B220" s="2" t="s">
        <v>18</v>
      </c>
      <c r="C220" s="6">
        <v>6296</v>
      </c>
      <c r="D220" s="6">
        <v>6500</v>
      </c>
      <c r="E220" s="6">
        <f t="shared" si="51"/>
        <v>524.45680000000004</v>
      </c>
      <c r="F220" s="6">
        <v>525</v>
      </c>
      <c r="G220" s="15">
        <f t="shared" si="52"/>
        <v>1333.7753571068361</v>
      </c>
      <c r="H220" s="15">
        <f t="shared" si="50"/>
        <v>-0.54319999999995616</v>
      </c>
      <c r="I220" s="31"/>
      <c r="J220" s="16"/>
      <c r="K220" s="15">
        <f t="shared" si="53"/>
        <v>9.4475754461734223</v>
      </c>
    </row>
    <row r="221" spans="2:11" s="2" customFormat="1" ht="12.75" customHeight="1" x14ac:dyDescent="0.25">
      <c r="B221" s="2" t="s">
        <v>19</v>
      </c>
      <c r="C221" s="6">
        <v>6296</v>
      </c>
      <c r="D221" s="6">
        <v>6500</v>
      </c>
      <c r="E221" s="6">
        <f t="shared" si="51"/>
        <v>524.45680000000004</v>
      </c>
      <c r="F221" s="6">
        <v>525</v>
      </c>
      <c r="G221" s="15">
        <f t="shared" si="52"/>
        <v>1333.232157106836</v>
      </c>
      <c r="H221" s="15">
        <f t="shared" si="50"/>
        <v>-0.54319999999995616</v>
      </c>
      <c r="I221" s="31"/>
      <c r="J221" s="16"/>
      <c r="K221" s="15">
        <f t="shared" si="53"/>
        <v>9.4437277795067551</v>
      </c>
    </row>
    <row r="222" spans="2:11" s="2" customFormat="1" ht="12.75" customHeight="1" x14ac:dyDescent="0.25">
      <c r="B222" s="2" t="s">
        <v>20</v>
      </c>
      <c r="C222" s="6">
        <v>6447</v>
      </c>
      <c r="D222" s="6">
        <v>6500</v>
      </c>
      <c r="E222" s="6">
        <f t="shared" si="51"/>
        <v>537.03509999999994</v>
      </c>
      <c r="F222" s="6">
        <v>537</v>
      </c>
      <c r="G222" s="15">
        <f t="shared" si="52"/>
        <v>1332.6889571068359</v>
      </c>
      <c r="H222" s="15">
        <f t="shared" si="50"/>
        <v>3.5099999999943066E-2</v>
      </c>
      <c r="I222" s="31"/>
      <c r="J222" s="16"/>
      <c r="K222" s="15">
        <f t="shared" si="53"/>
        <v>9.439880112840088</v>
      </c>
    </row>
    <row r="223" spans="2:11" s="2" customFormat="1" ht="12.75" customHeight="1" x14ac:dyDescent="0.25">
      <c r="B223" s="2" t="s">
        <v>21</v>
      </c>
      <c r="C223" s="6">
        <v>6447</v>
      </c>
      <c r="D223" s="6">
        <v>6500</v>
      </c>
      <c r="E223" s="6">
        <f t="shared" si="51"/>
        <v>537.03509999999994</v>
      </c>
      <c r="F223" s="6">
        <v>537</v>
      </c>
      <c r="G223" s="15">
        <f t="shared" si="52"/>
        <v>1332.724057106836</v>
      </c>
      <c r="H223" s="15">
        <f t="shared" si="50"/>
        <v>3.5099999999943066E-2</v>
      </c>
      <c r="I223" s="31"/>
      <c r="J223" s="16"/>
      <c r="K223" s="15">
        <f t="shared" si="53"/>
        <v>9.4401287378400891</v>
      </c>
    </row>
    <row r="224" spans="2:11" s="2" customFormat="1" ht="12.75" customHeight="1" x14ac:dyDescent="0.25">
      <c r="B224" s="7" t="s">
        <v>22</v>
      </c>
      <c r="C224" s="8">
        <f>SUM(C212:C223)</f>
        <v>74208</v>
      </c>
      <c r="D224" s="9" t="s">
        <v>23</v>
      </c>
      <c r="E224" s="8">
        <f>SUM(E212:E223)</f>
        <v>6181.5263999999997</v>
      </c>
      <c r="F224" s="8">
        <f>SUM(F212:F223)</f>
        <v>6184</v>
      </c>
      <c r="G224" s="30">
        <f>SUM(G212:G223)</f>
        <v>16011.435485282029</v>
      </c>
      <c r="H224" s="30">
        <f>SUM(H212:H223)</f>
        <v>-2.4736000000000331</v>
      </c>
      <c r="I224" s="38">
        <f>H210/12</f>
        <v>7.0833333333333338E-3</v>
      </c>
      <c r="J224" s="23"/>
      <c r="K224" s="30">
        <f>SUM(K212:K223)</f>
        <v>113.41433468741441</v>
      </c>
    </row>
    <row r="225" spans="2:11" s="2" customFormat="1" ht="12.75" customHeight="1" x14ac:dyDescent="0.25">
      <c r="G225" s="15"/>
      <c r="H225" s="15"/>
      <c r="I225" s="31"/>
      <c r="J225" s="16"/>
      <c r="K225" s="15"/>
    </row>
    <row r="226" spans="2:11" s="2" customFormat="1" ht="12.75" customHeight="1" x14ac:dyDescent="0.25">
      <c r="B226" s="2" t="s">
        <v>24</v>
      </c>
      <c r="C226" s="10">
        <f>G224*I224</f>
        <v>113.41433468741438</v>
      </c>
      <c r="F226" s="2" t="s">
        <v>25</v>
      </c>
      <c r="G226" s="73">
        <f>$C226+$H224</f>
        <v>110.94073468741435</v>
      </c>
      <c r="H226" s="15"/>
      <c r="I226" s="15">
        <f>SUM($G$14,$G$33,$G$52,$G$72,$G$92,$G$111,$G$130,$G$150,$G$169,$G$188,$G$207,$G$226)</f>
        <v>1446.1734917942506</v>
      </c>
      <c r="J226" s="143" t="str">
        <f>IF($K225=$C227,"Intt OK","Intt CHECK IT")</f>
        <v>Intt OK</v>
      </c>
      <c r="K226" s="15"/>
    </row>
    <row r="227" spans="2:11" s="1" customFormat="1" ht="12.75" customHeight="1" x14ac:dyDescent="0.25">
      <c r="H227" s="53"/>
      <c r="I227" s="135" t="str">
        <f>IF($I226=$G231,"OK","CHECK IT")</f>
        <v>OK</v>
      </c>
      <c r="J227" s="16"/>
      <c r="K227" s="28"/>
    </row>
    <row r="228" spans="2:11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3" t="s">
        <v>4</v>
      </c>
      <c r="H228" s="136" t="s">
        <v>47</v>
      </c>
      <c r="I228" s="31"/>
      <c r="J228" s="20"/>
      <c r="K228" s="15"/>
    </row>
    <row r="229" spans="2:11" s="2" customFormat="1" ht="12.75" customHeight="1" x14ac:dyDescent="0.25">
      <c r="B229" s="439" t="s">
        <v>110</v>
      </c>
      <c r="C229" s="439"/>
      <c r="D229" s="439"/>
      <c r="E229" s="439" t="s">
        <v>111</v>
      </c>
      <c r="F229" s="439"/>
      <c r="G229" s="4" t="s">
        <v>112</v>
      </c>
      <c r="H229" s="52" t="s">
        <v>45</v>
      </c>
      <c r="I229" s="32"/>
      <c r="J229" s="26"/>
      <c r="K229" s="15"/>
    </row>
    <row r="230" spans="2:11" s="2" customFormat="1" ht="12.7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5" t="s">
        <v>14</v>
      </c>
      <c r="H230" s="48" t="s">
        <v>15</v>
      </c>
      <c r="I230" s="33" t="s">
        <v>16</v>
      </c>
      <c r="J230" s="17"/>
      <c r="K230" s="15"/>
    </row>
    <row r="231" spans="2:11" s="2" customFormat="1" ht="12.75" customHeight="1" x14ac:dyDescent="0.25">
      <c r="B231" s="2" t="s">
        <v>27</v>
      </c>
      <c r="C231" s="6">
        <v>6447</v>
      </c>
      <c r="D231" s="6">
        <v>6500</v>
      </c>
      <c r="E231" s="6">
        <f>C231*8.33%</f>
        <v>537.03509999999994</v>
      </c>
      <c r="F231" s="6">
        <v>537</v>
      </c>
      <c r="G231" s="15">
        <f>$G$14+$G$33+$G$52+$G$72+$G$92+$G$111+$G$130+$G$150+$G$169+$G$188+$G$207+$G$226</f>
        <v>1446.1734917942506</v>
      </c>
      <c r="H231" s="15">
        <f t="shared" ref="H231:H242" si="54">E231-F231</f>
        <v>3.5099999999943066E-2</v>
      </c>
      <c r="I231" s="31"/>
      <c r="J231" s="16"/>
      <c r="K231" s="15">
        <f>(G231)*($H$229/12)</f>
        <v>10.243728900209275</v>
      </c>
    </row>
    <row r="232" spans="2:11" s="2" customFormat="1" ht="12.75" customHeight="1" x14ac:dyDescent="0.25">
      <c r="B232" s="2" t="s">
        <v>28</v>
      </c>
      <c r="C232" s="6">
        <v>7012</v>
      </c>
      <c r="D232" s="6">
        <v>6500</v>
      </c>
      <c r="E232" s="6">
        <f t="shared" ref="E232:E242" si="55">C232*8.33%</f>
        <v>584.09960000000001</v>
      </c>
      <c r="F232" s="6">
        <v>541</v>
      </c>
      <c r="G232" s="15">
        <f t="shared" ref="G232:G242" si="56">$G231+$H231</f>
        <v>1446.2085917942504</v>
      </c>
      <c r="H232" s="15">
        <f t="shared" si="54"/>
        <v>43.099600000000009</v>
      </c>
      <c r="I232" s="31"/>
      <c r="J232" s="16"/>
      <c r="K232" s="15">
        <f t="shared" ref="K232:K242" si="57">(G232)*($H$229/12)</f>
        <v>10.243977525209274</v>
      </c>
    </row>
    <row r="233" spans="2:11" s="2" customFormat="1" ht="12.75" customHeight="1" x14ac:dyDescent="0.25">
      <c r="B233" s="2" t="s">
        <v>29</v>
      </c>
      <c r="C233" s="6">
        <v>7012</v>
      </c>
      <c r="D233" s="6">
        <v>6500</v>
      </c>
      <c r="E233" s="6">
        <f t="shared" si="55"/>
        <v>584.09960000000001</v>
      </c>
      <c r="F233" s="6">
        <v>541</v>
      </c>
      <c r="G233" s="15">
        <f t="shared" si="56"/>
        <v>1489.3081917942504</v>
      </c>
      <c r="H233" s="15">
        <f t="shared" si="54"/>
        <v>43.099600000000009</v>
      </c>
      <c r="I233" s="31"/>
      <c r="J233" s="16"/>
      <c r="K233" s="15">
        <f t="shared" si="57"/>
        <v>10.549266358542608</v>
      </c>
    </row>
    <row r="234" spans="2:11" s="2" customFormat="1" ht="12.75" customHeight="1" x14ac:dyDescent="0.25">
      <c r="B234" s="2" t="s">
        <v>30</v>
      </c>
      <c r="C234" s="6">
        <v>7012</v>
      </c>
      <c r="D234" s="6">
        <v>6500</v>
      </c>
      <c r="E234" s="6">
        <f t="shared" si="55"/>
        <v>584.09960000000001</v>
      </c>
      <c r="F234" s="6">
        <v>541</v>
      </c>
      <c r="G234" s="15">
        <f t="shared" si="56"/>
        <v>1532.4077917942504</v>
      </c>
      <c r="H234" s="15">
        <f t="shared" si="54"/>
        <v>43.099600000000009</v>
      </c>
      <c r="I234" s="31"/>
      <c r="J234" s="16"/>
      <c r="K234" s="15">
        <f t="shared" si="57"/>
        <v>10.854555191875942</v>
      </c>
    </row>
    <row r="235" spans="2:11" s="2" customFormat="1" ht="12.75" customHeight="1" x14ac:dyDescent="0.25">
      <c r="B235" s="2" t="s">
        <v>31</v>
      </c>
      <c r="C235" s="6">
        <v>7161</v>
      </c>
      <c r="D235" s="6">
        <v>6500</v>
      </c>
      <c r="E235" s="6">
        <f t="shared" si="55"/>
        <v>596.51130000000001</v>
      </c>
      <c r="F235" s="6">
        <v>541</v>
      </c>
      <c r="G235" s="15">
        <f t="shared" si="56"/>
        <v>1575.5073917942505</v>
      </c>
      <c r="H235" s="15">
        <f t="shared" si="54"/>
        <v>55.511300000000006</v>
      </c>
      <c r="I235" s="31"/>
      <c r="J235" s="16"/>
      <c r="K235" s="15">
        <f t="shared" si="57"/>
        <v>11.159844025209274</v>
      </c>
    </row>
    <row r="236" spans="2:11" s="2" customFormat="1" ht="12.75" customHeight="1" x14ac:dyDescent="0.25">
      <c r="B236" s="2" t="s">
        <v>32</v>
      </c>
      <c r="C236" s="6">
        <v>7161</v>
      </c>
      <c r="D236" s="6">
        <v>6500</v>
      </c>
      <c r="E236" s="6">
        <f t="shared" si="55"/>
        <v>596.51130000000001</v>
      </c>
      <c r="F236" s="6">
        <v>541</v>
      </c>
      <c r="G236" s="15">
        <f t="shared" si="56"/>
        <v>1631.0186917942506</v>
      </c>
      <c r="H236" s="15">
        <f t="shared" si="54"/>
        <v>55.511300000000006</v>
      </c>
      <c r="I236" s="31"/>
      <c r="J236" s="16"/>
      <c r="K236" s="15">
        <f t="shared" si="57"/>
        <v>11.553049066875943</v>
      </c>
    </row>
    <row r="237" spans="2:11" s="2" customFormat="1" ht="12.75" customHeight="1" x14ac:dyDescent="0.25">
      <c r="B237" s="2" t="s">
        <v>33</v>
      </c>
      <c r="C237" s="6">
        <v>7161</v>
      </c>
      <c r="D237" s="6">
        <v>6500</v>
      </c>
      <c r="E237" s="6">
        <f t="shared" si="55"/>
        <v>596.51130000000001</v>
      </c>
      <c r="F237" s="6">
        <v>541</v>
      </c>
      <c r="G237" s="15">
        <f t="shared" si="56"/>
        <v>1686.5299917942507</v>
      </c>
      <c r="H237" s="15">
        <f t="shared" si="54"/>
        <v>55.511300000000006</v>
      </c>
      <c r="I237" s="31"/>
      <c r="J237" s="16"/>
      <c r="K237" s="15">
        <f t="shared" si="57"/>
        <v>11.946254108542609</v>
      </c>
    </row>
    <row r="238" spans="2:11" s="2" customFormat="1" ht="12.75" customHeight="1" x14ac:dyDescent="0.25">
      <c r="B238" s="2" t="s">
        <v>17</v>
      </c>
      <c r="C238" s="6">
        <v>7161</v>
      </c>
      <c r="D238" s="6">
        <v>6500</v>
      </c>
      <c r="E238" s="6">
        <f t="shared" si="55"/>
        <v>596.51130000000001</v>
      </c>
      <c r="F238" s="6">
        <v>541</v>
      </c>
      <c r="G238" s="15">
        <f t="shared" si="56"/>
        <v>1742.0412917942508</v>
      </c>
      <c r="H238" s="15">
        <f t="shared" si="54"/>
        <v>55.511300000000006</v>
      </c>
      <c r="I238" s="31"/>
      <c r="J238" s="16"/>
      <c r="K238" s="15">
        <f t="shared" si="57"/>
        <v>12.339459150209278</v>
      </c>
    </row>
    <row r="239" spans="2:11" s="2" customFormat="1" ht="12.75" customHeight="1" x14ac:dyDescent="0.25">
      <c r="B239" s="2" t="s">
        <v>18</v>
      </c>
      <c r="C239" s="6">
        <v>7161</v>
      </c>
      <c r="D239" s="6">
        <v>6500</v>
      </c>
      <c r="E239" s="6">
        <f t="shared" si="55"/>
        <v>596.51130000000001</v>
      </c>
      <c r="F239" s="6">
        <v>541</v>
      </c>
      <c r="G239" s="15">
        <f t="shared" si="56"/>
        <v>1797.5525917942509</v>
      </c>
      <c r="H239" s="15">
        <f t="shared" si="54"/>
        <v>55.511300000000006</v>
      </c>
      <c r="I239" s="31"/>
      <c r="J239" s="16"/>
      <c r="K239" s="15">
        <f t="shared" si="57"/>
        <v>12.732664191875944</v>
      </c>
    </row>
    <row r="240" spans="2:11" s="2" customFormat="1" ht="12.75" customHeight="1" x14ac:dyDescent="0.25">
      <c r="B240" s="2" t="s">
        <v>19</v>
      </c>
      <c r="C240" s="6">
        <v>7161</v>
      </c>
      <c r="D240" s="6">
        <v>6500</v>
      </c>
      <c r="E240" s="6">
        <f t="shared" si="55"/>
        <v>596.51130000000001</v>
      </c>
      <c r="F240" s="6">
        <v>541</v>
      </c>
      <c r="G240" s="15">
        <f t="shared" si="56"/>
        <v>1853.063891794251</v>
      </c>
      <c r="H240" s="15">
        <f t="shared" si="54"/>
        <v>55.511300000000006</v>
      </c>
      <c r="I240" s="31"/>
      <c r="J240" s="16"/>
      <c r="K240" s="15">
        <f t="shared" si="57"/>
        <v>13.125869233542613</v>
      </c>
    </row>
    <row r="241" spans="2:12" s="2" customFormat="1" ht="12.75" customHeight="1" x14ac:dyDescent="0.25">
      <c r="B241" s="2" t="s">
        <v>20</v>
      </c>
      <c r="C241" s="6">
        <v>7450</v>
      </c>
      <c r="D241" s="6">
        <v>6500</v>
      </c>
      <c r="E241" s="6">
        <f t="shared" si="55"/>
        <v>620.58500000000004</v>
      </c>
      <c r="F241" s="6">
        <v>541</v>
      </c>
      <c r="G241" s="15">
        <f t="shared" si="56"/>
        <v>1908.5751917942512</v>
      </c>
      <c r="H241" s="15">
        <f t="shared" si="54"/>
        <v>79.585000000000036</v>
      </c>
      <c r="I241" s="31"/>
      <c r="J241" s="16"/>
      <c r="K241" s="15">
        <f t="shared" si="57"/>
        <v>13.519074275209281</v>
      </c>
    </row>
    <row r="242" spans="2:12" s="2" customFormat="1" ht="12.75" customHeight="1" x14ac:dyDescent="0.25">
      <c r="B242" s="2" t="s">
        <v>21</v>
      </c>
      <c r="C242" s="6">
        <v>7450</v>
      </c>
      <c r="D242" s="6">
        <v>6500</v>
      </c>
      <c r="E242" s="6">
        <f t="shared" si="55"/>
        <v>620.58500000000004</v>
      </c>
      <c r="F242" s="6">
        <v>541</v>
      </c>
      <c r="G242" s="15">
        <f t="shared" si="56"/>
        <v>1988.1601917942512</v>
      </c>
      <c r="H242" s="15">
        <f t="shared" si="54"/>
        <v>79.585000000000036</v>
      </c>
      <c r="I242" s="31"/>
      <c r="J242" s="16"/>
      <c r="K242" s="15">
        <f t="shared" si="57"/>
        <v>14.082801358542614</v>
      </c>
    </row>
    <row r="243" spans="2:12" s="2" customFormat="1" ht="12.75" customHeight="1" x14ac:dyDescent="0.25">
      <c r="B243" s="7" t="s">
        <v>22</v>
      </c>
      <c r="C243" s="8">
        <f>SUM(C231:C242)</f>
        <v>85349</v>
      </c>
      <c r="D243" s="9" t="s">
        <v>23</v>
      </c>
      <c r="E243" s="8">
        <f>SUM(E231:E242)</f>
        <v>7109.5717000000004</v>
      </c>
      <c r="F243" s="8">
        <f>SUM(F231:F242)</f>
        <v>6488</v>
      </c>
      <c r="G243" s="30">
        <f>SUM(G231:G242)</f>
        <v>20096.547301531005</v>
      </c>
      <c r="H243" s="30">
        <f>SUM(H231:H242)</f>
        <v>621.57170000000008</v>
      </c>
      <c r="I243" s="38">
        <f>H229/12</f>
        <v>7.0833333333333338E-3</v>
      </c>
      <c r="J243" s="23"/>
      <c r="K243" s="30">
        <f>SUM(K231:K242)</f>
        <v>142.35054338584465</v>
      </c>
    </row>
    <row r="244" spans="2:12" s="2" customFormat="1" ht="12.75" customHeight="1" x14ac:dyDescent="0.25">
      <c r="G244" s="15"/>
      <c r="H244" s="15"/>
      <c r="I244" s="31"/>
      <c r="J244" s="16"/>
      <c r="K244" s="15"/>
    </row>
    <row r="245" spans="2:12" s="2" customFormat="1" ht="12.75" customHeight="1" x14ac:dyDescent="0.25">
      <c r="B245" s="2" t="s">
        <v>24</v>
      </c>
      <c r="C245" s="10">
        <f>G243*I243</f>
        <v>142.35054338584465</v>
      </c>
      <c r="F245" s="2" t="s">
        <v>25</v>
      </c>
      <c r="G245" s="73">
        <f>$C245+$H243</f>
        <v>763.92224338584469</v>
      </c>
      <c r="H245" s="15"/>
      <c r="I245" s="15">
        <f>SUM($G$14,$G$33,$G$52,$G$72,$G$92,$G$111,$G$130,$G$150,$G$169,$G$188,$G$207,$G$226,$G$245)</f>
        <v>2210.0957351800953</v>
      </c>
      <c r="J245" s="143" t="str">
        <f>IF($K244=$C246,"Intt OK","Intt CHECK IT")</f>
        <v>Intt OK</v>
      </c>
      <c r="K245" s="15"/>
    </row>
    <row r="246" spans="2:12" s="1" customFormat="1" ht="12.75" customHeight="1" x14ac:dyDescent="0.25">
      <c r="H246" s="53"/>
      <c r="I246" s="135" t="str">
        <f>IF($I245=$G250,"OK","CHECK IT")</f>
        <v>OK</v>
      </c>
      <c r="J246" s="16"/>
      <c r="K246" s="28"/>
    </row>
    <row r="247" spans="2:12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3" t="s">
        <v>4</v>
      </c>
      <c r="H247" s="136" t="s">
        <v>48</v>
      </c>
      <c r="I247" s="31"/>
      <c r="J247" s="20"/>
      <c r="K247" s="15"/>
    </row>
    <row r="248" spans="2:12" s="2" customFormat="1" ht="12.75" customHeight="1" x14ac:dyDescent="0.25">
      <c r="B248" s="439" t="s">
        <v>110</v>
      </c>
      <c r="C248" s="439"/>
      <c r="D248" s="439"/>
      <c r="E248" s="439" t="s">
        <v>111</v>
      </c>
      <c r="F248" s="439"/>
      <c r="G248" s="4" t="s">
        <v>112</v>
      </c>
      <c r="H248" s="56">
        <v>8.5000000000000006E-2</v>
      </c>
      <c r="I248" s="32"/>
      <c r="J248" s="26"/>
      <c r="K248" s="15"/>
    </row>
    <row r="249" spans="2:12" s="2" customFormat="1" ht="12.7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5" t="s">
        <v>14</v>
      </c>
      <c r="H249" s="48" t="s">
        <v>15</v>
      </c>
      <c r="I249" s="33" t="s">
        <v>16</v>
      </c>
      <c r="J249" s="17"/>
      <c r="K249" s="15"/>
    </row>
    <row r="250" spans="2:12" s="2" customFormat="1" ht="12.75" customHeight="1" x14ac:dyDescent="0.25">
      <c r="B250" s="2" t="s">
        <v>27</v>
      </c>
      <c r="C250" s="6">
        <v>7450</v>
      </c>
      <c r="D250" s="6">
        <v>6500</v>
      </c>
      <c r="E250" s="6">
        <f>C250*8.33%</f>
        <v>620.58500000000004</v>
      </c>
      <c r="F250" s="6">
        <v>541</v>
      </c>
      <c r="G250" s="15">
        <f>$G$14+$G$33+$G$52+$G$72+$G$92+$G$111+$G$130+$G$150+$G$169+$G$188+$G$207+$G$226+$G$245</f>
        <v>2210.0957351800953</v>
      </c>
      <c r="H250" s="15">
        <f t="shared" ref="H250:H262" si="58">E250-F250</f>
        <v>79.585000000000036</v>
      </c>
      <c r="I250" s="31"/>
      <c r="J250" s="16"/>
      <c r="K250" s="15">
        <f>(G250)*($H$248/12)</f>
        <v>15.654844790859009</v>
      </c>
    </row>
    <row r="251" spans="2:12" s="2" customFormat="1" ht="12.75" customHeight="1" x14ac:dyDescent="0.25">
      <c r="B251" s="2" t="s">
        <v>28</v>
      </c>
      <c r="C251" s="6">
        <v>7450</v>
      </c>
      <c r="D251" s="6">
        <v>6500</v>
      </c>
      <c r="E251" s="6">
        <f t="shared" ref="E251:E262" si="59">C251*8.33%</f>
        <v>620.58500000000004</v>
      </c>
      <c r="F251" s="6">
        <v>541</v>
      </c>
      <c r="G251" s="15">
        <f t="shared" ref="G251:G262" si="60">$G250+$H250</f>
        <v>2289.6807351800953</v>
      </c>
      <c r="H251" s="15">
        <f t="shared" si="58"/>
        <v>79.585000000000036</v>
      </c>
      <c r="I251" s="31"/>
      <c r="J251" s="16"/>
      <c r="K251" s="15">
        <f t="shared" ref="K251:K262" si="61">(G251)*($H$248/12)</f>
        <v>16.218571874192342</v>
      </c>
    </row>
    <row r="252" spans="2:12" s="2" customFormat="1" ht="12.75" customHeight="1" x14ac:dyDescent="0.25">
      <c r="B252" s="2" t="s">
        <v>29</v>
      </c>
      <c r="C252" s="6">
        <v>7450</v>
      </c>
      <c r="D252" s="6">
        <v>6500</v>
      </c>
      <c r="E252" s="6">
        <f t="shared" si="59"/>
        <v>620.58500000000004</v>
      </c>
      <c r="F252" s="6">
        <v>541</v>
      </c>
      <c r="G252" s="15">
        <f t="shared" si="60"/>
        <v>2369.2657351800954</v>
      </c>
      <c r="H252" s="15">
        <f t="shared" si="58"/>
        <v>79.585000000000036</v>
      </c>
      <c r="I252" s="31"/>
      <c r="J252" s="16"/>
      <c r="K252" s="15">
        <f t="shared" si="61"/>
        <v>16.782298957525676</v>
      </c>
    </row>
    <row r="253" spans="2:12" s="2" customFormat="1" ht="12.75" customHeight="1" x14ac:dyDescent="0.25">
      <c r="B253" s="2" t="s">
        <v>119</v>
      </c>
      <c r="C253" s="6">
        <v>852</v>
      </c>
      <c r="D253" s="6">
        <v>6500</v>
      </c>
      <c r="E253" s="6">
        <f t="shared" si="59"/>
        <v>70.971599999999995</v>
      </c>
      <c r="F253" s="6">
        <v>0</v>
      </c>
      <c r="G253" s="15">
        <f t="shared" si="60"/>
        <v>2448.8507351800954</v>
      </c>
      <c r="H253" s="15">
        <f t="shared" si="58"/>
        <v>70.971599999999995</v>
      </c>
      <c r="I253" s="31"/>
      <c r="J253" s="16"/>
      <c r="K253" s="15">
        <f t="shared" si="61"/>
        <v>17.346026040859009</v>
      </c>
    </row>
    <row r="254" spans="2:12" s="2" customFormat="1" ht="12.75" customHeight="1" x14ac:dyDescent="0.25">
      <c r="B254" s="2" t="s">
        <v>30</v>
      </c>
      <c r="C254" s="6">
        <v>7796</v>
      </c>
      <c r="D254" s="6">
        <v>6500</v>
      </c>
      <c r="E254" s="6">
        <f t="shared" si="59"/>
        <v>649.40679999999998</v>
      </c>
      <c r="F254" s="6">
        <v>541</v>
      </c>
      <c r="G254" s="15">
        <f t="shared" si="60"/>
        <v>2519.8223351800953</v>
      </c>
      <c r="H254" s="15">
        <f t="shared" si="58"/>
        <v>108.40679999999998</v>
      </c>
      <c r="I254" s="31"/>
      <c r="J254" s="16"/>
      <c r="K254" s="15">
        <f t="shared" si="61"/>
        <v>17.84874154085901</v>
      </c>
    </row>
    <row r="255" spans="2:12" s="2" customFormat="1" ht="12.75" customHeight="1" x14ac:dyDescent="0.25">
      <c r="B255" s="2" t="s">
        <v>31</v>
      </c>
      <c r="C255" s="6">
        <v>7958</v>
      </c>
      <c r="D255" s="6">
        <v>6500</v>
      </c>
      <c r="E255" s="6">
        <f t="shared" si="59"/>
        <v>662.90139999999997</v>
      </c>
      <c r="F255" s="6">
        <v>541</v>
      </c>
      <c r="G255" s="15">
        <f t="shared" si="60"/>
        <v>2628.229135180095</v>
      </c>
      <c r="H255" s="15">
        <f t="shared" si="58"/>
        <v>121.90139999999997</v>
      </c>
      <c r="I255" s="31"/>
      <c r="J255" s="16"/>
      <c r="K255" s="15">
        <f t="shared" si="61"/>
        <v>18.616623040859007</v>
      </c>
      <c r="L255" s="2" t="s">
        <v>54</v>
      </c>
    </row>
    <row r="256" spans="2:12" s="2" customFormat="1" ht="12.75" customHeight="1" x14ac:dyDescent="0.25">
      <c r="B256" s="2" t="s">
        <v>32</v>
      </c>
      <c r="C256" s="6">
        <v>7958</v>
      </c>
      <c r="D256" s="6">
        <v>6500</v>
      </c>
      <c r="E256" s="6">
        <f t="shared" si="59"/>
        <v>662.90139999999997</v>
      </c>
      <c r="F256" s="6">
        <v>541</v>
      </c>
      <c r="G256" s="15">
        <f t="shared" si="60"/>
        <v>2750.1305351800947</v>
      </c>
      <c r="H256" s="15">
        <f t="shared" si="58"/>
        <v>121.90139999999997</v>
      </c>
      <c r="I256" s="31"/>
      <c r="J256" s="16"/>
      <c r="K256" s="15">
        <f t="shared" si="61"/>
        <v>19.480091290859004</v>
      </c>
    </row>
    <row r="257" spans="1:11" s="2" customFormat="1" ht="12.75" customHeight="1" x14ac:dyDescent="0.25">
      <c r="B257" s="2" t="s">
        <v>33</v>
      </c>
      <c r="C257" s="6">
        <v>7958</v>
      </c>
      <c r="D257" s="6">
        <v>6500</v>
      </c>
      <c r="E257" s="6">
        <f t="shared" si="59"/>
        <v>662.90139999999997</v>
      </c>
      <c r="F257" s="6">
        <v>541</v>
      </c>
      <c r="G257" s="15">
        <f t="shared" si="60"/>
        <v>2872.0319351800945</v>
      </c>
      <c r="H257" s="15">
        <f t="shared" si="58"/>
        <v>121.90139999999997</v>
      </c>
      <c r="I257" s="31"/>
      <c r="J257" s="16"/>
      <c r="K257" s="15">
        <f t="shared" si="61"/>
        <v>20.343559540859005</v>
      </c>
    </row>
    <row r="258" spans="1:11" s="2" customFormat="1" ht="12.75" customHeight="1" x14ac:dyDescent="0.25">
      <c r="B258" s="2" t="s">
        <v>17</v>
      </c>
      <c r="C258" s="6">
        <v>7958</v>
      </c>
      <c r="D258" s="6">
        <v>6500</v>
      </c>
      <c r="E258" s="6">
        <f t="shared" si="59"/>
        <v>662.90139999999997</v>
      </c>
      <c r="F258" s="6">
        <v>541</v>
      </c>
      <c r="G258" s="15">
        <f t="shared" si="60"/>
        <v>2993.9333351800942</v>
      </c>
      <c r="H258" s="15">
        <f t="shared" si="58"/>
        <v>121.90139999999997</v>
      </c>
      <c r="I258" s="31"/>
      <c r="J258" s="16"/>
      <c r="K258" s="15">
        <f t="shared" si="61"/>
        <v>21.207027790859001</v>
      </c>
    </row>
    <row r="259" spans="1:11" s="2" customFormat="1" ht="12.75" customHeight="1" x14ac:dyDescent="0.25">
      <c r="B259" s="2" t="s">
        <v>18</v>
      </c>
      <c r="C259" s="6">
        <v>8312</v>
      </c>
      <c r="D259" s="6">
        <v>6500</v>
      </c>
      <c r="E259" s="6">
        <f t="shared" si="59"/>
        <v>692.38959999999997</v>
      </c>
      <c r="F259" s="6">
        <v>541</v>
      </c>
      <c r="G259" s="15">
        <f t="shared" si="60"/>
        <v>3115.834735180094</v>
      </c>
      <c r="H259" s="15">
        <f t="shared" si="58"/>
        <v>151.38959999999997</v>
      </c>
      <c r="I259" s="31"/>
      <c r="J259" s="16"/>
      <c r="K259" s="15">
        <f t="shared" si="61"/>
        <v>22.070496040859002</v>
      </c>
    </row>
    <row r="260" spans="1:11" s="2" customFormat="1" ht="12.75" customHeight="1" x14ac:dyDescent="0.25">
      <c r="B260" s="2" t="s">
        <v>19</v>
      </c>
      <c r="C260" s="6">
        <v>8312</v>
      </c>
      <c r="D260" s="6">
        <v>6500</v>
      </c>
      <c r="E260" s="6">
        <f t="shared" si="59"/>
        <v>692.38959999999997</v>
      </c>
      <c r="F260" s="6">
        <v>541</v>
      </c>
      <c r="G260" s="15">
        <f t="shared" si="60"/>
        <v>3267.2243351800939</v>
      </c>
      <c r="H260" s="15">
        <f t="shared" si="58"/>
        <v>151.38959999999997</v>
      </c>
      <c r="I260" s="31"/>
      <c r="J260" s="16"/>
      <c r="K260" s="15">
        <f t="shared" si="61"/>
        <v>23.142839040859002</v>
      </c>
    </row>
    <row r="261" spans="1:11" s="2" customFormat="1" ht="12.75" customHeight="1" x14ac:dyDescent="0.25">
      <c r="B261" s="2" t="s">
        <v>20</v>
      </c>
      <c r="C261" s="6">
        <v>8312</v>
      </c>
      <c r="D261" s="6">
        <v>6500</v>
      </c>
      <c r="E261" s="6">
        <f t="shared" si="59"/>
        <v>692.38959999999997</v>
      </c>
      <c r="F261" s="6">
        <v>541</v>
      </c>
      <c r="G261" s="15">
        <f t="shared" si="60"/>
        <v>3418.6139351800939</v>
      </c>
      <c r="H261" s="15">
        <f t="shared" si="58"/>
        <v>151.38959999999997</v>
      </c>
      <c r="I261" s="31"/>
      <c r="J261" s="16"/>
      <c r="K261" s="15">
        <f t="shared" si="61"/>
        <v>24.215182040859002</v>
      </c>
    </row>
    <row r="262" spans="1:11" s="2" customFormat="1" ht="12.75" customHeight="1" x14ac:dyDescent="0.25">
      <c r="B262" s="2" t="s">
        <v>21</v>
      </c>
      <c r="C262" s="6">
        <v>8312</v>
      </c>
      <c r="D262" s="6">
        <v>6500</v>
      </c>
      <c r="E262" s="6">
        <f t="shared" si="59"/>
        <v>692.38959999999997</v>
      </c>
      <c r="F262" s="6">
        <v>541</v>
      </c>
      <c r="G262" s="15">
        <f t="shared" si="60"/>
        <v>3570.0035351800939</v>
      </c>
      <c r="H262" s="15">
        <f t="shared" si="58"/>
        <v>151.38959999999997</v>
      </c>
      <c r="K262" s="15">
        <f t="shared" si="61"/>
        <v>25.287525040858998</v>
      </c>
    </row>
    <row r="263" spans="1:11" s="2" customFormat="1" ht="12.75" customHeight="1" x14ac:dyDescent="0.25">
      <c r="B263" s="7" t="s">
        <v>22</v>
      </c>
      <c r="C263" s="8">
        <f>SUM(C250:C262)</f>
        <v>96078</v>
      </c>
      <c r="D263" s="9" t="s">
        <v>23</v>
      </c>
      <c r="E263" s="8">
        <f>SUM(E250:E262)</f>
        <v>8003.2974000000013</v>
      </c>
      <c r="F263" s="8">
        <f>SUM(F250:F262)</f>
        <v>6492</v>
      </c>
      <c r="G263" s="30">
        <f>SUM(G250:G262)</f>
        <v>36453.716757341223</v>
      </c>
      <c r="H263" s="30">
        <f>SUM(H250:H262)</f>
        <v>1511.2973999999999</v>
      </c>
      <c r="I263" s="38">
        <f>H248/12</f>
        <v>7.0833333333333338E-3</v>
      </c>
      <c r="J263" s="23"/>
      <c r="K263" s="30">
        <f>SUM(K250:K262)</f>
        <v>258.21382703116706</v>
      </c>
    </row>
    <row r="264" spans="1:11" s="2" customFormat="1" ht="12.75" customHeight="1" x14ac:dyDescent="0.25">
      <c r="G264" s="15"/>
      <c r="H264" s="15"/>
      <c r="I264" s="31"/>
      <c r="J264" s="16"/>
      <c r="K264" s="15"/>
    </row>
    <row r="265" spans="1:11" s="2" customFormat="1" ht="12.75" customHeight="1" x14ac:dyDescent="0.25">
      <c r="B265" s="2" t="s">
        <v>24</v>
      </c>
      <c r="C265" s="10">
        <f>G263*I263</f>
        <v>258.213827031167</v>
      </c>
      <c r="F265" s="2" t="s">
        <v>25</v>
      </c>
      <c r="G265" s="73">
        <f>$C265+$H263</f>
        <v>1769.511227031167</v>
      </c>
      <c r="H265" s="15"/>
      <c r="I265" s="15">
        <f>SUM($G$14,$G$33,$G$52,$G$72,$G$92,$G$111,$G$130,$G$150,$G$169,$G$188,$G$207,$G$226,$G$245,$G$265)</f>
        <v>3979.6069622112623</v>
      </c>
      <c r="J265" s="143" t="str">
        <f>IF($K264=$C266,"Intt OK","Intt CHECK IT")</f>
        <v>Intt OK</v>
      </c>
      <c r="K265" s="15"/>
    </row>
    <row r="266" spans="1:11" s="1" customFormat="1" ht="12.75" customHeight="1" x14ac:dyDescent="0.25">
      <c r="H266" s="53"/>
      <c r="I266" s="135" t="str">
        <f>IF($I265=$G270,"OK","CHECK IT")</f>
        <v>OK</v>
      </c>
      <c r="J266" s="16"/>
      <c r="K266" s="28"/>
    </row>
    <row r="267" spans="1:11" s="1" customFormat="1" ht="12.75" customHeight="1" x14ac:dyDescent="0.25">
      <c r="A267" s="2"/>
      <c r="B267" s="438" t="s">
        <v>2</v>
      </c>
      <c r="C267" s="438"/>
      <c r="D267" s="438"/>
      <c r="E267" s="438" t="s">
        <v>3</v>
      </c>
      <c r="F267" s="438"/>
      <c r="G267" s="3" t="s">
        <v>4</v>
      </c>
      <c r="H267" s="136" t="s">
        <v>49</v>
      </c>
      <c r="I267" s="31"/>
      <c r="J267" s="2"/>
      <c r="K267" s="28"/>
    </row>
    <row r="268" spans="1:11" s="1" customFormat="1" ht="12.75" customHeight="1" x14ac:dyDescent="0.25">
      <c r="A268" s="2"/>
      <c r="B268" s="439" t="s">
        <v>110</v>
      </c>
      <c r="C268" s="439"/>
      <c r="D268" s="439"/>
      <c r="E268" s="439" t="s">
        <v>111</v>
      </c>
      <c r="F268" s="439"/>
      <c r="G268" s="4" t="s">
        <v>112</v>
      </c>
      <c r="H268" s="52" t="s">
        <v>45</v>
      </c>
      <c r="I268" s="45"/>
      <c r="J268" s="2"/>
      <c r="K268" s="28"/>
    </row>
    <row r="269" spans="1:11" s="1" customFormat="1" ht="12.75" customHeight="1" x14ac:dyDescent="0.25">
      <c r="A269" s="2"/>
      <c r="B269" s="3" t="s">
        <v>9</v>
      </c>
      <c r="C269" s="5" t="s">
        <v>10</v>
      </c>
      <c r="D269" s="3" t="s">
        <v>11</v>
      </c>
      <c r="E269" s="5" t="s">
        <v>12</v>
      </c>
      <c r="F269" s="3" t="s">
        <v>13</v>
      </c>
      <c r="G269" s="5" t="s">
        <v>14</v>
      </c>
      <c r="H269" s="48" t="s">
        <v>15</v>
      </c>
      <c r="I269" s="3" t="s">
        <v>16</v>
      </c>
      <c r="J269" s="2"/>
      <c r="K269" s="28"/>
    </row>
    <row r="270" spans="1:11" s="1" customFormat="1" ht="12.75" customHeight="1" x14ac:dyDescent="0.25">
      <c r="A270" s="2"/>
      <c r="B270" s="2" t="s">
        <v>27</v>
      </c>
      <c r="C270" s="6">
        <v>8666</v>
      </c>
      <c r="D270" s="6">
        <v>6500</v>
      </c>
      <c r="E270" s="6">
        <f>C270*8.33%</f>
        <v>721.87779999999998</v>
      </c>
      <c r="F270" s="6">
        <v>541</v>
      </c>
      <c r="G270" s="15">
        <f>$G$14+$G$33+$G$52+$G$72+$G$92+$G$111+$G$130+$G$150+$G$169+$G$188+$G$207+$G$226+$G$245+$G$265</f>
        <v>3979.6069622112623</v>
      </c>
      <c r="H270" s="15">
        <f t="shared" ref="H270:H282" si="62">E270-F270</f>
        <v>180.87779999999998</v>
      </c>
      <c r="I270" s="31"/>
      <c r="J270" s="16"/>
      <c r="K270" s="15">
        <f>(G270)*($H$268/12)</f>
        <v>28.188882648996444</v>
      </c>
    </row>
    <row r="271" spans="1:11" s="1" customFormat="1" ht="12.75" customHeight="1" x14ac:dyDescent="0.25">
      <c r="A271" s="2"/>
      <c r="B271" s="2" t="s">
        <v>28</v>
      </c>
      <c r="C271" s="6">
        <v>11380</v>
      </c>
      <c r="D271" s="6">
        <v>6500</v>
      </c>
      <c r="E271" s="6">
        <f t="shared" ref="E271:E282" si="63">C271*8.33%</f>
        <v>947.95399999999995</v>
      </c>
      <c r="F271" s="6">
        <v>541</v>
      </c>
      <c r="G271" s="15">
        <f t="shared" ref="G271:G282" si="64">$G270+$H270</f>
        <v>4160.484762211262</v>
      </c>
      <c r="H271" s="15">
        <f t="shared" si="62"/>
        <v>406.95399999999995</v>
      </c>
      <c r="I271" s="31"/>
      <c r="J271" s="16"/>
      <c r="K271" s="15">
        <f t="shared" ref="K271:K282" si="65">(G271)*($H$268/12)</f>
        <v>29.47010039899644</v>
      </c>
    </row>
    <row r="272" spans="1:11" s="1" customFormat="1" ht="12.75" customHeight="1" x14ac:dyDescent="0.25">
      <c r="A272" s="2"/>
      <c r="B272" s="2" t="s">
        <v>119</v>
      </c>
      <c r="C272" s="6">
        <v>9474</v>
      </c>
      <c r="D272" s="6">
        <v>6500</v>
      </c>
      <c r="E272" s="6">
        <f t="shared" si="63"/>
        <v>789.18420000000003</v>
      </c>
      <c r="F272" s="6">
        <v>0</v>
      </c>
      <c r="G272" s="15">
        <f t="shared" si="64"/>
        <v>4567.4387622112617</v>
      </c>
      <c r="H272" s="15">
        <f t="shared" si="62"/>
        <v>789.18420000000003</v>
      </c>
      <c r="I272" s="31"/>
      <c r="J272" s="16"/>
      <c r="K272" s="15">
        <f t="shared" si="65"/>
        <v>32.352691232329775</v>
      </c>
    </row>
    <row r="273" spans="1:11" s="1" customFormat="1" ht="12.75" customHeight="1" x14ac:dyDescent="0.25">
      <c r="A273" s="2"/>
      <c r="B273" s="2" t="s">
        <v>29</v>
      </c>
      <c r="C273" s="6">
        <v>11380</v>
      </c>
      <c r="D273" s="6">
        <v>6500</v>
      </c>
      <c r="E273" s="6">
        <f t="shared" si="63"/>
        <v>947.95399999999995</v>
      </c>
      <c r="F273" s="6">
        <v>541</v>
      </c>
      <c r="G273" s="15">
        <f t="shared" si="64"/>
        <v>5356.6229622112614</v>
      </c>
      <c r="H273" s="15">
        <f t="shared" si="62"/>
        <v>406.95399999999995</v>
      </c>
      <c r="I273" s="31"/>
      <c r="J273" s="16"/>
      <c r="K273" s="15">
        <f t="shared" si="65"/>
        <v>37.942745982329768</v>
      </c>
    </row>
    <row r="274" spans="1:11" s="1" customFormat="1" ht="12.75" customHeight="1" x14ac:dyDescent="0.25">
      <c r="A274" s="2"/>
      <c r="B274" s="2" t="s">
        <v>30</v>
      </c>
      <c r="C274" s="6">
        <v>11380</v>
      </c>
      <c r="D274" s="6">
        <v>6500</v>
      </c>
      <c r="E274" s="6">
        <f t="shared" si="63"/>
        <v>947.95399999999995</v>
      </c>
      <c r="F274" s="6">
        <v>541</v>
      </c>
      <c r="G274" s="15">
        <f t="shared" si="64"/>
        <v>5763.5769622112612</v>
      </c>
      <c r="H274" s="15">
        <f t="shared" si="62"/>
        <v>406.95399999999995</v>
      </c>
      <c r="I274" s="31"/>
      <c r="J274" s="16"/>
      <c r="K274" s="15">
        <f t="shared" si="65"/>
        <v>40.8253368156631</v>
      </c>
    </row>
    <row r="275" spans="1:11" s="1" customFormat="1" ht="12.75" customHeight="1" x14ac:dyDescent="0.25">
      <c r="A275" s="2"/>
      <c r="B275" s="2" t="s">
        <v>31</v>
      </c>
      <c r="C275" s="6">
        <v>11728</v>
      </c>
      <c r="D275" s="6">
        <v>6500</v>
      </c>
      <c r="E275" s="6">
        <f t="shared" si="63"/>
        <v>976.94240000000002</v>
      </c>
      <c r="F275" s="6">
        <v>541</v>
      </c>
      <c r="G275" s="15">
        <f t="shared" si="64"/>
        <v>6170.5309622112609</v>
      </c>
      <c r="H275" s="15">
        <f t="shared" si="62"/>
        <v>435.94240000000002</v>
      </c>
      <c r="I275" s="31"/>
      <c r="J275" s="16"/>
      <c r="K275" s="15">
        <f t="shared" si="65"/>
        <v>43.707927648996431</v>
      </c>
    </row>
    <row r="276" spans="1:11" s="1" customFormat="1" ht="12.75" customHeight="1" x14ac:dyDescent="0.25">
      <c r="A276" s="2"/>
      <c r="B276" s="2" t="s">
        <v>32</v>
      </c>
      <c r="C276" s="6">
        <v>11728</v>
      </c>
      <c r="D276" s="6">
        <v>6500</v>
      </c>
      <c r="E276" s="6">
        <f t="shared" si="63"/>
        <v>976.94240000000002</v>
      </c>
      <c r="F276" s="6">
        <v>541</v>
      </c>
      <c r="G276" s="15">
        <f t="shared" si="64"/>
        <v>6606.4733622112608</v>
      </c>
      <c r="H276" s="15">
        <f t="shared" si="62"/>
        <v>435.94240000000002</v>
      </c>
      <c r="I276" s="31"/>
      <c r="J276" s="16"/>
      <c r="K276" s="15">
        <f t="shared" si="65"/>
        <v>46.79585298232977</v>
      </c>
    </row>
    <row r="277" spans="1:11" s="1" customFormat="1" ht="12.75" customHeight="1" x14ac:dyDescent="0.25">
      <c r="A277" s="2"/>
      <c r="B277" s="2" t="s">
        <v>33</v>
      </c>
      <c r="C277" s="6">
        <v>11728</v>
      </c>
      <c r="D277" s="6">
        <v>6500</v>
      </c>
      <c r="E277" s="6">
        <f t="shared" si="63"/>
        <v>976.94240000000002</v>
      </c>
      <c r="F277" s="6">
        <v>541</v>
      </c>
      <c r="G277" s="15">
        <f t="shared" si="64"/>
        <v>7042.4157622112607</v>
      </c>
      <c r="H277" s="15">
        <f t="shared" si="62"/>
        <v>435.94240000000002</v>
      </c>
      <c r="I277" s="31"/>
      <c r="J277" s="16"/>
      <c r="K277" s="15">
        <f t="shared" si="65"/>
        <v>49.8837783156631</v>
      </c>
    </row>
    <row r="278" spans="1:11" s="1" customFormat="1" ht="12.75" customHeight="1" x14ac:dyDescent="0.25">
      <c r="A278" s="2"/>
      <c r="B278" s="2" t="s">
        <v>17</v>
      </c>
      <c r="C278" s="6">
        <v>11728</v>
      </c>
      <c r="D278" s="6">
        <v>6500</v>
      </c>
      <c r="E278" s="6">
        <f t="shared" si="63"/>
        <v>976.94240000000002</v>
      </c>
      <c r="F278" s="6">
        <v>541</v>
      </c>
      <c r="G278" s="15">
        <f t="shared" si="64"/>
        <v>7478.3581622112606</v>
      </c>
      <c r="H278" s="15">
        <f t="shared" si="62"/>
        <v>435.94240000000002</v>
      </c>
      <c r="I278" s="31"/>
      <c r="J278" s="16"/>
      <c r="K278" s="15">
        <f t="shared" si="65"/>
        <v>52.971703648996431</v>
      </c>
    </row>
    <row r="279" spans="1:11" s="1" customFormat="1" ht="12.75" customHeight="1" x14ac:dyDescent="0.25">
      <c r="A279" s="2"/>
      <c r="B279" s="2" t="s">
        <v>18</v>
      </c>
      <c r="C279" s="6">
        <v>11728</v>
      </c>
      <c r="D279" s="6">
        <v>6500</v>
      </c>
      <c r="E279" s="6">
        <f t="shared" si="63"/>
        <v>976.94240000000002</v>
      </c>
      <c r="F279" s="6">
        <v>541</v>
      </c>
      <c r="G279" s="15">
        <f t="shared" si="64"/>
        <v>7914.3005622112605</v>
      </c>
      <c r="H279" s="15">
        <f t="shared" si="62"/>
        <v>435.94240000000002</v>
      </c>
      <c r="I279" s="31"/>
      <c r="J279" s="16"/>
      <c r="K279" s="15">
        <f t="shared" si="65"/>
        <v>56.05962898232977</v>
      </c>
    </row>
    <row r="280" spans="1:11" s="1" customFormat="1" ht="12.75" customHeight="1" x14ac:dyDescent="0.25">
      <c r="A280" s="2"/>
      <c r="B280" s="2" t="s">
        <v>19</v>
      </c>
      <c r="C280" s="6">
        <v>12334</v>
      </c>
      <c r="D280" s="6">
        <v>6500</v>
      </c>
      <c r="E280" s="6">
        <f t="shared" si="63"/>
        <v>1027.4222</v>
      </c>
      <c r="F280" s="6">
        <v>541</v>
      </c>
      <c r="G280" s="15">
        <f t="shared" si="64"/>
        <v>8350.2429622112613</v>
      </c>
      <c r="H280" s="15">
        <f t="shared" si="62"/>
        <v>486.42219999999998</v>
      </c>
      <c r="I280" s="31"/>
      <c r="J280" s="16"/>
      <c r="K280" s="15">
        <f t="shared" si="65"/>
        <v>59.147554315663108</v>
      </c>
    </row>
    <row r="281" spans="1:11" s="1" customFormat="1" ht="12.75" customHeight="1" x14ac:dyDescent="0.25">
      <c r="A281" s="2"/>
      <c r="B281" s="2" t="s">
        <v>20</v>
      </c>
      <c r="C281" s="6">
        <v>12334</v>
      </c>
      <c r="D281" s="6">
        <v>6500</v>
      </c>
      <c r="E281" s="6">
        <f t="shared" si="63"/>
        <v>1027.4222</v>
      </c>
      <c r="F281" s="6">
        <v>541</v>
      </c>
      <c r="G281" s="15">
        <f t="shared" si="64"/>
        <v>8836.6651622112622</v>
      </c>
      <c r="H281" s="15">
        <f t="shared" si="62"/>
        <v>486.42219999999998</v>
      </c>
      <c r="I281" s="31"/>
      <c r="J281" s="16"/>
      <c r="K281" s="15">
        <f t="shared" si="65"/>
        <v>62.593044898996446</v>
      </c>
    </row>
    <row r="282" spans="1:11" s="1" customFormat="1" ht="12.75" customHeight="1" x14ac:dyDescent="0.25">
      <c r="A282" s="2"/>
      <c r="B282" s="2" t="s">
        <v>21</v>
      </c>
      <c r="C282" s="6">
        <v>12334</v>
      </c>
      <c r="D282" s="6">
        <v>6500</v>
      </c>
      <c r="E282" s="6">
        <f t="shared" si="63"/>
        <v>1027.4222</v>
      </c>
      <c r="F282" s="6">
        <v>541</v>
      </c>
      <c r="G282" s="15">
        <f t="shared" si="64"/>
        <v>9323.0873622112631</v>
      </c>
      <c r="H282" s="15">
        <f t="shared" si="62"/>
        <v>486.42219999999998</v>
      </c>
      <c r="I282" s="41"/>
      <c r="J282" s="16"/>
      <c r="K282" s="15">
        <f t="shared" si="65"/>
        <v>66.038535482329792</v>
      </c>
    </row>
    <row r="283" spans="1:11" s="1" customFormat="1" ht="12.75" customHeight="1" x14ac:dyDescent="0.25">
      <c r="A283" s="2"/>
      <c r="B283" s="7" t="s">
        <v>22</v>
      </c>
      <c r="C283" s="8">
        <f>SUM(C270:C282)</f>
        <v>147922</v>
      </c>
      <c r="D283" s="9" t="s">
        <v>23</v>
      </c>
      <c r="E283" s="8">
        <f>SUM(E270:E282)</f>
        <v>12321.902600000001</v>
      </c>
      <c r="F283" s="8">
        <f>SUM(F270:F282)</f>
        <v>6492</v>
      </c>
      <c r="G283" s="30">
        <f>SUM(G270:G282)</f>
        <v>85549.804708746378</v>
      </c>
      <c r="H283" s="30">
        <f>SUM(H270:H282)</f>
        <v>5829.9025999999994</v>
      </c>
      <c r="I283" s="38">
        <f>H268/12</f>
        <v>7.0833333333333338E-3</v>
      </c>
      <c r="J283" s="23"/>
      <c r="K283" s="30">
        <f>SUM(K270:K282)</f>
        <v>605.97778335362045</v>
      </c>
    </row>
    <row r="284" spans="1:11" s="1" customFormat="1" ht="12.75" customHeight="1" x14ac:dyDescent="0.25">
      <c r="A284" s="2"/>
      <c r="B284" s="2"/>
      <c r="C284" s="2"/>
      <c r="D284" s="2"/>
      <c r="E284" s="2"/>
      <c r="F284" s="2"/>
      <c r="G284" s="15"/>
      <c r="H284" s="15"/>
      <c r="I284" s="31"/>
      <c r="J284" s="16"/>
      <c r="K284" s="15"/>
    </row>
    <row r="285" spans="1:11" s="1" customFormat="1" ht="12.75" customHeight="1" x14ac:dyDescent="0.25">
      <c r="A285" s="2"/>
      <c r="B285" s="2" t="s">
        <v>24</v>
      </c>
      <c r="C285" s="10">
        <f>G283*I283</f>
        <v>605.97778335362023</v>
      </c>
      <c r="D285" s="2"/>
      <c r="E285" s="2"/>
      <c r="F285" s="2" t="s">
        <v>25</v>
      </c>
      <c r="G285" s="73">
        <f>$C285+$H283</f>
        <v>6435.8803833536194</v>
      </c>
      <c r="H285" s="15"/>
      <c r="I285" s="15">
        <f>SUM($G$14,$G$33,$G$52,$G$72,$G$92,$G$111,$G$130,$G$150,$G$169,$G$188,$G$207,$G$226,$G$245,$G$265,$G$285)</f>
        <v>10415.487345564881</v>
      </c>
      <c r="J285" s="143" t="str">
        <f>IF($K284=$C286,"Intt OK","Intt CHECK IT")</f>
        <v>Intt OK</v>
      </c>
      <c r="K285" s="15"/>
    </row>
    <row r="286" spans="1:11" s="1" customFormat="1" ht="12.75" customHeight="1" x14ac:dyDescent="0.25">
      <c r="H286" s="53"/>
      <c r="I286" s="135" t="str">
        <f>IF($I285=$G290,"OK","CHECK IT")</f>
        <v>OK</v>
      </c>
      <c r="J286" s="2"/>
      <c r="K286" s="28"/>
    </row>
    <row r="287" spans="1:11" s="1" customFormat="1" ht="12.75" customHeight="1" x14ac:dyDescent="0.25">
      <c r="A287" s="2"/>
      <c r="B287" s="438" t="s">
        <v>2</v>
      </c>
      <c r="C287" s="438"/>
      <c r="D287" s="438"/>
      <c r="E287" s="438" t="s">
        <v>3</v>
      </c>
      <c r="F287" s="438"/>
      <c r="G287" s="3" t="s">
        <v>4</v>
      </c>
      <c r="H287" s="136" t="s">
        <v>50</v>
      </c>
      <c r="I287" s="38"/>
      <c r="J287" s="2"/>
      <c r="K287" s="28"/>
    </row>
    <row r="288" spans="1:11" s="1" customFormat="1" ht="12.75" customHeight="1" x14ac:dyDescent="0.25">
      <c r="A288" s="2"/>
      <c r="B288" s="439" t="s">
        <v>110</v>
      </c>
      <c r="C288" s="439"/>
      <c r="D288" s="439"/>
      <c r="E288" s="439" t="s">
        <v>111</v>
      </c>
      <c r="F288" s="439"/>
      <c r="G288" s="4" t="s">
        <v>112</v>
      </c>
      <c r="H288" s="52" t="s">
        <v>40</v>
      </c>
      <c r="I288" s="45"/>
      <c r="J288" s="2"/>
      <c r="K288" s="28"/>
    </row>
    <row r="289" spans="1:11" s="1" customFormat="1" ht="12.75" customHeight="1" x14ac:dyDescent="0.25">
      <c r="A289" s="2"/>
      <c r="B289" s="3" t="s">
        <v>9</v>
      </c>
      <c r="C289" s="5" t="s">
        <v>10</v>
      </c>
      <c r="D289" s="3" t="s">
        <v>11</v>
      </c>
      <c r="E289" s="5" t="s">
        <v>12</v>
      </c>
      <c r="F289" s="3" t="s">
        <v>13</v>
      </c>
      <c r="G289" s="5" t="s">
        <v>14</v>
      </c>
      <c r="H289" s="48" t="s">
        <v>15</v>
      </c>
      <c r="I289" s="3" t="s">
        <v>16</v>
      </c>
      <c r="J289" s="2"/>
      <c r="K289" s="28"/>
    </row>
    <row r="290" spans="1:11" s="1" customFormat="1" ht="12.75" customHeight="1" x14ac:dyDescent="0.25">
      <c r="A290" s="2"/>
      <c r="B290" s="2" t="s">
        <v>27</v>
      </c>
      <c r="C290" s="6">
        <v>12334</v>
      </c>
      <c r="D290" s="6">
        <v>6500</v>
      </c>
      <c r="E290" s="6">
        <f>C290*8.33%</f>
        <v>1027.4222</v>
      </c>
      <c r="F290" s="6">
        <v>541</v>
      </c>
      <c r="G290" s="15">
        <f>$G$14+$G$33+$G$52+$G$72+$G$92+$G$111+$G$130+$G$150+$G$169+$G$188+$G$207+$G$226+$G$245+$G$265+$G$285</f>
        <v>10415.487345564881</v>
      </c>
      <c r="H290" s="15">
        <f t="shared" ref="H290:H302" si="66">E290-F290</f>
        <v>486.42219999999998</v>
      </c>
      <c r="I290" s="31"/>
      <c r="J290" s="16"/>
      <c r="K290" s="15">
        <f>(G290)*($H$288/12)</f>
        <v>82.455941485721979</v>
      </c>
    </row>
    <row r="291" spans="1:11" s="1" customFormat="1" ht="12.75" customHeight="1" x14ac:dyDescent="0.25">
      <c r="A291" s="2"/>
      <c r="B291" s="2" t="s">
        <v>119</v>
      </c>
      <c r="C291" s="6">
        <v>9474</v>
      </c>
      <c r="D291" s="6">
        <v>6500</v>
      </c>
      <c r="E291" s="6">
        <f t="shared" ref="E291:E302" si="67">C291*8.33%</f>
        <v>789.18420000000003</v>
      </c>
      <c r="F291" s="6">
        <v>0</v>
      </c>
      <c r="G291" s="15">
        <f t="shared" ref="G291:G302" si="68">$G290+$H290</f>
        <v>10901.909545564882</v>
      </c>
      <c r="H291" s="15">
        <f t="shared" si="66"/>
        <v>789.18420000000003</v>
      </c>
      <c r="I291" s="31"/>
      <c r="J291" s="16"/>
      <c r="K291" s="15">
        <f>(G291)*($H$288/12)</f>
        <v>86.306783902388659</v>
      </c>
    </row>
    <row r="292" spans="1:11" s="1" customFormat="1" ht="12.75" customHeight="1" x14ac:dyDescent="0.25">
      <c r="A292" s="2"/>
      <c r="B292" s="2" t="s">
        <v>28</v>
      </c>
      <c r="C292" s="6">
        <v>12840</v>
      </c>
      <c r="D292" s="6">
        <v>6500</v>
      </c>
      <c r="E292" s="6">
        <f t="shared" si="67"/>
        <v>1069.5719999999999</v>
      </c>
      <c r="F292" s="6">
        <v>541</v>
      </c>
      <c r="G292" s="15">
        <f t="shared" si="68"/>
        <v>11691.093745564882</v>
      </c>
      <c r="H292" s="15">
        <f t="shared" si="66"/>
        <v>528.57199999999989</v>
      </c>
      <c r="I292" s="31"/>
      <c r="J292" s="16"/>
      <c r="K292" s="15">
        <f t="shared" ref="K292:K302" si="69">(G292)*($H$288/12)</f>
        <v>92.554492152388661</v>
      </c>
    </row>
    <row r="293" spans="1:11" s="1" customFormat="1" ht="12.75" customHeight="1" x14ac:dyDescent="0.25">
      <c r="A293" s="2"/>
      <c r="B293" s="2" t="s">
        <v>29</v>
      </c>
      <c r="C293" s="6">
        <v>12840</v>
      </c>
      <c r="D293" s="6">
        <v>6500</v>
      </c>
      <c r="E293" s="6">
        <f t="shared" si="67"/>
        <v>1069.5719999999999</v>
      </c>
      <c r="F293" s="6">
        <v>541</v>
      </c>
      <c r="G293" s="15">
        <f t="shared" si="68"/>
        <v>12219.665745564882</v>
      </c>
      <c r="H293" s="15">
        <f t="shared" si="66"/>
        <v>528.57199999999989</v>
      </c>
      <c r="I293" s="31"/>
      <c r="J293" s="16"/>
      <c r="K293" s="15">
        <f t="shared" si="69"/>
        <v>96.739020485721994</v>
      </c>
    </row>
    <row r="294" spans="1:11" s="1" customFormat="1" ht="12.75" customHeight="1" x14ac:dyDescent="0.25">
      <c r="A294" s="2"/>
      <c r="B294" s="2" t="s">
        <v>30</v>
      </c>
      <c r="C294" s="6">
        <v>12840</v>
      </c>
      <c r="D294" s="6">
        <v>6500</v>
      </c>
      <c r="E294" s="6">
        <f t="shared" si="67"/>
        <v>1069.5719999999999</v>
      </c>
      <c r="F294" s="6">
        <v>541</v>
      </c>
      <c r="G294" s="15">
        <f t="shared" si="68"/>
        <v>12748.237745564882</v>
      </c>
      <c r="H294" s="15">
        <f t="shared" si="66"/>
        <v>528.57199999999989</v>
      </c>
      <c r="I294" s="31"/>
      <c r="J294" s="16"/>
      <c r="K294" s="15">
        <f t="shared" si="69"/>
        <v>100.92354881905533</v>
      </c>
    </row>
    <row r="295" spans="1:11" s="1" customFormat="1" ht="12.75" customHeight="1" x14ac:dyDescent="0.25">
      <c r="A295" s="2"/>
      <c r="B295" s="2" t="s">
        <v>31</v>
      </c>
      <c r="C295" s="6">
        <v>13233</v>
      </c>
      <c r="D295" s="6">
        <v>6500</v>
      </c>
      <c r="E295" s="6">
        <f t="shared" si="67"/>
        <v>1102.3089</v>
      </c>
      <c r="F295" s="6">
        <v>541</v>
      </c>
      <c r="G295" s="15">
        <f t="shared" si="68"/>
        <v>13276.809745564882</v>
      </c>
      <c r="H295" s="15">
        <f t="shared" si="66"/>
        <v>561.30889999999999</v>
      </c>
      <c r="I295" s="31"/>
      <c r="J295" s="16"/>
      <c r="K295" s="15">
        <f t="shared" si="69"/>
        <v>105.10807715238866</v>
      </c>
    </row>
    <row r="296" spans="1:11" s="1" customFormat="1" ht="12.75" customHeight="1" x14ac:dyDescent="0.25">
      <c r="A296" s="2"/>
      <c r="B296" s="2" t="s">
        <v>32</v>
      </c>
      <c r="C296" s="6">
        <v>13233</v>
      </c>
      <c r="D296" s="6">
        <v>6500</v>
      </c>
      <c r="E296" s="6">
        <f t="shared" si="67"/>
        <v>1102.3089</v>
      </c>
      <c r="F296" s="6">
        <v>541</v>
      </c>
      <c r="G296" s="15">
        <f t="shared" si="68"/>
        <v>13838.118645564882</v>
      </c>
      <c r="H296" s="15">
        <f t="shared" si="66"/>
        <v>561.30889999999999</v>
      </c>
      <c r="I296" s="31"/>
      <c r="J296" s="16"/>
      <c r="K296" s="15">
        <f t="shared" si="69"/>
        <v>109.551772610722</v>
      </c>
    </row>
    <row r="297" spans="1:11" s="1" customFormat="1" ht="12.75" customHeight="1" x14ac:dyDescent="0.25">
      <c r="A297" s="2"/>
      <c r="B297" s="2" t="s">
        <v>33</v>
      </c>
      <c r="C297" s="6">
        <v>13233</v>
      </c>
      <c r="D297" s="6">
        <v>6500</v>
      </c>
      <c r="E297" s="6">
        <f t="shared" si="67"/>
        <v>1102.3089</v>
      </c>
      <c r="F297" s="6">
        <v>541</v>
      </c>
      <c r="G297" s="15">
        <f t="shared" si="68"/>
        <v>14399.427545564882</v>
      </c>
      <c r="H297" s="15">
        <f t="shared" si="66"/>
        <v>561.30889999999999</v>
      </c>
      <c r="I297" s="31"/>
      <c r="J297" s="16"/>
      <c r="K297" s="15">
        <f t="shared" si="69"/>
        <v>113.99546806905532</v>
      </c>
    </row>
    <row r="298" spans="1:11" s="1" customFormat="1" ht="12.75" customHeight="1" x14ac:dyDescent="0.25">
      <c r="A298" s="2"/>
      <c r="B298" s="2" t="s">
        <v>17</v>
      </c>
      <c r="C298" s="6">
        <v>13233</v>
      </c>
      <c r="D298" s="6">
        <v>6500</v>
      </c>
      <c r="E298" s="6">
        <f t="shared" si="67"/>
        <v>1102.3089</v>
      </c>
      <c r="F298" s="6">
        <v>541</v>
      </c>
      <c r="G298" s="15">
        <f t="shared" si="68"/>
        <v>14960.736445564882</v>
      </c>
      <c r="H298" s="15">
        <f t="shared" si="66"/>
        <v>561.30889999999999</v>
      </c>
      <c r="I298" s="31"/>
      <c r="J298" s="16"/>
      <c r="K298" s="15">
        <f t="shared" si="69"/>
        <v>118.43916352738866</v>
      </c>
    </row>
    <row r="299" spans="1:11" s="1" customFormat="1" ht="12.75" customHeight="1" x14ac:dyDescent="0.25">
      <c r="A299" s="2"/>
      <c r="B299" s="2" t="s">
        <v>18</v>
      </c>
      <c r="C299" s="6">
        <v>13233</v>
      </c>
      <c r="D299" s="6">
        <v>6500</v>
      </c>
      <c r="E299" s="6">
        <f t="shared" si="67"/>
        <v>1102.3089</v>
      </c>
      <c r="F299" s="6">
        <v>541</v>
      </c>
      <c r="G299" s="15">
        <f t="shared" si="68"/>
        <v>15522.045345564882</v>
      </c>
      <c r="H299" s="15">
        <f t="shared" si="66"/>
        <v>561.30889999999999</v>
      </c>
      <c r="I299" s="31"/>
      <c r="J299" s="16"/>
      <c r="K299" s="15">
        <f t="shared" si="69"/>
        <v>122.882858985722</v>
      </c>
    </row>
    <row r="300" spans="1:11" s="1" customFormat="1" ht="12.75" customHeight="1" x14ac:dyDescent="0.25">
      <c r="A300" s="2"/>
      <c r="B300" s="2" t="s">
        <v>19</v>
      </c>
      <c r="C300" s="6">
        <v>14067</v>
      </c>
      <c r="D300" s="6">
        <v>6500</v>
      </c>
      <c r="E300" s="6">
        <f t="shared" si="67"/>
        <v>1171.7810999999999</v>
      </c>
      <c r="F300" s="6">
        <v>541</v>
      </c>
      <c r="G300" s="15">
        <f t="shared" si="68"/>
        <v>16083.354245564882</v>
      </c>
      <c r="H300" s="15">
        <f t="shared" si="66"/>
        <v>630.78109999999992</v>
      </c>
      <c r="I300" s="31"/>
      <c r="J300" s="16"/>
      <c r="K300" s="15">
        <f t="shared" si="69"/>
        <v>127.32655444405533</v>
      </c>
    </row>
    <row r="301" spans="1:11" s="1" customFormat="1" ht="12.75" customHeight="1" x14ac:dyDescent="0.25">
      <c r="A301" s="2"/>
      <c r="B301" s="2" t="s">
        <v>20</v>
      </c>
      <c r="C301" s="6">
        <v>14067</v>
      </c>
      <c r="D301" s="6">
        <v>6500</v>
      </c>
      <c r="E301" s="6">
        <f t="shared" si="67"/>
        <v>1171.7810999999999</v>
      </c>
      <c r="F301" s="6">
        <v>541</v>
      </c>
      <c r="G301" s="15">
        <f t="shared" si="68"/>
        <v>16714.135345564882</v>
      </c>
      <c r="H301" s="15">
        <f t="shared" si="66"/>
        <v>630.78109999999992</v>
      </c>
      <c r="I301" s="41"/>
      <c r="J301" s="16"/>
      <c r="K301" s="15">
        <f t="shared" si="69"/>
        <v>132.32023815238867</v>
      </c>
    </row>
    <row r="302" spans="1:11" s="1" customFormat="1" ht="12.75" customHeight="1" x14ac:dyDescent="0.25">
      <c r="A302" s="2"/>
      <c r="B302" s="2" t="s">
        <v>21</v>
      </c>
      <c r="C302" s="6">
        <v>14067</v>
      </c>
      <c r="D302" s="6">
        <v>6500</v>
      </c>
      <c r="E302" s="6">
        <f t="shared" si="67"/>
        <v>1171.7810999999999</v>
      </c>
      <c r="F302" s="6">
        <v>541</v>
      </c>
      <c r="G302" s="15">
        <f t="shared" si="68"/>
        <v>17344.916445564882</v>
      </c>
      <c r="H302" s="15">
        <f t="shared" si="66"/>
        <v>630.78109999999992</v>
      </c>
      <c r="I302" s="41"/>
      <c r="J302" s="16"/>
      <c r="K302" s="15">
        <f t="shared" si="69"/>
        <v>137.31392186072199</v>
      </c>
    </row>
    <row r="303" spans="1:11" s="1" customFormat="1" ht="12.75" customHeight="1" x14ac:dyDescent="0.25">
      <c r="A303" s="2"/>
      <c r="B303" s="7" t="s">
        <v>22</v>
      </c>
      <c r="C303" s="8">
        <f>SUM(C290:C302)</f>
        <v>168694</v>
      </c>
      <c r="D303" s="9" t="s">
        <v>23</v>
      </c>
      <c r="E303" s="8">
        <f>SUM(E290:E302)</f>
        <v>14052.210200000001</v>
      </c>
      <c r="F303" s="8">
        <f>SUM(F290:F302)</f>
        <v>6492</v>
      </c>
      <c r="G303" s="30">
        <f>SUM(G290:G302)</f>
        <v>180115.93789234347</v>
      </c>
      <c r="H303" s="30">
        <f>SUM(H290:H302)</f>
        <v>7560.2102000000004</v>
      </c>
      <c r="I303" s="38">
        <f>H288/12</f>
        <v>7.9166666666666673E-3</v>
      </c>
      <c r="J303" s="23"/>
      <c r="K303" s="30">
        <f>SUM(K290:K302)</f>
        <v>1425.9178416477191</v>
      </c>
    </row>
    <row r="304" spans="1:11" s="1" customFormat="1" ht="12.75" customHeight="1" x14ac:dyDescent="0.25">
      <c r="A304" s="2"/>
      <c r="B304" s="2"/>
      <c r="C304" s="2"/>
      <c r="D304" s="2"/>
      <c r="E304" s="2"/>
      <c r="F304" s="2"/>
      <c r="G304" s="15"/>
      <c r="H304" s="15"/>
      <c r="I304" s="31"/>
      <c r="J304" s="16"/>
      <c r="K304" s="15"/>
    </row>
    <row r="305" spans="1:11" s="1" customFormat="1" ht="12.75" customHeight="1" x14ac:dyDescent="0.25">
      <c r="A305" s="2"/>
      <c r="B305" s="2" t="s">
        <v>24</v>
      </c>
      <c r="C305" s="10">
        <f>G303*I303</f>
        <v>1425.9178416477193</v>
      </c>
      <c r="D305" s="2"/>
      <c r="E305" s="2"/>
      <c r="F305" s="2" t="s">
        <v>25</v>
      </c>
      <c r="G305" s="73">
        <f>$C305+$H303</f>
        <v>8986.1280416477202</v>
      </c>
      <c r="H305" s="15"/>
      <c r="I305" s="15">
        <f>SUM($G$14,$G$33,$G$52,$G$72,$G$92,$G$111,$G$130,$G$150,$G$169,$G$188,$G$207,$G$226,$G$245,$G$265,$G$285,$G$305)</f>
        <v>19401.615387212601</v>
      </c>
      <c r="J305" s="143" t="str">
        <f>IF($K304=$C306,"Intt OK","Intt CHECK IT")</f>
        <v>Intt OK</v>
      </c>
      <c r="K305" s="15"/>
    </row>
    <row r="306" spans="1:11" s="1" customFormat="1" ht="12.75" customHeight="1" x14ac:dyDescent="0.25">
      <c r="H306" s="53"/>
      <c r="I306" s="135" t="str">
        <f>IF($I305=$G310,"OK","CHECK IT")</f>
        <v>OK</v>
      </c>
      <c r="J306" s="2"/>
      <c r="K306" s="28"/>
    </row>
    <row r="307" spans="1:11" s="1" customFormat="1" ht="12.75" customHeight="1" x14ac:dyDescent="0.25">
      <c r="A307" s="2"/>
      <c r="B307" s="438" t="s">
        <v>2</v>
      </c>
      <c r="C307" s="438"/>
      <c r="D307" s="438"/>
      <c r="E307" s="438" t="s">
        <v>3</v>
      </c>
      <c r="F307" s="438"/>
      <c r="G307" s="3" t="s">
        <v>4</v>
      </c>
      <c r="H307" s="136" t="s">
        <v>51</v>
      </c>
      <c r="I307" s="31"/>
      <c r="J307" s="2"/>
      <c r="K307" s="28"/>
    </row>
    <row r="308" spans="1:11" s="1" customFormat="1" ht="12.75" customHeight="1" x14ac:dyDescent="0.25">
      <c r="A308" s="2"/>
      <c r="B308" s="439" t="s">
        <v>110</v>
      </c>
      <c r="C308" s="439"/>
      <c r="D308" s="439"/>
      <c r="E308" s="439" t="s">
        <v>111</v>
      </c>
      <c r="F308" s="439"/>
      <c r="G308" s="4" t="s">
        <v>112</v>
      </c>
      <c r="H308" s="52" t="s">
        <v>52</v>
      </c>
      <c r="I308" s="45"/>
      <c r="J308" s="2"/>
      <c r="K308" s="28"/>
    </row>
    <row r="309" spans="1:11" s="1" customFormat="1" ht="12.75" customHeight="1" x14ac:dyDescent="0.25">
      <c r="A309" s="2"/>
      <c r="B309" s="3" t="s">
        <v>9</v>
      </c>
      <c r="C309" s="5" t="s">
        <v>10</v>
      </c>
      <c r="D309" s="3" t="s">
        <v>11</v>
      </c>
      <c r="E309" s="5" t="s">
        <v>12</v>
      </c>
      <c r="F309" s="3" t="s">
        <v>13</v>
      </c>
      <c r="G309" s="5" t="s">
        <v>14</v>
      </c>
      <c r="H309" s="48" t="s">
        <v>15</v>
      </c>
      <c r="I309" s="3" t="s">
        <v>16</v>
      </c>
      <c r="J309" s="2"/>
      <c r="K309" s="28"/>
    </row>
    <row r="310" spans="1:11" s="1" customFormat="1" ht="12.75" customHeight="1" x14ac:dyDescent="0.25">
      <c r="A310" s="2"/>
      <c r="B310" s="2" t="s">
        <v>27</v>
      </c>
      <c r="C310" s="6">
        <v>14067</v>
      </c>
      <c r="D310" s="6">
        <v>6500</v>
      </c>
      <c r="E310" s="6">
        <f>C310*8.33%</f>
        <v>1171.7810999999999</v>
      </c>
      <c r="F310" s="6">
        <v>541</v>
      </c>
      <c r="G310" s="15">
        <f>$G$14+$G$33+$G$52+$G$72+$G$92+$G$111+$G$130+$G$150+$G$169+$G$188+$G$207+$G$226+$G$245+$G$265+$G$285+$G$305</f>
        <v>19401.615387212601</v>
      </c>
      <c r="H310" s="15">
        <f t="shared" ref="H310:H321" si="70">E310-F310</f>
        <v>630.78109999999992</v>
      </c>
      <c r="I310" s="31"/>
      <c r="J310" s="16"/>
      <c r="K310" s="15">
        <f>(G310)*($H$308/12)</f>
        <v>133.38610578708665</v>
      </c>
    </row>
    <row r="311" spans="1:11" s="1" customFormat="1" ht="12.75" customHeight="1" x14ac:dyDescent="0.25">
      <c r="A311" s="2"/>
      <c r="B311" s="2" t="s">
        <v>28</v>
      </c>
      <c r="C311" s="6">
        <v>23541</v>
      </c>
      <c r="D311" s="6">
        <v>6500</v>
      </c>
      <c r="E311" s="6">
        <f t="shared" ref="E311:E321" si="71">C311*8.33%</f>
        <v>1960.9653000000001</v>
      </c>
      <c r="F311" s="6">
        <v>541</v>
      </c>
      <c r="G311" s="15">
        <f t="shared" ref="G311" si="72">$G310+$H310</f>
        <v>20032.396487212602</v>
      </c>
      <c r="H311" s="15">
        <f t="shared" si="70"/>
        <v>1419.9653000000001</v>
      </c>
      <c r="I311" s="31"/>
      <c r="J311" s="16"/>
      <c r="K311" s="15">
        <f t="shared" ref="K311:K321" si="73">(G311)*($H$308/12)</f>
        <v>137.72272584958662</v>
      </c>
    </row>
    <row r="312" spans="1:11" s="1" customFormat="1" ht="12.75" customHeight="1" x14ac:dyDescent="0.25">
      <c r="A312" s="2"/>
      <c r="B312" s="2" t="s">
        <v>29</v>
      </c>
      <c r="C312" s="6">
        <v>14067</v>
      </c>
      <c r="D312" s="6">
        <v>6500</v>
      </c>
      <c r="E312" s="6">
        <f t="shared" si="71"/>
        <v>1171.7810999999999</v>
      </c>
      <c r="F312" s="6">
        <v>541</v>
      </c>
      <c r="G312" s="15">
        <f t="shared" ref="G312:G321" si="74">$G311+$H311</f>
        <v>21452.361787212601</v>
      </c>
      <c r="H312" s="15">
        <f t="shared" si="70"/>
        <v>630.78109999999992</v>
      </c>
      <c r="I312" s="31"/>
      <c r="J312" s="16"/>
      <c r="K312" s="15">
        <f t="shared" si="73"/>
        <v>147.48498728708662</v>
      </c>
    </row>
    <row r="313" spans="1:11" s="1" customFormat="1" ht="12.75" customHeight="1" x14ac:dyDescent="0.25">
      <c r="A313" s="2"/>
      <c r="B313" s="2" t="s">
        <v>30</v>
      </c>
      <c r="C313" s="6">
        <v>14067</v>
      </c>
      <c r="D313" s="6">
        <v>6500</v>
      </c>
      <c r="E313" s="6">
        <f t="shared" si="71"/>
        <v>1171.7810999999999</v>
      </c>
      <c r="F313" s="6">
        <v>541</v>
      </c>
      <c r="G313" s="15">
        <f t="shared" si="74"/>
        <v>22083.142887212602</v>
      </c>
      <c r="H313" s="15">
        <f t="shared" si="70"/>
        <v>630.78109999999992</v>
      </c>
      <c r="I313" s="31"/>
      <c r="J313" s="16"/>
      <c r="K313" s="15">
        <f t="shared" si="73"/>
        <v>151.82160734958663</v>
      </c>
    </row>
    <row r="314" spans="1:11" s="1" customFormat="1" ht="12.75" customHeight="1" x14ac:dyDescent="0.25">
      <c r="A314" s="2"/>
      <c r="B314" s="2" t="s">
        <v>31</v>
      </c>
      <c r="C314" s="6">
        <v>14499</v>
      </c>
      <c r="D314" s="6">
        <v>6500</v>
      </c>
      <c r="E314" s="6">
        <f t="shared" si="71"/>
        <v>1207.7666999999999</v>
      </c>
      <c r="F314" s="6">
        <v>541</v>
      </c>
      <c r="G314" s="15">
        <f t="shared" si="74"/>
        <v>22713.923987212602</v>
      </c>
      <c r="H314" s="15">
        <f t="shared" si="70"/>
        <v>666.7666999999999</v>
      </c>
      <c r="I314" s="31"/>
      <c r="J314" s="16"/>
      <c r="K314" s="15">
        <f t="shared" si="73"/>
        <v>156.15822741208663</v>
      </c>
    </row>
    <row r="315" spans="1:11" s="1" customFormat="1" ht="12.75" customHeight="1" x14ac:dyDescent="0.25">
      <c r="A315" s="2"/>
      <c r="B315" s="2" t="s">
        <v>32</v>
      </c>
      <c r="C315" s="6">
        <v>14499</v>
      </c>
      <c r="D315" s="6">
        <v>6500</v>
      </c>
      <c r="E315" s="6">
        <f t="shared" si="71"/>
        <v>1207.7666999999999</v>
      </c>
      <c r="F315" s="6">
        <v>541</v>
      </c>
      <c r="G315" s="15">
        <f t="shared" si="74"/>
        <v>23380.690687212602</v>
      </c>
      <c r="H315" s="15">
        <f t="shared" si="70"/>
        <v>666.7666999999999</v>
      </c>
      <c r="I315" s="31"/>
      <c r="J315" s="16"/>
      <c r="K315" s="15">
        <f t="shared" si="73"/>
        <v>160.74224847458663</v>
      </c>
    </row>
    <row r="316" spans="1:11" s="1" customFormat="1" ht="12.75" customHeight="1" x14ac:dyDescent="0.25">
      <c r="A316" s="2"/>
      <c r="B316" s="2" t="s">
        <v>33</v>
      </c>
      <c r="C316" s="6">
        <v>14499</v>
      </c>
      <c r="D316" s="6">
        <v>6500</v>
      </c>
      <c r="E316" s="6">
        <f t="shared" si="71"/>
        <v>1207.7666999999999</v>
      </c>
      <c r="F316" s="6">
        <v>541</v>
      </c>
      <c r="G316" s="15">
        <f t="shared" si="74"/>
        <v>24047.457387212602</v>
      </c>
      <c r="H316" s="15">
        <f t="shared" si="70"/>
        <v>666.7666999999999</v>
      </c>
      <c r="I316" s="31"/>
      <c r="J316" s="16"/>
      <c r="K316" s="15">
        <f t="shared" si="73"/>
        <v>165.32626953708663</v>
      </c>
    </row>
    <row r="317" spans="1:11" s="1" customFormat="1" ht="12.75" customHeight="1" x14ac:dyDescent="0.25">
      <c r="A317" s="2"/>
      <c r="B317" s="2" t="s">
        <v>17</v>
      </c>
      <c r="C317" s="6">
        <v>14499</v>
      </c>
      <c r="D317" s="6">
        <v>6500</v>
      </c>
      <c r="E317" s="6">
        <f t="shared" si="71"/>
        <v>1207.7666999999999</v>
      </c>
      <c r="F317" s="6">
        <v>541</v>
      </c>
      <c r="G317" s="15">
        <f t="shared" si="74"/>
        <v>24714.224087212602</v>
      </c>
      <c r="H317" s="15">
        <f t="shared" si="70"/>
        <v>666.7666999999999</v>
      </c>
      <c r="I317" s="31"/>
      <c r="J317" s="16"/>
      <c r="K317" s="15">
        <f t="shared" si="73"/>
        <v>169.91029059958663</v>
      </c>
    </row>
    <row r="318" spans="1:11" s="1" customFormat="1" ht="12.75" customHeight="1" x14ac:dyDescent="0.25">
      <c r="A318" s="2"/>
      <c r="B318" s="2" t="s">
        <v>18</v>
      </c>
      <c r="C318" s="6">
        <v>14499</v>
      </c>
      <c r="D318" s="6">
        <v>6500</v>
      </c>
      <c r="E318" s="6">
        <f t="shared" si="71"/>
        <v>1207.7666999999999</v>
      </c>
      <c r="F318" s="6">
        <v>541</v>
      </c>
      <c r="G318" s="15">
        <f t="shared" si="74"/>
        <v>25380.990787212602</v>
      </c>
      <c r="H318" s="15">
        <f t="shared" si="70"/>
        <v>666.7666999999999</v>
      </c>
      <c r="I318" s="31"/>
      <c r="J318" s="16"/>
      <c r="K318" s="15">
        <f t="shared" si="73"/>
        <v>174.49431166208663</v>
      </c>
    </row>
    <row r="319" spans="1:11" s="1" customFormat="1" ht="12.75" customHeight="1" x14ac:dyDescent="0.25">
      <c r="A319" s="2"/>
      <c r="B319" s="2" t="s">
        <v>19</v>
      </c>
      <c r="C319" s="6">
        <v>14499</v>
      </c>
      <c r="D319" s="6">
        <v>6500</v>
      </c>
      <c r="E319" s="6">
        <f t="shared" si="71"/>
        <v>1207.7666999999999</v>
      </c>
      <c r="F319" s="6">
        <v>541</v>
      </c>
      <c r="G319" s="15">
        <f t="shared" si="74"/>
        <v>26047.757487212602</v>
      </c>
      <c r="H319" s="15">
        <f t="shared" si="70"/>
        <v>666.7666999999999</v>
      </c>
      <c r="I319" s="31"/>
      <c r="J319" s="16"/>
      <c r="K319" s="15">
        <f t="shared" si="73"/>
        <v>179.07833272458663</v>
      </c>
    </row>
    <row r="320" spans="1:11" s="1" customFormat="1" ht="12.75" customHeight="1" x14ac:dyDescent="0.25">
      <c r="A320" s="2"/>
      <c r="B320" s="2" t="s">
        <v>20</v>
      </c>
      <c r="C320" s="6">
        <v>15573</v>
      </c>
      <c r="D320" s="6">
        <v>6500</v>
      </c>
      <c r="E320" s="6">
        <f t="shared" si="71"/>
        <v>1297.2309</v>
      </c>
      <c r="F320" s="6">
        <v>541</v>
      </c>
      <c r="G320" s="15">
        <f t="shared" si="74"/>
        <v>26714.524187212603</v>
      </c>
      <c r="H320" s="15">
        <f t="shared" si="70"/>
        <v>756.23090000000002</v>
      </c>
      <c r="I320" s="31"/>
      <c r="J320" s="16"/>
      <c r="K320" s="15">
        <f t="shared" si="73"/>
        <v>183.66235378708663</v>
      </c>
    </row>
    <row r="321" spans="1:12" s="1" customFormat="1" ht="12.75" customHeight="1" x14ac:dyDescent="0.25">
      <c r="A321" s="2"/>
      <c r="B321" s="2" t="s">
        <v>21</v>
      </c>
      <c r="C321" s="6">
        <v>15573</v>
      </c>
      <c r="D321" s="6">
        <v>6500</v>
      </c>
      <c r="E321" s="6">
        <f t="shared" si="71"/>
        <v>1297.2309</v>
      </c>
      <c r="F321" s="6">
        <v>541</v>
      </c>
      <c r="G321" s="15">
        <f t="shared" si="74"/>
        <v>27470.755087212601</v>
      </c>
      <c r="H321" s="15">
        <f t="shared" si="70"/>
        <v>756.23090000000002</v>
      </c>
      <c r="I321" s="41"/>
      <c r="J321" s="16"/>
      <c r="K321" s="15">
        <f t="shared" si="73"/>
        <v>188.86144122458663</v>
      </c>
    </row>
    <row r="322" spans="1:12" s="1" customFormat="1" ht="12.75" customHeight="1" x14ac:dyDescent="0.25">
      <c r="A322" s="2"/>
      <c r="B322" s="7" t="s">
        <v>22</v>
      </c>
      <c r="C322" s="8">
        <f>SUM(C310:C321)</f>
        <v>183882</v>
      </c>
      <c r="D322" s="9" t="s">
        <v>23</v>
      </c>
      <c r="E322" s="8">
        <f>SUM(E310:E321)</f>
        <v>15317.370600000002</v>
      </c>
      <c r="F322" s="8">
        <f>SUM(F310:F321)</f>
        <v>6492</v>
      </c>
      <c r="G322" s="30">
        <f>SUM(G310:G321)</f>
        <v>283439.8402465512</v>
      </c>
      <c r="H322" s="30">
        <f>SUM(H310:H321)</f>
        <v>8825.370600000002</v>
      </c>
      <c r="I322" s="38">
        <f>H308/12</f>
        <v>6.875E-3</v>
      </c>
      <c r="J322" s="23"/>
      <c r="K322" s="30">
        <f>SUM(K310:K321)</f>
        <v>1948.6489016950393</v>
      </c>
    </row>
    <row r="323" spans="1:12" s="1" customFormat="1" ht="12.75" customHeight="1" x14ac:dyDescent="0.25">
      <c r="A323" s="2"/>
      <c r="B323" s="2"/>
      <c r="C323" s="2"/>
      <c r="D323" s="2"/>
      <c r="E323" s="2"/>
      <c r="F323" s="2"/>
      <c r="G323" s="15"/>
      <c r="H323" s="15"/>
      <c r="I323" s="31"/>
      <c r="J323" s="16"/>
      <c r="K323" s="15"/>
    </row>
    <row r="324" spans="1:12" s="1" customFormat="1" ht="12.75" customHeight="1" x14ac:dyDescent="0.25">
      <c r="A324" s="2"/>
      <c r="B324" s="2" t="s">
        <v>24</v>
      </c>
      <c r="C324" s="10">
        <f>G322*I322</f>
        <v>1948.6489016950395</v>
      </c>
      <c r="D324" s="2"/>
      <c r="E324" s="2"/>
      <c r="F324" s="2" t="s">
        <v>25</v>
      </c>
      <c r="G324" s="73">
        <f>$C324+$H322</f>
        <v>10774.019501695042</v>
      </c>
      <c r="H324" s="15"/>
      <c r="I324" s="15">
        <f>SUM($G$14,$G$33,$G$52,$G$72,$G$92,$G$111,$G$130,$G$150,$G$169,$G$188,$G$207,$G$226,$G$245,$G$265,$G$285,$G$305,$G$324)</f>
        <v>30175.634888907643</v>
      </c>
      <c r="J324" s="143" t="str">
        <f>IF($K323=$C325,"Intt OK","Intt CHECK IT")</f>
        <v>Intt OK</v>
      </c>
      <c r="K324" s="15"/>
    </row>
    <row r="325" spans="1:12" s="1" customFormat="1" ht="12.75" customHeight="1" x14ac:dyDescent="0.25">
      <c r="H325" s="53"/>
      <c r="I325" s="135" t="str">
        <f>IF($I324=$G329,"OK","CHECK IT")</f>
        <v>OK</v>
      </c>
      <c r="J325" s="2"/>
      <c r="K325" s="28"/>
    </row>
    <row r="326" spans="1:12" s="1" customFormat="1" ht="12.75" customHeight="1" x14ac:dyDescent="0.25">
      <c r="A326" s="2"/>
      <c r="B326" s="438" t="s">
        <v>2</v>
      </c>
      <c r="C326" s="438"/>
      <c r="D326" s="438"/>
      <c r="E326" s="438" t="s">
        <v>3</v>
      </c>
      <c r="F326" s="438"/>
      <c r="G326" s="3" t="s">
        <v>4</v>
      </c>
      <c r="H326" s="136" t="s">
        <v>53</v>
      </c>
      <c r="I326" s="31"/>
      <c r="J326" s="2"/>
      <c r="K326" s="28"/>
    </row>
    <row r="327" spans="1:12" s="1" customFormat="1" ht="12.75" customHeight="1" x14ac:dyDescent="0.25">
      <c r="A327" s="2"/>
      <c r="B327" s="439" t="s">
        <v>110</v>
      </c>
      <c r="C327" s="439"/>
      <c r="D327" s="439"/>
      <c r="E327" s="439" t="s">
        <v>111</v>
      </c>
      <c r="F327" s="439"/>
      <c r="G327" s="4" t="s">
        <v>112</v>
      </c>
      <c r="H327" s="52" t="s">
        <v>45</v>
      </c>
      <c r="I327" s="45"/>
      <c r="J327" s="2"/>
      <c r="K327" s="28"/>
    </row>
    <row r="328" spans="1:12" s="1" customFormat="1" ht="12.75" customHeight="1" x14ac:dyDescent="0.25">
      <c r="A328" s="2"/>
      <c r="B328" s="3" t="s">
        <v>9</v>
      </c>
      <c r="C328" s="5" t="s">
        <v>10</v>
      </c>
      <c r="D328" s="3" t="s">
        <v>11</v>
      </c>
      <c r="E328" s="5" t="s">
        <v>12</v>
      </c>
      <c r="F328" s="3" t="s">
        <v>13</v>
      </c>
      <c r="G328" s="5" t="s">
        <v>14</v>
      </c>
      <c r="H328" s="48" t="s">
        <v>15</v>
      </c>
      <c r="I328" s="3" t="s">
        <v>16</v>
      </c>
      <c r="J328" s="2"/>
      <c r="K328" s="28"/>
    </row>
    <row r="329" spans="1:12" s="1" customFormat="1" ht="12.75" customHeight="1" x14ac:dyDescent="0.25">
      <c r="A329" s="2"/>
      <c r="B329" s="2" t="s">
        <v>27</v>
      </c>
      <c r="C329" s="6">
        <v>15573</v>
      </c>
      <c r="D329" s="6">
        <v>6500</v>
      </c>
      <c r="E329" s="6">
        <f>C329*8.33%</f>
        <v>1297.2309</v>
      </c>
      <c r="F329" s="6">
        <v>541</v>
      </c>
      <c r="G329" s="15">
        <f>$G$14+$G$33+$G$52+$G$72+$G$92+$G$111+$G$130+$G$150+$G$169+$G$188+$G$207+$G$226+$G$245+$G$265+$G$285+$G$305+$G$324</f>
        <v>30175.634888907643</v>
      </c>
      <c r="H329" s="15">
        <f t="shared" ref="H329:H340" si="75">E329-F329</f>
        <v>756.23090000000002</v>
      </c>
      <c r="I329" s="31"/>
      <c r="J329" s="16"/>
      <c r="K329" s="15">
        <f>(G329)*($H$327/12)</f>
        <v>213.74408046309583</v>
      </c>
    </row>
    <row r="330" spans="1:12" s="1" customFormat="1" ht="12.75" customHeight="1" x14ac:dyDescent="0.25">
      <c r="A330" s="2"/>
      <c r="B330" s="2" t="s">
        <v>28</v>
      </c>
      <c r="C330" s="6">
        <v>15573</v>
      </c>
      <c r="D330" s="6">
        <v>6500</v>
      </c>
      <c r="E330" s="6">
        <f t="shared" ref="E330:E340" si="76">C330*8.33%</f>
        <v>1297.2309</v>
      </c>
      <c r="F330" s="6">
        <v>541</v>
      </c>
      <c r="G330" s="15">
        <f t="shared" ref="G330:G340" si="77">$G329+$H329</f>
        <v>30931.865788907642</v>
      </c>
      <c r="H330" s="15">
        <f t="shared" si="75"/>
        <v>756.23090000000002</v>
      </c>
      <c r="I330" s="31"/>
      <c r="J330" s="16"/>
      <c r="K330" s="15">
        <f t="shared" ref="K330:K340" si="78">(G330)*($H$327/12)</f>
        <v>219.10071600476249</v>
      </c>
    </row>
    <row r="331" spans="1:12" s="1" customFormat="1" ht="12.75" customHeight="1" x14ac:dyDescent="0.25">
      <c r="A331" s="2"/>
      <c r="B331" s="2" t="s">
        <v>29</v>
      </c>
      <c r="C331" s="6">
        <v>15573</v>
      </c>
      <c r="D331" s="6">
        <v>6500</v>
      </c>
      <c r="E331" s="6">
        <f t="shared" si="76"/>
        <v>1297.2309</v>
      </c>
      <c r="F331" s="6">
        <v>541</v>
      </c>
      <c r="G331" s="15">
        <f t="shared" si="77"/>
        <v>31688.096688907641</v>
      </c>
      <c r="H331" s="15">
        <f t="shared" si="75"/>
        <v>756.23090000000002</v>
      </c>
      <c r="I331" s="31"/>
      <c r="J331" s="16"/>
      <c r="K331" s="15">
        <f t="shared" si="78"/>
        <v>224.45735154642915</v>
      </c>
    </row>
    <row r="332" spans="1:12" s="1" customFormat="1" ht="12.75" customHeight="1" x14ac:dyDescent="0.25">
      <c r="A332" s="2"/>
      <c r="B332" s="2" t="s">
        <v>30</v>
      </c>
      <c r="C332" s="6">
        <v>15573</v>
      </c>
      <c r="D332" s="6">
        <v>6500</v>
      </c>
      <c r="E332" s="6">
        <f t="shared" si="76"/>
        <v>1297.2309</v>
      </c>
      <c r="F332" s="6">
        <v>541</v>
      </c>
      <c r="G332" s="15">
        <f t="shared" si="77"/>
        <v>32444.327588907639</v>
      </c>
      <c r="H332" s="15">
        <f t="shared" si="75"/>
        <v>756.23090000000002</v>
      </c>
      <c r="I332" s="31"/>
      <c r="J332" s="16"/>
      <c r="K332" s="15">
        <f t="shared" si="78"/>
        <v>229.81398708809579</v>
      </c>
    </row>
    <row r="333" spans="1:12" s="1" customFormat="1" ht="12.75" customHeight="1" x14ac:dyDescent="0.25">
      <c r="A333" s="2"/>
      <c r="B333" s="2" t="s">
        <v>31</v>
      </c>
      <c r="C333" s="6">
        <v>16052</v>
      </c>
      <c r="D333" s="6">
        <v>6500</v>
      </c>
      <c r="E333" s="6">
        <f t="shared" si="76"/>
        <v>1337.1315999999999</v>
      </c>
      <c r="F333" s="6">
        <v>541</v>
      </c>
      <c r="G333" s="15">
        <f t="shared" si="77"/>
        <v>33200.558488907642</v>
      </c>
      <c r="H333" s="15">
        <f t="shared" si="75"/>
        <v>796.13159999999993</v>
      </c>
      <c r="I333" s="31"/>
      <c r="J333" s="16"/>
      <c r="K333" s="15">
        <f t="shared" si="78"/>
        <v>235.17062262976248</v>
      </c>
      <c r="L333" s="1" t="s">
        <v>54</v>
      </c>
    </row>
    <row r="334" spans="1:12" s="1" customFormat="1" ht="12.75" customHeight="1" x14ac:dyDescent="0.25">
      <c r="A334" s="2"/>
      <c r="B334" s="2" t="s">
        <v>32</v>
      </c>
      <c r="C334" s="6">
        <v>16052</v>
      </c>
      <c r="D334" s="6">
        <v>6500</v>
      </c>
      <c r="E334" s="6">
        <f t="shared" si="76"/>
        <v>1337.1315999999999</v>
      </c>
      <c r="F334" s="6">
        <v>541</v>
      </c>
      <c r="G334" s="15">
        <f t="shared" si="77"/>
        <v>33996.690088907642</v>
      </c>
      <c r="H334" s="15">
        <f t="shared" si="75"/>
        <v>796.13159999999993</v>
      </c>
      <c r="I334" s="31"/>
      <c r="J334" s="16"/>
      <c r="K334" s="15">
        <f t="shared" si="78"/>
        <v>240.80988812976247</v>
      </c>
    </row>
    <row r="335" spans="1:12" s="1" customFormat="1" ht="12.75" customHeight="1" x14ac:dyDescent="0.25">
      <c r="A335" s="2"/>
      <c r="B335" s="2" t="s">
        <v>33</v>
      </c>
      <c r="C335" s="6">
        <v>16052</v>
      </c>
      <c r="D335" s="6">
        <v>6500</v>
      </c>
      <c r="E335" s="6">
        <f t="shared" si="76"/>
        <v>1337.1315999999999</v>
      </c>
      <c r="F335" s="6">
        <v>541</v>
      </c>
      <c r="G335" s="15">
        <f t="shared" si="77"/>
        <v>34792.821688907643</v>
      </c>
      <c r="H335" s="15">
        <f t="shared" si="75"/>
        <v>796.13159999999993</v>
      </c>
      <c r="I335" s="31"/>
      <c r="J335" s="16"/>
      <c r="K335" s="15">
        <f t="shared" si="78"/>
        <v>246.44915362976249</v>
      </c>
    </row>
    <row r="336" spans="1:12" s="1" customFormat="1" ht="12.75" customHeight="1" x14ac:dyDescent="0.25">
      <c r="A336" s="2"/>
      <c r="B336" s="2" t="s">
        <v>17</v>
      </c>
      <c r="C336" s="6">
        <v>16052</v>
      </c>
      <c r="D336" s="6">
        <v>6500</v>
      </c>
      <c r="E336" s="6">
        <f t="shared" si="76"/>
        <v>1337.1315999999999</v>
      </c>
      <c r="F336" s="6">
        <v>541</v>
      </c>
      <c r="G336" s="15">
        <f t="shared" si="77"/>
        <v>35588.953288907644</v>
      </c>
      <c r="H336" s="15">
        <f t="shared" si="75"/>
        <v>796.13159999999993</v>
      </c>
      <c r="I336" s="31"/>
      <c r="J336" s="16"/>
      <c r="K336" s="15">
        <f t="shared" si="78"/>
        <v>252.08841912976249</v>
      </c>
    </row>
    <row r="337" spans="1:11" s="1" customFormat="1" ht="12.75" customHeight="1" x14ac:dyDescent="0.25">
      <c r="A337" s="2"/>
      <c r="B337" s="2" t="s">
        <v>18</v>
      </c>
      <c r="C337" s="6">
        <v>16052</v>
      </c>
      <c r="D337" s="6">
        <v>6500</v>
      </c>
      <c r="E337" s="6">
        <f t="shared" si="76"/>
        <v>1337.1315999999999</v>
      </c>
      <c r="F337" s="6">
        <v>541</v>
      </c>
      <c r="G337" s="15">
        <f t="shared" si="77"/>
        <v>36385.084888907644</v>
      </c>
      <c r="H337" s="15">
        <f t="shared" si="75"/>
        <v>796.13159999999993</v>
      </c>
      <c r="I337" s="31"/>
      <c r="J337" s="16"/>
      <c r="K337" s="15">
        <f t="shared" si="78"/>
        <v>257.72768462976251</v>
      </c>
    </row>
    <row r="338" spans="1:11" s="1" customFormat="1" ht="12.75" customHeight="1" x14ac:dyDescent="0.25">
      <c r="A338" s="2"/>
      <c r="B338" s="2" t="s">
        <v>19</v>
      </c>
      <c r="C338" s="6">
        <v>16052</v>
      </c>
      <c r="D338" s="6">
        <v>6500</v>
      </c>
      <c r="E338" s="6">
        <f t="shared" si="76"/>
        <v>1337.1315999999999</v>
      </c>
      <c r="F338" s="6">
        <v>541</v>
      </c>
      <c r="G338" s="15">
        <f t="shared" si="77"/>
        <v>37181.216488907645</v>
      </c>
      <c r="H338" s="15">
        <f t="shared" si="75"/>
        <v>796.13159999999993</v>
      </c>
      <c r="I338" s="31"/>
      <c r="J338" s="16"/>
      <c r="K338" s="15">
        <f t="shared" si="78"/>
        <v>263.36695012976253</v>
      </c>
    </row>
    <row r="339" spans="1:11" s="1" customFormat="1" ht="12.75" customHeight="1" x14ac:dyDescent="0.25">
      <c r="A339" s="2"/>
      <c r="B339" s="2" t="s">
        <v>20</v>
      </c>
      <c r="C339" s="6">
        <v>16826</v>
      </c>
      <c r="D339" s="6">
        <v>6500</v>
      </c>
      <c r="E339" s="6">
        <f t="shared" si="76"/>
        <v>1401.6058</v>
      </c>
      <c r="F339" s="6">
        <v>541</v>
      </c>
      <c r="G339" s="15">
        <f t="shared" si="77"/>
        <v>37977.348088907645</v>
      </c>
      <c r="H339" s="15">
        <f t="shared" si="75"/>
        <v>860.60580000000004</v>
      </c>
      <c r="I339" s="31"/>
      <c r="J339" s="16"/>
      <c r="K339" s="15">
        <f t="shared" si="78"/>
        <v>269.00621562976249</v>
      </c>
    </row>
    <row r="340" spans="1:11" s="1" customFormat="1" ht="12.75" customHeight="1" x14ac:dyDescent="0.25">
      <c r="A340" s="2"/>
      <c r="B340" s="2" t="s">
        <v>21</v>
      </c>
      <c r="C340" s="6">
        <v>16826</v>
      </c>
      <c r="D340" s="6">
        <v>6500</v>
      </c>
      <c r="E340" s="6">
        <f t="shared" si="76"/>
        <v>1401.6058</v>
      </c>
      <c r="F340" s="6">
        <v>541</v>
      </c>
      <c r="G340" s="15">
        <f t="shared" si="77"/>
        <v>38837.953888907643</v>
      </c>
      <c r="H340" s="15">
        <f t="shared" si="75"/>
        <v>860.60580000000004</v>
      </c>
      <c r="I340" s="31"/>
      <c r="J340" s="16"/>
      <c r="K340" s="15">
        <f t="shared" si="78"/>
        <v>275.10217337976252</v>
      </c>
    </row>
    <row r="341" spans="1:11" s="1" customFormat="1" ht="12.75" customHeight="1" x14ac:dyDescent="0.25">
      <c r="A341" s="2"/>
      <c r="B341" s="7" t="s">
        <v>22</v>
      </c>
      <c r="C341" s="8">
        <f>SUM(C329:C340)</f>
        <v>192256</v>
      </c>
      <c r="D341" s="9" t="s">
        <v>23</v>
      </c>
      <c r="E341" s="8">
        <f>SUM(E329:E340)</f>
        <v>16014.924800000001</v>
      </c>
      <c r="F341" s="8">
        <f>SUM(F329:F340)</f>
        <v>6492</v>
      </c>
      <c r="G341" s="30">
        <f>SUM(G329:G340)</f>
        <v>413200.55186689168</v>
      </c>
      <c r="H341" s="30">
        <f>SUM(H329:H340)</f>
        <v>9522.924799999997</v>
      </c>
      <c r="I341" s="38">
        <f>H327/12</f>
        <v>7.0833333333333338E-3</v>
      </c>
      <c r="J341" s="23"/>
      <c r="K341" s="30">
        <f>SUM(K329:K340)</f>
        <v>2926.8372423904839</v>
      </c>
    </row>
    <row r="342" spans="1:11" s="1" customFormat="1" ht="12.75" customHeight="1" x14ac:dyDescent="0.25">
      <c r="A342" s="2"/>
      <c r="B342" s="2"/>
      <c r="C342" s="2"/>
      <c r="D342" s="2"/>
      <c r="E342" s="2"/>
      <c r="F342" s="2"/>
      <c r="G342" s="15"/>
      <c r="H342" s="15"/>
      <c r="I342" s="31"/>
      <c r="J342" s="16"/>
      <c r="K342" s="15"/>
    </row>
    <row r="343" spans="1:11" s="1" customFormat="1" ht="12.75" customHeight="1" x14ac:dyDescent="0.25">
      <c r="A343" s="2"/>
      <c r="B343" s="2" t="s">
        <v>24</v>
      </c>
      <c r="C343" s="10">
        <f>G341*I341</f>
        <v>2926.837242390483</v>
      </c>
      <c r="D343" s="2"/>
      <c r="E343" s="2"/>
      <c r="F343" s="2" t="s">
        <v>25</v>
      </c>
      <c r="G343" s="73">
        <f>$C343+$H341</f>
        <v>12449.762042390481</v>
      </c>
      <c r="H343" s="15"/>
      <c r="I343" s="15">
        <f>SUM($G$14,$G$33,$G$52,$G$72,$G$92,$G$111,$G$130,$G$150,$G$169,$G$188,$G$207,$G$226,$G$245,$G$265,$G$285,$G$305,$G$324,$G$343)</f>
        <v>42625.396931298121</v>
      </c>
      <c r="J343" s="143" t="str">
        <f>IF($K342=$C344,"Intt OK","Intt CHECK IT")</f>
        <v>Intt OK</v>
      </c>
      <c r="K343" s="15"/>
    </row>
    <row r="344" spans="1:11" s="1" customFormat="1" ht="12.75" customHeight="1" x14ac:dyDescent="0.25">
      <c r="H344" s="53"/>
      <c r="I344" s="135" t="str">
        <f>IF($I343=$G348,"OK","CHECK IT")</f>
        <v>OK</v>
      </c>
      <c r="J344" s="2"/>
      <c r="K344" s="28"/>
    </row>
    <row r="345" spans="1:11" s="1" customFormat="1" ht="12.75" customHeight="1" x14ac:dyDescent="0.25">
      <c r="A345" s="2"/>
      <c r="B345" s="438" t="s">
        <v>2</v>
      </c>
      <c r="C345" s="438"/>
      <c r="D345" s="438"/>
      <c r="E345" s="438" t="s">
        <v>3</v>
      </c>
      <c r="F345" s="438"/>
      <c r="G345" s="3" t="s">
        <v>4</v>
      </c>
      <c r="H345" s="136" t="s">
        <v>55</v>
      </c>
      <c r="I345" s="31"/>
      <c r="J345" s="2"/>
      <c r="K345" s="28"/>
    </row>
    <row r="346" spans="1:11" s="1" customFormat="1" ht="12.75" customHeight="1" x14ac:dyDescent="0.25">
      <c r="A346" s="2"/>
      <c r="B346" s="439" t="s">
        <v>110</v>
      </c>
      <c r="C346" s="439"/>
      <c r="D346" s="439"/>
      <c r="E346" s="439" t="s">
        <v>111</v>
      </c>
      <c r="F346" s="439"/>
      <c r="G346" s="4" t="s">
        <v>112</v>
      </c>
      <c r="H346" s="52" t="s">
        <v>56</v>
      </c>
      <c r="I346" s="45"/>
      <c r="J346" s="2"/>
      <c r="K346" s="28"/>
    </row>
    <row r="347" spans="1:11" s="1" customFormat="1" ht="12.75" customHeight="1" x14ac:dyDescent="0.25">
      <c r="A347" s="2"/>
      <c r="B347" s="3" t="s">
        <v>9</v>
      </c>
      <c r="C347" s="5" t="s">
        <v>10</v>
      </c>
      <c r="D347" s="3" t="s">
        <v>11</v>
      </c>
      <c r="E347" s="5" t="s">
        <v>12</v>
      </c>
      <c r="F347" s="3" t="s">
        <v>13</v>
      </c>
      <c r="G347" s="5" t="s">
        <v>14</v>
      </c>
      <c r="H347" s="48" t="s">
        <v>15</v>
      </c>
      <c r="I347" s="3" t="s">
        <v>16</v>
      </c>
      <c r="J347" s="2"/>
      <c r="K347" s="28"/>
    </row>
    <row r="348" spans="1:11" s="1" customFormat="1" ht="12.75" customHeight="1" x14ac:dyDescent="0.25">
      <c r="A348" s="2"/>
      <c r="B348" s="2" t="s">
        <v>27</v>
      </c>
      <c r="C348" s="6">
        <v>18179</v>
      </c>
      <c r="D348" s="6">
        <v>6500</v>
      </c>
      <c r="E348" s="6">
        <f>C348*8.33%</f>
        <v>1514.3107</v>
      </c>
      <c r="F348" s="6">
        <v>541</v>
      </c>
      <c r="G348" s="15">
        <f>$G$14+$G$33+$G$52+$G$72+$G$92+$G$111+$G$130+$G$150+$G$169+$G$188+$G$207+$G$226+$G$245+$G$265+$G$285+$G$305+$G$324+$G$343</f>
        <v>42625.396931298121</v>
      </c>
      <c r="H348" s="15">
        <f t="shared" ref="H348:H360" si="79">E348-F348</f>
        <v>973.3107</v>
      </c>
      <c r="I348" s="31"/>
      <c r="J348" s="16"/>
      <c r="K348" s="15">
        <f>(G348)*($H$346/12)</f>
        <v>310.81018595738209</v>
      </c>
    </row>
    <row r="349" spans="1:11" s="1" customFormat="1" ht="12.75" customHeight="1" x14ac:dyDescent="0.25">
      <c r="A349" s="2"/>
      <c r="B349" s="2" t="s">
        <v>119</v>
      </c>
      <c r="C349" s="6">
        <v>3996</v>
      </c>
      <c r="D349" s="6">
        <v>6500</v>
      </c>
      <c r="E349" s="6">
        <f t="shared" ref="E349:E360" si="80">C349*8.33%</f>
        <v>332.86680000000001</v>
      </c>
      <c r="F349" s="6">
        <v>0</v>
      </c>
      <c r="G349" s="15">
        <f t="shared" ref="G349:G360" si="81">$G348+$H348</f>
        <v>43598.707631298123</v>
      </c>
      <c r="H349" s="15">
        <f t="shared" si="79"/>
        <v>332.86680000000001</v>
      </c>
      <c r="I349" s="31"/>
      <c r="J349" s="16"/>
      <c r="K349" s="15">
        <f t="shared" ref="K349:K360" si="82">(G349)*($H$346/12)</f>
        <v>317.9072431448821</v>
      </c>
    </row>
    <row r="350" spans="1:11" s="1" customFormat="1" ht="12.75" customHeight="1" x14ac:dyDescent="0.25">
      <c r="A350" s="2"/>
      <c r="B350" s="2" t="s">
        <v>28</v>
      </c>
      <c r="C350" s="6">
        <v>18179</v>
      </c>
      <c r="D350" s="6">
        <v>6500</v>
      </c>
      <c r="E350" s="6">
        <f t="shared" si="80"/>
        <v>1514.3107</v>
      </c>
      <c r="F350" s="6">
        <v>541</v>
      </c>
      <c r="G350" s="15">
        <f t="shared" si="81"/>
        <v>43931.574431298126</v>
      </c>
      <c r="H350" s="15">
        <f t="shared" si="79"/>
        <v>973.3107</v>
      </c>
      <c r="I350" s="31"/>
      <c r="J350" s="16"/>
      <c r="K350" s="15">
        <f t="shared" si="82"/>
        <v>320.33439689488216</v>
      </c>
    </row>
    <row r="351" spans="1:11" s="1" customFormat="1" ht="12.75" customHeight="1" x14ac:dyDescent="0.25">
      <c r="A351" s="2"/>
      <c r="B351" s="2" t="s">
        <v>29</v>
      </c>
      <c r="C351" s="6">
        <v>18179</v>
      </c>
      <c r="D351" s="6">
        <v>6500</v>
      </c>
      <c r="E351" s="6">
        <f t="shared" si="80"/>
        <v>1514.3107</v>
      </c>
      <c r="F351" s="6">
        <v>541</v>
      </c>
      <c r="G351" s="15">
        <f t="shared" si="81"/>
        <v>44904.885131298128</v>
      </c>
      <c r="H351" s="15">
        <f t="shared" si="79"/>
        <v>973.3107</v>
      </c>
      <c r="I351" s="31"/>
      <c r="J351" s="16"/>
      <c r="K351" s="15">
        <f t="shared" si="82"/>
        <v>327.43145408238217</v>
      </c>
    </row>
    <row r="352" spans="1:11" s="1" customFormat="1" ht="12.75" customHeight="1" x14ac:dyDescent="0.25">
      <c r="A352" s="2"/>
      <c r="B352" s="2" t="s">
        <v>30</v>
      </c>
      <c r="C352" s="6">
        <v>18179</v>
      </c>
      <c r="D352" s="6">
        <v>6500</v>
      </c>
      <c r="E352" s="6">
        <f t="shared" si="80"/>
        <v>1514.3107</v>
      </c>
      <c r="F352" s="6">
        <v>541</v>
      </c>
      <c r="G352" s="15">
        <f t="shared" si="81"/>
        <v>45878.19583129813</v>
      </c>
      <c r="H352" s="15">
        <f t="shared" si="79"/>
        <v>973.3107</v>
      </c>
      <c r="I352" s="31"/>
      <c r="J352" s="16"/>
      <c r="K352" s="15">
        <f t="shared" si="82"/>
        <v>334.52851126988219</v>
      </c>
    </row>
    <row r="353" spans="1:11" s="1" customFormat="1" ht="12.75" customHeight="1" x14ac:dyDescent="0.25">
      <c r="A353" s="2"/>
      <c r="B353" s="2" t="s">
        <v>31</v>
      </c>
      <c r="C353" s="6">
        <v>18726</v>
      </c>
      <c r="D353" s="6">
        <v>6500</v>
      </c>
      <c r="E353" s="6">
        <f t="shared" si="80"/>
        <v>1559.8758</v>
      </c>
      <c r="F353" s="6">
        <v>541</v>
      </c>
      <c r="G353" s="15">
        <f t="shared" si="81"/>
        <v>46851.506531298131</v>
      </c>
      <c r="H353" s="15">
        <f t="shared" si="79"/>
        <v>1018.8758</v>
      </c>
      <c r="I353" s="31"/>
      <c r="J353" s="16"/>
      <c r="K353" s="15">
        <f t="shared" si="82"/>
        <v>341.6255684573822</v>
      </c>
    </row>
    <row r="354" spans="1:11" s="1" customFormat="1" ht="12.75" customHeight="1" x14ac:dyDescent="0.25">
      <c r="A354" s="2"/>
      <c r="B354" s="2" t="s">
        <v>32</v>
      </c>
      <c r="C354" s="6">
        <v>18726</v>
      </c>
      <c r="D354" s="6">
        <v>6500</v>
      </c>
      <c r="E354" s="6">
        <f t="shared" si="80"/>
        <v>1559.8758</v>
      </c>
      <c r="F354" s="6">
        <v>541</v>
      </c>
      <c r="G354" s="15">
        <f t="shared" si="81"/>
        <v>47870.382331298133</v>
      </c>
      <c r="H354" s="15">
        <f t="shared" si="79"/>
        <v>1018.8758</v>
      </c>
      <c r="I354" s="31"/>
      <c r="J354" s="16"/>
      <c r="K354" s="15">
        <f t="shared" si="82"/>
        <v>349.0548711657155</v>
      </c>
    </row>
    <row r="355" spans="1:11" s="1" customFormat="1" ht="12.75" customHeight="1" x14ac:dyDescent="0.25">
      <c r="A355" s="2"/>
      <c r="B355" s="2" t="s">
        <v>33</v>
      </c>
      <c r="C355" s="6">
        <v>18726</v>
      </c>
      <c r="D355" s="6">
        <v>6500</v>
      </c>
      <c r="E355" s="6">
        <f t="shared" si="80"/>
        <v>1559.8758</v>
      </c>
      <c r="F355" s="6">
        <v>541</v>
      </c>
      <c r="G355" s="15">
        <f t="shared" si="81"/>
        <v>48889.258131298135</v>
      </c>
      <c r="H355" s="15">
        <f t="shared" si="79"/>
        <v>1018.8758</v>
      </c>
      <c r="I355" s="31"/>
      <c r="J355" s="16"/>
      <c r="K355" s="15">
        <f t="shared" si="82"/>
        <v>356.48417387404885</v>
      </c>
    </row>
    <row r="356" spans="1:11" s="1" customFormat="1" ht="12.75" customHeight="1" x14ac:dyDescent="0.25">
      <c r="A356" s="2"/>
      <c r="B356" s="2" t="s">
        <v>17</v>
      </c>
      <c r="C356" s="6">
        <v>18726</v>
      </c>
      <c r="D356" s="6">
        <v>6500</v>
      </c>
      <c r="E356" s="6">
        <f t="shared" si="80"/>
        <v>1559.8758</v>
      </c>
      <c r="F356" s="6">
        <v>541</v>
      </c>
      <c r="G356" s="15">
        <f t="shared" si="81"/>
        <v>49908.133931298136</v>
      </c>
      <c r="H356" s="15">
        <f t="shared" si="79"/>
        <v>1018.8758</v>
      </c>
      <c r="I356" s="31"/>
      <c r="J356" s="16"/>
      <c r="K356" s="15">
        <f t="shared" si="82"/>
        <v>363.9134765823822</v>
      </c>
    </row>
    <row r="357" spans="1:11" s="1" customFormat="1" ht="12.75" customHeight="1" x14ac:dyDescent="0.25">
      <c r="A357" s="2"/>
      <c r="B357" s="2" t="s">
        <v>18</v>
      </c>
      <c r="C357" s="6">
        <v>18726</v>
      </c>
      <c r="D357" s="6">
        <v>6500</v>
      </c>
      <c r="E357" s="6">
        <f t="shared" si="80"/>
        <v>1559.8758</v>
      </c>
      <c r="F357" s="6">
        <v>541</v>
      </c>
      <c r="G357" s="15">
        <f t="shared" si="81"/>
        <v>50927.009731298138</v>
      </c>
      <c r="H357" s="15">
        <f t="shared" si="79"/>
        <v>1018.8758</v>
      </c>
      <c r="I357" s="31"/>
      <c r="J357" s="16"/>
      <c r="K357" s="15">
        <f t="shared" si="82"/>
        <v>371.34277929071555</v>
      </c>
    </row>
    <row r="358" spans="1:11" s="1" customFormat="1" ht="12.75" customHeight="1" x14ac:dyDescent="0.25">
      <c r="A358" s="2"/>
      <c r="B358" s="2" t="s">
        <v>19</v>
      </c>
      <c r="C358" s="6">
        <v>18726</v>
      </c>
      <c r="D358" s="6">
        <v>6500</v>
      </c>
      <c r="E358" s="6">
        <f t="shared" si="80"/>
        <v>1559.8758</v>
      </c>
      <c r="F358" s="6">
        <v>541</v>
      </c>
      <c r="G358" s="15">
        <f t="shared" si="81"/>
        <v>51945.88553129814</v>
      </c>
      <c r="H358" s="15">
        <f t="shared" si="79"/>
        <v>1018.8758</v>
      </c>
      <c r="I358" s="31"/>
      <c r="J358" s="16"/>
      <c r="K358" s="15">
        <f t="shared" si="82"/>
        <v>378.77208199904891</v>
      </c>
    </row>
    <row r="359" spans="1:11" s="1" customFormat="1" ht="12.75" customHeight="1" x14ac:dyDescent="0.25">
      <c r="A359" s="2"/>
      <c r="B359" s="2" t="s">
        <v>20</v>
      </c>
      <c r="C359" s="6">
        <v>19466</v>
      </c>
      <c r="D359" s="6">
        <v>6500</v>
      </c>
      <c r="E359" s="6">
        <f t="shared" si="80"/>
        <v>1621.5178000000001</v>
      </c>
      <c r="F359" s="6">
        <v>541</v>
      </c>
      <c r="G359" s="15">
        <f t="shared" si="81"/>
        <v>52964.761331298141</v>
      </c>
      <c r="H359" s="15">
        <f t="shared" si="79"/>
        <v>1080.5178000000001</v>
      </c>
      <c r="I359" s="31"/>
      <c r="J359" s="16"/>
      <c r="K359" s="15">
        <f t="shared" si="82"/>
        <v>386.20138470738226</v>
      </c>
    </row>
    <row r="360" spans="1:11" s="1" customFormat="1" ht="12.75" customHeight="1" x14ac:dyDescent="0.25">
      <c r="A360" s="2"/>
      <c r="B360" s="2" t="s">
        <v>21</v>
      </c>
      <c r="C360" s="6">
        <v>19466</v>
      </c>
      <c r="D360" s="6">
        <v>6500</v>
      </c>
      <c r="E360" s="6">
        <f t="shared" si="80"/>
        <v>1621.5178000000001</v>
      </c>
      <c r="F360" s="6">
        <v>541</v>
      </c>
      <c r="G360" s="15">
        <f t="shared" si="81"/>
        <v>54045.279131298143</v>
      </c>
      <c r="H360" s="15">
        <f t="shared" si="79"/>
        <v>1080.5178000000001</v>
      </c>
      <c r="I360" s="41"/>
      <c r="J360" s="16"/>
      <c r="K360" s="15">
        <f t="shared" si="82"/>
        <v>394.08016033238226</v>
      </c>
    </row>
    <row r="361" spans="1:11" s="1" customFormat="1" ht="12.75" customHeight="1" x14ac:dyDescent="0.25">
      <c r="A361" s="2"/>
      <c r="B361" s="7" t="s">
        <v>22</v>
      </c>
      <c r="C361" s="8">
        <f>SUM(C348:C360)</f>
        <v>228000</v>
      </c>
      <c r="D361" s="9" t="s">
        <v>23</v>
      </c>
      <c r="E361" s="8">
        <f>SUM(E348:E360)</f>
        <v>18992.400000000001</v>
      </c>
      <c r="F361" s="8">
        <f>SUM(F348:F360)</f>
        <v>6492</v>
      </c>
      <c r="G361" s="30">
        <f>SUM(G348:G360)</f>
        <v>624340.97660687577</v>
      </c>
      <c r="H361" s="30">
        <f>SUM(H348:H360)</f>
        <v>12500.399999999998</v>
      </c>
      <c r="I361" s="38">
        <f>H346/12</f>
        <v>7.2916666666666659E-3</v>
      </c>
      <c r="J361" s="23"/>
      <c r="K361" s="30">
        <f>SUM(K348:K360)</f>
        <v>4552.4862877584692</v>
      </c>
    </row>
    <row r="362" spans="1:11" s="1" customFormat="1" ht="12.75" customHeight="1" x14ac:dyDescent="0.25">
      <c r="A362" s="2"/>
      <c r="B362" s="2"/>
      <c r="C362" s="2"/>
      <c r="D362" s="2"/>
      <c r="E362" s="2"/>
      <c r="F362" s="2"/>
      <c r="G362" s="15"/>
      <c r="H362" s="15"/>
      <c r="I362" s="31"/>
      <c r="J362" s="16"/>
      <c r="K362" s="15"/>
    </row>
    <row r="363" spans="1:11" s="1" customFormat="1" ht="12.75" customHeight="1" x14ac:dyDescent="0.25">
      <c r="A363" s="2"/>
      <c r="B363" s="2" t="s">
        <v>24</v>
      </c>
      <c r="C363" s="10">
        <f>G361*I361</f>
        <v>4552.4862877584683</v>
      </c>
      <c r="D363" s="2"/>
      <c r="E363" s="2"/>
      <c r="F363" s="2" t="s">
        <v>25</v>
      </c>
      <c r="G363" s="73">
        <f>$C363+$H361</f>
        <v>17052.886287758465</v>
      </c>
      <c r="H363" s="15"/>
      <c r="I363" s="15">
        <f>SUM($G$14,$G$33,$G$52,$G$72,$G$92,$G$111,$G$130,$G$150,$G$169,$G$188,$G$207,$G$226,$G$245,$G$265,$G$285,$G$305,$G$324,$G$343,$G$363)</f>
        <v>59678.283219056582</v>
      </c>
      <c r="J363" s="143" t="str">
        <f>IF($K362=$C364,"Intt OK","Intt CHECK IT")</f>
        <v>Intt OK</v>
      </c>
      <c r="K363" s="15"/>
    </row>
    <row r="364" spans="1:11" s="1" customFormat="1" ht="12.75" customHeight="1" x14ac:dyDescent="0.25">
      <c r="H364" s="53"/>
      <c r="I364" s="135" t="str">
        <f>IF($I363=$G368,"OK","CHECK IT")</f>
        <v>OK</v>
      </c>
      <c r="J364" s="2"/>
      <c r="K364" s="28"/>
    </row>
    <row r="365" spans="1:11" s="1" customFormat="1" ht="12.75" customHeight="1" x14ac:dyDescent="0.25">
      <c r="A365" s="2"/>
      <c r="B365" s="438" t="s">
        <v>2</v>
      </c>
      <c r="C365" s="438"/>
      <c r="D365" s="438"/>
      <c r="E365" s="438" t="s">
        <v>3</v>
      </c>
      <c r="F365" s="438"/>
      <c r="G365" s="3" t="s">
        <v>4</v>
      </c>
      <c r="H365" s="136" t="s">
        <v>57</v>
      </c>
      <c r="I365" s="31"/>
      <c r="J365" s="2"/>
      <c r="K365" s="28"/>
    </row>
    <row r="366" spans="1:11" s="1" customFormat="1" ht="12.75" customHeight="1" x14ac:dyDescent="0.25">
      <c r="A366" s="2"/>
      <c r="B366" s="439" t="s">
        <v>110</v>
      </c>
      <c r="C366" s="439"/>
      <c r="D366" s="439"/>
      <c r="E366" s="439" t="s">
        <v>111</v>
      </c>
      <c r="F366" s="439"/>
      <c r="G366" s="4" t="s">
        <v>112</v>
      </c>
      <c r="H366" s="52" t="s">
        <v>56</v>
      </c>
      <c r="I366" s="45"/>
      <c r="J366" s="2"/>
      <c r="K366" s="28"/>
    </row>
    <row r="367" spans="1:11" s="1" customFormat="1" ht="12.75" customHeight="1" x14ac:dyDescent="0.25">
      <c r="A367" s="2"/>
      <c r="B367" s="3" t="s">
        <v>9</v>
      </c>
      <c r="C367" s="5" t="s">
        <v>10</v>
      </c>
      <c r="D367" s="3" t="s">
        <v>11</v>
      </c>
      <c r="E367" s="5" t="s">
        <v>12</v>
      </c>
      <c r="F367" s="3" t="s">
        <v>13</v>
      </c>
      <c r="G367" s="5" t="s">
        <v>14</v>
      </c>
      <c r="H367" s="48" t="s">
        <v>15</v>
      </c>
      <c r="I367" s="3" t="s">
        <v>16</v>
      </c>
      <c r="J367" s="2"/>
      <c r="K367" s="28"/>
    </row>
    <row r="368" spans="1:11" s="1" customFormat="1" ht="12.75" customHeight="1" x14ac:dyDescent="0.25">
      <c r="A368" s="2"/>
      <c r="B368" s="2" t="s">
        <v>27</v>
      </c>
      <c r="C368" s="6">
        <v>19466</v>
      </c>
      <c r="D368" s="6">
        <v>6500</v>
      </c>
      <c r="E368" s="6">
        <f>C368*8.33%</f>
        <v>1621.5178000000001</v>
      </c>
      <c r="F368" s="6">
        <v>541</v>
      </c>
      <c r="G368" s="15">
        <f>$G$14+$G$33+$G$52+$G$72+$G$92+$G$111+$G$130+$G$150+$G$169+$G$188+$G$207+$G$226+$G$245+$G$265+$G$285+$G$305+$G$324+$G$343+$G$363</f>
        <v>59678.283219056582</v>
      </c>
      <c r="H368" s="15">
        <f t="shared" ref="H368:H379" si="83">E368-F368</f>
        <v>1080.5178000000001</v>
      </c>
      <c r="I368" s="31"/>
      <c r="J368" s="16"/>
      <c r="K368" s="15">
        <f>(G368)*($H$366/12)</f>
        <v>435.15414847228755</v>
      </c>
    </row>
    <row r="369" spans="1:11" s="1" customFormat="1" ht="12.75" customHeight="1" x14ac:dyDescent="0.25">
      <c r="A369" s="2"/>
      <c r="B369" s="2" t="s">
        <v>28</v>
      </c>
      <c r="C369" s="6">
        <v>19466</v>
      </c>
      <c r="D369" s="6">
        <v>6500</v>
      </c>
      <c r="E369" s="6">
        <f t="shared" ref="E369:E379" si="84">C369*8.33%</f>
        <v>1621.5178000000001</v>
      </c>
      <c r="F369" s="6">
        <v>541</v>
      </c>
      <c r="G369" s="15">
        <f t="shared" ref="G369:G379" si="85">$G368+$H368</f>
        <v>60758.801019056584</v>
      </c>
      <c r="H369" s="15">
        <f t="shared" si="83"/>
        <v>1080.5178000000001</v>
      </c>
      <c r="I369" s="31"/>
      <c r="J369" s="16"/>
      <c r="K369" s="15">
        <f t="shared" ref="K369:K379" si="86">(G369)*($H$366/12)</f>
        <v>443.03292409728755</v>
      </c>
    </row>
    <row r="370" spans="1:11" s="1" customFormat="1" ht="12.75" customHeight="1" x14ac:dyDescent="0.25">
      <c r="A370" s="2"/>
      <c r="B370" s="2" t="s">
        <v>29</v>
      </c>
      <c r="C370" s="6">
        <v>19466</v>
      </c>
      <c r="D370" s="6">
        <v>6500</v>
      </c>
      <c r="E370" s="6">
        <f t="shared" si="84"/>
        <v>1621.5178000000001</v>
      </c>
      <c r="F370" s="6">
        <v>541</v>
      </c>
      <c r="G370" s="15">
        <f t="shared" si="85"/>
        <v>61839.318819056585</v>
      </c>
      <c r="H370" s="15">
        <f t="shared" si="83"/>
        <v>1080.5178000000001</v>
      </c>
      <c r="I370" s="31"/>
      <c r="J370" s="16"/>
      <c r="K370" s="15">
        <f t="shared" si="86"/>
        <v>450.91169972228755</v>
      </c>
    </row>
    <row r="371" spans="1:11" s="1" customFormat="1" ht="12.75" customHeight="1" x14ac:dyDescent="0.25">
      <c r="A371" s="2"/>
      <c r="B371" s="2" t="s">
        <v>30</v>
      </c>
      <c r="C371" s="6">
        <v>19466</v>
      </c>
      <c r="D371" s="6">
        <v>6500</v>
      </c>
      <c r="E371" s="6">
        <f t="shared" si="84"/>
        <v>1621.5178000000001</v>
      </c>
      <c r="F371" s="6">
        <v>541</v>
      </c>
      <c r="G371" s="15">
        <f t="shared" si="85"/>
        <v>62919.836619056587</v>
      </c>
      <c r="H371" s="15">
        <f t="shared" si="83"/>
        <v>1080.5178000000001</v>
      </c>
      <c r="I371" s="31"/>
      <c r="J371" s="16"/>
      <c r="K371" s="15">
        <f t="shared" si="86"/>
        <v>458.79047534728755</v>
      </c>
    </row>
    <row r="372" spans="1:11" s="1" customFormat="1" ht="12.75" customHeight="1" x14ac:dyDescent="0.25">
      <c r="A372" s="2"/>
      <c r="B372" s="2" t="s">
        <v>31</v>
      </c>
      <c r="C372" s="6">
        <v>20050</v>
      </c>
      <c r="D372" s="6">
        <v>6500</v>
      </c>
      <c r="E372" s="6">
        <f t="shared" si="84"/>
        <v>1670.165</v>
      </c>
      <c r="F372" s="6">
        <v>541</v>
      </c>
      <c r="G372" s="15">
        <f t="shared" si="85"/>
        <v>64000.354419056588</v>
      </c>
      <c r="H372" s="15">
        <f t="shared" si="83"/>
        <v>1129.165</v>
      </c>
      <c r="I372" s="31"/>
      <c r="J372" s="16"/>
      <c r="K372" s="15">
        <f t="shared" si="86"/>
        <v>466.66925097228756</v>
      </c>
    </row>
    <row r="373" spans="1:11" s="1" customFormat="1" ht="12.75" customHeight="1" x14ac:dyDescent="0.25">
      <c r="A373" s="2"/>
      <c r="B373" s="2" t="s">
        <v>32</v>
      </c>
      <c r="C373" s="6">
        <v>20050</v>
      </c>
      <c r="D373" s="6">
        <v>6500</v>
      </c>
      <c r="E373" s="6">
        <f t="shared" si="84"/>
        <v>1670.165</v>
      </c>
      <c r="F373" s="6">
        <v>541</v>
      </c>
      <c r="G373" s="15">
        <f t="shared" si="85"/>
        <v>65129.519419056589</v>
      </c>
      <c r="H373" s="15">
        <f t="shared" si="83"/>
        <v>1129.165</v>
      </c>
      <c r="I373" s="31"/>
      <c r="J373" s="16"/>
      <c r="K373" s="15">
        <f t="shared" si="86"/>
        <v>474.90274576395427</v>
      </c>
    </row>
    <row r="374" spans="1:11" s="1" customFormat="1" ht="12.75" customHeight="1" x14ac:dyDescent="0.25">
      <c r="A374" s="2"/>
      <c r="B374" s="2" t="s">
        <v>33</v>
      </c>
      <c r="C374" s="6">
        <v>20050</v>
      </c>
      <c r="D374" s="6">
        <v>15000</v>
      </c>
      <c r="E374" s="6">
        <f t="shared" si="84"/>
        <v>1670.165</v>
      </c>
      <c r="F374" s="6">
        <v>1250</v>
      </c>
      <c r="G374" s="15">
        <f t="shared" si="85"/>
        <v>66258.68441905659</v>
      </c>
      <c r="H374" s="15">
        <f t="shared" si="83"/>
        <v>420.16499999999996</v>
      </c>
      <c r="I374" s="31"/>
      <c r="J374" s="16"/>
      <c r="K374" s="15">
        <f t="shared" si="86"/>
        <v>483.13624055562093</v>
      </c>
    </row>
    <row r="375" spans="1:11" s="1" customFormat="1" ht="12.75" customHeight="1" x14ac:dyDescent="0.25">
      <c r="A375" s="2"/>
      <c r="B375" s="2" t="s">
        <v>17</v>
      </c>
      <c r="C375" s="6">
        <v>20050</v>
      </c>
      <c r="D375" s="6">
        <v>15000</v>
      </c>
      <c r="E375" s="6">
        <f t="shared" si="84"/>
        <v>1670.165</v>
      </c>
      <c r="F375" s="6">
        <v>1250</v>
      </c>
      <c r="G375" s="15">
        <f t="shared" si="85"/>
        <v>66678.849419056583</v>
      </c>
      <c r="H375" s="15">
        <f t="shared" si="83"/>
        <v>420.16499999999996</v>
      </c>
      <c r="I375" s="31"/>
      <c r="J375" s="16"/>
      <c r="K375" s="15">
        <f t="shared" si="86"/>
        <v>486.19994368062089</v>
      </c>
    </row>
    <row r="376" spans="1:11" s="1" customFormat="1" ht="12.75" customHeight="1" x14ac:dyDescent="0.25">
      <c r="A376" s="2"/>
      <c r="B376" s="2" t="s">
        <v>18</v>
      </c>
      <c r="C376" s="6">
        <v>20050</v>
      </c>
      <c r="D376" s="6">
        <v>15000</v>
      </c>
      <c r="E376" s="6">
        <f t="shared" si="84"/>
        <v>1670.165</v>
      </c>
      <c r="F376" s="6">
        <v>1250</v>
      </c>
      <c r="G376" s="15">
        <f t="shared" si="85"/>
        <v>67099.014419056577</v>
      </c>
      <c r="H376" s="15">
        <f t="shared" si="83"/>
        <v>420.16499999999996</v>
      </c>
      <c r="I376" s="31"/>
      <c r="J376" s="16"/>
      <c r="K376" s="15">
        <f t="shared" si="86"/>
        <v>489.26364680562085</v>
      </c>
    </row>
    <row r="377" spans="1:11" s="1" customFormat="1" ht="12.75" customHeight="1" x14ac:dyDescent="0.25">
      <c r="A377" s="2"/>
      <c r="B377" s="2" t="s">
        <v>19</v>
      </c>
      <c r="C377" s="6">
        <v>20050</v>
      </c>
      <c r="D377" s="6">
        <v>15000</v>
      </c>
      <c r="E377" s="6">
        <f t="shared" si="84"/>
        <v>1670.165</v>
      </c>
      <c r="F377" s="6">
        <v>1250</v>
      </c>
      <c r="G377" s="15">
        <f t="shared" si="85"/>
        <v>67519.179419056571</v>
      </c>
      <c r="H377" s="15">
        <f t="shared" si="83"/>
        <v>420.16499999999996</v>
      </c>
      <c r="I377" s="31"/>
      <c r="J377" s="16"/>
      <c r="K377" s="15">
        <f t="shared" si="86"/>
        <v>492.32734993062076</v>
      </c>
    </row>
    <row r="378" spans="1:11" s="1" customFormat="1" ht="12.75" customHeight="1" x14ac:dyDescent="0.25">
      <c r="A378" s="2"/>
      <c r="B378" s="2" t="s">
        <v>20</v>
      </c>
      <c r="C378" s="6">
        <v>20939</v>
      </c>
      <c r="D378" s="6">
        <v>15000</v>
      </c>
      <c r="E378" s="6">
        <f t="shared" si="84"/>
        <v>1744.2186999999999</v>
      </c>
      <c r="F378" s="6">
        <v>1250</v>
      </c>
      <c r="G378" s="15">
        <f t="shared" si="85"/>
        <v>67939.344419056564</v>
      </c>
      <c r="H378" s="15">
        <f t="shared" si="83"/>
        <v>494.2186999999999</v>
      </c>
      <c r="I378" s="31"/>
      <c r="J378" s="16"/>
      <c r="K378" s="15">
        <f t="shared" si="86"/>
        <v>495.39105305562072</v>
      </c>
    </row>
    <row r="379" spans="1:11" s="1" customFormat="1" ht="12.75" customHeight="1" x14ac:dyDescent="0.25">
      <c r="A379" s="2"/>
      <c r="B379" s="2" t="s">
        <v>21</v>
      </c>
      <c r="C379" s="6">
        <v>21566</v>
      </c>
      <c r="D379" s="6">
        <v>15000</v>
      </c>
      <c r="E379" s="6">
        <f t="shared" si="84"/>
        <v>1796.4477999999999</v>
      </c>
      <c r="F379" s="6">
        <v>1250</v>
      </c>
      <c r="G379" s="15">
        <f t="shared" si="85"/>
        <v>68433.563119056562</v>
      </c>
      <c r="H379" s="15">
        <f t="shared" si="83"/>
        <v>546.44779999999992</v>
      </c>
      <c r="I379" s="31"/>
      <c r="J379" s="16"/>
      <c r="K379" s="15">
        <f t="shared" si="86"/>
        <v>498.99473107645406</v>
      </c>
    </row>
    <row r="380" spans="1:11" s="1" customFormat="1" ht="12.75" customHeight="1" x14ac:dyDescent="0.25">
      <c r="A380" s="2"/>
      <c r="B380" s="7" t="s">
        <v>22</v>
      </c>
      <c r="C380" s="8">
        <f>SUM(C368:C379)</f>
        <v>240669</v>
      </c>
      <c r="D380" s="9" t="s">
        <v>23</v>
      </c>
      <c r="E380" s="8">
        <f>SUM(E368:E379)</f>
        <v>20047.727700000003</v>
      </c>
      <c r="F380" s="8">
        <f>SUM(F368:F379)</f>
        <v>10746</v>
      </c>
      <c r="G380" s="30">
        <f>SUM(G368:G379)</f>
        <v>778254.74872867891</v>
      </c>
      <c r="H380" s="30">
        <f>SUM(H368:H379)</f>
        <v>9301.7276999999995</v>
      </c>
      <c r="I380" s="38">
        <f>H366/12</f>
        <v>7.2916666666666659E-3</v>
      </c>
      <c r="J380" s="23"/>
      <c r="K380" s="30">
        <f>SUM(K368:K379)</f>
        <v>5674.7742094799496</v>
      </c>
    </row>
    <row r="381" spans="1:11" s="1" customFormat="1" ht="12.75" customHeight="1" x14ac:dyDescent="0.25">
      <c r="A381" s="2"/>
      <c r="B381" s="2"/>
      <c r="C381" s="2"/>
      <c r="D381" s="2"/>
      <c r="E381" s="2"/>
      <c r="F381" s="2"/>
      <c r="G381" s="15"/>
      <c r="H381" s="15"/>
      <c r="I381" s="31"/>
      <c r="J381" s="16"/>
      <c r="K381" s="15"/>
    </row>
    <row r="382" spans="1:11" s="1" customFormat="1" ht="12.75" customHeight="1" x14ac:dyDescent="0.25">
      <c r="A382" s="2"/>
      <c r="B382" s="2" t="s">
        <v>24</v>
      </c>
      <c r="C382" s="10">
        <f>G380*I380</f>
        <v>5674.7742094799496</v>
      </c>
      <c r="D382" s="2"/>
      <c r="E382" s="2"/>
      <c r="F382" s="2" t="s">
        <v>25</v>
      </c>
      <c r="G382" s="73">
        <f>$C382+$H380</f>
        <v>14976.50190947995</v>
      </c>
      <c r="H382" s="15"/>
      <c r="I382" s="15">
        <f>SUM($G$14,$G$33,$G$52,$G$72,$G$92,$G$111,$G$130,$G$150,$G$169,$G$188,$G$207,$G$226,$G$245,$G$265,$G$285,$G$305,$G$324,$G$343,$G$363,$G$382)</f>
        <v>74654.785128536532</v>
      </c>
      <c r="J382" s="143" t="str">
        <f>IF($K381=$C383,"Intt OK","Intt CHECK IT")</f>
        <v>Intt OK</v>
      </c>
      <c r="K382" s="15"/>
    </row>
    <row r="383" spans="1:11" ht="12.75" customHeight="1" x14ac:dyDescent="0.25">
      <c r="I383" s="135" t="str">
        <f>IF($I382=$G387,"OK","CHECK IT")</f>
        <v>OK</v>
      </c>
      <c r="J383" s="16"/>
    </row>
    <row r="384" spans="1:11" s="1" customFormat="1" ht="12.75" customHeight="1" x14ac:dyDescent="0.25">
      <c r="A384" s="2"/>
      <c r="B384" s="438" t="s">
        <v>2</v>
      </c>
      <c r="C384" s="438"/>
      <c r="D384" s="438"/>
      <c r="E384" s="438" t="s">
        <v>3</v>
      </c>
      <c r="F384" s="438"/>
      <c r="G384" s="3" t="s">
        <v>4</v>
      </c>
      <c r="H384" s="136" t="s">
        <v>58</v>
      </c>
      <c r="I384" s="31"/>
      <c r="J384" s="2"/>
      <c r="K384" s="28"/>
    </row>
    <row r="385" spans="1:11" s="1" customFormat="1" ht="12.75" customHeight="1" x14ac:dyDescent="0.25">
      <c r="A385" s="2"/>
      <c r="B385" s="439" t="s">
        <v>110</v>
      </c>
      <c r="C385" s="439"/>
      <c r="D385" s="439"/>
      <c r="E385" s="439" t="s">
        <v>111</v>
      </c>
      <c r="F385" s="439"/>
      <c r="G385" s="4" t="s">
        <v>112</v>
      </c>
      <c r="H385" s="56">
        <v>8.7999999999999995E-2</v>
      </c>
      <c r="I385" s="45"/>
      <c r="J385" s="2"/>
      <c r="K385" s="28"/>
    </row>
    <row r="386" spans="1:11" s="1" customFormat="1" ht="12.75" customHeight="1" x14ac:dyDescent="0.25">
      <c r="A386" s="2"/>
      <c r="B386" s="3" t="s">
        <v>9</v>
      </c>
      <c r="C386" s="5" t="s">
        <v>10</v>
      </c>
      <c r="D386" s="3" t="s">
        <v>11</v>
      </c>
      <c r="E386" s="5" t="s">
        <v>12</v>
      </c>
      <c r="F386" s="3" t="s">
        <v>13</v>
      </c>
      <c r="G386" s="5" t="s">
        <v>14</v>
      </c>
      <c r="H386" s="48" t="s">
        <v>15</v>
      </c>
      <c r="I386" s="3" t="s">
        <v>16</v>
      </c>
      <c r="J386" s="2"/>
      <c r="K386" s="28"/>
    </row>
    <row r="387" spans="1:11" s="1" customFormat="1" ht="12.75" customHeight="1" x14ac:dyDescent="0.25">
      <c r="A387" s="2"/>
      <c r="B387" s="2" t="s">
        <v>27</v>
      </c>
      <c r="C387" s="6">
        <v>21566</v>
      </c>
      <c r="D387" s="6">
        <v>15000</v>
      </c>
      <c r="E387" s="6">
        <f>C387*8.33%</f>
        <v>1796.4477999999999</v>
      </c>
      <c r="F387" s="6">
        <v>1250</v>
      </c>
      <c r="G387" s="15">
        <f>$G$14+$G$33+$G$52+$G$72+$G$92+$G$111+$G$130+$G$150+$G$169+$G$188+$G$207+$G$226+$G$245+$G$265+$G$285+$G$305+$G$324+$G$343+$G$363+$G$382</f>
        <v>74654.785128536532</v>
      </c>
      <c r="H387" s="15">
        <f t="shared" ref="H387:H398" si="87">E387-F387</f>
        <v>546.44779999999992</v>
      </c>
      <c r="I387" s="31"/>
      <c r="J387" s="16"/>
      <c r="K387" s="15">
        <f>(G387)*($H$385/12)</f>
        <v>547.46842427593458</v>
      </c>
    </row>
    <row r="388" spans="1:11" s="1" customFormat="1" ht="12.75" customHeight="1" x14ac:dyDescent="0.25">
      <c r="A388" s="2"/>
      <c r="B388" s="2" t="s">
        <v>28</v>
      </c>
      <c r="C388" s="6">
        <v>21566</v>
      </c>
      <c r="D388" s="6">
        <v>15000</v>
      </c>
      <c r="E388" s="6">
        <f t="shared" ref="E388:E398" si="88">C388*8.33%</f>
        <v>1796.4477999999999</v>
      </c>
      <c r="F388" s="6">
        <v>1250</v>
      </c>
      <c r="G388" s="15">
        <f t="shared" ref="G388:G398" si="89">$G387+$H387</f>
        <v>75201.232928536527</v>
      </c>
      <c r="H388" s="15">
        <f t="shared" si="87"/>
        <v>546.44779999999992</v>
      </c>
      <c r="I388" s="31"/>
      <c r="J388" s="16"/>
      <c r="K388" s="15">
        <f t="shared" ref="K388:K398" si="90">(G388)*($H$385/12)</f>
        <v>551.47570814260121</v>
      </c>
    </row>
    <row r="389" spans="1:11" s="1" customFormat="1" ht="12.75" customHeight="1" x14ac:dyDescent="0.25">
      <c r="A389" s="2"/>
      <c r="B389" s="2" t="s">
        <v>29</v>
      </c>
      <c r="C389" s="6">
        <v>21566</v>
      </c>
      <c r="D389" s="6">
        <v>15000</v>
      </c>
      <c r="E389" s="6">
        <f t="shared" si="88"/>
        <v>1796.4477999999999</v>
      </c>
      <c r="F389" s="6">
        <v>1250</v>
      </c>
      <c r="G389" s="15">
        <f t="shared" si="89"/>
        <v>75747.680728536521</v>
      </c>
      <c r="H389" s="15">
        <f t="shared" si="87"/>
        <v>546.44779999999992</v>
      </c>
      <c r="I389" s="31"/>
      <c r="J389" s="16"/>
      <c r="K389" s="15">
        <f t="shared" si="90"/>
        <v>555.48299200926783</v>
      </c>
    </row>
    <row r="390" spans="1:11" s="1" customFormat="1" ht="12.75" customHeight="1" x14ac:dyDescent="0.25">
      <c r="A390" s="2"/>
      <c r="B390" s="2" t="s">
        <v>30</v>
      </c>
      <c r="C390" s="6">
        <v>21566</v>
      </c>
      <c r="D390" s="6">
        <v>15000</v>
      </c>
      <c r="E390" s="6">
        <f t="shared" si="88"/>
        <v>1796.4477999999999</v>
      </c>
      <c r="F390" s="6">
        <v>1250</v>
      </c>
      <c r="G390" s="15">
        <f t="shared" si="89"/>
        <v>76294.128528536516</v>
      </c>
      <c r="H390" s="15">
        <f t="shared" si="87"/>
        <v>546.44779999999992</v>
      </c>
      <c r="I390" s="31" t="s">
        <v>54</v>
      </c>
      <c r="J390" s="16"/>
      <c r="K390" s="15">
        <f t="shared" si="90"/>
        <v>559.49027587593446</v>
      </c>
    </row>
    <row r="391" spans="1:11" s="1" customFormat="1" ht="12.75" customHeight="1" x14ac:dyDescent="0.25">
      <c r="A391" s="2"/>
      <c r="B391" s="2" t="s">
        <v>31</v>
      </c>
      <c r="C391" s="6">
        <v>22226</v>
      </c>
      <c r="D391" s="6">
        <v>15000</v>
      </c>
      <c r="E391" s="6">
        <f t="shared" si="88"/>
        <v>1851.4258</v>
      </c>
      <c r="F391" s="6">
        <v>1250</v>
      </c>
      <c r="G391" s="15">
        <f t="shared" si="89"/>
        <v>76840.57632853651</v>
      </c>
      <c r="H391" s="15">
        <f t="shared" si="87"/>
        <v>601.42579999999998</v>
      </c>
      <c r="I391" s="31"/>
      <c r="J391" s="16"/>
      <c r="K391" s="15">
        <f t="shared" si="90"/>
        <v>563.49755974260108</v>
      </c>
    </row>
    <row r="392" spans="1:11" s="1" customFormat="1" ht="12.75" customHeight="1" x14ac:dyDescent="0.25">
      <c r="A392" s="2"/>
      <c r="B392" s="2" t="s">
        <v>32</v>
      </c>
      <c r="C392" s="6">
        <v>22226</v>
      </c>
      <c r="D392" s="6">
        <v>15000</v>
      </c>
      <c r="E392" s="6">
        <f t="shared" si="88"/>
        <v>1851.4258</v>
      </c>
      <c r="F392" s="6">
        <v>1250</v>
      </c>
      <c r="G392" s="15">
        <f t="shared" si="89"/>
        <v>77442.002128536507</v>
      </c>
      <c r="H392" s="15">
        <f t="shared" si="87"/>
        <v>601.42579999999998</v>
      </c>
      <c r="I392" s="31"/>
      <c r="J392" s="16"/>
      <c r="K392" s="15">
        <f t="shared" si="90"/>
        <v>567.90801560926775</v>
      </c>
    </row>
    <row r="393" spans="1:11" s="1" customFormat="1" ht="12.75" customHeight="1" x14ac:dyDescent="0.25">
      <c r="A393" s="2"/>
      <c r="B393" s="2" t="s">
        <v>33</v>
      </c>
      <c r="C393" s="6">
        <v>22226</v>
      </c>
      <c r="D393" s="6">
        <v>15000</v>
      </c>
      <c r="E393" s="6">
        <f t="shared" si="88"/>
        <v>1851.4258</v>
      </c>
      <c r="F393" s="6">
        <v>1250</v>
      </c>
      <c r="G393" s="15">
        <f t="shared" si="89"/>
        <v>78043.427928536505</v>
      </c>
      <c r="H393" s="15">
        <f t="shared" si="87"/>
        <v>601.42579999999998</v>
      </c>
      <c r="I393" s="31"/>
      <c r="J393" s="16"/>
      <c r="K393" s="15">
        <f t="shared" si="90"/>
        <v>572.3184714759343</v>
      </c>
    </row>
    <row r="394" spans="1:11" s="1" customFormat="1" ht="12.75" customHeight="1" x14ac:dyDescent="0.25">
      <c r="A394" s="2"/>
      <c r="B394" s="2" t="s">
        <v>17</v>
      </c>
      <c r="C394" s="6">
        <v>22226</v>
      </c>
      <c r="D394" s="6">
        <v>15000</v>
      </c>
      <c r="E394" s="6">
        <f t="shared" si="88"/>
        <v>1851.4258</v>
      </c>
      <c r="F394" s="6">
        <v>1250</v>
      </c>
      <c r="G394" s="15">
        <f t="shared" si="89"/>
        <v>78644.853728536502</v>
      </c>
      <c r="H394" s="15">
        <f t="shared" si="87"/>
        <v>601.42579999999998</v>
      </c>
      <c r="I394" s="31"/>
      <c r="J394" s="16"/>
      <c r="K394" s="15">
        <f t="shared" si="90"/>
        <v>576.72892734260097</v>
      </c>
    </row>
    <row r="395" spans="1:11" s="1" customFormat="1" ht="12.75" customHeight="1" x14ac:dyDescent="0.25">
      <c r="A395" s="2"/>
      <c r="B395" s="2" t="s">
        <v>18</v>
      </c>
      <c r="C395" s="6">
        <v>22226</v>
      </c>
      <c r="D395" s="6">
        <v>15000</v>
      </c>
      <c r="E395" s="6">
        <f t="shared" si="88"/>
        <v>1851.4258</v>
      </c>
      <c r="F395" s="6">
        <v>1250</v>
      </c>
      <c r="G395" s="15">
        <f t="shared" si="89"/>
        <v>79246.279528536499</v>
      </c>
      <c r="H395" s="15">
        <f t="shared" si="87"/>
        <v>601.42579999999998</v>
      </c>
      <c r="I395" s="31"/>
      <c r="J395" s="16"/>
      <c r="K395" s="15">
        <f t="shared" si="90"/>
        <v>581.13938320926763</v>
      </c>
    </row>
    <row r="396" spans="1:11" s="1" customFormat="1" ht="12.75" customHeight="1" x14ac:dyDescent="0.25">
      <c r="A396" s="2"/>
      <c r="B396" s="2" t="s">
        <v>19</v>
      </c>
      <c r="C396" s="6">
        <v>22226</v>
      </c>
      <c r="D396" s="6">
        <v>15000</v>
      </c>
      <c r="E396" s="6">
        <f t="shared" si="88"/>
        <v>1851.4258</v>
      </c>
      <c r="F396" s="6">
        <v>1250</v>
      </c>
      <c r="G396" s="15">
        <f t="shared" si="89"/>
        <v>79847.705328536496</v>
      </c>
      <c r="H396" s="15">
        <f t="shared" si="87"/>
        <v>601.42579999999998</v>
      </c>
      <c r="I396" s="31"/>
      <c r="J396" s="16"/>
      <c r="K396" s="15">
        <f t="shared" si="90"/>
        <v>585.5498390759343</v>
      </c>
    </row>
    <row r="397" spans="1:11" s="1" customFormat="1" ht="12.75" customHeight="1" x14ac:dyDescent="0.25">
      <c r="A397" s="2"/>
      <c r="B397" s="2" t="s">
        <v>20</v>
      </c>
      <c r="C397" s="6">
        <v>23573</v>
      </c>
      <c r="D397" s="6">
        <v>15000</v>
      </c>
      <c r="E397" s="6">
        <f t="shared" si="88"/>
        <v>1963.6308999999999</v>
      </c>
      <c r="F397" s="6">
        <v>1250</v>
      </c>
      <c r="G397" s="15">
        <f t="shared" si="89"/>
        <v>80449.131128536494</v>
      </c>
      <c r="H397" s="15">
        <f t="shared" si="87"/>
        <v>713.63089999999988</v>
      </c>
      <c r="I397" s="31"/>
      <c r="J397" s="16"/>
      <c r="K397" s="15">
        <f t="shared" si="90"/>
        <v>589.96029494260097</v>
      </c>
    </row>
    <row r="398" spans="1:11" s="1" customFormat="1" ht="12.75" customHeight="1" x14ac:dyDescent="0.25">
      <c r="A398" s="2"/>
      <c r="B398" s="2" t="s">
        <v>21</v>
      </c>
      <c r="C398" s="6">
        <v>23573</v>
      </c>
      <c r="D398" s="6">
        <v>15000</v>
      </c>
      <c r="E398" s="6">
        <f t="shared" si="88"/>
        <v>1963.6308999999999</v>
      </c>
      <c r="F398" s="6">
        <v>1250</v>
      </c>
      <c r="G398" s="15">
        <f t="shared" si="89"/>
        <v>81162.762028536497</v>
      </c>
      <c r="H398" s="15">
        <f t="shared" si="87"/>
        <v>713.63089999999988</v>
      </c>
      <c r="I398" s="31"/>
      <c r="J398" s="16"/>
      <c r="K398" s="15">
        <f t="shared" si="90"/>
        <v>595.19358820926766</v>
      </c>
    </row>
    <row r="399" spans="1:11" s="1" customFormat="1" ht="12.75" customHeight="1" x14ac:dyDescent="0.25">
      <c r="A399" s="2"/>
      <c r="B399" s="7" t="s">
        <v>22</v>
      </c>
      <c r="C399" s="8">
        <f>SUM(C387:C398)</f>
        <v>266766</v>
      </c>
      <c r="D399" s="9" t="s">
        <v>23</v>
      </c>
      <c r="E399" s="8">
        <f>SUM(E387:E398)</f>
        <v>22221.607800000005</v>
      </c>
      <c r="F399" s="8">
        <f>SUM(F387:F398)</f>
        <v>15000</v>
      </c>
      <c r="G399" s="30">
        <f>SUM(G387:G398)</f>
        <v>933574.56544243812</v>
      </c>
      <c r="H399" s="30">
        <f>SUM(H387:H398)</f>
        <v>7221.6077999999998</v>
      </c>
      <c r="I399" s="38">
        <f>H385/12</f>
        <v>7.3333333333333332E-3</v>
      </c>
      <c r="J399" s="23"/>
      <c r="K399" s="30">
        <f>SUM(K387:K398)</f>
        <v>6846.2134799112127</v>
      </c>
    </row>
    <row r="400" spans="1:11" s="1" customFormat="1" ht="12.75" customHeight="1" x14ac:dyDescent="0.25">
      <c r="A400" s="2"/>
      <c r="B400" s="2"/>
      <c r="C400" s="2"/>
      <c r="D400" s="2"/>
      <c r="E400" s="2"/>
      <c r="F400" s="2"/>
      <c r="G400" s="15"/>
      <c r="H400" s="15"/>
      <c r="I400" s="31"/>
      <c r="J400" s="16"/>
      <c r="K400" s="15"/>
    </row>
    <row r="401" spans="1:11" s="1" customFormat="1" ht="12.75" customHeight="1" x14ac:dyDescent="0.25">
      <c r="A401" s="2"/>
      <c r="B401" s="2" t="s">
        <v>24</v>
      </c>
      <c r="C401" s="10">
        <f>G399*I399</f>
        <v>6846.2134799112127</v>
      </c>
      <c r="D401" s="2"/>
      <c r="E401" s="2"/>
      <c r="F401" s="2" t="s">
        <v>25</v>
      </c>
      <c r="G401" s="73">
        <f>$C401+$H399</f>
        <v>14067.821279911212</v>
      </c>
      <c r="H401" s="15"/>
      <c r="I401" s="15">
        <f>SUM($G$14,$G$33,$G$52,$G$72,$G$92,$G$111,$G$130,$G$150,$G$169,$G$188,$G$207,$G$226,$G$245,$G$265,$G$285,$G$305,$G$324,$G$343,$G$363,$G$382,$G$401)</f>
        <v>88722.60640844774</v>
      </c>
      <c r="J401" s="143" t="str">
        <f>IF($K400=$C402,"Intt OK","Intt CHECK IT")</f>
        <v>Intt OK</v>
      </c>
      <c r="K401" s="15"/>
    </row>
    <row r="402" spans="1:11" ht="12.75" customHeight="1" x14ac:dyDescent="0.25">
      <c r="I402" s="135" t="str">
        <f>IF($I401=$G406,"OK","CHECK IT")</f>
        <v>OK</v>
      </c>
      <c r="J402" s="16"/>
    </row>
    <row r="403" spans="1:11" s="1" customFormat="1" ht="12.75" customHeight="1" x14ac:dyDescent="0.25">
      <c r="A403" s="2"/>
      <c r="B403" s="438" t="s">
        <v>2</v>
      </c>
      <c r="C403" s="438"/>
      <c r="D403" s="438"/>
      <c r="E403" s="438" t="s">
        <v>3</v>
      </c>
      <c r="F403" s="438"/>
      <c r="G403" s="3" t="s">
        <v>4</v>
      </c>
      <c r="H403" s="136" t="s">
        <v>59</v>
      </c>
      <c r="I403" s="31"/>
      <c r="J403" s="2"/>
      <c r="K403" s="28"/>
    </row>
    <row r="404" spans="1:11" s="1" customFormat="1" ht="12.75" customHeight="1" x14ac:dyDescent="0.25">
      <c r="A404" s="2"/>
      <c r="B404" s="439" t="s">
        <v>110</v>
      </c>
      <c r="C404" s="439"/>
      <c r="D404" s="439"/>
      <c r="E404" s="439" t="s">
        <v>111</v>
      </c>
      <c r="F404" s="439"/>
      <c r="G404" s="4" t="s">
        <v>112</v>
      </c>
      <c r="H404" s="56">
        <v>8.6499999999999994E-2</v>
      </c>
      <c r="I404" s="45"/>
      <c r="J404" s="2"/>
      <c r="K404" s="28"/>
    </row>
    <row r="405" spans="1:11" s="1" customFormat="1" ht="12.75" customHeight="1" x14ac:dyDescent="0.25">
      <c r="A405" s="2"/>
      <c r="B405" s="3" t="s">
        <v>9</v>
      </c>
      <c r="C405" s="5" t="s">
        <v>10</v>
      </c>
      <c r="D405" s="3" t="s">
        <v>11</v>
      </c>
      <c r="E405" s="5" t="s">
        <v>12</v>
      </c>
      <c r="F405" s="3" t="s">
        <v>13</v>
      </c>
      <c r="G405" s="5" t="s">
        <v>14</v>
      </c>
      <c r="H405" s="48" t="s">
        <v>15</v>
      </c>
      <c r="I405" s="3" t="s">
        <v>16</v>
      </c>
      <c r="J405" s="2"/>
      <c r="K405" s="28"/>
    </row>
    <row r="406" spans="1:11" s="1" customFormat="1" ht="12.75" customHeight="1" x14ac:dyDescent="0.25">
      <c r="A406" s="2"/>
      <c r="B406" s="2" t="s">
        <v>27</v>
      </c>
      <c r="C406" s="6">
        <v>23573</v>
      </c>
      <c r="D406" s="6">
        <v>15000</v>
      </c>
      <c r="E406" s="6">
        <f>C406*8.33%</f>
        <v>1963.6308999999999</v>
      </c>
      <c r="F406" s="6">
        <v>1250</v>
      </c>
      <c r="G406" s="15">
        <f>$G$14+G$33+$G$52+$G$72+$G$92+$G$111+$G$130+$G$150+$G$169+$G$188+$G$207+$G$226+$G$245+$G$265+$G$285+$G$305+$G$324+$G$343+$G$363+$G$382+$G$401</f>
        <v>88722.60640844774</v>
      </c>
      <c r="H406" s="15">
        <f t="shared" ref="H406:H417" si="91">E406-F406</f>
        <v>713.63089999999988</v>
      </c>
      <c r="I406" s="31"/>
      <c r="J406" s="16"/>
      <c r="K406" s="15">
        <f>(G406)*($H$404/12)</f>
        <v>639.54212119422743</v>
      </c>
    </row>
    <row r="407" spans="1:11" s="1" customFormat="1" ht="12.75" customHeight="1" x14ac:dyDescent="0.25">
      <c r="A407" s="2"/>
      <c r="B407" s="2" t="s">
        <v>28</v>
      </c>
      <c r="C407" s="6">
        <v>23573</v>
      </c>
      <c r="D407" s="6">
        <v>15000</v>
      </c>
      <c r="E407" s="6">
        <f t="shared" ref="E407:E417" si="92">C407*8.33%</f>
        <v>1963.6308999999999</v>
      </c>
      <c r="F407" s="6">
        <v>1250</v>
      </c>
      <c r="G407" s="15">
        <f t="shared" ref="G407:G417" si="93">$G406+$H406</f>
        <v>89436.237308447744</v>
      </c>
      <c r="H407" s="15">
        <f t="shared" si="91"/>
        <v>713.63089999999988</v>
      </c>
      <c r="I407" s="31"/>
      <c r="J407" s="16"/>
      <c r="K407" s="15">
        <f t="shared" ref="K407:K417" si="94">(G407)*($H$404/12)</f>
        <v>644.68621059839415</v>
      </c>
    </row>
    <row r="408" spans="1:11" s="1" customFormat="1" ht="12.75" customHeight="1" x14ac:dyDescent="0.25">
      <c r="A408" s="2"/>
      <c r="B408" s="2" t="s">
        <v>29</v>
      </c>
      <c r="C408" s="6">
        <v>23573</v>
      </c>
      <c r="D408" s="6">
        <v>15000</v>
      </c>
      <c r="E408" s="6">
        <f t="shared" si="92"/>
        <v>1963.6308999999999</v>
      </c>
      <c r="F408" s="6">
        <v>1250</v>
      </c>
      <c r="G408" s="15">
        <f t="shared" si="93"/>
        <v>90149.868208447748</v>
      </c>
      <c r="H408" s="15">
        <f t="shared" si="91"/>
        <v>713.63089999999988</v>
      </c>
      <c r="I408" s="31"/>
      <c r="J408" s="16"/>
      <c r="K408" s="15">
        <f t="shared" si="94"/>
        <v>649.83030000256088</v>
      </c>
    </row>
    <row r="409" spans="1:11" s="1" customFormat="1" ht="12.75" customHeight="1" x14ac:dyDescent="0.25">
      <c r="A409" s="2"/>
      <c r="B409" s="2" t="s">
        <v>30</v>
      </c>
      <c r="C409" s="6">
        <v>23573</v>
      </c>
      <c r="D409" s="6">
        <v>15000</v>
      </c>
      <c r="E409" s="6">
        <f t="shared" si="92"/>
        <v>1963.6308999999999</v>
      </c>
      <c r="F409" s="6">
        <v>1250</v>
      </c>
      <c r="G409" s="15">
        <f t="shared" si="93"/>
        <v>90863.499108447751</v>
      </c>
      <c r="H409" s="15">
        <f t="shared" si="91"/>
        <v>713.63089999999988</v>
      </c>
      <c r="I409" s="31" t="s">
        <v>54</v>
      </c>
      <c r="J409" s="16"/>
      <c r="K409" s="15">
        <f t="shared" si="94"/>
        <v>654.97438940672748</v>
      </c>
    </row>
    <row r="410" spans="1:11" s="1" customFormat="1" ht="12.75" customHeight="1" x14ac:dyDescent="0.25">
      <c r="A410" s="2"/>
      <c r="B410" s="2" t="s">
        <v>31</v>
      </c>
      <c r="C410" s="6">
        <v>24290</v>
      </c>
      <c r="D410" s="6">
        <v>15000</v>
      </c>
      <c r="E410" s="6">
        <f t="shared" si="92"/>
        <v>2023.357</v>
      </c>
      <c r="F410" s="6">
        <v>1250</v>
      </c>
      <c r="G410" s="15">
        <f t="shared" si="93"/>
        <v>91577.130008447755</v>
      </c>
      <c r="H410" s="15">
        <f t="shared" si="91"/>
        <v>773.35699999999997</v>
      </c>
      <c r="I410" s="31"/>
      <c r="J410" s="16"/>
      <c r="K410" s="15">
        <f t="shared" si="94"/>
        <v>660.1184788108942</v>
      </c>
    </row>
    <row r="411" spans="1:11" s="1" customFormat="1" ht="12.75" customHeight="1" x14ac:dyDescent="0.25">
      <c r="A411" s="2"/>
      <c r="B411" s="2" t="s">
        <v>32</v>
      </c>
      <c r="C411" s="6">
        <v>24290</v>
      </c>
      <c r="D411" s="6">
        <v>15000</v>
      </c>
      <c r="E411" s="6">
        <f t="shared" si="92"/>
        <v>2023.357</v>
      </c>
      <c r="F411" s="6">
        <v>1250</v>
      </c>
      <c r="G411" s="15">
        <f t="shared" si="93"/>
        <v>92350.487008447759</v>
      </c>
      <c r="H411" s="15">
        <f t="shared" si="91"/>
        <v>773.35699999999997</v>
      </c>
      <c r="I411" s="31"/>
      <c r="J411" s="16"/>
      <c r="K411" s="15">
        <f t="shared" si="94"/>
        <v>665.69309385256088</v>
      </c>
    </row>
    <row r="412" spans="1:11" s="1" customFormat="1" ht="12.75" customHeight="1" x14ac:dyDescent="0.25">
      <c r="A412" s="2"/>
      <c r="B412" s="2" t="s">
        <v>33</v>
      </c>
      <c r="C412" s="6">
        <v>24290</v>
      </c>
      <c r="D412" s="6">
        <v>15000</v>
      </c>
      <c r="E412" s="6">
        <f t="shared" si="92"/>
        <v>2023.357</v>
      </c>
      <c r="F412" s="6">
        <v>1250</v>
      </c>
      <c r="G412" s="15">
        <f t="shared" si="93"/>
        <v>93123.844008447762</v>
      </c>
      <c r="H412" s="15">
        <f t="shared" si="91"/>
        <v>773.35699999999997</v>
      </c>
      <c r="I412" s="31"/>
      <c r="J412" s="16"/>
      <c r="K412" s="15">
        <f t="shared" si="94"/>
        <v>671.26770889422755</v>
      </c>
    </row>
    <row r="413" spans="1:11" s="1" customFormat="1" ht="12.75" customHeight="1" x14ac:dyDescent="0.25">
      <c r="A413" s="2"/>
      <c r="B413" s="2" t="s">
        <v>17</v>
      </c>
      <c r="C413" s="6">
        <v>24290</v>
      </c>
      <c r="D413" s="6">
        <v>15000</v>
      </c>
      <c r="E413" s="6">
        <f t="shared" si="92"/>
        <v>2023.357</v>
      </c>
      <c r="F413" s="6">
        <v>1250</v>
      </c>
      <c r="G413" s="15">
        <f t="shared" si="93"/>
        <v>93897.201008447766</v>
      </c>
      <c r="H413" s="15">
        <f t="shared" si="91"/>
        <v>773.35699999999997</v>
      </c>
      <c r="I413" s="31"/>
      <c r="J413" s="16"/>
      <c r="K413" s="15">
        <f t="shared" si="94"/>
        <v>676.84232393589434</v>
      </c>
    </row>
    <row r="414" spans="1:11" s="1" customFormat="1" ht="12.75" customHeight="1" x14ac:dyDescent="0.25">
      <c r="A414" s="2"/>
      <c r="B414" s="2" t="s">
        <v>18</v>
      </c>
      <c r="C414" s="6">
        <v>24290</v>
      </c>
      <c r="D414" s="6">
        <v>15000</v>
      </c>
      <c r="E414" s="6">
        <f t="shared" si="92"/>
        <v>2023.357</v>
      </c>
      <c r="F414" s="6">
        <v>1250</v>
      </c>
      <c r="G414" s="15">
        <f t="shared" si="93"/>
        <v>94670.55800844777</v>
      </c>
      <c r="H414" s="15">
        <f t="shared" si="91"/>
        <v>773.35699999999997</v>
      </c>
      <c r="I414" s="31"/>
      <c r="J414" s="16"/>
      <c r="K414" s="15">
        <f t="shared" si="94"/>
        <v>682.41693897756102</v>
      </c>
    </row>
    <row r="415" spans="1:11" s="1" customFormat="1" ht="12.75" customHeight="1" x14ac:dyDescent="0.25">
      <c r="A415" s="2"/>
      <c r="B415" s="2" t="s">
        <v>19</v>
      </c>
      <c r="C415" s="6">
        <v>24290</v>
      </c>
      <c r="D415" s="6">
        <v>15000</v>
      </c>
      <c r="E415" s="6">
        <f t="shared" si="92"/>
        <v>2023.357</v>
      </c>
      <c r="F415" s="6">
        <v>1250</v>
      </c>
      <c r="G415" s="15">
        <f t="shared" si="93"/>
        <v>95443.915008447773</v>
      </c>
      <c r="H415" s="15">
        <f t="shared" si="91"/>
        <v>773.35699999999997</v>
      </c>
      <c r="I415" s="31"/>
      <c r="J415" s="16"/>
      <c r="K415" s="15">
        <f t="shared" si="94"/>
        <v>687.99155401922769</v>
      </c>
    </row>
    <row r="416" spans="1:11" s="1" customFormat="1" ht="12.75" customHeight="1" x14ac:dyDescent="0.25">
      <c r="A416" s="2"/>
      <c r="B416" s="2" t="s">
        <v>20</v>
      </c>
      <c r="C416" s="6">
        <v>25678</v>
      </c>
      <c r="D416" s="6">
        <v>15000</v>
      </c>
      <c r="E416" s="6">
        <f t="shared" si="92"/>
        <v>2138.9773999999998</v>
      </c>
      <c r="F416" s="6">
        <v>1250</v>
      </c>
      <c r="G416" s="15">
        <f t="shared" si="93"/>
        <v>96217.272008447777</v>
      </c>
      <c r="H416" s="15">
        <f t="shared" si="91"/>
        <v>888.97739999999976</v>
      </c>
      <c r="I416" s="31"/>
      <c r="J416" s="16"/>
      <c r="K416" s="15">
        <f t="shared" si="94"/>
        <v>693.56616906089437</v>
      </c>
    </row>
    <row r="417" spans="1:11" s="1" customFormat="1" ht="12.75" customHeight="1" x14ac:dyDescent="0.25">
      <c r="A417" s="2"/>
      <c r="B417" s="2" t="s">
        <v>21</v>
      </c>
      <c r="C417" s="6">
        <v>25678</v>
      </c>
      <c r="D417" s="6">
        <v>15000</v>
      </c>
      <c r="E417" s="6">
        <f t="shared" si="92"/>
        <v>2138.9773999999998</v>
      </c>
      <c r="F417" s="6">
        <v>1250</v>
      </c>
      <c r="G417" s="15">
        <f t="shared" si="93"/>
        <v>97106.24940844778</v>
      </c>
      <c r="H417" s="15">
        <f t="shared" si="91"/>
        <v>888.97739999999976</v>
      </c>
      <c r="I417" s="31"/>
      <c r="J417" s="16"/>
      <c r="K417" s="15">
        <f t="shared" si="94"/>
        <v>699.97421448589444</v>
      </c>
    </row>
    <row r="418" spans="1:11" s="1" customFormat="1" ht="12.75" customHeight="1" x14ac:dyDescent="0.25">
      <c r="A418" s="2"/>
      <c r="B418" s="7" t="s">
        <v>22</v>
      </c>
      <c r="C418" s="8">
        <f>SUM(C406:C417)</f>
        <v>291388</v>
      </c>
      <c r="D418" s="9" t="s">
        <v>23</v>
      </c>
      <c r="E418" s="8">
        <f>SUM(E406:E417)</f>
        <v>24272.6204</v>
      </c>
      <c r="F418" s="8">
        <f>SUM(F406:F417)</f>
        <v>15000</v>
      </c>
      <c r="G418" s="30">
        <f>SUM(G406:G417)</f>
        <v>1113558.8675013732</v>
      </c>
      <c r="H418" s="30">
        <f>SUM(H406:H417)</f>
        <v>9272.6203999999998</v>
      </c>
      <c r="I418" s="38">
        <f>H404/12</f>
        <v>7.2083333333333331E-3</v>
      </c>
      <c r="J418" s="23"/>
      <c r="K418" s="30">
        <f>SUM(K406:K417)</f>
        <v>8026.9035032390639</v>
      </c>
    </row>
    <row r="419" spans="1:11" s="1" customFormat="1" ht="12.75" customHeight="1" x14ac:dyDescent="0.25">
      <c r="A419" s="2"/>
      <c r="B419" s="2"/>
      <c r="C419" s="2"/>
      <c r="D419" s="2"/>
      <c r="E419" s="2"/>
      <c r="F419" s="2"/>
      <c r="G419" s="15"/>
      <c r="H419" s="15"/>
      <c r="I419" s="31"/>
      <c r="J419" s="16"/>
      <c r="K419" s="15"/>
    </row>
    <row r="420" spans="1:11" s="1" customFormat="1" ht="12.75" customHeight="1" x14ac:dyDescent="0.25">
      <c r="A420" s="2"/>
      <c r="B420" s="2" t="s">
        <v>24</v>
      </c>
      <c r="C420" s="10">
        <f>G418*I418</f>
        <v>8026.9035032390648</v>
      </c>
      <c r="D420" s="2"/>
      <c r="E420" s="2"/>
      <c r="F420" s="2" t="s">
        <v>25</v>
      </c>
      <c r="G420" s="73">
        <f>$C420+$H418</f>
        <v>17299.523903239064</v>
      </c>
      <c r="H420" s="15"/>
      <c r="I420" s="15">
        <f>SUM($G$14,$G$33,$G$52,$G$72,$G$92,$G$111,$G$130,$G$150,$G$169,$G$188,$G$207,$G$226,$G$245,$G$265,$G$285,$G$305,$G$324,$G$343,$G$363,$G$382,$G$401,$G$420)</f>
        <v>106022.13031168681</v>
      </c>
      <c r="J420" s="143" t="str">
        <f>IF($K419=$C421,"Intt OK","Intt CHECK IT")</f>
        <v>Intt OK</v>
      </c>
      <c r="K420" s="15"/>
    </row>
    <row r="421" spans="1:11" ht="12.75" customHeight="1" x14ac:dyDescent="0.25">
      <c r="I421" s="135" t="str">
        <f>IF($I420=$G425,"OK","CHECK IT")</f>
        <v>OK</v>
      </c>
      <c r="J421" s="16"/>
    </row>
    <row r="422" spans="1:11" s="1" customFormat="1" ht="12.75" customHeight="1" x14ac:dyDescent="0.25">
      <c r="A422" s="2"/>
      <c r="B422" s="438" t="s">
        <v>2</v>
      </c>
      <c r="C422" s="438"/>
      <c r="D422" s="438"/>
      <c r="E422" s="438" t="s">
        <v>3</v>
      </c>
      <c r="F422" s="438"/>
      <c r="G422" s="3" t="s">
        <v>4</v>
      </c>
      <c r="H422" s="136" t="s">
        <v>60</v>
      </c>
      <c r="I422" s="31"/>
      <c r="J422" s="2"/>
      <c r="K422" s="28"/>
    </row>
    <row r="423" spans="1:11" s="1" customFormat="1" ht="12.75" customHeight="1" x14ac:dyDescent="0.25">
      <c r="A423" s="2"/>
      <c r="B423" s="439" t="s">
        <v>110</v>
      </c>
      <c r="C423" s="439"/>
      <c r="D423" s="439"/>
      <c r="E423" s="439" t="s">
        <v>111</v>
      </c>
      <c r="F423" s="439"/>
      <c r="G423" s="4" t="s">
        <v>112</v>
      </c>
      <c r="H423" s="56">
        <v>8.5500000000000007E-2</v>
      </c>
      <c r="I423" s="45"/>
      <c r="J423" s="2"/>
      <c r="K423" s="28"/>
    </row>
    <row r="424" spans="1:11" s="1" customFormat="1" ht="12.75" customHeight="1" x14ac:dyDescent="0.25">
      <c r="A424" s="2"/>
      <c r="B424" s="3" t="s">
        <v>9</v>
      </c>
      <c r="C424" s="5" t="s">
        <v>10</v>
      </c>
      <c r="D424" s="3" t="s">
        <v>11</v>
      </c>
      <c r="E424" s="5" t="s">
        <v>12</v>
      </c>
      <c r="F424" s="3" t="s">
        <v>13</v>
      </c>
      <c r="G424" s="5" t="s">
        <v>14</v>
      </c>
      <c r="H424" s="48" t="s">
        <v>15</v>
      </c>
      <c r="I424" s="3" t="s">
        <v>16</v>
      </c>
      <c r="J424" s="2"/>
      <c r="K424" s="28"/>
    </row>
    <row r="425" spans="1:11" s="1" customFormat="1" ht="12.75" customHeight="1" x14ac:dyDescent="0.25">
      <c r="A425" s="2"/>
      <c r="B425" s="2" t="s">
        <v>27</v>
      </c>
      <c r="C425" s="6">
        <v>25678</v>
      </c>
      <c r="D425" s="6">
        <v>15000</v>
      </c>
      <c r="E425" s="6">
        <f>C425*8.33%</f>
        <v>2138.9773999999998</v>
      </c>
      <c r="F425" s="6">
        <v>1250</v>
      </c>
      <c r="G425" s="15">
        <f>$G$14+$G$33+$G$52+$G$72+$G$92+$G$111+$G$130+$G$150+$G$169+$G$188+$G$207+$G$226+$G$245+$G$265+$G$285+$G$305+$G$324+$G$343+$G$363+$G$382+$G$401+$G$420</f>
        <v>106022.13031168681</v>
      </c>
      <c r="H425" s="15">
        <f t="shared" ref="H425:H436" si="95">E425-F425</f>
        <v>888.97739999999976</v>
      </c>
      <c r="I425" s="31"/>
      <c r="J425" s="16"/>
      <c r="K425" s="15">
        <f>(G425)*($H$423/12)</f>
        <v>755.40767847076859</v>
      </c>
    </row>
    <row r="426" spans="1:11" s="1" customFormat="1" ht="12.75" customHeight="1" x14ac:dyDescent="0.25">
      <c r="A426" s="2"/>
      <c r="B426" s="2" t="s">
        <v>28</v>
      </c>
      <c r="C426" s="6">
        <v>25678</v>
      </c>
      <c r="D426" s="6">
        <v>15000</v>
      </c>
      <c r="E426" s="6">
        <f t="shared" ref="E426:E436" si="96">C426*8.33%</f>
        <v>2138.9773999999998</v>
      </c>
      <c r="F426" s="6">
        <v>1250</v>
      </c>
      <c r="G426" s="15">
        <f t="shared" ref="G426:G436" si="97">$G425+$H425</f>
        <v>106911.10771168681</v>
      </c>
      <c r="H426" s="15">
        <f t="shared" si="95"/>
        <v>888.97739999999976</v>
      </c>
      <c r="I426" s="31"/>
      <c r="J426" s="16"/>
      <c r="K426" s="15">
        <f t="shared" ref="K426:K436" si="98">(G426)*($H$423/12)</f>
        <v>761.74164244576855</v>
      </c>
    </row>
    <row r="427" spans="1:11" s="1" customFormat="1" ht="12.75" customHeight="1" x14ac:dyDescent="0.25">
      <c r="A427" s="2"/>
      <c r="B427" s="2" t="s">
        <v>29</v>
      </c>
      <c r="C427" s="6">
        <v>25678</v>
      </c>
      <c r="D427" s="6">
        <v>15000</v>
      </c>
      <c r="E427" s="6">
        <f t="shared" si="96"/>
        <v>2138.9773999999998</v>
      </c>
      <c r="F427" s="6">
        <v>1250</v>
      </c>
      <c r="G427" s="15">
        <f t="shared" si="97"/>
        <v>107800.08511168681</v>
      </c>
      <c r="H427" s="15">
        <f t="shared" si="95"/>
        <v>888.97739999999976</v>
      </c>
      <c r="I427" s="31"/>
      <c r="J427" s="16"/>
      <c r="K427" s="15">
        <f t="shared" si="98"/>
        <v>768.07560642076862</v>
      </c>
    </row>
    <row r="428" spans="1:11" s="1" customFormat="1" ht="12.75" customHeight="1" x14ac:dyDescent="0.25">
      <c r="A428" s="2"/>
      <c r="B428" s="2" t="s">
        <v>30</v>
      </c>
      <c r="C428" s="6">
        <v>25678</v>
      </c>
      <c r="D428" s="6">
        <v>15000</v>
      </c>
      <c r="E428" s="6">
        <f t="shared" si="96"/>
        <v>2138.9773999999998</v>
      </c>
      <c r="F428" s="6">
        <v>1250</v>
      </c>
      <c r="G428" s="15">
        <f t="shared" si="97"/>
        <v>108689.06251168682</v>
      </c>
      <c r="H428" s="15">
        <f t="shared" si="95"/>
        <v>888.97739999999976</v>
      </c>
      <c r="I428" s="31" t="s">
        <v>54</v>
      </c>
      <c r="J428" s="16"/>
      <c r="K428" s="15">
        <f t="shared" si="98"/>
        <v>774.40957039576858</v>
      </c>
    </row>
    <row r="429" spans="1:11" s="1" customFormat="1" ht="12.75" customHeight="1" x14ac:dyDescent="0.25">
      <c r="A429" s="2"/>
      <c r="B429" s="2" t="s">
        <v>31</v>
      </c>
      <c r="C429" s="6">
        <v>26455</v>
      </c>
      <c r="D429" s="6">
        <v>15000</v>
      </c>
      <c r="E429" s="6">
        <f t="shared" si="96"/>
        <v>2203.7015000000001</v>
      </c>
      <c r="F429" s="6">
        <v>1250</v>
      </c>
      <c r="G429" s="15">
        <f t="shared" si="97"/>
        <v>109578.03991168682</v>
      </c>
      <c r="H429" s="15">
        <f t="shared" si="95"/>
        <v>953.70150000000012</v>
      </c>
      <c r="I429" s="31"/>
      <c r="J429" s="16"/>
      <c r="K429" s="15">
        <f t="shared" si="98"/>
        <v>780.74353437076866</v>
      </c>
    </row>
    <row r="430" spans="1:11" s="1" customFormat="1" ht="12.75" customHeight="1" x14ac:dyDescent="0.25">
      <c r="A430" s="2"/>
      <c r="B430" s="2" t="s">
        <v>32</v>
      </c>
      <c r="C430" s="6">
        <v>26455</v>
      </c>
      <c r="D430" s="6">
        <v>15000</v>
      </c>
      <c r="E430" s="6">
        <f t="shared" si="96"/>
        <v>2203.7015000000001</v>
      </c>
      <c r="F430" s="6">
        <v>1250</v>
      </c>
      <c r="G430" s="15">
        <f t="shared" si="97"/>
        <v>110531.74141168682</v>
      </c>
      <c r="H430" s="15">
        <f t="shared" si="95"/>
        <v>953.70150000000012</v>
      </c>
      <c r="I430" s="31"/>
      <c r="J430" s="16"/>
      <c r="K430" s="15">
        <f t="shared" si="98"/>
        <v>787.5386575582686</v>
      </c>
    </row>
    <row r="431" spans="1:11" s="1" customFormat="1" ht="12.75" customHeight="1" x14ac:dyDescent="0.25">
      <c r="A431" s="2"/>
      <c r="B431" s="2" t="s">
        <v>33</v>
      </c>
      <c r="C431" s="6">
        <v>26455</v>
      </c>
      <c r="D431" s="6">
        <v>15000</v>
      </c>
      <c r="E431" s="6">
        <f t="shared" si="96"/>
        <v>2203.7015000000001</v>
      </c>
      <c r="F431" s="6">
        <v>1250</v>
      </c>
      <c r="G431" s="15">
        <f t="shared" si="97"/>
        <v>111485.44291168681</v>
      </c>
      <c r="H431" s="15">
        <f t="shared" si="95"/>
        <v>953.70150000000012</v>
      </c>
      <c r="I431" s="31"/>
      <c r="J431" s="16"/>
      <c r="K431" s="15">
        <f t="shared" si="98"/>
        <v>794.33378074576854</v>
      </c>
    </row>
    <row r="432" spans="1:11" s="1" customFormat="1" ht="12.75" customHeight="1" x14ac:dyDescent="0.25">
      <c r="A432" s="2"/>
      <c r="B432" s="2" t="s">
        <v>17</v>
      </c>
      <c r="C432" s="6">
        <v>26455</v>
      </c>
      <c r="D432" s="6">
        <v>15000</v>
      </c>
      <c r="E432" s="6">
        <f t="shared" si="96"/>
        <v>2203.7015000000001</v>
      </c>
      <c r="F432" s="6">
        <v>1250</v>
      </c>
      <c r="G432" s="15">
        <f t="shared" si="97"/>
        <v>112439.14441168681</v>
      </c>
      <c r="H432" s="15">
        <f t="shared" si="95"/>
        <v>953.70150000000012</v>
      </c>
      <c r="I432" s="31"/>
      <c r="J432" s="16"/>
      <c r="K432" s="15">
        <f t="shared" si="98"/>
        <v>801.12890393326859</v>
      </c>
    </row>
    <row r="433" spans="1:11" s="1" customFormat="1" ht="12.75" customHeight="1" x14ac:dyDescent="0.25">
      <c r="A433" s="2"/>
      <c r="B433" s="2" t="s">
        <v>18</v>
      </c>
      <c r="C433" s="6">
        <v>26455</v>
      </c>
      <c r="D433" s="6">
        <v>15000</v>
      </c>
      <c r="E433" s="6">
        <f t="shared" si="96"/>
        <v>2203.7015000000001</v>
      </c>
      <c r="F433" s="6">
        <v>1250</v>
      </c>
      <c r="G433" s="15">
        <f t="shared" si="97"/>
        <v>113392.8459116868</v>
      </c>
      <c r="H433" s="15">
        <f t="shared" si="95"/>
        <v>953.70150000000012</v>
      </c>
      <c r="I433" s="31"/>
      <c r="J433" s="16"/>
      <c r="K433" s="15">
        <f t="shared" si="98"/>
        <v>807.92402712076853</v>
      </c>
    </row>
    <row r="434" spans="1:11" s="1" customFormat="1" ht="12.75" customHeight="1" x14ac:dyDescent="0.25">
      <c r="A434" s="2"/>
      <c r="B434" s="2" t="s">
        <v>19</v>
      </c>
      <c r="C434" s="6">
        <v>26455</v>
      </c>
      <c r="D434" s="6">
        <v>15000</v>
      </c>
      <c r="E434" s="6">
        <f t="shared" ref="E434" si="99">C434*8.33%</f>
        <v>2203.7015000000001</v>
      </c>
      <c r="F434" s="6">
        <v>1250</v>
      </c>
      <c r="G434" s="15">
        <f t="shared" si="97"/>
        <v>114346.5474116868</v>
      </c>
      <c r="H434" s="15">
        <f t="shared" ref="H434" si="100">E434-F434</f>
        <v>953.70150000000012</v>
      </c>
      <c r="I434" s="31"/>
      <c r="J434" s="16"/>
      <c r="K434" s="15">
        <f t="shared" ref="K434" si="101">(G434)*($H$423/12)</f>
        <v>814.71915030826847</v>
      </c>
    </row>
    <row r="435" spans="1:11" s="1" customFormat="1" ht="12.75" customHeight="1" x14ac:dyDescent="0.25">
      <c r="A435" s="2"/>
      <c r="B435" s="2" t="s">
        <v>20</v>
      </c>
      <c r="C435" s="6">
        <v>28600</v>
      </c>
      <c r="D435" s="6">
        <v>15000</v>
      </c>
      <c r="E435" s="6">
        <f t="shared" si="96"/>
        <v>2382.38</v>
      </c>
      <c r="F435" s="6">
        <v>1250</v>
      </c>
      <c r="G435" s="15">
        <f t="shared" si="97"/>
        <v>115300.24891168679</v>
      </c>
      <c r="H435" s="15">
        <f t="shared" si="95"/>
        <v>1132.3800000000001</v>
      </c>
      <c r="I435" s="31"/>
      <c r="J435" s="16"/>
      <c r="K435" s="15">
        <f t="shared" si="98"/>
        <v>821.51427349576841</v>
      </c>
    </row>
    <row r="436" spans="1:11" s="1" customFormat="1" ht="12.75" customHeight="1" x14ac:dyDescent="0.25">
      <c r="A436" s="2"/>
      <c r="B436" s="2" t="s">
        <v>21</v>
      </c>
      <c r="C436" s="6">
        <v>28600</v>
      </c>
      <c r="D436" s="6">
        <v>15000</v>
      </c>
      <c r="E436" s="6">
        <f t="shared" si="96"/>
        <v>2382.38</v>
      </c>
      <c r="F436" s="6">
        <v>1250</v>
      </c>
      <c r="G436" s="15">
        <f t="shared" si="97"/>
        <v>116432.6289116868</v>
      </c>
      <c r="H436" s="15">
        <f t="shared" si="95"/>
        <v>1132.3800000000001</v>
      </c>
      <c r="I436" s="31"/>
      <c r="J436" s="16"/>
      <c r="K436" s="15">
        <f t="shared" si="98"/>
        <v>829.58248099576849</v>
      </c>
    </row>
    <row r="437" spans="1:11" s="1" customFormat="1" ht="12.75" customHeight="1" x14ac:dyDescent="0.25">
      <c r="A437" s="2"/>
      <c r="B437" s="7" t="s">
        <v>22</v>
      </c>
      <c r="C437" s="8">
        <f>SUM(C425:C436)</f>
        <v>318642</v>
      </c>
      <c r="D437" s="9" t="s">
        <v>23</v>
      </c>
      <c r="E437" s="8">
        <f>SUM(E425:E436)</f>
        <v>26542.878599999996</v>
      </c>
      <c r="F437" s="8">
        <f>SUM(F425:F436)</f>
        <v>15000</v>
      </c>
      <c r="G437" s="30">
        <f>SUM(G425:G436)</f>
        <v>1332929.0254402417</v>
      </c>
      <c r="H437" s="30">
        <f>SUM(H425:H436)</f>
        <v>11542.8786</v>
      </c>
      <c r="I437" s="38">
        <f>H423/12</f>
        <v>7.1250000000000003E-3</v>
      </c>
      <c r="J437" s="23"/>
      <c r="K437" s="30">
        <f>SUM(K425:K436)</f>
        <v>9497.1193062617222</v>
      </c>
    </row>
    <row r="438" spans="1:11" s="1" customFormat="1" ht="12.75" customHeight="1" x14ac:dyDescent="0.25">
      <c r="A438" s="2"/>
      <c r="B438" s="2"/>
      <c r="C438" s="2"/>
      <c r="D438" s="2"/>
      <c r="E438" s="2"/>
      <c r="F438" s="2"/>
      <c r="G438" s="15"/>
      <c r="H438" s="15"/>
      <c r="I438" s="31"/>
      <c r="J438" s="16"/>
      <c r="K438" s="15"/>
    </row>
    <row r="439" spans="1:11" s="1" customFormat="1" ht="12.75" customHeight="1" x14ac:dyDescent="0.25">
      <c r="A439" s="2"/>
      <c r="B439" s="2" t="s">
        <v>24</v>
      </c>
      <c r="C439" s="10">
        <f>G437*I437</f>
        <v>9497.1193062617222</v>
      </c>
      <c r="D439" s="2"/>
      <c r="E439" s="2"/>
      <c r="F439" s="2" t="s">
        <v>25</v>
      </c>
      <c r="G439" s="73">
        <f>$C439+$H437</f>
        <v>21039.99790626172</v>
      </c>
      <c r="H439" s="15"/>
      <c r="I439" s="15">
        <f>SUM($G$14,$G$33,$G$52,$G$72,$G$92,$G$111,$G$130,$G$150,$G$169,$G$188,$G$207,$G$226,$G$245,$G$265,$G$285,$G$305,$G$324,$G$343,$G$363,$G$382,$G$401,$G$420,$G$439)</f>
        <v>127062.12821794853</v>
      </c>
      <c r="J439" s="143" t="str">
        <f>IF($K438=$C449,"Intt OK","Intt CHECK IT")</f>
        <v>Intt OK</v>
      </c>
      <c r="K439" s="15"/>
    </row>
    <row r="440" spans="1:11" s="1" customFormat="1" ht="12.75" customHeight="1" x14ac:dyDescent="0.25">
      <c r="A440" s="2"/>
      <c r="B440" s="2"/>
      <c r="C440" s="10"/>
      <c r="D440" s="2"/>
      <c r="E440" s="2"/>
      <c r="F440" s="2"/>
      <c r="G440" s="73"/>
      <c r="H440" s="15"/>
      <c r="I440" s="135" t="str">
        <f>IF($I439=$G444,"OK","CHECK IT")</f>
        <v>OK</v>
      </c>
      <c r="J440" s="143"/>
      <c r="K440" s="15"/>
    </row>
    <row r="441" spans="1:11" s="1" customFormat="1" ht="12.75" customHeight="1" x14ac:dyDescent="0.25">
      <c r="A441" s="2"/>
      <c r="B441" s="438" t="s">
        <v>2</v>
      </c>
      <c r="C441" s="438"/>
      <c r="D441" s="438"/>
      <c r="E441" s="438" t="s">
        <v>3</v>
      </c>
      <c r="F441" s="438"/>
      <c r="G441" s="66" t="s">
        <v>4</v>
      </c>
      <c r="H441" s="137" t="s">
        <v>142</v>
      </c>
      <c r="I441" s="31"/>
      <c r="J441" s="2"/>
      <c r="K441" s="28"/>
    </row>
    <row r="442" spans="1:11" s="1" customFormat="1" ht="12.75" customHeight="1" x14ac:dyDescent="0.25">
      <c r="A442" s="2"/>
      <c r="B442" s="439" t="s">
        <v>110</v>
      </c>
      <c r="C442" s="439"/>
      <c r="D442" s="439"/>
      <c r="E442" s="439" t="s">
        <v>111</v>
      </c>
      <c r="F442" s="439"/>
      <c r="G442" s="4" t="s">
        <v>112</v>
      </c>
      <c r="H442" s="56">
        <v>8.5500000000000007E-2</v>
      </c>
      <c r="I442" s="45"/>
      <c r="J442" s="2"/>
      <c r="K442" s="28"/>
    </row>
    <row r="443" spans="1:11" s="1" customFormat="1" ht="12.75" customHeight="1" x14ac:dyDescent="0.25">
      <c r="A443" s="2"/>
      <c r="B443" s="3" t="s">
        <v>9</v>
      </c>
      <c r="C443" s="5" t="s">
        <v>10</v>
      </c>
      <c r="D443" s="3" t="s">
        <v>11</v>
      </c>
      <c r="E443" s="5" t="s">
        <v>12</v>
      </c>
      <c r="F443" s="3" t="s">
        <v>13</v>
      </c>
      <c r="G443" s="68" t="s">
        <v>14</v>
      </c>
      <c r="H443" s="66" t="s">
        <v>15</v>
      </c>
      <c r="I443" s="3" t="s">
        <v>16</v>
      </c>
      <c r="J443" s="2"/>
      <c r="K443" s="28"/>
    </row>
    <row r="444" spans="1:11" s="1" customFormat="1" ht="12.75" customHeight="1" x14ac:dyDescent="0.25">
      <c r="A444" s="2"/>
      <c r="B444" s="2" t="s">
        <v>27</v>
      </c>
      <c r="C444" s="6">
        <v>28600</v>
      </c>
      <c r="D444" s="6">
        <v>15000</v>
      </c>
      <c r="E444" s="6">
        <f t="shared" ref="E444:E445" si="102">$C444*8.33%</f>
        <v>2382.38</v>
      </c>
      <c r="F444" s="6">
        <v>1250</v>
      </c>
      <c r="G444" s="15">
        <f>$G$14+$G$33+$G$52+$G$72+$G$92+$G$111+$G$130+$G$150+$G$169+$G$188+$G$207+$G$226+$G$245+$G$265+$G$285+$G$305+$G$324+$G$343+$G$363+$G$382+$G$401+$G$420+$G$439</f>
        <v>127062.12821794853</v>
      </c>
      <c r="H444" s="15">
        <f t="shared" ref="H444:H445" si="103">$E444-$F444</f>
        <v>1132.3800000000001</v>
      </c>
      <c r="I444" s="31"/>
      <c r="J444" s="16"/>
      <c r="K444" s="15">
        <f>(G444)*($H$442/12)</f>
        <v>905.31766355288335</v>
      </c>
    </row>
    <row r="445" spans="1:11" s="1" customFormat="1" ht="12.75" customHeight="1" x14ac:dyDescent="0.25">
      <c r="A445" s="2"/>
      <c r="B445" s="2" t="s">
        <v>28</v>
      </c>
      <c r="C445" s="6">
        <v>28600</v>
      </c>
      <c r="D445" s="6">
        <v>15000</v>
      </c>
      <c r="E445" s="6">
        <f t="shared" si="102"/>
        <v>2382.38</v>
      </c>
      <c r="F445" s="6">
        <v>1250</v>
      </c>
      <c r="G445" s="15">
        <f t="shared" ref="G445" si="104">$G444+$H444</f>
        <v>128194.50821794853</v>
      </c>
      <c r="H445" s="15">
        <f t="shared" si="103"/>
        <v>1132.3800000000001</v>
      </c>
      <c r="I445" s="31"/>
      <c r="J445" s="16"/>
      <c r="K445" s="15">
        <f>(G445)*($H$442/12)</f>
        <v>913.38587105288332</v>
      </c>
    </row>
    <row r="446" spans="1:11" s="1" customFormat="1" ht="12.75" customHeight="1" x14ac:dyDescent="0.25">
      <c r="A446" s="2"/>
      <c r="B446" s="7" t="s">
        <v>22</v>
      </c>
      <c r="C446" s="8">
        <f>SUM(C444:C445)</f>
        <v>57200</v>
      </c>
      <c r="D446" s="9" t="s">
        <v>23</v>
      </c>
      <c r="E446" s="8">
        <f t="shared" ref="E446:H446" si="105">SUM(E444:E445)</f>
        <v>4764.76</v>
      </c>
      <c r="F446" s="8">
        <f t="shared" si="105"/>
        <v>2500</v>
      </c>
      <c r="G446" s="8">
        <f t="shared" si="105"/>
        <v>255256.63643589706</v>
      </c>
      <c r="H446" s="8">
        <f t="shared" si="105"/>
        <v>2264.7600000000002</v>
      </c>
      <c r="I446" s="38">
        <f>H442/12</f>
        <v>7.1250000000000003E-3</v>
      </c>
      <c r="J446" s="23"/>
      <c r="K446" s="30">
        <f>SUM(K444:K445)</f>
        <v>1818.7035346057667</v>
      </c>
    </row>
    <row r="447" spans="1:11" s="1" customFormat="1" ht="12.75" customHeight="1" x14ac:dyDescent="0.25">
      <c r="A447" s="2"/>
      <c r="B447" s="2"/>
      <c r="C447" s="2"/>
      <c r="D447" s="2"/>
      <c r="E447" s="2"/>
      <c r="F447" s="2"/>
      <c r="G447" s="15"/>
      <c r="H447" s="15"/>
      <c r="I447" s="31"/>
      <c r="J447" s="16"/>
      <c r="K447" s="15"/>
    </row>
    <row r="448" spans="1:11" s="1" customFormat="1" ht="12.75" customHeight="1" x14ac:dyDescent="0.25">
      <c r="A448" s="2"/>
      <c r="B448" s="2" t="s">
        <v>24</v>
      </c>
      <c r="C448" s="10">
        <f>G446*I446</f>
        <v>1818.7035346057667</v>
      </c>
      <c r="D448" s="2"/>
      <c r="E448" s="2"/>
      <c r="F448" s="2" t="s">
        <v>25</v>
      </c>
      <c r="G448" s="73">
        <f>$C448+$H446</f>
        <v>4083.4635346057667</v>
      </c>
      <c r="H448" s="15"/>
      <c r="I448" s="6">
        <f>SUM($G$14,$G$33,$G$52,$G$72,$G$92,$G$111,$G$130,$G$150,$G$169,$G$188,$G$207,$G$226,$G$245,$G$265,$G$285,$G$305,$G$324,$G$343,$G$363,$G$382,$G$401,$G$420,$G$439,$G$448)</f>
        <v>131145.59175255429</v>
      </c>
      <c r="J448" s="143" t="str">
        <f>IF($K446=$C448,"Intt OK","Intt CHECK IT")</f>
        <v>Intt OK</v>
      </c>
      <c r="K448" s="15"/>
    </row>
    <row r="449" spans="1:11" s="1" customFormat="1" ht="12.75" customHeight="1" x14ac:dyDescent="0.25">
      <c r="G449" s="28"/>
      <c r="H449" s="28"/>
      <c r="I449" s="135" t="str">
        <f>IF($I448=$G452,"OK","CHECK IT")</f>
        <v>OK</v>
      </c>
      <c r="J449" s="16"/>
      <c r="K449" s="28"/>
    </row>
    <row r="450" spans="1:11" ht="12.75" customHeight="1" thickBot="1" x14ac:dyDescent="0.3">
      <c r="B450" s="2" t="s">
        <v>61</v>
      </c>
      <c r="C450" s="10">
        <f>G14+G33+G52+G72+G92+G111+G130+G150+G169+G188+G207+G226+G245+G265+G285+G305+G324+G343+G363+G382+G401+G420+G439+G448</f>
        <v>131145.59175255429</v>
      </c>
    </row>
    <row r="451" spans="1:11" s="1" customFormat="1" ht="24" thickBot="1" x14ac:dyDescent="0.3">
      <c r="C451" s="440" t="s">
        <v>191</v>
      </c>
      <c r="D451" s="441"/>
      <c r="E451" s="441"/>
      <c r="F451" s="441"/>
      <c r="G451" s="441"/>
      <c r="H451" s="441"/>
      <c r="I451" s="441"/>
      <c r="J451" s="441"/>
      <c r="K451" s="442"/>
    </row>
    <row r="452" spans="1:11" ht="31.5" thickBot="1" x14ac:dyDescent="0.3">
      <c r="A452" s="142" t="s">
        <v>126</v>
      </c>
      <c r="C452" s="200" t="s">
        <v>111</v>
      </c>
      <c r="D452" s="201" t="s">
        <v>192</v>
      </c>
      <c r="E452" s="204" t="s">
        <v>112</v>
      </c>
      <c r="F452" s="251" t="s">
        <v>120</v>
      </c>
      <c r="G452" s="202">
        <f>SUM(G448,G439,G420,G401,G382,G363,G343,G324,G305,G285,G265,G245,G226,G207,G188,G169,G150,G130,G111,G92,G72,G52,G33,G14)</f>
        <v>131145.59175255432</v>
      </c>
      <c r="H452" s="203" t="str">
        <f>IF(AND($C450=$G452),"OK",IF(AND($G452=$I448),"OK","CHECK IT"))</f>
        <v>OK</v>
      </c>
      <c r="I452" s="204"/>
      <c r="J452" s="205"/>
      <c r="K452" s="206"/>
    </row>
    <row r="453" spans="1:11" ht="15.75" x14ac:dyDescent="0.25">
      <c r="A453" s="100"/>
      <c r="C453" s="100"/>
      <c r="D453" s="207" t="s">
        <v>193</v>
      </c>
      <c r="E453" s="244" t="s">
        <v>110</v>
      </c>
      <c r="F453" s="248"/>
      <c r="G453" s="208"/>
      <c r="H453" s="209">
        <f>C450-G452</f>
        <v>0</v>
      </c>
      <c r="I453" s="210"/>
      <c r="J453" s="211"/>
      <c r="K453" s="212"/>
    </row>
    <row r="454" spans="1:11" ht="23.25" x14ac:dyDescent="0.25">
      <c r="A454" s="109"/>
      <c r="C454" s="213"/>
      <c r="D454" s="207" t="s">
        <v>194</v>
      </c>
      <c r="E454" s="244" t="s">
        <v>23</v>
      </c>
      <c r="F454" s="252"/>
      <c r="G454" s="207"/>
      <c r="H454" s="214"/>
      <c r="I454" s="215"/>
      <c r="J454" s="211"/>
      <c r="K454" s="212"/>
    </row>
    <row r="455" spans="1:11" ht="36" x14ac:dyDescent="0.25">
      <c r="A455" s="113"/>
      <c r="B455" s="114"/>
      <c r="C455" s="216" t="s">
        <v>147</v>
      </c>
      <c r="D455" s="217"/>
      <c r="E455" s="218" t="s">
        <v>146</v>
      </c>
      <c r="F455" s="218" t="s">
        <v>145</v>
      </c>
      <c r="G455" s="219"/>
      <c r="H455" s="218" t="s">
        <v>144</v>
      </c>
      <c r="I455" s="220"/>
      <c r="J455" s="221"/>
      <c r="K455" s="222" t="s">
        <v>143</v>
      </c>
    </row>
    <row r="456" spans="1:11" x14ac:dyDescent="0.25">
      <c r="A456" s="120"/>
      <c r="B456" s="59"/>
      <c r="C456" s="223">
        <f>SUM(C446,C437,C418,C399,C380,C361,C341,C322,C303,C283,C263,C243,C224,C205,C186,C167,C148,C128,C109,C90,C70,C50,C31,C12)</f>
        <v>2869225</v>
      </c>
      <c r="D456" s="224"/>
      <c r="E456" s="225">
        <f>SUM(E446,E437,E418,E399,E380,E361,E341,E322,E303,E283,E263,E243,E224,E205,E186,E167,E148,E128,E109,E90,E70,E50,E31,E12)</f>
        <v>239006.44250000003</v>
      </c>
      <c r="F456" s="225">
        <f>SUM(F446,F437,F418,F399,F380,F361,F341,F322,F303,F283,F263,F243,F224,F205,F186,F167,F148,F128,F109,F90,F70,F50,F31,F12)</f>
        <v>152379</v>
      </c>
      <c r="G456" s="257"/>
      <c r="H456" s="225">
        <f>SUM(H446,H437,H418,H399,H380,H361,H341,H322,H303,H283,H263,H243,H224,H205,H186,H167,H148,H128,H109,H90,H70,H50,H31,H12)</f>
        <v>86627.442499999976</v>
      </c>
      <c r="I456" s="258"/>
      <c r="J456" s="221"/>
      <c r="K456" s="227">
        <f>SUM(K446,K437,K418,K399,K380,K361,K341,K322,K303,K283,K263,K243,K224,K205,K186,K167,K148,K128,K109,K90,K70,K50,K31,K12)</f>
        <v>44518.149252554307</v>
      </c>
    </row>
    <row r="457" spans="1:11" ht="15.75" thickBot="1" x14ac:dyDescent="0.3">
      <c r="A457" s="120"/>
      <c r="B457" s="59"/>
      <c r="C457" s="228"/>
      <c r="D457" s="229"/>
      <c r="E457" s="230">
        <f>$C456*8.33%</f>
        <v>239006.4425</v>
      </c>
      <c r="F457" s="229"/>
      <c r="G457" s="210"/>
      <c r="H457" s="230">
        <f>$E457-$F456</f>
        <v>86627.442500000005</v>
      </c>
      <c r="I457" s="231"/>
      <c r="J457" s="211"/>
      <c r="K457" s="212"/>
    </row>
    <row r="458" spans="1:11" ht="24" thickBot="1" x14ac:dyDescent="0.3">
      <c r="A458" s="120"/>
      <c r="B458" s="59"/>
      <c r="C458" s="228"/>
      <c r="D458" s="229"/>
      <c r="E458" s="232" t="str">
        <f>IF($E456=$E457,"OK","CHECK IT")</f>
        <v>OK</v>
      </c>
      <c r="F458" s="230"/>
      <c r="G458" s="210"/>
      <c r="H458" s="232" t="str">
        <f>IF($H456=$H457,"OK","CHECK IT")</f>
        <v>OK</v>
      </c>
      <c r="I458" s="215"/>
      <c r="J458" s="211"/>
      <c r="K458" s="212"/>
    </row>
    <row r="459" spans="1:11" ht="27" thickBot="1" x14ac:dyDescent="0.3">
      <c r="A459" s="124"/>
      <c r="B459" s="59"/>
      <c r="C459" s="233"/>
      <c r="D459" s="234"/>
      <c r="E459" s="209">
        <f>$E456-$E457</f>
        <v>0</v>
      </c>
      <c r="F459" s="235"/>
      <c r="G459" s="235"/>
      <c r="H459" s="209">
        <f>$H456-$H457</f>
        <v>0</v>
      </c>
      <c r="I459" s="215"/>
      <c r="J459" s="211"/>
      <c r="K459" s="212"/>
    </row>
    <row r="460" spans="1:11" ht="24.75" thickBot="1" x14ac:dyDescent="0.3">
      <c r="A460" s="127"/>
      <c r="B460" s="104"/>
      <c r="C460" s="216" t="s">
        <v>143</v>
      </c>
      <c r="D460" s="236"/>
      <c r="E460" s="236"/>
      <c r="F460" s="236"/>
      <c r="G460" s="237"/>
      <c r="H460" s="237"/>
      <c r="I460" s="215"/>
      <c r="J460" s="253" t="str">
        <f>IF($C461=$K456,"Intt OK","Intt CHECK IT")</f>
        <v>Intt OK</v>
      </c>
      <c r="K460" s="254"/>
    </row>
    <row r="461" spans="1:11" ht="31.5" thickBot="1" x14ac:dyDescent="0.3">
      <c r="A461" s="142" t="s">
        <v>128</v>
      </c>
      <c r="B461" s="130"/>
      <c r="C461" s="238">
        <f>SUM(C448,C439,C420,C401,C382,C363,C343,C324,C305,C285,C265,C245,C226,C207,C188,C169,C150,C130,C111,C92,C72,C52,C33,C14)</f>
        <v>44518.149252554314</v>
      </c>
      <c r="D461" s="239"/>
      <c r="E461" s="240" t="s">
        <v>139</v>
      </c>
      <c r="F461" s="239" t="str">
        <f>IF(G452=(H456+K456),"OK", "False")</f>
        <v>OK</v>
      </c>
      <c r="G461" s="241"/>
      <c r="H461" s="241"/>
      <c r="I461" s="255"/>
      <c r="J461" s="243">
        <f>$C461-$K456</f>
        <v>0</v>
      </c>
      <c r="K461" s="256"/>
    </row>
    <row r="462" spans="1:11" ht="26.25" x14ac:dyDescent="0.4">
      <c r="E462" s="178" t="s">
        <v>131</v>
      </c>
    </row>
    <row r="467" spans="2:10" ht="105" x14ac:dyDescent="0.25">
      <c r="B467" s="353" t="s">
        <v>245</v>
      </c>
      <c r="C467" s="353" t="s">
        <v>246</v>
      </c>
      <c r="D467" s="353" t="s">
        <v>247</v>
      </c>
      <c r="E467" s="353" t="s">
        <v>248</v>
      </c>
      <c r="F467" s="353" t="s">
        <v>249</v>
      </c>
      <c r="G467" s="353" t="s">
        <v>250</v>
      </c>
      <c r="H467" s="353" t="s">
        <v>251</v>
      </c>
      <c r="I467" s="353" t="s">
        <v>252</v>
      </c>
      <c r="J467" s="353" t="s">
        <v>253</v>
      </c>
    </row>
    <row r="468" spans="2:10" x14ac:dyDescent="0.25">
      <c r="B468" s="354" t="s">
        <v>274</v>
      </c>
      <c r="C468" s="355" t="s">
        <v>255</v>
      </c>
      <c r="D468" s="12">
        <v>0</v>
      </c>
      <c r="E468" s="356">
        <f>SUM(D468*8.33%)</f>
        <v>0</v>
      </c>
      <c r="F468" s="356">
        <f>SUM(D468-G468)*1.16%</f>
        <v>0</v>
      </c>
      <c r="G468" s="354">
        <v>0</v>
      </c>
      <c r="H468" s="356">
        <f>SUM(E468-G468)</f>
        <v>0</v>
      </c>
      <c r="I468" s="357"/>
      <c r="J468" s="354"/>
    </row>
    <row r="469" spans="2:10" x14ac:dyDescent="0.25">
      <c r="B469" s="354" t="s">
        <v>274</v>
      </c>
      <c r="C469" s="355">
        <v>35034</v>
      </c>
      <c r="D469" s="6">
        <v>1950</v>
      </c>
      <c r="E469" s="358">
        <f>SUM(D469*8.33%)</f>
        <v>162.435</v>
      </c>
      <c r="F469" s="356">
        <v>0</v>
      </c>
      <c r="G469" s="358">
        <v>162.435</v>
      </c>
      <c r="H469" s="356">
        <f t="shared" ref="H469:H532" si="106">SUM(E469-G469)</f>
        <v>0</v>
      </c>
      <c r="I469" s="354"/>
      <c r="J469" s="359"/>
    </row>
    <row r="470" spans="2:10" x14ac:dyDescent="0.25">
      <c r="B470" s="354" t="s">
        <v>274</v>
      </c>
      <c r="C470" s="355">
        <v>35065</v>
      </c>
      <c r="D470" s="6">
        <v>2050</v>
      </c>
      <c r="E470" s="358">
        <f t="shared" ref="E470:E530" si="107">SUM(D470*8.33%)</f>
        <v>170.76499999999999</v>
      </c>
      <c r="F470" s="356">
        <v>0</v>
      </c>
      <c r="G470" s="358">
        <v>170.76499999999999</v>
      </c>
      <c r="H470" s="356">
        <f t="shared" si="106"/>
        <v>0</v>
      </c>
      <c r="I470" s="354"/>
      <c r="J470" s="359"/>
    </row>
    <row r="471" spans="2:10" x14ac:dyDescent="0.25">
      <c r="B471" s="354" t="s">
        <v>274</v>
      </c>
      <c r="C471" s="355">
        <v>35096</v>
      </c>
      <c r="D471" s="6">
        <v>2050</v>
      </c>
      <c r="E471" s="358">
        <f t="shared" si="107"/>
        <v>170.76499999999999</v>
      </c>
      <c r="F471" s="356">
        <v>0</v>
      </c>
      <c r="G471" s="358">
        <v>170.76499999999999</v>
      </c>
      <c r="H471" s="356">
        <f t="shared" si="106"/>
        <v>0</v>
      </c>
      <c r="I471" s="354"/>
      <c r="J471" s="359"/>
    </row>
    <row r="472" spans="2:10" x14ac:dyDescent="0.25">
      <c r="B472" s="354" t="s">
        <v>274</v>
      </c>
      <c r="C472" s="355">
        <v>35125</v>
      </c>
      <c r="D472" s="6">
        <v>2050</v>
      </c>
      <c r="E472" s="358">
        <f t="shared" si="107"/>
        <v>170.76499999999999</v>
      </c>
      <c r="F472" s="356">
        <v>0</v>
      </c>
      <c r="G472" s="358">
        <v>170.76499999999999</v>
      </c>
      <c r="H472" s="356">
        <f t="shared" si="106"/>
        <v>0</v>
      </c>
      <c r="I472" s="354"/>
      <c r="J472" s="360">
        <v>12</v>
      </c>
    </row>
    <row r="473" spans="2:10" x14ac:dyDescent="0.25">
      <c r="B473" s="354" t="s">
        <v>274</v>
      </c>
      <c r="C473" s="355">
        <v>35156</v>
      </c>
      <c r="D473" s="6">
        <v>2050</v>
      </c>
      <c r="E473" s="358">
        <f t="shared" si="107"/>
        <v>170.76499999999999</v>
      </c>
      <c r="F473" s="356">
        <v>0</v>
      </c>
      <c r="G473" s="358">
        <v>170.76499999999999</v>
      </c>
      <c r="H473" s="356">
        <f t="shared" si="106"/>
        <v>0</v>
      </c>
      <c r="I473" s="354"/>
      <c r="J473" s="359"/>
    </row>
    <row r="474" spans="2:10" x14ac:dyDescent="0.25">
      <c r="B474" s="354" t="s">
        <v>274</v>
      </c>
      <c r="C474" s="355">
        <v>35186</v>
      </c>
      <c r="D474" s="6">
        <v>2150</v>
      </c>
      <c r="E474" s="358">
        <f t="shared" si="107"/>
        <v>179.095</v>
      </c>
      <c r="F474" s="356">
        <v>0</v>
      </c>
      <c r="G474" s="358">
        <v>179.095</v>
      </c>
      <c r="H474" s="356">
        <f t="shared" si="106"/>
        <v>0</v>
      </c>
      <c r="I474" s="354"/>
      <c r="J474" s="359"/>
    </row>
    <row r="475" spans="2:10" x14ac:dyDescent="0.25">
      <c r="B475" s="354" t="s">
        <v>274</v>
      </c>
      <c r="C475" s="355">
        <v>35217</v>
      </c>
      <c r="D475" s="6">
        <v>2150</v>
      </c>
      <c r="E475" s="358">
        <f t="shared" si="107"/>
        <v>179.095</v>
      </c>
      <c r="F475" s="356">
        <v>0</v>
      </c>
      <c r="G475" s="358">
        <v>179.095</v>
      </c>
      <c r="H475" s="356">
        <f t="shared" si="106"/>
        <v>0</v>
      </c>
      <c r="I475" s="354"/>
      <c r="J475" s="359"/>
    </row>
    <row r="476" spans="2:10" x14ac:dyDescent="0.25">
      <c r="B476" s="354" t="s">
        <v>274</v>
      </c>
      <c r="C476" s="355">
        <v>35247</v>
      </c>
      <c r="D476" s="6">
        <v>2150</v>
      </c>
      <c r="E476" s="358">
        <f t="shared" si="107"/>
        <v>179.095</v>
      </c>
      <c r="F476" s="356">
        <v>0</v>
      </c>
      <c r="G476" s="358">
        <v>179.095</v>
      </c>
      <c r="H476" s="356">
        <f t="shared" si="106"/>
        <v>0</v>
      </c>
      <c r="I476" s="354"/>
      <c r="J476" s="359"/>
    </row>
    <row r="477" spans="2:10" x14ac:dyDescent="0.25">
      <c r="B477" s="354" t="s">
        <v>274</v>
      </c>
      <c r="C477" s="355">
        <v>35278</v>
      </c>
      <c r="D477" s="6">
        <v>2192</v>
      </c>
      <c r="E477" s="358">
        <f t="shared" si="107"/>
        <v>182.59360000000001</v>
      </c>
      <c r="F477" s="356">
        <v>0</v>
      </c>
      <c r="G477" s="358">
        <v>182.59360000000001</v>
      </c>
      <c r="H477" s="356">
        <f t="shared" si="106"/>
        <v>0</v>
      </c>
      <c r="I477" s="354"/>
      <c r="J477" s="359"/>
    </row>
    <row r="478" spans="2:10" x14ac:dyDescent="0.25">
      <c r="B478" s="354" t="s">
        <v>274</v>
      </c>
      <c r="C478" s="355">
        <v>35309</v>
      </c>
      <c r="D478" s="6">
        <v>2192</v>
      </c>
      <c r="E478" s="358">
        <f t="shared" si="107"/>
        <v>182.59360000000001</v>
      </c>
      <c r="F478" s="356">
        <v>0</v>
      </c>
      <c r="G478" s="358">
        <v>182.59360000000001</v>
      </c>
      <c r="H478" s="356">
        <f t="shared" si="106"/>
        <v>0</v>
      </c>
      <c r="I478" s="354"/>
      <c r="J478" s="359"/>
    </row>
    <row r="479" spans="2:10" x14ac:dyDescent="0.25">
      <c r="B479" s="354" t="s">
        <v>274</v>
      </c>
      <c r="C479" s="355">
        <v>35339</v>
      </c>
      <c r="D479" s="6">
        <v>2192</v>
      </c>
      <c r="E479" s="358">
        <f t="shared" si="107"/>
        <v>182.59360000000001</v>
      </c>
      <c r="F479" s="356">
        <v>0</v>
      </c>
      <c r="G479" s="358">
        <v>182.59360000000001</v>
      </c>
      <c r="H479" s="356">
        <f t="shared" si="106"/>
        <v>0</v>
      </c>
      <c r="I479" s="354"/>
      <c r="J479" s="359"/>
    </row>
    <row r="480" spans="2:10" x14ac:dyDescent="0.25">
      <c r="B480" s="354" t="s">
        <v>274</v>
      </c>
      <c r="C480" s="355">
        <v>35370</v>
      </c>
      <c r="D480" s="6">
        <v>2304</v>
      </c>
      <c r="E480" s="358">
        <f t="shared" si="107"/>
        <v>191.92320000000001</v>
      </c>
      <c r="F480" s="356">
        <v>0</v>
      </c>
      <c r="G480" s="358">
        <v>191.92320000000001</v>
      </c>
      <c r="H480" s="356">
        <f t="shared" si="106"/>
        <v>0</v>
      </c>
      <c r="I480" s="354"/>
      <c r="J480" s="359"/>
    </row>
    <row r="481" spans="2:10" x14ac:dyDescent="0.25">
      <c r="B481" s="354" t="s">
        <v>274</v>
      </c>
      <c r="C481" s="355">
        <v>35400</v>
      </c>
      <c r="D481" s="6">
        <v>2304</v>
      </c>
      <c r="E481" s="358">
        <f t="shared" si="107"/>
        <v>191.92320000000001</v>
      </c>
      <c r="F481" s="356">
        <v>0</v>
      </c>
      <c r="G481" s="358">
        <v>191.92320000000001</v>
      </c>
      <c r="H481" s="356">
        <f t="shared" si="106"/>
        <v>0</v>
      </c>
      <c r="I481" s="354"/>
      <c r="J481" s="359"/>
    </row>
    <row r="482" spans="2:10" x14ac:dyDescent="0.25">
      <c r="B482" s="354" t="s">
        <v>274</v>
      </c>
      <c r="C482" s="355">
        <v>35431</v>
      </c>
      <c r="D482" s="6">
        <v>2304</v>
      </c>
      <c r="E482" s="358">
        <f t="shared" si="107"/>
        <v>191.92320000000001</v>
      </c>
      <c r="F482" s="356">
        <v>0</v>
      </c>
      <c r="G482" s="358">
        <v>191.92320000000001</v>
      </c>
      <c r="H482" s="356">
        <f t="shared" si="106"/>
        <v>0</v>
      </c>
      <c r="I482" s="354"/>
      <c r="J482" s="359"/>
    </row>
    <row r="483" spans="2:10" x14ac:dyDescent="0.25">
      <c r="B483" s="354" t="s">
        <v>274</v>
      </c>
      <c r="C483" s="355">
        <v>35462</v>
      </c>
      <c r="D483" s="6">
        <v>2304</v>
      </c>
      <c r="E483" s="358">
        <f t="shared" si="107"/>
        <v>191.92320000000001</v>
      </c>
      <c r="F483" s="356">
        <v>0</v>
      </c>
      <c r="G483" s="358">
        <v>191.92320000000001</v>
      </c>
      <c r="H483" s="356">
        <f t="shared" si="106"/>
        <v>0</v>
      </c>
      <c r="I483" s="354"/>
      <c r="J483" s="359"/>
    </row>
    <row r="484" spans="2:10" x14ac:dyDescent="0.25">
      <c r="B484" s="354" t="s">
        <v>274</v>
      </c>
      <c r="C484" s="355">
        <v>35490</v>
      </c>
      <c r="D484" s="6">
        <v>2304</v>
      </c>
      <c r="E484" s="358">
        <f t="shared" si="107"/>
        <v>191.92320000000001</v>
      </c>
      <c r="F484" s="356">
        <v>0</v>
      </c>
      <c r="G484" s="358">
        <v>191.92320000000001</v>
      </c>
      <c r="H484" s="356">
        <f t="shared" si="106"/>
        <v>0</v>
      </c>
      <c r="I484" s="354"/>
      <c r="J484" s="360">
        <v>12</v>
      </c>
    </row>
    <row r="485" spans="2:10" x14ac:dyDescent="0.25">
      <c r="B485" s="354" t="s">
        <v>274</v>
      </c>
      <c r="C485" s="355">
        <v>35521</v>
      </c>
      <c r="D485" s="6">
        <v>2304</v>
      </c>
      <c r="E485" s="358">
        <f t="shared" si="107"/>
        <v>191.92320000000001</v>
      </c>
      <c r="F485" s="356">
        <v>0</v>
      </c>
      <c r="G485" s="358">
        <v>191.92320000000001</v>
      </c>
      <c r="H485" s="356">
        <f t="shared" si="106"/>
        <v>0</v>
      </c>
      <c r="I485" s="354"/>
      <c r="J485" s="360"/>
    </row>
    <row r="486" spans="2:10" x14ac:dyDescent="0.25">
      <c r="B486" s="354" t="s">
        <v>274</v>
      </c>
      <c r="C486" s="355">
        <v>35551</v>
      </c>
      <c r="D486" s="6">
        <v>2304</v>
      </c>
      <c r="E486" s="358">
        <f t="shared" si="107"/>
        <v>191.92320000000001</v>
      </c>
      <c r="F486" s="356">
        <v>0</v>
      </c>
      <c r="G486" s="358">
        <v>191.92320000000001</v>
      </c>
      <c r="H486" s="356">
        <f t="shared" si="106"/>
        <v>0</v>
      </c>
      <c r="I486" s="354"/>
      <c r="J486" s="360"/>
    </row>
    <row r="487" spans="2:10" x14ac:dyDescent="0.25">
      <c r="B487" s="354" t="s">
        <v>274</v>
      </c>
      <c r="C487" s="355">
        <v>35582</v>
      </c>
      <c r="D487" s="6">
        <v>2304</v>
      </c>
      <c r="E487" s="358">
        <f t="shared" si="107"/>
        <v>191.92320000000001</v>
      </c>
      <c r="F487" s="356">
        <v>0</v>
      </c>
      <c r="G487" s="358">
        <v>191.92320000000001</v>
      </c>
      <c r="H487" s="356">
        <f t="shared" si="106"/>
        <v>0</v>
      </c>
      <c r="I487" s="354"/>
      <c r="J487" s="360"/>
    </row>
    <row r="488" spans="2:10" x14ac:dyDescent="0.25">
      <c r="B488" s="354" t="s">
        <v>274</v>
      </c>
      <c r="C488" s="355">
        <v>35612</v>
      </c>
      <c r="D488" s="6">
        <v>2304</v>
      </c>
      <c r="E488" s="358">
        <f t="shared" si="107"/>
        <v>191.92320000000001</v>
      </c>
      <c r="F488" s="356">
        <v>0</v>
      </c>
      <c r="G488" s="358">
        <v>191.92320000000001</v>
      </c>
      <c r="H488" s="356">
        <f t="shared" si="106"/>
        <v>0</v>
      </c>
      <c r="I488" s="354"/>
      <c r="J488" s="360"/>
    </row>
    <row r="489" spans="2:10" x14ac:dyDescent="0.25">
      <c r="B489" s="354" t="s">
        <v>274</v>
      </c>
      <c r="C489" s="355">
        <v>35643</v>
      </c>
      <c r="D489" s="6">
        <v>2356</v>
      </c>
      <c r="E489" s="358">
        <f t="shared" si="107"/>
        <v>196.25479999999999</v>
      </c>
      <c r="F489" s="356">
        <v>0</v>
      </c>
      <c r="G489" s="358">
        <v>196.25479999999999</v>
      </c>
      <c r="H489" s="356">
        <f t="shared" si="106"/>
        <v>0</v>
      </c>
      <c r="I489" s="354"/>
      <c r="J489" s="360"/>
    </row>
    <row r="490" spans="2:10" x14ac:dyDescent="0.25">
      <c r="B490" s="354" t="s">
        <v>274</v>
      </c>
      <c r="C490" s="355">
        <v>35674</v>
      </c>
      <c r="D490" s="6">
        <v>2461</v>
      </c>
      <c r="E490" s="358">
        <f t="shared" si="107"/>
        <v>205.00129999999999</v>
      </c>
      <c r="F490" s="356">
        <v>0</v>
      </c>
      <c r="G490" s="358">
        <v>205.00129999999999</v>
      </c>
      <c r="H490" s="356">
        <f t="shared" si="106"/>
        <v>0</v>
      </c>
      <c r="I490" s="354"/>
      <c r="J490" s="360"/>
    </row>
    <row r="491" spans="2:10" x14ac:dyDescent="0.25">
      <c r="B491" s="354" t="s">
        <v>274</v>
      </c>
      <c r="C491" s="355">
        <v>35704</v>
      </c>
      <c r="D491" s="6">
        <v>2461</v>
      </c>
      <c r="E491" s="358">
        <f t="shared" si="107"/>
        <v>205.00129999999999</v>
      </c>
      <c r="F491" s="356">
        <v>0</v>
      </c>
      <c r="G491" s="358">
        <v>205.00129999999999</v>
      </c>
      <c r="H491" s="356">
        <f t="shared" si="106"/>
        <v>0</v>
      </c>
      <c r="I491" s="354"/>
      <c r="J491" s="360"/>
    </row>
    <row r="492" spans="2:10" x14ac:dyDescent="0.25">
      <c r="B492" s="354" t="s">
        <v>274</v>
      </c>
      <c r="C492" s="355">
        <v>35735</v>
      </c>
      <c r="D492" s="6">
        <v>2461</v>
      </c>
      <c r="E492" s="358">
        <f t="shared" si="107"/>
        <v>205.00129999999999</v>
      </c>
      <c r="F492" s="356">
        <v>0</v>
      </c>
      <c r="G492" s="358">
        <v>205.00129999999999</v>
      </c>
      <c r="H492" s="356">
        <f t="shared" si="106"/>
        <v>0</v>
      </c>
      <c r="I492" s="354"/>
      <c r="J492" s="360"/>
    </row>
    <row r="493" spans="2:10" x14ac:dyDescent="0.25">
      <c r="B493" s="354" t="s">
        <v>274</v>
      </c>
      <c r="C493" s="355">
        <v>35765</v>
      </c>
      <c r="D493" s="6">
        <v>2461</v>
      </c>
      <c r="E493" s="358">
        <f t="shared" si="107"/>
        <v>205.00129999999999</v>
      </c>
      <c r="F493" s="356">
        <v>0</v>
      </c>
      <c r="G493" s="358">
        <v>205.00129999999999</v>
      </c>
      <c r="H493" s="356">
        <f t="shared" si="106"/>
        <v>0</v>
      </c>
      <c r="I493" s="354"/>
      <c r="J493" s="360"/>
    </row>
    <row r="494" spans="2:10" x14ac:dyDescent="0.25">
      <c r="B494" s="354" t="s">
        <v>274</v>
      </c>
      <c r="C494" s="355">
        <v>35796</v>
      </c>
      <c r="D494" s="6">
        <v>2565</v>
      </c>
      <c r="E494" s="358">
        <f t="shared" si="107"/>
        <v>213.6645</v>
      </c>
      <c r="F494" s="356">
        <v>0</v>
      </c>
      <c r="G494" s="358">
        <v>213.6645</v>
      </c>
      <c r="H494" s="356">
        <f t="shared" si="106"/>
        <v>0</v>
      </c>
      <c r="I494" s="354"/>
      <c r="J494" s="360"/>
    </row>
    <row r="495" spans="2:10" x14ac:dyDescent="0.25">
      <c r="B495" s="354" t="s">
        <v>274</v>
      </c>
      <c r="C495" s="355">
        <v>35827</v>
      </c>
      <c r="D495" s="6">
        <v>2565</v>
      </c>
      <c r="E495" s="358">
        <f t="shared" si="107"/>
        <v>213.6645</v>
      </c>
      <c r="F495" s="356">
        <v>0</v>
      </c>
      <c r="G495" s="358">
        <v>213.6645</v>
      </c>
      <c r="H495" s="356">
        <f t="shared" si="106"/>
        <v>0</v>
      </c>
      <c r="I495" s="354"/>
      <c r="J495" s="360"/>
    </row>
    <row r="496" spans="2:10" x14ac:dyDescent="0.25">
      <c r="B496" s="354" t="s">
        <v>274</v>
      </c>
      <c r="C496" s="355">
        <v>35855</v>
      </c>
      <c r="D496" s="6">
        <v>2565</v>
      </c>
      <c r="E496" s="358">
        <f t="shared" si="107"/>
        <v>213.6645</v>
      </c>
      <c r="F496" s="356">
        <v>0</v>
      </c>
      <c r="G496" s="358">
        <v>213.6645</v>
      </c>
      <c r="H496" s="356">
        <f t="shared" si="106"/>
        <v>0</v>
      </c>
      <c r="I496" s="354"/>
      <c r="J496" s="360">
        <v>12</v>
      </c>
    </row>
    <row r="497" spans="2:10" x14ac:dyDescent="0.25">
      <c r="B497" s="354" t="s">
        <v>274</v>
      </c>
      <c r="C497" s="355">
        <v>35886</v>
      </c>
      <c r="D497" s="6">
        <v>2565</v>
      </c>
      <c r="E497" s="358">
        <f t="shared" si="107"/>
        <v>213.6645</v>
      </c>
      <c r="F497" s="356">
        <v>0</v>
      </c>
      <c r="G497" s="358">
        <v>213.6645</v>
      </c>
      <c r="H497" s="356">
        <f t="shared" si="106"/>
        <v>0</v>
      </c>
      <c r="I497" s="354"/>
      <c r="J497" s="360"/>
    </row>
    <row r="498" spans="2:10" x14ac:dyDescent="0.25">
      <c r="B498" s="354" t="s">
        <v>274</v>
      </c>
      <c r="C498" s="355">
        <v>35916</v>
      </c>
      <c r="D498" s="6">
        <v>2683</v>
      </c>
      <c r="E498" s="358">
        <f t="shared" si="107"/>
        <v>223.4939</v>
      </c>
      <c r="F498" s="356">
        <v>0</v>
      </c>
      <c r="G498" s="358">
        <v>223.4939</v>
      </c>
      <c r="H498" s="356">
        <f t="shared" si="106"/>
        <v>0</v>
      </c>
      <c r="I498" s="354"/>
      <c r="J498" s="360"/>
    </row>
    <row r="499" spans="2:10" x14ac:dyDescent="0.25">
      <c r="B499" s="354" t="s">
        <v>274</v>
      </c>
      <c r="C499" s="355">
        <v>35947</v>
      </c>
      <c r="D499" s="6">
        <v>2683</v>
      </c>
      <c r="E499" s="358">
        <f t="shared" si="107"/>
        <v>223.4939</v>
      </c>
      <c r="F499" s="356">
        <v>0</v>
      </c>
      <c r="G499" s="358">
        <v>223.4939</v>
      </c>
      <c r="H499" s="356">
        <f t="shared" si="106"/>
        <v>0</v>
      </c>
      <c r="I499" s="354"/>
      <c r="J499" s="360"/>
    </row>
    <row r="500" spans="2:10" x14ac:dyDescent="0.25">
      <c r="B500" s="354" t="s">
        <v>274</v>
      </c>
      <c r="C500" s="355">
        <v>35977</v>
      </c>
      <c r="D500" s="6">
        <v>2683</v>
      </c>
      <c r="E500" s="358">
        <f t="shared" si="107"/>
        <v>223.4939</v>
      </c>
      <c r="F500" s="356">
        <v>0</v>
      </c>
      <c r="G500" s="358">
        <v>223.4939</v>
      </c>
      <c r="H500" s="356">
        <f t="shared" si="106"/>
        <v>0</v>
      </c>
      <c r="I500" s="354"/>
      <c r="J500" s="360"/>
    </row>
    <row r="501" spans="2:10" x14ac:dyDescent="0.25">
      <c r="B501" s="354" t="s">
        <v>274</v>
      </c>
      <c r="C501" s="355">
        <v>36008</v>
      </c>
      <c r="D501" s="6">
        <v>2742</v>
      </c>
      <c r="E501" s="358">
        <f t="shared" si="107"/>
        <v>228.40860000000001</v>
      </c>
      <c r="F501" s="356">
        <v>0</v>
      </c>
      <c r="G501" s="358">
        <v>228.40860000000001</v>
      </c>
      <c r="H501" s="356">
        <f t="shared" si="106"/>
        <v>0</v>
      </c>
      <c r="I501" s="354"/>
      <c r="J501" s="360"/>
    </row>
    <row r="502" spans="2:10" x14ac:dyDescent="0.25">
      <c r="B502" s="354" t="s">
        <v>274</v>
      </c>
      <c r="C502" s="355">
        <v>36039</v>
      </c>
      <c r="D502" s="6">
        <v>2742</v>
      </c>
      <c r="E502" s="358">
        <f t="shared" si="107"/>
        <v>228.40860000000001</v>
      </c>
      <c r="F502" s="356">
        <v>0</v>
      </c>
      <c r="G502" s="358">
        <v>228.40860000000001</v>
      </c>
      <c r="H502" s="356">
        <f t="shared" si="106"/>
        <v>0</v>
      </c>
      <c r="I502" s="354"/>
      <c r="J502" s="360"/>
    </row>
    <row r="503" spans="2:10" x14ac:dyDescent="0.25">
      <c r="B503" s="354" t="s">
        <v>274</v>
      </c>
      <c r="C503" s="355">
        <v>36069</v>
      </c>
      <c r="D503" s="6">
        <v>2742</v>
      </c>
      <c r="E503" s="358">
        <f t="shared" si="107"/>
        <v>228.40860000000001</v>
      </c>
      <c r="F503" s="356">
        <v>0</v>
      </c>
      <c r="G503" s="358">
        <v>228.40860000000001</v>
      </c>
      <c r="H503" s="356">
        <f t="shared" si="106"/>
        <v>0</v>
      </c>
      <c r="I503" s="354"/>
      <c r="J503" s="360"/>
    </row>
    <row r="504" spans="2:10" x14ac:dyDescent="0.25">
      <c r="B504" s="354" t="s">
        <v>274</v>
      </c>
      <c r="C504" s="355">
        <v>36100</v>
      </c>
      <c r="D504" s="6">
        <v>2742</v>
      </c>
      <c r="E504" s="358">
        <f t="shared" si="107"/>
        <v>228.40860000000001</v>
      </c>
      <c r="F504" s="356">
        <v>0</v>
      </c>
      <c r="G504" s="358">
        <v>228.40860000000001</v>
      </c>
      <c r="H504" s="356">
        <f t="shared" si="106"/>
        <v>0</v>
      </c>
      <c r="I504" s="354"/>
      <c r="J504" s="360"/>
    </row>
    <row r="505" spans="2:10" x14ac:dyDescent="0.25">
      <c r="B505" s="354" t="s">
        <v>274</v>
      </c>
      <c r="C505" s="355">
        <v>36130</v>
      </c>
      <c r="D505" s="6">
        <v>2959</v>
      </c>
      <c r="E505" s="358">
        <f t="shared" si="107"/>
        <v>246.4847</v>
      </c>
      <c r="F505" s="356">
        <v>0</v>
      </c>
      <c r="G505" s="358">
        <v>246.4847</v>
      </c>
      <c r="H505" s="356">
        <f t="shared" si="106"/>
        <v>0</v>
      </c>
      <c r="I505" s="354"/>
      <c r="J505" s="360"/>
    </row>
    <row r="506" spans="2:10" x14ac:dyDescent="0.25">
      <c r="B506" s="354" t="s">
        <v>274</v>
      </c>
      <c r="C506" s="355">
        <v>36161</v>
      </c>
      <c r="D506" s="6">
        <v>2959</v>
      </c>
      <c r="E506" s="358">
        <f t="shared" si="107"/>
        <v>246.4847</v>
      </c>
      <c r="F506" s="356">
        <v>0</v>
      </c>
      <c r="G506" s="358">
        <v>246.4847</v>
      </c>
      <c r="H506" s="356">
        <f t="shared" si="106"/>
        <v>0</v>
      </c>
      <c r="I506" s="354"/>
      <c r="J506" s="360"/>
    </row>
    <row r="507" spans="2:10" x14ac:dyDescent="0.25">
      <c r="B507" s="354" t="s">
        <v>274</v>
      </c>
      <c r="C507" s="355">
        <v>36192</v>
      </c>
      <c r="D507" s="6">
        <v>2959</v>
      </c>
      <c r="E507" s="358">
        <f t="shared" si="107"/>
        <v>246.4847</v>
      </c>
      <c r="F507" s="356">
        <v>0</v>
      </c>
      <c r="G507" s="358">
        <v>246.4847</v>
      </c>
      <c r="H507" s="356">
        <f t="shared" si="106"/>
        <v>0</v>
      </c>
      <c r="I507" s="354"/>
      <c r="J507" s="360"/>
    </row>
    <row r="508" spans="2:10" x14ac:dyDescent="0.25">
      <c r="B508" s="354" t="s">
        <v>274</v>
      </c>
      <c r="C508" s="355">
        <v>36220</v>
      </c>
      <c r="D508" s="6">
        <v>11083</v>
      </c>
      <c r="E508" s="358">
        <f t="shared" si="107"/>
        <v>923.21389999999997</v>
      </c>
      <c r="F508" s="356">
        <v>0</v>
      </c>
      <c r="G508" s="363">
        <v>923.21389999999997</v>
      </c>
      <c r="H508" s="356">
        <f t="shared" si="106"/>
        <v>0</v>
      </c>
      <c r="I508" s="361">
        <f>SUM(H508*12%/12)</f>
        <v>0</v>
      </c>
      <c r="J508" s="360">
        <v>12</v>
      </c>
    </row>
    <row r="509" spans="2:10" x14ac:dyDescent="0.25">
      <c r="B509" s="354" t="s">
        <v>274</v>
      </c>
      <c r="C509" s="355">
        <v>36251</v>
      </c>
      <c r="D509" s="6">
        <v>11083</v>
      </c>
      <c r="E509" s="358">
        <f t="shared" si="107"/>
        <v>923.21389999999997</v>
      </c>
      <c r="F509" s="356">
        <v>0</v>
      </c>
      <c r="G509" s="363">
        <v>923.21389999999997</v>
      </c>
      <c r="H509" s="356">
        <f t="shared" si="106"/>
        <v>0</v>
      </c>
      <c r="I509" s="361">
        <f t="shared" ref="I509:I531" si="108">SUM(H509*12%/12)</f>
        <v>0</v>
      </c>
      <c r="J509" s="360"/>
    </row>
    <row r="510" spans="2:10" x14ac:dyDescent="0.25">
      <c r="B510" s="354" t="s">
        <v>274</v>
      </c>
      <c r="C510" s="355">
        <v>36281</v>
      </c>
      <c r="D510" s="6">
        <v>3715</v>
      </c>
      <c r="E510" s="358">
        <f t="shared" si="107"/>
        <v>309.45949999999999</v>
      </c>
      <c r="F510" s="356">
        <v>0</v>
      </c>
      <c r="G510" s="358">
        <v>309.45949999999999</v>
      </c>
      <c r="H510" s="356">
        <f t="shared" si="106"/>
        <v>0</v>
      </c>
      <c r="I510" s="361">
        <f t="shared" si="108"/>
        <v>0</v>
      </c>
      <c r="J510" s="360"/>
    </row>
    <row r="511" spans="2:10" x14ac:dyDescent="0.25">
      <c r="B511" s="354" t="s">
        <v>274</v>
      </c>
      <c r="C511" s="355">
        <v>36312</v>
      </c>
      <c r="D511" s="6">
        <v>3715</v>
      </c>
      <c r="E511" s="358">
        <f t="shared" si="107"/>
        <v>309.45949999999999</v>
      </c>
      <c r="F511" s="356">
        <v>0</v>
      </c>
      <c r="G511" s="358">
        <v>309.45949999999999</v>
      </c>
      <c r="H511" s="356">
        <f t="shared" si="106"/>
        <v>0</v>
      </c>
      <c r="I511" s="361">
        <f t="shared" si="108"/>
        <v>0</v>
      </c>
      <c r="J511" s="360"/>
    </row>
    <row r="512" spans="2:10" x14ac:dyDescent="0.25">
      <c r="B512" s="354" t="s">
        <v>274</v>
      </c>
      <c r="C512" s="355">
        <v>36342</v>
      </c>
      <c r="D512" s="6">
        <v>3715</v>
      </c>
      <c r="E512" s="358">
        <f t="shared" si="107"/>
        <v>309.45949999999999</v>
      </c>
      <c r="F512" s="356">
        <v>0</v>
      </c>
      <c r="G512" s="358">
        <v>309.45949999999999</v>
      </c>
      <c r="H512" s="356">
        <f t="shared" si="106"/>
        <v>0</v>
      </c>
      <c r="I512" s="361">
        <f t="shared" si="108"/>
        <v>0</v>
      </c>
      <c r="J512" s="360"/>
    </row>
    <row r="513" spans="2:10" x14ac:dyDescent="0.25">
      <c r="B513" s="354" t="s">
        <v>274</v>
      </c>
      <c r="C513" s="355">
        <v>36373</v>
      </c>
      <c r="D513" s="6">
        <v>3794</v>
      </c>
      <c r="E513" s="358">
        <f t="shared" si="107"/>
        <v>316.04019999999997</v>
      </c>
      <c r="F513" s="356">
        <v>0</v>
      </c>
      <c r="G513" s="358">
        <v>316.04019999999997</v>
      </c>
      <c r="H513" s="356">
        <f t="shared" si="106"/>
        <v>0</v>
      </c>
      <c r="I513" s="361">
        <f t="shared" si="108"/>
        <v>0</v>
      </c>
      <c r="J513" s="360"/>
    </row>
    <row r="514" spans="2:10" x14ac:dyDescent="0.25">
      <c r="B514" s="354" t="s">
        <v>274</v>
      </c>
      <c r="C514" s="355">
        <v>36404</v>
      </c>
      <c r="D514" s="6">
        <v>4105</v>
      </c>
      <c r="E514" s="358">
        <f t="shared" si="107"/>
        <v>341.94650000000001</v>
      </c>
      <c r="F514" s="356">
        <v>0</v>
      </c>
      <c r="G514" s="363">
        <v>341.94650000000001</v>
      </c>
      <c r="H514" s="356">
        <f t="shared" si="106"/>
        <v>0</v>
      </c>
      <c r="I514" s="361">
        <f t="shared" si="108"/>
        <v>0</v>
      </c>
      <c r="J514" s="360"/>
    </row>
    <row r="515" spans="2:10" x14ac:dyDescent="0.25">
      <c r="B515" s="354" t="s">
        <v>274</v>
      </c>
      <c r="C515" s="355">
        <v>36434</v>
      </c>
      <c r="D515" s="6">
        <v>4105</v>
      </c>
      <c r="E515" s="358">
        <f t="shared" si="107"/>
        <v>341.94650000000001</v>
      </c>
      <c r="F515" s="356">
        <v>0</v>
      </c>
      <c r="G515" s="363">
        <v>341.94650000000001</v>
      </c>
      <c r="H515" s="356">
        <f t="shared" si="106"/>
        <v>0</v>
      </c>
      <c r="I515" s="361">
        <f t="shared" si="108"/>
        <v>0</v>
      </c>
      <c r="J515" s="360"/>
    </row>
    <row r="516" spans="2:10" x14ac:dyDescent="0.25">
      <c r="B516" s="354" t="s">
        <v>274</v>
      </c>
      <c r="C516" s="355">
        <v>36465</v>
      </c>
      <c r="D516" s="6">
        <v>4105</v>
      </c>
      <c r="E516" s="358">
        <f t="shared" si="107"/>
        <v>341.94650000000001</v>
      </c>
      <c r="F516" s="356">
        <v>0</v>
      </c>
      <c r="G516" s="363">
        <v>341.94650000000001</v>
      </c>
      <c r="H516" s="356">
        <f t="shared" si="106"/>
        <v>0</v>
      </c>
      <c r="I516" s="361">
        <f t="shared" si="108"/>
        <v>0</v>
      </c>
      <c r="J516" s="360"/>
    </row>
    <row r="517" spans="2:10" x14ac:dyDescent="0.25">
      <c r="B517" s="354" t="s">
        <v>274</v>
      </c>
      <c r="C517" s="355">
        <v>36495</v>
      </c>
      <c r="D517" s="6">
        <v>4105</v>
      </c>
      <c r="E517" s="358">
        <f t="shared" si="107"/>
        <v>341.94650000000001</v>
      </c>
      <c r="F517" s="356">
        <v>0</v>
      </c>
      <c r="G517" s="363">
        <v>341.94650000000001</v>
      </c>
      <c r="H517" s="356">
        <f t="shared" si="106"/>
        <v>0</v>
      </c>
      <c r="I517" s="361">
        <f t="shared" si="108"/>
        <v>0</v>
      </c>
      <c r="J517" s="360"/>
    </row>
    <row r="518" spans="2:10" x14ac:dyDescent="0.25">
      <c r="B518" s="354" t="s">
        <v>274</v>
      </c>
      <c r="C518" s="355">
        <v>36526</v>
      </c>
      <c r="D518" s="6">
        <v>4105</v>
      </c>
      <c r="E518" s="358">
        <f t="shared" si="107"/>
        <v>341.94650000000001</v>
      </c>
      <c r="F518" s="356">
        <v>0</v>
      </c>
      <c r="G518" s="363">
        <v>341.94650000000001</v>
      </c>
      <c r="H518" s="356">
        <f t="shared" si="106"/>
        <v>0</v>
      </c>
      <c r="I518" s="361">
        <f t="shared" si="108"/>
        <v>0</v>
      </c>
      <c r="J518" s="360"/>
    </row>
    <row r="519" spans="2:10" x14ac:dyDescent="0.25">
      <c r="B519" s="354" t="s">
        <v>274</v>
      </c>
      <c r="C519" s="355">
        <v>36557</v>
      </c>
      <c r="D519" s="6">
        <v>4105</v>
      </c>
      <c r="E519" s="358">
        <f t="shared" si="107"/>
        <v>341.94650000000001</v>
      </c>
      <c r="F519" s="356">
        <v>0</v>
      </c>
      <c r="G519" s="363">
        <v>341.94650000000001</v>
      </c>
      <c r="H519" s="356">
        <f t="shared" si="106"/>
        <v>0</v>
      </c>
      <c r="I519" s="361">
        <f t="shared" si="108"/>
        <v>0</v>
      </c>
      <c r="J519" s="360"/>
    </row>
    <row r="520" spans="2:10" x14ac:dyDescent="0.25">
      <c r="B520" s="354" t="s">
        <v>274</v>
      </c>
      <c r="C520" s="355">
        <v>36586</v>
      </c>
      <c r="D520" s="6">
        <v>4105</v>
      </c>
      <c r="E520" s="358">
        <f t="shared" si="107"/>
        <v>341.94650000000001</v>
      </c>
      <c r="F520" s="356">
        <v>0</v>
      </c>
      <c r="G520" s="363">
        <v>341.94650000000001</v>
      </c>
      <c r="H520" s="356">
        <f t="shared" si="106"/>
        <v>0</v>
      </c>
      <c r="I520" s="361">
        <f t="shared" si="108"/>
        <v>0</v>
      </c>
      <c r="J520" s="360">
        <v>12</v>
      </c>
    </row>
    <row r="521" spans="2:10" x14ac:dyDescent="0.25">
      <c r="B521" s="354" t="s">
        <v>274</v>
      </c>
      <c r="C521" s="355">
        <v>36617</v>
      </c>
      <c r="D521" s="6">
        <v>4105</v>
      </c>
      <c r="E521" s="358">
        <f t="shared" si="107"/>
        <v>341.94650000000001</v>
      </c>
      <c r="F521" s="356">
        <v>0</v>
      </c>
      <c r="G521" s="363">
        <v>341.94650000000001</v>
      </c>
      <c r="H521" s="356">
        <f t="shared" si="106"/>
        <v>0</v>
      </c>
      <c r="I521" s="361">
        <f t="shared" si="108"/>
        <v>0</v>
      </c>
      <c r="J521" s="360"/>
    </row>
    <row r="522" spans="2:10" x14ac:dyDescent="0.25">
      <c r="B522" s="354" t="s">
        <v>274</v>
      </c>
      <c r="C522" s="355">
        <v>36647</v>
      </c>
      <c r="D522" s="6">
        <v>4261</v>
      </c>
      <c r="E522" s="358">
        <f t="shared" si="107"/>
        <v>354.94130000000001</v>
      </c>
      <c r="F522" s="356">
        <v>0</v>
      </c>
      <c r="G522" s="363">
        <v>354.94130000000001</v>
      </c>
      <c r="H522" s="356">
        <f t="shared" si="106"/>
        <v>0</v>
      </c>
      <c r="I522" s="361">
        <f t="shared" si="108"/>
        <v>0</v>
      </c>
      <c r="J522" s="360"/>
    </row>
    <row r="523" spans="2:10" x14ac:dyDescent="0.25">
      <c r="B523" s="354" t="s">
        <v>274</v>
      </c>
      <c r="C523" s="355">
        <v>36678</v>
      </c>
      <c r="D523" s="6">
        <v>4261</v>
      </c>
      <c r="E523" s="358">
        <f t="shared" si="107"/>
        <v>354.94130000000001</v>
      </c>
      <c r="F523" s="356">
        <v>0</v>
      </c>
      <c r="G523" s="363">
        <v>354.94130000000001</v>
      </c>
      <c r="H523" s="356">
        <f t="shared" si="106"/>
        <v>0</v>
      </c>
      <c r="I523" s="361">
        <f t="shared" si="108"/>
        <v>0</v>
      </c>
      <c r="J523" s="360"/>
    </row>
    <row r="524" spans="2:10" x14ac:dyDescent="0.25">
      <c r="B524" s="354" t="s">
        <v>274</v>
      </c>
      <c r="C524" s="355">
        <v>36708</v>
      </c>
      <c r="D524" s="6">
        <v>4261</v>
      </c>
      <c r="E524" s="358">
        <f t="shared" si="107"/>
        <v>354.94130000000001</v>
      </c>
      <c r="F524" s="356">
        <v>0</v>
      </c>
      <c r="G524" s="363">
        <v>354.94130000000001</v>
      </c>
      <c r="H524" s="356">
        <f t="shared" si="106"/>
        <v>0</v>
      </c>
      <c r="I524" s="361">
        <f t="shared" si="108"/>
        <v>0</v>
      </c>
      <c r="J524" s="360"/>
    </row>
    <row r="525" spans="2:10" x14ac:dyDescent="0.25">
      <c r="B525" s="354" t="s">
        <v>274</v>
      </c>
      <c r="C525" s="355">
        <v>36739</v>
      </c>
      <c r="D525" s="6">
        <v>4418</v>
      </c>
      <c r="E525" s="358">
        <f t="shared" si="107"/>
        <v>368.01940000000002</v>
      </c>
      <c r="F525" s="356">
        <v>0</v>
      </c>
      <c r="G525" s="363">
        <v>368.01940000000002</v>
      </c>
      <c r="H525" s="356">
        <f t="shared" si="106"/>
        <v>0</v>
      </c>
      <c r="I525" s="361">
        <f t="shared" si="108"/>
        <v>0</v>
      </c>
      <c r="J525" s="360"/>
    </row>
    <row r="526" spans="2:10" x14ac:dyDescent="0.25">
      <c r="B526" s="354" t="s">
        <v>274</v>
      </c>
      <c r="C526" s="355">
        <v>36770</v>
      </c>
      <c r="D526" s="6">
        <v>4418</v>
      </c>
      <c r="E526" s="358">
        <f t="shared" si="107"/>
        <v>368.01940000000002</v>
      </c>
      <c r="F526" s="356">
        <v>0</v>
      </c>
      <c r="G526" s="363">
        <v>368.01940000000002</v>
      </c>
      <c r="H526" s="356">
        <f t="shared" si="106"/>
        <v>0</v>
      </c>
      <c r="I526" s="361">
        <f t="shared" si="108"/>
        <v>0</v>
      </c>
      <c r="J526" s="360"/>
    </row>
    <row r="527" spans="2:10" x14ac:dyDescent="0.25">
      <c r="B527" s="354" t="s">
        <v>274</v>
      </c>
      <c r="C527" s="355">
        <v>36800</v>
      </c>
      <c r="D527" s="6">
        <v>4418</v>
      </c>
      <c r="E527" s="358">
        <f t="shared" si="107"/>
        <v>368.01940000000002</v>
      </c>
      <c r="F527" s="356">
        <v>0</v>
      </c>
      <c r="G527" s="363">
        <v>368.01940000000002</v>
      </c>
      <c r="H527" s="356">
        <f t="shared" si="106"/>
        <v>0</v>
      </c>
      <c r="I527" s="361">
        <f t="shared" si="108"/>
        <v>0</v>
      </c>
      <c r="J527" s="360"/>
    </row>
    <row r="528" spans="2:10" x14ac:dyDescent="0.25">
      <c r="B528" s="354" t="s">
        <v>274</v>
      </c>
      <c r="C528" s="355">
        <v>36831</v>
      </c>
      <c r="D528" s="6">
        <v>4451</v>
      </c>
      <c r="E528" s="358">
        <f t="shared" si="107"/>
        <v>370.76830000000001</v>
      </c>
      <c r="F528" s="356">
        <v>0</v>
      </c>
      <c r="G528" s="363">
        <v>370.76830000000001</v>
      </c>
      <c r="H528" s="356">
        <f t="shared" si="106"/>
        <v>0</v>
      </c>
      <c r="I528" s="361">
        <f t="shared" si="108"/>
        <v>0</v>
      </c>
      <c r="J528" s="360"/>
    </row>
    <row r="529" spans="2:10" x14ac:dyDescent="0.25">
      <c r="B529" s="354" t="s">
        <v>274</v>
      </c>
      <c r="C529" s="355">
        <v>36861</v>
      </c>
      <c r="D529" s="6">
        <v>4451</v>
      </c>
      <c r="E529" s="358">
        <f t="shared" si="107"/>
        <v>370.76830000000001</v>
      </c>
      <c r="F529" s="356">
        <v>0</v>
      </c>
      <c r="G529" s="363">
        <v>370.76830000000001</v>
      </c>
      <c r="H529" s="356">
        <f t="shared" si="106"/>
        <v>0</v>
      </c>
      <c r="I529" s="361">
        <f t="shared" si="108"/>
        <v>0</v>
      </c>
      <c r="J529" s="360"/>
    </row>
    <row r="530" spans="2:10" x14ac:dyDescent="0.25">
      <c r="B530" s="354" t="s">
        <v>274</v>
      </c>
      <c r="C530" s="355">
        <v>36892</v>
      </c>
      <c r="D530" s="6">
        <v>4451</v>
      </c>
      <c r="E530" s="358">
        <f t="shared" si="107"/>
        <v>370.76830000000001</v>
      </c>
      <c r="F530" s="356">
        <v>0</v>
      </c>
      <c r="G530" s="363">
        <v>370.76830000000001</v>
      </c>
      <c r="H530" s="356">
        <f t="shared" si="106"/>
        <v>0</v>
      </c>
      <c r="I530" s="361">
        <f t="shared" si="108"/>
        <v>0</v>
      </c>
      <c r="J530" s="360"/>
    </row>
    <row r="531" spans="2:10" x14ac:dyDescent="0.25">
      <c r="B531" s="354" t="s">
        <v>274</v>
      </c>
      <c r="C531" s="355">
        <v>36923</v>
      </c>
      <c r="D531" s="6">
        <v>4451</v>
      </c>
      <c r="E531" s="358">
        <f t="shared" ref="E531:E593" si="109">SUM(D531*8.33%)</f>
        <v>370.76830000000001</v>
      </c>
      <c r="F531" s="356">
        <v>0</v>
      </c>
      <c r="G531" s="363">
        <v>370.76830000000001</v>
      </c>
      <c r="H531" s="356">
        <f t="shared" si="106"/>
        <v>0</v>
      </c>
      <c r="I531" s="361">
        <f t="shared" si="108"/>
        <v>0</v>
      </c>
      <c r="J531" s="360"/>
    </row>
    <row r="532" spans="2:10" x14ac:dyDescent="0.25">
      <c r="B532" s="354" t="s">
        <v>274</v>
      </c>
      <c r="C532" s="355">
        <v>36951</v>
      </c>
      <c r="D532" s="6">
        <v>4451</v>
      </c>
      <c r="E532" s="358">
        <f t="shared" si="109"/>
        <v>370.76830000000001</v>
      </c>
      <c r="F532" s="356">
        <v>0</v>
      </c>
      <c r="G532" s="363">
        <v>370.76830000000001</v>
      </c>
      <c r="H532" s="356">
        <f t="shared" si="106"/>
        <v>0</v>
      </c>
      <c r="I532" s="361">
        <f>SUM(H532*12%/12)</f>
        <v>0</v>
      </c>
      <c r="J532" s="362" t="s">
        <v>256</v>
      </c>
    </row>
    <row r="533" spans="2:10" x14ac:dyDescent="0.25">
      <c r="B533" s="354" t="s">
        <v>274</v>
      </c>
      <c r="C533" s="355">
        <v>36982</v>
      </c>
      <c r="D533" s="6">
        <v>4451</v>
      </c>
      <c r="E533" s="358">
        <f t="shared" si="109"/>
        <v>370.76830000000001</v>
      </c>
      <c r="F533" s="356">
        <v>0</v>
      </c>
      <c r="G533" s="363">
        <v>370.76830000000001</v>
      </c>
      <c r="H533" s="356">
        <f t="shared" ref="H533:H596" si="110">SUM(E533-G533)</f>
        <v>0</v>
      </c>
      <c r="I533" s="361">
        <f t="shared" ref="I533:I543" si="111">SUM(H533*12%/12)</f>
        <v>0</v>
      </c>
      <c r="J533" s="360"/>
    </row>
    <row r="534" spans="2:10" ht="15" customHeight="1" x14ac:dyDescent="0.25">
      <c r="B534" s="354" t="s">
        <v>274</v>
      </c>
      <c r="C534" s="355">
        <v>37012</v>
      </c>
      <c r="D534" s="6">
        <v>4451</v>
      </c>
      <c r="E534" s="358">
        <f t="shared" si="109"/>
        <v>370.76830000000001</v>
      </c>
      <c r="F534" s="356">
        <v>0</v>
      </c>
      <c r="G534" s="363">
        <v>370.76830000000001</v>
      </c>
      <c r="H534" s="356">
        <f t="shared" si="110"/>
        <v>0</v>
      </c>
      <c r="I534" s="361">
        <f t="shared" si="111"/>
        <v>0</v>
      </c>
      <c r="J534" s="360"/>
    </row>
    <row r="535" spans="2:10" ht="15" customHeight="1" x14ac:dyDescent="0.25">
      <c r="B535" s="354" t="s">
        <v>274</v>
      </c>
      <c r="C535" s="355">
        <v>37043</v>
      </c>
      <c r="D535" s="6">
        <v>4451</v>
      </c>
      <c r="E535" s="358">
        <f t="shared" si="109"/>
        <v>370.76830000000001</v>
      </c>
      <c r="F535" s="356">
        <v>0</v>
      </c>
      <c r="G535" s="363">
        <v>370.76830000000001</v>
      </c>
      <c r="H535" s="356">
        <f t="shared" si="110"/>
        <v>0</v>
      </c>
      <c r="I535" s="361">
        <f t="shared" si="111"/>
        <v>0</v>
      </c>
      <c r="J535" s="360"/>
    </row>
    <row r="536" spans="2:10" x14ac:dyDescent="0.25">
      <c r="B536" s="354" t="s">
        <v>274</v>
      </c>
      <c r="C536" s="355">
        <v>37073</v>
      </c>
      <c r="D536" s="6">
        <v>4451</v>
      </c>
      <c r="E536" s="358">
        <f t="shared" si="109"/>
        <v>370.76830000000001</v>
      </c>
      <c r="F536" s="356">
        <v>0</v>
      </c>
      <c r="G536" s="363">
        <v>370.76830000000001</v>
      </c>
      <c r="H536" s="356">
        <f t="shared" si="110"/>
        <v>0</v>
      </c>
      <c r="I536" s="361">
        <f t="shared" si="111"/>
        <v>0</v>
      </c>
      <c r="J536" s="360"/>
    </row>
    <row r="537" spans="2:10" x14ac:dyDescent="0.25">
      <c r="B537" s="354" t="s">
        <v>274</v>
      </c>
      <c r="C537" s="355">
        <v>37104</v>
      </c>
      <c r="D537" s="6">
        <v>4653</v>
      </c>
      <c r="E537" s="358">
        <f t="shared" si="109"/>
        <v>387.5949</v>
      </c>
      <c r="F537" s="356">
        <v>0</v>
      </c>
      <c r="G537" s="363">
        <v>387.5949</v>
      </c>
      <c r="H537" s="356">
        <f t="shared" si="110"/>
        <v>0</v>
      </c>
      <c r="I537" s="361">
        <f t="shared" si="111"/>
        <v>0</v>
      </c>
      <c r="J537" s="360"/>
    </row>
    <row r="538" spans="2:10" x14ac:dyDescent="0.25">
      <c r="B538" s="354" t="s">
        <v>274</v>
      </c>
      <c r="C538" s="355">
        <v>37135</v>
      </c>
      <c r="D538" s="6">
        <v>4653</v>
      </c>
      <c r="E538" s="358">
        <f t="shared" si="109"/>
        <v>387.5949</v>
      </c>
      <c r="F538" s="356">
        <v>0</v>
      </c>
      <c r="G538" s="363">
        <v>387.5949</v>
      </c>
      <c r="H538" s="356">
        <f t="shared" si="110"/>
        <v>0</v>
      </c>
      <c r="I538" s="361">
        <f t="shared" si="111"/>
        <v>0</v>
      </c>
      <c r="J538" s="360"/>
    </row>
    <row r="539" spans="2:10" x14ac:dyDescent="0.25">
      <c r="B539" s="354" t="s">
        <v>274</v>
      </c>
      <c r="C539" s="355">
        <v>37165</v>
      </c>
      <c r="D539" s="6">
        <v>4653</v>
      </c>
      <c r="E539" s="358">
        <f t="shared" si="109"/>
        <v>387.5949</v>
      </c>
      <c r="F539" s="356">
        <v>0</v>
      </c>
      <c r="G539" s="363">
        <v>387.5949</v>
      </c>
      <c r="H539" s="356">
        <f t="shared" si="110"/>
        <v>0</v>
      </c>
      <c r="I539" s="361">
        <f t="shared" si="111"/>
        <v>0</v>
      </c>
      <c r="J539" s="360"/>
    </row>
    <row r="540" spans="2:10" x14ac:dyDescent="0.25">
      <c r="B540" s="354" t="s">
        <v>274</v>
      </c>
      <c r="C540" s="355">
        <v>37196</v>
      </c>
      <c r="D540" s="6">
        <v>4653</v>
      </c>
      <c r="E540" s="358">
        <f t="shared" si="109"/>
        <v>387.5949</v>
      </c>
      <c r="F540" s="356">
        <v>0</v>
      </c>
      <c r="G540" s="363">
        <v>387.5949</v>
      </c>
      <c r="H540" s="356">
        <f t="shared" si="110"/>
        <v>0</v>
      </c>
      <c r="I540" s="361">
        <f t="shared" si="111"/>
        <v>0</v>
      </c>
      <c r="J540" s="360"/>
    </row>
    <row r="541" spans="2:10" x14ac:dyDescent="0.25">
      <c r="B541" s="354" t="s">
        <v>274</v>
      </c>
      <c r="C541" s="355">
        <v>37226</v>
      </c>
      <c r="D541" s="6">
        <v>4653</v>
      </c>
      <c r="E541" s="358">
        <f t="shared" si="109"/>
        <v>387.5949</v>
      </c>
      <c r="F541" s="356">
        <v>0</v>
      </c>
      <c r="G541" s="363">
        <v>387.5949</v>
      </c>
      <c r="H541" s="356">
        <f t="shared" si="110"/>
        <v>0</v>
      </c>
      <c r="I541" s="361">
        <f t="shared" si="111"/>
        <v>0</v>
      </c>
      <c r="J541" s="360"/>
    </row>
    <row r="542" spans="2:10" x14ac:dyDescent="0.25">
      <c r="B542" s="354" t="s">
        <v>274</v>
      </c>
      <c r="C542" s="355">
        <v>37257</v>
      </c>
      <c r="D542" s="6">
        <v>4653</v>
      </c>
      <c r="E542" s="358">
        <f t="shared" si="109"/>
        <v>387.5949</v>
      </c>
      <c r="F542" s="356">
        <v>0</v>
      </c>
      <c r="G542" s="363">
        <v>387.5949</v>
      </c>
      <c r="H542" s="356">
        <f t="shared" si="110"/>
        <v>0</v>
      </c>
      <c r="I542" s="361">
        <f t="shared" si="111"/>
        <v>0</v>
      </c>
      <c r="J542" s="360"/>
    </row>
    <row r="543" spans="2:10" x14ac:dyDescent="0.25">
      <c r="B543" s="354" t="s">
        <v>274</v>
      </c>
      <c r="C543" s="355">
        <v>37288</v>
      </c>
      <c r="D543" s="6">
        <v>4653</v>
      </c>
      <c r="E543" s="358">
        <f t="shared" si="109"/>
        <v>387.5949</v>
      </c>
      <c r="F543" s="356">
        <v>0</v>
      </c>
      <c r="G543" s="363">
        <v>387.5949</v>
      </c>
      <c r="H543" s="356">
        <f t="shared" si="110"/>
        <v>0</v>
      </c>
      <c r="I543" s="361">
        <f t="shared" si="111"/>
        <v>0</v>
      </c>
      <c r="J543" s="360"/>
    </row>
    <row r="544" spans="2:10" x14ac:dyDescent="0.25">
      <c r="B544" s="354" t="s">
        <v>274</v>
      </c>
      <c r="C544" s="355">
        <v>37316</v>
      </c>
      <c r="D544" s="6">
        <v>4653</v>
      </c>
      <c r="E544" s="358">
        <f t="shared" si="109"/>
        <v>387.5949</v>
      </c>
      <c r="F544" s="356">
        <v>0</v>
      </c>
      <c r="G544" s="363">
        <v>387.5949</v>
      </c>
      <c r="H544" s="356">
        <f t="shared" si="110"/>
        <v>0</v>
      </c>
      <c r="I544" s="361">
        <f>SUM(H544*9.5%/12)</f>
        <v>0</v>
      </c>
      <c r="J544" s="360">
        <v>9.5</v>
      </c>
    </row>
    <row r="545" spans="2:10" x14ac:dyDescent="0.25">
      <c r="B545" s="354" t="s">
        <v>274</v>
      </c>
      <c r="C545" s="355">
        <v>37347</v>
      </c>
      <c r="D545" s="6">
        <v>4653</v>
      </c>
      <c r="E545" s="358">
        <f t="shared" si="109"/>
        <v>387.5949</v>
      </c>
      <c r="F545" s="356">
        <v>0</v>
      </c>
      <c r="G545" s="363">
        <v>387.5949</v>
      </c>
      <c r="H545" s="356">
        <f t="shared" si="110"/>
        <v>0</v>
      </c>
      <c r="I545" s="361">
        <f t="shared" ref="I545:J560" si="112">SUM(H545*9.5%/12)</f>
        <v>0</v>
      </c>
      <c r="J545" s="361">
        <f t="shared" si="112"/>
        <v>0</v>
      </c>
    </row>
    <row r="546" spans="2:10" x14ac:dyDescent="0.25">
      <c r="B546" s="354" t="s">
        <v>274</v>
      </c>
      <c r="C546" s="355">
        <v>37377</v>
      </c>
      <c r="D546" s="6">
        <v>4653</v>
      </c>
      <c r="E546" s="358">
        <f t="shared" si="109"/>
        <v>387.5949</v>
      </c>
      <c r="F546" s="356">
        <v>0</v>
      </c>
      <c r="G546" s="363">
        <v>387.5949</v>
      </c>
      <c r="H546" s="356">
        <f t="shared" si="110"/>
        <v>0</v>
      </c>
      <c r="I546" s="361">
        <f t="shared" si="112"/>
        <v>0</v>
      </c>
      <c r="J546" s="361">
        <f t="shared" si="112"/>
        <v>0</v>
      </c>
    </row>
    <row r="547" spans="2:10" x14ac:dyDescent="0.25">
      <c r="B547" s="354" t="s">
        <v>274</v>
      </c>
      <c r="C547" s="355">
        <v>37408</v>
      </c>
      <c r="D547" s="6">
        <v>4653</v>
      </c>
      <c r="E547" s="358">
        <f t="shared" si="109"/>
        <v>387.5949</v>
      </c>
      <c r="F547" s="356">
        <v>0</v>
      </c>
      <c r="G547" s="363">
        <v>387.5949</v>
      </c>
      <c r="H547" s="356">
        <f t="shared" si="110"/>
        <v>0</v>
      </c>
      <c r="I547" s="361">
        <f t="shared" si="112"/>
        <v>0</v>
      </c>
      <c r="J547" s="361">
        <f t="shared" si="112"/>
        <v>0</v>
      </c>
    </row>
    <row r="548" spans="2:10" x14ac:dyDescent="0.25">
      <c r="B548" s="354" t="s">
        <v>274</v>
      </c>
      <c r="C548" s="355">
        <v>37438</v>
      </c>
      <c r="D548" s="6">
        <v>4653</v>
      </c>
      <c r="E548" s="358">
        <f t="shared" si="109"/>
        <v>387.5949</v>
      </c>
      <c r="F548" s="356">
        <v>0</v>
      </c>
      <c r="G548" s="363">
        <v>387.5949</v>
      </c>
      <c r="H548" s="356">
        <f t="shared" si="110"/>
        <v>0</v>
      </c>
      <c r="I548" s="361">
        <f t="shared" si="112"/>
        <v>0</v>
      </c>
      <c r="J548" s="361">
        <f t="shared" si="112"/>
        <v>0</v>
      </c>
    </row>
    <row r="549" spans="2:10" x14ac:dyDescent="0.25">
      <c r="B549" s="354" t="s">
        <v>274</v>
      </c>
      <c r="C549" s="355">
        <v>37469</v>
      </c>
      <c r="D549" s="6">
        <v>4759</v>
      </c>
      <c r="E549" s="358">
        <f t="shared" si="109"/>
        <v>396.42469999999997</v>
      </c>
      <c r="F549" s="356">
        <v>0</v>
      </c>
      <c r="G549" s="363">
        <v>396.42469999999997</v>
      </c>
      <c r="H549" s="356">
        <f t="shared" si="110"/>
        <v>0</v>
      </c>
      <c r="I549" s="361">
        <f t="shared" si="112"/>
        <v>0</v>
      </c>
      <c r="J549" s="361">
        <f t="shared" si="112"/>
        <v>0</v>
      </c>
    </row>
    <row r="550" spans="2:10" x14ac:dyDescent="0.25">
      <c r="B550" s="354" t="s">
        <v>274</v>
      </c>
      <c r="C550" s="355">
        <v>37500</v>
      </c>
      <c r="D550" s="6">
        <v>4759</v>
      </c>
      <c r="E550" s="358">
        <f t="shared" si="109"/>
        <v>396.42469999999997</v>
      </c>
      <c r="F550" s="356">
        <v>0</v>
      </c>
      <c r="G550" s="363">
        <v>396.42469999999997</v>
      </c>
      <c r="H550" s="356">
        <f t="shared" si="110"/>
        <v>0</v>
      </c>
      <c r="I550" s="361">
        <f t="shared" si="112"/>
        <v>0</v>
      </c>
      <c r="J550" s="361">
        <f t="shared" si="112"/>
        <v>0</v>
      </c>
    </row>
    <row r="551" spans="2:10" x14ac:dyDescent="0.25">
      <c r="B551" s="354" t="s">
        <v>274</v>
      </c>
      <c r="C551" s="355">
        <v>37530</v>
      </c>
      <c r="D551" s="6">
        <v>4759</v>
      </c>
      <c r="E551" s="358">
        <f t="shared" si="109"/>
        <v>396.42469999999997</v>
      </c>
      <c r="F551" s="356">
        <v>0</v>
      </c>
      <c r="G551" s="363">
        <v>396.42469999999997</v>
      </c>
      <c r="H551" s="356">
        <f t="shared" si="110"/>
        <v>0</v>
      </c>
      <c r="I551" s="361">
        <f t="shared" si="112"/>
        <v>0</v>
      </c>
      <c r="J551" s="361">
        <f t="shared" si="112"/>
        <v>0</v>
      </c>
    </row>
    <row r="552" spans="2:10" x14ac:dyDescent="0.25">
      <c r="B552" s="354" t="s">
        <v>274</v>
      </c>
      <c r="C552" s="355">
        <v>37561</v>
      </c>
      <c r="D552" s="6">
        <v>4759</v>
      </c>
      <c r="E552" s="358">
        <f t="shared" si="109"/>
        <v>396.42469999999997</v>
      </c>
      <c r="F552" s="356">
        <v>0</v>
      </c>
      <c r="G552" s="363">
        <v>396.42469999999997</v>
      </c>
      <c r="H552" s="356">
        <f t="shared" si="110"/>
        <v>0</v>
      </c>
      <c r="I552" s="361">
        <f t="shared" si="112"/>
        <v>0</v>
      </c>
      <c r="J552" s="361">
        <f t="shared" si="112"/>
        <v>0</v>
      </c>
    </row>
    <row r="553" spans="2:10" x14ac:dyDescent="0.25">
      <c r="B553" s="354" t="s">
        <v>274</v>
      </c>
      <c r="C553" s="355">
        <v>37591</v>
      </c>
      <c r="D553" s="6">
        <v>4865</v>
      </c>
      <c r="E553" s="358">
        <f t="shared" si="109"/>
        <v>405.25450000000001</v>
      </c>
      <c r="F553" s="356">
        <v>0</v>
      </c>
      <c r="G553" s="363">
        <v>405.25450000000001</v>
      </c>
      <c r="H553" s="356">
        <f t="shared" si="110"/>
        <v>0</v>
      </c>
      <c r="I553" s="361">
        <f t="shared" si="112"/>
        <v>0</v>
      </c>
      <c r="J553" s="361">
        <f t="shared" si="112"/>
        <v>0</v>
      </c>
    </row>
    <row r="554" spans="2:10" x14ac:dyDescent="0.25">
      <c r="B554" s="354" t="s">
        <v>274</v>
      </c>
      <c r="C554" s="355">
        <v>37622</v>
      </c>
      <c r="D554" s="6">
        <v>4865</v>
      </c>
      <c r="E554" s="358">
        <f t="shared" si="109"/>
        <v>405.25450000000001</v>
      </c>
      <c r="F554" s="356">
        <v>0</v>
      </c>
      <c r="G554" s="363">
        <v>405.25450000000001</v>
      </c>
      <c r="H554" s="356">
        <f t="shared" si="110"/>
        <v>0</v>
      </c>
      <c r="I554" s="361">
        <f t="shared" si="112"/>
        <v>0</v>
      </c>
      <c r="J554" s="361">
        <f t="shared" si="112"/>
        <v>0</v>
      </c>
    </row>
    <row r="555" spans="2:10" x14ac:dyDescent="0.25">
      <c r="B555" s="354" t="s">
        <v>274</v>
      </c>
      <c r="C555" s="355">
        <v>37653</v>
      </c>
      <c r="D555" s="6">
        <v>4865</v>
      </c>
      <c r="E555" s="358">
        <f t="shared" si="109"/>
        <v>405.25450000000001</v>
      </c>
      <c r="F555" s="356">
        <v>0</v>
      </c>
      <c r="G555" s="363">
        <v>405.25450000000001</v>
      </c>
      <c r="H555" s="356">
        <f t="shared" si="110"/>
        <v>0</v>
      </c>
      <c r="I555" s="361">
        <f t="shared" si="112"/>
        <v>0</v>
      </c>
      <c r="J555" s="361">
        <f t="shared" si="112"/>
        <v>0</v>
      </c>
    </row>
    <row r="556" spans="2:10" x14ac:dyDescent="0.25">
      <c r="B556" s="354" t="s">
        <v>274</v>
      </c>
      <c r="C556" s="355">
        <v>37681</v>
      </c>
      <c r="D556" s="6">
        <v>8797</v>
      </c>
      <c r="E556" s="358">
        <f t="shared" si="109"/>
        <v>732.79009999999994</v>
      </c>
      <c r="F556" s="356">
        <v>0</v>
      </c>
      <c r="G556" s="363">
        <v>732.79009999999994</v>
      </c>
      <c r="H556" s="356">
        <f t="shared" si="110"/>
        <v>0</v>
      </c>
      <c r="I556" s="361">
        <f t="shared" si="112"/>
        <v>0</v>
      </c>
      <c r="J556" s="361">
        <f t="shared" si="112"/>
        <v>0</v>
      </c>
    </row>
    <row r="557" spans="2:10" x14ac:dyDescent="0.25">
      <c r="B557" s="354" t="s">
        <v>274</v>
      </c>
      <c r="C557" s="355">
        <v>37712</v>
      </c>
      <c r="D557" s="6">
        <v>4865</v>
      </c>
      <c r="E557" s="358">
        <f t="shared" si="109"/>
        <v>405.25450000000001</v>
      </c>
      <c r="F557" s="356">
        <v>0</v>
      </c>
      <c r="G557" s="363">
        <v>405.25450000000001</v>
      </c>
      <c r="H557" s="356">
        <f t="shared" si="110"/>
        <v>0</v>
      </c>
      <c r="I557" s="361">
        <f t="shared" si="112"/>
        <v>0</v>
      </c>
      <c r="J557" s="361">
        <f t="shared" si="112"/>
        <v>0</v>
      </c>
    </row>
    <row r="558" spans="2:10" x14ac:dyDescent="0.25">
      <c r="B558" s="354" t="s">
        <v>274</v>
      </c>
      <c r="C558" s="355">
        <v>37742</v>
      </c>
      <c r="D558" s="6">
        <v>4865</v>
      </c>
      <c r="E558" s="358">
        <f t="shared" si="109"/>
        <v>405.25450000000001</v>
      </c>
      <c r="F558" s="356">
        <v>0</v>
      </c>
      <c r="G558" s="363">
        <v>405.25450000000001</v>
      </c>
      <c r="H558" s="356">
        <f t="shared" si="110"/>
        <v>0</v>
      </c>
      <c r="I558" s="361">
        <f t="shared" si="112"/>
        <v>0</v>
      </c>
      <c r="J558" s="361">
        <f t="shared" si="112"/>
        <v>0</v>
      </c>
    </row>
    <row r="559" spans="2:10" x14ac:dyDescent="0.25">
      <c r="B559" s="354" t="s">
        <v>274</v>
      </c>
      <c r="C559" s="355">
        <v>37773</v>
      </c>
      <c r="D559" s="6">
        <v>4865</v>
      </c>
      <c r="E559" s="358">
        <f t="shared" si="109"/>
        <v>405.25450000000001</v>
      </c>
      <c r="F559" s="356">
        <v>0</v>
      </c>
      <c r="G559" s="363">
        <v>405.25450000000001</v>
      </c>
      <c r="H559" s="356">
        <f t="shared" si="110"/>
        <v>0</v>
      </c>
      <c r="I559" s="361">
        <f t="shared" si="112"/>
        <v>0</v>
      </c>
      <c r="J559" s="361">
        <f t="shared" si="112"/>
        <v>0</v>
      </c>
    </row>
    <row r="560" spans="2:10" x14ac:dyDescent="0.25">
      <c r="B560" s="354" t="s">
        <v>274</v>
      </c>
      <c r="C560" s="355">
        <v>37803</v>
      </c>
      <c r="D560" s="6">
        <v>4865</v>
      </c>
      <c r="E560" s="358">
        <f t="shared" si="109"/>
        <v>405.25450000000001</v>
      </c>
      <c r="F560" s="356">
        <v>0</v>
      </c>
      <c r="G560" s="363">
        <v>405.25450000000001</v>
      </c>
      <c r="H560" s="356">
        <f t="shared" si="110"/>
        <v>0</v>
      </c>
      <c r="I560" s="361">
        <f t="shared" si="112"/>
        <v>0</v>
      </c>
      <c r="J560" s="361">
        <f t="shared" si="112"/>
        <v>0</v>
      </c>
    </row>
    <row r="561" spans="2:10" x14ac:dyDescent="0.25">
      <c r="B561" s="354" t="s">
        <v>274</v>
      </c>
      <c r="C561" s="355">
        <v>37834</v>
      </c>
      <c r="D561" s="6">
        <v>4977</v>
      </c>
      <c r="E561" s="358">
        <f t="shared" si="109"/>
        <v>414.58409999999998</v>
      </c>
      <c r="F561" s="356">
        <v>0</v>
      </c>
      <c r="G561" s="363">
        <v>414.58409999999998</v>
      </c>
      <c r="H561" s="356">
        <f t="shared" si="110"/>
        <v>0</v>
      </c>
      <c r="I561" s="361">
        <f t="shared" ref="I561:J576" si="113">SUM(H561*9.5%/12)</f>
        <v>0</v>
      </c>
      <c r="J561" s="361">
        <f t="shared" si="113"/>
        <v>0</v>
      </c>
    </row>
    <row r="562" spans="2:10" x14ac:dyDescent="0.25">
      <c r="B562" s="354" t="s">
        <v>274</v>
      </c>
      <c r="C562" s="355">
        <v>37865</v>
      </c>
      <c r="D562" s="6">
        <v>4977</v>
      </c>
      <c r="E562" s="358">
        <f t="shared" si="109"/>
        <v>414.58409999999998</v>
      </c>
      <c r="F562" s="356">
        <v>0</v>
      </c>
      <c r="G562" s="363">
        <v>414.58409999999998</v>
      </c>
      <c r="H562" s="356">
        <f t="shared" si="110"/>
        <v>0</v>
      </c>
      <c r="I562" s="361">
        <f t="shared" si="113"/>
        <v>0</v>
      </c>
      <c r="J562" s="361">
        <f t="shared" si="113"/>
        <v>0</v>
      </c>
    </row>
    <row r="563" spans="2:10" x14ac:dyDescent="0.25">
      <c r="B563" s="354" t="s">
        <v>274</v>
      </c>
      <c r="C563" s="355">
        <v>37895</v>
      </c>
      <c r="D563" s="6">
        <v>4977</v>
      </c>
      <c r="E563" s="358">
        <f t="shared" si="109"/>
        <v>414.58409999999998</v>
      </c>
      <c r="F563" s="356">
        <v>0</v>
      </c>
      <c r="G563" s="363">
        <v>414.58409999999998</v>
      </c>
      <c r="H563" s="356">
        <f t="shared" si="110"/>
        <v>0</v>
      </c>
      <c r="I563" s="361">
        <f t="shared" si="113"/>
        <v>0</v>
      </c>
      <c r="J563" s="361">
        <f t="shared" si="113"/>
        <v>0</v>
      </c>
    </row>
    <row r="564" spans="2:10" x14ac:dyDescent="0.25">
      <c r="B564" s="354" t="s">
        <v>274</v>
      </c>
      <c r="C564" s="355">
        <v>37926</v>
      </c>
      <c r="D564" s="6">
        <v>4977</v>
      </c>
      <c r="E564" s="358">
        <f t="shared" si="109"/>
        <v>414.58409999999998</v>
      </c>
      <c r="F564" s="356">
        <v>0</v>
      </c>
      <c r="G564" s="363">
        <v>414.58409999999998</v>
      </c>
      <c r="H564" s="356">
        <f t="shared" si="110"/>
        <v>0</v>
      </c>
      <c r="I564" s="361">
        <f t="shared" si="113"/>
        <v>0</v>
      </c>
      <c r="J564" s="361">
        <f t="shared" si="113"/>
        <v>0</v>
      </c>
    </row>
    <row r="565" spans="2:10" x14ac:dyDescent="0.25">
      <c r="B565" s="354" t="s">
        <v>274</v>
      </c>
      <c r="C565" s="355">
        <v>37956</v>
      </c>
      <c r="D565" s="6">
        <v>4977</v>
      </c>
      <c r="E565" s="358">
        <f t="shared" si="109"/>
        <v>414.58409999999998</v>
      </c>
      <c r="F565" s="356">
        <v>0</v>
      </c>
      <c r="G565" s="363">
        <v>414.58409999999998</v>
      </c>
      <c r="H565" s="356">
        <f t="shared" si="110"/>
        <v>0</v>
      </c>
      <c r="I565" s="361">
        <f t="shared" si="113"/>
        <v>0</v>
      </c>
      <c r="J565" s="361">
        <f t="shared" si="113"/>
        <v>0</v>
      </c>
    </row>
    <row r="566" spans="2:10" x14ac:dyDescent="0.25">
      <c r="B566" s="354" t="s">
        <v>274</v>
      </c>
      <c r="C566" s="355">
        <v>37987</v>
      </c>
      <c r="D566" s="6">
        <v>4977</v>
      </c>
      <c r="E566" s="358">
        <f t="shared" si="109"/>
        <v>414.58409999999998</v>
      </c>
      <c r="F566" s="356">
        <v>0</v>
      </c>
      <c r="G566" s="363">
        <v>414.58409999999998</v>
      </c>
      <c r="H566" s="356">
        <f t="shared" si="110"/>
        <v>0</v>
      </c>
      <c r="I566" s="361">
        <f t="shared" si="113"/>
        <v>0</v>
      </c>
      <c r="J566" s="361">
        <f t="shared" si="113"/>
        <v>0</v>
      </c>
    </row>
    <row r="567" spans="2:10" x14ac:dyDescent="0.25">
      <c r="B567" s="354" t="s">
        <v>274</v>
      </c>
      <c r="C567" s="355">
        <v>38018</v>
      </c>
      <c r="D567" s="6">
        <v>5119</v>
      </c>
      <c r="E567" s="358">
        <f t="shared" si="109"/>
        <v>426.41269999999997</v>
      </c>
      <c r="F567" s="356">
        <v>0</v>
      </c>
      <c r="G567" s="363">
        <v>426.41269999999997</v>
      </c>
      <c r="H567" s="356">
        <f t="shared" si="110"/>
        <v>0</v>
      </c>
      <c r="I567" s="361">
        <f t="shared" si="113"/>
        <v>0</v>
      </c>
      <c r="J567" s="361">
        <f t="shared" si="113"/>
        <v>0</v>
      </c>
    </row>
    <row r="568" spans="2:10" x14ac:dyDescent="0.25">
      <c r="B568" s="354" t="s">
        <v>274</v>
      </c>
      <c r="C568" s="355">
        <v>38047</v>
      </c>
      <c r="D568" s="6">
        <v>5119</v>
      </c>
      <c r="E568" s="358">
        <f t="shared" si="109"/>
        <v>426.41269999999997</v>
      </c>
      <c r="F568" s="356">
        <v>0</v>
      </c>
      <c r="G568" s="363">
        <v>426.41269999999997</v>
      </c>
      <c r="H568" s="356">
        <f t="shared" si="110"/>
        <v>0</v>
      </c>
      <c r="I568" s="361">
        <f t="shared" si="113"/>
        <v>0</v>
      </c>
      <c r="J568" s="361">
        <f t="shared" si="113"/>
        <v>0</v>
      </c>
    </row>
    <row r="569" spans="2:10" x14ac:dyDescent="0.25">
      <c r="B569" s="354" t="s">
        <v>274</v>
      </c>
      <c r="C569" s="355">
        <v>38078</v>
      </c>
      <c r="D569" s="6">
        <v>5119</v>
      </c>
      <c r="E569" s="358">
        <f t="shared" si="109"/>
        <v>426.41269999999997</v>
      </c>
      <c r="F569" s="356">
        <v>0</v>
      </c>
      <c r="G569" s="363">
        <v>426.41269999999997</v>
      </c>
      <c r="H569" s="356">
        <f t="shared" si="110"/>
        <v>0</v>
      </c>
      <c r="I569" s="361">
        <f t="shared" si="113"/>
        <v>0</v>
      </c>
      <c r="J569" s="361">
        <f t="shared" si="113"/>
        <v>0</v>
      </c>
    </row>
    <row r="570" spans="2:10" x14ac:dyDescent="0.25">
      <c r="B570" s="354" t="s">
        <v>274</v>
      </c>
      <c r="C570" s="355">
        <v>38108</v>
      </c>
      <c r="D570" s="6">
        <v>5119</v>
      </c>
      <c r="E570" s="358">
        <f t="shared" si="109"/>
        <v>426.41269999999997</v>
      </c>
      <c r="F570" s="356">
        <v>0</v>
      </c>
      <c r="G570" s="363">
        <v>426.41269999999997</v>
      </c>
      <c r="H570" s="356">
        <f t="shared" si="110"/>
        <v>0</v>
      </c>
      <c r="I570" s="361">
        <f t="shared" si="113"/>
        <v>0</v>
      </c>
      <c r="J570" s="361">
        <f t="shared" si="113"/>
        <v>0</v>
      </c>
    </row>
    <row r="571" spans="2:10" x14ac:dyDescent="0.25">
      <c r="B571" s="354" t="s">
        <v>274</v>
      </c>
      <c r="C571" s="355">
        <v>38139</v>
      </c>
      <c r="D571" s="6">
        <v>5119</v>
      </c>
      <c r="E571" s="358">
        <f t="shared" si="109"/>
        <v>426.41269999999997</v>
      </c>
      <c r="F571" s="356">
        <v>0</v>
      </c>
      <c r="G571" s="363">
        <v>426.41269999999997</v>
      </c>
      <c r="H571" s="356">
        <f t="shared" si="110"/>
        <v>0</v>
      </c>
      <c r="I571" s="361">
        <f t="shared" si="113"/>
        <v>0</v>
      </c>
      <c r="J571" s="361">
        <f t="shared" si="113"/>
        <v>0</v>
      </c>
    </row>
    <row r="572" spans="2:10" x14ac:dyDescent="0.25">
      <c r="B572" s="354" t="s">
        <v>274</v>
      </c>
      <c r="C572" s="355">
        <v>38169</v>
      </c>
      <c r="D572" s="6">
        <v>5119</v>
      </c>
      <c r="E572" s="358">
        <f t="shared" si="109"/>
        <v>426.41269999999997</v>
      </c>
      <c r="F572" s="356">
        <v>0</v>
      </c>
      <c r="G572" s="363">
        <v>426.41269999999997</v>
      </c>
      <c r="H572" s="356">
        <f t="shared" si="110"/>
        <v>0</v>
      </c>
      <c r="I572" s="361">
        <f t="shared" si="113"/>
        <v>0</v>
      </c>
      <c r="J572" s="361">
        <f t="shared" si="113"/>
        <v>0</v>
      </c>
    </row>
    <row r="573" spans="2:10" x14ac:dyDescent="0.25">
      <c r="B573" s="354" t="s">
        <v>274</v>
      </c>
      <c r="C573" s="355">
        <v>38200</v>
      </c>
      <c r="D573" s="6">
        <v>5235</v>
      </c>
      <c r="E573" s="358">
        <f t="shared" si="109"/>
        <v>436.07549999999998</v>
      </c>
      <c r="F573" s="356">
        <v>0</v>
      </c>
      <c r="G573" s="363">
        <v>436.07549999999998</v>
      </c>
      <c r="H573" s="356">
        <f t="shared" si="110"/>
        <v>0</v>
      </c>
      <c r="I573" s="361">
        <f t="shared" si="113"/>
        <v>0</v>
      </c>
      <c r="J573" s="361">
        <f t="shared" si="113"/>
        <v>0</v>
      </c>
    </row>
    <row r="574" spans="2:10" x14ac:dyDescent="0.25">
      <c r="B574" s="354" t="s">
        <v>274</v>
      </c>
      <c r="C574" s="355">
        <v>38231</v>
      </c>
      <c r="D574" s="6">
        <v>5235</v>
      </c>
      <c r="E574" s="358">
        <f t="shared" si="109"/>
        <v>436.07549999999998</v>
      </c>
      <c r="F574" s="356">
        <v>0</v>
      </c>
      <c r="G574" s="363">
        <v>436.07549999999998</v>
      </c>
      <c r="H574" s="356">
        <f t="shared" si="110"/>
        <v>0</v>
      </c>
      <c r="I574" s="361">
        <f t="shared" si="113"/>
        <v>0</v>
      </c>
      <c r="J574" s="361">
        <f t="shared" si="113"/>
        <v>0</v>
      </c>
    </row>
    <row r="575" spans="2:10" x14ac:dyDescent="0.25">
      <c r="B575" s="354" t="s">
        <v>274</v>
      </c>
      <c r="C575" s="355">
        <v>38261</v>
      </c>
      <c r="D575" s="6">
        <v>5379</v>
      </c>
      <c r="E575" s="358">
        <f t="shared" si="109"/>
        <v>448.07069999999999</v>
      </c>
      <c r="F575" s="356">
        <v>0</v>
      </c>
      <c r="G575" s="363">
        <v>448.07069999999999</v>
      </c>
      <c r="H575" s="356">
        <f t="shared" si="110"/>
        <v>0</v>
      </c>
      <c r="I575" s="361">
        <f t="shared" si="113"/>
        <v>0</v>
      </c>
      <c r="J575" s="361">
        <f t="shared" si="113"/>
        <v>0</v>
      </c>
    </row>
    <row r="576" spans="2:10" x14ac:dyDescent="0.25">
      <c r="B576" s="354" t="s">
        <v>274</v>
      </c>
      <c r="C576" s="355">
        <v>38292</v>
      </c>
      <c r="D576" s="6">
        <v>5379</v>
      </c>
      <c r="E576" s="358">
        <f t="shared" si="109"/>
        <v>448.07069999999999</v>
      </c>
      <c r="F576" s="356">
        <v>0</v>
      </c>
      <c r="G576" s="363">
        <v>448.07069999999999</v>
      </c>
      <c r="H576" s="356">
        <f t="shared" si="110"/>
        <v>0</v>
      </c>
      <c r="I576" s="361">
        <f t="shared" si="113"/>
        <v>0</v>
      </c>
      <c r="J576" s="361">
        <f t="shared" si="113"/>
        <v>0</v>
      </c>
    </row>
    <row r="577" spans="2:10" x14ac:dyDescent="0.25">
      <c r="B577" s="354" t="s">
        <v>274</v>
      </c>
      <c r="C577" s="355">
        <v>38322</v>
      </c>
      <c r="D577" s="6">
        <v>5379</v>
      </c>
      <c r="E577" s="358">
        <f t="shared" si="109"/>
        <v>448.07069999999999</v>
      </c>
      <c r="F577" s="356">
        <v>0</v>
      </c>
      <c r="G577" s="363">
        <v>448.07069999999999</v>
      </c>
      <c r="H577" s="356">
        <f t="shared" si="110"/>
        <v>0</v>
      </c>
      <c r="I577" s="361">
        <f t="shared" ref="I577:J591" si="114">SUM(H577*9.5%/12)</f>
        <v>0</v>
      </c>
      <c r="J577" s="361">
        <f t="shared" si="114"/>
        <v>0</v>
      </c>
    </row>
    <row r="578" spans="2:10" x14ac:dyDescent="0.25">
      <c r="B578" s="354" t="s">
        <v>274</v>
      </c>
      <c r="C578" s="355">
        <v>38353</v>
      </c>
      <c r="D578" s="6">
        <v>5379</v>
      </c>
      <c r="E578" s="358">
        <f t="shared" si="109"/>
        <v>448.07069999999999</v>
      </c>
      <c r="F578" s="356">
        <v>0</v>
      </c>
      <c r="G578" s="363">
        <v>448.07069999999999</v>
      </c>
      <c r="H578" s="356">
        <f t="shared" si="110"/>
        <v>0</v>
      </c>
      <c r="I578" s="361">
        <f t="shared" si="114"/>
        <v>0</v>
      </c>
      <c r="J578" s="361">
        <f t="shared" si="114"/>
        <v>0</v>
      </c>
    </row>
    <row r="579" spans="2:10" x14ac:dyDescent="0.25">
      <c r="B579" s="354" t="s">
        <v>274</v>
      </c>
      <c r="C579" s="355">
        <v>38384</v>
      </c>
      <c r="D579" s="6">
        <v>5379</v>
      </c>
      <c r="E579" s="358">
        <f t="shared" si="109"/>
        <v>448.07069999999999</v>
      </c>
      <c r="F579" s="356">
        <v>0</v>
      </c>
      <c r="G579" s="363">
        <v>448.07069999999999</v>
      </c>
      <c r="H579" s="356">
        <f t="shared" si="110"/>
        <v>0</v>
      </c>
      <c r="I579" s="361">
        <f t="shared" si="114"/>
        <v>0</v>
      </c>
      <c r="J579" s="361">
        <f t="shared" si="114"/>
        <v>0</v>
      </c>
    </row>
    <row r="580" spans="2:10" x14ac:dyDescent="0.25">
      <c r="B580" s="354" t="s">
        <v>274</v>
      </c>
      <c r="C580" s="355">
        <v>38412</v>
      </c>
      <c r="D580" s="6">
        <v>5379</v>
      </c>
      <c r="E580" s="358">
        <f t="shared" si="109"/>
        <v>448.07069999999999</v>
      </c>
      <c r="F580" s="356">
        <v>0</v>
      </c>
      <c r="G580" s="363">
        <v>448.07069999999999</v>
      </c>
      <c r="H580" s="356">
        <f t="shared" si="110"/>
        <v>0</v>
      </c>
      <c r="I580" s="361">
        <f t="shared" si="114"/>
        <v>0</v>
      </c>
      <c r="J580" s="361">
        <f t="shared" si="114"/>
        <v>0</v>
      </c>
    </row>
    <row r="581" spans="2:10" x14ac:dyDescent="0.25">
      <c r="B581" s="354" t="s">
        <v>274</v>
      </c>
      <c r="C581" s="355">
        <v>38443</v>
      </c>
      <c r="D581" s="6">
        <v>5737</v>
      </c>
      <c r="E581" s="358">
        <f t="shared" si="109"/>
        <v>477.89209999999997</v>
      </c>
      <c r="F581" s="356">
        <v>0</v>
      </c>
      <c r="G581" s="363">
        <v>477.89209999999997</v>
      </c>
      <c r="H581" s="356">
        <f t="shared" si="110"/>
        <v>0</v>
      </c>
      <c r="I581" s="361">
        <f t="shared" si="114"/>
        <v>0</v>
      </c>
      <c r="J581" s="361">
        <f t="shared" si="114"/>
        <v>0</v>
      </c>
    </row>
    <row r="582" spans="2:10" x14ac:dyDescent="0.25">
      <c r="B582" s="354" t="s">
        <v>274</v>
      </c>
      <c r="C582" s="355">
        <v>38473</v>
      </c>
      <c r="D582" s="6">
        <v>5852</v>
      </c>
      <c r="E582" s="358">
        <f t="shared" si="109"/>
        <v>487.47159999999997</v>
      </c>
      <c r="F582" s="356">
        <v>0</v>
      </c>
      <c r="G582" s="363">
        <v>487.47159999999997</v>
      </c>
      <c r="H582" s="356">
        <f t="shared" si="110"/>
        <v>0</v>
      </c>
      <c r="I582" s="361">
        <f t="shared" si="114"/>
        <v>0</v>
      </c>
      <c r="J582" s="361">
        <f t="shared" si="114"/>
        <v>0</v>
      </c>
    </row>
    <row r="583" spans="2:10" x14ac:dyDescent="0.25">
      <c r="B583" s="354" t="s">
        <v>274</v>
      </c>
      <c r="C583" s="355">
        <v>38504</v>
      </c>
      <c r="D583" s="6">
        <v>5852</v>
      </c>
      <c r="E583" s="358">
        <f t="shared" si="109"/>
        <v>487.47159999999997</v>
      </c>
      <c r="F583" s="356">
        <v>0</v>
      </c>
      <c r="G583" s="363">
        <v>487.47159999999997</v>
      </c>
      <c r="H583" s="356">
        <f t="shared" si="110"/>
        <v>0</v>
      </c>
      <c r="I583" s="361">
        <f t="shared" si="114"/>
        <v>0</v>
      </c>
      <c r="J583" s="361">
        <f t="shared" si="114"/>
        <v>0</v>
      </c>
    </row>
    <row r="584" spans="2:10" x14ac:dyDescent="0.25">
      <c r="B584" s="354" t="s">
        <v>274</v>
      </c>
      <c r="C584" s="355">
        <v>38534</v>
      </c>
      <c r="D584" s="6">
        <v>5852</v>
      </c>
      <c r="E584" s="358">
        <f t="shared" si="109"/>
        <v>487.47159999999997</v>
      </c>
      <c r="F584" s="356">
        <v>0</v>
      </c>
      <c r="G584" s="363">
        <v>487.47159999999997</v>
      </c>
      <c r="H584" s="356">
        <f t="shared" si="110"/>
        <v>0</v>
      </c>
      <c r="I584" s="361">
        <f t="shared" si="114"/>
        <v>0</v>
      </c>
      <c r="J584" s="361">
        <f t="shared" si="114"/>
        <v>0</v>
      </c>
    </row>
    <row r="585" spans="2:10" x14ac:dyDescent="0.25">
      <c r="B585" s="354" t="s">
        <v>274</v>
      </c>
      <c r="C585" s="355">
        <v>38565</v>
      </c>
      <c r="D585" s="6">
        <v>5852</v>
      </c>
      <c r="E585" s="358">
        <f t="shared" si="109"/>
        <v>487.47159999999997</v>
      </c>
      <c r="F585" s="356">
        <v>0</v>
      </c>
      <c r="G585" s="363">
        <v>487.47159999999997</v>
      </c>
      <c r="H585" s="356">
        <f t="shared" si="110"/>
        <v>0</v>
      </c>
      <c r="I585" s="361">
        <f t="shared" si="114"/>
        <v>0</v>
      </c>
      <c r="J585" s="361">
        <f t="shared" si="114"/>
        <v>0</v>
      </c>
    </row>
    <row r="586" spans="2:10" x14ac:dyDescent="0.25">
      <c r="B586" s="354" t="s">
        <v>274</v>
      </c>
      <c r="C586" s="355">
        <v>38596</v>
      </c>
      <c r="D586" s="6">
        <v>5852</v>
      </c>
      <c r="E586" s="358">
        <f t="shared" si="109"/>
        <v>487.47159999999997</v>
      </c>
      <c r="F586" s="356">
        <v>0</v>
      </c>
      <c r="G586" s="363">
        <v>487.47159999999997</v>
      </c>
      <c r="H586" s="356">
        <f t="shared" si="110"/>
        <v>0</v>
      </c>
      <c r="I586" s="361">
        <f t="shared" si="114"/>
        <v>0</v>
      </c>
      <c r="J586" s="361">
        <f t="shared" si="114"/>
        <v>0</v>
      </c>
    </row>
    <row r="587" spans="2:10" x14ac:dyDescent="0.25">
      <c r="B587" s="354" t="s">
        <v>274</v>
      </c>
      <c r="C587" s="355">
        <v>38626</v>
      </c>
      <c r="D587" s="6">
        <v>5968</v>
      </c>
      <c r="E587" s="358">
        <f t="shared" si="109"/>
        <v>497.13439999999997</v>
      </c>
      <c r="F587" s="356">
        <v>0</v>
      </c>
      <c r="G587" s="363">
        <v>497.13439999999997</v>
      </c>
      <c r="H587" s="356">
        <f t="shared" si="110"/>
        <v>0</v>
      </c>
      <c r="I587" s="361">
        <f t="shared" si="114"/>
        <v>0</v>
      </c>
      <c r="J587" s="361">
        <f t="shared" si="114"/>
        <v>0</v>
      </c>
    </row>
    <row r="588" spans="2:10" x14ac:dyDescent="0.25">
      <c r="B588" s="354" t="s">
        <v>274</v>
      </c>
      <c r="C588" s="355">
        <v>38657</v>
      </c>
      <c r="D588" s="6">
        <v>5968</v>
      </c>
      <c r="E588" s="358">
        <f t="shared" si="109"/>
        <v>497.13439999999997</v>
      </c>
      <c r="F588" s="356">
        <v>0</v>
      </c>
      <c r="G588" s="363">
        <v>497.13439999999997</v>
      </c>
      <c r="H588" s="356">
        <f t="shared" si="110"/>
        <v>0</v>
      </c>
      <c r="I588" s="361">
        <f t="shared" si="114"/>
        <v>0</v>
      </c>
      <c r="J588" s="361">
        <f t="shared" si="114"/>
        <v>0</v>
      </c>
    </row>
    <row r="589" spans="2:10" x14ac:dyDescent="0.25">
      <c r="B589" s="354" t="s">
        <v>274</v>
      </c>
      <c r="C589" s="355">
        <v>38687</v>
      </c>
      <c r="D589" s="6">
        <v>5968</v>
      </c>
      <c r="E589" s="358">
        <f t="shared" si="109"/>
        <v>497.13439999999997</v>
      </c>
      <c r="F589" s="356">
        <v>0</v>
      </c>
      <c r="G589" s="363">
        <v>497.13439999999997</v>
      </c>
      <c r="H589" s="356">
        <f t="shared" si="110"/>
        <v>0</v>
      </c>
      <c r="I589" s="361">
        <f t="shared" si="114"/>
        <v>0</v>
      </c>
      <c r="J589" s="361">
        <f t="shared" si="114"/>
        <v>0</v>
      </c>
    </row>
    <row r="590" spans="2:10" x14ac:dyDescent="0.25">
      <c r="B590" s="354" t="s">
        <v>274</v>
      </c>
      <c r="C590" s="355">
        <v>38718</v>
      </c>
      <c r="D590" s="6">
        <v>6122</v>
      </c>
      <c r="E590" s="358">
        <f t="shared" si="109"/>
        <v>509.96260000000001</v>
      </c>
      <c r="F590" s="356">
        <v>0</v>
      </c>
      <c r="G590" s="363">
        <v>509.96260000000001</v>
      </c>
      <c r="H590" s="356">
        <f t="shared" si="110"/>
        <v>0</v>
      </c>
      <c r="I590" s="361">
        <f t="shared" si="114"/>
        <v>0</v>
      </c>
      <c r="J590" s="361">
        <f t="shared" si="114"/>
        <v>0</v>
      </c>
    </row>
    <row r="591" spans="2:10" x14ac:dyDescent="0.25">
      <c r="B591" s="354" t="s">
        <v>274</v>
      </c>
      <c r="C591" s="355">
        <v>38749</v>
      </c>
      <c r="D591" s="6">
        <v>6122</v>
      </c>
      <c r="E591" s="358">
        <f t="shared" si="109"/>
        <v>509.96260000000001</v>
      </c>
      <c r="F591" s="356">
        <v>0</v>
      </c>
      <c r="G591" s="363">
        <v>509.96260000000001</v>
      </c>
      <c r="H591" s="356">
        <f t="shared" si="110"/>
        <v>0</v>
      </c>
      <c r="I591" s="361">
        <f t="shared" si="114"/>
        <v>0</v>
      </c>
      <c r="J591" s="361">
        <f t="shared" si="114"/>
        <v>0</v>
      </c>
    </row>
    <row r="592" spans="2:10" x14ac:dyDescent="0.25">
      <c r="B592" s="354" t="s">
        <v>274</v>
      </c>
      <c r="C592" s="355">
        <v>38777</v>
      </c>
      <c r="D592" s="6">
        <v>6249</v>
      </c>
      <c r="E592" s="358">
        <f t="shared" si="109"/>
        <v>520.54169999999999</v>
      </c>
      <c r="F592" s="356">
        <v>0</v>
      </c>
      <c r="G592" s="363">
        <v>520.54169999999999</v>
      </c>
      <c r="H592" s="356">
        <f t="shared" si="110"/>
        <v>0</v>
      </c>
      <c r="I592" s="361">
        <f>SUM(H592*8.5%/12)</f>
        <v>0</v>
      </c>
      <c r="J592" s="360">
        <v>8.5</v>
      </c>
    </row>
    <row r="593" spans="2:10" x14ac:dyDescent="0.25">
      <c r="B593" s="354" t="s">
        <v>274</v>
      </c>
      <c r="C593" s="355">
        <v>38808</v>
      </c>
      <c r="D593" s="6">
        <v>5379</v>
      </c>
      <c r="E593" s="358">
        <f t="shared" si="109"/>
        <v>448.07069999999999</v>
      </c>
      <c r="F593" s="356">
        <v>0</v>
      </c>
      <c r="G593" s="363">
        <v>448.07069999999999</v>
      </c>
      <c r="H593" s="356">
        <f t="shared" si="110"/>
        <v>0</v>
      </c>
      <c r="I593" s="361">
        <f t="shared" ref="I593:I656" si="115">SUM(H593*8.5%/12)</f>
        <v>0</v>
      </c>
      <c r="J593" s="360"/>
    </row>
    <row r="594" spans="2:10" x14ac:dyDescent="0.25">
      <c r="B594" s="354" t="s">
        <v>274</v>
      </c>
      <c r="C594" s="355">
        <v>38838</v>
      </c>
      <c r="D594" s="6">
        <v>5487</v>
      </c>
      <c r="E594" s="358">
        <f t="shared" ref="E594:E657" si="116">SUM(D594*8.33%)</f>
        <v>457.06709999999998</v>
      </c>
      <c r="F594" s="356">
        <v>0</v>
      </c>
      <c r="G594" s="363">
        <v>457.06709999999998</v>
      </c>
      <c r="H594" s="356">
        <f t="shared" si="110"/>
        <v>0</v>
      </c>
      <c r="I594" s="361">
        <f t="shared" si="115"/>
        <v>0</v>
      </c>
      <c r="J594" s="360"/>
    </row>
    <row r="595" spans="2:10" x14ac:dyDescent="0.25">
      <c r="B595" s="354" t="s">
        <v>274</v>
      </c>
      <c r="C595" s="355">
        <v>38869</v>
      </c>
      <c r="D595" s="6">
        <v>5487</v>
      </c>
      <c r="E595" s="358">
        <f t="shared" si="116"/>
        <v>457.06709999999998</v>
      </c>
      <c r="F595" s="356">
        <v>0</v>
      </c>
      <c r="G595" s="363">
        <v>457.06709999999998</v>
      </c>
      <c r="H595" s="356">
        <f t="shared" si="110"/>
        <v>0</v>
      </c>
      <c r="I595" s="361">
        <f t="shared" si="115"/>
        <v>0</v>
      </c>
      <c r="J595" s="360"/>
    </row>
    <row r="596" spans="2:10" x14ac:dyDescent="0.25">
      <c r="B596" s="354" t="s">
        <v>274</v>
      </c>
      <c r="C596" s="355">
        <v>38899</v>
      </c>
      <c r="D596" s="6">
        <v>5487</v>
      </c>
      <c r="E596" s="358">
        <f t="shared" si="116"/>
        <v>457.06709999999998</v>
      </c>
      <c r="F596" s="356">
        <v>0</v>
      </c>
      <c r="G596" s="363">
        <v>457.06709999999998</v>
      </c>
      <c r="H596" s="356">
        <f t="shared" si="110"/>
        <v>0</v>
      </c>
      <c r="I596" s="361">
        <f t="shared" si="115"/>
        <v>0</v>
      </c>
      <c r="J596" s="360"/>
    </row>
    <row r="597" spans="2:10" x14ac:dyDescent="0.25">
      <c r="B597" s="354" t="s">
        <v>274</v>
      </c>
      <c r="C597" s="355">
        <v>38930</v>
      </c>
      <c r="D597" s="6">
        <v>5609</v>
      </c>
      <c r="E597" s="358">
        <f t="shared" si="116"/>
        <v>467.22969999999998</v>
      </c>
      <c r="F597" s="356">
        <v>0</v>
      </c>
      <c r="G597" s="363">
        <v>467.22969999999998</v>
      </c>
      <c r="H597" s="356">
        <f t="shared" ref="H597:H660" si="117">SUM(E597-G597)</f>
        <v>0</v>
      </c>
      <c r="I597" s="361">
        <f t="shared" si="115"/>
        <v>0</v>
      </c>
      <c r="J597" s="360"/>
    </row>
    <row r="598" spans="2:10" x14ac:dyDescent="0.25">
      <c r="B598" s="354" t="s">
        <v>274</v>
      </c>
      <c r="C598" s="355">
        <v>38961</v>
      </c>
      <c r="D598" s="6">
        <v>5609</v>
      </c>
      <c r="E598" s="358">
        <f t="shared" si="116"/>
        <v>467.22969999999998</v>
      </c>
      <c r="F598" s="356">
        <v>0</v>
      </c>
      <c r="G598" s="363">
        <v>467.22969999999998</v>
      </c>
      <c r="H598" s="356">
        <f t="shared" si="117"/>
        <v>0</v>
      </c>
      <c r="I598" s="361">
        <f t="shared" si="115"/>
        <v>0</v>
      </c>
      <c r="J598" s="360"/>
    </row>
    <row r="599" spans="2:10" x14ac:dyDescent="0.25">
      <c r="B599" s="354" t="s">
        <v>274</v>
      </c>
      <c r="C599" s="355">
        <v>38991</v>
      </c>
      <c r="D599" s="6">
        <v>5720</v>
      </c>
      <c r="E599" s="358">
        <f t="shared" si="116"/>
        <v>476.476</v>
      </c>
      <c r="F599" s="356">
        <v>0</v>
      </c>
      <c r="G599" s="363">
        <v>476.476</v>
      </c>
      <c r="H599" s="356">
        <f t="shared" si="117"/>
        <v>0</v>
      </c>
      <c r="I599" s="361">
        <f t="shared" si="115"/>
        <v>0</v>
      </c>
      <c r="J599" s="360"/>
    </row>
    <row r="600" spans="2:10" x14ac:dyDescent="0.25">
      <c r="B600" s="354" t="s">
        <v>274</v>
      </c>
      <c r="C600" s="355">
        <v>39022</v>
      </c>
      <c r="D600" s="6">
        <v>5720</v>
      </c>
      <c r="E600" s="358">
        <f t="shared" si="116"/>
        <v>476.476</v>
      </c>
      <c r="F600" s="356">
        <v>0</v>
      </c>
      <c r="G600" s="363">
        <v>476.476</v>
      </c>
      <c r="H600" s="356">
        <f t="shared" si="117"/>
        <v>0</v>
      </c>
      <c r="I600" s="361">
        <f t="shared" si="115"/>
        <v>0</v>
      </c>
      <c r="J600" s="360"/>
    </row>
    <row r="601" spans="2:10" x14ac:dyDescent="0.25">
      <c r="B601" s="354" t="s">
        <v>274</v>
      </c>
      <c r="C601" s="355">
        <v>39052</v>
      </c>
      <c r="D601" s="6">
        <v>5720</v>
      </c>
      <c r="E601" s="358">
        <f t="shared" si="116"/>
        <v>476.476</v>
      </c>
      <c r="F601" s="356">
        <v>0</v>
      </c>
      <c r="G601" s="363">
        <v>476.476</v>
      </c>
      <c r="H601" s="356">
        <f t="shared" si="117"/>
        <v>0</v>
      </c>
      <c r="I601" s="361">
        <f t="shared" si="115"/>
        <v>0</v>
      </c>
      <c r="J601" s="360"/>
    </row>
    <row r="602" spans="2:10" x14ac:dyDescent="0.25">
      <c r="B602" s="354" t="s">
        <v>274</v>
      </c>
      <c r="C602" s="355">
        <v>39083</v>
      </c>
      <c r="D602" s="6">
        <v>5867</v>
      </c>
      <c r="E602" s="358">
        <f t="shared" si="116"/>
        <v>488.72109999999998</v>
      </c>
      <c r="F602" s="356">
        <v>0</v>
      </c>
      <c r="G602" s="363">
        <v>488.72109999999998</v>
      </c>
      <c r="H602" s="356">
        <f t="shared" si="117"/>
        <v>0</v>
      </c>
      <c r="I602" s="361">
        <f t="shared" si="115"/>
        <v>0</v>
      </c>
      <c r="J602" s="360"/>
    </row>
    <row r="603" spans="2:10" x14ac:dyDescent="0.25">
      <c r="B603" s="354" t="s">
        <v>274</v>
      </c>
      <c r="C603" s="355">
        <v>39114</v>
      </c>
      <c r="D603" s="6">
        <v>5867</v>
      </c>
      <c r="E603" s="358">
        <f t="shared" si="116"/>
        <v>488.72109999999998</v>
      </c>
      <c r="F603" s="356">
        <v>0</v>
      </c>
      <c r="G603" s="363">
        <v>488.72109999999998</v>
      </c>
      <c r="H603" s="356">
        <f t="shared" si="117"/>
        <v>0</v>
      </c>
      <c r="I603" s="361">
        <f t="shared" si="115"/>
        <v>0</v>
      </c>
      <c r="J603" s="360"/>
    </row>
    <row r="604" spans="2:10" x14ac:dyDescent="0.25">
      <c r="B604" s="354" t="s">
        <v>274</v>
      </c>
      <c r="C604" s="355">
        <v>39142</v>
      </c>
      <c r="D604" s="6">
        <v>5867</v>
      </c>
      <c r="E604" s="358">
        <f t="shared" si="116"/>
        <v>488.72109999999998</v>
      </c>
      <c r="F604" s="356">
        <v>0</v>
      </c>
      <c r="G604" s="363">
        <v>488.72109999999998</v>
      </c>
      <c r="H604" s="356">
        <f t="shared" si="117"/>
        <v>0</v>
      </c>
      <c r="I604" s="361">
        <f t="shared" si="115"/>
        <v>0</v>
      </c>
      <c r="J604" s="360">
        <v>8.5</v>
      </c>
    </row>
    <row r="605" spans="2:10" x14ac:dyDescent="0.25">
      <c r="B605" s="354" t="s">
        <v>274</v>
      </c>
      <c r="C605" s="355">
        <v>39173</v>
      </c>
      <c r="D605" s="6">
        <v>6447</v>
      </c>
      <c r="E605" s="358">
        <f t="shared" si="116"/>
        <v>537.03509999999994</v>
      </c>
      <c r="F605" s="356">
        <v>0</v>
      </c>
      <c r="G605" s="363">
        <v>537.03509999999994</v>
      </c>
      <c r="H605" s="356">
        <f t="shared" si="117"/>
        <v>0</v>
      </c>
      <c r="I605" s="361">
        <f t="shared" si="115"/>
        <v>0</v>
      </c>
      <c r="J605" s="360"/>
    </row>
    <row r="606" spans="2:10" x14ac:dyDescent="0.25">
      <c r="B606" s="354" t="s">
        <v>274</v>
      </c>
      <c r="C606" s="355">
        <v>39203</v>
      </c>
      <c r="D606" s="6">
        <v>7012</v>
      </c>
      <c r="E606" s="358">
        <f t="shared" si="116"/>
        <v>584.09960000000001</v>
      </c>
      <c r="F606" s="356">
        <v>0</v>
      </c>
      <c r="G606" s="354">
        <v>541</v>
      </c>
      <c r="H606" s="356">
        <f t="shared" si="117"/>
        <v>43.099600000000009</v>
      </c>
      <c r="I606" s="361">
        <v>0</v>
      </c>
      <c r="J606" s="360"/>
    </row>
    <row r="607" spans="2:10" x14ac:dyDescent="0.25">
      <c r="B607" s="354" t="s">
        <v>274</v>
      </c>
      <c r="C607" s="355">
        <v>39234</v>
      </c>
      <c r="D607" s="6">
        <v>7012</v>
      </c>
      <c r="E607" s="358">
        <f t="shared" si="116"/>
        <v>584.09960000000001</v>
      </c>
      <c r="F607" s="356">
        <v>0</v>
      </c>
      <c r="G607" s="354">
        <v>541</v>
      </c>
      <c r="H607" s="356">
        <f t="shared" si="117"/>
        <v>43.099600000000009</v>
      </c>
      <c r="I607" s="361">
        <f t="shared" si="115"/>
        <v>0.3052888333333334</v>
      </c>
      <c r="J607" s="360"/>
    </row>
    <row r="608" spans="2:10" x14ac:dyDescent="0.25">
      <c r="B608" s="354" t="s">
        <v>274</v>
      </c>
      <c r="C608" s="355">
        <v>39264</v>
      </c>
      <c r="D608" s="6">
        <v>7012</v>
      </c>
      <c r="E608" s="358">
        <f t="shared" si="116"/>
        <v>584.09960000000001</v>
      </c>
      <c r="F608" s="356">
        <v>0</v>
      </c>
      <c r="G608" s="354">
        <v>541</v>
      </c>
      <c r="H608" s="356">
        <f t="shared" si="117"/>
        <v>43.099600000000009</v>
      </c>
      <c r="I608" s="361">
        <f t="shared" si="115"/>
        <v>0.3052888333333334</v>
      </c>
      <c r="J608" s="360"/>
    </row>
    <row r="609" spans="2:10" x14ac:dyDescent="0.25">
      <c r="B609" s="354" t="s">
        <v>274</v>
      </c>
      <c r="C609" s="355">
        <v>39295</v>
      </c>
      <c r="D609" s="6">
        <v>7161</v>
      </c>
      <c r="E609" s="358">
        <f t="shared" si="116"/>
        <v>596.51130000000001</v>
      </c>
      <c r="F609" s="356">
        <v>0</v>
      </c>
      <c r="G609" s="354">
        <v>541</v>
      </c>
      <c r="H609" s="356">
        <f t="shared" si="117"/>
        <v>55.511300000000006</v>
      </c>
      <c r="I609" s="361">
        <f t="shared" si="115"/>
        <v>0.39320504166666675</v>
      </c>
      <c r="J609" s="360"/>
    </row>
    <row r="610" spans="2:10" x14ac:dyDescent="0.25">
      <c r="B610" s="354" t="s">
        <v>274</v>
      </c>
      <c r="C610" s="355">
        <v>39326</v>
      </c>
      <c r="D610" s="6">
        <v>7161</v>
      </c>
      <c r="E610" s="358">
        <f t="shared" si="116"/>
        <v>596.51130000000001</v>
      </c>
      <c r="F610" s="356">
        <v>0</v>
      </c>
      <c r="G610" s="354">
        <v>541</v>
      </c>
      <c r="H610" s="356">
        <f t="shared" si="117"/>
        <v>55.511300000000006</v>
      </c>
      <c r="I610" s="361">
        <f t="shared" si="115"/>
        <v>0.39320504166666675</v>
      </c>
      <c r="J610" s="360"/>
    </row>
    <row r="611" spans="2:10" x14ac:dyDescent="0.25">
      <c r="B611" s="354" t="s">
        <v>274</v>
      </c>
      <c r="C611" s="355">
        <v>39356</v>
      </c>
      <c r="D611" s="6">
        <v>7161</v>
      </c>
      <c r="E611" s="358">
        <f t="shared" si="116"/>
        <v>596.51130000000001</v>
      </c>
      <c r="F611" s="356">
        <v>0</v>
      </c>
      <c r="G611" s="354">
        <v>541</v>
      </c>
      <c r="H611" s="356">
        <f t="shared" si="117"/>
        <v>55.511300000000006</v>
      </c>
      <c r="I611" s="361">
        <f t="shared" si="115"/>
        <v>0.39320504166666675</v>
      </c>
      <c r="J611" s="360"/>
    </row>
    <row r="612" spans="2:10" x14ac:dyDescent="0.25">
      <c r="B612" s="354" t="s">
        <v>274</v>
      </c>
      <c r="C612" s="355">
        <v>39387</v>
      </c>
      <c r="D612" s="6">
        <v>7161</v>
      </c>
      <c r="E612" s="358">
        <f t="shared" si="116"/>
        <v>596.51130000000001</v>
      </c>
      <c r="F612" s="356">
        <v>0</v>
      </c>
      <c r="G612" s="354">
        <v>541</v>
      </c>
      <c r="H612" s="356">
        <f t="shared" si="117"/>
        <v>55.511300000000006</v>
      </c>
      <c r="I612" s="361">
        <f t="shared" si="115"/>
        <v>0.39320504166666675</v>
      </c>
      <c r="J612" s="360"/>
    </row>
    <row r="613" spans="2:10" x14ac:dyDescent="0.25">
      <c r="B613" s="354" t="s">
        <v>274</v>
      </c>
      <c r="C613" s="355">
        <v>39417</v>
      </c>
      <c r="D613" s="6">
        <v>7161</v>
      </c>
      <c r="E613" s="358">
        <f t="shared" si="116"/>
        <v>596.51130000000001</v>
      </c>
      <c r="F613" s="356">
        <v>0</v>
      </c>
      <c r="G613" s="354">
        <v>541</v>
      </c>
      <c r="H613" s="356">
        <f t="shared" si="117"/>
        <v>55.511300000000006</v>
      </c>
      <c r="I613" s="361">
        <f t="shared" si="115"/>
        <v>0.39320504166666675</v>
      </c>
      <c r="J613" s="360"/>
    </row>
    <row r="614" spans="2:10" x14ac:dyDescent="0.25">
      <c r="B614" s="354" t="s">
        <v>274</v>
      </c>
      <c r="C614" s="355">
        <v>39448</v>
      </c>
      <c r="D614" s="6">
        <v>7161</v>
      </c>
      <c r="E614" s="358">
        <f t="shared" si="116"/>
        <v>596.51130000000001</v>
      </c>
      <c r="F614" s="356">
        <v>0</v>
      </c>
      <c r="G614" s="354">
        <v>541</v>
      </c>
      <c r="H614" s="356">
        <f t="shared" si="117"/>
        <v>55.511300000000006</v>
      </c>
      <c r="I614" s="361">
        <f t="shared" si="115"/>
        <v>0.39320504166666675</v>
      </c>
      <c r="J614" s="360"/>
    </row>
    <row r="615" spans="2:10" x14ac:dyDescent="0.25">
      <c r="B615" s="354" t="s">
        <v>274</v>
      </c>
      <c r="C615" s="355">
        <v>39479</v>
      </c>
      <c r="D615" s="6">
        <v>7450</v>
      </c>
      <c r="E615" s="358">
        <f t="shared" si="116"/>
        <v>620.58500000000004</v>
      </c>
      <c r="F615" s="356">
        <v>0</v>
      </c>
      <c r="G615" s="354">
        <v>541</v>
      </c>
      <c r="H615" s="356">
        <f t="shared" si="117"/>
        <v>79.585000000000036</v>
      </c>
      <c r="I615" s="361">
        <f t="shared" si="115"/>
        <v>0.56372708333333366</v>
      </c>
      <c r="J615" s="360"/>
    </row>
    <row r="616" spans="2:10" x14ac:dyDescent="0.25">
      <c r="B616" s="354" t="s">
        <v>274</v>
      </c>
      <c r="C616" s="355">
        <v>39508</v>
      </c>
      <c r="D616" s="6">
        <v>7450</v>
      </c>
      <c r="E616" s="358">
        <f t="shared" si="116"/>
        <v>620.58500000000004</v>
      </c>
      <c r="F616" s="356">
        <v>0</v>
      </c>
      <c r="G616" s="354">
        <v>541</v>
      </c>
      <c r="H616" s="356">
        <f t="shared" si="117"/>
        <v>79.585000000000036</v>
      </c>
      <c r="I616" s="361">
        <f t="shared" si="115"/>
        <v>0.56372708333333366</v>
      </c>
      <c r="J616" s="360">
        <v>8.5</v>
      </c>
    </row>
    <row r="617" spans="2:10" x14ac:dyDescent="0.25">
      <c r="B617" s="354" t="s">
        <v>274</v>
      </c>
      <c r="C617" s="355">
        <v>39539</v>
      </c>
      <c r="D617" s="6">
        <v>7450</v>
      </c>
      <c r="E617" s="358">
        <f t="shared" si="116"/>
        <v>620.58500000000004</v>
      </c>
      <c r="F617" s="356">
        <v>0</v>
      </c>
      <c r="G617" s="354">
        <v>541</v>
      </c>
      <c r="H617" s="356">
        <f t="shared" si="117"/>
        <v>79.585000000000036</v>
      </c>
      <c r="I617" s="361">
        <f t="shared" si="115"/>
        <v>0.56372708333333366</v>
      </c>
      <c r="J617" s="360"/>
    </row>
    <row r="618" spans="2:10" x14ac:dyDescent="0.25">
      <c r="B618" s="354" t="s">
        <v>274</v>
      </c>
      <c r="C618" s="355">
        <v>39569</v>
      </c>
      <c r="D618" s="6">
        <v>7450</v>
      </c>
      <c r="E618" s="358">
        <f t="shared" si="116"/>
        <v>620.58500000000004</v>
      </c>
      <c r="F618" s="356">
        <v>0</v>
      </c>
      <c r="G618" s="354">
        <v>541</v>
      </c>
      <c r="H618" s="356">
        <f t="shared" si="117"/>
        <v>79.585000000000036</v>
      </c>
      <c r="I618" s="361">
        <f t="shared" si="115"/>
        <v>0.56372708333333366</v>
      </c>
      <c r="J618" s="360"/>
    </row>
    <row r="619" spans="2:10" x14ac:dyDescent="0.25">
      <c r="B619" s="354" t="s">
        <v>274</v>
      </c>
      <c r="C619" s="355">
        <v>39600</v>
      </c>
      <c r="D619" s="6">
        <v>8302</v>
      </c>
      <c r="E619" s="358">
        <f t="shared" si="116"/>
        <v>691.5566</v>
      </c>
      <c r="F619" s="356">
        <v>0</v>
      </c>
      <c r="G619" s="354">
        <v>541</v>
      </c>
      <c r="H619" s="356">
        <f t="shared" si="117"/>
        <v>150.5566</v>
      </c>
      <c r="I619" s="361">
        <f t="shared" si="115"/>
        <v>1.0664425833333333</v>
      </c>
      <c r="J619" s="360"/>
    </row>
    <row r="620" spans="2:10" x14ac:dyDescent="0.25">
      <c r="B620" s="354" t="s">
        <v>274</v>
      </c>
      <c r="C620" s="355">
        <v>39630</v>
      </c>
      <c r="D620" s="6">
        <v>7796</v>
      </c>
      <c r="E620" s="358">
        <f t="shared" si="116"/>
        <v>649.40679999999998</v>
      </c>
      <c r="F620" s="356">
        <v>0</v>
      </c>
      <c r="G620" s="354">
        <v>541</v>
      </c>
      <c r="H620" s="356">
        <f t="shared" si="117"/>
        <v>108.40679999999998</v>
      </c>
      <c r="I620" s="361">
        <f t="shared" si="115"/>
        <v>0.76788149999999977</v>
      </c>
      <c r="J620" s="360"/>
    </row>
    <row r="621" spans="2:10" x14ac:dyDescent="0.25">
      <c r="B621" s="354" t="s">
        <v>274</v>
      </c>
      <c r="C621" s="355">
        <v>39661</v>
      </c>
      <c r="D621" s="6">
        <v>7958</v>
      </c>
      <c r="E621" s="358">
        <f t="shared" si="116"/>
        <v>662.90139999999997</v>
      </c>
      <c r="F621" s="356">
        <v>0</v>
      </c>
      <c r="G621" s="354">
        <v>541</v>
      </c>
      <c r="H621" s="356">
        <f t="shared" si="117"/>
        <v>121.90139999999997</v>
      </c>
      <c r="I621" s="361">
        <f t="shared" si="115"/>
        <v>0.86346824999999983</v>
      </c>
      <c r="J621" s="360"/>
    </row>
    <row r="622" spans="2:10" x14ac:dyDescent="0.25">
      <c r="B622" s="354" t="s">
        <v>274</v>
      </c>
      <c r="C622" s="355">
        <v>39692</v>
      </c>
      <c r="D622" s="6">
        <v>7958</v>
      </c>
      <c r="E622" s="358">
        <f t="shared" si="116"/>
        <v>662.90139999999997</v>
      </c>
      <c r="F622" s="356">
        <v>0</v>
      </c>
      <c r="G622" s="354">
        <v>541</v>
      </c>
      <c r="H622" s="356">
        <f t="shared" si="117"/>
        <v>121.90139999999997</v>
      </c>
      <c r="I622" s="361">
        <f t="shared" si="115"/>
        <v>0.86346824999999983</v>
      </c>
      <c r="J622" s="360"/>
    </row>
    <row r="623" spans="2:10" x14ac:dyDescent="0.25">
      <c r="B623" s="354" t="s">
        <v>274</v>
      </c>
      <c r="C623" s="355">
        <v>39722</v>
      </c>
      <c r="D623" s="6">
        <v>7958</v>
      </c>
      <c r="E623" s="358">
        <f t="shared" si="116"/>
        <v>662.90139999999997</v>
      </c>
      <c r="F623" s="356">
        <v>0</v>
      </c>
      <c r="G623" s="354">
        <v>541</v>
      </c>
      <c r="H623" s="356">
        <f t="shared" si="117"/>
        <v>121.90139999999997</v>
      </c>
      <c r="I623" s="361">
        <f t="shared" si="115"/>
        <v>0.86346824999999983</v>
      </c>
      <c r="J623" s="360"/>
    </row>
    <row r="624" spans="2:10" x14ac:dyDescent="0.25">
      <c r="B624" s="354" t="s">
        <v>274</v>
      </c>
      <c r="C624" s="355">
        <v>39753</v>
      </c>
      <c r="D624" s="6">
        <v>7958</v>
      </c>
      <c r="E624" s="358">
        <f t="shared" si="116"/>
        <v>662.90139999999997</v>
      </c>
      <c r="F624" s="356">
        <v>0</v>
      </c>
      <c r="G624" s="354">
        <v>541</v>
      </c>
      <c r="H624" s="356">
        <f t="shared" si="117"/>
        <v>121.90139999999997</v>
      </c>
      <c r="I624" s="361">
        <f t="shared" si="115"/>
        <v>0.86346824999999983</v>
      </c>
      <c r="J624" s="360"/>
    </row>
    <row r="625" spans="2:10" x14ac:dyDescent="0.25">
      <c r="B625" s="354" t="s">
        <v>274</v>
      </c>
      <c r="C625" s="355">
        <v>39783</v>
      </c>
      <c r="D625" s="6">
        <v>8312</v>
      </c>
      <c r="E625" s="358">
        <f t="shared" si="116"/>
        <v>692.38959999999997</v>
      </c>
      <c r="F625" s="356">
        <v>0</v>
      </c>
      <c r="G625" s="354">
        <v>541</v>
      </c>
      <c r="H625" s="356">
        <f t="shared" si="117"/>
        <v>151.38959999999997</v>
      </c>
      <c r="I625" s="361">
        <f t="shared" si="115"/>
        <v>1.0723429999999998</v>
      </c>
      <c r="J625" s="360"/>
    </row>
    <row r="626" spans="2:10" x14ac:dyDescent="0.25">
      <c r="B626" s="354" t="s">
        <v>274</v>
      </c>
      <c r="C626" s="355">
        <v>39814</v>
      </c>
      <c r="D626" s="6">
        <v>8312</v>
      </c>
      <c r="E626" s="358">
        <f t="shared" si="116"/>
        <v>692.38959999999997</v>
      </c>
      <c r="F626" s="356">
        <v>0</v>
      </c>
      <c r="G626" s="354">
        <v>541</v>
      </c>
      <c r="H626" s="356">
        <f t="shared" si="117"/>
        <v>151.38959999999997</v>
      </c>
      <c r="I626" s="361">
        <f t="shared" si="115"/>
        <v>1.0723429999999998</v>
      </c>
      <c r="J626" s="360"/>
    </row>
    <row r="627" spans="2:10" x14ac:dyDescent="0.25">
      <c r="B627" s="354" t="s">
        <v>274</v>
      </c>
      <c r="C627" s="355">
        <v>39845</v>
      </c>
      <c r="D627" s="6">
        <v>8312</v>
      </c>
      <c r="E627" s="358">
        <f t="shared" si="116"/>
        <v>692.38959999999997</v>
      </c>
      <c r="F627" s="356">
        <v>0</v>
      </c>
      <c r="G627" s="354">
        <v>541</v>
      </c>
      <c r="H627" s="356">
        <f t="shared" si="117"/>
        <v>151.38959999999997</v>
      </c>
      <c r="I627" s="361">
        <f t="shared" si="115"/>
        <v>1.0723429999999998</v>
      </c>
      <c r="J627" s="360"/>
    </row>
    <row r="628" spans="2:10" x14ac:dyDescent="0.25">
      <c r="B628" s="354" t="s">
        <v>274</v>
      </c>
      <c r="C628" s="355">
        <v>39873</v>
      </c>
      <c r="D628" s="6">
        <v>8312</v>
      </c>
      <c r="E628" s="358">
        <f t="shared" si="116"/>
        <v>692.38959999999997</v>
      </c>
      <c r="F628" s="356">
        <v>0</v>
      </c>
      <c r="G628" s="354">
        <v>541</v>
      </c>
      <c r="H628" s="356">
        <f t="shared" si="117"/>
        <v>151.38959999999997</v>
      </c>
      <c r="I628" s="361">
        <f t="shared" si="115"/>
        <v>1.0723429999999998</v>
      </c>
      <c r="J628" s="360">
        <v>8.5</v>
      </c>
    </row>
    <row r="629" spans="2:10" x14ac:dyDescent="0.25">
      <c r="B629" s="354" t="s">
        <v>274</v>
      </c>
      <c r="C629" s="355">
        <v>39904</v>
      </c>
      <c r="D629" s="6">
        <v>8666</v>
      </c>
      <c r="E629" s="358">
        <f t="shared" si="116"/>
        <v>721.87779999999998</v>
      </c>
      <c r="F629" s="356">
        <v>0</v>
      </c>
      <c r="G629" s="354">
        <v>541</v>
      </c>
      <c r="H629" s="356">
        <f t="shared" si="117"/>
        <v>180.87779999999998</v>
      </c>
      <c r="I629" s="361">
        <f t="shared" si="115"/>
        <v>1.2812177499999999</v>
      </c>
      <c r="J629" s="360"/>
    </row>
    <row r="630" spans="2:10" x14ac:dyDescent="0.25">
      <c r="B630" s="354" t="s">
        <v>274</v>
      </c>
      <c r="C630" s="355">
        <v>39934</v>
      </c>
      <c r="D630" s="6">
        <v>20858</v>
      </c>
      <c r="E630" s="358">
        <f t="shared" si="116"/>
        <v>1737.4713999999999</v>
      </c>
      <c r="F630" s="356">
        <v>0</v>
      </c>
      <c r="G630" s="354">
        <v>541</v>
      </c>
      <c r="H630" s="356">
        <f t="shared" si="117"/>
        <v>1196.4713999999999</v>
      </c>
      <c r="I630" s="361">
        <f t="shared" si="115"/>
        <v>8.4750057499999993</v>
      </c>
      <c r="J630" s="360"/>
    </row>
    <row r="631" spans="2:10" x14ac:dyDescent="0.25">
      <c r="B631" s="354" t="s">
        <v>274</v>
      </c>
      <c r="C631" s="355">
        <v>39965</v>
      </c>
      <c r="D631" s="6">
        <v>11380</v>
      </c>
      <c r="E631" s="358">
        <f t="shared" si="116"/>
        <v>947.95399999999995</v>
      </c>
      <c r="F631" s="356">
        <v>0</v>
      </c>
      <c r="G631" s="354">
        <v>541</v>
      </c>
      <c r="H631" s="356">
        <f t="shared" si="117"/>
        <v>406.95399999999995</v>
      </c>
      <c r="I631" s="361">
        <f t="shared" si="115"/>
        <v>2.8825908333333334</v>
      </c>
      <c r="J631" s="360"/>
    </row>
    <row r="632" spans="2:10" x14ac:dyDescent="0.25">
      <c r="B632" s="354" t="s">
        <v>274</v>
      </c>
      <c r="C632" s="355">
        <v>39995</v>
      </c>
      <c r="D632" s="6">
        <v>11380</v>
      </c>
      <c r="E632" s="358">
        <f t="shared" si="116"/>
        <v>947.95399999999995</v>
      </c>
      <c r="F632" s="356">
        <v>0</v>
      </c>
      <c r="G632" s="354">
        <v>541</v>
      </c>
      <c r="H632" s="356">
        <f t="shared" si="117"/>
        <v>406.95399999999995</v>
      </c>
      <c r="I632" s="361">
        <f t="shared" si="115"/>
        <v>2.8825908333333334</v>
      </c>
      <c r="J632" s="360"/>
    </row>
    <row r="633" spans="2:10" x14ac:dyDescent="0.25">
      <c r="B633" s="354" t="s">
        <v>274</v>
      </c>
      <c r="C633" s="355">
        <v>40026</v>
      </c>
      <c r="D633" s="6">
        <v>11728</v>
      </c>
      <c r="E633" s="358">
        <f t="shared" si="116"/>
        <v>976.94240000000002</v>
      </c>
      <c r="F633" s="356">
        <v>0</v>
      </c>
      <c r="G633" s="354">
        <v>541</v>
      </c>
      <c r="H633" s="356">
        <f t="shared" si="117"/>
        <v>435.94240000000002</v>
      </c>
      <c r="I633" s="361">
        <f t="shared" si="115"/>
        <v>3.0879253333333341</v>
      </c>
      <c r="J633" s="360"/>
    </row>
    <row r="634" spans="2:10" x14ac:dyDescent="0.25">
      <c r="B634" s="354" t="s">
        <v>274</v>
      </c>
      <c r="C634" s="355">
        <v>40057</v>
      </c>
      <c r="D634" s="6">
        <v>11728</v>
      </c>
      <c r="E634" s="358">
        <f t="shared" si="116"/>
        <v>976.94240000000002</v>
      </c>
      <c r="F634" s="356">
        <v>0</v>
      </c>
      <c r="G634" s="354">
        <v>541</v>
      </c>
      <c r="H634" s="356">
        <f t="shared" si="117"/>
        <v>435.94240000000002</v>
      </c>
      <c r="I634" s="361">
        <f t="shared" si="115"/>
        <v>3.0879253333333341</v>
      </c>
      <c r="J634" s="360"/>
    </row>
    <row r="635" spans="2:10" x14ac:dyDescent="0.25">
      <c r="B635" s="354" t="s">
        <v>274</v>
      </c>
      <c r="C635" s="355">
        <v>40087</v>
      </c>
      <c r="D635" s="6">
        <v>11728</v>
      </c>
      <c r="E635" s="358">
        <f t="shared" si="116"/>
        <v>976.94240000000002</v>
      </c>
      <c r="F635" s="356">
        <v>0</v>
      </c>
      <c r="G635" s="354">
        <v>541</v>
      </c>
      <c r="H635" s="356">
        <f t="shared" si="117"/>
        <v>435.94240000000002</v>
      </c>
      <c r="I635" s="361">
        <f t="shared" si="115"/>
        <v>3.0879253333333341</v>
      </c>
      <c r="J635" s="360"/>
    </row>
    <row r="636" spans="2:10" x14ac:dyDescent="0.25">
      <c r="B636" s="354" t="s">
        <v>274</v>
      </c>
      <c r="C636" s="355">
        <v>40118</v>
      </c>
      <c r="D636" s="6">
        <v>11728</v>
      </c>
      <c r="E636" s="358">
        <f t="shared" si="116"/>
        <v>976.94240000000002</v>
      </c>
      <c r="F636" s="356">
        <v>0</v>
      </c>
      <c r="G636" s="354">
        <v>541</v>
      </c>
      <c r="H636" s="356">
        <f t="shared" si="117"/>
        <v>435.94240000000002</v>
      </c>
      <c r="I636" s="361">
        <f t="shared" si="115"/>
        <v>3.0879253333333341</v>
      </c>
      <c r="J636" s="360"/>
    </row>
    <row r="637" spans="2:10" x14ac:dyDescent="0.25">
      <c r="B637" s="354" t="s">
        <v>274</v>
      </c>
      <c r="C637" s="355">
        <v>40148</v>
      </c>
      <c r="D637" s="6">
        <v>11728</v>
      </c>
      <c r="E637" s="358">
        <f t="shared" si="116"/>
        <v>976.94240000000002</v>
      </c>
      <c r="F637" s="356">
        <v>0</v>
      </c>
      <c r="G637" s="354">
        <v>541</v>
      </c>
      <c r="H637" s="356">
        <f t="shared" si="117"/>
        <v>435.94240000000002</v>
      </c>
      <c r="I637" s="361">
        <f t="shared" si="115"/>
        <v>3.0879253333333341</v>
      </c>
      <c r="J637" s="360"/>
    </row>
    <row r="638" spans="2:10" x14ac:dyDescent="0.25">
      <c r="B638" s="354" t="s">
        <v>274</v>
      </c>
      <c r="C638" s="355">
        <v>40179</v>
      </c>
      <c r="D638" s="6">
        <v>12334</v>
      </c>
      <c r="E638" s="358">
        <f t="shared" si="116"/>
        <v>1027.4222</v>
      </c>
      <c r="F638" s="356">
        <v>0</v>
      </c>
      <c r="G638" s="354">
        <v>541</v>
      </c>
      <c r="H638" s="356">
        <f t="shared" si="117"/>
        <v>486.42219999999998</v>
      </c>
      <c r="I638" s="361">
        <f t="shared" si="115"/>
        <v>3.4454905833333331</v>
      </c>
      <c r="J638" s="360"/>
    </row>
    <row r="639" spans="2:10" x14ac:dyDescent="0.25">
      <c r="B639" s="354" t="s">
        <v>274</v>
      </c>
      <c r="C639" s="355">
        <v>40210</v>
      </c>
      <c r="D639" s="6">
        <v>12334</v>
      </c>
      <c r="E639" s="358">
        <f t="shared" si="116"/>
        <v>1027.4222</v>
      </c>
      <c r="F639" s="356">
        <v>0</v>
      </c>
      <c r="G639" s="354">
        <v>541</v>
      </c>
      <c r="H639" s="356">
        <f t="shared" si="117"/>
        <v>486.42219999999998</v>
      </c>
      <c r="I639" s="361">
        <f t="shared" si="115"/>
        <v>3.4454905833333331</v>
      </c>
      <c r="J639" s="360"/>
    </row>
    <row r="640" spans="2:10" x14ac:dyDescent="0.25">
      <c r="B640" s="354" t="s">
        <v>274</v>
      </c>
      <c r="C640" s="355">
        <v>40238</v>
      </c>
      <c r="D640" s="6">
        <v>12334</v>
      </c>
      <c r="E640" s="358">
        <f t="shared" si="116"/>
        <v>1027.4222</v>
      </c>
      <c r="F640" s="356">
        <v>0</v>
      </c>
      <c r="G640" s="354">
        <v>541</v>
      </c>
      <c r="H640" s="356">
        <f t="shared" si="117"/>
        <v>486.42219999999998</v>
      </c>
      <c r="I640" s="361">
        <f t="shared" si="115"/>
        <v>3.4454905833333331</v>
      </c>
      <c r="J640" s="360">
        <v>8.5</v>
      </c>
    </row>
    <row r="641" spans="2:10" x14ac:dyDescent="0.25">
      <c r="B641" s="354" t="s">
        <v>274</v>
      </c>
      <c r="C641" s="355">
        <v>40269</v>
      </c>
      <c r="D641" s="6">
        <v>21808</v>
      </c>
      <c r="E641" s="358">
        <f t="shared" si="116"/>
        <v>1816.6063999999999</v>
      </c>
      <c r="F641" s="356">
        <v>0</v>
      </c>
      <c r="G641" s="354">
        <v>541</v>
      </c>
      <c r="H641" s="356">
        <f t="shared" si="117"/>
        <v>1275.6063999999999</v>
      </c>
      <c r="I641" s="361">
        <f t="shared" si="115"/>
        <v>9.0355453333333333</v>
      </c>
      <c r="J641" s="360"/>
    </row>
    <row r="642" spans="2:10" x14ac:dyDescent="0.25">
      <c r="B642" s="354" t="s">
        <v>274</v>
      </c>
      <c r="C642" s="355">
        <v>40299</v>
      </c>
      <c r="D642" s="6">
        <v>12840</v>
      </c>
      <c r="E642" s="358">
        <f t="shared" si="116"/>
        <v>1069.5719999999999</v>
      </c>
      <c r="F642" s="356">
        <v>0</v>
      </c>
      <c r="G642" s="354">
        <v>541</v>
      </c>
      <c r="H642" s="356">
        <f t="shared" si="117"/>
        <v>528.57199999999989</v>
      </c>
      <c r="I642" s="361">
        <f t="shared" si="115"/>
        <v>3.7440516666666661</v>
      </c>
      <c r="J642" s="360"/>
    </row>
    <row r="643" spans="2:10" x14ac:dyDescent="0.25">
      <c r="B643" s="354" t="s">
        <v>274</v>
      </c>
      <c r="C643" s="355">
        <v>40330</v>
      </c>
      <c r="D643" s="6">
        <v>12840</v>
      </c>
      <c r="E643" s="358">
        <f t="shared" si="116"/>
        <v>1069.5719999999999</v>
      </c>
      <c r="F643" s="356">
        <v>0</v>
      </c>
      <c r="G643" s="354">
        <v>541</v>
      </c>
      <c r="H643" s="356">
        <f t="shared" si="117"/>
        <v>528.57199999999989</v>
      </c>
      <c r="I643" s="361">
        <f t="shared" si="115"/>
        <v>3.7440516666666661</v>
      </c>
      <c r="J643" s="360"/>
    </row>
    <row r="644" spans="2:10" x14ac:dyDescent="0.25">
      <c r="B644" s="354" t="s">
        <v>274</v>
      </c>
      <c r="C644" s="355">
        <v>40360</v>
      </c>
      <c r="D644" s="6">
        <v>12840</v>
      </c>
      <c r="E644" s="358">
        <f t="shared" si="116"/>
        <v>1069.5719999999999</v>
      </c>
      <c r="F644" s="356">
        <v>0</v>
      </c>
      <c r="G644" s="354">
        <v>541</v>
      </c>
      <c r="H644" s="356">
        <f t="shared" si="117"/>
        <v>528.57199999999989</v>
      </c>
      <c r="I644" s="361">
        <f t="shared" si="115"/>
        <v>3.7440516666666661</v>
      </c>
      <c r="J644" s="360"/>
    </row>
    <row r="645" spans="2:10" x14ac:dyDescent="0.25">
      <c r="B645" s="354" t="s">
        <v>274</v>
      </c>
      <c r="C645" s="355">
        <v>40391</v>
      </c>
      <c r="D645" s="6">
        <v>13233</v>
      </c>
      <c r="E645" s="358">
        <f t="shared" si="116"/>
        <v>1102.3089</v>
      </c>
      <c r="F645" s="356">
        <v>0</v>
      </c>
      <c r="G645" s="354">
        <v>541</v>
      </c>
      <c r="H645" s="356">
        <f t="shared" si="117"/>
        <v>561.30889999999999</v>
      </c>
      <c r="I645" s="361">
        <f t="shared" si="115"/>
        <v>3.9759380416666672</v>
      </c>
      <c r="J645" s="360"/>
    </row>
    <row r="646" spans="2:10" x14ac:dyDescent="0.25">
      <c r="B646" s="354" t="s">
        <v>274</v>
      </c>
      <c r="C646" s="355">
        <v>40422</v>
      </c>
      <c r="D646" s="6">
        <v>13233</v>
      </c>
      <c r="E646" s="358">
        <f t="shared" si="116"/>
        <v>1102.3089</v>
      </c>
      <c r="F646" s="356">
        <v>0</v>
      </c>
      <c r="G646" s="354">
        <v>541</v>
      </c>
      <c r="H646" s="356">
        <f t="shared" si="117"/>
        <v>561.30889999999999</v>
      </c>
      <c r="I646" s="361">
        <f t="shared" si="115"/>
        <v>3.9759380416666672</v>
      </c>
      <c r="J646" s="360"/>
    </row>
    <row r="647" spans="2:10" x14ac:dyDescent="0.25">
      <c r="B647" s="354" t="s">
        <v>274</v>
      </c>
      <c r="C647" s="355">
        <v>40452</v>
      </c>
      <c r="D647" s="6">
        <v>13233</v>
      </c>
      <c r="E647" s="358">
        <f t="shared" si="116"/>
        <v>1102.3089</v>
      </c>
      <c r="F647" s="356">
        <v>0</v>
      </c>
      <c r="G647" s="354">
        <v>541</v>
      </c>
      <c r="H647" s="356">
        <f t="shared" si="117"/>
        <v>561.30889999999999</v>
      </c>
      <c r="I647" s="361">
        <f t="shared" si="115"/>
        <v>3.9759380416666672</v>
      </c>
      <c r="J647" s="360"/>
    </row>
    <row r="648" spans="2:10" x14ac:dyDescent="0.25">
      <c r="B648" s="354" t="s">
        <v>274</v>
      </c>
      <c r="C648" s="355">
        <v>40483</v>
      </c>
      <c r="D648" s="6">
        <v>13233</v>
      </c>
      <c r="E648" s="358">
        <f t="shared" si="116"/>
        <v>1102.3089</v>
      </c>
      <c r="F648" s="356">
        <v>0</v>
      </c>
      <c r="G648" s="354">
        <v>541</v>
      </c>
      <c r="H648" s="356">
        <f t="shared" si="117"/>
        <v>561.30889999999999</v>
      </c>
      <c r="I648" s="361">
        <f t="shared" si="115"/>
        <v>3.9759380416666672</v>
      </c>
      <c r="J648" s="360"/>
    </row>
    <row r="649" spans="2:10" x14ac:dyDescent="0.25">
      <c r="B649" s="354" t="s">
        <v>274</v>
      </c>
      <c r="C649" s="355">
        <v>40513</v>
      </c>
      <c r="D649" s="6">
        <v>13233</v>
      </c>
      <c r="E649" s="358">
        <f t="shared" si="116"/>
        <v>1102.3089</v>
      </c>
      <c r="F649" s="356">
        <v>0</v>
      </c>
      <c r="G649" s="354">
        <v>541</v>
      </c>
      <c r="H649" s="356">
        <f t="shared" si="117"/>
        <v>561.30889999999999</v>
      </c>
      <c r="I649" s="361">
        <f t="shared" si="115"/>
        <v>3.9759380416666672</v>
      </c>
      <c r="J649" s="360"/>
    </row>
    <row r="650" spans="2:10" x14ac:dyDescent="0.25">
      <c r="B650" s="354" t="s">
        <v>274</v>
      </c>
      <c r="C650" s="355">
        <v>40544</v>
      </c>
      <c r="D650" s="6">
        <v>14067</v>
      </c>
      <c r="E650" s="358">
        <f t="shared" si="116"/>
        <v>1171.7810999999999</v>
      </c>
      <c r="F650" s="356">
        <v>0</v>
      </c>
      <c r="G650" s="354">
        <v>541</v>
      </c>
      <c r="H650" s="356">
        <f t="shared" si="117"/>
        <v>630.78109999999992</v>
      </c>
      <c r="I650" s="361">
        <f t="shared" si="115"/>
        <v>4.4680327916666664</v>
      </c>
      <c r="J650" s="360"/>
    </row>
    <row r="651" spans="2:10" x14ac:dyDescent="0.25">
      <c r="B651" s="354" t="s">
        <v>274</v>
      </c>
      <c r="C651" s="355">
        <v>40575</v>
      </c>
      <c r="D651" s="6">
        <v>14067</v>
      </c>
      <c r="E651" s="358">
        <f t="shared" si="116"/>
        <v>1171.7810999999999</v>
      </c>
      <c r="F651" s="356">
        <v>0</v>
      </c>
      <c r="G651" s="354">
        <v>541</v>
      </c>
      <c r="H651" s="356">
        <f t="shared" si="117"/>
        <v>630.78109999999992</v>
      </c>
      <c r="I651" s="361">
        <f t="shared" si="115"/>
        <v>4.4680327916666664</v>
      </c>
      <c r="J651" s="360"/>
    </row>
    <row r="652" spans="2:10" x14ac:dyDescent="0.25">
      <c r="B652" s="354" t="s">
        <v>274</v>
      </c>
      <c r="C652" s="355">
        <v>40603</v>
      </c>
      <c r="D652" s="6">
        <v>14067</v>
      </c>
      <c r="E652" s="358">
        <f t="shared" si="116"/>
        <v>1171.7810999999999</v>
      </c>
      <c r="F652" s="356">
        <v>0</v>
      </c>
      <c r="G652" s="354">
        <v>541</v>
      </c>
      <c r="H652" s="356">
        <f t="shared" si="117"/>
        <v>630.78109999999992</v>
      </c>
      <c r="I652" s="361">
        <f t="shared" si="115"/>
        <v>4.4680327916666664</v>
      </c>
      <c r="J652" s="360">
        <v>9.5</v>
      </c>
    </row>
    <row r="653" spans="2:10" x14ac:dyDescent="0.25">
      <c r="B653" s="354" t="s">
        <v>274</v>
      </c>
      <c r="C653" s="355">
        <v>40634</v>
      </c>
      <c r="D653" s="6">
        <v>14067</v>
      </c>
      <c r="E653" s="358">
        <f t="shared" si="116"/>
        <v>1171.7810999999999</v>
      </c>
      <c r="F653" s="356">
        <v>0</v>
      </c>
      <c r="G653" s="354">
        <v>541</v>
      </c>
      <c r="H653" s="356">
        <f t="shared" si="117"/>
        <v>630.78109999999992</v>
      </c>
      <c r="I653" s="361">
        <f t="shared" si="115"/>
        <v>4.4680327916666664</v>
      </c>
      <c r="J653" s="360"/>
    </row>
    <row r="654" spans="2:10" x14ac:dyDescent="0.25">
      <c r="B654" s="354" t="s">
        <v>274</v>
      </c>
      <c r="C654" s="355">
        <v>40664</v>
      </c>
      <c r="D654" s="6">
        <v>23541</v>
      </c>
      <c r="E654" s="358">
        <f t="shared" si="116"/>
        <v>1960.9653000000001</v>
      </c>
      <c r="F654" s="356">
        <v>0</v>
      </c>
      <c r="G654" s="354">
        <v>541</v>
      </c>
      <c r="H654" s="356">
        <f t="shared" si="117"/>
        <v>1419.9653000000001</v>
      </c>
      <c r="I654" s="361">
        <f t="shared" si="115"/>
        <v>10.058087541666668</v>
      </c>
      <c r="J654" s="360"/>
    </row>
    <row r="655" spans="2:10" x14ac:dyDescent="0.25">
      <c r="B655" s="354" t="s">
        <v>274</v>
      </c>
      <c r="C655" s="355">
        <v>40695</v>
      </c>
      <c r="D655" s="6">
        <v>14067</v>
      </c>
      <c r="E655" s="358">
        <f t="shared" si="116"/>
        <v>1171.7810999999999</v>
      </c>
      <c r="F655" s="356">
        <v>0</v>
      </c>
      <c r="G655" s="354">
        <v>541</v>
      </c>
      <c r="H655" s="356">
        <f t="shared" si="117"/>
        <v>630.78109999999992</v>
      </c>
      <c r="I655" s="361">
        <f t="shared" si="115"/>
        <v>4.4680327916666664</v>
      </c>
      <c r="J655" s="360"/>
    </row>
    <row r="656" spans="2:10" x14ac:dyDescent="0.25">
      <c r="B656" s="354" t="s">
        <v>274</v>
      </c>
      <c r="C656" s="355">
        <v>40725</v>
      </c>
      <c r="D656" s="6">
        <v>14067</v>
      </c>
      <c r="E656" s="358">
        <f t="shared" si="116"/>
        <v>1171.7810999999999</v>
      </c>
      <c r="F656" s="356">
        <v>0</v>
      </c>
      <c r="G656" s="354">
        <v>541</v>
      </c>
      <c r="H656" s="356">
        <f t="shared" si="117"/>
        <v>630.78109999999992</v>
      </c>
      <c r="I656" s="361">
        <f t="shared" si="115"/>
        <v>4.4680327916666664</v>
      </c>
      <c r="J656" s="360"/>
    </row>
    <row r="657" spans="2:10" x14ac:dyDescent="0.25">
      <c r="B657" s="354" t="s">
        <v>274</v>
      </c>
      <c r="C657" s="355">
        <v>40756</v>
      </c>
      <c r="D657" s="6">
        <v>14499</v>
      </c>
      <c r="E657" s="358">
        <f t="shared" si="116"/>
        <v>1207.7666999999999</v>
      </c>
      <c r="F657" s="356">
        <v>0</v>
      </c>
      <c r="G657" s="354">
        <v>541</v>
      </c>
      <c r="H657" s="356">
        <f t="shared" si="117"/>
        <v>666.7666999999999</v>
      </c>
      <c r="I657" s="361">
        <f t="shared" ref="I657:I720" si="118">SUM(H657*8.5%/12)</f>
        <v>4.7229307916666663</v>
      </c>
      <c r="J657" s="360"/>
    </row>
    <row r="658" spans="2:10" x14ac:dyDescent="0.25">
      <c r="B658" s="354" t="s">
        <v>274</v>
      </c>
      <c r="C658" s="355">
        <v>40787</v>
      </c>
      <c r="D658" s="6">
        <v>14499</v>
      </c>
      <c r="E658" s="358">
        <f t="shared" ref="E658:E721" si="119">SUM(D658*8.33%)</f>
        <v>1207.7666999999999</v>
      </c>
      <c r="F658" s="356">
        <v>0</v>
      </c>
      <c r="G658" s="354">
        <v>541</v>
      </c>
      <c r="H658" s="356">
        <f t="shared" si="117"/>
        <v>666.7666999999999</v>
      </c>
      <c r="I658" s="361">
        <f t="shared" si="118"/>
        <v>4.7229307916666663</v>
      </c>
      <c r="J658" s="360"/>
    </row>
    <row r="659" spans="2:10" x14ac:dyDescent="0.25">
      <c r="B659" s="354" t="s">
        <v>274</v>
      </c>
      <c r="C659" s="355">
        <v>40817</v>
      </c>
      <c r="D659" s="6">
        <v>14499</v>
      </c>
      <c r="E659" s="358">
        <f t="shared" si="119"/>
        <v>1207.7666999999999</v>
      </c>
      <c r="F659" s="356">
        <v>0</v>
      </c>
      <c r="G659" s="354">
        <v>541</v>
      </c>
      <c r="H659" s="356">
        <f t="shared" si="117"/>
        <v>666.7666999999999</v>
      </c>
      <c r="I659" s="361">
        <f t="shared" si="118"/>
        <v>4.7229307916666663</v>
      </c>
      <c r="J659" s="360"/>
    </row>
    <row r="660" spans="2:10" x14ac:dyDescent="0.25">
      <c r="B660" s="354" t="s">
        <v>274</v>
      </c>
      <c r="C660" s="355">
        <v>40848</v>
      </c>
      <c r="D660" s="6">
        <v>14499</v>
      </c>
      <c r="E660" s="358">
        <f t="shared" si="119"/>
        <v>1207.7666999999999</v>
      </c>
      <c r="F660" s="356">
        <v>0</v>
      </c>
      <c r="G660" s="354">
        <v>541</v>
      </c>
      <c r="H660" s="356">
        <f t="shared" si="117"/>
        <v>666.7666999999999</v>
      </c>
      <c r="I660" s="361">
        <f t="shared" si="118"/>
        <v>4.7229307916666663</v>
      </c>
      <c r="J660" s="360"/>
    </row>
    <row r="661" spans="2:10" x14ac:dyDescent="0.25">
      <c r="B661" s="354" t="s">
        <v>274</v>
      </c>
      <c r="C661" s="355">
        <v>40878</v>
      </c>
      <c r="D661" s="6">
        <v>14499</v>
      </c>
      <c r="E661" s="358">
        <f t="shared" si="119"/>
        <v>1207.7666999999999</v>
      </c>
      <c r="F661" s="356">
        <v>0</v>
      </c>
      <c r="G661" s="354">
        <v>541</v>
      </c>
      <c r="H661" s="356">
        <f t="shared" ref="H661:H724" si="120">SUM(E661-G661)</f>
        <v>666.7666999999999</v>
      </c>
      <c r="I661" s="361">
        <f t="shared" si="118"/>
        <v>4.7229307916666663</v>
      </c>
      <c r="J661" s="360"/>
    </row>
    <row r="662" spans="2:10" x14ac:dyDescent="0.25">
      <c r="B662" s="354" t="s">
        <v>274</v>
      </c>
      <c r="C662" s="355">
        <v>40909</v>
      </c>
      <c r="D662" s="6">
        <v>14499</v>
      </c>
      <c r="E662" s="358">
        <f t="shared" si="119"/>
        <v>1207.7666999999999</v>
      </c>
      <c r="F662" s="356">
        <v>0</v>
      </c>
      <c r="G662" s="354">
        <v>541</v>
      </c>
      <c r="H662" s="356">
        <f t="shared" si="120"/>
        <v>666.7666999999999</v>
      </c>
      <c r="I662" s="361">
        <f t="shared" si="118"/>
        <v>4.7229307916666663</v>
      </c>
      <c r="J662" s="360"/>
    </row>
    <row r="663" spans="2:10" x14ac:dyDescent="0.25">
      <c r="B663" s="354" t="s">
        <v>274</v>
      </c>
      <c r="C663" s="355">
        <v>40940</v>
      </c>
      <c r="D663" s="6">
        <v>15573</v>
      </c>
      <c r="E663" s="358">
        <f t="shared" si="119"/>
        <v>1297.2309</v>
      </c>
      <c r="F663" s="356">
        <v>0</v>
      </c>
      <c r="G663" s="354">
        <v>541</v>
      </c>
      <c r="H663" s="356">
        <f t="shared" si="120"/>
        <v>756.23090000000002</v>
      </c>
      <c r="I663" s="361">
        <f t="shared" si="118"/>
        <v>5.3566355416666669</v>
      </c>
      <c r="J663" s="360"/>
    </row>
    <row r="664" spans="2:10" x14ac:dyDescent="0.25">
      <c r="B664" s="354" t="s">
        <v>274</v>
      </c>
      <c r="C664" s="355">
        <v>40969</v>
      </c>
      <c r="D664" s="6">
        <v>15573</v>
      </c>
      <c r="E664" s="358">
        <f t="shared" si="119"/>
        <v>1297.2309</v>
      </c>
      <c r="F664" s="356">
        <v>0</v>
      </c>
      <c r="G664" s="354">
        <v>541</v>
      </c>
      <c r="H664" s="356">
        <f t="shared" si="120"/>
        <v>756.23090000000002</v>
      </c>
      <c r="I664" s="361">
        <f t="shared" si="118"/>
        <v>5.3566355416666669</v>
      </c>
      <c r="J664" s="360">
        <v>8.25</v>
      </c>
    </row>
    <row r="665" spans="2:10" x14ac:dyDescent="0.25">
      <c r="B665" s="354" t="s">
        <v>274</v>
      </c>
      <c r="C665" s="355">
        <v>41000</v>
      </c>
      <c r="D665" s="6">
        <v>15573</v>
      </c>
      <c r="E665" s="358">
        <f t="shared" si="119"/>
        <v>1297.2309</v>
      </c>
      <c r="F665" s="356">
        <v>0</v>
      </c>
      <c r="G665" s="354">
        <v>541</v>
      </c>
      <c r="H665" s="356">
        <f t="shared" si="120"/>
        <v>756.23090000000002</v>
      </c>
      <c r="I665" s="361">
        <f t="shared" si="118"/>
        <v>5.3566355416666669</v>
      </c>
      <c r="J665" s="360"/>
    </row>
    <row r="666" spans="2:10" x14ac:dyDescent="0.25">
      <c r="B666" s="354" t="s">
        <v>274</v>
      </c>
      <c r="C666" s="355">
        <v>41030</v>
      </c>
      <c r="D666" s="6">
        <v>15573</v>
      </c>
      <c r="E666" s="358">
        <f t="shared" si="119"/>
        <v>1297.2309</v>
      </c>
      <c r="F666" s="356">
        <v>0</v>
      </c>
      <c r="G666" s="354">
        <v>541</v>
      </c>
      <c r="H666" s="356">
        <f t="shared" si="120"/>
        <v>756.23090000000002</v>
      </c>
      <c r="I666" s="361">
        <f t="shared" si="118"/>
        <v>5.3566355416666669</v>
      </c>
      <c r="J666" s="360"/>
    </row>
    <row r="667" spans="2:10" x14ac:dyDescent="0.25">
      <c r="B667" s="354" t="s">
        <v>274</v>
      </c>
      <c r="C667" s="355">
        <v>41061</v>
      </c>
      <c r="D667" s="6">
        <v>15573</v>
      </c>
      <c r="E667" s="358">
        <f t="shared" si="119"/>
        <v>1297.2309</v>
      </c>
      <c r="F667" s="356">
        <v>0</v>
      </c>
      <c r="G667" s="354">
        <v>541</v>
      </c>
      <c r="H667" s="356">
        <f t="shared" si="120"/>
        <v>756.23090000000002</v>
      </c>
      <c r="I667" s="361">
        <f t="shared" si="118"/>
        <v>5.3566355416666669</v>
      </c>
      <c r="J667" s="360"/>
    </row>
    <row r="668" spans="2:10" x14ac:dyDescent="0.25">
      <c r="B668" s="354" t="s">
        <v>274</v>
      </c>
      <c r="C668" s="355">
        <v>41091</v>
      </c>
      <c r="D668" s="6">
        <v>15573</v>
      </c>
      <c r="E668" s="358">
        <f t="shared" si="119"/>
        <v>1297.2309</v>
      </c>
      <c r="F668" s="356">
        <v>0</v>
      </c>
      <c r="G668" s="354">
        <v>541</v>
      </c>
      <c r="H668" s="356">
        <f t="shared" si="120"/>
        <v>756.23090000000002</v>
      </c>
      <c r="I668" s="361">
        <f t="shared" si="118"/>
        <v>5.3566355416666669</v>
      </c>
      <c r="J668" s="360"/>
    </row>
    <row r="669" spans="2:10" x14ac:dyDescent="0.25">
      <c r="B669" s="354" t="s">
        <v>274</v>
      </c>
      <c r="C669" s="355">
        <v>41122</v>
      </c>
      <c r="D669" s="6">
        <v>16052</v>
      </c>
      <c r="E669" s="358">
        <f t="shared" si="119"/>
        <v>1337.1315999999999</v>
      </c>
      <c r="F669" s="356">
        <v>0</v>
      </c>
      <c r="G669" s="354">
        <v>541</v>
      </c>
      <c r="H669" s="356">
        <f t="shared" si="120"/>
        <v>796.13159999999993</v>
      </c>
      <c r="I669" s="361">
        <f t="shared" si="118"/>
        <v>5.6392655000000005</v>
      </c>
      <c r="J669" s="360"/>
    </row>
    <row r="670" spans="2:10" x14ac:dyDescent="0.25">
      <c r="B670" s="354" t="s">
        <v>274</v>
      </c>
      <c r="C670" s="355">
        <v>41153</v>
      </c>
      <c r="D670" s="6">
        <v>16052</v>
      </c>
      <c r="E670" s="358">
        <f t="shared" si="119"/>
        <v>1337.1315999999999</v>
      </c>
      <c r="F670" s="356">
        <v>0</v>
      </c>
      <c r="G670" s="354">
        <v>541</v>
      </c>
      <c r="H670" s="356">
        <f t="shared" si="120"/>
        <v>796.13159999999993</v>
      </c>
      <c r="I670" s="361">
        <f t="shared" si="118"/>
        <v>5.6392655000000005</v>
      </c>
      <c r="J670" s="360"/>
    </row>
    <row r="671" spans="2:10" x14ac:dyDescent="0.25">
      <c r="B671" s="354" t="s">
        <v>274</v>
      </c>
      <c r="C671" s="355">
        <v>41183</v>
      </c>
      <c r="D671" s="6">
        <v>16052</v>
      </c>
      <c r="E671" s="358">
        <f t="shared" si="119"/>
        <v>1337.1315999999999</v>
      </c>
      <c r="F671" s="356">
        <v>0</v>
      </c>
      <c r="G671" s="354">
        <v>541</v>
      </c>
      <c r="H671" s="356">
        <f t="shared" si="120"/>
        <v>796.13159999999993</v>
      </c>
      <c r="I671" s="361">
        <f t="shared" si="118"/>
        <v>5.6392655000000005</v>
      </c>
      <c r="J671" s="360"/>
    </row>
    <row r="672" spans="2:10" x14ac:dyDescent="0.25">
      <c r="B672" s="354" t="s">
        <v>274</v>
      </c>
      <c r="C672" s="355">
        <v>41214</v>
      </c>
      <c r="D672" s="6">
        <v>16052</v>
      </c>
      <c r="E672" s="358">
        <f t="shared" si="119"/>
        <v>1337.1315999999999</v>
      </c>
      <c r="F672" s="356">
        <v>0</v>
      </c>
      <c r="G672" s="354">
        <v>541</v>
      </c>
      <c r="H672" s="356">
        <f t="shared" si="120"/>
        <v>796.13159999999993</v>
      </c>
      <c r="I672" s="361">
        <f t="shared" si="118"/>
        <v>5.6392655000000005</v>
      </c>
      <c r="J672" s="360"/>
    </row>
    <row r="673" spans="2:10" x14ac:dyDescent="0.25">
      <c r="B673" s="354" t="s">
        <v>274</v>
      </c>
      <c r="C673" s="355">
        <v>41244</v>
      </c>
      <c r="D673" s="6">
        <v>16052</v>
      </c>
      <c r="E673" s="358">
        <f t="shared" si="119"/>
        <v>1337.1315999999999</v>
      </c>
      <c r="F673" s="356">
        <v>0</v>
      </c>
      <c r="G673" s="354">
        <v>541</v>
      </c>
      <c r="H673" s="356">
        <f t="shared" si="120"/>
        <v>796.13159999999993</v>
      </c>
      <c r="I673" s="361">
        <f t="shared" si="118"/>
        <v>5.6392655000000005</v>
      </c>
      <c r="J673" s="360"/>
    </row>
    <row r="674" spans="2:10" x14ac:dyDescent="0.25">
      <c r="B674" s="354" t="s">
        <v>274</v>
      </c>
      <c r="C674" s="355">
        <v>41275</v>
      </c>
      <c r="D674" s="6">
        <v>16052</v>
      </c>
      <c r="E674" s="358">
        <f t="shared" si="119"/>
        <v>1337.1315999999999</v>
      </c>
      <c r="F674" s="356">
        <v>0</v>
      </c>
      <c r="G674" s="354">
        <v>541</v>
      </c>
      <c r="H674" s="356">
        <f t="shared" si="120"/>
        <v>796.13159999999993</v>
      </c>
      <c r="I674" s="361">
        <f t="shared" si="118"/>
        <v>5.6392655000000005</v>
      </c>
      <c r="J674" s="360"/>
    </row>
    <row r="675" spans="2:10" x14ac:dyDescent="0.25">
      <c r="B675" s="354" t="s">
        <v>274</v>
      </c>
      <c r="C675" s="355">
        <v>41306</v>
      </c>
      <c r="D675" s="6">
        <v>16826</v>
      </c>
      <c r="E675" s="358">
        <f t="shared" si="119"/>
        <v>1401.6058</v>
      </c>
      <c r="F675" s="356">
        <v>0</v>
      </c>
      <c r="G675" s="354">
        <v>541</v>
      </c>
      <c r="H675" s="356">
        <f t="shared" si="120"/>
        <v>860.60580000000004</v>
      </c>
      <c r="I675" s="361">
        <f t="shared" si="118"/>
        <v>6.0959577500000002</v>
      </c>
      <c r="J675" s="360"/>
    </row>
    <row r="676" spans="2:10" x14ac:dyDescent="0.25">
      <c r="B676" s="354" t="s">
        <v>274</v>
      </c>
      <c r="C676" s="355">
        <v>41334</v>
      </c>
      <c r="D676" s="6">
        <v>16826</v>
      </c>
      <c r="E676" s="358">
        <f t="shared" si="119"/>
        <v>1401.6058</v>
      </c>
      <c r="F676" s="356">
        <v>0</v>
      </c>
      <c r="G676" s="354">
        <v>541</v>
      </c>
      <c r="H676" s="356">
        <f t="shared" si="120"/>
        <v>860.60580000000004</v>
      </c>
      <c r="I676" s="361">
        <f t="shared" si="118"/>
        <v>6.0959577500000002</v>
      </c>
      <c r="J676" s="360">
        <v>8.5</v>
      </c>
    </row>
    <row r="677" spans="2:10" x14ac:dyDescent="0.25">
      <c r="B677" s="354" t="s">
        <v>274</v>
      </c>
      <c r="C677" s="355">
        <v>41365</v>
      </c>
      <c r="D677" s="12">
        <v>22175</v>
      </c>
      <c r="E677" s="358">
        <f t="shared" si="119"/>
        <v>1847.1775</v>
      </c>
      <c r="F677" s="356">
        <v>0</v>
      </c>
      <c r="G677" s="354">
        <v>541</v>
      </c>
      <c r="H677" s="356">
        <f t="shared" si="120"/>
        <v>1306.1775</v>
      </c>
      <c r="I677" s="361">
        <f t="shared" si="118"/>
        <v>9.252090625000001</v>
      </c>
      <c r="J677" s="360"/>
    </row>
    <row r="678" spans="2:10" x14ac:dyDescent="0.25">
      <c r="B678" s="354" t="s">
        <v>274</v>
      </c>
      <c r="C678" s="355">
        <v>41395</v>
      </c>
      <c r="D678" s="6">
        <v>18179</v>
      </c>
      <c r="E678" s="358">
        <f t="shared" si="119"/>
        <v>1514.3107</v>
      </c>
      <c r="F678" s="356">
        <v>0</v>
      </c>
      <c r="G678" s="354">
        <v>541</v>
      </c>
      <c r="H678" s="356">
        <f t="shared" si="120"/>
        <v>973.3107</v>
      </c>
      <c r="I678" s="361">
        <f t="shared" si="118"/>
        <v>6.8942841250000013</v>
      </c>
      <c r="J678" s="360"/>
    </row>
    <row r="679" spans="2:10" x14ac:dyDescent="0.25">
      <c r="B679" s="354" t="s">
        <v>274</v>
      </c>
      <c r="C679" s="355">
        <v>41426</v>
      </c>
      <c r="D679" s="6">
        <v>18179</v>
      </c>
      <c r="E679" s="358">
        <f t="shared" si="119"/>
        <v>1514.3107</v>
      </c>
      <c r="F679" s="356">
        <v>0</v>
      </c>
      <c r="G679" s="354">
        <v>541</v>
      </c>
      <c r="H679" s="356">
        <f t="shared" si="120"/>
        <v>973.3107</v>
      </c>
      <c r="I679" s="361">
        <f t="shared" si="118"/>
        <v>6.8942841250000013</v>
      </c>
      <c r="J679" s="360"/>
    </row>
    <row r="680" spans="2:10" x14ac:dyDescent="0.25">
      <c r="B680" s="354" t="s">
        <v>274</v>
      </c>
      <c r="C680" s="355">
        <v>41456</v>
      </c>
      <c r="D680" s="6">
        <v>18179</v>
      </c>
      <c r="E680" s="358">
        <f t="shared" si="119"/>
        <v>1514.3107</v>
      </c>
      <c r="F680" s="356">
        <v>0</v>
      </c>
      <c r="G680" s="354">
        <v>541</v>
      </c>
      <c r="H680" s="356">
        <f t="shared" si="120"/>
        <v>973.3107</v>
      </c>
      <c r="I680" s="361">
        <f t="shared" si="118"/>
        <v>6.8942841250000013</v>
      </c>
      <c r="J680" s="360"/>
    </row>
    <row r="681" spans="2:10" x14ac:dyDescent="0.25">
      <c r="B681" s="354" t="s">
        <v>274</v>
      </c>
      <c r="C681" s="355">
        <v>41487</v>
      </c>
      <c r="D681" s="6">
        <v>18726</v>
      </c>
      <c r="E681" s="358">
        <f t="shared" si="119"/>
        <v>1559.8758</v>
      </c>
      <c r="F681" s="356">
        <v>0</v>
      </c>
      <c r="G681" s="354">
        <v>541</v>
      </c>
      <c r="H681" s="356">
        <f t="shared" si="120"/>
        <v>1018.8758</v>
      </c>
      <c r="I681" s="361">
        <f t="shared" si="118"/>
        <v>7.2170369166666672</v>
      </c>
      <c r="J681" s="360"/>
    </row>
    <row r="682" spans="2:10" x14ac:dyDescent="0.25">
      <c r="B682" s="354" t="s">
        <v>274</v>
      </c>
      <c r="C682" s="355">
        <v>41518</v>
      </c>
      <c r="D682" s="6">
        <v>18726</v>
      </c>
      <c r="E682" s="358">
        <f t="shared" si="119"/>
        <v>1559.8758</v>
      </c>
      <c r="F682" s="356">
        <v>0</v>
      </c>
      <c r="G682" s="354">
        <v>541</v>
      </c>
      <c r="H682" s="356">
        <f t="shared" si="120"/>
        <v>1018.8758</v>
      </c>
      <c r="I682" s="361">
        <f t="shared" si="118"/>
        <v>7.2170369166666672</v>
      </c>
      <c r="J682" s="360"/>
    </row>
    <row r="683" spans="2:10" x14ac:dyDescent="0.25">
      <c r="B683" s="354" t="s">
        <v>274</v>
      </c>
      <c r="C683" s="355">
        <v>41548</v>
      </c>
      <c r="D683" s="6">
        <v>18726</v>
      </c>
      <c r="E683" s="358">
        <f t="shared" si="119"/>
        <v>1559.8758</v>
      </c>
      <c r="F683" s="356">
        <v>0</v>
      </c>
      <c r="G683" s="354">
        <v>541</v>
      </c>
      <c r="H683" s="356">
        <f t="shared" si="120"/>
        <v>1018.8758</v>
      </c>
      <c r="I683" s="361">
        <f t="shared" si="118"/>
        <v>7.2170369166666672</v>
      </c>
      <c r="J683" s="360"/>
    </row>
    <row r="684" spans="2:10" x14ac:dyDescent="0.25">
      <c r="B684" s="354" t="s">
        <v>274</v>
      </c>
      <c r="C684" s="355">
        <v>41579</v>
      </c>
      <c r="D684" s="6">
        <v>18726</v>
      </c>
      <c r="E684" s="358">
        <f t="shared" si="119"/>
        <v>1559.8758</v>
      </c>
      <c r="F684" s="356">
        <v>0</v>
      </c>
      <c r="G684" s="354">
        <v>541</v>
      </c>
      <c r="H684" s="356">
        <f t="shared" si="120"/>
        <v>1018.8758</v>
      </c>
      <c r="I684" s="361">
        <f t="shared" si="118"/>
        <v>7.2170369166666672</v>
      </c>
      <c r="J684" s="360"/>
    </row>
    <row r="685" spans="2:10" x14ac:dyDescent="0.25">
      <c r="B685" s="354" t="s">
        <v>274</v>
      </c>
      <c r="C685" s="355">
        <v>41609</v>
      </c>
      <c r="D685" s="6">
        <v>18726</v>
      </c>
      <c r="E685" s="358">
        <f t="shared" si="119"/>
        <v>1559.8758</v>
      </c>
      <c r="F685" s="356">
        <v>0</v>
      </c>
      <c r="G685" s="354">
        <v>541</v>
      </c>
      <c r="H685" s="356">
        <f t="shared" si="120"/>
        <v>1018.8758</v>
      </c>
      <c r="I685" s="361">
        <f t="shared" si="118"/>
        <v>7.2170369166666672</v>
      </c>
      <c r="J685" s="360"/>
    </row>
    <row r="686" spans="2:10" x14ac:dyDescent="0.25">
      <c r="B686" s="354" t="s">
        <v>274</v>
      </c>
      <c r="C686" s="355">
        <v>41640</v>
      </c>
      <c r="D686" s="6">
        <v>18726</v>
      </c>
      <c r="E686" s="358">
        <f t="shared" si="119"/>
        <v>1559.8758</v>
      </c>
      <c r="F686" s="356">
        <v>0</v>
      </c>
      <c r="G686" s="354">
        <v>541</v>
      </c>
      <c r="H686" s="356">
        <f t="shared" si="120"/>
        <v>1018.8758</v>
      </c>
      <c r="I686" s="361">
        <f t="shared" si="118"/>
        <v>7.2170369166666672</v>
      </c>
      <c r="J686" s="360"/>
    </row>
    <row r="687" spans="2:10" x14ac:dyDescent="0.25">
      <c r="B687" s="354" t="s">
        <v>274</v>
      </c>
      <c r="C687" s="355">
        <v>41671</v>
      </c>
      <c r="D687" s="6">
        <v>19466</v>
      </c>
      <c r="E687" s="358">
        <f t="shared" si="119"/>
        <v>1621.5178000000001</v>
      </c>
      <c r="F687" s="356">
        <v>0</v>
      </c>
      <c r="G687" s="354">
        <v>541</v>
      </c>
      <c r="H687" s="356">
        <f t="shared" si="120"/>
        <v>1080.5178000000001</v>
      </c>
      <c r="I687" s="361">
        <f t="shared" si="118"/>
        <v>7.6536677500000012</v>
      </c>
      <c r="J687" s="360"/>
    </row>
    <row r="688" spans="2:10" x14ac:dyDescent="0.25">
      <c r="B688" s="354" t="s">
        <v>274</v>
      </c>
      <c r="C688" s="355">
        <v>41699</v>
      </c>
      <c r="D688" s="6">
        <v>19466</v>
      </c>
      <c r="E688" s="358">
        <f t="shared" si="119"/>
        <v>1621.5178000000001</v>
      </c>
      <c r="F688" s="356">
        <v>0</v>
      </c>
      <c r="G688" s="354">
        <v>541</v>
      </c>
      <c r="H688" s="356">
        <f t="shared" si="120"/>
        <v>1080.5178000000001</v>
      </c>
      <c r="I688" s="361">
        <f t="shared" si="118"/>
        <v>7.6536677500000012</v>
      </c>
      <c r="J688" s="360">
        <v>8.75</v>
      </c>
    </row>
    <row r="689" spans="2:10" x14ac:dyDescent="0.25">
      <c r="B689" s="354" t="s">
        <v>274</v>
      </c>
      <c r="C689" s="355">
        <v>41730</v>
      </c>
      <c r="D689" s="6">
        <v>19466</v>
      </c>
      <c r="E689" s="358">
        <f t="shared" si="119"/>
        <v>1621.5178000000001</v>
      </c>
      <c r="F689" s="356">
        <v>0</v>
      </c>
      <c r="G689" s="354">
        <v>541</v>
      </c>
      <c r="H689" s="356">
        <f t="shared" si="120"/>
        <v>1080.5178000000001</v>
      </c>
      <c r="I689" s="361">
        <f t="shared" si="118"/>
        <v>7.6536677500000012</v>
      </c>
      <c r="J689" s="360"/>
    </row>
    <row r="690" spans="2:10" x14ac:dyDescent="0.25">
      <c r="B690" s="354" t="s">
        <v>274</v>
      </c>
      <c r="C690" s="355">
        <v>41760</v>
      </c>
      <c r="D690" s="6">
        <v>19466</v>
      </c>
      <c r="E690" s="358">
        <f t="shared" si="119"/>
        <v>1621.5178000000001</v>
      </c>
      <c r="F690" s="356">
        <v>0</v>
      </c>
      <c r="G690" s="354">
        <v>541</v>
      </c>
      <c r="H690" s="356">
        <f t="shared" si="120"/>
        <v>1080.5178000000001</v>
      </c>
      <c r="I690" s="361">
        <f t="shared" si="118"/>
        <v>7.6536677500000012</v>
      </c>
      <c r="J690" s="360"/>
    </row>
    <row r="691" spans="2:10" x14ac:dyDescent="0.25">
      <c r="B691" s="354" t="s">
        <v>274</v>
      </c>
      <c r="C691" s="355">
        <v>41791</v>
      </c>
      <c r="D691" s="6">
        <v>19466</v>
      </c>
      <c r="E691" s="358">
        <f t="shared" si="119"/>
        <v>1621.5178000000001</v>
      </c>
      <c r="F691" s="356">
        <v>0</v>
      </c>
      <c r="G691" s="354">
        <v>541</v>
      </c>
      <c r="H691" s="356">
        <f t="shared" si="120"/>
        <v>1080.5178000000001</v>
      </c>
      <c r="I691" s="361">
        <f t="shared" si="118"/>
        <v>7.6536677500000012</v>
      </c>
      <c r="J691" s="360"/>
    </row>
    <row r="692" spans="2:10" x14ac:dyDescent="0.25">
      <c r="B692" s="354" t="s">
        <v>274</v>
      </c>
      <c r="C692" s="355">
        <v>41821</v>
      </c>
      <c r="D692" s="6">
        <v>19466</v>
      </c>
      <c r="E692" s="358">
        <f t="shared" si="119"/>
        <v>1621.5178000000001</v>
      </c>
      <c r="F692" s="356">
        <v>0</v>
      </c>
      <c r="G692" s="354">
        <v>541</v>
      </c>
      <c r="H692" s="356">
        <f t="shared" si="120"/>
        <v>1080.5178000000001</v>
      </c>
      <c r="I692" s="361">
        <f t="shared" si="118"/>
        <v>7.6536677500000012</v>
      </c>
      <c r="J692" s="360"/>
    </row>
    <row r="693" spans="2:10" x14ac:dyDescent="0.25">
      <c r="B693" s="354" t="s">
        <v>274</v>
      </c>
      <c r="C693" s="355">
        <v>41852</v>
      </c>
      <c r="D693" s="6">
        <v>20050</v>
      </c>
      <c r="E693" s="358">
        <f t="shared" si="119"/>
        <v>1670.165</v>
      </c>
      <c r="F693" s="356">
        <v>0</v>
      </c>
      <c r="G693" s="354">
        <v>541</v>
      </c>
      <c r="H693" s="356">
        <f t="shared" si="120"/>
        <v>1129.165</v>
      </c>
      <c r="I693" s="361">
        <f t="shared" si="118"/>
        <v>7.9982520833333339</v>
      </c>
      <c r="J693" s="360"/>
    </row>
    <row r="694" spans="2:10" x14ac:dyDescent="0.25">
      <c r="B694" s="354" t="s">
        <v>274</v>
      </c>
      <c r="C694" s="355">
        <v>41883</v>
      </c>
      <c r="D694" s="6">
        <v>20050</v>
      </c>
      <c r="E694" s="358">
        <f t="shared" si="119"/>
        <v>1670.165</v>
      </c>
      <c r="F694" s="356">
        <f t="shared" ref="F694:F738" si="121">SUM(D694-G694)*1.16%</f>
        <v>218.07999999999998</v>
      </c>
      <c r="G694" s="354">
        <v>1250</v>
      </c>
      <c r="H694" s="356">
        <f t="shared" si="120"/>
        <v>420.16499999999996</v>
      </c>
      <c r="I694" s="361">
        <f t="shared" si="118"/>
        <v>2.9761687499999998</v>
      </c>
      <c r="J694" s="360"/>
    </row>
    <row r="695" spans="2:10" x14ac:dyDescent="0.25">
      <c r="B695" s="354" t="s">
        <v>274</v>
      </c>
      <c r="C695" s="355">
        <v>41913</v>
      </c>
      <c r="D695" s="6">
        <v>20050</v>
      </c>
      <c r="E695" s="358">
        <f t="shared" si="119"/>
        <v>1670.165</v>
      </c>
      <c r="F695" s="356">
        <f t="shared" si="121"/>
        <v>218.07999999999998</v>
      </c>
      <c r="G695" s="354">
        <v>1250</v>
      </c>
      <c r="H695" s="356">
        <f t="shared" si="120"/>
        <v>420.16499999999996</v>
      </c>
      <c r="I695" s="361">
        <f t="shared" si="118"/>
        <v>2.9761687499999998</v>
      </c>
      <c r="J695" s="360"/>
    </row>
    <row r="696" spans="2:10" x14ac:dyDescent="0.25">
      <c r="B696" s="354" t="s">
        <v>274</v>
      </c>
      <c r="C696" s="355">
        <v>41944</v>
      </c>
      <c r="D696" s="6">
        <v>20050</v>
      </c>
      <c r="E696" s="358">
        <f t="shared" si="119"/>
        <v>1670.165</v>
      </c>
      <c r="F696" s="356">
        <f t="shared" si="121"/>
        <v>218.07999999999998</v>
      </c>
      <c r="G696" s="354">
        <v>1250</v>
      </c>
      <c r="H696" s="356">
        <f t="shared" si="120"/>
        <v>420.16499999999996</v>
      </c>
      <c r="I696" s="361">
        <f t="shared" si="118"/>
        <v>2.9761687499999998</v>
      </c>
      <c r="J696" s="360"/>
    </row>
    <row r="697" spans="2:10" x14ac:dyDescent="0.25">
      <c r="B697" s="354" t="s">
        <v>274</v>
      </c>
      <c r="C697" s="355">
        <v>41974</v>
      </c>
      <c r="D697" s="6">
        <v>20050</v>
      </c>
      <c r="E697" s="358">
        <f t="shared" si="119"/>
        <v>1670.165</v>
      </c>
      <c r="F697" s="356">
        <f t="shared" si="121"/>
        <v>218.07999999999998</v>
      </c>
      <c r="G697" s="354">
        <v>1250</v>
      </c>
      <c r="H697" s="356">
        <f t="shared" si="120"/>
        <v>420.16499999999996</v>
      </c>
      <c r="I697" s="361">
        <f t="shared" si="118"/>
        <v>2.9761687499999998</v>
      </c>
      <c r="J697" s="360"/>
    </row>
    <row r="698" spans="2:10" x14ac:dyDescent="0.25">
      <c r="B698" s="354" t="s">
        <v>274</v>
      </c>
      <c r="C698" s="355">
        <v>42005</v>
      </c>
      <c r="D698" s="6">
        <v>20050</v>
      </c>
      <c r="E698" s="358">
        <f t="shared" si="119"/>
        <v>1670.165</v>
      </c>
      <c r="F698" s="356">
        <f t="shared" si="121"/>
        <v>218.07999999999998</v>
      </c>
      <c r="G698" s="354">
        <v>1250</v>
      </c>
      <c r="H698" s="356">
        <f t="shared" si="120"/>
        <v>420.16499999999996</v>
      </c>
      <c r="I698" s="361">
        <f t="shared" si="118"/>
        <v>2.9761687499999998</v>
      </c>
      <c r="J698" s="360"/>
    </row>
    <row r="699" spans="2:10" x14ac:dyDescent="0.25">
      <c r="B699" s="354" t="s">
        <v>274</v>
      </c>
      <c r="C699" s="355">
        <v>42036</v>
      </c>
      <c r="D699" s="6">
        <v>20939</v>
      </c>
      <c r="E699" s="358">
        <f t="shared" si="119"/>
        <v>1744.2186999999999</v>
      </c>
      <c r="F699" s="356">
        <f t="shared" si="121"/>
        <v>228.39239999999998</v>
      </c>
      <c r="G699" s="354">
        <v>1250</v>
      </c>
      <c r="H699" s="356">
        <f t="shared" si="120"/>
        <v>494.2186999999999</v>
      </c>
      <c r="I699" s="361">
        <f t="shared" si="118"/>
        <v>3.500715791666666</v>
      </c>
      <c r="J699" s="360"/>
    </row>
    <row r="700" spans="2:10" x14ac:dyDescent="0.25">
      <c r="B700" s="354" t="s">
        <v>274</v>
      </c>
      <c r="C700" s="355">
        <v>42064</v>
      </c>
      <c r="D700" s="6">
        <v>21566</v>
      </c>
      <c r="E700" s="358">
        <f t="shared" si="119"/>
        <v>1796.4477999999999</v>
      </c>
      <c r="F700" s="356">
        <f t="shared" si="121"/>
        <v>235.66559999999998</v>
      </c>
      <c r="G700" s="354">
        <v>1250</v>
      </c>
      <c r="H700" s="356">
        <f t="shared" si="120"/>
        <v>546.44779999999992</v>
      </c>
      <c r="I700" s="361">
        <f t="shared" si="118"/>
        <v>3.8706719166666663</v>
      </c>
      <c r="J700" s="360">
        <v>8.75</v>
      </c>
    </row>
    <row r="701" spans="2:10" x14ac:dyDescent="0.25">
      <c r="B701" s="354" t="s">
        <v>274</v>
      </c>
      <c r="C701" s="355">
        <v>42095</v>
      </c>
      <c r="D701" s="6">
        <v>21566</v>
      </c>
      <c r="E701" s="358">
        <f t="shared" si="119"/>
        <v>1796.4477999999999</v>
      </c>
      <c r="F701" s="356">
        <f t="shared" si="121"/>
        <v>235.66559999999998</v>
      </c>
      <c r="G701" s="354">
        <v>1250</v>
      </c>
      <c r="H701" s="356">
        <f t="shared" si="120"/>
        <v>546.44779999999992</v>
      </c>
      <c r="I701" s="361">
        <f t="shared" si="118"/>
        <v>3.8706719166666663</v>
      </c>
      <c r="J701" s="360"/>
    </row>
    <row r="702" spans="2:10" x14ac:dyDescent="0.25">
      <c r="B702" s="354" t="s">
        <v>274</v>
      </c>
      <c r="C702" s="355">
        <v>42125</v>
      </c>
      <c r="D702" s="6">
        <v>21566</v>
      </c>
      <c r="E702" s="358">
        <f t="shared" si="119"/>
        <v>1796.4477999999999</v>
      </c>
      <c r="F702" s="356">
        <f t="shared" si="121"/>
        <v>235.66559999999998</v>
      </c>
      <c r="G702" s="354">
        <v>1250</v>
      </c>
      <c r="H702" s="356">
        <f t="shared" si="120"/>
        <v>546.44779999999992</v>
      </c>
      <c r="I702" s="361">
        <f t="shared" si="118"/>
        <v>3.8706719166666663</v>
      </c>
      <c r="J702" s="360"/>
    </row>
    <row r="703" spans="2:10" x14ac:dyDescent="0.25">
      <c r="B703" s="354" t="s">
        <v>274</v>
      </c>
      <c r="C703" s="355">
        <v>42156</v>
      </c>
      <c r="D703" s="6">
        <v>21566</v>
      </c>
      <c r="E703" s="358">
        <f t="shared" si="119"/>
        <v>1796.4477999999999</v>
      </c>
      <c r="F703" s="356">
        <f t="shared" si="121"/>
        <v>235.66559999999998</v>
      </c>
      <c r="G703" s="354">
        <v>1250</v>
      </c>
      <c r="H703" s="356">
        <f t="shared" si="120"/>
        <v>546.44779999999992</v>
      </c>
      <c r="I703" s="361">
        <f t="shared" si="118"/>
        <v>3.8706719166666663</v>
      </c>
      <c r="J703" s="360"/>
    </row>
    <row r="704" spans="2:10" x14ac:dyDescent="0.25">
      <c r="B704" s="354" t="s">
        <v>274</v>
      </c>
      <c r="C704" s="355">
        <v>42186</v>
      </c>
      <c r="D704" s="6">
        <v>21566</v>
      </c>
      <c r="E704" s="358">
        <f t="shared" si="119"/>
        <v>1796.4477999999999</v>
      </c>
      <c r="F704" s="356">
        <f t="shared" si="121"/>
        <v>235.66559999999998</v>
      </c>
      <c r="G704" s="354">
        <v>1250</v>
      </c>
      <c r="H704" s="356">
        <f t="shared" si="120"/>
        <v>546.44779999999992</v>
      </c>
      <c r="I704" s="361">
        <f t="shared" si="118"/>
        <v>3.8706719166666663</v>
      </c>
      <c r="J704" s="360"/>
    </row>
    <row r="705" spans="2:10" x14ac:dyDescent="0.25">
      <c r="B705" s="354" t="s">
        <v>274</v>
      </c>
      <c r="C705" s="355">
        <v>42217</v>
      </c>
      <c r="D705" s="6">
        <v>22226</v>
      </c>
      <c r="E705" s="358">
        <f t="shared" si="119"/>
        <v>1851.4258</v>
      </c>
      <c r="F705" s="356">
        <f t="shared" si="121"/>
        <v>243.32159999999999</v>
      </c>
      <c r="G705" s="354">
        <v>1250</v>
      </c>
      <c r="H705" s="356">
        <f t="shared" si="120"/>
        <v>601.42579999999998</v>
      </c>
      <c r="I705" s="361">
        <f t="shared" si="118"/>
        <v>4.2600994166666668</v>
      </c>
      <c r="J705" s="360"/>
    </row>
    <row r="706" spans="2:10" x14ac:dyDescent="0.25">
      <c r="B706" s="354" t="s">
        <v>274</v>
      </c>
      <c r="C706" s="355">
        <v>42248</v>
      </c>
      <c r="D706" s="6">
        <v>22226</v>
      </c>
      <c r="E706" s="358">
        <f t="shared" si="119"/>
        <v>1851.4258</v>
      </c>
      <c r="F706" s="356">
        <f t="shared" si="121"/>
        <v>243.32159999999999</v>
      </c>
      <c r="G706" s="354">
        <v>1250</v>
      </c>
      <c r="H706" s="356">
        <f t="shared" si="120"/>
        <v>601.42579999999998</v>
      </c>
      <c r="I706" s="361">
        <f t="shared" si="118"/>
        <v>4.2600994166666668</v>
      </c>
      <c r="J706" s="360"/>
    </row>
    <row r="707" spans="2:10" x14ac:dyDescent="0.25">
      <c r="B707" s="354" t="s">
        <v>274</v>
      </c>
      <c r="C707" s="355">
        <v>42278</v>
      </c>
      <c r="D707" s="6">
        <v>22226</v>
      </c>
      <c r="E707" s="358">
        <f t="shared" si="119"/>
        <v>1851.4258</v>
      </c>
      <c r="F707" s="356">
        <f t="shared" si="121"/>
        <v>243.32159999999999</v>
      </c>
      <c r="G707" s="354">
        <v>1250</v>
      </c>
      <c r="H707" s="356">
        <f t="shared" si="120"/>
        <v>601.42579999999998</v>
      </c>
      <c r="I707" s="361">
        <f t="shared" si="118"/>
        <v>4.2600994166666668</v>
      </c>
      <c r="J707" s="360"/>
    </row>
    <row r="708" spans="2:10" x14ac:dyDescent="0.25">
      <c r="B708" s="354" t="s">
        <v>274</v>
      </c>
      <c r="C708" s="355">
        <v>42309</v>
      </c>
      <c r="D708" s="6">
        <v>22226</v>
      </c>
      <c r="E708" s="358">
        <f t="shared" si="119"/>
        <v>1851.4258</v>
      </c>
      <c r="F708" s="356">
        <f t="shared" si="121"/>
        <v>243.32159999999999</v>
      </c>
      <c r="G708" s="354">
        <v>1250</v>
      </c>
      <c r="H708" s="356">
        <f t="shared" si="120"/>
        <v>601.42579999999998</v>
      </c>
      <c r="I708" s="361">
        <f t="shared" si="118"/>
        <v>4.2600994166666668</v>
      </c>
      <c r="J708" s="360"/>
    </row>
    <row r="709" spans="2:10" x14ac:dyDescent="0.25">
      <c r="B709" s="354" t="s">
        <v>274</v>
      </c>
      <c r="C709" s="355">
        <v>42339</v>
      </c>
      <c r="D709" s="6">
        <v>22226</v>
      </c>
      <c r="E709" s="358">
        <f t="shared" si="119"/>
        <v>1851.4258</v>
      </c>
      <c r="F709" s="356">
        <f t="shared" si="121"/>
        <v>243.32159999999999</v>
      </c>
      <c r="G709" s="354">
        <v>1250</v>
      </c>
      <c r="H709" s="356">
        <f t="shared" si="120"/>
        <v>601.42579999999998</v>
      </c>
      <c r="I709" s="361">
        <f t="shared" si="118"/>
        <v>4.2600994166666668</v>
      </c>
      <c r="J709" s="360"/>
    </row>
    <row r="710" spans="2:10" x14ac:dyDescent="0.25">
      <c r="B710" s="354" t="s">
        <v>274</v>
      </c>
      <c r="C710" s="355">
        <v>42370</v>
      </c>
      <c r="D710" s="6">
        <v>22226</v>
      </c>
      <c r="E710" s="358">
        <f t="shared" si="119"/>
        <v>1851.4258</v>
      </c>
      <c r="F710" s="356">
        <f t="shared" si="121"/>
        <v>243.32159999999999</v>
      </c>
      <c r="G710" s="354">
        <v>1250</v>
      </c>
      <c r="H710" s="356">
        <f t="shared" si="120"/>
        <v>601.42579999999998</v>
      </c>
      <c r="I710" s="361">
        <f t="shared" si="118"/>
        <v>4.2600994166666668</v>
      </c>
      <c r="J710" s="360"/>
    </row>
    <row r="711" spans="2:10" x14ac:dyDescent="0.25">
      <c r="B711" s="354" t="s">
        <v>274</v>
      </c>
      <c r="C711" s="355">
        <v>42401</v>
      </c>
      <c r="D711" s="6">
        <v>23573</v>
      </c>
      <c r="E711" s="358">
        <f t="shared" si="119"/>
        <v>1963.6308999999999</v>
      </c>
      <c r="F711" s="356">
        <f t="shared" si="121"/>
        <v>258.9468</v>
      </c>
      <c r="G711" s="354">
        <v>1250</v>
      </c>
      <c r="H711" s="356">
        <f t="shared" si="120"/>
        <v>713.63089999999988</v>
      </c>
      <c r="I711" s="361">
        <f t="shared" si="118"/>
        <v>5.0548855416666667</v>
      </c>
      <c r="J711" s="360"/>
    </row>
    <row r="712" spans="2:10" x14ac:dyDescent="0.25">
      <c r="B712" s="354" t="s">
        <v>274</v>
      </c>
      <c r="C712" s="355">
        <v>42430</v>
      </c>
      <c r="D712" s="6">
        <v>23573</v>
      </c>
      <c r="E712" s="358">
        <f t="shared" si="119"/>
        <v>1963.6308999999999</v>
      </c>
      <c r="F712" s="356">
        <f t="shared" si="121"/>
        <v>258.9468</v>
      </c>
      <c r="G712" s="354">
        <v>1250</v>
      </c>
      <c r="H712" s="356">
        <f t="shared" si="120"/>
        <v>713.63089999999988</v>
      </c>
      <c r="I712" s="361">
        <f t="shared" si="118"/>
        <v>5.0548855416666667</v>
      </c>
      <c r="J712" s="360">
        <v>8.8000000000000007</v>
      </c>
    </row>
    <row r="713" spans="2:10" x14ac:dyDescent="0.25">
      <c r="B713" s="354" t="s">
        <v>274</v>
      </c>
      <c r="C713" s="355">
        <v>42461</v>
      </c>
      <c r="D713" s="6">
        <v>23573</v>
      </c>
      <c r="E713" s="358">
        <f t="shared" si="119"/>
        <v>1963.6308999999999</v>
      </c>
      <c r="F713" s="356">
        <f t="shared" si="121"/>
        <v>258.9468</v>
      </c>
      <c r="G713" s="354">
        <v>1250</v>
      </c>
      <c r="H713" s="356">
        <f t="shared" si="120"/>
        <v>713.63089999999988</v>
      </c>
      <c r="I713" s="361">
        <f t="shared" si="118"/>
        <v>5.0548855416666667</v>
      </c>
      <c r="J713" s="360"/>
    </row>
    <row r="714" spans="2:10" x14ac:dyDescent="0.25">
      <c r="B714" s="354" t="s">
        <v>274</v>
      </c>
      <c r="C714" s="355">
        <v>42491</v>
      </c>
      <c r="D714" s="6">
        <v>23573</v>
      </c>
      <c r="E714" s="358">
        <f t="shared" si="119"/>
        <v>1963.6308999999999</v>
      </c>
      <c r="F714" s="356">
        <f t="shared" si="121"/>
        <v>258.9468</v>
      </c>
      <c r="G714" s="354">
        <v>1250</v>
      </c>
      <c r="H714" s="356">
        <f t="shared" si="120"/>
        <v>713.63089999999988</v>
      </c>
      <c r="I714" s="361">
        <f t="shared" si="118"/>
        <v>5.0548855416666667</v>
      </c>
      <c r="J714" s="360"/>
    </row>
    <row r="715" spans="2:10" x14ac:dyDescent="0.25">
      <c r="B715" s="354" t="s">
        <v>274</v>
      </c>
      <c r="C715" s="355">
        <v>42522</v>
      </c>
      <c r="D715" s="6">
        <v>23573</v>
      </c>
      <c r="E715" s="358">
        <f t="shared" si="119"/>
        <v>1963.6308999999999</v>
      </c>
      <c r="F715" s="356">
        <f t="shared" si="121"/>
        <v>258.9468</v>
      </c>
      <c r="G715" s="354">
        <v>1250</v>
      </c>
      <c r="H715" s="356">
        <f t="shared" si="120"/>
        <v>713.63089999999988</v>
      </c>
      <c r="I715" s="361">
        <f t="shared" si="118"/>
        <v>5.0548855416666667</v>
      </c>
      <c r="J715" s="360"/>
    </row>
    <row r="716" spans="2:10" x14ac:dyDescent="0.25">
      <c r="B716" s="354" t="s">
        <v>274</v>
      </c>
      <c r="C716" s="355">
        <v>42552</v>
      </c>
      <c r="D716" s="6">
        <v>23573</v>
      </c>
      <c r="E716" s="358">
        <f t="shared" si="119"/>
        <v>1963.6308999999999</v>
      </c>
      <c r="F716" s="356">
        <f t="shared" si="121"/>
        <v>258.9468</v>
      </c>
      <c r="G716" s="354">
        <v>1250</v>
      </c>
      <c r="H716" s="356">
        <f t="shared" si="120"/>
        <v>713.63089999999988</v>
      </c>
      <c r="I716" s="361">
        <f t="shared" si="118"/>
        <v>5.0548855416666667</v>
      </c>
      <c r="J716" s="360"/>
    </row>
    <row r="717" spans="2:10" x14ac:dyDescent="0.25">
      <c r="B717" s="354" t="s">
        <v>274</v>
      </c>
      <c r="C717" s="355">
        <v>42583</v>
      </c>
      <c r="D717" s="6">
        <v>24290</v>
      </c>
      <c r="E717" s="358">
        <f t="shared" si="119"/>
        <v>2023.357</v>
      </c>
      <c r="F717" s="356">
        <f t="shared" si="121"/>
        <v>267.26400000000001</v>
      </c>
      <c r="G717" s="354">
        <v>1250</v>
      </c>
      <c r="H717" s="356">
        <f t="shared" si="120"/>
        <v>773.35699999999997</v>
      </c>
      <c r="I717" s="361">
        <f t="shared" si="118"/>
        <v>5.4779454166666666</v>
      </c>
      <c r="J717" s="360"/>
    </row>
    <row r="718" spans="2:10" x14ac:dyDescent="0.25">
      <c r="B718" s="354" t="s">
        <v>274</v>
      </c>
      <c r="C718" s="355">
        <v>42614</v>
      </c>
      <c r="D718" s="6">
        <v>24290</v>
      </c>
      <c r="E718" s="358">
        <f t="shared" si="119"/>
        <v>2023.357</v>
      </c>
      <c r="F718" s="356">
        <f t="shared" si="121"/>
        <v>267.26400000000001</v>
      </c>
      <c r="G718" s="354">
        <v>1250</v>
      </c>
      <c r="H718" s="356">
        <f t="shared" si="120"/>
        <v>773.35699999999997</v>
      </c>
      <c r="I718" s="361">
        <f t="shared" si="118"/>
        <v>5.4779454166666666</v>
      </c>
      <c r="J718" s="360"/>
    </row>
    <row r="719" spans="2:10" x14ac:dyDescent="0.25">
      <c r="B719" s="354" t="s">
        <v>274</v>
      </c>
      <c r="C719" s="355">
        <v>42644</v>
      </c>
      <c r="D719" s="6">
        <v>24290</v>
      </c>
      <c r="E719" s="358">
        <f t="shared" si="119"/>
        <v>2023.357</v>
      </c>
      <c r="F719" s="356">
        <f t="shared" si="121"/>
        <v>267.26400000000001</v>
      </c>
      <c r="G719" s="354">
        <v>1250</v>
      </c>
      <c r="H719" s="356">
        <f t="shared" si="120"/>
        <v>773.35699999999997</v>
      </c>
      <c r="I719" s="361">
        <f t="shared" si="118"/>
        <v>5.4779454166666666</v>
      </c>
      <c r="J719" s="360"/>
    </row>
    <row r="720" spans="2:10" x14ac:dyDescent="0.25">
      <c r="B720" s="354" t="s">
        <v>274</v>
      </c>
      <c r="C720" s="355">
        <v>42675</v>
      </c>
      <c r="D720" s="6">
        <v>24290</v>
      </c>
      <c r="E720" s="358">
        <f t="shared" si="119"/>
        <v>2023.357</v>
      </c>
      <c r="F720" s="356">
        <f t="shared" si="121"/>
        <v>267.26400000000001</v>
      </c>
      <c r="G720" s="354">
        <v>1250</v>
      </c>
      <c r="H720" s="356">
        <f t="shared" si="120"/>
        <v>773.35699999999997</v>
      </c>
      <c r="I720" s="361">
        <f t="shared" si="118"/>
        <v>5.4779454166666666</v>
      </c>
      <c r="J720" s="360"/>
    </row>
    <row r="721" spans="2:10" x14ac:dyDescent="0.25">
      <c r="B721" s="354" t="s">
        <v>274</v>
      </c>
      <c r="C721" s="355">
        <v>42705</v>
      </c>
      <c r="D721" s="6">
        <v>24290</v>
      </c>
      <c r="E721" s="358">
        <f t="shared" si="119"/>
        <v>2023.357</v>
      </c>
      <c r="F721" s="356">
        <f t="shared" si="121"/>
        <v>267.26400000000001</v>
      </c>
      <c r="G721" s="354">
        <v>1250</v>
      </c>
      <c r="H721" s="356">
        <f t="shared" si="120"/>
        <v>773.35699999999997</v>
      </c>
      <c r="I721" s="361">
        <f t="shared" ref="I721:I738" si="122">SUM(H721*8.5%/12)</f>
        <v>5.4779454166666666</v>
      </c>
      <c r="J721" s="360"/>
    </row>
    <row r="722" spans="2:10" x14ac:dyDescent="0.25">
      <c r="B722" s="354" t="s">
        <v>274</v>
      </c>
      <c r="C722" s="355">
        <v>42736</v>
      </c>
      <c r="D722" s="6">
        <v>24290</v>
      </c>
      <c r="E722" s="358">
        <f t="shared" ref="E722:E738" si="123">SUM(D722*8.33%)</f>
        <v>2023.357</v>
      </c>
      <c r="F722" s="356">
        <f t="shared" si="121"/>
        <v>267.26400000000001</v>
      </c>
      <c r="G722" s="354">
        <v>1250</v>
      </c>
      <c r="H722" s="356">
        <f t="shared" si="120"/>
        <v>773.35699999999997</v>
      </c>
      <c r="I722" s="361">
        <f t="shared" si="122"/>
        <v>5.4779454166666666</v>
      </c>
      <c r="J722" s="360"/>
    </row>
    <row r="723" spans="2:10" x14ac:dyDescent="0.25">
      <c r="B723" s="354" t="s">
        <v>274</v>
      </c>
      <c r="C723" s="355">
        <v>42767</v>
      </c>
      <c r="D723" s="6">
        <v>25678</v>
      </c>
      <c r="E723" s="358">
        <f t="shared" si="123"/>
        <v>2138.9773999999998</v>
      </c>
      <c r="F723" s="356">
        <f t="shared" si="121"/>
        <v>283.3648</v>
      </c>
      <c r="G723" s="354">
        <v>1250</v>
      </c>
      <c r="H723" s="356">
        <f t="shared" si="120"/>
        <v>888.97739999999976</v>
      </c>
      <c r="I723" s="361">
        <f t="shared" si="122"/>
        <v>6.296923249999999</v>
      </c>
      <c r="J723" s="360"/>
    </row>
    <row r="724" spans="2:10" x14ac:dyDescent="0.25">
      <c r="B724" s="354" t="s">
        <v>274</v>
      </c>
      <c r="C724" s="355">
        <v>42795</v>
      </c>
      <c r="D724" s="6">
        <v>25678</v>
      </c>
      <c r="E724" s="358">
        <f t="shared" si="123"/>
        <v>2138.9773999999998</v>
      </c>
      <c r="F724" s="356">
        <f t="shared" si="121"/>
        <v>283.3648</v>
      </c>
      <c r="G724" s="354">
        <v>1250</v>
      </c>
      <c r="H724" s="356">
        <f t="shared" si="120"/>
        <v>888.97739999999976</v>
      </c>
      <c r="I724" s="361">
        <f t="shared" si="122"/>
        <v>6.296923249999999</v>
      </c>
      <c r="J724" s="360">
        <v>8.65</v>
      </c>
    </row>
    <row r="725" spans="2:10" x14ac:dyDescent="0.25">
      <c r="B725" s="354" t="s">
        <v>274</v>
      </c>
      <c r="C725" s="355">
        <v>42826</v>
      </c>
      <c r="D725" s="6">
        <v>25678</v>
      </c>
      <c r="E725" s="358">
        <f t="shared" si="123"/>
        <v>2138.9773999999998</v>
      </c>
      <c r="F725" s="356">
        <f t="shared" si="121"/>
        <v>283.3648</v>
      </c>
      <c r="G725" s="354">
        <v>1250</v>
      </c>
      <c r="H725" s="356">
        <f t="shared" ref="H725:H738" si="124">SUM(E725-G725)</f>
        <v>888.97739999999976</v>
      </c>
      <c r="I725" s="361">
        <f t="shared" si="122"/>
        <v>6.296923249999999</v>
      </c>
      <c r="J725" s="359"/>
    </row>
    <row r="726" spans="2:10" x14ac:dyDescent="0.25">
      <c r="B726" s="354" t="s">
        <v>274</v>
      </c>
      <c r="C726" s="355">
        <v>42856</v>
      </c>
      <c r="D726" s="6">
        <v>25678</v>
      </c>
      <c r="E726" s="358">
        <f t="shared" si="123"/>
        <v>2138.9773999999998</v>
      </c>
      <c r="F726" s="356">
        <f t="shared" si="121"/>
        <v>283.3648</v>
      </c>
      <c r="G726" s="354">
        <v>1250</v>
      </c>
      <c r="H726" s="356">
        <f t="shared" si="124"/>
        <v>888.97739999999976</v>
      </c>
      <c r="I726" s="361">
        <f t="shared" si="122"/>
        <v>6.296923249999999</v>
      </c>
      <c r="J726" s="359"/>
    </row>
    <row r="727" spans="2:10" x14ac:dyDescent="0.25">
      <c r="B727" s="354" t="s">
        <v>274</v>
      </c>
      <c r="C727" s="355">
        <v>42887</v>
      </c>
      <c r="D727" s="6">
        <v>25678</v>
      </c>
      <c r="E727" s="358">
        <f t="shared" si="123"/>
        <v>2138.9773999999998</v>
      </c>
      <c r="F727" s="356">
        <f t="shared" si="121"/>
        <v>283.3648</v>
      </c>
      <c r="G727" s="354">
        <v>1250</v>
      </c>
      <c r="H727" s="356">
        <f t="shared" si="124"/>
        <v>888.97739999999976</v>
      </c>
      <c r="I727" s="361">
        <f t="shared" si="122"/>
        <v>6.296923249999999</v>
      </c>
      <c r="J727" s="359"/>
    </row>
    <row r="728" spans="2:10" x14ac:dyDescent="0.25">
      <c r="B728" s="354" t="s">
        <v>274</v>
      </c>
      <c r="C728" s="355">
        <v>42917</v>
      </c>
      <c r="D728" s="6">
        <v>25678</v>
      </c>
      <c r="E728" s="358">
        <f t="shared" si="123"/>
        <v>2138.9773999999998</v>
      </c>
      <c r="F728" s="356">
        <f t="shared" si="121"/>
        <v>283.3648</v>
      </c>
      <c r="G728" s="354">
        <v>1250</v>
      </c>
      <c r="H728" s="356">
        <f t="shared" si="124"/>
        <v>888.97739999999976</v>
      </c>
      <c r="I728" s="361">
        <f t="shared" si="122"/>
        <v>6.296923249999999</v>
      </c>
      <c r="J728" s="359"/>
    </row>
    <row r="729" spans="2:10" x14ac:dyDescent="0.25">
      <c r="B729" s="354" t="s">
        <v>274</v>
      </c>
      <c r="C729" s="355">
        <v>42948</v>
      </c>
      <c r="D729" s="6">
        <v>26455</v>
      </c>
      <c r="E729" s="358">
        <f t="shared" si="123"/>
        <v>2203.7015000000001</v>
      </c>
      <c r="F729" s="356">
        <f t="shared" si="121"/>
        <v>292.37799999999999</v>
      </c>
      <c r="G729" s="354">
        <v>1250</v>
      </c>
      <c r="H729" s="356">
        <f t="shared" si="124"/>
        <v>953.70150000000012</v>
      </c>
      <c r="I729" s="361">
        <f t="shared" si="122"/>
        <v>6.7553856250000015</v>
      </c>
      <c r="J729" s="359"/>
    </row>
    <row r="730" spans="2:10" x14ac:dyDescent="0.25">
      <c r="B730" s="354" t="s">
        <v>274</v>
      </c>
      <c r="C730" s="355">
        <v>42979</v>
      </c>
      <c r="D730" s="6">
        <v>26455</v>
      </c>
      <c r="E730" s="358">
        <f t="shared" si="123"/>
        <v>2203.7015000000001</v>
      </c>
      <c r="F730" s="356">
        <f t="shared" si="121"/>
        <v>292.37799999999999</v>
      </c>
      <c r="G730" s="354">
        <v>1250</v>
      </c>
      <c r="H730" s="356">
        <f t="shared" si="124"/>
        <v>953.70150000000012</v>
      </c>
      <c r="I730" s="361">
        <f t="shared" si="122"/>
        <v>6.7553856250000015</v>
      </c>
      <c r="J730" s="359"/>
    </row>
    <row r="731" spans="2:10" x14ac:dyDescent="0.25">
      <c r="B731" s="354" t="s">
        <v>274</v>
      </c>
      <c r="C731" s="355">
        <v>43009</v>
      </c>
      <c r="D731" s="6">
        <v>26455</v>
      </c>
      <c r="E731" s="358">
        <f t="shared" si="123"/>
        <v>2203.7015000000001</v>
      </c>
      <c r="F731" s="356">
        <f t="shared" si="121"/>
        <v>292.37799999999999</v>
      </c>
      <c r="G731" s="354">
        <v>1250</v>
      </c>
      <c r="H731" s="356">
        <f t="shared" si="124"/>
        <v>953.70150000000012</v>
      </c>
      <c r="I731" s="361">
        <f t="shared" si="122"/>
        <v>6.7553856250000015</v>
      </c>
      <c r="J731" s="359"/>
    </row>
    <row r="732" spans="2:10" x14ac:dyDescent="0.25">
      <c r="B732" s="354" t="s">
        <v>274</v>
      </c>
      <c r="C732" s="355">
        <v>43040</v>
      </c>
      <c r="D732" s="6">
        <v>26455</v>
      </c>
      <c r="E732" s="358">
        <f t="shared" si="123"/>
        <v>2203.7015000000001</v>
      </c>
      <c r="F732" s="356">
        <f t="shared" si="121"/>
        <v>292.37799999999999</v>
      </c>
      <c r="G732" s="354">
        <v>1250</v>
      </c>
      <c r="H732" s="356">
        <f t="shared" si="124"/>
        <v>953.70150000000012</v>
      </c>
      <c r="I732" s="361">
        <f t="shared" si="122"/>
        <v>6.7553856250000015</v>
      </c>
      <c r="J732" s="359"/>
    </row>
    <row r="733" spans="2:10" x14ac:dyDescent="0.25">
      <c r="B733" s="354" t="s">
        <v>274</v>
      </c>
      <c r="C733" s="355">
        <v>43070</v>
      </c>
      <c r="D733" s="6">
        <v>26455</v>
      </c>
      <c r="E733" s="358">
        <f t="shared" si="123"/>
        <v>2203.7015000000001</v>
      </c>
      <c r="F733" s="356">
        <f t="shared" si="121"/>
        <v>292.37799999999999</v>
      </c>
      <c r="G733" s="354">
        <v>1250</v>
      </c>
      <c r="H733" s="356">
        <f t="shared" si="124"/>
        <v>953.70150000000012</v>
      </c>
      <c r="I733" s="361">
        <f t="shared" si="122"/>
        <v>6.7553856250000015</v>
      </c>
      <c r="J733" s="359"/>
    </row>
    <row r="734" spans="2:10" x14ac:dyDescent="0.25">
      <c r="B734" s="354" t="s">
        <v>274</v>
      </c>
      <c r="C734" s="355">
        <v>43101</v>
      </c>
      <c r="D734" s="6">
        <v>26455</v>
      </c>
      <c r="E734" s="358">
        <f t="shared" si="123"/>
        <v>2203.7015000000001</v>
      </c>
      <c r="F734" s="356">
        <f t="shared" si="121"/>
        <v>292.37799999999999</v>
      </c>
      <c r="G734" s="354">
        <v>1250</v>
      </c>
      <c r="H734" s="356">
        <f t="shared" si="124"/>
        <v>953.70150000000012</v>
      </c>
      <c r="I734" s="361">
        <f t="shared" si="122"/>
        <v>6.7553856250000015</v>
      </c>
      <c r="J734" s="359"/>
    </row>
    <row r="735" spans="2:10" x14ac:dyDescent="0.25">
      <c r="B735" s="354" t="s">
        <v>274</v>
      </c>
      <c r="C735" s="355">
        <v>43132</v>
      </c>
      <c r="D735" s="6">
        <v>28600</v>
      </c>
      <c r="E735" s="358">
        <f t="shared" si="123"/>
        <v>2382.38</v>
      </c>
      <c r="F735" s="356">
        <f t="shared" si="121"/>
        <v>317.26</v>
      </c>
      <c r="G735" s="354">
        <v>1250</v>
      </c>
      <c r="H735" s="368">
        <f t="shared" si="124"/>
        <v>1132.3800000000001</v>
      </c>
      <c r="I735" s="361">
        <f t="shared" si="122"/>
        <v>8.0210250000000016</v>
      </c>
      <c r="J735" s="359"/>
    </row>
    <row r="736" spans="2:10" x14ac:dyDescent="0.25">
      <c r="B736" s="354" t="s">
        <v>274</v>
      </c>
      <c r="C736" s="355">
        <v>43160</v>
      </c>
      <c r="D736" s="6">
        <v>28600</v>
      </c>
      <c r="E736" s="358">
        <f t="shared" si="123"/>
        <v>2382.38</v>
      </c>
      <c r="F736" s="356">
        <f t="shared" si="121"/>
        <v>317.26</v>
      </c>
      <c r="G736" s="354">
        <v>1250</v>
      </c>
      <c r="H736" s="368">
        <f t="shared" si="124"/>
        <v>1132.3800000000001</v>
      </c>
      <c r="I736" s="361">
        <f t="shared" si="122"/>
        <v>8.0210250000000016</v>
      </c>
      <c r="J736" s="360">
        <v>8.5500000000000007</v>
      </c>
    </row>
    <row r="737" spans="2:10" x14ac:dyDescent="0.25">
      <c r="B737" s="354" t="s">
        <v>274</v>
      </c>
      <c r="C737" s="355">
        <v>43191</v>
      </c>
      <c r="D737" s="6">
        <v>28600</v>
      </c>
      <c r="E737" s="358">
        <f t="shared" si="123"/>
        <v>2382.38</v>
      </c>
      <c r="F737" s="356">
        <f t="shared" si="121"/>
        <v>317.26</v>
      </c>
      <c r="G737" s="354">
        <v>1250</v>
      </c>
      <c r="H737" s="368">
        <f t="shared" si="124"/>
        <v>1132.3800000000001</v>
      </c>
      <c r="I737" s="361">
        <f t="shared" si="122"/>
        <v>8.0210250000000016</v>
      </c>
      <c r="J737" s="359"/>
    </row>
    <row r="738" spans="2:10" x14ac:dyDescent="0.25">
      <c r="B738" s="354" t="s">
        <v>274</v>
      </c>
      <c r="C738" s="355">
        <v>43221</v>
      </c>
      <c r="D738" s="364">
        <v>28600</v>
      </c>
      <c r="E738" s="358">
        <f t="shared" si="123"/>
        <v>2382.38</v>
      </c>
      <c r="F738" s="356">
        <f t="shared" si="121"/>
        <v>317.26</v>
      </c>
      <c r="G738" s="354">
        <v>1250</v>
      </c>
      <c r="H738" s="368">
        <f t="shared" si="124"/>
        <v>1132.3800000000001</v>
      </c>
      <c r="I738" s="361">
        <f t="shared" si="122"/>
        <v>8.0210250000000016</v>
      </c>
      <c r="J738" s="359"/>
    </row>
  </sheetData>
  <mergeCells count="99">
    <mergeCell ref="B2:K2"/>
    <mergeCell ref="B16:D16"/>
    <mergeCell ref="E16:F16"/>
    <mergeCell ref="B17:D17"/>
    <mergeCell ref="E17:F17"/>
    <mergeCell ref="H3:I3"/>
    <mergeCell ref="B4:D4"/>
    <mergeCell ref="E4:F4"/>
    <mergeCell ref="B5:D5"/>
    <mergeCell ref="E5:F5"/>
    <mergeCell ref="B35:D35"/>
    <mergeCell ref="E35:F35"/>
    <mergeCell ref="B36:D36"/>
    <mergeCell ref="E36:F36"/>
    <mergeCell ref="B54:D54"/>
    <mergeCell ref="E54:F54"/>
    <mergeCell ref="B55:D55"/>
    <mergeCell ref="E55:F55"/>
    <mergeCell ref="B74:D74"/>
    <mergeCell ref="E74:F74"/>
    <mergeCell ref="B75:D75"/>
    <mergeCell ref="E75:F75"/>
    <mergeCell ref="B94:D94"/>
    <mergeCell ref="E94:F94"/>
    <mergeCell ref="B95:D95"/>
    <mergeCell ref="E95:F95"/>
    <mergeCell ref="B113:D113"/>
    <mergeCell ref="E113:F113"/>
    <mergeCell ref="B114:D114"/>
    <mergeCell ref="E114:F114"/>
    <mergeCell ref="B132:D132"/>
    <mergeCell ref="E132:F132"/>
    <mergeCell ref="B133:D133"/>
    <mergeCell ref="E133:F133"/>
    <mergeCell ref="B152:D152"/>
    <mergeCell ref="E152:F152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09:D209"/>
    <mergeCell ref="E209:F209"/>
    <mergeCell ref="B210:D210"/>
    <mergeCell ref="E210:F210"/>
    <mergeCell ref="B228:D228"/>
    <mergeCell ref="E228:F228"/>
    <mergeCell ref="B229:D229"/>
    <mergeCell ref="E229:F229"/>
    <mergeCell ref="B247:D247"/>
    <mergeCell ref="E247:F247"/>
    <mergeCell ref="B248:D248"/>
    <mergeCell ref="E248:F248"/>
    <mergeCell ref="B267:D267"/>
    <mergeCell ref="E267:F267"/>
    <mergeCell ref="B268:D268"/>
    <mergeCell ref="E268:F268"/>
    <mergeCell ref="B287:D287"/>
    <mergeCell ref="E287:F287"/>
    <mergeCell ref="B288:D288"/>
    <mergeCell ref="E288:F288"/>
    <mergeCell ref="B307:D307"/>
    <mergeCell ref="E307:F307"/>
    <mergeCell ref="B308:D308"/>
    <mergeCell ref="E308:F308"/>
    <mergeCell ref="B326:D326"/>
    <mergeCell ref="E326:F326"/>
    <mergeCell ref="B327:D327"/>
    <mergeCell ref="E327:F327"/>
    <mergeCell ref="B345:D345"/>
    <mergeCell ref="E345:F345"/>
    <mergeCell ref="B346:D346"/>
    <mergeCell ref="E346:F346"/>
    <mergeCell ref="B365:D365"/>
    <mergeCell ref="E365:F365"/>
    <mergeCell ref="B366:D366"/>
    <mergeCell ref="E366:F366"/>
    <mergeCell ref="B384:D384"/>
    <mergeCell ref="E384:F384"/>
    <mergeCell ref="B422:D422"/>
    <mergeCell ref="E422:F422"/>
    <mergeCell ref="B423:D423"/>
    <mergeCell ref="E423:F423"/>
    <mergeCell ref="B385:D385"/>
    <mergeCell ref="E385:F385"/>
    <mergeCell ref="B403:D403"/>
    <mergeCell ref="E403:F403"/>
    <mergeCell ref="B404:D404"/>
    <mergeCell ref="E404:F404"/>
    <mergeCell ref="B441:D441"/>
    <mergeCell ref="E441:F441"/>
    <mergeCell ref="B442:D442"/>
    <mergeCell ref="E442:F442"/>
    <mergeCell ref="C451:K451"/>
  </mergeCells>
  <printOptions horizontalCentered="1" verticalCentered="1"/>
  <pageMargins left="0" right="0" top="0" bottom="0" header="0" footer="0"/>
  <pageSetup paperSize="9" scale="79" orientation="landscape" verticalDpi="300" r:id="rId1"/>
  <rowBreaks count="6" manualBreakCount="6">
    <brk id="53" min="1" max="10" man="1"/>
    <brk id="112" min="1" max="10" man="1"/>
    <brk id="170" min="1" max="10" man="1"/>
    <brk id="227" min="1" max="10" man="1"/>
    <brk id="344" min="1" max="10" man="1"/>
    <brk id="402" min="1" max="10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771"/>
  <sheetViews>
    <sheetView topLeftCell="A716" workbookViewId="0">
      <selection activeCell="G727" sqref="G727"/>
    </sheetView>
  </sheetViews>
  <sheetFormatPr defaultColWidth="21.85546875" defaultRowHeight="15" x14ac:dyDescent="0.25"/>
  <cols>
    <col min="1" max="1" width="2.7109375" customWidth="1"/>
    <col min="2" max="2" width="29.285156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5703125" customWidth="1"/>
    <col min="10" max="10" width="1.140625" customWidth="1"/>
    <col min="11" max="11" width="15.140625" customWidth="1"/>
  </cols>
  <sheetData>
    <row r="2" spans="2:11" s="2" customFormat="1" ht="12.75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x14ac:dyDescent="0.25">
      <c r="B3" s="175"/>
      <c r="C3" s="175"/>
      <c r="D3" s="175"/>
      <c r="E3" s="175"/>
      <c r="F3" s="175"/>
      <c r="G3" s="175"/>
      <c r="H3" s="443" t="s">
        <v>1</v>
      </c>
      <c r="I3" s="443"/>
      <c r="J3" s="174"/>
      <c r="K3" s="15"/>
    </row>
    <row r="4" spans="2:11" s="2" customFormat="1" ht="12.75" x14ac:dyDescent="0.25">
      <c r="B4" s="438" t="s">
        <v>2</v>
      </c>
      <c r="C4" s="438"/>
      <c r="D4" s="438"/>
      <c r="E4" s="438" t="s">
        <v>54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x14ac:dyDescent="0.25">
      <c r="B5" s="439" t="s">
        <v>113</v>
      </c>
      <c r="C5" s="439"/>
      <c r="D5" s="439"/>
      <c r="E5" s="439" t="s">
        <v>114</v>
      </c>
      <c r="F5" s="439"/>
      <c r="G5" s="4" t="s">
        <v>115</v>
      </c>
      <c r="H5" s="55">
        <v>0.12</v>
      </c>
      <c r="I5" s="32"/>
      <c r="J5" s="18"/>
      <c r="K5" s="15"/>
    </row>
    <row r="6" spans="2:11" s="2" customFormat="1" ht="12.75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x14ac:dyDescent="0.25">
      <c r="B8" s="2" t="s">
        <v>18</v>
      </c>
      <c r="C8" s="6">
        <v>2194</v>
      </c>
      <c r="D8" s="6">
        <v>5000</v>
      </c>
      <c r="E8" s="6">
        <f t="shared" ref="E8:E11" si="0">$C8*8.33%</f>
        <v>182.7602</v>
      </c>
      <c r="F8" s="6">
        <v>105</v>
      </c>
      <c r="G8" s="15">
        <f>G7+H7</f>
        <v>0</v>
      </c>
      <c r="H8" s="15">
        <f t="shared" ref="H8:H11" si="1">E8-F8</f>
        <v>77.760199999999998</v>
      </c>
      <c r="I8" s="31"/>
      <c r="J8" s="16"/>
      <c r="K8" s="15">
        <f>(G8)*(H5/12)</f>
        <v>0</v>
      </c>
    </row>
    <row r="9" spans="2:11" s="2" customFormat="1" ht="12.75" x14ac:dyDescent="0.25">
      <c r="B9" s="2" t="s">
        <v>19</v>
      </c>
      <c r="C9" s="6">
        <v>2306</v>
      </c>
      <c r="D9" s="6">
        <v>5000</v>
      </c>
      <c r="E9" s="6">
        <f t="shared" si="0"/>
        <v>192.0898</v>
      </c>
      <c r="F9" s="6">
        <v>192</v>
      </c>
      <c r="G9" s="15">
        <f t="shared" ref="G9:G11" si="2">G8+H8</f>
        <v>77.760199999999998</v>
      </c>
      <c r="H9" s="15">
        <f t="shared" si="1"/>
        <v>8.9799999999996771E-2</v>
      </c>
      <c r="I9" s="31"/>
      <c r="J9" s="16"/>
      <c r="K9" s="15">
        <f>(G9)*(H5/12)</f>
        <v>0.77760200000000002</v>
      </c>
    </row>
    <row r="10" spans="2:11" s="2" customFormat="1" ht="12.75" x14ac:dyDescent="0.25">
      <c r="B10" s="2" t="s">
        <v>20</v>
      </c>
      <c r="C10" s="6">
        <v>2306</v>
      </c>
      <c r="D10" s="6">
        <v>5000</v>
      </c>
      <c r="E10" s="6">
        <f t="shared" si="0"/>
        <v>192.0898</v>
      </c>
      <c r="F10" s="6">
        <v>192</v>
      </c>
      <c r="G10" s="15">
        <f t="shared" si="2"/>
        <v>77.849999999999994</v>
      </c>
      <c r="H10" s="15">
        <f t="shared" si="1"/>
        <v>8.9799999999996771E-2</v>
      </c>
      <c r="I10" s="31"/>
      <c r="J10" s="16"/>
      <c r="K10" s="15">
        <f>(G10)*(H5/12)</f>
        <v>0.77849999999999997</v>
      </c>
    </row>
    <row r="11" spans="2:11" s="2" customFormat="1" ht="12.75" x14ac:dyDescent="0.25">
      <c r="B11" s="2" t="s">
        <v>21</v>
      </c>
      <c r="C11" s="6">
        <v>2306</v>
      </c>
      <c r="D11" s="6">
        <v>5000</v>
      </c>
      <c r="E11" s="6">
        <f t="shared" si="0"/>
        <v>192.0898</v>
      </c>
      <c r="F11" s="6">
        <v>192</v>
      </c>
      <c r="G11" s="15">
        <f t="shared" si="2"/>
        <v>77.939799999999991</v>
      </c>
      <c r="H11" s="15">
        <f t="shared" si="1"/>
        <v>8.9799999999996771E-2</v>
      </c>
      <c r="I11" s="31"/>
      <c r="J11" s="16"/>
      <c r="K11" s="15">
        <f>(G11)*(H5/12)</f>
        <v>0.77939799999999992</v>
      </c>
    </row>
    <row r="12" spans="2:11" s="2" customFormat="1" ht="12.75" x14ac:dyDescent="0.25">
      <c r="B12" s="7" t="s">
        <v>22</v>
      </c>
      <c r="C12" s="8">
        <f>SUM(C7:C11)</f>
        <v>9112</v>
      </c>
      <c r="D12" s="9" t="s">
        <v>23</v>
      </c>
      <c r="E12" s="8">
        <f>SUM(E7:E11)</f>
        <v>759.02959999999996</v>
      </c>
      <c r="F12" s="8">
        <f>SUM(F7:F11)</f>
        <v>681</v>
      </c>
      <c r="G12" s="30">
        <f>SUM(G7:G11)</f>
        <v>233.54999999999998</v>
      </c>
      <c r="H12" s="30">
        <f>SUM(H7:H11)</f>
        <v>78.029599999999988</v>
      </c>
      <c r="I12" s="34">
        <f>H5/12</f>
        <v>0.01</v>
      </c>
      <c r="J12" s="19"/>
      <c r="K12" s="30">
        <f>SUM(K7:K11)</f>
        <v>2.3355000000000001</v>
      </c>
    </row>
    <row r="13" spans="2:11" s="2" customFormat="1" ht="12.75" x14ac:dyDescent="0.25">
      <c r="G13" s="15"/>
      <c r="H13" s="15"/>
      <c r="I13" s="31"/>
      <c r="J13" s="16"/>
      <c r="K13" s="15"/>
    </row>
    <row r="14" spans="2:11" s="2" customFormat="1" ht="13.5" customHeight="1" x14ac:dyDescent="0.25">
      <c r="B14" s="2" t="s">
        <v>24</v>
      </c>
      <c r="C14" s="10">
        <f>G12*I12</f>
        <v>2.3354999999999997</v>
      </c>
      <c r="F14" s="2" t="s">
        <v>25</v>
      </c>
      <c r="G14" s="15">
        <f>C14+H12</f>
        <v>80.365099999999984</v>
      </c>
      <c r="H14" s="15"/>
      <c r="I14" s="73">
        <f>$G$14</f>
        <v>80.365099999999984</v>
      </c>
      <c r="J14" s="143" t="str">
        <f>IF($K12=$C14,"Intt OK","Intt CHECK IT")</f>
        <v>Intt OK</v>
      </c>
      <c r="K14" s="15"/>
    </row>
    <row r="15" spans="2:11" s="2" customFormat="1" ht="12.75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113</v>
      </c>
      <c r="C17" s="439"/>
      <c r="D17" s="439"/>
      <c r="E17" s="439" t="s">
        <v>114</v>
      </c>
      <c r="F17" s="439"/>
      <c r="G17" s="4" t="s">
        <v>115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s">
        <v>54</v>
      </c>
    </row>
    <row r="19" spans="2:15" s="2" customFormat="1" ht="12.75" customHeight="1" x14ac:dyDescent="0.25">
      <c r="B19" s="2" t="s">
        <v>27</v>
      </c>
      <c r="C19" s="6">
        <v>2306</v>
      </c>
      <c r="D19" s="6">
        <v>5000</v>
      </c>
      <c r="E19" s="6">
        <f>C19*8.33%</f>
        <v>192.0898</v>
      </c>
      <c r="F19" s="6">
        <v>192</v>
      </c>
      <c r="G19" s="69">
        <f>$G$14</f>
        <v>80.365099999999984</v>
      </c>
      <c r="H19" s="15">
        <f t="shared" ref="H19:H30" si="3">E19-F19</f>
        <v>8.9799999999996771E-2</v>
      </c>
      <c r="I19" s="31"/>
      <c r="J19" s="16"/>
      <c r="K19" s="15">
        <f>($G19)*($H$17/12)</f>
        <v>0.80365099999999989</v>
      </c>
    </row>
    <row r="20" spans="2:15" s="2" customFormat="1" ht="12.75" customHeight="1" x14ac:dyDescent="0.25">
      <c r="B20" s="2" t="s">
        <v>28</v>
      </c>
      <c r="C20" s="6">
        <v>2419</v>
      </c>
      <c r="D20" s="6">
        <v>5000</v>
      </c>
      <c r="E20" s="6">
        <f t="shared" ref="E20:E30" si="4">C20*8.33%</f>
        <v>201.5027</v>
      </c>
      <c r="F20" s="6">
        <v>201</v>
      </c>
      <c r="G20" s="15">
        <f>$G19+$H19</f>
        <v>80.454899999999981</v>
      </c>
      <c r="H20" s="15">
        <f t="shared" si="3"/>
        <v>0.50270000000000437</v>
      </c>
      <c r="I20" s="31"/>
      <c r="J20" s="16"/>
      <c r="K20" s="15">
        <f t="shared" ref="K20:K30" si="5">($G20)*($H$17/12)</f>
        <v>0.80454899999999985</v>
      </c>
    </row>
    <row r="21" spans="2:15" s="2" customFormat="1" ht="12.75" customHeight="1" x14ac:dyDescent="0.25">
      <c r="B21" s="2" t="s">
        <v>29</v>
      </c>
      <c r="C21" s="6">
        <v>2419</v>
      </c>
      <c r="D21" s="6">
        <v>5000</v>
      </c>
      <c r="E21" s="6">
        <f t="shared" si="4"/>
        <v>201.5027</v>
      </c>
      <c r="F21" s="6">
        <v>201</v>
      </c>
      <c r="G21" s="15">
        <f t="shared" ref="G21:G30" si="6">$G20+$H20</f>
        <v>80.957599999999985</v>
      </c>
      <c r="H21" s="15">
        <f t="shared" si="3"/>
        <v>0.50270000000000437</v>
      </c>
      <c r="I21" s="31"/>
      <c r="J21" s="16"/>
      <c r="K21" s="15">
        <f t="shared" si="5"/>
        <v>0.80957599999999985</v>
      </c>
    </row>
    <row r="22" spans="2:15" s="2" customFormat="1" ht="12.75" customHeight="1" x14ac:dyDescent="0.25">
      <c r="B22" s="2" t="s">
        <v>30</v>
      </c>
      <c r="C22" s="6">
        <v>2419</v>
      </c>
      <c r="D22" s="6">
        <v>5000</v>
      </c>
      <c r="E22" s="6">
        <f t="shared" si="4"/>
        <v>201.5027</v>
      </c>
      <c r="F22" s="6">
        <v>201</v>
      </c>
      <c r="G22" s="15">
        <f t="shared" si="6"/>
        <v>81.460299999999989</v>
      </c>
      <c r="H22" s="15">
        <f t="shared" si="3"/>
        <v>0.50270000000000437</v>
      </c>
      <c r="I22" s="31"/>
      <c r="J22" s="16"/>
      <c r="K22" s="15">
        <f t="shared" si="5"/>
        <v>0.81460299999999997</v>
      </c>
    </row>
    <row r="23" spans="2:15" s="2" customFormat="1" ht="12.75" customHeight="1" x14ac:dyDescent="0.25">
      <c r="B23" s="2" t="s">
        <v>31</v>
      </c>
      <c r="C23" s="6">
        <v>2419</v>
      </c>
      <c r="D23" s="6">
        <v>5000</v>
      </c>
      <c r="E23" s="6">
        <f t="shared" si="4"/>
        <v>201.5027</v>
      </c>
      <c r="F23" s="6">
        <v>201</v>
      </c>
      <c r="G23" s="15">
        <f t="shared" si="6"/>
        <v>81.962999999999994</v>
      </c>
      <c r="H23" s="15">
        <f t="shared" si="3"/>
        <v>0.50270000000000437</v>
      </c>
      <c r="I23" s="31"/>
      <c r="J23" s="16"/>
      <c r="K23" s="15">
        <f t="shared" si="5"/>
        <v>0.81962999999999997</v>
      </c>
    </row>
    <row r="24" spans="2:15" s="2" customFormat="1" ht="12.75" customHeight="1" x14ac:dyDescent="0.25">
      <c r="B24" s="2" t="s">
        <v>32</v>
      </c>
      <c r="C24" s="6">
        <v>2469</v>
      </c>
      <c r="D24" s="6">
        <v>5000</v>
      </c>
      <c r="E24" s="6">
        <f t="shared" si="4"/>
        <v>205.6677</v>
      </c>
      <c r="F24" s="6">
        <v>206</v>
      </c>
      <c r="G24" s="15">
        <f t="shared" si="6"/>
        <v>82.465699999999998</v>
      </c>
      <c r="H24" s="15">
        <f t="shared" si="3"/>
        <v>-0.33230000000000359</v>
      </c>
      <c r="I24" s="31"/>
      <c r="J24" s="16"/>
      <c r="K24" s="15">
        <f t="shared" si="5"/>
        <v>0.82465699999999997</v>
      </c>
    </row>
    <row r="25" spans="2:15" s="2" customFormat="1" ht="12.75" customHeight="1" x14ac:dyDescent="0.25">
      <c r="B25" s="2" t="s">
        <v>33</v>
      </c>
      <c r="C25" s="6">
        <v>2469</v>
      </c>
      <c r="D25" s="6">
        <v>5000</v>
      </c>
      <c r="E25" s="6">
        <f t="shared" si="4"/>
        <v>205.6677</v>
      </c>
      <c r="F25" s="6">
        <v>206</v>
      </c>
      <c r="G25" s="15">
        <f t="shared" si="6"/>
        <v>82.133399999999995</v>
      </c>
      <c r="H25" s="15">
        <f t="shared" si="3"/>
        <v>-0.33230000000000359</v>
      </c>
      <c r="I25" s="31"/>
      <c r="J25" s="16"/>
      <c r="K25" s="15">
        <f t="shared" si="5"/>
        <v>0.82133400000000001</v>
      </c>
    </row>
    <row r="26" spans="2:15" s="2" customFormat="1" ht="12.75" customHeight="1" x14ac:dyDescent="0.25">
      <c r="B26" s="2" t="s">
        <v>17</v>
      </c>
      <c r="C26" s="6">
        <v>2708</v>
      </c>
      <c r="D26" s="6">
        <v>5000</v>
      </c>
      <c r="E26" s="6">
        <f t="shared" si="4"/>
        <v>225.57640000000001</v>
      </c>
      <c r="F26" s="6">
        <v>226</v>
      </c>
      <c r="G26" s="15">
        <f t="shared" si="6"/>
        <v>81.801099999999991</v>
      </c>
      <c r="H26" s="15">
        <f t="shared" si="3"/>
        <v>-0.42359999999999332</v>
      </c>
      <c r="I26" s="31"/>
      <c r="J26" s="16"/>
      <c r="K26" s="15">
        <f t="shared" si="5"/>
        <v>0.81801099999999993</v>
      </c>
    </row>
    <row r="27" spans="2:15" s="2" customFormat="1" ht="12.75" customHeight="1" x14ac:dyDescent="0.25">
      <c r="B27" s="2" t="s">
        <v>18</v>
      </c>
      <c r="C27" s="6">
        <v>2646</v>
      </c>
      <c r="D27" s="6">
        <v>5000</v>
      </c>
      <c r="E27" s="6">
        <f t="shared" si="4"/>
        <v>220.4118</v>
      </c>
      <c r="F27" s="6">
        <v>221</v>
      </c>
      <c r="G27" s="15">
        <f t="shared" si="6"/>
        <v>81.377499999999998</v>
      </c>
      <c r="H27" s="15">
        <f t="shared" si="3"/>
        <v>-0.5882000000000005</v>
      </c>
      <c r="I27" s="31"/>
      <c r="J27" s="16"/>
      <c r="K27" s="15">
        <f t="shared" si="5"/>
        <v>0.81377500000000003</v>
      </c>
    </row>
    <row r="28" spans="2:15" s="2" customFormat="1" ht="12.75" customHeight="1" x14ac:dyDescent="0.25">
      <c r="B28" s="2" t="s">
        <v>19</v>
      </c>
      <c r="C28" s="6">
        <v>2646</v>
      </c>
      <c r="D28" s="6">
        <v>5000</v>
      </c>
      <c r="E28" s="6">
        <f t="shared" si="4"/>
        <v>220.4118</v>
      </c>
      <c r="F28" s="6">
        <v>221</v>
      </c>
      <c r="G28" s="15">
        <f t="shared" si="6"/>
        <v>80.789299999999997</v>
      </c>
      <c r="H28" s="15">
        <f t="shared" si="3"/>
        <v>-0.5882000000000005</v>
      </c>
      <c r="I28" s="31"/>
      <c r="J28" s="16"/>
      <c r="K28" s="15">
        <f t="shared" si="5"/>
        <v>0.80789299999999997</v>
      </c>
    </row>
    <row r="29" spans="2:15" s="2" customFormat="1" ht="12.75" customHeight="1" x14ac:dyDescent="0.25">
      <c r="B29" s="2" t="s">
        <v>20</v>
      </c>
      <c r="C29" s="6">
        <v>2646</v>
      </c>
      <c r="D29" s="6">
        <v>5000</v>
      </c>
      <c r="E29" s="6">
        <f t="shared" si="4"/>
        <v>220.4118</v>
      </c>
      <c r="F29" s="6">
        <v>221</v>
      </c>
      <c r="G29" s="15">
        <f t="shared" si="6"/>
        <v>80.201099999999997</v>
      </c>
      <c r="H29" s="15">
        <f t="shared" si="3"/>
        <v>-0.5882000000000005</v>
      </c>
      <c r="I29" s="31"/>
      <c r="J29" s="16"/>
      <c r="K29" s="15">
        <f t="shared" si="5"/>
        <v>0.80201100000000003</v>
      </c>
    </row>
    <row r="30" spans="2:15" s="2" customFormat="1" ht="12.75" customHeight="1" thickBot="1" x14ac:dyDescent="0.3">
      <c r="B30" s="2" t="s">
        <v>21</v>
      </c>
      <c r="C30" s="6">
        <v>2646</v>
      </c>
      <c r="D30" s="6">
        <v>5000</v>
      </c>
      <c r="E30" s="6">
        <f t="shared" si="4"/>
        <v>220.4118</v>
      </c>
      <c r="F30" s="6">
        <v>221</v>
      </c>
      <c r="G30" s="15">
        <f t="shared" si="6"/>
        <v>79.612899999999996</v>
      </c>
      <c r="H30" s="15">
        <f t="shared" si="3"/>
        <v>-0.5882000000000005</v>
      </c>
      <c r="I30" s="31"/>
      <c r="J30" s="16"/>
      <c r="K30" s="15">
        <f t="shared" si="5"/>
        <v>0.79612899999999998</v>
      </c>
    </row>
    <row r="31" spans="2:15" s="2" customFormat="1" ht="12.75" customHeight="1" thickBot="1" x14ac:dyDescent="0.3">
      <c r="B31" s="7" t="s">
        <v>22</v>
      </c>
      <c r="C31" s="8">
        <f>SUM(C19:C30)</f>
        <v>30212</v>
      </c>
      <c r="D31" s="9" t="s">
        <v>23</v>
      </c>
      <c r="E31" s="8">
        <f t="shared" ref="E31:F31" si="7">SUM(E19:E30)</f>
        <v>2516.6595999999995</v>
      </c>
      <c r="F31" s="8">
        <f t="shared" si="7"/>
        <v>2518</v>
      </c>
      <c r="G31" s="30">
        <f>SUM(G19:G30)</f>
        <v>973.58189999999991</v>
      </c>
      <c r="H31" s="30">
        <f t="shared" ref="H31" si="8">SUM(H19:H30)</f>
        <v>-1.3403999999999883</v>
      </c>
      <c r="I31" s="34">
        <f>H17/12</f>
        <v>0.01</v>
      </c>
      <c r="J31" s="19"/>
      <c r="K31" s="29">
        <f>SUM(K19:K30)</f>
        <v>9.7358189999999993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" customHeight="1" x14ac:dyDescent="0.25">
      <c r="B33" s="2" t="s">
        <v>24</v>
      </c>
      <c r="C33" s="10">
        <f>G31*1%</f>
        <v>9.7358189999999993</v>
      </c>
      <c r="F33" s="2" t="s">
        <v>25</v>
      </c>
      <c r="G33" s="73">
        <f>$C33+$H31</f>
        <v>8.3954190000000111</v>
      </c>
      <c r="H33" s="15"/>
      <c r="I33" s="15">
        <f>SUM($G$14,$G$33)</f>
        <v>88.760518999999988</v>
      </c>
      <c r="J33" s="143" t="str">
        <f>IF($K31=$C33,"Intt OK","Intt CHECK IT")</f>
        <v>Intt OK</v>
      </c>
      <c r="K33" s="15"/>
    </row>
    <row r="34" spans="2:11" s="1" customFormat="1" ht="23.25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x14ac:dyDescent="0.25">
      <c r="B36" s="439" t="s">
        <v>113</v>
      </c>
      <c r="C36" s="439"/>
      <c r="D36" s="439"/>
      <c r="E36" s="439" t="s">
        <v>114</v>
      </c>
      <c r="F36" s="439"/>
      <c r="G36" s="4" t="s">
        <v>115</v>
      </c>
      <c r="H36" s="54">
        <v>0.12</v>
      </c>
      <c r="I36" s="44"/>
      <c r="J36" s="18"/>
      <c r="K36" s="15"/>
    </row>
    <row r="37" spans="2:11" s="2" customFormat="1" ht="12.75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x14ac:dyDescent="0.25">
      <c r="B38" s="2" t="s">
        <v>27</v>
      </c>
      <c r="C38" s="6">
        <v>2646</v>
      </c>
      <c r="D38" s="6">
        <v>5000</v>
      </c>
      <c r="E38" s="6">
        <f>C38*8.33%</f>
        <v>220.4118</v>
      </c>
      <c r="F38" s="6">
        <v>221</v>
      </c>
      <c r="G38" s="15">
        <f>$G$14+$G$33</f>
        <v>88.760518999999988</v>
      </c>
      <c r="H38" s="15">
        <f t="shared" ref="H38:H50" si="9">E38-F38</f>
        <v>-0.5882000000000005</v>
      </c>
      <c r="I38" s="31"/>
      <c r="J38" s="16"/>
      <c r="K38" s="15">
        <f>($G38)*($H$36/12)</f>
        <v>0.88760518999999993</v>
      </c>
    </row>
    <row r="39" spans="2:11" s="2" customFormat="1" ht="12.75" x14ac:dyDescent="0.25">
      <c r="B39" s="2" t="s">
        <v>28</v>
      </c>
      <c r="C39" s="6">
        <v>2646</v>
      </c>
      <c r="D39" s="6">
        <v>5000</v>
      </c>
      <c r="E39" s="6">
        <f t="shared" ref="E39:E50" si="10">C39*8.33%</f>
        <v>220.4118</v>
      </c>
      <c r="F39" s="6">
        <v>221</v>
      </c>
      <c r="G39" s="15">
        <f t="shared" ref="G39:G50" si="11">$G38+$H38</f>
        <v>88.172318999999987</v>
      </c>
      <c r="H39" s="15">
        <f t="shared" si="9"/>
        <v>-0.5882000000000005</v>
      </c>
      <c r="I39" s="31"/>
      <c r="J39" s="16"/>
      <c r="K39" s="15">
        <f t="shared" ref="K39:K50" si="12">($G39)*($H$36/12)</f>
        <v>0.88172318999999988</v>
      </c>
    </row>
    <row r="40" spans="2:11" s="2" customFormat="1" ht="12.75" x14ac:dyDescent="0.25">
      <c r="B40" s="2" t="s">
        <v>29</v>
      </c>
      <c r="C40" s="6">
        <v>2646</v>
      </c>
      <c r="D40" s="6">
        <v>5000</v>
      </c>
      <c r="E40" s="6">
        <f t="shared" si="10"/>
        <v>220.4118</v>
      </c>
      <c r="F40" s="6">
        <v>221</v>
      </c>
      <c r="G40" s="15">
        <f t="shared" si="11"/>
        <v>87.584118999999987</v>
      </c>
      <c r="H40" s="15">
        <f t="shared" si="9"/>
        <v>-0.5882000000000005</v>
      </c>
      <c r="I40" s="31"/>
      <c r="J40" s="16"/>
      <c r="K40" s="15">
        <f t="shared" si="12"/>
        <v>0.87584118999999994</v>
      </c>
    </row>
    <row r="41" spans="2:11" s="2" customFormat="1" ht="12.75" x14ac:dyDescent="0.25">
      <c r="B41" s="2" t="s">
        <v>30</v>
      </c>
      <c r="C41" s="6">
        <v>2646</v>
      </c>
      <c r="D41" s="6">
        <v>5000</v>
      </c>
      <c r="E41" s="6">
        <f t="shared" si="10"/>
        <v>220.4118</v>
      </c>
      <c r="F41" s="6">
        <v>221</v>
      </c>
      <c r="G41" s="15">
        <f t="shared" si="11"/>
        <v>86.995918999999986</v>
      </c>
      <c r="H41" s="15">
        <f t="shared" si="9"/>
        <v>-0.5882000000000005</v>
      </c>
      <c r="I41" s="31"/>
      <c r="J41" s="16"/>
      <c r="K41" s="15">
        <f t="shared" si="12"/>
        <v>0.86995918999999988</v>
      </c>
    </row>
    <row r="42" spans="2:11" s="2" customFormat="1" ht="12.75" x14ac:dyDescent="0.25">
      <c r="B42" s="2" t="s">
        <v>31</v>
      </c>
      <c r="C42" s="6">
        <v>2646</v>
      </c>
      <c r="D42" s="6">
        <v>5000</v>
      </c>
      <c r="E42" s="6">
        <f t="shared" si="10"/>
        <v>220.4118</v>
      </c>
      <c r="F42" s="6">
        <v>221</v>
      </c>
      <c r="G42" s="15">
        <f t="shared" si="11"/>
        <v>86.407718999999986</v>
      </c>
      <c r="H42" s="15">
        <f t="shared" si="9"/>
        <v>-0.5882000000000005</v>
      </c>
      <c r="I42" s="31"/>
      <c r="J42" s="16"/>
      <c r="K42" s="15">
        <f t="shared" si="12"/>
        <v>0.86407718999999983</v>
      </c>
    </row>
    <row r="43" spans="2:11" s="2" customFormat="1" ht="12.75" x14ac:dyDescent="0.25">
      <c r="B43" s="2" t="s">
        <v>32</v>
      </c>
      <c r="C43" s="6">
        <v>2764</v>
      </c>
      <c r="D43" s="6">
        <v>5000</v>
      </c>
      <c r="E43" s="6">
        <f t="shared" si="10"/>
        <v>230.24119999999999</v>
      </c>
      <c r="F43" s="6">
        <v>230</v>
      </c>
      <c r="G43" s="15">
        <f t="shared" si="11"/>
        <v>85.819518999999985</v>
      </c>
      <c r="H43" s="15">
        <f t="shared" si="9"/>
        <v>0.24119999999999209</v>
      </c>
      <c r="I43" s="31"/>
      <c r="J43" s="16"/>
      <c r="K43" s="15">
        <f t="shared" si="12"/>
        <v>0.85819518999999989</v>
      </c>
    </row>
    <row r="44" spans="2:11" s="2" customFormat="1" ht="12.75" x14ac:dyDescent="0.25">
      <c r="B44" s="2" t="s">
        <v>33</v>
      </c>
      <c r="C44" s="6">
        <v>2764</v>
      </c>
      <c r="D44" s="6">
        <v>5000</v>
      </c>
      <c r="E44" s="6">
        <f t="shared" si="10"/>
        <v>230.24119999999999</v>
      </c>
      <c r="F44" s="6">
        <v>230</v>
      </c>
      <c r="G44" s="15">
        <f t="shared" si="11"/>
        <v>86.060718999999978</v>
      </c>
      <c r="H44" s="15">
        <f t="shared" si="9"/>
        <v>0.24119999999999209</v>
      </c>
      <c r="I44" s="31"/>
      <c r="J44" s="16"/>
      <c r="K44" s="15">
        <f t="shared" si="12"/>
        <v>0.86060718999999974</v>
      </c>
    </row>
    <row r="45" spans="2:11" s="2" customFormat="1" ht="12.75" x14ac:dyDescent="0.25">
      <c r="B45" s="2" t="s">
        <v>17</v>
      </c>
      <c r="C45" s="6">
        <v>2828</v>
      </c>
      <c r="D45" s="6">
        <v>5000</v>
      </c>
      <c r="E45" s="6">
        <f t="shared" si="10"/>
        <v>235.57239999999999</v>
      </c>
      <c r="F45" s="6">
        <v>236</v>
      </c>
      <c r="G45" s="15">
        <f t="shared" si="11"/>
        <v>86.30191899999997</v>
      </c>
      <c r="H45" s="15">
        <f t="shared" si="9"/>
        <v>-0.42760000000001241</v>
      </c>
      <c r="I45" s="31"/>
      <c r="J45" s="16"/>
      <c r="K45" s="15">
        <f t="shared" si="12"/>
        <v>0.86301918999999971</v>
      </c>
    </row>
    <row r="46" spans="2:11" s="2" customFormat="1" ht="12.75" x14ac:dyDescent="0.25">
      <c r="B46" s="2" t="s">
        <v>18</v>
      </c>
      <c r="C46" s="6">
        <v>2828</v>
      </c>
      <c r="D46" s="6">
        <v>5000</v>
      </c>
      <c r="E46" s="6">
        <f t="shared" si="10"/>
        <v>235.57239999999999</v>
      </c>
      <c r="F46" s="6">
        <v>236</v>
      </c>
      <c r="G46" s="15">
        <f t="shared" si="11"/>
        <v>85.874318999999957</v>
      </c>
      <c r="H46" s="15">
        <f t="shared" si="9"/>
        <v>-0.42760000000001241</v>
      </c>
      <c r="I46" s="31"/>
      <c r="J46" s="16"/>
      <c r="K46" s="15">
        <f t="shared" si="12"/>
        <v>0.85874318999999955</v>
      </c>
    </row>
    <row r="47" spans="2:11" s="2" customFormat="1" ht="12.75" x14ac:dyDescent="0.25">
      <c r="B47" s="2" t="s">
        <v>19</v>
      </c>
      <c r="C47" s="6">
        <v>2948</v>
      </c>
      <c r="D47" s="6">
        <v>5000</v>
      </c>
      <c r="E47" s="6">
        <f t="shared" si="10"/>
        <v>245.5684</v>
      </c>
      <c r="F47" s="6">
        <v>246</v>
      </c>
      <c r="G47" s="15">
        <f t="shared" si="11"/>
        <v>85.446718999999945</v>
      </c>
      <c r="H47" s="15">
        <f t="shared" si="9"/>
        <v>-0.43160000000000309</v>
      </c>
      <c r="I47" s="31"/>
      <c r="J47" s="16"/>
      <c r="K47" s="15">
        <f t="shared" si="12"/>
        <v>0.85446718999999949</v>
      </c>
    </row>
    <row r="48" spans="2:11" s="2" customFormat="1" ht="12.75" x14ac:dyDescent="0.25">
      <c r="B48" s="2" t="s">
        <v>20</v>
      </c>
      <c r="C48" s="6">
        <v>2948</v>
      </c>
      <c r="D48" s="6">
        <v>5000</v>
      </c>
      <c r="E48" s="6">
        <f t="shared" si="10"/>
        <v>245.5684</v>
      </c>
      <c r="F48" s="6">
        <v>246</v>
      </c>
      <c r="G48" s="15">
        <f t="shared" si="11"/>
        <v>85.015118999999942</v>
      </c>
      <c r="H48" s="15">
        <f t="shared" si="9"/>
        <v>-0.43160000000000309</v>
      </c>
      <c r="I48" s="31"/>
      <c r="J48" s="16"/>
      <c r="K48" s="15">
        <f t="shared" si="12"/>
        <v>0.85015118999999939</v>
      </c>
    </row>
    <row r="49" spans="2:11" s="2" customFormat="1" ht="12.75" x14ac:dyDescent="0.25">
      <c r="B49" s="2" t="s">
        <v>21</v>
      </c>
      <c r="C49" s="6">
        <v>2948</v>
      </c>
      <c r="D49" s="6">
        <v>5000</v>
      </c>
      <c r="E49" s="6">
        <f t="shared" si="10"/>
        <v>245.5684</v>
      </c>
      <c r="F49" s="6">
        <v>246</v>
      </c>
      <c r="G49" s="15">
        <f t="shared" si="11"/>
        <v>84.583518999999939</v>
      </c>
      <c r="H49" s="15">
        <f t="shared" si="9"/>
        <v>-0.43160000000000309</v>
      </c>
      <c r="I49" s="31"/>
      <c r="J49" s="16"/>
      <c r="K49" s="15">
        <f t="shared" si="12"/>
        <v>0.8458351899999994</v>
      </c>
    </row>
    <row r="50" spans="2:11" s="2" customFormat="1" ht="13.5" thickBot="1" x14ac:dyDescent="0.3">
      <c r="B50" s="2" t="s">
        <v>119</v>
      </c>
      <c r="C50" s="6">
        <v>1348</v>
      </c>
      <c r="D50" s="6">
        <v>5000</v>
      </c>
      <c r="E50" s="6">
        <f t="shared" si="10"/>
        <v>112.2884</v>
      </c>
      <c r="F50" s="6">
        <v>0</v>
      </c>
      <c r="G50" s="15">
        <f t="shared" si="11"/>
        <v>84.151918999999936</v>
      </c>
      <c r="H50" s="15">
        <f t="shared" si="9"/>
        <v>112.2884</v>
      </c>
      <c r="K50" s="15">
        <f t="shared" si="12"/>
        <v>0.84151918999999942</v>
      </c>
    </row>
    <row r="51" spans="2:11" s="2" customFormat="1" ht="13.5" thickBot="1" x14ac:dyDescent="0.3">
      <c r="B51" s="7" t="s">
        <v>22</v>
      </c>
      <c r="C51" s="8">
        <f>SUM(C38:C50)</f>
        <v>34606</v>
      </c>
      <c r="D51" s="9" t="s">
        <v>23</v>
      </c>
      <c r="E51" s="8">
        <f>SUM(E38:E50)</f>
        <v>2882.6797999999999</v>
      </c>
      <c r="F51" s="8">
        <f>SUM(F38:F50)</f>
        <v>2775</v>
      </c>
      <c r="G51" s="30">
        <f>SUM(G38:G50)</f>
        <v>1121.1743469999994</v>
      </c>
      <c r="H51" s="30">
        <f>SUM(H38:H50)</f>
        <v>107.67979999999994</v>
      </c>
      <c r="I51" s="34">
        <f>H36/12</f>
        <v>0.01</v>
      </c>
      <c r="J51" s="19"/>
      <c r="K51" s="29">
        <f>SUM(K38:K50)</f>
        <v>11.211743469999996</v>
      </c>
    </row>
    <row r="52" spans="2:11" s="2" customFormat="1" ht="12.75" x14ac:dyDescent="0.25">
      <c r="G52" s="15"/>
      <c r="H52" s="15"/>
      <c r="I52" s="31"/>
      <c r="J52" s="16"/>
      <c r="K52" s="15"/>
    </row>
    <row r="53" spans="2:11" s="2" customFormat="1" ht="13.5" customHeight="1" x14ac:dyDescent="0.25">
      <c r="B53" s="2" t="s">
        <v>24</v>
      </c>
      <c r="C53" s="10">
        <f>G51*1%</f>
        <v>11.211743469999995</v>
      </c>
      <c r="F53" s="2" t="s">
        <v>25</v>
      </c>
      <c r="G53" s="73">
        <f>$C53+$H51</f>
        <v>118.89154346999993</v>
      </c>
      <c r="H53" s="15"/>
      <c r="I53" s="15">
        <f>SUM($G$14,$G$33,$G$53)</f>
        <v>207.65206246999992</v>
      </c>
      <c r="J53" s="143" t="str">
        <f>IF($K51=$C53,"Intt OK","Intt CHECK IT")</f>
        <v>Intt OK</v>
      </c>
      <c r="K53" s="15"/>
    </row>
    <row r="54" spans="2:11" s="1" customFormat="1" ht="23.25" x14ac:dyDescent="0.25">
      <c r="H54" s="53"/>
      <c r="I54" s="135" t="str">
        <f>IF($I53=$G58,"OK","CHECK IT")</f>
        <v>OK</v>
      </c>
      <c r="J54" s="20"/>
      <c r="K54" s="28"/>
    </row>
    <row r="55" spans="2:11" s="2" customFormat="1" ht="12.75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136" t="s">
        <v>36</v>
      </c>
      <c r="J55" s="18"/>
      <c r="K55" s="15"/>
    </row>
    <row r="56" spans="2:11" s="2" customFormat="1" ht="12.75" x14ac:dyDescent="0.25">
      <c r="B56" s="439" t="s">
        <v>113</v>
      </c>
      <c r="C56" s="439"/>
      <c r="D56" s="439"/>
      <c r="E56" s="439" t="s">
        <v>114</v>
      </c>
      <c r="F56" s="439"/>
      <c r="G56" s="4" t="s">
        <v>115</v>
      </c>
      <c r="H56" s="466">
        <v>0.12</v>
      </c>
      <c r="I56" s="467"/>
      <c r="J56" s="17"/>
      <c r="K56" s="15"/>
    </row>
    <row r="57" spans="2:11" s="2" customFormat="1" ht="12.75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6"/>
      <c r="K57" s="15"/>
    </row>
    <row r="58" spans="2:11" s="2" customFormat="1" ht="12.75" x14ac:dyDescent="0.25">
      <c r="B58" s="2" t="s">
        <v>27</v>
      </c>
      <c r="C58" s="6">
        <v>2948</v>
      </c>
      <c r="D58" s="6">
        <v>5000</v>
      </c>
      <c r="E58" s="6">
        <f>C58*8.33%</f>
        <v>245.5684</v>
      </c>
      <c r="F58" s="6">
        <v>246</v>
      </c>
      <c r="G58" s="15">
        <f>$G$14+$G$33+$G$53</f>
        <v>207.65206246999992</v>
      </c>
      <c r="H58" s="15">
        <f t="shared" ref="H58:H70" si="13">E58-F58</f>
        <v>-0.43160000000000309</v>
      </c>
      <c r="I58" s="31"/>
      <c r="J58" s="16"/>
      <c r="K58" s="15">
        <f>($G58)*($H$56/12)</f>
        <v>2.0765206246999992</v>
      </c>
    </row>
    <row r="59" spans="2:11" s="2" customFormat="1" ht="12.75" x14ac:dyDescent="0.25">
      <c r="B59" s="2" t="s">
        <v>28</v>
      </c>
      <c r="C59" s="6">
        <v>3083</v>
      </c>
      <c r="D59" s="6">
        <v>5000</v>
      </c>
      <c r="E59" s="6">
        <f t="shared" ref="E59:E69" si="14">C59*8.33%</f>
        <v>256.81389999999999</v>
      </c>
      <c r="F59" s="6">
        <v>257</v>
      </c>
      <c r="G59" s="15">
        <f t="shared" ref="G59:G70" si="15">$G58+$H58</f>
        <v>207.22046246999992</v>
      </c>
      <c r="H59" s="15">
        <f t="shared" si="13"/>
        <v>-0.18610000000001037</v>
      </c>
      <c r="I59" s="31"/>
      <c r="J59" s="16"/>
      <c r="K59" s="15">
        <f t="shared" ref="K59:K70" si="16">($G59)*($H$56/12)</f>
        <v>2.072204624699999</v>
      </c>
    </row>
    <row r="60" spans="2:11" s="2" customFormat="1" ht="12.75" x14ac:dyDescent="0.25">
      <c r="B60" s="2" t="s">
        <v>29</v>
      </c>
      <c r="C60" s="6">
        <v>3083</v>
      </c>
      <c r="D60" s="6">
        <v>5000</v>
      </c>
      <c r="E60" s="6">
        <f t="shared" si="14"/>
        <v>256.81389999999999</v>
      </c>
      <c r="F60" s="6">
        <v>257</v>
      </c>
      <c r="G60" s="15">
        <f t="shared" si="15"/>
        <v>207.03436246999991</v>
      </c>
      <c r="H60" s="15">
        <f t="shared" si="13"/>
        <v>-0.18610000000001037</v>
      </c>
      <c r="I60" s="31"/>
      <c r="J60" s="16"/>
      <c r="K60" s="15">
        <f t="shared" si="16"/>
        <v>2.0703436246999991</v>
      </c>
    </row>
    <row r="61" spans="2:11" s="2" customFormat="1" ht="12.75" x14ac:dyDescent="0.25">
      <c r="B61" s="2" t="s">
        <v>30</v>
      </c>
      <c r="C61" s="6">
        <v>3083</v>
      </c>
      <c r="D61" s="6">
        <v>5000</v>
      </c>
      <c r="E61" s="6">
        <f t="shared" si="14"/>
        <v>256.81389999999999</v>
      </c>
      <c r="F61" s="6">
        <v>257</v>
      </c>
      <c r="G61" s="15">
        <f t="shared" si="15"/>
        <v>206.8482624699999</v>
      </c>
      <c r="H61" s="15">
        <f t="shared" si="13"/>
        <v>-0.18610000000001037</v>
      </c>
      <c r="I61" s="31"/>
      <c r="J61" s="16"/>
      <c r="K61" s="15">
        <f t="shared" si="16"/>
        <v>2.0684826246999988</v>
      </c>
    </row>
    <row r="62" spans="2:11" s="2" customFormat="1" ht="12.75" x14ac:dyDescent="0.25">
      <c r="B62" s="2" t="s">
        <v>31</v>
      </c>
      <c r="C62" s="6">
        <v>3083</v>
      </c>
      <c r="D62" s="6">
        <v>5000</v>
      </c>
      <c r="E62" s="6">
        <f t="shared" si="14"/>
        <v>256.81389999999999</v>
      </c>
      <c r="F62" s="6">
        <v>257</v>
      </c>
      <c r="G62" s="15">
        <f t="shared" si="15"/>
        <v>206.66216246999988</v>
      </c>
      <c r="H62" s="15">
        <f t="shared" si="13"/>
        <v>-0.18610000000001037</v>
      </c>
      <c r="I62" s="31"/>
      <c r="J62" s="16"/>
      <c r="K62" s="15">
        <f t="shared" si="16"/>
        <v>2.0666216246999989</v>
      </c>
    </row>
    <row r="63" spans="2:11" s="2" customFormat="1" ht="12.75" x14ac:dyDescent="0.25">
      <c r="B63" s="2" t="s">
        <v>32</v>
      </c>
      <c r="C63" s="6">
        <v>3083</v>
      </c>
      <c r="D63" s="6">
        <v>5000</v>
      </c>
      <c r="E63" s="6">
        <f t="shared" si="14"/>
        <v>256.81389999999999</v>
      </c>
      <c r="F63" s="6">
        <v>257</v>
      </c>
      <c r="G63" s="15">
        <f t="shared" si="15"/>
        <v>206.47606246999987</v>
      </c>
      <c r="H63" s="15">
        <f t="shared" si="13"/>
        <v>-0.18610000000001037</v>
      </c>
      <c r="I63" s="31"/>
      <c r="J63" s="16"/>
      <c r="K63" s="15">
        <f t="shared" si="16"/>
        <v>2.064760624699999</v>
      </c>
    </row>
    <row r="64" spans="2:11" s="2" customFormat="1" ht="12.75" x14ac:dyDescent="0.25">
      <c r="B64" s="2" t="s">
        <v>33</v>
      </c>
      <c r="C64" s="6">
        <v>3083</v>
      </c>
      <c r="D64" s="6">
        <v>5000</v>
      </c>
      <c r="E64" s="6">
        <f t="shared" si="14"/>
        <v>256.81389999999999</v>
      </c>
      <c r="F64" s="6">
        <v>257</v>
      </c>
      <c r="G64" s="15">
        <f t="shared" si="15"/>
        <v>206.28996246999986</v>
      </c>
      <c r="H64" s="15">
        <f t="shared" si="13"/>
        <v>-0.18610000000001037</v>
      </c>
      <c r="I64" s="31"/>
      <c r="J64" s="16"/>
      <c r="K64" s="15">
        <f t="shared" si="16"/>
        <v>2.0628996246999987</v>
      </c>
    </row>
    <row r="65" spans="1:11" s="2" customFormat="1" ht="12.75" x14ac:dyDescent="0.25">
      <c r="B65" s="2" t="s">
        <v>17</v>
      </c>
      <c r="C65" s="6">
        <v>3155</v>
      </c>
      <c r="D65" s="6">
        <v>5000</v>
      </c>
      <c r="E65" s="6">
        <f t="shared" si="14"/>
        <v>262.81150000000002</v>
      </c>
      <c r="F65" s="6">
        <v>263</v>
      </c>
      <c r="G65" s="15">
        <f t="shared" si="15"/>
        <v>206.10386246999985</v>
      </c>
      <c r="H65" s="15">
        <f t="shared" si="13"/>
        <v>-0.18849999999997635</v>
      </c>
      <c r="I65" s="31"/>
      <c r="J65" s="16"/>
      <c r="K65" s="15">
        <f t="shared" si="16"/>
        <v>2.0610386246999988</v>
      </c>
    </row>
    <row r="66" spans="1:11" s="2" customFormat="1" ht="12.75" x14ac:dyDescent="0.25">
      <c r="B66" s="2" t="s">
        <v>18</v>
      </c>
      <c r="C66" s="6">
        <v>3404</v>
      </c>
      <c r="D66" s="6">
        <v>5000</v>
      </c>
      <c r="E66" s="6">
        <f t="shared" si="14"/>
        <v>283.5532</v>
      </c>
      <c r="F66" s="6">
        <v>283</v>
      </c>
      <c r="G66" s="15">
        <f t="shared" si="15"/>
        <v>205.91536246999988</v>
      </c>
      <c r="H66" s="15">
        <f t="shared" si="13"/>
        <v>0.55320000000000391</v>
      </c>
      <c r="I66" s="31"/>
      <c r="J66" s="16"/>
      <c r="K66" s="15">
        <f t="shared" si="16"/>
        <v>2.0591536246999986</v>
      </c>
    </row>
    <row r="67" spans="1:11" s="2" customFormat="1" ht="12.75" x14ac:dyDescent="0.25">
      <c r="B67" s="2" t="s">
        <v>19</v>
      </c>
      <c r="C67" s="6">
        <v>3404</v>
      </c>
      <c r="D67" s="6">
        <v>5000</v>
      </c>
      <c r="E67" s="6">
        <f t="shared" si="14"/>
        <v>283.5532</v>
      </c>
      <c r="F67" s="6">
        <v>283</v>
      </c>
      <c r="G67" s="15">
        <f t="shared" si="15"/>
        <v>206.46856246999988</v>
      </c>
      <c r="H67" s="15">
        <f t="shared" si="13"/>
        <v>0.55320000000000391</v>
      </c>
      <c r="I67" s="31"/>
      <c r="J67" s="16"/>
      <c r="K67" s="15">
        <f t="shared" si="16"/>
        <v>2.0646856246999987</v>
      </c>
    </row>
    <row r="68" spans="1:11" s="2" customFormat="1" ht="12.75" x14ac:dyDescent="0.25">
      <c r="B68" s="2" t="s">
        <v>20</v>
      </c>
      <c r="C68" s="6">
        <v>3404</v>
      </c>
      <c r="D68" s="6">
        <v>5000</v>
      </c>
      <c r="E68" s="6">
        <f t="shared" si="14"/>
        <v>283.5532</v>
      </c>
      <c r="F68" s="6">
        <v>283</v>
      </c>
      <c r="G68" s="15">
        <f t="shared" si="15"/>
        <v>207.02176246999989</v>
      </c>
      <c r="H68" s="15">
        <f t="shared" si="13"/>
        <v>0.55320000000000391</v>
      </c>
      <c r="I68" s="31"/>
      <c r="J68" s="16"/>
      <c r="K68" s="15">
        <f t="shared" si="16"/>
        <v>2.0702176246999988</v>
      </c>
    </row>
    <row r="69" spans="1:11" s="2" customFormat="1" ht="12.75" x14ac:dyDescent="0.25">
      <c r="B69" s="2" t="s">
        <v>21</v>
      </c>
      <c r="C69" s="6">
        <v>4209</v>
      </c>
      <c r="D69" s="6">
        <v>5000</v>
      </c>
      <c r="E69" s="6">
        <f t="shared" si="14"/>
        <v>350.60969999999998</v>
      </c>
      <c r="F69" s="6">
        <v>351</v>
      </c>
      <c r="G69" s="15">
        <f t="shared" si="15"/>
        <v>207.57496246999989</v>
      </c>
      <c r="H69" s="15">
        <f t="shared" si="13"/>
        <v>-0.39030000000002474</v>
      </c>
      <c r="K69" s="15">
        <f t="shared" si="16"/>
        <v>2.0757496246999989</v>
      </c>
    </row>
    <row r="70" spans="1:11" s="2" customFormat="1" ht="12.75" x14ac:dyDescent="0.25">
      <c r="A70" s="2" t="s">
        <v>54</v>
      </c>
      <c r="B70" s="2" t="s">
        <v>119</v>
      </c>
      <c r="C70" s="6">
        <v>7825</v>
      </c>
      <c r="D70" s="6">
        <v>5000</v>
      </c>
      <c r="E70" s="6">
        <f t="shared" ref="E70" si="17">$C70*8.33%</f>
        <v>651.82249999999999</v>
      </c>
      <c r="F70" s="6">
        <v>417</v>
      </c>
      <c r="G70" s="15">
        <f t="shared" si="15"/>
        <v>207.18466246999986</v>
      </c>
      <c r="H70" s="15">
        <f t="shared" si="13"/>
        <v>234.82249999999999</v>
      </c>
      <c r="K70" s="15">
        <f t="shared" si="16"/>
        <v>2.0718466246999987</v>
      </c>
    </row>
    <row r="71" spans="1:11" s="2" customFormat="1" ht="12.75" x14ac:dyDescent="0.25">
      <c r="B71" s="7" t="s">
        <v>22</v>
      </c>
      <c r="C71" s="8">
        <f>SUM(C58:C70)</f>
        <v>46847</v>
      </c>
      <c r="D71" s="9" t="s">
        <v>23</v>
      </c>
      <c r="E71" s="8">
        <f t="shared" ref="E71:H71" si="18">SUM(E58:E70)</f>
        <v>3902.3550999999998</v>
      </c>
      <c r="F71" s="8">
        <f t="shared" si="18"/>
        <v>3668</v>
      </c>
      <c r="G71" s="8">
        <f t="shared" si="18"/>
        <v>2688.4525121099982</v>
      </c>
      <c r="H71" s="8">
        <f t="shared" si="18"/>
        <v>234.35509999999994</v>
      </c>
      <c r="I71" s="34">
        <f>H56/12</f>
        <v>0.01</v>
      </c>
      <c r="J71" s="19"/>
      <c r="K71" s="8">
        <f t="shared" ref="K71" si="19">SUM(K58:K70)</f>
        <v>26.884525121099983</v>
      </c>
    </row>
    <row r="72" spans="1:11" s="2" customFormat="1" ht="12.75" x14ac:dyDescent="0.25">
      <c r="G72" s="15"/>
      <c r="H72" s="15"/>
      <c r="I72" s="31"/>
      <c r="J72" s="16"/>
      <c r="K72" s="15"/>
    </row>
    <row r="73" spans="1:11" s="2" customFormat="1" ht="14.25" customHeight="1" x14ac:dyDescent="0.25">
      <c r="B73" s="2" t="s">
        <v>24</v>
      </c>
      <c r="C73" s="10">
        <f>G71*1%</f>
        <v>26.884525121099983</v>
      </c>
      <c r="F73" s="2" t="s">
        <v>25</v>
      </c>
      <c r="G73" s="73">
        <f>$C73+$H71</f>
        <v>261.23962512109995</v>
      </c>
      <c r="H73" s="15"/>
      <c r="I73" s="15">
        <f>SUM($G$14,$G$33,$G$53,$G$73)</f>
        <v>468.89168759109987</v>
      </c>
      <c r="J73" s="143" t="str">
        <f>IF(K71=$C73,"Intt OK","Intt CHECK IT")</f>
        <v>Intt OK</v>
      </c>
      <c r="K73" s="15"/>
    </row>
    <row r="74" spans="1:11" s="1" customFormat="1" ht="23.25" x14ac:dyDescent="0.25">
      <c r="H74" s="53"/>
      <c r="I74" s="135" t="str">
        <f>IF($I73=$G78,"OK","CHECK IT")</f>
        <v>OK</v>
      </c>
      <c r="J74" s="18"/>
      <c r="K74" s="28"/>
    </row>
    <row r="75" spans="1:11" s="2" customFormat="1" ht="12.75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136" t="s">
        <v>37</v>
      </c>
      <c r="J75" s="17"/>
      <c r="K75" s="15"/>
    </row>
    <row r="76" spans="1:11" s="2" customFormat="1" ht="12.75" x14ac:dyDescent="0.25">
      <c r="B76" s="439" t="s">
        <v>113</v>
      </c>
      <c r="C76" s="439"/>
      <c r="D76" s="439"/>
      <c r="E76" s="439" t="s">
        <v>114</v>
      </c>
      <c r="F76" s="439"/>
      <c r="G76" s="4" t="s">
        <v>115</v>
      </c>
      <c r="H76" s="55">
        <v>0.12</v>
      </c>
      <c r="I76" s="31"/>
      <c r="J76" s="16"/>
      <c r="K76" s="15"/>
    </row>
    <row r="77" spans="1:11" s="2" customFormat="1" ht="12.75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6"/>
      <c r="K77" s="15"/>
    </row>
    <row r="78" spans="1:11" s="2" customFormat="1" ht="12.75" x14ac:dyDescent="0.25">
      <c r="B78" s="2" t="s">
        <v>27</v>
      </c>
      <c r="C78" s="6">
        <v>4209</v>
      </c>
      <c r="D78" s="6">
        <v>5000</v>
      </c>
      <c r="E78" s="6">
        <f>C78*8.33%</f>
        <v>350.60969999999998</v>
      </c>
      <c r="F78" s="6">
        <v>351</v>
      </c>
      <c r="G78" s="15">
        <f>$G$14+$G$33+$G$53+$G$73</f>
        <v>468.89168759109987</v>
      </c>
      <c r="H78" s="15">
        <f t="shared" ref="H78:H90" si="20">E78-F78</f>
        <v>-0.39030000000002474</v>
      </c>
      <c r="I78" s="31"/>
      <c r="J78" s="16"/>
      <c r="K78" s="15">
        <f>($G78)*($H$76/12)</f>
        <v>4.6889168759109987</v>
      </c>
    </row>
    <row r="79" spans="1:11" s="2" customFormat="1" ht="12.75" x14ac:dyDescent="0.25">
      <c r="B79" s="2" t="s">
        <v>119</v>
      </c>
      <c r="C79" s="6">
        <v>7824</v>
      </c>
      <c r="D79" s="6">
        <v>5000</v>
      </c>
      <c r="E79" s="6">
        <f t="shared" ref="E79:E90" si="21">C79*8.33%</f>
        <v>651.73919999999998</v>
      </c>
      <c r="F79" s="6">
        <v>417</v>
      </c>
      <c r="G79" s="15">
        <f t="shared" ref="G79:G90" si="22">$G78+$H78</f>
        <v>468.50138759109984</v>
      </c>
      <c r="H79" s="15">
        <f t="shared" si="20"/>
        <v>234.73919999999998</v>
      </c>
      <c r="I79" s="31"/>
      <c r="J79" s="16"/>
      <c r="K79" s="15">
        <f t="shared" ref="K79:K90" si="23">($G79)*($H$76/12)</f>
        <v>4.6850138759109985</v>
      </c>
    </row>
    <row r="80" spans="1:11" s="2" customFormat="1" ht="12.75" x14ac:dyDescent="0.25">
      <c r="B80" s="2" t="s">
        <v>28</v>
      </c>
      <c r="C80" s="6">
        <v>4209</v>
      </c>
      <c r="D80" s="6">
        <v>5000</v>
      </c>
      <c r="E80" s="6">
        <f t="shared" si="21"/>
        <v>350.60969999999998</v>
      </c>
      <c r="F80" s="6">
        <v>351</v>
      </c>
      <c r="G80" s="15">
        <f t="shared" si="22"/>
        <v>703.24058759109982</v>
      </c>
      <c r="H80" s="15">
        <f t="shared" si="20"/>
        <v>-0.39030000000002474</v>
      </c>
      <c r="I80" s="31"/>
      <c r="J80" s="16"/>
      <c r="K80" s="15">
        <f t="shared" si="23"/>
        <v>7.0324058759109986</v>
      </c>
    </row>
    <row r="81" spans="2:11" s="2" customFormat="1" ht="12.75" x14ac:dyDescent="0.25">
      <c r="B81" s="2" t="s">
        <v>29</v>
      </c>
      <c r="C81" s="6">
        <v>4209</v>
      </c>
      <c r="D81" s="6">
        <v>5000</v>
      </c>
      <c r="E81" s="6">
        <f t="shared" si="21"/>
        <v>350.60969999999998</v>
      </c>
      <c r="F81" s="6">
        <v>351</v>
      </c>
      <c r="G81" s="15">
        <f t="shared" si="22"/>
        <v>702.8502875910998</v>
      </c>
      <c r="H81" s="15">
        <f t="shared" si="20"/>
        <v>-0.39030000000002474</v>
      </c>
      <c r="I81" s="31"/>
      <c r="J81" s="16"/>
      <c r="K81" s="15">
        <f t="shared" si="23"/>
        <v>7.0285028759109984</v>
      </c>
    </row>
    <row r="82" spans="2:11" s="2" customFormat="1" ht="12.75" x14ac:dyDescent="0.25">
      <c r="B82" s="2" t="s">
        <v>30</v>
      </c>
      <c r="C82" s="6">
        <v>4209</v>
      </c>
      <c r="D82" s="6">
        <v>5000</v>
      </c>
      <c r="E82" s="6">
        <f t="shared" si="21"/>
        <v>350.60969999999998</v>
      </c>
      <c r="F82" s="6">
        <v>351</v>
      </c>
      <c r="G82" s="15">
        <f t="shared" si="22"/>
        <v>702.45998759109978</v>
      </c>
      <c r="H82" s="15">
        <f t="shared" si="20"/>
        <v>-0.39030000000002474</v>
      </c>
      <c r="I82" s="31"/>
      <c r="J82" s="16"/>
      <c r="K82" s="15">
        <f t="shared" si="23"/>
        <v>7.0245998759109982</v>
      </c>
    </row>
    <row r="83" spans="2:11" s="2" customFormat="1" ht="12.75" x14ac:dyDescent="0.25">
      <c r="B83" s="2" t="s">
        <v>31</v>
      </c>
      <c r="C83" s="6">
        <v>4209</v>
      </c>
      <c r="D83" s="6">
        <v>5000</v>
      </c>
      <c r="E83" s="6">
        <f t="shared" si="21"/>
        <v>350.60969999999998</v>
      </c>
      <c r="F83" s="6">
        <v>351</v>
      </c>
      <c r="G83" s="15">
        <f t="shared" si="22"/>
        <v>702.06968759109975</v>
      </c>
      <c r="H83" s="15">
        <f t="shared" si="20"/>
        <v>-0.39030000000002474</v>
      </c>
      <c r="I83" s="31"/>
      <c r="J83" s="16"/>
      <c r="K83" s="15">
        <f t="shared" si="23"/>
        <v>7.020696875910998</v>
      </c>
    </row>
    <row r="84" spans="2:11" s="2" customFormat="1" ht="12.75" x14ac:dyDescent="0.25">
      <c r="B84" s="2" t="s">
        <v>32</v>
      </c>
      <c r="C84" s="6">
        <v>4554</v>
      </c>
      <c r="D84" s="6">
        <v>5000</v>
      </c>
      <c r="E84" s="6">
        <f t="shared" si="21"/>
        <v>379.34820000000002</v>
      </c>
      <c r="F84" s="6">
        <v>379</v>
      </c>
      <c r="G84" s="15">
        <f t="shared" si="22"/>
        <v>701.67938759109973</v>
      </c>
      <c r="H84" s="15">
        <f t="shared" si="20"/>
        <v>0.34820000000001983</v>
      </c>
      <c r="I84" s="31"/>
      <c r="J84" s="16"/>
      <c r="K84" s="15">
        <f t="shared" si="23"/>
        <v>7.0167938759109978</v>
      </c>
    </row>
    <row r="85" spans="2:11" s="2" customFormat="1" ht="12.75" x14ac:dyDescent="0.25">
      <c r="B85" s="2" t="s">
        <v>33</v>
      </c>
      <c r="C85" s="6">
        <v>4554</v>
      </c>
      <c r="D85" s="6">
        <v>5000</v>
      </c>
      <c r="E85" s="6">
        <f t="shared" si="21"/>
        <v>379.34820000000002</v>
      </c>
      <c r="F85" s="6">
        <v>379</v>
      </c>
      <c r="G85" s="15">
        <f t="shared" si="22"/>
        <v>702.02758759109975</v>
      </c>
      <c r="H85" s="15">
        <f t="shared" si="20"/>
        <v>0.34820000000001983</v>
      </c>
      <c r="I85" s="31"/>
      <c r="J85" s="16"/>
      <c r="K85" s="15">
        <f t="shared" si="23"/>
        <v>7.0202758759109978</v>
      </c>
    </row>
    <row r="86" spans="2:11" s="2" customFormat="1" ht="12.75" x14ac:dyDescent="0.25">
      <c r="B86" s="2" t="s">
        <v>17</v>
      </c>
      <c r="C86" s="6">
        <v>4660</v>
      </c>
      <c r="D86" s="6">
        <v>5000</v>
      </c>
      <c r="E86" s="6">
        <f t="shared" si="21"/>
        <v>388.178</v>
      </c>
      <c r="F86" s="6">
        <v>388</v>
      </c>
      <c r="G86" s="15">
        <f t="shared" si="22"/>
        <v>702.37578759109977</v>
      </c>
      <c r="H86" s="15">
        <f t="shared" si="20"/>
        <v>0.17799999999999727</v>
      </c>
      <c r="I86" s="31"/>
      <c r="J86" s="16"/>
      <c r="K86" s="15">
        <f t="shared" si="23"/>
        <v>7.0237578759109978</v>
      </c>
    </row>
    <row r="87" spans="2:11" s="2" customFormat="1" ht="12.75" x14ac:dyDescent="0.25">
      <c r="B87" s="2" t="s">
        <v>18</v>
      </c>
      <c r="C87" s="6">
        <v>4660</v>
      </c>
      <c r="D87" s="6">
        <v>5000</v>
      </c>
      <c r="E87" s="6">
        <f t="shared" si="21"/>
        <v>388.178</v>
      </c>
      <c r="F87" s="6">
        <v>388</v>
      </c>
      <c r="G87" s="15">
        <f t="shared" si="22"/>
        <v>702.55378759109976</v>
      </c>
      <c r="H87" s="15">
        <f t="shared" si="20"/>
        <v>0.17799999999999727</v>
      </c>
      <c r="I87" s="31"/>
      <c r="J87" s="16"/>
      <c r="K87" s="15">
        <f t="shared" si="23"/>
        <v>7.0255378759109979</v>
      </c>
    </row>
    <row r="88" spans="2:11" s="2" customFormat="1" ht="12.75" x14ac:dyDescent="0.25">
      <c r="B88" s="2" t="s">
        <v>19</v>
      </c>
      <c r="C88" s="6">
        <v>4660</v>
      </c>
      <c r="D88" s="6">
        <v>5000</v>
      </c>
      <c r="E88" s="6">
        <f t="shared" si="21"/>
        <v>388.178</v>
      </c>
      <c r="F88" s="6">
        <v>388</v>
      </c>
      <c r="G88" s="15">
        <f t="shared" si="22"/>
        <v>702.73178759109976</v>
      </c>
      <c r="H88" s="15">
        <f t="shared" si="20"/>
        <v>0.17799999999999727</v>
      </c>
      <c r="K88" s="15">
        <f t="shared" si="23"/>
        <v>7.027317875910998</v>
      </c>
    </row>
    <row r="89" spans="2:11" s="2" customFormat="1" ht="12.75" x14ac:dyDescent="0.25">
      <c r="B89" s="2" t="s">
        <v>20</v>
      </c>
      <c r="C89" s="6">
        <v>4660</v>
      </c>
      <c r="D89" s="6">
        <v>5000</v>
      </c>
      <c r="E89" s="6">
        <f t="shared" si="21"/>
        <v>388.178</v>
      </c>
      <c r="F89" s="6">
        <v>388</v>
      </c>
      <c r="G89" s="15">
        <f t="shared" si="22"/>
        <v>702.90978759109976</v>
      </c>
      <c r="H89" s="15">
        <f t="shared" si="20"/>
        <v>0.17799999999999727</v>
      </c>
      <c r="K89" s="15">
        <f t="shared" si="23"/>
        <v>7.0290978759109981</v>
      </c>
    </row>
    <row r="90" spans="2:11" s="2" customFormat="1" ht="13.5" thickBot="1" x14ac:dyDescent="0.3">
      <c r="B90" s="2" t="s">
        <v>21</v>
      </c>
      <c r="C90" s="6">
        <v>4660</v>
      </c>
      <c r="D90" s="6">
        <v>5000</v>
      </c>
      <c r="E90" s="6">
        <f t="shared" si="21"/>
        <v>388.178</v>
      </c>
      <c r="F90" s="6">
        <v>388</v>
      </c>
      <c r="G90" s="15">
        <f t="shared" si="22"/>
        <v>703.08778759109975</v>
      </c>
      <c r="H90" s="15">
        <f t="shared" si="20"/>
        <v>0.17799999999999727</v>
      </c>
      <c r="K90" s="15">
        <f t="shared" si="23"/>
        <v>7.0308778759109973</v>
      </c>
    </row>
    <row r="91" spans="2:11" s="2" customFormat="1" ht="13.5" thickBot="1" x14ac:dyDescent="0.3">
      <c r="B91" s="7" t="s">
        <v>22</v>
      </c>
      <c r="C91" s="8">
        <f>SUM(C78:C90)</f>
        <v>61277</v>
      </c>
      <c r="D91" s="9" t="s">
        <v>23</v>
      </c>
      <c r="E91" s="8">
        <f>SUM(E78:E90)</f>
        <v>5104.3740999999991</v>
      </c>
      <c r="F91" s="8">
        <f>SUM(F78:F90)</f>
        <v>4870</v>
      </c>
      <c r="G91" s="30">
        <f>SUM(G78:G90)</f>
        <v>8665.3795386842958</v>
      </c>
      <c r="H91" s="30">
        <f>SUM(H78:H90)</f>
        <v>234.37409999999988</v>
      </c>
      <c r="I91" s="34">
        <f>H76/12</f>
        <v>0.01</v>
      </c>
      <c r="J91" s="19"/>
      <c r="K91" s="29">
        <f>SUM(K78:K90)</f>
        <v>86.653795386842972</v>
      </c>
    </row>
    <row r="92" spans="2:11" s="2" customFormat="1" ht="12.75" x14ac:dyDescent="0.25">
      <c r="G92" s="15"/>
      <c r="H92" s="15"/>
      <c r="I92" s="31"/>
      <c r="J92" s="16"/>
      <c r="K92" s="15"/>
    </row>
    <row r="93" spans="2:11" s="2" customFormat="1" ht="15.75" customHeight="1" x14ac:dyDescent="0.25">
      <c r="B93" s="2" t="s">
        <v>24</v>
      </c>
      <c r="C93" s="10">
        <f>G91*1%</f>
        <v>86.653795386842958</v>
      </c>
      <c r="F93" s="2" t="s">
        <v>25</v>
      </c>
      <c r="G93" s="73">
        <f>$C93+$H91</f>
        <v>321.02789538684283</v>
      </c>
      <c r="H93" s="15"/>
      <c r="I93" s="15">
        <f>SUM($G$14,$G$33,$G$53,$G$73,$G$93)</f>
        <v>789.9195829779427</v>
      </c>
      <c r="J93" s="143" t="str">
        <f>IF(K91=$C93,"Intt OK","Intt CHECK IT")</f>
        <v>Intt OK</v>
      </c>
      <c r="K93" s="15"/>
    </row>
    <row r="94" spans="2:11" s="1" customFormat="1" ht="23.25" x14ac:dyDescent="0.25">
      <c r="H94" s="53"/>
      <c r="I94" s="135" t="str">
        <f>IF($I93=$G98,"OK","CHECK IT")</f>
        <v>OK</v>
      </c>
      <c r="J94" s="18"/>
      <c r="K94" s="28"/>
    </row>
    <row r="95" spans="2:11" s="2" customFormat="1" ht="12.75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137" t="s">
        <v>38</v>
      </c>
      <c r="J95" s="20"/>
      <c r="K95" s="15"/>
    </row>
    <row r="96" spans="2:11" s="2" customFormat="1" ht="12.75" x14ac:dyDescent="0.25">
      <c r="B96" s="439" t="s">
        <v>113</v>
      </c>
      <c r="C96" s="439"/>
      <c r="D96" s="439"/>
      <c r="E96" s="439" t="s">
        <v>114</v>
      </c>
      <c r="F96" s="439"/>
      <c r="G96" s="4" t="s">
        <v>115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0</v>
      </c>
      <c r="D98" s="6">
        <v>5000</v>
      </c>
      <c r="E98" s="6">
        <f>C98*8.33%</f>
        <v>0</v>
      </c>
      <c r="F98" s="6">
        <v>0</v>
      </c>
      <c r="G98" s="15">
        <f>$G$14+$G$33+$G$53+$G$73+$G$93</f>
        <v>789.9195829779427</v>
      </c>
      <c r="H98" s="15">
        <f t="shared" ref="H98:H109" si="24">E98-F98</f>
        <v>0</v>
      </c>
      <c r="I98" s="36">
        <v>0.12</v>
      </c>
      <c r="J98" s="22"/>
      <c r="K98" s="15">
        <f>($G98)*($H$96/12)</f>
        <v>7.8991958297794271</v>
      </c>
    </row>
    <row r="99" spans="2:15" s="2" customFormat="1" ht="12.75" customHeight="1" x14ac:dyDescent="0.25">
      <c r="B99" s="2" t="s">
        <v>28</v>
      </c>
      <c r="C99" s="6">
        <v>0</v>
      </c>
      <c r="D99" s="6">
        <v>5000</v>
      </c>
      <c r="E99" s="6">
        <f t="shared" ref="E99:E109" si="25">C99*8.33%</f>
        <v>0</v>
      </c>
      <c r="F99" s="6">
        <v>0</v>
      </c>
      <c r="G99" s="15">
        <f t="shared" ref="G99:G109" si="26">$G98+$H98</f>
        <v>789.9195829779427</v>
      </c>
      <c r="H99" s="15">
        <f t="shared" si="24"/>
        <v>0</v>
      </c>
      <c r="I99" s="31"/>
      <c r="J99" s="16"/>
      <c r="K99" s="15">
        <f t="shared" ref="K99:K100" si="27">($G99)*($H$96/12)</f>
        <v>7.8991958297794271</v>
      </c>
    </row>
    <row r="100" spans="2:15" s="2" customFormat="1" ht="12.75" customHeight="1" x14ac:dyDescent="0.25">
      <c r="B100" s="2" t="s">
        <v>29</v>
      </c>
      <c r="C100" s="6">
        <v>0</v>
      </c>
      <c r="D100" s="6">
        <v>5000</v>
      </c>
      <c r="E100" s="6">
        <f t="shared" si="25"/>
        <v>0</v>
      </c>
      <c r="F100" s="6">
        <v>0</v>
      </c>
      <c r="G100" s="15">
        <f t="shared" si="26"/>
        <v>789.9195829779427</v>
      </c>
      <c r="H100" s="15">
        <f t="shared" si="24"/>
        <v>0</v>
      </c>
      <c r="I100" s="31"/>
      <c r="J100" s="16"/>
      <c r="K100" s="15">
        <f t="shared" si="27"/>
        <v>7.8991958297794271</v>
      </c>
    </row>
    <row r="101" spans="2:15" s="2" customFormat="1" ht="12.75" customHeight="1" x14ac:dyDescent="0.25">
      <c r="B101" s="2" t="s">
        <v>30</v>
      </c>
      <c r="C101" s="6">
        <v>0</v>
      </c>
      <c r="D101" s="6">
        <v>5000</v>
      </c>
      <c r="E101" s="6">
        <f t="shared" si="25"/>
        <v>0</v>
      </c>
      <c r="F101" s="6">
        <v>0</v>
      </c>
      <c r="G101" s="15">
        <f t="shared" si="26"/>
        <v>789.9195829779427</v>
      </c>
      <c r="H101" s="15">
        <f t="shared" si="24"/>
        <v>0</v>
      </c>
      <c r="I101" s="36">
        <v>0.11</v>
      </c>
      <c r="J101" s="16"/>
      <c r="K101" s="15">
        <f>($G101)*($I$96/12)</f>
        <v>7.2409295106311413</v>
      </c>
    </row>
    <row r="102" spans="2:15" s="2" customFormat="1" ht="12.75" customHeight="1" x14ac:dyDescent="0.25">
      <c r="B102" s="2" t="s">
        <v>31</v>
      </c>
      <c r="C102" s="6">
        <v>0</v>
      </c>
      <c r="D102" s="6">
        <v>5000</v>
      </c>
      <c r="E102" s="6">
        <f t="shared" si="25"/>
        <v>0</v>
      </c>
      <c r="F102" s="6">
        <v>0</v>
      </c>
      <c r="G102" s="15">
        <f t="shared" si="26"/>
        <v>789.9195829779427</v>
      </c>
      <c r="H102" s="15">
        <f t="shared" si="24"/>
        <v>0</v>
      </c>
      <c r="I102" s="31"/>
      <c r="J102" s="16"/>
      <c r="K102" s="15">
        <f t="shared" ref="K102:K109" si="28">($G102)*($I$96/12)</f>
        <v>7.2409295106311413</v>
      </c>
    </row>
    <row r="103" spans="2:15" s="2" customFormat="1" ht="12.75" customHeight="1" x14ac:dyDescent="0.25">
      <c r="B103" s="2" t="s">
        <v>32</v>
      </c>
      <c r="C103" s="6">
        <v>0</v>
      </c>
      <c r="D103" s="6">
        <v>5000</v>
      </c>
      <c r="E103" s="6">
        <f t="shared" si="25"/>
        <v>0</v>
      </c>
      <c r="F103" s="6">
        <v>0</v>
      </c>
      <c r="G103" s="15">
        <f t="shared" si="26"/>
        <v>789.9195829779427</v>
      </c>
      <c r="H103" s="15">
        <f t="shared" si="24"/>
        <v>0</v>
      </c>
      <c r="I103" s="31"/>
      <c r="J103" s="16"/>
      <c r="K103" s="15">
        <f t="shared" si="28"/>
        <v>7.2409295106311413</v>
      </c>
    </row>
    <row r="104" spans="2:15" s="2" customFormat="1" ht="12.75" customHeight="1" x14ac:dyDescent="0.25">
      <c r="B104" s="2" t="s">
        <v>33</v>
      </c>
      <c r="C104" s="6">
        <v>0</v>
      </c>
      <c r="D104" s="6">
        <v>5000</v>
      </c>
      <c r="E104" s="6">
        <f t="shared" si="25"/>
        <v>0</v>
      </c>
      <c r="F104" s="6">
        <v>0</v>
      </c>
      <c r="G104" s="15">
        <f t="shared" si="26"/>
        <v>789.9195829779427</v>
      </c>
      <c r="H104" s="15">
        <f t="shared" si="24"/>
        <v>0</v>
      </c>
      <c r="I104" s="31"/>
      <c r="J104" s="16"/>
      <c r="K104" s="15">
        <f t="shared" si="28"/>
        <v>7.2409295106311413</v>
      </c>
    </row>
    <row r="105" spans="2:15" s="2" customFormat="1" ht="12.75" customHeight="1" x14ac:dyDescent="0.25">
      <c r="B105" s="2" t="s">
        <v>17</v>
      </c>
      <c r="C105" s="6">
        <v>0</v>
      </c>
      <c r="D105" s="6">
        <v>5000</v>
      </c>
      <c r="E105" s="6">
        <f t="shared" si="25"/>
        <v>0</v>
      </c>
      <c r="F105" s="6">
        <v>0</v>
      </c>
      <c r="G105" s="15">
        <f t="shared" si="26"/>
        <v>789.9195829779427</v>
      </c>
      <c r="H105" s="15">
        <f t="shared" si="24"/>
        <v>0</v>
      </c>
      <c r="I105" s="31"/>
      <c r="J105" s="16"/>
      <c r="K105" s="15">
        <f t="shared" si="28"/>
        <v>7.2409295106311413</v>
      </c>
    </row>
    <row r="106" spans="2:15" s="2" customFormat="1" ht="12.75" customHeight="1" x14ac:dyDescent="0.25">
      <c r="B106" s="2" t="s">
        <v>18</v>
      </c>
      <c r="C106" s="6">
        <v>0</v>
      </c>
      <c r="D106" s="6">
        <v>5000</v>
      </c>
      <c r="E106" s="6">
        <f t="shared" si="25"/>
        <v>0</v>
      </c>
      <c r="F106" s="6">
        <v>0</v>
      </c>
      <c r="G106" s="15">
        <f t="shared" si="26"/>
        <v>789.9195829779427</v>
      </c>
      <c r="H106" s="15">
        <f t="shared" si="24"/>
        <v>0</v>
      </c>
      <c r="I106" s="31"/>
      <c r="J106" s="16"/>
      <c r="K106" s="15">
        <f t="shared" si="28"/>
        <v>7.2409295106311413</v>
      </c>
    </row>
    <row r="107" spans="2:15" s="2" customFormat="1" ht="12.75" customHeight="1" x14ac:dyDescent="0.25">
      <c r="B107" s="2" t="s">
        <v>19</v>
      </c>
      <c r="C107" s="6">
        <v>0</v>
      </c>
      <c r="D107" s="6">
        <v>5000</v>
      </c>
      <c r="E107" s="6">
        <f t="shared" si="25"/>
        <v>0</v>
      </c>
      <c r="F107" s="6">
        <v>0</v>
      </c>
      <c r="G107" s="15">
        <f t="shared" si="26"/>
        <v>789.9195829779427</v>
      </c>
      <c r="H107" s="15">
        <f t="shared" si="24"/>
        <v>0</v>
      </c>
      <c r="K107" s="15">
        <f t="shared" si="28"/>
        <v>7.2409295106311413</v>
      </c>
    </row>
    <row r="108" spans="2:15" s="2" customFormat="1" ht="12.75" customHeight="1" x14ac:dyDescent="0.25">
      <c r="B108" s="2" t="s">
        <v>20</v>
      </c>
      <c r="C108" s="6">
        <v>0</v>
      </c>
      <c r="D108" s="6">
        <v>5000</v>
      </c>
      <c r="E108" s="6">
        <f t="shared" si="25"/>
        <v>0</v>
      </c>
      <c r="F108" s="6">
        <v>0</v>
      </c>
      <c r="G108" s="15">
        <f t="shared" si="26"/>
        <v>789.9195829779427</v>
      </c>
      <c r="H108" s="15">
        <f t="shared" si="24"/>
        <v>0</v>
      </c>
      <c r="K108" s="15">
        <f t="shared" si="28"/>
        <v>7.2409295106311413</v>
      </c>
    </row>
    <row r="109" spans="2:15" s="2" customFormat="1" ht="12.75" customHeight="1" x14ac:dyDescent="0.25">
      <c r="B109" s="2" t="s">
        <v>21</v>
      </c>
      <c r="C109" s="6">
        <v>0</v>
      </c>
      <c r="D109" s="6">
        <v>5000</v>
      </c>
      <c r="E109" s="6">
        <f t="shared" si="25"/>
        <v>0</v>
      </c>
      <c r="F109" s="6">
        <v>0</v>
      </c>
      <c r="G109" s="15">
        <f t="shared" si="26"/>
        <v>789.9195829779427</v>
      </c>
      <c r="H109" s="15">
        <f t="shared" si="24"/>
        <v>0</v>
      </c>
      <c r="K109" s="15">
        <f t="shared" si="28"/>
        <v>7.2409295106311413</v>
      </c>
    </row>
    <row r="110" spans="2:15" s="2" customFormat="1" ht="12.75" customHeight="1" x14ac:dyDescent="0.25">
      <c r="B110" s="7" t="s">
        <v>22</v>
      </c>
      <c r="C110" s="8">
        <f>SUM(C98:C109)</f>
        <v>0</v>
      </c>
      <c r="D110" s="9" t="s">
        <v>23</v>
      </c>
      <c r="E110" s="8">
        <f t="shared" ref="E110:F110" si="29">SUM(E98:E109)</f>
        <v>0</v>
      </c>
      <c r="F110" s="8">
        <f t="shared" si="29"/>
        <v>0</v>
      </c>
      <c r="G110" s="30">
        <f>SUM(G98:G109)</f>
        <v>9479.0349957353119</v>
      </c>
      <c r="H110" s="30">
        <f>SUM(H98:H109)</f>
        <v>0</v>
      </c>
      <c r="I110" s="37"/>
      <c r="J110" s="23"/>
      <c r="K110" s="30">
        <f>SUM(K98:K109)</f>
        <v>88.865953085018575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((G98+G99+G100)*$H$96+(G101+G102+G103+G104+G105+G106+G107+G108+G109)*$I$96)/12</f>
        <v>88.865953085018546</v>
      </c>
      <c r="D112" s="14"/>
      <c r="E112" s="10"/>
      <c r="F112" s="2" t="s">
        <v>25</v>
      </c>
      <c r="G112" s="73">
        <f>$C112+$H110</f>
        <v>88.865953085018546</v>
      </c>
      <c r="H112" s="15"/>
      <c r="I112" s="15">
        <f>SUM($G$14,$G$33,$G$53,$G$73,$G$93,$G$112)</f>
        <v>878.78553606296123</v>
      </c>
      <c r="J112" s="143" t="str">
        <f>IF(K110=$C112,"Intt OK","Intt CHECK IT")</f>
        <v>Intt CHECK IT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x14ac:dyDescent="0.25">
      <c r="D113" s="14"/>
      <c r="G113" s="10"/>
      <c r="H113" s="46"/>
      <c r="I113" s="135" t="str">
        <f>IF($I112=$G117,"OK","CHECK IT")</f>
        <v>OK</v>
      </c>
      <c r="J113" s="18"/>
      <c r="K113" s="15"/>
    </row>
    <row r="114" spans="2:11" s="2" customFormat="1" ht="12.75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136" t="s">
        <v>39</v>
      </c>
      <c r="J114" s="20"/>
      <c r="K114" s="15"/>
    </row>
    <row r="115" spans="2:11" s="2" customFormat="1" ht="12.75" x14ac:dyDescent="0.25">
      <c r="B115" s="439" t="s">
        <v>113</v>
      </c>
      <c r="C115" s="439"/>
      <c r="D115" s="439"/>
      <c r="E115" s="439" t="s">
        <v>114</v>
      </c>
      <c r="F115" s="439"/>
      <c r="G115" s="4" t="s">
        <v>115</v>
      </c>
      <c r="H115" s="52" t="s">
        <v>40</v>
      </c>
      <c r="I115" s="35"/>
      <c r="J115" s="21"/>
      <c r="K115" s="15"/>
    </row>
    <row r="116" spans="2:11" s="2" customFormat="1" ht="12.75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x14ac:dyDescent="0.25">
      <c r="B117" s="2" t="s">
        <v>27</v>
      </c>
      <c r="C117" s="6">
        <v>0</v>
      </c>
      <c r="D117" s="6">
        <v>5000</v>
      </c>
      <c r="E117" s="6">
        <f>C117*8.33%</f>
        <v>0</v>
      </c>
      <c r="F117" s="6">
        <v>0</v>
      </c>
      <c r="G117" s="15">
        <f>$G$14+$G$33+$G$53+$G$73+$G$93+$G$112</f>
        <v>878.78553606296123</v>
      </c>
      <c r="H117" s="15">
        <f t="shared" ref="H117:H128" si="30">E117-F117</f>
        <v>0</v>
      </c>
      <c r="I117" s="31"/>
      <c r="J117" s="16"/>
      <c r="K117" s="15">
        <f>($G117)*($H$115/12)</f>
        <v>6.9570521604984439</v>
      </c>
    </row>
    <row r="118" spans="2:11" s="2" customFormat="1" ht="12.75" x14ac:dyDescent="0.25">
      <c r="B118" s="2" t="s">
        <v>28</v>
      </c>
      <c r="C118" s="6">
        <v>0</v>
      </c>
      <c r="D118" s="6">
        <v>5000</v>
      </c>
      <c r="E118" s="6">
        <f t="shared" ref="E118:E128" si="31">C118*8.33%</f>
        <v>0</v>
      </c>
      <c r="F118" s="6">
        <v>0</v>
      </c>
      <c r="G118" s="15">
        <f t="shared" ref="G118:G128" si="32">$G117+$H117</f>
        <v>878.78553606296123</v>
      </c>
      <c r="H118" s="15">
        <f t="shared" si="30"/>
        <v>0</v>
      </c>
      <c r="I118" s="31"/>
      <c r="J118" s="16"/>
      <c r="K118" s="15">
        <f t="shared" ref="K118:K128" si="33">($G118)*($H$115/12)</f>
        <v>6.9570521604984439</v>
      </c>
    </row>
    <row r="119" spans="2:11" s="2" customFormat="1" ht="12.75" x14ac:dyDescent="0.25">
      <c r="B119" s="2" t="s">
        <v>29</v>
      </c>
      <c r="C119" s="6">
        <v>0</v>
      </c>
      <c r="D119" s="6">
        <v>5000</v>
      </c>
      <c r="E119" s="6">
        <f t="shared" si="31"/>
        <v>0</v>
      </c>
      <c r="F119" s="6">
        <v>0</v>
      </c>
      <c r="G119" s="15">
        <f t="shared" si="32"/>
        <v>878.78553606296123</v>
      </c>
      <c r="H119" s="15">
        <f t="shared" si="30"/>
        <v>0</v>
      </c>
      <c r="I119" s="31"/>
      <c r="J119" s="16"/>
      <c r="K119" s="15">
        <f t="shared" si="33"/>
        <v>6.9570521604984439</v>
      </c>
    </row>
    <row r="120" spans="2:11" s="2" customFormat="1" ht="12.75" x14ac:dyDescent="0.25">
      <c r="B120" s="2" t="s">
        <v>30</v>
      </c>
      <c r="C120" s="6">
        <v>0</v>
      </c>
      <c r="D120" s="6">
        <v>6500</v>
      </c>
      <c r="E120" s="6">
        <f t="shared" si="31"/>
        <v>0</v>
      </c>
      <c r="F120" s="6">
        <v>0</v>
      </c>
      <c r="G120" s="15">
        <f t="shared" si="32"/>
        <v>878.78553606296123</v>
      </c>
      <c r="H120" s="15">
        <f t="shared" si="30"/>
        <v>0</v>
      </c>
      <c r="I120" s="31"/>
      <c r="J120" s="16"/>
      <c r="K120" s="15">
        <f t="shared" si="33"/>
        <v>6.9570521604984439</v>
      </c>
    </row>
    <row r="121" spans="2:11" s="2" customFormat="1" ht="12.75" x14ac:dyDescent="0.25">
      <c r="B121" s="2" t="s">
        <v>31</v>
      </c>
      <c r="C121" s="6">
        <v>0</v>
      </c>
      <c r="D121" s="6">
        <v>6500</v>
      </c>
      <c r="E121" s="6">
        <f t="shared" si="31"/>
        <v>0</v>
      </c>
      <c r="F121" s="6">
        <v>0</v>
      </c>
      <c r="G121" s="15">
        <f t="shared" si="32"/>
        <v>878.78553606296123</v>
      </c>
      <c r="H121" s="15">
        <f t="shared" si="30"/>
        <v>0</v>
      </c>
      <c r="I121" s="31"/>
      <c r="J121" s="16"/>
      <c r="K121" s="15">
        <f t="shared" si="33"/>
        <v>6.9570521604984439</v>
      </c>
    </row>
    <row r="122" spans="2:11" s="2" customFormat="1" ht="12.75" x14ac:dyDescent="0.25">
      <c r="B122" s="2" t="s">
        <v>32</v>
      </c>
      <c r="C122" s="6">
        <v>0</v>
      </c>
      <c r="D122" s="6">
        <v>6500</v>
      </c>
      <c r="E122" s="6">
        <f t="shared" si="31"/>
        <v>0</v>
      </c>
      <c r="F122" s="6">
        <v>0</v>
      </c>
      <c r="G122" s="15">
        <f t="shared" si="32"/>
        <v>878.78553606296123</v>
      </c>
      <c r="H122" s="15">
        <f t="shared" si="30"/>
        <v>0</v>
      </c>
      <c r="I122" s="31"/>
      <c r="J122" s="16"/>
      <c r="K122" s="15">
        <f t="shared" si="33"/>
        <v>6.9570521604984439</v>
      </c>
    </row>
    <row r="123" spans="2:11" s="2" customFormat="1" ht="12.75" x14ac:dyDescent="0.25">
      <c r="B123" s="2" t="s">
        <v>33</v>
      </c>
      <c r="C123" s="6">
        <v>0</v>
      </c>
      <c r="D123" s="6">
        <v>6500</v>
      </c>
      <c r="E123" s="6">
        <f t="shared" si="31"/>
        <v>0</v>
      </c>
      <c r="F123" s="6">
        <v>0</v>
      </c>
      <c r="G123" s="15">
        <f t="shared" si="32"/>
        <v>878.78553606296123</v>
      </c>
      <c r="H123" s="15">
        <f t="shared" si="30"/>
        <v>0</v>
      </c>
      <c r="I123" s="31"/>
      <c r="J123" s="16"/>
      <c r="K123" s="15">
        <f t="shared" si="33"/>
        <v>6.9570521604984439</v>
      </c>
    </row>
    <row r="124" spans="2:11" s="2" customFormat="1" ht="12.75" x14ac:dyDescent="0.25">
      <c r="B124" s="2" t="s">
        <v>17</v>
      </c>
      <c r="C124" s="6">
        <v>0</v>
      </c>
      <c r="D124" s="6">
        <v>6500</v>
      </c>
      <c r="E124" s="6">
        <f t="shared" si="31"/>
        <v>0</v>
      </c>
      <c r="F124" s="6">
        <v>0</v>
      </c>
      <c r="G124" s="15">
        <f t="shared" si="32"/>
        <v>878.78553606296123</v>
      </c>
      <c r="H124" s="15">
        <f t="shared" si="30"/>
        <v>0</v>
      </c>
      <c r="I124" s="31"/>
      <c r="J124" s="16"/>
      <c r="K124" s="15">
        <f t="shared" si="33"/>
        <v>6.9570521604984439</v>
      </c>
    </row>
    <row r="125" spans="2:11" s="2" customFormat="1" ht="12.75" x14ac:dyDescent="0.25">
      <c r="B125" s="2" t="s">
        <v>18</v>
      </c>
      <c r="C125" s="6">
        <v>0</v>
      </c>
      <c r="D125" s="6">
        <v>6500</v>
      </c>
      <c r="E125" s="6">
        <f t="shared" si="31"/>
        <v>0</v>
      </c>
      <c r="F125" s="6">
        <v>0</v>
      </c>
      <c r="G125" s="15">
        <f t="shared" si="32"/>
        <v>878.78553606296123</v>
      </c>
      <c r="H125" s="15">
        <f t="shared" si="30"/>
        <v>0</v>
      </c>
      <c r="I125" s="31"/>
      <c r="J125" s="16"/>
      <c r="K125" s="15">
        <f t="shared" si="33"/>
        <v>6.9570521604984439</v>
      </c>
    </row>
    <row r="126" spans="2:11" s="2" customFormat="1" ht="12.75" x14ac:dyDescent="0.25">
      <c r="B126" s="2" t="s">
        <v>19</v>
      </c>
      <c r="C126" s="6">
        <v>0</v>
      </c>
      <c r="D126" s="6">
        <v>6500</v>
      </c>
      <c r="E126" s="6">
        <f t="shared" si="31"/>
        <v>0</v>
      </c>
      <c r="F126" s="6">
        <v>0</v>
      </c>
      <c r="G126" s="15">
        <f t="shared" si="32"/>
        <v>878.78553606296123</v>
      </c>
      <c r="H126" s="15">
        <f t="shared" si="30"/>
        <v>0</v>
      </c>
      <c r="K126" s="15">
        <f t="shared" si="33"/>
        <v>6.9570521604984439</v>
      </c>
    </row>
    <row r="127" spans="2:11" s="2" customFormat="1" ht="12.75" x14ac:dyDescent="0.25">
      <c r="B127" s="2" t="s">
        <v>20</v>
      </c>
      <c r="C127" s="6">
        <v>0</v>
      </c>
      <c r="D127" s="6">
        <v>6500</v>
      </c>
      <c r="E127" s="6">
        <f t="shared" si="31"/>
        <v>0</v>
      </c>
      <c r="F127" s="6">
        <v>0</v>
      </c>
      <c r="G127" s="15">
        <f t="shared" si="32"/>
        <v>878.78553606296123</v>
      </c>
      <c r="H127" s="15">
        <f t="shared" si="30"/>
        <v>0</v>
      </c>
      <c r="K127" s="15">
        <f t="shared" si="33"/>
        <v>6.9570521604984439</v>
      </c>
    </row>
    <row r="128" spans="2:11" s="2" customFormat="1" ht="12.75" x14ac:dyDescent="0.25">
      <c r="B128" s="2" t="s">
        <v>21</v>
      </c>
      <c r="C128" s="6">
        <v>0</v>
      </c>
      <c r="D128" s="6">
        <v>6500</v>
      </c>
      <c r="E128" s="6">
        <f t="shared" si="31"/>
        <v>0</v>
      </c>
      <c r="F128" s="6">
        <v>0</v>
      </c>
      <c r="G128" s="15">
        <f t="shared" si="32"/>
        <v>878.78553606296123</v>
      </c>
      <c r="H128" s="15">
        <f t="shared" si="30"/>
        <v>0</v>
      </c>
      <c r="K128" s="15">
        <f t="shared" si="33"/>
        <v>6.9570521604984439</v>
      </c>
    </row>
    <row r="129" spans="2:11" s="2" customFormat="1" ht="12.75" x14ac:dyDescent="0.25">
      <c r="B129" s="7" t="s">
        <v>22</v>
      </c>
      <c r="C129" s="8">
        <f>SUM(C117:C128)</f>
        <v>0</v>
      </c>
      <c r="D129" s="9" t="s">
        <v>23</v>
      </c>
      <c r="E129" s="8">
        <f>SUM(E117:E128)</f>
        <v>0</v>
      </c>
      <c r="F129" s="8">
        <f>SUM(F117:F128)</f>
        <v>0</v>
      </c>
      <c r="G129" s="30">
        <f>SUM(G117:G128)</f>
        <v>10545.426432755536</v>
      </c>
      <c r="H129" s="30">
        <f>SUM(H117:H128)</f>
        <v>0</v>
      </c>
      <c r="I129" s="38">
        <f>H115/12</f>
        <v>7.9166666666666673E-3</v>
      </c>
      <c r="J129" s="23"/>
      <c r="K129" s="30">
        <f>SUM(K117:K128)</f>
        <v>83.484625925981334</v>
      </c>
    </row>
    <row r="130" spans="2:11" s="2" customFormat="1" ht="12.75" x14ac:dyDescent="0.25">
      <c r="G130" s="15"/>
      <c r="H130" s="15"/>
      <c r="I130" s="31"/>
      <c r="J130" s="16"/>
      <c r="K130" s="42"/>
    </row>
    <row r="131" spans="2:11" s="2" customFormat="1" ht="14.25" customHeight="1" x14ac:dyDescent="0.25">
      <c r="B131" s="2" t="s">
        <v>24</v>
      </c>
      <c r="C131" s="10">
        <f>G129*I129</f>
        <v>83.484625925981334</v>
      </c>
      <c r="F131" s="2" t="s">
        <v>25</v>
      </c>
      <c r="G131" s="73">
        <f>$C131+$H129</f>
        <v>83.484625925981334</v>
      </c>
      <c r="H131" s="15"/>
      <c r="I131" s="15">
        <f>SUM($G$14,$G$33,$G$53,$G$73,$G$93,$G$112,$G$131)</f>
        <v>962.27016198894262</v>
      </c>
      <c r="J131" s="143" t="str">
        <f>IF(K129=$C131,"Intt OK","Intt CHECK IT")</f>
        <v>Intt OK</v>
      </c>
      <c r="K131" s="15"/>
    </row>
    <row r="132" spans="2:11" s="1" customFormat="1" ht="23.25" x14ac:dyDescent="0.25">
      <c r="H132" s="53"/>
      <c r="I132" s="135" t="str">
        <f>IF($I131=$G136,"OK","CHECK IT")</f>
        <v>OK</v>
      </c>
      <c r="J132" s="16"/>
      <c r="K132" s="28"/>
    </row>
    <row r="133" spans="2:11" s="2" customFormat="1" ht="12.75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136" t="s">
        <v>41</v>
      </c>
      <c r="J133" s="20"/>
      <c r="K133" s="15"/>
    </row>
    <row r="134" spans="2:11" s="2" customFormat="1" ht="12.75" x14ac:dyDescent="0.25">
      <c r="B134" s="439" t="s">
        <v>113</v>
      </c>
      <c r="C134" s="439"/>
      <c r="D134" s="439"/>
      <c r="E134" s="439" t="s">
        <v>114</v>
      </c>
      <c r="F134" s="439"/>
      <c r="G134" s="4" t="s">
        <v>115</v>
      </c>
      <c r="H134" s="52" t="s">
        <v>40</v>
      </c>
      <c r="I134" s="35"/>
      <c r="J134" s="21"/>
      <c r="K134" s="15"/>
    </row>
    <row r="135" spans="2:11" s="2" customFormat="1" ht="12.75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x14ac:dyDescent="0.25">
      <c r="B136" s="2" t="s">
        <v>27</v>
      </c>
      <c r="C136" s="6">
        <v>0</v>
      </c>
      <c r="D136" s="6">
        <v>6500</v>
      </c>
      <c r="E136" s="6">
        <f>C136*8.33%</f>
        <v>0</v>
      </c>
      <c r="F136" s="6">
        <v>0</v>
      </c>
      <c r="G136" s="15">
        <f>$G$14+$G$33+$G$53+$G$73+$G$93+$G$112+$G$131</f>
        <v>962.27016198894262</v>
      </c>
      <c r="H136" s="15">
        <f t="shared" ref="H136:H147" si="34">E136-F136</f>
        <v>0</v>
      </c>
      <c r="I136" s="31"/>
      <c r="J136" s="16"/>
      <c r="K136" s="15">
        <f>($G136)*($H$134/12)</f>
        <v>7.617972115745796</v>
      </c>
    </row>
    <row r="137" spans="2:11" s="2" customFormat="1" ht="12.75" x14ac:dyDescent="0.25">
      <c r="B137" s="2" t="s">
        <v>28</v>
      </c>
      <c r="C137" s="6">
        <v>0</v>
      </c>
      <c r="D137" s="6">
        <v>6500</v>
      </c>
      <c r="E137" s="6">
        <f t="shared" ref="E137:E147" si="35">C137*8.33%</f>
        <v>0</v>
      </c>
      <c r="F137" s="6">
        <v>0</v>
      </c>
      <c r="G137" s="15">
        <f t="shared" ref="G137:G147" si="36">$G136+$H136</f>
        <v>962.27016198894262</v>
      </c>
      <c r="H137" s="15">
        <f t="shared" si="34"/>
        <v>0</v>
      </c>
      <c r="I137" s="31"/>
      <c r="J137" s="16"/>
      <c r="K137" s="15">
        <f t="shared" ref="K137:K147" si="37">($G137)*($H$134/12)</f>
        <v>7.617972115745796</v>
      </c>
    </row>
    <row r="138" spans="2:11" s="2" customFormat="1" ht="12.75" x14ac:dyDescent="0.25">
      <c r="B138" s="2" t="s">
        <v>29</v>
      </c>
      <c r="C138" s="6">
        <v>0</v>
      </c>
      <c r="D138" s="6">
        <v>6500</v>
      </c>
      <c r="E138" s="6">
        <f t="shared" si="35"/>
        <v>0</v>
      </c>
      <c r="F138" s="6">
        <v>0</v>
      </c>
      <c r="G138" s="15">
        <f t="shared" si="36"/>
        <v>962.27016198894262</v>
      </c>
      <c r="H138" s="15">
        <f t="shared" si="34"/>
        <v>0</v>
      </c>
      <c r="I138" s="31"/>
      <c r="J138" s="16"/>
      <c r="K138" s="15">
        <f t="shared" si="37"/>
        <v>7.617972115745796</v>
      </c>
    </row>
    <row r="139" spans="2:11" s="2" customFormat="1" ht="12.75" x14ac:dyDescent="0.25">
      <c r="B139" s="2" t="s">
        <v>30</v>
      </c>
      <c r="C139" s="6">
        <v>0</v>
      </c>
      <c r="D139" s="6">
        <v>6500</v>
      </c>
      <c r="E139" s="6">
        <f t="shared" si="35"/>
        <v>0</v>
      </c>
      <c r="F139" s="6">
        <v>0</v>
      </c>
      <c r="G139" s="15">
        <f t="shared" si="36"/>
        <v>962.27016198894262</v>
      </c>
      <c r="H139" s="15">
        <f t="shared" si="34"/>
        <v>0</v>
      </c>
      <c r="I139" s="31"/>
      <c r="J139" s="16"/>
      <c r="K139" s="15">
        <f t="shared" si="37"/>
        <v>7.617972115745796</v>
      </c>
    </row>
    <row r="140" spans="2:11" s="2" customFormat="1" ht="12.75" x14ac:dyDescent="0.25">
      <c r="B140" s="2" t="s">
        <v>31</v>
      </c>
      <c r="C140" s="6">
        <v>0</v>
      </c>
      <c r="D140" s="6">
        <v>6500</v>
      </c>
      <c r="E140" s="6">
        <f t="shared" si="35"/>
        <v>0</v>
      </c>
      <c r="F140" s="6">
        <v>0</v>
      </c>
      <c r="G140" s="15">
        <f t="shared" si="36"/>
        <v>962.27016198894262</v>
      </c>
      <c r="H140" s="15">
        <f t="shared" si="34"/>
        <v>0</v>
      </c>
      <c r="I140" s="31"/>
      <c r="J140" s="16"/>
      <c r="K140" s="15">
        <f t="shared" si="37"/>
        <v>7.617972115745796</v>
      </c>
    </row>
    <row r="141" spans="2:11" s="2" customFormat="1" ht="12.75" x14ac:dyDescent="0.25">
      <c r="B141" s="2" t="s">
        <v>32</v>
      </c>
      <c r="C141" s="6">
        <v>0</v>
      </c>
      <c r="D141" s="6">
        <v>6500</v>
      </c>
      <c r="E141" s="6">
        <f t="shared" si="35"/>
        <v>0</v>
      </c>
      <c r="F141" s="6">
        <v>0</v>
      </c>
      <c r="G141" s="15">
        <f t="shared" si="36"/>
        <v>962.27016198894262</v>
      </c>
      <c r="H141" s="15">
        <f t="shared" si="34"/>
        <v>0</v>
      </c>
      <c r="I141" s="31"/>
      <c r="J141" s="16"/>
      <c r="K141" s="15">
        <f t="shared" si="37"/>
        <v>7.617972115745796</v>
      </c>
    </row>
    <row r="142" spans="2:11" s="2" customFormat="1" ht="12.75" x14ac:dyDescent="0.25">
      <c r="B142" s="2" t="s">
        <v>33</v>
      </c>
      <c r="C142" s="6">
        <v>0</v>
      </c>
      <c r="D142" s="6">
        <v>6500</v>
      </c>
      <c r="E142" s="6">
        <f t="shared" si="35"/>
        <v>0</v>
      </c>
      <c r="F142" s="6">
        <v>0</v>
      </c>
      <c r="G142" s="15">
        <f t="shared" si="36"/>
        <v>962.27016198894262</v>
      </c>
      <c r="H142" s="15">
        <f t="shared" si="34"/>
        <v>0</v>
      </c>
      <c r="I142" s="31"/>
      <c r="J142" s="16"/>
      <c r="K142" s="15">
        <f t="shared" si="37"/>
        <v>7.617972115745796</v>
      </c>
    </row>
    <row r="143" spans="2:11" s="2" customFormat="1" ht="12.75" x14ac:dyDescent="0.25">
      <c r="B143" s="2" t="s">
        <v>17</v>
      </c>
      <c r="C143" s="6">
        <v>0</v>
      </c>
      <c r="D143" s="6">
        <v>6500</v>
      </c>
      <c r="E143" s="6">
        <f t="shared" si="35"/>
        <v>0</v>
      </c>
      <c r="F143" s="6">
        <v>0</v>
      </c>
      <c r="G143" s="15">
        <f t="shared" si="36"/>
        <v>962.27016198894262</v>
      </c>
      <c r="H143" s="15">
        <f t="shared" si="34"/>
        <v>0</v>
      </c>
      <c r="I143" s="31"/>
      <c r="J143" s="16"/>
      <c r="K143" s="15">
        <f t="shared" si="37"/>
        <v>7.617972115745796</v>
      </c>
    </row>
    <row r="144" spans="2:11" s="2" customFormat="1" ht="12.75" x14ac:dyDescent="0.25">
      <c r="B144" s="2" t="s">
        <v>18</v>
      </c>
      <c r="C144" s="6">
        <v>0</v>
      </c>
      <c r="D144" s="6">
        <v>6500</v>
      </c>
      <c r="E144" s="6">
        <f t="shared" si="35"/>
        <v>0</v>
      </c>
      <c r="F144" s="6">
        <v>0</v>
      </c>
      <c r="G144" s="15">
        <f t="shared" si="36"/>
        <v>962.27016198894262</v>
      </c>
      <c r="H144" s="15">
        <f t="shared" si="34"/>
        <v>0</v>
      </c>
      <c r="I144" s="31"/>
      <c r="J144" s="16"/>
      <c r="K144" s="15">
        <f t="shared" si="37"/>
        <v>7.617972115745796</v>
      </c>
    </row>
    <row r="145" spans="2:11" s="2" customFormat="1" ht="12.75" x14ac:dyDescent="0.25">
      <c r="B145" s="2" t="s">
        <v>19</v>
      </c>
      <c r="C145" s="6">
        <v>0</v>
      </c>
      <c r="D145" s="6">
        <v>6500</v>
      </c>
      <c r="E145" s="6">
        <f t="shared" si="35"/>
        <v>0</v>
      </c>
      <c r="F145" s="6">
        <v>0</v>
      </c>
      <c r="G145" s="15">
        <f t="shared" si="36"/>
        <v>962.27016198894262</v>
      </c>
      <c r="H145" s="15">
        <f t="shared" si="34"/>
        <v>0</v>
      </c>
      <c r="K145" s="15">
        <f t="shared" si="37"/>
        <v>7.617972115745796</v>
      </c>
    </row>
    <row r="146" spans="2:11" s="2" customFormat="1" ht="12.75" x14ac:dyDescent="0.25">
      <c r="B146" s="2" t="s">
        <v>20</v>
      </c>
      <c r="C146" s="6">
        <v>0</v>
      </c>
      <c r="D146" s="6">
        <v>6500</v>
      </c>
      <c r="E146" s="6">
        <f t="shared" si="35"/>
        <v>0</v>
      </c>
      <c r="F146" s="6">
        <v>0</v>
      </c>
      <c r="G146" s="15">
        <f t="shared" si="36"/>
        <v>962.27016198894262</v>
      </c>
      <c r="H146" s="15">
        <f t="shared" si="34"/>
        <v>0</v>
      </c>
      <c r="K146" s="15">
        <f t="shared" si="37"/>
        <v>7.617972115745796</v>
      </c>
    </row>
    <row r="147" spans="2:11" s="2" customFormat="1" ht="12.75" x14ac:dyDescent="0.25">
      <c r="B147" s="2" t="s">
        <v>21</v>
      </c>
      <c r="C147" s="6">
        <v>0</v>
      </c>
      <c r="D147" s="6">
        <v>6500</v>
      </c>
      <c r="E147" s="6">
        <f t="shared" si="35"/>
        <v>0</v>
      </c>
      <c r="F147" s="6">
        <v>0</v>
      </c>
      <c r="G147" s="15">
        <f t="shared" si="36"/>
        <v>962.27016198894262</v>
      </c>
      <c r="H147" s="15">
        <f t="shared" si="34"/>
        <v>0</v>
      </c>
      <c r="K147" s="15">
        <f t="shared" si="37"/>
        <v>7.617972115745796</v>
      </c>
    </row>
    <row r="148" spans="2:11" s="2" customFormat="1" ht="12.75" x14ac:dyDescent="0.25">
      <c r="B148" s="7" t="s">
        <v>22</v>
      </c>
      <c r="C148" s="8">
        <f>SUM(C136:C147)</f>
        <v>0</v>
      </c>
      <c r="D148" s="9" t="s">
        <v>23</v>
      </c>
      <c r="E148" s="8">
        <f>SUM(E136:E147)</f>
        <v>0</v>
      </c>
      <c r="F148" s="8">
        <f>SUM(F136:F147)</f>
        <v>0</v>
      </c>
      <c r="G148" s="30">
        <f>SUM(G136:G147)</f>
        <v>11547.241943867315</v>
      </c>
      <c r="H148" s="30">
        <f>SUM(H136:H147)</f>
        <v>0</v>
      </c>
      <c r="I148" s="38">
        <f>H134/12</f>
        <v>7.9166666666666673E-3</v>
      </c>
      <c r="J148" s="23"/>
      <c r="K148" s="30">
        <f>SUM(K136:K147)</f>
        <v>91.415665388949563</v>
      </c>
    </row>
    <row r="149" spans="2:11" s="2" customFormat="1" ht="12.75" x14ac:dyDescent="0.25">
      <c r="B149" s="59"/>
      <c r="C149" s="60"/>
      <c r="D149" s="61"/>
      <c r="E149" s="60"/>
      <c r="F149" s="60"/>
      <c r="G149" s="15"/>
      <c r="H149" s="15"/>
      <c r="I149" s="31"/>
      <c r="J149" s="16"/>
      <c r="K149" s="15"/>
    </row>
    <row r="150" spans="2:11" s="2" customFormat="1" ht="12" customHeight="1" x14ac:dyDescent="0.25">
      <c r="B150" s="2" t="s">
        <v>24</v>
      </c>
      <c r="C150" s="10">
        <f>G148*I148</f>
        <v>91.415665388949591</v>
      </c>
      <c r="F150" s="2" t="s">
        <v>25</v>
      </c>
      <c r="G150" s="73">
        <f>$C150+$H148</f>
        <v>91.415665388949591</v>
      </c>
      <c r="H150" s="15"/>
      <c r="I150" s="15">
        <f>SUM($G$14,$G$33,$G$53,$G$73,$G$93,$G$112,$G$131,$G$150)</f>
        <v>1053.6858273778921</v>
      </c>
      <c r="J150" s="143" t="str">
        <f>IF($K148=$C150,"Intt OK","Intt CHECK IT")</f>
        <v>Intt OK</v>
      </c>
      <c r="K150" s="15"/>
    </row>
    <row r="151" spans="2:11" s="1" customFormat="1" ht="23.25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x14ac:dyDescent="0.25">
      <c r="B153" s="439" t="s">
        <v>113</v>
      </c>
      <c r="C153" s="439"/>
      <c r="D153" s="439"/>
      <c r="E153" s="439" t="s">
        <v>114</v>
      </c>
      <c r="F153" s="439"/>
      <c r="G153" s="4" t="s">
        <v>115</v>
      </c>
      <c r="H153" s="52" t="s">
        <v>40</v>
      </c>
      <c r="I153" s="39"/>
      <c r="J153" s="24"/>
      <c r="K153" s="15"/>
    </row>
    <row r="154" spans="2:11" s="2" customFormat="1" ht="12.75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x14ac:dyDescent="0.25">
      <c r="B155" s="2" t="s">
        <v>27</v>
      </c>
      <c r="C155" s="6">
        <v>0</v>
      </c>
      <c r="D155" s="6">
        <v>6500</v>
      </c>
      <c r="E155" s="6">
        <f>C155*8.33%</f>
        <v>0</v>
      </c>
      <c r="F155" s="6">
        <v>0</v>
      </c>
      <c r="G155" s="15">
        <f>$G$14+$G$33+$G$53+$G$73+$G$93+$G$112+$G$131+$G$150</f>
        <v>1053.6858273778921</v>
      </c>
      <c r="H155" s="15">
        <f t="shared" ref="H155:H166" si="38">E155-F155</f>
        <v>0</v>
      </c>
      <c r="I155" s="31"/>
      <c r="J155" s="16"/>
      <c r="K155" s="15">
        <f>($G155)*($H$153/12)</f>
        <v>8.3416794667416472</v>
      </c>
    </row>
    <row r="156" spans="2:11" s="2" customFormat="1" ht="12.75" x14ac:dyDescent="0.25">
      <c r="B156" s="2" t="s">
        <v>28</v>
      </c>
      <c r="C156" s="6">
        <v>0</v>
      </c>
      <c r="D156" s="6">
        <v>6500</v>
      </c>
      <c r="E156" s="6">
        <f t="shared" ref="E156:E166" si="39">C156*8.33%</f>
        <v>0</v>
      </c>
      <c r="F156" s="6">
        <v>0</v>
      </c>
      <c r="G156" s="15">
        <f t="shared" ref="G156:G166" si="40">$G155+$H155</f>
        <v>1053.6858273778921</v>
      </c>
      <c r="H156" s="15">
        <f t="shared" si="38"/>
        <v>0</v>
      </c>
      <c r="I156" s="31"/>
      <c r="J156" s="16"/>
      <c r="K156" s="15">
        <f t="shared" ref="K156:K166" si="41">($G156)*($H$153/12)</f>
        <v>8.3416794667416472</v>
      </c>
    </row>
    <row r="157" spans="2:11" s="2" customFormat="1" ht="12.75" x14ac:dyDescent="0.25">
      <c r="B157" s="2" t="s">
        <v>29</v>
      </c>
      <c r="C157" s="6">
        <v>0</v>
      </c>
      <c r="D157" s="6">
        <v>6500</v>
      </c>
      <c r="E157" s="6">
        <f t="shared" si="39"/>
        <v>0</v>
      </c>
      <c r="F157" s="6">
        <v>0</v>
      </c>
      <c r="G157" s="15">
        <f t="shared" si="40"/>
        <v>1053.6858273778921</v>
      </c>
      <c r="H157" s="15">
        <f t="shared" si="38"/>
        <v>0</v>
      </c>
      <c r="I157" s="31"/>
      <c r="J157" s="16"/>
      <c r="K157" s="15">
        <f t="shared" si="41"/>
        <v>8.3416794667416472</v>
      </c>
    </row>
    <row r="158" spans="2:11" s="2" customFormat="1" ht="12.75" x14ac:dyDescent="0.25">
      <c r="B158" s="2" t="s">
        <v>30</v>
      </c>
      <c r="C158" s="6">
        <v>1991</v>
      </c>
      <c r="D158" s="6">
        <v>6500</v>
      </c>
      <c r="E158" s="6">
        <f t="shared" si="39"/>
        <v>165.8503</v>
      </c>
      <c r="F158" s="6">
        <v>166</v>
      </c>
      <c r="G158" s="15">
        <f t="shared" si="40"/>
        <v>1053.6858273778921</v>
      </c>
      <c r="H158" s="15">
        <f t="shared" si="38"/>
        <v>-0.14969999999999573</v>
      </c>
      <c r="I158" s="31"/>
      <c r="J158" s="16"/>
      <c r="K158" s="15">
        <f t="shared" si="41"/>
        <v>8.3416794667416472</v>
      </c>
    </row>
    <row r="159" spans="2:11" s="2" customFormat="1" ht="12.75" x14ac:dyDescent="0.25">
      <c r="B159" s="2" t="s">
        <v>31</v>
      </c>
      <c r="C159" s="6">
        <v>4977</v>
      </c>
      <c r="D159" s="6">
        <v>6500</v>
      </c>
      <c r="E159" s="6">
        <f t="shared" si="39"/>
        <v>414.58409999999998</v>
      </c>
      <c r="F159" s="6">
        <v>414</v>
      </c>
      <c r="G159" s="15">
        <f t="shared" si="40"/>
        <v>1053.5361273778922</v>
      </c>
      <c r="H159" s="15">
        <f t="shared" si="38"/>
        <v>0.58409999999997808</v>
      </c>
      <c r="I159" s="31"/>
      <c r="J159" s="16"/>
      <c r="K159" s="15">
        <f t="shared" si="41"/>
        <v>8.3404943417416479</v>
      </c>
    </row>
    <row r="160" spans="2:11" s="2" customFormat="1" ht="12.75" x14ac:dyDescent="0.25">
      <c r="B160" s="2" t="s">
        <v>32</v>
      </c>
      <c r="C160" s="6">
        <v>4977</v>
      </c>
      <c r="D160" s="6">
        <v>6500</v>
      </c>
      <c r="E160" s="6">
        <f t="shared" si="39"/>
        <v>414.58409999999998</v>
      </c>
      <c r="F160" s="6">
        <v>414</v>
      </c>
      <c r="G160" s="15">
        <f t="shared" si="40"/>
        <v>1054.1202273778922</v>
      </c>
      <c r="H160" s="15">
        <f t="shared" si="38"/>
        <v>0.58409999999997808</v>
      </c>
      <c r="I160" s="31"/>
      <c r="J160" s="16"/>
      <c r="K160" s="15">
        <f t="shared" si="41"/>
        <v>8.3451184667416474</v>
      </c>
    </row>
    <row r="161" spans="2:11" s="2" customFormat="1" ht="12.75" x14ac:dyDescent="0.25">
      <c r="B161" s="2" t="s">
        <v>33</v>
      </c>
      <c r="C161" s="6">
        <v>4977</v>
      </c>
      <c r="D161" s="6">
        <v>6500</v>
      </c>
      <c r="E161" s="6">
        <f t="shared" si="39"/>
        <v>414.58409999999998</v>
      </c>
      <c r="F161" s="6">
        <v>414</v>
      </c>
      <c r="G161" s="15">
        <f t="shared" si="40"/>
        <v>1054.7043273778922</v>
      </c>
      <c r="H161" s="15">
        <f t="shared" si="38"/>
        <v>0.58409999999997808</v>
      </c>
      <c r="I161" s="31"/>
      <c r="J161" s="16"/>
      <c r="K161" s="15">
        <f t="shared" si="41"/>
        <v>8.3497425917416468</v>
      </c>
    </row>
    <row r="162" spans="2:11" s="2" customFormat="1" ht="12.75" x14ac:dyDescent="0.25">
      <c r="B162" s="2" t="s">
        <v>17</v>
      </c>
      <c r="C162" s="6">
        <v>4977</v>
      </c>
      <c r="D162" s="6">
        <v>6500</v>
      </c>
      <c r="E162" s="6">
        <f t="shared" si="39"/>
        <v>414.58409999999998</v>
      </c>
      <c r="F162" s="6">
        <v>414</v>
      </c>
      <c r="G162" s="15">
        <f t="shared" si="40"/>
        <v>1055.2884273778923</v>
      </c>
      <c r="H162" s="15">
        <f t="shared" si="38"/>
        <v>0.58409999999997808</v>
      </c>
      <c r="I162" s="31"/>
      <c r="J162" s="16"/>
      <c r="K162" s="15">
        <f t="shared" si="41"/>
        <v>8.354366716741648</v>
      </c>
    </row>
    <row r="163" spans="2:11" s="2" customFormat="1" ht="12.75" x14ac:dyDescent="0.25">
      <c r="B163" s="2" t="s">
        <v>18</v>
      </c>
      <c r="C163" s="6">
        <v>4977</v>
      </c>
      <c r="D163" s="6">
        <v>6500</v>
      </c>
      <c r="E163" s="6">
        <f t="shared" si="39"/>
        <v>414.58409999999998</v>
      </c>
      <c r="F163" s="6">
        <v>414</v>
      </c>
      <c r="G163" s="15">
        <f t="shared" si="40"/>
        <v>1055.8725273778923</v>
      </c>
      <c r="H163" s="15">
        <f t="shared" si="38"/>
        <v>0.58409999999997808</v>
      </c>
      <c r="I163" s="31"/>
      <c r="J163" s="16"/>
      <c r="K163" s="15">
        <f t="shared" si="41"/>
        <v>8.3589908417416474</v>
      </c>
    </row>
    <row r="164" spans="2:11" s="2" customFormat="1" ht="12.75" x14ac:dyDescent="0.25">
      <c r="B164" s="2" t="s">
        <v>19</v>
      </c>
      <c r="C164" s="6">
        <v>1284</v>
      </c>
      <c r="D164" s="6">
        <v>6500</v>
      </c>
      <c r="E164" s="6">
        <f t="shared" si="39"/>
        <v>106.9572</v>
      </c>
      <c r="F164" s="6">
        <v>107</v>
      </c>
      <c r="G164" s="15">
        <f t="shared" si="40"/>
        <v>1056.4566273778923</v>
      </c>
      <c r="H164" s="15">
        <f t="shared" si="38"/>
        <v>-4.2799999999999727E-2</v>
      </c>
      <c r="K164" s="15">
        <f t="shared" si="41"/>
        <v>8.3636149667416486</v>
      </c>
    </row>
    <row r="165" spans="2:11" s="2" customFormat="1" ht="12.75" x14ac:dyDescent="0.25">
      <c r="B165" s="2" t="s">
        <v>20</v>
      </c>
      <c r="C165" s="6">
        <v>5119</v>
      </c>
      <c r="D165" s="6">
        <v>6500</v>
      </c>
      <c r="E165" s="6">
        <f t="shared" si="39"/>
        <v>426.41269999999997</v>
      </c>
      <c r="F165" s="6">
        <v>426</v>
      </c>
      <c r="G165" s="15">
        <f t="shared" si="40"/>
        <v>1056.4138273778924</v>
      </c>
      <c r="H165" s="15">
        <f t="shared" si="38"/>
        <v>0.41269999999997253</v>
      </c>
      <c r="K165" s="15">
        <f t="shared" si="41"/>
        <v>8.3632761334083163</v>
      </c>
    </row>
    <row r="166" spans="2:11" s="2" customFormat="1" ht="12.75" x14ac:dyDescent="0.25">
      <c r="B166" s="2" t="s">
        <v>21</v>
      </c>
      <c r="C166" s="6">
        <v>5119</v>
      </c>
      <c r="D166" s="6">
        <v>6500</v>
      </c>
      <c r="E166" s="6">
        <f t="shared" si="39"/>
        <v>426.41269999999997</v>
      </c>
      <c r="F166" s="6">
        <v>426</v>
      </c>
      <c r="G166" s="15">
        <f t="shared" si="40"/>
        <v>1056.8265273778925</v>
      </c>
      <c r="H166" s="15">
        <f t="shared" si="38"/>
        <v>0.41269999999997253</v>
      </c>
      <c r="K166" s="15">
        <f t="shared" si="41"/>
        <v>8.3665433417416502</v>
      </c>
    </row>
    <row r="167" spans="2:11" s="2" customFormat="1" ht="12.75" x14ac:dyDescent="0.25">
      <c r="B167" s="7" t="s">
        <v>22</v>
      </c>
      <c r="C167" s="8">
        <f>SUM(C155:C166)</f>
        <v>38398</v>
      </c>
      <c r="D167" s="9" t="s">
        <v>23</v>
      </c>
      <c r="E167" s="8">
        <f>SUM(E155:E166)</f>
        <v>3198.5533999999993</v>
      </c>
      <c r="F167" s="8">
        <f>SUM(F155:F166)</f>
        <v>3195</v>
      </c>
      <c r="G167" s="30">
        <f>SUM(G155:G166)</f>
        <v>12657.961928534709</v>
      </c>
      <c r="H167" s="30">
        <f>SUM(H155:H166)</f>
        <v>3.55339999999984</v>
      </c>
      <c r="I167" s="38">
        <f>H153/12</f>
        <v>7.9166666666666673E-3</v>
      </c>
      <c r="J167" s="23"/>
      <c r="K167" s="30">
        <f>SUM(K155:K166)</f>
        <v>100.20886526756644</v>
      </c>
    </row>
    <row r="168" spans="2:11" s="2" customFormat="1" ht="12.75" x14ac:dyDescent="0.25">
      <c r="G168" s="15"/>
      <c r="H168" s="15"/>
      <c r="I168" s="31"/>
      <c r="J168" s="16"/>
      <c r="K168" s="15"/>
    </row>
    <row r="169" spans="2:11" s="2" customFormat="1" ht="13.5" customHeight="1" x14ac:dyDescent="0.25">
      <c r="B169" s="2" t="s">
        <v>24</v>
      </c>
      <c r="C169" s="10">
        <f>G167*I167</f>
        <v>100.20886526756645</v>
      </c>
      <c r="F169" s="2" t="s">
        <v>25</v>
      </c>
      <c r="G169" s="73">
        <f>$C169+$H167</f>
        <v>103.76226526756629</v>
      </c>
      <c r="H169" s="15"/>
      <c r="I169" s="15">
        <f>SUM($G$14,$G$33,$G$53,$G$73,$G$93,$G$112,$G$131,$G$150,$G$169)</f>
        <v>1157.4480926454585</v>
      </c>
      <c r="J169" s="143" t="str">
        <f>IF($K167=$C169,"Intt OK","Intt CHECK IT")</f>
        <v>Intt OK</v>
      </c>
      <c r="K169" s="15"/>
    </row>
    <row r="170" spans="2:11" s="1" customFormat="1" ht="23.25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x14ac:dyDescent="0.25">
      <c r="B172" s="439" t="s">
        <v>113</v>
      </c>
      <c r="C172" s="439"/>
      <c r="D172" s="439"/>
      <c r="E172" s="439" t="s">
        <v>114</v>
      </c>
      <c r="F172" s="439"/>
      <c r="G172" s="4" t="s">
        <v>115</v>
      </c>
      <c r="H172" s="52" t="s">
        <v>40</v>
      </c>
      <c r="I172" s="40"/>
      <c r="J172" s="25"/>
      <c r="K172" s="15"/>
    </row>
    <row r="173" spans="2:11" s="2" customFormat="1" ht="12.75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x14ac:dyDescent="0.25">
      <c r="B174" s="2" t="s">
        <v>27</v>
      </c>
      <c r="C174" s="6">
        <v>5119</v>
      </c>
      <c r="D174" s="6">
        <v>6500</v>
      </c>
      <c r="E174" s="6">
        <f>C174*8.33%</f>
        <v>426.41269999999997</v>
      </c>
      <c r="F174" s="6">
        <v>426</v>
      </c>
      <c r="G174" s="15">
        <f>$G$14+$G$33+$G$53+$G$73+$G$93+$G$112+$G$131+$G$150+$G$169</f>
        <v>1157.4480926454585</v>
      </c>
      <c r="H174" s="15">
        <f t="shared" ref="H174:H185" si="42">E174-F174</f>
        <v>0.41269999999997253</v>
      </c>
      <c r="I174" s="31"/>
      <c r="J174" s="16"/>
      <c r="K174" s="15">
        <f>($G174)*($H$172/12)</f>
        <v>9.1631307334432144</v>
      </c>
    </row>
    <row r="175" spans="2:11" s="2" customFormat="1" ht="12.75" x14ac:dyDescent="0.25">
      <c r="B175" s="2" t="s">
        <v>28</v>
      </c>
      <c r="C175" s="6">
        <v>5119</v>
      </c>
      <c r="D175" s="6">
        <v>6500</v>
      </c>
      <c r="E175" s="6">
        <f t="shared" ref="E175:E185" si="43">C175*8.33%</f>
        <v>426.41269999999997</v>
      </c>
      <c r="F175" s="6">
        <v>426</v>
      </c>
      <c r="G175" s="15">
        <f t="shared" ref="G175:G185" si="44">$G174+$H174</f>
        <v>1157.8607926454583</v>
      </c>
      <c r="H175" s="15">
        <f t="shared" si="42"/>
        <v>0.41269999999997253</v>
      </c>
      <c r="I175" s="31"/>
      <c r="J175" s="16"/>
      <c r="K175" s="15">
        <f t="shared" ref="K175:K185" si="45">($G175)*($H$172/12)</f>
        <v>9.1663979417765464</v>
      </c>
    </row>
    <row r="176" spans="2:11" s="2" customFormat="1" ht="12.75" x14ac:dyDescent="0.25">
      <c r="B176" s="2" t="s">
        <v>29</v>
      </c>
      <c r="C176" s="6">
        <v>5119</v>
      </c>
      <c r="D176" s="6">
        <v>6500</v>
      </c>
      <c r="E176" s="6">
        <f t="shared" si="43"/>
        <v>426.41269999999997</v>
      </c>
      <c r="F176" s="6">
        <v>426</v>
      </c>
      <c r="G176" s="15">
        <f t="shared" si="44"/>
        <v>1158.2734926454582</v>
      </c>
      <c r="H176" s="15">
        <f t="shared" si="42"/>
        <v>0.41269999999997253</v>
      </c>
      <c r="I176" s="31"/>
      <c r="J176" s="16"/>
      <c r="K176" s="15">
        <f t="shared" si="45"/>
        <v>9.1696651501098785</v>
      </c>
    </row>
    <row r="177" spans="2:11" s="2" customFormat="1" ht="12.75" x14ac:dyDescent="0.25">
      <c r="B177" s="2" t="s">
        <v>30</v>
      </c>
      <c r="C177" s="6">
        <v>5119</v>
      </c>
      <c r="D177" s="6">
        <v>6500</v>
      </c>
      <c r="E177" s="6">
        <f t="shared" si="43"/>
        <v>426.41269999999997</v>
      </c>
      <c r="F177" s="6">
        <v>426</v>
      </c>
      <c r="G177" s="15">
        <f t="shared" si="44"/>
        <v>1158.686192645458</v>
      </c>
      <c r="H177" s="15">
        <f t="shared" si="42"/>
        <v>0.41269999999997253</v>
      </c>
      <c r="I177" s="31"/>
      <c r="J177" s="16"/>
      <c r="K177" s="15">
        <f t="shared" si="45"/>
        <v>9.1729323584432105</v>
      </c>
    </row>
    <row r="178" spans="2:11" s="2" customFormat="1" ht="12.75" x14ac:dyDescent="0.25">
      <c r="B178" s="2" t="s">
        <v>31</v>
      </c>
      <c r="C178" s="6">
        <v>5119</v>
      </c>
      <c r="D178" s="6">
        <v>6500</v>
      </c>
      <c r="E178" s="6">
        <f t="shared" si="43"/>
        <v>426.41269999999997</v>
      </c>
      <c r="F178" s="6">
        <v>426</v>
      </c>
      <c r="G178" s="15">
        <f t="shared" si="44"/>
        <v>1159.0988926454579</v>
      </c>
      <c r="H178" s="15">
        <f t="shared" si="42"/>
        <v>0.41269999999997253</v>
      </c>
      <c r="I178" s="31"/>
      <c r="J178" s="16"/>
      <c r="K178" s="15">
        <f t="shared" si="45"/>
        <v>9.1761995667765426</v>
      </c>
    </row>
    <row r="179" spans="2:11" s="2" customFormat="1" ht="12.75" x14ac:dyDescent="0.25">
      <c r="B179" s="2" t="s">
        <v>32</v>
      </c>
      <c r="C179" s="6">
        <v>5119</v>
      </c>
      <c r="D179" s="6">
        <v>6500</v>
      </c>
      <c r="E179" s="6">
        <f t="shared" si="43"/>
        <v>426.41269999999997</v>
      </c>
      <c r="F179" s="6">
        <v>426</v>
      </c>
      <c r="G179" s="15">
        <f t="shared" si="44"/>
        <v>1159.5115926454578</v>
      </c>
      <c r="H179" s="15">
        <f t="shared" si="42"/>
        <v>0.41269999999997253</v>
      </c>
      <c r="I179" s="31"/>
      <c r="J179" s="16"/>
      <c r="K179" s="15">
        <f t="shared" si="45"/>
        <v>9.1794667751098746</v>
      </c>
    </row>
    <row r="180" spans="2:11" s="2" customFormat="1" ht="12.75" x14ac:dyDescent="0.25">
      <c r="B180" s="2" t="s">
        <v>33</v>
      </c>
      <c r="C180" s="6">
        <v>5260</v>
      </c>
      <c r="D180" s="6">
        <v>6500</v>
      </c>
      <c r="E180" s="6">
        <f t="shared" si="43"/>
        <v>438.15800000000002</v>
      </c>
      <c r="F180" s="6">
        <v>438</v>
      </c>
      <c r="G180" s="15">
        <f t="shared" si="44"/>
        <v>1159.9242926454576</v>
      </c>
      <c r="H180" s="15">
        <f t="shared" si="42"/>
        <v>0.15800000000001546</v>
      </c>
      <c r="I180" s="31"/>
      <c r="J180" s="16"/>
      <c r="K180" s="15">
        <f t="shared" si="45"/>
        <v>9.1827339834432067</v>
      </c>
    </row>
    <row r="181" spans="2:11" s="2" customFormat="1" ht="12.75" x14ac:dyDescent="0.25">
      <c r="B181" s="2" t="s">
        <v>17</v>
      </c>
      <c r="C181" s="6">
        <v>5379</v>
      </c>
      <c r="D181" s="6">
        <v>6500</v>
      </c>
      <c r="E181" s="6">
        <f t="shared" si="43"/>
        <v>448.07069999999999</v>
      </c>
      <c r="F181" s="6">
        <v>448</v>
      </c>
      <c r="G181" s="15">
        <f t="shared" si="44"/>
        <v>1160.0822926454575</v>
      </c>
      <c r="H181" s="15">
        <f t="shared" si="42"/>
        <v>7.0699999999987995E-2</v>
      </c>
      <c r="I181" s="31"/>
      <c r="J181" s="16"/>
      <c r="K181" s="15">
        <f t="shared" si="45"/>
        <v>9.1839848167765403</v>
      </c>
    </row>
    <row r="182" spans="2:11" s="2" customFormat="1" ht="12.75" x14ac:dyDescent="0.25">
      <c r="B182" s="2" t="s">
        <v>18</v>
      </c>
      <c r="C182" s="6">
        <v>5379</v>
      </c>
      <c r="D182" s="6">
        <v>6500</v>
      </c>
      <c r="E182" s="6">
        <f t="shared" si="43"/>
        <v>448.07069999999999</v>
      </c>
      <c r="F182" s="6">
        <v>448</v>
      </c>
      <c r="G182" s="15">
        <f t="shared" si="44"/>
        <v>1160.1529926454575</v>
      </c>
      <c r="H182" s="15">
        <f t="shared" si="42"/>
        <v>7.0699999999987995E-2</v>
      </c>
      <c r="I182" s="31"/>
      <c r="J182" s="16"/>
      <c r="K182" s="15">
        <f t="shared" si="45"/>
        <v>9.1845445251098727</v>
      </c>
    </row>
    <row r="183" spans="2:11" s="2" customFormat="1" ht="12.75" x14ac:dyDescent="0.25">
      <c r="B183" s="2" t="s">
        <v>19</v>
      </c>
      <c r="C183" s="6">
        <v>5379</v>
      </c>
      <c r="D183" s="6">
        <v>6500</v>
      </c>
      <c r="E183" s="6">
        <f t="shared" si="43"/>
        <v>448.07069999999999</v>
      </c>
      <c r="F183" s="6">
        <v>448</v>
      </c>
      <c r="G183" s="15">
        <f t="shared" si="44"/>
        <v>1160.2236926454575</v>
      </c>
      <c r="H183" s="15">
        <f t="shared" si="42"/>
        <v>7.0699999999987995E-2</v>
      </c>
      <c r="K183" s="15">
        <f t="shared" si="45"/>
        <v>9.1851042334432051</v>
      </c>
    </row>
    <row r="184" spans="2:11" s="2" customFormat="1" ht="12.75" x14ac:dyDescent="0.25">
      <c r="B184" s="2" t="s">
        <v>20</v>
      </c>
      <c r="C184" s="6">
        <v>5379</v>
      </c>
      <c r="D184" s="6">
        <v>6500</v>
      </c>
      <c r="E184" s="6">
        <f t="shared" si="43"/>
        <v>448.07069999999999</v>
      </c>
      <c r="F184" s="6">
        <v>448</v>
      </c>
      <c r="G184" s="15">
        <f t="shared" si="44"/>
        <v>1160.2943926454575</v>
      </c>
      <c r="H184" s="15">
        <f t="shared" si="42"/>
        <v>7.0699999999987995E-2</v>
      </c>
      <c r="K184" s="15">
        <f t="shared" si="45"/>
        <v>9.1856639417765393</v>
      </c>
    </row>
    <row r="185" spans="2:11" s="2" customFormat="1" ht="12.75" x14ac:dyDescent="0.25">
      <c r="B185" s="2" t="s">
        <v>21</v>
      </c>
      <c r="C185" s="6">
        <v>5379</v>
      </c>
      <c r="D185" s="6">
        <v>6500</v>
      </c>
      <c r="E185" s="6">
        <f t="shared" si="43"/>
        <v>448.07069999999999</v>
      </c>
      <c r="F185" s="6">
        <v>448</v>
      </c>
      <c r="G185" s="15">
        <f t="shared" si="44"/>
        <v>1160.3650926454575</v>
      </c>
      <c r="H185" s="15">
        <f t="shared" si="42"/>
        <v>7.0699999999987995E-2</v>
      </c>
      <c r="K185" s="15">
        <f t="shared" si="45"/>
        <v>9.1862236501098717</v>
      </c>
    </row>
    <row r="186" spans="2:11" s="2" customFormat="1" ht="12.75" x14ac:dyDescent="0.25">
      <c r="B186" s="7" t="s">
        <v>22</v>
      </c>
      <c r="C186" s="8">
        <f>SUM(C174:C185)</f>
        <v>62869</v>
      </c>
      <c r="D186" s="9" t="s">
        <v>23</v>
      </c>
      <c r="E186" s="8">
        <f>SUM(E174:E185)</f>
        <v>5236.9877000000006</v>
      </c>
      <c r="F186" s="8">
        <f>SUM(F174:F185)</f>
        <v>5234</v>
      </c>
      <c r="G186" s="30">
        <f>SUM(G174:G185)</f>
        <v>13911.921811745491</v>
      </c>
      <c r="H186" s="30">
        <f>SUM(H174:H185)</f>
        <v>2.9876999999997906</v>
      </c>
      <c r="I186" s="38">
        <f>H172/12</f>
        <v>7.9166666666666673E-3</v>
      </c>
      <c r="J186" s="23"/>
      <c r="K186" s="30">
        <f>SUM(K174:K185)</f>
        <v>110.1360476763185</v>
      </c>
    </row>
    <row r="187" spans="2:11" s="2" customFormat="1" ht="12.75" x14ac:dyDescent="0.25">
      <c r="B187" s="59"/>
      <c r="C187" s="60"/>
      <c r="D187" s="61"/>
      <c r="E187" s="60"/>
      <c r="F187" s="60"/>
      <c r="G187" s="15"/>
      <c r="H187" s="15"/>
      <c r="I187" s="31"/>
      <c r="J187" s="16"/>
      <c r="K187" s="15"/>
    </row>
    <row r="188" spans="2:11" s="2" customFormat="1" ht="16.5" customHeight="1" x14ac:dyDescent="0.25">
      <c r="B188" s="2" t="s">
        <v>24</v>
      </c>
      <c r="C188" s="10">
        <f>G186*I186</f>
        <v>110.13604767631848</v>
      </c>
      <c r="F188" s="2" t="s">
        <v>25</v>
      </c>
      <c r="G188" s="73">
        <f>$C188+$H186</f>
        <v>113.12374767631827</v>
      </c>
      <c r="H188" s="15"/>
      <c r="I188" s="15">
        <f>SUM($G$14,$G$33,$G$53,$G$73,$G$93,$G$112,$G$131,$G$150,$G$169,$G$188)</f>
        <v>1270.5718403217768</v>
      </c>
      <c r="J188" s="143" t="str">
        <f>IF($K186=$C188,"Intt OK","Intt CHECK IT")</f>
        <v>Intt OK</v>
      </c>
      <c r="K188" s="15"/>
    </row>
    <row r="189" spans="2:11" s="1" customFormat="1" ht="23.25" x14ac:dyDescent="0.25">
      <c r="H189" s="53"/>
      <c r="I189" s="135" t="str">
        <f>IF($I188=$G193,"OK","CHECK IT")</f>
        <v>OK</v>
      </c>
      <c r="J189" s="16"/>
      <c r="K189" s="28"/>
    </row>
    <row r="190" spans="2:11" s="2" customFormat="1" ht="12.75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I190" s="31"/>
      <c r="J190" s="20"/>
      <c r="K190" s="15"/>
    </row>
    <row r="191" spans="2:11" s="2" customFormat="1" ht="12.75" x14ac:dyDescent="0.25">
      <c r="B191" s="439" t="s">
        <v>113</v>
      </c>
      <c r="C191" s="439"/>
      <c r="D191" s="439"/>
      <c r="E191" s="439" t="s">
        <v>114</v>
      </c>
      <c r="F191" s="439"/>
      <c r="G191" s="4" t="s">
        <v>115</v>
      </c>
      <c r="H191" s="52" t="s">
        <v>45</v>
      </c>
      <c r="I191" s="35"/>
      <c r="J191" s="21"/>
      <c r="K191" s="15"/>
    </row>
    <row r="192" spans="2:11" s="2" customFormat="1" ht="12.75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x14ac:dyDescent="0.25">
      <c r="B193" s="2" t="s">
        <v>27</v>
      </c>
      <c r="C193" s="6">
        <v>5379</v>
      </c>
      <c r="D193" s="6">
        <v>6500</v>
      </c>
      <c r="E193" s="6">
        <f>C193*8.33%</f>
        <v>448.07069999999999</v>
      </c>
      <c r="F193" s="6">
        <v>448</v>
      </c>
      <c r="G193" s="15">
        <f>$G$14+$G$33+$G$53+$G$73+$G$93+$G$112+$G$131+$G$150+$G$169+$G$188</f>
        <v>1270.5718403217768</v>
      </c>
      <c r="H193" s="15">
        <f t="shared" ref="H193:H205" si="46">E193-F193</f>
        <v>7.0699999999987995E-2</v>
      </c>
      <c r="I193" s="31"/>
      <c r="J193" s="16"/>
      <c r="K193" s="15">
        <f>($G193)*($H$191/12)</f>
        <v>8.9998838689459202</v>
      </c>
    </row>
    <row r="194" spans="2:11" s="2" customFormat="1" ht="12.75" x14ac:dyDescent="0.25">
      <c r="B194" s="2" t="s">
        <v>28</v>
      </c>
      <c r="C194" s="6">
        <v>5487</v>
      </c>
      <c r="D194" s="6">
        <v>6500</v>
      </c>
      <c r="E194" s="6">
        <f t="shared" ref="E194:E205" si="47">C194*8.33%</f>
        <v>457.06709999999998</v>
      </c>
      <c r="F194" s="6">
        <v>457</v>
      </c>
      <c r="G194" s="15">
        <f t="shared" ref="G194:G205" si="48">$G193+$H193</f>
        <v>1270.6425403217768</v>
      </c>
      <c r="H194" s="15">
        <f t="shared" si="46"/>
        <v>6.7099999999982174E-2</v>
      </c>
      <c r="I194" s="31"/>
      <c r="J194" s="16"/>
      <c r="K194" s="15">
        <f t="shared" ref="K194:K205" si="49">($G194)*($H$191/12)</f>
        <v>9.0003846606125855</v>
      </c>
    </row>
    <row r="195" spans="2:11" s="2" customFormat="1" ht="12.75" x14ac:dyDescent="0.25">
      <c r="B195" s="2" t="s">
        <v>119</v>
      </c>
      <c r="C195" s="6">
        <v>5007</v>
      </c>
      <c r="D195" s="6">
        <v>6500</v>
      </c>
      <c r="E195" s="6">
        <f t="shared" si="47"/>
        <v>417.0831</v>
      </c>
      <c r="F195" s="6">
        <v>0</v>
      </c>
      <c r="G195" s="15">
        <f t="shared" si="48"/>
        <v>1270.7096403217768</v>
      </c>
      <c r="H195" s="15">
        <f t="shared" si="46"/>
        <v>417.0831</v>
      </c>
      <c r="I195" s="31"/>
      <c r="J195" s="16"/>
      <c r="K195" s="15">
        <f t="shared" si="49"/>
        <v>9.000859952279253</v>
      </c>
    </row>
    <row r="196" spans="2:11" s="2" customFormat="1" ht="12.75" x14ac:dyDescent="0.25">
      <c r="B196" s="2" t="s">
        <v>29</v>
      </c>
      <c r="C196" s="6">
        <v>5487</v>
      </c>
      <c r="D196" s="6">
        <v>6500</v>
      </c>
      <c r="E196" s="6">
        <f t="shared" si="47"/>
        <v>457.06709999999998</v>
      </c>
      <c r="F196" s="6">
        <v>457</v>
      </c>
      <c r="G196" s="15">
        <f t="shared" si="48"/>
        <v>1687.7927403217768</v>
      </c>
      <c r="H196" s="15">
        <f t="shared" si="46"/>
        <v>6.7099999999982174E-2</v>
      </c>
      <c r="I196" s="31"/>
      <c r="J196" s="16"/>
      <c r="K196" s="15">
        <f t="shared" si="49"/>
        <v>11.955198577279253</v>
      </c>
    </row>
    <row r="197" spans="2:11" s="2" customFormat="1" ht="12.75" x14ac:dyDescent="0.25">
      <c r="B197" s="2" t="s">
        <v>30</v>
      </c>
      <c r="C197" s="6">
        <v>5487</v>
      </c>
      <c r="D197" s="6">
        <v>6500</v>
      </c>
      <c r="E197" s="6">
        <f t="shared" si="47"/>
        <v>457.06709999999998</v>
      </c>
      <c r="F197" s="6">
        <v>457</v>
      </c>
      <c r="G197" s="15">
        <f t="shared" si="48"/>
        <v>1687.8598403217768</v>
      </c>
      <c r="H197" s="15">
        <f t="shared" si="46"/>
        <v>6.7099999999982174E-2</v>
      </c>
      <c r="I197" s="31"/>
      <c r="J197" s="16"/>
      <c r="K197" s="15">
        <f t="shared" si="49"/>
        <v>11.955673868945921</v>
      </c>
    </row>
    <row r="198" spans="2:11" s="2" customFormat="1" ht="12.75" x14ac:dyDescent="0.25">
      <c r="B198" s="2" t="s">
        <v>31</v>
      </c>
      <c r="C198" s="6">
        <v>5487</v>
      </c>
      <c r="D198" s="6">
        <v>6500</v>
      </c>
      <c r="E198" s="6">
        <f t="shared" si="47"/>
        <v>457.06709999999998</v>
      </c>
      <c r="F198" s="6">
        <v>457</v>
      </c>
      <c r="G198" s="15">
        <f t="shared" si="48"/>
        <v>1687.9269403217768</v>
      </c>
      <c r="H198" s="15">
        <f t="shared" si="46"/>
        <v>6.7099999999982174E-2</v>
      </c>
      <c r="I198" s="31"/>
      <c r="J198" s="16"/>
      <c r="K198" s="15">
        <f t="shared" si="49"/>
        <v>11.956149160612586</v>
      </c>
    </row>
    <row r="199" spans="2:11" s="2" customFormat="1" ht="12.75" x14ac:dyDescent="0.25">
      <c r="B199" s="2" t="s">
        <v>32</v>
      </c>
      <c r="C199" s="6">
        <v>5487</v>
      </c>
      <c r="D199" s="6">
        <v>6500</v>
      </c>
      <c r="E199" s="6">
        <f t="shared" si="47"/>
        <v>457.06709999999998</v>
      </c>
      <c r="F199" s="6">
        <v>457</v>
      </c>
      <c r="G199" s="15">
        <f t="shared" si="48"/>
        <v>1687.9940403217768</v>
      </c>
      <c r="H199" s="15">
        <f t="shared" si="46"/>
        <v>6.7099999999982174E-2</v>
      </c>
      <c r="I199" s="31"/>
      <c r="J199" s="16"/>
      <c r="K199" s="15">
        <f t="shared" si="49"/>
        <v>11.956624452279254</v>
      </c>
    </row>
    <row r="200" spans="2:11" s="2" customFormat="1" ht="12.75" x14ac:dyDescent="0.25">
      <c r="B200" s="2" t="s">
        <v>33</v>
      </c>
      <c r="C200" s="6">
        <v>5596</v>
      </c>
      <c r="D200" s="6">
        <v>6500</v>
      </c>
      <c r="E200" s="6">
        <f t="shared" si="47"/>
        <v>466.14679999999998</v>
      </c>
      <c r="F200" s="6">
        <v>466</v>
      </c>
      <c r="G200" s="15">
        <f t="shared" si="48"/>
        <v>1688.0611403217767</v>
      </c>
      <c r="H200" s="15">
        <f t="shared" si="46"/>
        <v>0.14679999999998472</v>
      </c>
      <c r="I200" s="31"/>
      <c r="J200" s="16"/>
      <c r="K200" s="15">
        <f t="shared" si="49"/>
        <v>11.957099743945919</v>
      </c>
    </row>
    <row r="201" spans="2:11" s="2" customFormat="1" ht="12.75" x14ac:dyDescent="0.25">
      <c r="B201" s="2" t="s">
        <v>17</v>
      </c>
      <c r="C201" s="6">
        <v>5720</v>
      </c>
      <c r="D201" s="6">
        <v>6500</v>
      </c>
      <c r="E201" s="6">
        <f t="shared" si="47"/>
        <v>476.476</v>
      </c>
      <c r="F201" s="6">
        <v>476</v>
      </c>
      <c r="G201" s="15">
        <f t="shared" si="48"/>
        <v>1688.2079403217767</v>
      </c>
      <c r="H201" s="15">
        <f t="shared" si="46"/>
        <v>0.47599999999999909</v>
      </c>
      <c r="I201" s="31"/>
      <c r="J201" s="16"/>
      <c r="K201" s="15">
        <f t="shared" si="49"/>
        <v>11.958139577279253</v>
      </c>
    </row>
    <row r="202" spans="2:11" s="2" customFormat="1" ht="12.75" x14ac:dyDescent="0.25">
      <c r="B202" s="2" t="s">
        <v>18</v>
      </c>
      <c r="C202" s="6">
        <v>5720</v>
      </c>
      <c r="D202" s="6">
        <v>6500</v>
      </c>
      <c r="E202" s="6">
        <f t="shared" si="47"/>
        <v>476.476</v>
      </c>
      <c r="F202" s="6">
        <v>476</v>
      </c>
      <c r="G202" s="15">
        <f t="shared" si="48"/>
        <v>1688.6839403217768</v>
      </c>
      <c r="H202" s="15">
        <f t="shared" si="46"/>
        <v>0.47599999999999909</v>
      </c>
      <c r="K202" s="15">
        <f t="shared" si="49"/>
        <v>11.961511243945921</v>
      </c>
    </row>
    <row r="203" spans="2:11" s="2" customFormat="1" ht="12.75" x14ac:dyDescent="0.25">
      <c r="B203" s="2" t="s">
        <v>19</v>
      </c>
      <c r="C203" s="6">
        <v>5867</v>
      </c>
      <c r="D203" s="6">
        <v>6500</v>
      </c>
      <c r="E203" s="6">
        <f t="shared" si="47"/>
        <v>488.72109999999998</v>
      </c>
      <c r="F203" s="6">
        <v>489</v>
      </c>
      <c r="G203" s="15">
        <f t="shared" si="48"/>
        <v>1689.159940321777</v>
      </c>
      <c r="H203" s="15">
        <f t="shared" si="46"/>
        <v>-0.27890000000002146</v>
      </c>
      <c r="K203" s="15">
        <f t="shared" si="49"/>
        <v>11.964882910612587</v>
      </c>
    </row>
    <row r="204" spans="2:11" s="2" customFormat="1" ht="12.75" x14ac:dyDescent="0.25">
      <c r="B204" s="2" t="s">
        <v>20</v>
      </c>
      <c r="C204" s="6">
        <v>5867</v>
      </c>
      <c r="D204" s="6">
        <v>6500</v>
      </c>
      <c r="E204" s="6">
        <f t="shared" si="47"/>
        <v>488.72109999999998</v>
      </c>
      <c r="F204" s="6">
        <v>489</v>
      </c>
      <c r="G204" s="15">
        <f t="shared" si="48"/>
        <v>1688.8810403217769</v>
      </c>
      <c r="H204" s="15">
        <f t="shared" si="46"/>
        <v>-0.27890000000002146</v>
      </c>
      <c r="K204" s="15">
        <f t="shared" si="49"/>
        <v>11.96290736894592</v>
      </c>
    </row>
    <row r="205" spans="2:11" s="2" customFormat="1" ht="12.75" x14ac:dyDescent="0.25">
      <c r="B205" s="2" t="s">
        <v>21</v>
      </c>
      <c r="C205" s="6">
        <v>5867</v>
      </c>
      <c r="D205" s="6">
        <v>6500</v>
      </c>
      <c r="E205" s="6">
        <f t="shared" si="47"/>
        <v>488.72109999999998</v>
      </c>
      <c r="F205" s="6">
        <v>489</v>
      </c>
      <c r="G205" s="15">
        <f t="shared" si="48"/>
        <v>1688.6021403217769</v>
      </c>
      <c r="H205" s="15">
        <f t="shared" si="46"/>
        <v>-0.27890000000002146</v>
      </c>
      <c r="K205" s="15">
        <f t="shared" si="49"/>
        <v>11.960931827279254</v>
      </c>
    </row>
    <row r="206" spans="2:11" s="2" customFormat="1" ht="12.75" x14ac:dyDescent="0.25">
      <c r="B206" s="7" t="s">
        <v>22</v>
      </c>
      <c r="C206" s="8">
        <f>SUM(C193:C205)</f>
        <v>72458</v>
      </c>
      <c r="D206" s="9" t="s">
        <v>23</v>
      </c>
      <c r="E206" s="8">
        <f>SUM(E193:E205)</f>
        <v>6035.7513999999992</v>
      </c>
      <c r="F206" s="8">
        <f>SUM(F193:F205)</f>
        <v>5618</v>
      </c>
      <c r="G206" s="30">
        <f>SUM(G193:G205)</f>
        <v>20695.093724183098</v>
      </c>
      <c r="H206" s="30">
        <f>SUM(H193:H205)</f>
        <v>417.75139999999982</v>
      </c>
      <c r="I206" s="38">
        <f>H191/12</f>
        <v>7.0833333333333338E-3</v>
      </c>
      <c r="J206" s="23"/>
      <c r="K206" s="30">
        <f>SUM(K193:K205)</f>
        <v>146.59024721296362</v>
      </c>
    </row>
    <row r="207" spans="2:11" s="2" customFormat="1" ht="12.75" x14ac:dyDescent="0.25">
      <c r="G207" s="15"/>
      <c r="H207" s="15"/>
      <c r="I207" s="31"/>
      <c r="J207" s="16"/>
      <c r="K207" s="15"/>
    </row>
    <row r="208" spans="2:11" s="2" customFormat="1" ht="13.5" customHeight="1" x14ac:dyDescent="0.25">
      <c r="B208" s="2" t="s">
        <v>24</v>
      </c>
      <c r="C208" s="10">
        <f>G206*I206</f>
        <v>146.59024721296362</v>
      </c>
      <c r="F208" s="2" t="s">
        <v>25</v>
      </c>
      <c r="G208" s="73">
        <f>$C208+$H206</f>
        <v>564.34164721296338</v>
      </c>
      <c r="H208" s="15"/>
      <c r="I208" s="15">
        <f>SUM($G$14,$G$33,$G$53,$G$73,$G$93,$G$112,$G$131,$G$150,$G$169,$G$188,$G$208)</f>
        <v>1834.9134875347402</v>
      </c>
      <c r="J208" s="143" t="str">
        <f>IF($K206=$C208,"Intt OK","Intt CHECK IT")</f>
        <v>Intt OK</v>
      </c>
      <c r="K208" s="15"/>
    </row>
    <row r="209" spans="2:11" s="1" customFormat="1" ht="23.25" x14ac:dyDescent="0.25">
      <c r="H209" s="53"/>
      <c r="I209" s="135" t="str">
        <f>IF($I208=$G213,"OK","CHECK IT")</f>
        <v>OK</v>
      </c>
      <c r="J209" s="16"/>
      <c r="K209" s="28"/>
    </row>
    <row r="210" spans="2:11" s="2" customFormat="1" ht="12.75" x14ac:dyDescent="0.25">
      <c r="B210" s="438" t="s">
        <v>2</v>
      </c>
      <c r="C210" s="438"/>
      <c r="D210" s="438"/>
      <c r="E210" s="438" t="s">
        <v>3</v>
      </c>
      <c r="F210" s="438"/>
      <c r="G210" s="3" t="s">
        <v>4</v>
      </c>
      <c r="H210" s="136" t="s">
        <v>46</v>
      </c>
      <c r="I210" s="31"/>
      <c r="J210" s="20"/>
      <c r="K210" s="15"/>
    </row>
    <row r="211" spans="2:11" s="2" customFormat="1" ht="12.75" x14ac:dyDescent="0.25">
      <c r="B211" s="439" t="s">
        <v>113</v>
      </c>
      <c r="C211" s="439"/>
      <c r="D211" s="439"/>
      <c r="E211" s="439" t="s">
        <v>114</v>
      </c>
      <c r="F211" s="439"/>
      <c r="G211" s="4" t="s">
        <v>115</v>
      </c>
      <c r="H211" s="52" t="s">
        <v>45</v>
      </c>
      <c r="I211" s="32"/>
      <c r="J211" s="26"/>
      <c r="K211" s="15"/>
    </row>
    <row r="212" spans="2:11" s="2" customFormat="1" ht="12.75" x14ac:dyDescent="0.25">
      <c r="B212" s="3" t="s">
        <v>9</v>
      </c>
      <c r="C212" s="5" t="s">
        <v>10</v>
      </c>
      <c r="D212" s="3" t="s">
        <v>11</v>
      </c>
      <c r="E212" s="5" t="s">
        <v>12</v>
      </c>
      <c r="F212" s="3" t="s">
        <v>13</v>
      </c>
      <c r="G212" s="5" t="s">
        <v>14</v>
      </c>
      <c r="H212" s="48" t="s">
        <v>15</v>
      </c>
      <c r="I212" s="33" t="s">
        <v>16</v>
      </c>
      <c r="J212" s="17"/>
      <c r="K212" s="15"/>
    </row>
    <row r="213" spans="2:11" s="2" customFormat="1" ht="12.75" x14ac:dyDescent="0.25">
      <c r="B213" s="2" t="s">
        <v>27</v>
      </c>
      <c r="C213" s="6">
        <v>5941</v>
      </c>
      <c r="D213" s="6">
        <v>6500</v>
      </c>
      <c r="E213" s="6">
        <f>C213*8.33%</f>
        <v>494.88529999999997</v>
      </c>
      <c r="F213" s="6">
        <v>495</v>
      </c>
      <c r="G213" s="15">
        <f>$G$14+$G$33+$G$53+$G$73+$G$93+$G$112+$G$131+$G$150+$G$169+$G$188+$G$208</f>
        <v>1834.9134875347402</v>
      </c>
      <c r="H213" s="15">
        <f t="shared" ref="H213:H224" si="50">E213-F213</f>
        <v>-0.11470000000002756</v>
      </c>
      <c r="I213" s="31"/>
      <c r="J213" s="16"/>
      <c r="K213" s="15">
        <f>(G213)*($H$211/12)</f>
        <v>12.997303870037744</v>
      </c>
    </row>
    <row r="214" spans="2:11" s="2" customFormat="1" ht="12.75" x14ac:dyDescent="0.25">
      <c r="B214" s="2" t="s">
        <v>28</v>
      </c>
      <c r="C214" s="6">
        <v>5941</v>
      </c>
      <c r="D214" s="6">
        <v>6500</v>
      </c>
      <c r="E214" s="6">
        <f t="shared" ref="E214:E224" si="51">C214*8.33%</f>
        <v>494.88529999999997</v>
      </c>
      <c r="F214" s="6">
        <v>495</v>
      </c>
      <c r="G214" s="15">
        <f t="shared" ref="G214:G224" si="52">$G213+$H213</f>
        <v>1834.7987875347401</v>
      </c>
      <c r="H214" s="15">
        <f t="shared" si="50"/>
        <v>-0.11470000000002756</v>
      </c>
      <c r="I214" s="31"/>
      <c r="J214" s="16"/>
      <c r="K214" s="15">
        <f t="shared" ref="K214:K224" si="53">(G214)*($H$211/12)</f>
        <v>12.99649141170441</v>
      </c>
    </row>
    <row r="215" spans="2:11" s="2" customFormat="1" ht="12.75" x14ac:dyDescent="0.25">
      <c r="B215" s="2" t="s">
        <v>29</v>
      </c>
      <c r="C215" s="6">
        <v>6182</v>
      </c>
      <c r="D215" s="6">
        <v>6500</v>
      </c>
      <c r="E215" s="6">
        <f t="shared" si="51"/>
        <v>514.9606</v>
      </c>
      <c r="F215" s="6">
        <v>515</v>
      </c>
      <c r="G215" s="15">
        <f t="shared" si="52"/>
        <v>1834.68408753474</v>
      </c>
      <c r="H215" s="15">
        <f t="shared" si="50"/>
        <v>-3.9400000000000546E-2</v>
      </c>
      <c r="I215" s="31"/>
      <c r="J215" s="16"/>
      <c r="K215" s="15">
        <f t="shared" si="53"/>
        <v>12.995678953371076</v>
      </c>
    </row>
    <row r="216" spans="2:11" s="2" customFormat="1" ht="12.75" x14ac:dyDescent="0.25">
      <c r="B216" s="2" t="s">
        <v>30</v>
      </c>
      <c r="C216" s="6">
        <v>6182</v>
      </c>
      <c r="D216" s="6">
        <v>6500</v>
      </c>
      <c r="E216" s="6">
        <f t="shared" si="51"/>
        <v>514.9606</v>
      </c>
      <c r="F216" s="6">
        <v>515</v>
      </c>
      <c r="G216" s="15">
        <f t="shared" si="52"/>
        <v>1834.6446875347401</v>
      </c>
      <c r="H216" s="15">
        <f t="shared" si="50"/>
        <v>-3.9400000000000546E-2</v>
      </c>
      <c r="I216" s="31"/>
      <c r="J216" s="16"/>
      <c r="K216" s="15">
        <f t="shared" si="53"/>
        <v>12.995399870037744</v>
      </c>
    </row>
    <row r="217" spans="2:11" s="2" customFormat="1" ht="12.75" x14ac:dyDescent="0.25">
      <c r="B217" s="2" t="s">
        <v>31</v>
      </c>
      <c r="C217" s="6">
        <v>6298</v>
      </c>
      <c r="D217" s="6">
        <v>6500</v>
      </c>
      <c r="E217" s="6">
        <f t="shared" si="51"/>
        <v>524.62339999999995</v>
      </c>
      <c r="F217" s="6">
        <v>525</v>
      </c>
      <c r="G217" s="15">
        <f t="shared" si="52"/>
        <v>1834.60528753474</v>
      </c>
      <c r="H217" s="15">
        <f t="shared" si="50"/>
        <v>-0.37660000000005311</v>
      </c>
      <c r="I217" s="31"/>
      <c r="J217" s="16"/>
      <c r="K217" s="15">
        <f t="shared" si="53"/>
        <v>12.99512078670441</v>
      </c>
    </row>
    <row r="218" spans="2:11" s="2" customFormat="1" ht="12.75" x14ac:dyDescent="0.25">
      <c r="B218" s="2" t="s">
        <v>32</v>
      </c>
      <c r="C218" s="6">
        <v>6298</v>
      </c>
      <c r="D218" s="6">
        <v>6500</v>
      </c>
      <c r="E218" s="6">
        <f t="shared" si="51"/>
        <v>524.62339999999995</v>
      </c>
      <c r="F218" s="6">
        <v>525</v>
      </c>
      <c r="G218" s="15">
        <f t="shared" si="52"/>
        <v>1834.2286875347399</v>
      </c>
      <c r="H218" s="15">
        <f t="shared" si="50"/>
        <v>-0.37660000000005311</v>
      </c>
      <c r="I218" s="31"/>
      <c r="J218" s="16"/>
      <c r="K218" s="15">
        <f t="shared" si="53"/>
        <v>12.992453203371076</v>
      </c>
    </row>
    <row r="219" spans="2:11" s="2" customFormat="1" ht="12.75" x14ac:dyDescent="0.25">
      <c r="B219" s="2" t="s">
        <v>33</v>
      </c>
      <c r="C219" s="6">
        <v>6413</v>
      </c>
      <c r="D219" s="6">
        <v>6500</v>
      </c>
      <c r="E219" s="6">
        <f t="shared" si="51"/>
        <v>534.2029</v>
      </c>
      <c r="F219" s="6">
        <v>535</v>
      </c>
      <c r="G219" s="15">
        <f t="shared" si="52"/>
        <v>1833.8520875347399</v>
      </c>
      <c r="H219" s="15">
        <f t="shared" si="50"/>
        <v>-0.79710000000000036</v>
      </c>
      <c r="I219" s="31"/>
      <c r="J219" s="16"/>
      <c r="K219" s="15">
        <f t="shared" si="53"/>
        <v>12.989785620037742</v>
      </c>
    </row>
    <row r="220" spans="2:11" s="2" customFormat="1" ht="12.75" x14ac:dyDescent="0.25">
      <c r="B220" s="2" t="s">
        <v>17</v>
      </c>
      <c r="C220" s="6">
        <v>6563</v>
      </c>
      <c r="D220" s="6">
        <v>6500</v>
      </c>
      <c r="E220" s="6">
        <f t="shared" si="51"/>
        <v>546.6979</v>
      </c>
      <c r="F220" s="6">
        <v>541</v>
      </c>
      <c r="G220" s="15">
        <f t="shared" si="52"/>
        <v>1833.0549875347399</v>
      </c>
      <c r="H220" s="15">
        <f t="shared" si="50"/>
        <v>5.6979000000000042</v>
      </c>
      <c r="I220" s="31"/>
      <c r="J220" s="16"/>
      <c r="K220" s="15">
        <f t="shared" si="53"/>
        <v>12.984139495037741</v>
      </c>
    </row>
    <row r="221" spans="2:11" s="2" customFormat="1" ht="12.75" x14ac:dyDescent="0.25">
      <c r="B221" s="2" t="s">
        <v>18</v>
      </c>
      <c r="C221" s="6">
        <v>6563</v>
      </c>
      <c r="D221" s="6">
        <v>6500</v>
      </c>
      <c r="E221" s="6">
        <f t="shared" si="51"/>
        <v>546.6979</v>
      </c>
      <c r="F221" s="6">
        <v>541</v>
      </c>
      <c r="G221" s="15">
        <f t="shared" si="52"/>
        <v>1838.7528875347398</v>
      </c>
      <c r="H221" s="15">
        <f t="shared" si="50"/>
        <v>5.6979000000000042</v>
      </c>
      <c r="I221" s="31"/>
      <c r="J221" s="16"/>
      <c r="K221" s="15">
        <f t="shared" si="53"/>
        <v>13.024499620037741</v>
      </c>
    </row>
    <row r="222" spans="2:11" s="2" customFormat="1" ht="12.75" x14ac:dyDescent="0.25">
      <c r="B222" s="2" t="s">
        <v>19</v>
      </c>
      <c r="C222" s="6">
        <v>6563</v>
      </c>
      <c r="D222" s="6">
        <v>6500</v>
      </c>
      <c r="E222" s="6">
        <f t="shared" si="51"/>
        <v>546.6979</v>
      </c>
      <c r="F222" s="6">
        <v>541</v>
      </c>
      <c r="G222" s="15">
        <f t="shared" si="52"/>
        <v>1844.4507875347399</v>
      </c>
      <c r="H222" s="15">
        <f t="shared" si="50"/>
        <v>5.6979000000000042</v>
      </c>
      <c r="I222" s="31"/>
      <c r="J222" s="16"/>
      <c r="K222" s="15">
        <f t="shared" si="53"/>
        <v>13.064859745037742</v>
      </c>
    </row>
    <row r="223" spans="2:11" s="2" customFormat="1" ht="12.75" x14ac:dyDescent="0.25">
      <c r="B223" s="2" t="s">
        <v>20</v>
      </c>
      <c r="C223" s="6">
        <v>6720</v>
      </c>
      <c r="D223" s="6">
        <v>6500</v>
      </c>
      <c r="E223" s="6">
        <f t="shared" si="51"/>
        <v>559.77599999999995</v>
      </c>
      <c r="F223" s="6">
        <v>541</v>
      </c>
      <c r="G223" s="15">
        <f t="shared" si="52"/>
        <v>1850.14868753474</v>
      </c>
      <c r="H223" s="15">
        <f t="shared" si="50"/>
        <v>18.775999999999954</v>
      </c>
      <c r="I223" s="31"/>
      <c r="J223" s="16"/>
      <c r="K223" s="15">
        <f t="shared" si="53"/>
        <v>13.105219870037743</v>
      </c>
    </row>
    <row r="224" spans="2:11" s="2" customFormat="1" ht="12.75" x14ac:dyDescent="0.25">
      <c r="B224" s="2" t="s">
        <v>21</v>
      </c>
      <c r="C224" s="6">
        <v>6720</v>
      </c>
      <c r="D224" s="6">
        <v>6500</v>
      </c>
      <c r="E224" s="6">
        <f t="shared" si="51"/>
        <v>559.77599999999995</v>
      </c>
      <c r="F224" s="6">
        <v>541</v>
      </c>
      <c r="G224" s="15">
        <f t="shared" si="52"/>
        <v>1868.9246875347399</v>
      </c>
      <c r="H224" s="15">
        <f t="shared" si="50"/>
        <v>18.775999999999954</v>
      </c>
      <c r="I224" s="31"/>
      <c r="J224" s="16"/>
      <c r="K224" s="15">
        <f t="shared" si="53"/>
        <v>13.238216536704408</v>
      </c>
    </row>
    <row r="225" spans="2:11" s="2" customFormat="1" ht="12.75" x14ac:dyDescent="0.25">
      <c r="B225" s="7" t="s">
        <v>22</v>
      </c>
      <c r="C225" s="8">
        <f>SUM(C213:C224)</f>
        <v>76384</v>
      </c>
      <c r="D225" s="9" t="s">
        <v>23</v>
      </c>
      <c r="E225" s="8">
        <f>SUM(E213:E224)</f>
        <v>6362.7871999999998</v>
      </c>
      <c r="F225" s="8">
        <f>SUM(F213:F224)</f>
        <v>6310</v>
      </c>
      <c r="G225" s="30">
        <f>SUM(G213:G224)</f>
        <v>22077.059150416884</v>
      </c>
      <c r="H225" s="30">
        <f>SUM(H213:H224)</f>
        <v>52.787199999999757</v>
      </c>
      <c r="I225" s="38">
        <f>H211/12</f>
        <v>7.0833333333333338E-3</v>
      </c>
      <c r="J225" s="23"/>
      <c r="K225" s="30">
        <f>SUM(K213:K224)</f>
        <v>156.37916898211958</v>
      </c>
    </row>
    <row r="226" spans="2:11" s="2" customFormat="1" ht="12.75" x14ac:dyDescent="0.25">
      <c r="G226" s="15"/>
      <c r="H226" s="15"/>
      <c r="I226" s="31"/>
      <c r="J226" s="16"/>
      <c r="K226" s="15"/>
    </row>
    <row r="227" spans="2:11" s="2" customFormat="1" ht="14.25" customHeight="1" x14ac:dyDescent="0.25">
      <c r="B227" s="2" t="s">
        <v>24</v>
      </c>
      <c r="C227" s="10">
        <f>G225*I225</f>
        <v>156.37916898211961</v>
      </c>
      <c r="F227" s="2" t="s">
        <v>25</v>
      </c>
      <c r="G227" s="73">
        <f>$C227+$H225</f>
        <v>209.16636898211937</v>
      </c>
      <c r="H227" s="15"/>
      <c r="I227" s="15">
        <f>SUM($G$14,$G$33,$G$53,$G$73,$G$93,$G$112,$G$131,$G$150,$G$169,$G$188,$G$208,$G$227)</f>
        <v>2044.0798565168595</v>
      </c>
      <c r="J227" s="143" t="str">
        <f>IF($K225=$C227,"Intt OK","Intt CHECK IT")</f>
        <v>Intt OK</v>
      </c>
      <c r="K227" s="15"/>
    </row>
    <row r="228" spans="2:11" s="1" customFormat="1" ht="23.25" x14ac:dyDescent="0.25">
      <c r="H228" s="53"/>
      <c r="I228" s="135" t="str">
        <f>IF($I227=$G232,"OK","CHECK IT")</f>
        <v>OK</v>
      </c>
      <c r="J228" s="16"/>
      <c r="K228" s="28"/>
    </row>
    <row r="229" spans="2:11" s="2" customFormat="1" ht="12.75" x14ac:dyDescent="0.25">
      <c r="B229" s="438" t="s">
        <v>2</v>
      </c>
      <c r="C229" s="438"/>
      <c r="D229" s="438"/>
      <c r="E229" s="438" t="s">
        <v>3</v>
      </c>
      <c r="F229" s="438"/>
      <c r="G229" s="3" t="s">
        <v>4</v>
      </c>
      <c r="H229" s="136" t="s">
        <v>47</v>
      </c>
      <c r="I229" s="31"/>
      <c r="J229" s="20"/>
      <c r="K229" s="15"/>
    </row>
    <row r="230" spans="2:11" s="2" customFormat="1" ht="12.75" x14ac:dyDescent="0.25">
      <c r="B230" s="439" t="s">
        <v>113</v>
      </c>
      <c r="C230" s="439"/>
      <c r="D230" s="439"/>
      <c r="E230" s="439" t="s">
        <v>114</v>
      </c>
      <c r="F230" s="439"/>
      <c r="G230" s="4" t="s">
        <v>115</v>
      </c>
      <c r="H230" s="52" t="s">
        <v>45</v>
      </c>
      <c r="I230" s="32"/>
      <c r="J230" s="26"/>
      <c r="K230" s="15"/>
    </row>
    <row r="231" spans="2:11" s="2" customFormat="1" ht="12.75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5" t="s">
        <v>14</v>
      </c>
      <c r="H231" s="48" t="s">
        <v>15</v>
      </c>
      <c r="I231" s="33" t="s">
        <v>16</v>
      </c>
      <c r="J231" s="17"/>
      <c r="K231" s="15"/>
    </row>
    <row r="232" spans="2:11" s="2" customFormat="1" ht="12.75" x14ac:dyDescent="0.25">
      <c r="B232" s="2" t="s">
        <v>27</v>
      </c>
      <c r="C232" s="6">
        <v>6720</v>
      </c>
      <c r="D232" s="6">
        <v>6500</v>
      </c>
      <c r="E232" s="6">
        <f>C232*8.33%</f>
        <v>559.77599999999995</v>
      </c>
      <c r="F232" s="6">
        <v>541</v>
      </c>
      <c r="G232" s="15">
        <f>$G$14+$G$33+$G$53+$G$73+$G$93+$G$112+$G$131+$G$150+$G$169+$G$188+$G$208+$G$227</f>
        <v>2044.0798565168595</v>
      </c>
      <c r="H232" s="15">
        <f t="shared" ref="H232:H243" si="54">E232-F232</f>
        <v>18.775999999999954</v>
      </c>
      <c r="I232" s="31"/>
      <c r="J232" s="16"/>
      <c r="K232" s="15">
        <f>(G232)*($H$230/12)</f>
        <v>14.47889898366109</v>
      </c>
    </row>
    <row r="233" spans="2:11" s="2" customFormat="1" ht="12.75" x14ac:dyDescent="0.25">
      <c r="B233" s="2" t="s">
        <v>28</v>
      </c>
      <c r="C233" s="6">
        <v>7310</v>
      </c>
      <c r="D233" s="6">
        <v>6500</v>
      </c>
      <c r="E233" s="6">
        <f t="shared" ref="E233:E243" si="55">C233*8.33%</f>
        <v>608.923</v>
      </c>
      <c r="F233" s="6">
        <v>541</v>
      </c>
      <c r="G233" s="15">
        <f t="shared" ref="G233:G243" si="56">$G232+$H232</f>
        <v>2062.8558565168596</v>
      </c>
      <c r="H233" s="15">
        <f t="shared" si="54"/>
        <v>67.923000000000002</v>
      </c>
      <c r="I233" s="31"/>
      <c r="J233" s="16"/>
      <c r="K233" s="15">
        <f t="shared" ref="K233:K243" si="57">(G233)*($H$230/12)</f>
        <v>14.611895650327757</v>
      </c>
    </row>
    <row r="234" spans="2:11" s="2" customFormat="1" ht="12.75" x14ac:dyDescent="0.25">
      <c r="B234" s="2" t="s">
        <v>29</v>
      </c>
      <c r="C234" s="6">
        <v>7310</v>
      </c>
      <c r="D234" s="6">
        <v>6500</v>
      </c>
      <c r="E234" s="6">
        <f t="shared" si="55"/>
        <v>608.923</v>
      </c>
      <c r="F234" s="6">
        <v>541</v>
      </c>
      <c r="G234" s="15">
        <f t="shared" si="56"/>
        <v>2130.7788565168594</v>
      </c>
      <c r="H234" s="15">
        <f t="shared" si="54"/>
        <v>67.923000000000002</v>
      </c>
      <c r="I234" s="31"/>
      <c r="J234" s="16"/>
      <c r="K234" s="15">
        <f t="shared" si="57"/>
        <v>15.093016900327756</v>
      </c>
    </row>
    <row r="235" spans="2:11" s="2" customFormat="1" ht="12.75" x14ac:dyDescent="0.25">
      <c r="B235" s="2" t="s">
        <v>30</v>
      </c>
      <c r="C235" s="6">
        <v>7310</v>
      </c>
      <c r="D235" s="6">
        <v>6500</v>
      </c>
      <c r="E235" s="6">
        <f t="shared" si="55"/>
        <v>608.923</v>
      </c>
      <c r="F235" s="6">
        <v>541</v>
      </c>
      <c r="G235" s="15">
        <f t="shared" si="56"/>
        <v>2198.7018565168592</v>
      </c>
      <c r="H235" s="15">
        <f t="shared" si="54"/>
        <v>67.923000000000002</v>
      </c>
      <c r="I235" s="31"/>
      <c r="J235" s="16"/>
      <c r="K235" s="15">
        <f t="shared" si="57"/>
        <v>15.574138150327753</v>
      </c>
    </row>
    <row r="236" spans="2:11" s="2" customFormat="1" ht="12.75" x14ac:dyDescent="0.25">
      <c r="B236" s="2" t="s">
        <v>31</v>
      </c>
      <c r="C236" s="6">
        <v>7310</v>
      </c>
      <c r="D236" s="6">
        <v>6500</v>
      </c>
      <c r="E236" s="6">
        <f t="shared" si="55"/>
        <v>608.923</v>
      </c>
      <c r="F236" s="6">
        <v>541</v>
      </c>
      <c r="G236" s="15">
        <f t="shared" si="56"/>
        <v>2266.6248565168589</v>
      </c>
      <c r="H236" s="15">
        <f t="shared" si="54"/>
        <v>67.923000000000002</v>
      </c>
      <c r="I236" s="31"/>
      <c r="J236" s="16"/>
      <c r="K236" s="15">
        <f t="shared" si="57"/>
        <v>16.055259400327753</v>
      </c>
    </row>
    <row r="237" spans="2:11" s="2" customFormat="1" ht="12.75" x14ac:dyDescent="0.25">
      <c r="B237" s="2" t="s">
        <v>32</v>
      </c>
      <c r="C237" s="6">
        <v>7310</v>
      </c>
      <c r="D237" s="6">
        <v>6500</v>
      </c>
      <c r="E237" s="6">
        <f t="shared" si="55"/>
        <v>608.923</v>
      </c>
      <c r="F237" s="6">
        <v>541</v>
      </c>
      <c r="G237" s="15">
        <f t="shared" si="56"/>
        <v>2334.5478565168587</v>
      </c>
      <c r="H237" s="15">
        <f t="shared" si="54"/>
        <v>67.923000000000002</v>
      </c>
      <c r="I237" s="31"/>
      <c r="J237" s="16"/>
      <c r="K237" s="15">
        <f t="shared" si="57"/>
        <v>16.53638065032775</v>
      </c>
    </row>
    <row r="238" spans="2:11" s="2" customFormat="1" ht="12.75" x14ac:dyDescent="0.25">
      <c r="B238" s="2" t="s">
        <v>33</v>
      </c>
      <c r="C238" s="6">
        <v>7310</v>
      </c>
      <c r="D238" s="6">
        <v>6500</v>
      </c>
      <c r="E238" s="6">
        <f t="shared" si="55"/>
        <v>608.923</v>
      </c>
      <c r="F238" s="6">
        <v>541</v>
      </c>
      <c r="G238" s="15">
        <f t="shared" si="56"/>
        <v>2402.4708565168585</v>
      </c>
      <c r="H238" s="15">
        <f t="shared" si="54"/>
        <v>67.923000000000002</v>
      </c>
      <c r="I238" s="31"/>
      <c r="J238" s="16"/>
      <c r="K238" s="15">
        <f t="shared" si="57"/>
        <v>17.017501900327748</v>
      </c>
    </row>
    <row r="239" spans="2:11" s="2" customFormat="1" ht="12.75" x14ac:dyDescent="0.25">
      <c r="B239" s="2" t="s">
        <v>17</v>
      </c>
      <c r="C239" s="6">
        <v>7459</v>
      </c>
      <c r="D239" s="6">
        <v>6500</v>
      </c>
      <c r="E239" s="6">
        <f t="shared" si="55"/>
        <v>621.3347</v>
      </c>
      <c r="F239" s="6">
        <v>541</v>
      </c>
      <c r="G239" s="15">
        <f t="shared" si="56"/>
        <v>2470.3938565168582</v>
      </c>
      <c r="H239" s="15">
        <f t="shared" si="54"/>
        <v>80.334699999999998</v>
      </c>
      <c r="I239" s="31"/>
      <c r="J239" s="16"/>
      <c r="K239" s="15">
        <f t="shared" si="57"/>
        <v>17.498623150327749</v>
      </c>
    </row>
    <row r="240" spans="2:11" s="2" customFormat="1" ht="12.75" x14ac:dyDescent="0.25">
      <c r="B240" s="2" t="s">
        <v>18</v>
      </c>
      <c r="C240" s="6">
        <v>7459</v>
      </c>
      <c r="D240" s="6">
        <v>6500</v>
      </c>
      <c r="E240" s="6">
        <f t="shared" si="55"/>
        <v>621.3347</v>
      </c>
      <c r="F240" s="6">
        <v>541</v>
      </c>
      <c r="G240" s="15">
        <f t="shared" si="56"/>
        <v>2550.7285565168581</v>
      </c>
      <c r="H240" s="15">
        <f t="shared" si="54"/>
        <v>80.334699999999998</v>
      </c>
      <c r="I240" s="31"/>
      <c r="J240" s="16"/>
      <c r="K240" s="15">
        <f t="shared" si="57"/>
        <v>18.067660608661079</v>
      </c>
    </row>
    <row r="241" spans="2:12" s="2" customFormat="1" ht="12.75" x14ac:dyDescent="0.25">
      <c r="B241" s="2" t="s">
        <v>19</v>
      </c>
      <c r="C241" s="6">
        <v>7459</v>
      </c>
      <c r="D241" s="6">
        <v>6500</v>
      </c>
      <c r="E241" s="6">
        <f t="shared" si="55"/>
        <v>621.3347</v>
      </c>
      <c r="F241" s="6">
        <v>541</v>
      </c>
      <c r="G241" s="15">
        <f t="shared" si="56"/>
        <v>2631.063256516858</v>
      </c>
      <c r="H241" s="15">
        <f t="shared" si="54"/>
        <v>80.334699999999998</v>
      </c>
      <c r="I241" s="31"/>
      <c r="J241" s="16"/>
      <c r="K241" s="15">
        <f t="shared" si="57"/>
        <v>18.636698066994413</v>
      </c>
    </row>
    <row r="242" spans="2:12" s="2" customFormat="1" ht="12.75" x14ac:dyDescent="0.25">
      <c r="B242" s="2" t="s">
        <v>20</v>
      </c>
      <c r="C242" s="6">
        <v>7759</v>
      </c>
      <c r="D242" s="6">
        <v>6500</v>
      </c>
      <c r="E242" s="6">
        <f t="shared" si="55"/>
        <v>646.32470000000001</v>
      </c>
      <c r="F242" s="6">
        <v>541</v>
      </c>
      <c r="G242" s="15">
        <f t="shared" si="56"/>
        <v>2711.3979565168579</v>
      </c>
      <c r="H242" s="15">
        <f t="shared" si="54"/>
        <v>105.32470000000001</v>
      </c>
      <c r="I242" s="31"/>
      <c r="J242" s="16"/>
      <c r="K242" s="15">
        <f t="shared" si="57"/>
        <v>19.205735525327746</v>
      </c>
    </row>
    <row r="243" spans="2:12" s="2" customFormat="1" ht="12.75" x14ac:dyDescent="0.25">
      <c r="B243" s="2" t="s">
        <v>21</v>
      </c>
      <c r="C243" s="6">
        <v>7759</v>
      </c>
      <c r="D243" s="6">
        <v>6500</v>
      </c>
      <c r="E243" s="6">
        <f t="shared" si="55"/>
        <v>646.32470000000001</v>
      </c>
      <c r="F243" s="6">
        <v>541</v>
      </c>
      <c r="G243" s="15">
        <f t="shared" si="56"/>
        <v>2816.722656516858</v>
      </c>
      <c r="H243" s="15">
        <f t="shared" si="54"/>
        <v>105.32470000000001</v>
      </c>
      <c r="I243" s="31"/>
      <c r="J243" s="16"/>
      <c r="K243" s="15">
        <f t="shared" si="57"/>
        <v>19.95178548366108</v>
      </c>
    </row>
    <row r="244" spans="2:12" s="2" customFormat="1" ht="12.75" x14ac:dyDescent="0.25">
      <c r="B244" s="7" t="s">
        <v>22</v>
      </c>
      <c r="C244" s="8">
        <f>SUM(C232:C243)</f>
        <v>88475</v>
      </c>
      <c r="D244" s="9" t="s">
        <v>23</v>
      </c>
      <c r="E244" s="8">
        <f>SUM(E232:E243)</f>
        <v>7369.9675000000007</v>
      </c>
      <c r="F244" s="8">
        <f>SUM(F232:F243)</f>
        <v>6492</v>
      </c>
      <c r="G244" s="30">
        <f>SUM(G232:G243)</f>
        <v>28620.366278202302</v>
      </c>
      <c r="H244" s="30">
        <f>SUM(H232:H243)</f>
        <v>877.96749999999997</v>
      </c>
      <c r="I244" s="38">
        <f>H230/12</f>
        <v>7.0833333333333338E-3</v>
      </c>
      <c r="J244" s="23"/>
      <c r="K244" s="30">
        <f>SUM(K232:K243)</f>
        <v>202.72759447059966</v>
      </c>
    </row>
    <row r="245" spans="2:12" s="2" customFormat="1" ht="12.75" x14ac:dyDescent="0.25">
      <c r="G245" s="15"/>
      <c r="H245" s="15"/>
      <c r="I245" s="31"/>
      <c r="J245" s="16"/>
      <c r="K245" s="15"/>
    </row>
    <row r="246" spans="2:12" s="2" customFormat="1" ht="14.25" customHeight="1" x14ac:dyDescent="0.25">
      <c r="B246" s="2" t="s">
        <v>24</v>
      </c>
      <c r="C246" s="10">
        <f>G244*I244</f>
        <v>202.72759447059966</v>
      </c>
      <c r="F246" s="2" t="s">
        <v>25</v>
      </c>
      <c r="G246" s="73">
        <f>$C246+$H244</f>
        <v>1080.6950944705995</v>
      </c>
      <c r="H246" s="15"/>
      <c r="I246" s="15">
        <f>SUM($G$14,$G$33,$G$53,$G$73,$G$93,$G$112,$G$131,$G$150,$G$169,$G$188,$G$208,$G$227,$G$246)</f>
        <v>3124.7749509874593</v>
      </c>
      <c r="J246" s="143" t="str">
        <f>IF($K244=$C246,"Intt OK","Intt CHECK IT")</f>
        <v>Intt OK</v>
      </c>
      <c r="K246" s="15"/>
    </row>
    <row r="247" spans="2:12" s="1" customFormat="1" ht="14.25" customHeight="1" x14ac:dyDescent="0.25">
      <c r="H247" s="53"/>
      <c r="I247" s="135" t="str">
        <f>IF($I246=$G251,"OK","CHECK IT")</f>
        <v>OK</v>
      </c>
      <c r="J247" s="16"/>
      <c r="K247" s="28"/>
    </row>
    <row r="248" spans="2:12" s="2" customFormat="1" ht="14.25" customHeight="1" x14ac:dyDescent="0.25">
      <c r="B248" s="438" t="s">
        <v>2</v>
      </c>
      <c r="C248" s="438"/>
      <c r="D248" s="438"/>
      <c r="E248" s="438" t="s">
        <v>3</v>
      </c>
      <c r="F248" s="438"/>
      <c r="G248" s="3" t="s">
        <v>4</v>
      </c>
      <c r="H248" s="136" t="s">
        <v>48</v>
      </c>
      <c r="I248" s="31"/>
      <c r="J248" s="20"/>
      <c r="K248" s="15"/>
    </row>
    <row r="249" spans="2:12" s="2" customFormat="1" ht="14.25" customHeight="1" x14ac:dyDescent="0.25">
      <c r="B249" s="439" t="s">
        <v>113</v>
      </c>
      <c r="C249" s="439"/>
      <c r="D249" s="439"/>
      <c r="E249" s="439" t="s">
        <v>114</v>
      </c>
      <c r="F249" s="439"/>
      <c r="G249" s="4" t="s">
        <v>115</v>
      </c>
      <c r="H249" s="56">
        <v>8.5000000000000006E-2</v>
      </c>
      <c r="I249" s="32"/>
      <c r="J249" s="26"/>
      <c r="K249" s="15"/>
    </row>
    <row r="250" spans="2:12" s="2" customFormat="1" ht="14.2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5" t="s">
        <v>14</v>
      </c>
      <c r="H250" s="48" t="s">
        <v>15</v>
      </c>
      <c r="I250" s="33" t="s">
        <v>16</v>
      </c>
      <c r="J250" s="17"/>
      <c r="K250" s="15"/>
    </row>
    <row r="251" spans="2:12" s="2" customFormat="1" ht="14.25" customHeight="1" x14ac:dyDescent="0.25">
      <c r="B251" s="2" t="s">
        <v>27</v>
      </c>
      <c r="C251" s="6">
        <v>7759</v>
      </c>
      <c r="D251" s="6">
        <v>6500</v>
      </c>
      <c r="E251" s="6">
        <f>C251*8.33%</f>
        <v>646.32470000000001</v>
      </c>
      <c r="F251" s="6">
        <v>541</v>
      </c>
      <c r="G251" s="15">
        <f>$G$14+$G$33+$G$53+$G$73+$G$93+$G$112+$G$131+$G$150+$G$169+$G$188+$G$208+$G$227+$G$246</f>
        <v>3124.7749509874593</v>
      </c>
      <c r="H251" s="15">
        <f t="shared" ref="H251:H263" si="58">E251-F251</f>
        <v>105.32470000000001</v>
      </c>
      <c r="I251" s="31"/>
      <c r="J251" s="16"/>
      <c r="K251" s="15">
        <f>(G251)*($H$249/12)</f>
        <v>22.133822569494505</v>
      </c>
    </row>
    <row r="252" spans="2:12" s="2" customFormat="1" ht="14.25" customHeight="1" x14ac:dyDescent="0.25">
      <c r="B252" s="2" t="s">
        <v>28</v>
      </c>
      <c r="C252" s="6">
        <v>7759</v>
      </c>
      <c r="D252" s="6">
        <v>6500</v>
      </c>
      <c r="E252" s="6">
        <f t="shared" ref="E252:E263" si="59">C252*8.33%</f>
        <v>646.32470000000001</v>
      </c>
      <c r="F252" s="6">
        <v>541</v>
      </c>
      <c r="G252" s="15">
        <f t="shared" ref="G252:G263" si="60">$G251+$H251</f>
        <v>3230.0996509874594</v>
      </c>
      <c r="H252" s="15">
        <f t="shared" si="58"/>
        <v>105.32470000000001</v>
      </c>
      <c r="I252" s="31"/>
      <c r="J252" s="16"/>
      <c r="K252" s="15">
        <f t="shared" ref="K252:K263" si="61">(G252)*($H$249/12)</f>
        <v>22.879872527827839</v>
      </c>
    </row>
    <row r="253" spans="2:12" s="2" customFormat="1" ht="14.25" customHeight="1" x14ac:dyDescent="0.25">
      <c r="B253" s="2" t="s">
        <v>29</v>
      </c>
      <c r="C253" s="6">
        <v>7759</v>
      </c>
      <c r="D253" s="6">
        <v>6500</v>
      </c>
      <c r="E253" s="6">
        <f t="shared" si="59"/>
        <v>646.32470000000001</v>
      </c>
      <c r="F253" s="6">
        <v>541</v>
      </c>
      <c r="G253" s="15">
        <f t="shared" si="60"/>
        <v>3335.4243509874595</v>
      </c>
      <c r="H253" s="15">
        <f t="shared" si="58"/>
        <v>105.32470000000001</v>
      </c>
      <c r="I253" s="31"/>
      <c r="J253" s="16"/>
      <c r="K253" s="15">
        <f t="shared" si="61"/>
        <v>23.625922486161173</v>
      </c>
    </row>
    <row r="254" spans="2:12" s="2" customFormat="1" ht="14.25" customHeight="1" x14ac:dyDescent="0.25">
      <c r="B254" s="2" t="s">
        <v>119</v>
      </c>
      <c r="C254" s="6">
        <v>768</v>
      </c>
      <c r="D254" s="6">
        <v>6500</v>
      </c>
      <c r="E254" s="6">
        <f t="shared" si="59"/>
        <v>63.974400000000003</v>
      </c>
      <c r="F254" s="6">
        <v>0</v>
      </c>
      <c r="G254" s="15">
        <f t="shared" si="60"/>
        <v>3440.7490509874597</v>
      </c>
      <c r="H254" s="15">
        <f t="shared" si="58"/>
        <v>63.974400000000003</v>
      </c>
      <c r="I254" s="31"/>
      <c r="J254" s="16"/>
      <c r="K254" s="15">
        <f t="shared" si="61"/>
        <v>24.371972444494507</v>
      </c>
    </row>
    <row r="255" spans="2:12" s="2" customFormat="1" ht="14.25" customHeight="1" x14ac:dyDescent="0.25">
      <c r="B255" s="2" t="s">
        <v>30</v>
      </c>
      <c r="C255" s="6">
        <v>8120</v>
      </c>
      <c r="D255" s="6">
        <v>6500</v>
      </c>
      <c r="E255" s="6">
        <f t="shared" si="59"/>
        <v>676.39599999999996</v>
      </c>
      <c r="F255" s="6">
        <v>541</v>
      </c>
      <c r="G255" s="15">
        <f t="shared" si="60"/>
        <v>3504.7234509874597</v>
      </c>
      <c r="H255" s="15">
        <f t="shared" si="58"/>
        <v>135.39599999999996</v>
      </c>
      <c r="I255" s="31"/>
      <c r="J255" s="16"/>
      <c r="K255" s="15">
        <f t="shared" si="61"/>
        <v>24.825124444494509</v>
      </c>
    </row>
    <row r="256" spans="2:12" s="2" customFormat="1" ht="14.25" customHeight="1" x14ac:dyDescent="0.25">
      <c r="B256" s="2" t="s">
        <v>31</v>
      </c>
      <c r="C256" s="6">
        <v>8120</v>
      </c>
      <c r="D256" s="6">
        <v>6500</v>
      </c>
      <c r="E256" s="6">
        <f t="shared" si="59"/>
        <v>676.39599999999996</v>
      </c>
      <c r="F256" s="6">
        <v>541</v>
      </c>
      <c r="G256" s="15">
        <f t="shared" si="60"/>
        <v>3640.1194509874595</v>
      </c>
      <c r="H256" s="15">
        <f t="shared" si="58"/>
        <v>135.39599999999996</v>
      </c>
      <c r="I256" s="31"/>
      <c r="J256" s="16"/>
      <c r="K256" s="15">
        <f t="shared" si="61"/>
        <v>25.784179444494505</v>
      </c>
      <c r="L256" s="2" t="s">
        <v>54</v>
      </c>
    </row>
    <row r="257" spans="1:11" s="2" customFormat="1" ht="14.25" customHeight="1" x14ac:dyDescent="0.25">
      <c r="B257" s="2" t="s">
        <v>32</v>
      </c>
      <c r="C257" s="6">
        <v>8120</v>
      </c>
      <c r="D257" s="6">
        <v>6500</v>
      </c>
      <c r="E257" s="6">
        <f t="shared" si="59"/>
        <v>676.39599999999996</v>
      </c>
      <c r="F257" s="6">
        <v>541</v>
      </c>
      <c r="G257" s="15">
        <f t="shared" si="60"/>
        <v>3775.5154509874592</v>
      </c>
      <c r="H257" s="15">
        <f t="shared" si="58"/>
        <v>135.39599999999996</v>
      </c>
      <c r="I257" s="31"/>
      <c r="J257" s="16"/>
      <c r="K257" s="15">
        <f t="shared" si="61"/>
        <v>26.743234444494504</v>
      </c>
    </row>
    <row r="258" spans="1:11" s="2" customFormat="1" ht="14.25" customHeight="1" x14ac:dyDescent="0.25">
      <c r="B258" s="2" t="s">
        <v>33</v>
      </c>
      <c r="C258" s="6">
        <v>8120</v>
      </c>
      <c r="D258" s="6">
        <v>6500</v>
      </c>
      <c r="E258" s="6">
        <f t="shared" si="59"/>
        <v>676.39599999999996</v>
      </c>
      <c r="F258" s="6">
        <v>541</v>
      </c>
      <c r="G258" s="15">
        <f t="shared" si="60"/>
        <v>3910.9114509874589</v>
      </c>
      <c r="H258" s="15">
        <f t="shared" si="58"/>
        <v>135.39599999999996</v>
      </c>
      <c r="I258" s="31"/>
      <c r="J258" s="16"/>
      <c r="K258" s="15">
        <f t="shared" si="61"/>
        <v>27.702289444494504</v>
      </c>
    </row>
    <row r="259" spans="1:11" s="2" customFormat="1" ht="14.25" customHeight="1" x14ac:dyDescent="0.25">
      <c r="B259" s="2" t="s">
        <v>17</v>
      </c>
      <c r="C259" s="6">
        <v>8282</v>
      </c>
      <c r="D259" s="6">
        <v>6500</v>
      </c>
      <c r="E259" s="6">
        <f t="shared" si="59"/>
        <v>689.89059999999995</v>
      </c>
      <c r="F259" s="6">
        <v>541</v>
      </c>
      <c r="G259" s="15">
        <f t="shared" si="60"/>
        <v>4046.3074509874587</v>
      </c>
      <c r="H259" s="15">
        <f t="shared" si="58"/>
        <v>148.89059999999995</v>
      </c>
      <c r="I259" s="31"/>
      <c r="J259" s="16"/>
      <c r="K259" s="15">
        <f t="shared" si="61"/>
        <v>28.6613444444945</v>
      </c>
    </row>
    <row r="260" spans="1:11" s="2" customFormat="1" ht="14.25" customHeight="1" x14ac:dyDescent="0.25">
      <c r="B260" s="2" t="s">
        <v>18</v>
      </c>
      <c r="C260" s="6">
        <v>8650</v>
      </c>
      <c r="D260" s="6">
        <v>6500</v>
      </c>
      <c r="E260" s="6">
        <f t="shared" si="59"/>
        <v>720.54499999999996</v>
      </c>
      <c r="F260" s="6">
        <v>541</v>
      </c>
      <c r="G260" s="15">
        <f t="shared" si="60"/>
        <v>4195.1980509874584</v>
      </c>
      <c r="H260" s="15">
        <f t="shared" si="58"/>
        <v>179.54499999999996</v>
      </c>
      <c r="I260" s="31"/>
      <c r="J260" s="16"/>
      <c r="K260" s="15">
        <f t="shared" si="61"/>
        <v>29.715986194494498</v>
      </c>
    </row>
    <row r="261" spans="1:11" s="2" customFormat="1" ht="14.25" customHeight="1" x14ac:dyDescent="0.25">
      <c r="B261" s="2" t="s">
        <v>19</v>
      </c>
      <c r="C261" s="6">
        <v>8650</v>
      </c>
      <c r="D261" s="6">
        <v>6500</v>
      </c>
      <c r="E261" s="6">
        <f t="shared" si="59"/>
        <v>720.54499999999996</v>
      </c>
      <c r="F261" s="6">
        <v>541</v>
      </c>
      <c r="G261" s="15">
        <f t="shared" si="60"/>
        <v>4374.7430509874584</v>
      </c>
      <c r="H261" s="15">
        <f t="shared" si="58"/>
        <v>179.54499999999996</v>
      </c>
      <c r="I261" s="31"/>
      <c r="J261" s="16"/>
      <c r="K261" s="15">
        <f t="shared" si="61"/>
        <v>30.987763277827831</v>
      </c>
    </row>
    <row r="262" spans="1:11" s="2" customFormat="1" ht="14.25" customHeight="1" x14ac:dyDescent="0.25">
      <c r="B262" s="2" t="s">
        <v>20</v>
      </c>
      <c r="C262" s="6">
        <v>8650</v>
      </c>
      <c r="D262" s="6">
        <v>6500</v>
      </c>
      <c r="E262" s="6">
        <f t="shared" si="59"/>
        <v>720.54499999999996</v>
      </c>
      <c r="F262" s="6">
        <v>541</v>
      </c>
      <c r="G262" s="15">
        <f t="shared" si="60"/>
        <v>4554.2880509874585</v>
      </c>
      <c r="H262" s="15">
        <f t="shared" si="58"/>
        <v>179.54499999999996</v>
      </c>
      <c r="I262" s="31"/>
      <c r="J262" s="16"/>
      <c r="K262" s="15">
        <f t="shared" si="61"/>
        <v>32.259540361161164</v>
      </c>
    </row>
    <row r="263" spans="1:11" s="2" customFormat="1" ht="14.25" customHeight="1" x14ac:dyDescent="0.25">
      <c r="B263" s="2" t="s">
        <v>21</v>
      </c>
      <c r="C263" s="6">
        <v>8650</v>
      </c>
      <c r="D263" s="6">
        <v>6500</v>
      </c>
      <c r="E263" s="6">
        <f t="shared" si="59"/>
        <v>720.54499999999996</v>
      </c>
      <c r="F263" s="6">
        <v>541</v>
      </c>
      <c r="G263" s="15">
        <f t="shared" si="60"/>
        <v>4733.8330509874586</v>
      </c>
      <c r="H263" s="15">
        <f t="shared" si="58"/>
        <v>179.54499999999996</v>
      </c>
      <c r="K263" s="15">
        <f t="shared" si="61"/>
        <v>33.531317444494498</v>
      </c>
    </row>
    <row r="264" spans="1:11" s="2" customFormat="1" ht="14.25" customHeight="1" x14ac:dyDescent="0.25">
      <c r="B264" s="7" t="s">
        <v>22</v>
      </c>
      <c r="C264" s="8">
        <f>SUM(C251:C263)</f>
        <v>99407</v>
      </c>
      <c r="D264" s="9" t="s">
        <v>23</v>
      </c>
      <c r="E264" s="8">
        <f>SUM(E251:E263)</f>
        <v>8280.6030999999984</v>
      </c>
      <c r="F264" s="8">
        <f>SUM(F251:F263)</f>
        <v>6492</v>
      </c>
      <c r="G264" s="30">
        <f>SUM(G251:G263)</f>
        <v>49866.68746283697</v>
      </c>
      <c r="H264" s="30">
        <f>SUM(H251:H263)</f>
        <v>1788.6030999999998</v>
      </c>
      <c r="I264" s="38">
        <f>H249/12</f>
        <v>7.0833333333333338E-3</v>
      </c>
      <c r="J264" s="23"/>
      <c r="K264" s="30">
        <f>SUM(K251:K263)</f>
        <v>353.22236952842849</v>
      </c>
    </row>
    <row r="265" spans="1:11" s="2" customFormat="1" ht="14.25" customHeight="1" x14ac:dyDescent="0.25">
      <c r="G265" s="15"/>
      <c r="H265" s="15"/>
      <c r="I265" s="31"/>
      <c r="J265" s="16"/>
      <c r="K265" s="15"/>
    </row>
    <row r="266" spans="1:11" s="2" customFormat="1" ht="14.25" customHeight="1" x14ac:dyDescent="0.25">
      <c r="B266" s="2" t="s">
        <v>24</v>
      </c>
      <c r="C266" s="10">
        <f>G264*I264</f>
        <v>353.22236952842854</v>
      </c>
      <c r="F266" s="2" t="s">
        <v>25</v>
      </c>
      <c r="G266" s="73">
        <f>$C266+$H264</f>
        <v>2141.8254695284286</v>
      </c>
      <c r="H266" s="15"/>
      <c r="I266" s="15">
        <f>SUM($G$14,$G$33,$G$53,$G$73,$G$93,$G$112,$G$131,$G$150,$G$169,$G$188,$G$208,$G$227,$G$246,$G$266)</f>
        <v>5266.6004205158879</v>
      </c>
      <c r="J266" s="143" t="str">
        <f>IF($K264=$C266,"Intt OK","Intt CHECK IT")</f>
        <v>Intt CHECK IT</v>
      </c>
      <c r="K266" s="15"/>
    </row>
    <row r="267" spans="1:11" s="1" customFormat="1" ht="14.25" customHeight="1" x14ac:dyDescent="0.25">
      <c r="H267" s="53"/>
      <c r="I267" s="135" t="str">
        <f>IF($I266=$G271,"OK","CHECK IT")</f>
        <v>OK</v>
      </c>
      <c r="J267" s="16"/>
      <c r="K267" s="28"/>
    </row>
    <row r="268" spans="1:11" s="1" customFormat="1" ht="14.2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3" t="s">
        <v>4</v>
      </c>
      <c r="H268" s="136" t="s">
        <v>49</v>
      </c>
      <c r="I268" s="31"/>
      <c r="J268" s="2"/>
      <c r="K268" s="28"/>
    </row>
    <row r="269" spans="1:11" s="1" customFormat="1" ht="14.25" customHeight="1" x14ac:dyDescent="0.25">
      <c r="A269" s="2"/>
      <c r="B269" s="439" t="s">
        <v>113</v>
      </c>
      <c r="C269" s="439"/>
      <c r="D269" s="439"/>
      <c r="E269" s="439" t="s">
        <v>114</v>
      </c>
      <c r="F269" s="439"/>
      <c r="G269" s="4" t="s">
        <v>115</v>
      </c>
      <c r="H269" s="52" t="s">
        <v>45</v>
      </c>
      <c r="I269" s="45"/>
      <c r="J269" s="2"/>
      <c r="K269" s="28"/>
    </row>
    <row r="270" spans="1:11" s="1" customFormat="1" ht="14.2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5" t="s">
        <v>14</v>
      </c>
      <c r="H270" s="48" t="s">
        <v>15</v>
      </c>
      <c r="I270" s="3" t="s">
        <v>16</v>
      </c>
      <c r="J270" s="2"/>
      <c r="K270" s="28"/>
    </row>
    <row r="271" spans="1:11" s="1" customFormat="1" ht="14.25" customHeight="1" x14ac:dyDescent="0.25">
      <c r="A271" s="2"/>
      <c r="B271" s="2" t="s">
        <v>27</v>
      </c>
      <c r="C271" s="6">
        <v>9018</v>
      </c>
      <c r="D271" s="6">
        <v>6500</v>
      </c>
      <c r="E271" s="6">
        <f>C271*8.33%</f>
        <v>751.19939999999997</v>
      </c>
      <c r="F271" s="6">
        <v>541</v>
      </c>
      <c r="G271" s="15">
        <f>$G$14+$G$33+$G$53+$G$73+$G$93+$G$112+$G$131+$G$150+$G$169+$G$188+$G$208+$G$227+$G$246+$G$266</f>
        <v>5266.6004205158879</v>
      </c>
      <c r="H271" s="15">
        <f t="shared" ref="H271:H283" si="62">E271-F271</f>
        <v>210.19939999999997</v>
      </c>
      <c r="I271" s="31"/>
      <c r="J271" s="16"/>
      <c r="K271" s="15">
        <f>(G271)*($H$269/12)</f>
        <v>37.305086311987544</v>
      </c>
    </row>
    <row r="272" spans="1:11" s="1" customFormat="1" ht="14.25" customHeight="1" x14ac:dyDescent="0.25">
      <c r="A272" s="2"/>
      <c r="B272" s="2" t="s">
        <v>28</v>
      </c>
      <c r="C272" s="6">
        <v>12006</v>
      </c>
      <c r="D272" s="6">
        <v>6500</v>
      </c>
      <c r="E272" s="6">
        <f t="shared" ref="E272:E283" si="63">C272*8.33%</f>
        <v>1000.0998</v>
      </c>
      <c r="F272" s="6">
        <v>541</v>
      </c>
      <c r="G272" s="15">
        <f>$G271+$H271</f>
        <v>5476.7998205158874</v>
      </c>
      <c r="H272" s="15">
        <f t="shared" si="62"/>
        <v>459.09979999999996</v>
      </c>
      <c r="I272" s="31"/>
      <c r="J272" s="16"/>
      <c r="K272" s="15">
        <f t="shared" ref="K272:K283" si="64">(G272)*($H$269/12)</f>
        <v>38.793998728654202</v>
      </c>
    </row>
    <row r="273" spans="1:11" s="1" customFormat="1" ht="14.25" customHeight="1" x14ac:dyDescent="0.25">
      <c r="A273" s="2"/>
      <c r="B273" s="2" t="s">
        <v>119</v>
      </c>
      <c r="C273" s="6">
        <v>9939</v>
      </c>
      <c r="D273" s="6">
        <v>6500</v>
      </c>
      <c r="E273" s="6">
        <f t="shared" si="63"/>
        <v>827.91869999999994</v>
      </c>
      <c r="F273" s="6">
        <v>0</v>
      </c>
      <c r="G273" s="15">
        <f>$G272+$H272</f>
        <v>5935.8996205158874</v>
      </c>
      <c r="H273" s="15">
        <f t="shared" si="62"/>
        <v>827.91869999999994</v>
      </c>
      <c r="I273" s="31"/>
      <c r="J273" s="16"/>
      <c r="K273" s="15">
        <f t="shared" si="64"/>
        <v>42.045955645320873</v>
      </c>
    </row>
    <row r="274" spans="1:11" s="1" customFormat="1" ht="14.25" customHeight="1" x14ac:dyDescent="0.25">
      <c r="A274" s="2"/>
      <c r="B274" s="2" t="s">
        <v>29</v>
      </c>
      <c r="C274" s="6">
        <v>12006</v>
      </c>
      <c r="D274" s="6">
        <v>6500</v>
      </c>
      <c r="E274" s="6">
        <f t="shared" si="63"/>
        <v>1000.0998</v>
      </c>
      <c r="F274" s="6">
        <v>541</v>
      </c>
      <c r="G274" s="15">
        <f t="shared" ref="G274:G283" si="65">$G273+$H273</f>
        <v>6763.8183205158875</v>
      </c>
      <c r="H274" s="15">
        <f t="shared" si="62"/>
        <v>459.09979999999996</v>
      </c>
      <c r="I274" s="31"/>
      <c r="J274" s="16"/>
      <c r="K274" s="15">
        <f t="shared" si="64"/>
        <v>47.910379770320873</v>
      </c>
    </row>
    <row r="275" spans="1:11" s="1" customFormat="1" ht="14.25" customHeight="1" x14ac:dyDescent="0.25">
      <c r="A275" s="2"/>
      <c r="B275" s="2" t="s">
        <v>30</v>
      </c>
      <c r="C275" s="6">
        <v>12006</v>
      </c>
      <c r="D275" s="6">
        <v>6500</v>
      </c>
      <c r="E275" s="6">
        <f t="shared" si="63"/>
        <v>1000.0998</v>
      </c>
      <c r="F275" s="6">
        <v>541</v>
      </c>
      <c r="G275" s="15">
        <f t="shared" si="65"/>
        <v>7222.9181205158875</v>
      </c>
      <c r="H275" s="15">
        <f t="shared" si="62"/>
        <v>459.09979999999996</v>
      </c>
      <c r="I275" s="31"/>
      <c r="J275" s="16"/>
      <c r="K275" s="15">
        <f t="shared" si="64"/>
        <v>51.162336686987537</v>
      </c>
    </row>
    <row r="276" spans="1:11" s="1" customFormat="1" ht="14.25" customHeight="1" x14ac:dyDescent="0.25">
      <c r="A276" s="2"/>
      <c r="B276" s="2" t="s">
        <v>31</v>
      </c>
      <c r="C276" s="6">
        <v>12377</v>
      </c>
      <c r="D276" s="6">
        <v>6500</v>
      </c>
      <c r="E276" s="6">
        <f t="shared" si="63"/>
        <v>1031.0040999999999</v>
      </c>
      <c r="F276" s="6">
        <v>541</v>
      </c>
      <c r="G276" s="15">
        <f t="shared" si="65"/>
        <v>7682.0179205158875</v>
      </c>
      <c r="H276" s="15">
        <f t="shared" si="62"/>
        <v>490.00409999999988</v>
      </c>
      <c r="I276" s="31"/>
      <c r="J276" s="16"/>
      <c r="K276" s="15">
        <f t="shared" si="64"/>
        <v>54.414293603654208</v>
      </c>
    </row>
    <row r="277" spans="1:11" s="1" customFormat="1" ht="14.25" customHeight="1" x14ac:dyDescent="0.25">
      <c r="A277" s="2"/>
      <c r="B277" s="2" t="s">
        <v>32</v>
      </c>
      <c r="C277" s="6">
        <v>12377</v>
      </c>
      <c r="D277" s="6">
        <v>6500</v>
      </c>
      <c r="E277" s="6">
        <f t="shared" si="63"/>
        <v>1031.0040999999999</v>
      </c>
      <c r="F277" s="6">
        <v>541</v>
      </c>
      <c r="G277" s="15">
        <f t="shared" si="65"/>
        <v>8172.0220205158876</v>
      </c>
      <c r="H277" s="15">
        <f t="shared" si="62"/>
        <v>490.00409999999988</v>
      </c>
      <c r="I277" s="31"/>
      <c r="J277" s="16"/>
      <c r="K277" s="15">
        <f t="shared" si="64"/>
        <v>57.885155978654211</v>
      </c>
    </row>
    <row r="278" spans="1:11" s="1" customFormat="1" ht="14.25" customHeight="1" x14ac:dyDescent="0.25">
      <c r="A278" s="2"/>
      <c r="B278" s="2" t="s">
        <v>33</v>
      </c>
      <c r="C278" s="6">
        <v>12377</v>
      </c>
      <c r="D278" s="6">
        <v>6500</v>
      </c>
      <c r="E278" s="6">
        <f t="shared" si="63"/>
        <v>1031.0040999999999</v>
      </c>
      <c r="F278" s="6">
        <v>541</v>
      </c>
      <c r="G278" s="15">
        <f t="shared" si="65"/>
        <v>8662.0261205158877</v>
      </c>
      <c r="H278" s="15">
        <f t="shared" si="62"/>
        <v>490.00409999999988</v>
      </c>
      <c r="I278" s="31"/>
      <c r="J278" s="16"/>
      <c r="K278" s="15">
        <f t="shared" si="64"/>
        <v>61.356018353654207</v>
      </c>
    </row>
    <row r="279" spans="1:11" s="1" customFormat="1" ht="14.25" customHeight="1" x14ac:dyDescent="0.25">
      <c r="A279" s="2"/>
      <c r="B279" s="2" t="s">
        <v>17</v>
      </c>
      <c r="C279" s="6">
        <v>12377</v>
      </c>
      <c r="D279" s="6">
        <v>6500</v>
      </c>
      <c r="E279" s="6">
        <f t="shared" si="63"/>
        <v>1031.0040999999999</v>
      </c>
      <c r="F279" s="6">
        <v>541</v>
      </c>
      <c r="G279" s="15">
        <f t="shared" si="65"/>
        <v>9152.0302205158878</v>
      </c>
      <c r="H279" s="15">
        <f t="shared" si="62"/>
        <v>490.00409999999988</v>
      </c>
      <c r="I279" s="31"/>
      <c r="J279" s="16"/>
      <c r="K279" s="15">
        <f t="shared" si="64"/>
        <v>64.826880728654203</v>
      </c>
    </row>
    <row r="280" spans="1:11" s="1" customFormat="1" ht="14.25" customHeight="1" x14ac:dyDescent="0.25">
      <c r="A280" s="2"/>
      <c r="B280" s="2" t="s">
        <v>18</v>
      </c>
      <c r="C280" s="6">
        <v>12377</v>
      </c>
      <c r="D280" s="6">
        <v>6500</v>
      </c>
      <c r="E280" s="6">
        <f t="shared" si="63"/>
        <v>1031.0040999999999</v>
      </c>
      <c r="F280" s="6">
        <v>541</v>
      </c>
      <c r="G280" s="15">
        <f t="shared" si="65"/>
        <v>9642.0343205158879</v>
      </c>
      <c r="H280" s="15">
        <f t="shared" si="62"/>
        <v>490.00409999999988</v>
      </c>
      <c r="I280" s="31"/>
      <c r="J280" s="16"/>
      <c r="K280" s="15">
        <f t="shared" si="64"/>
        <v>68.297743103654213</v>
      </c>
    </row>
    <row r="281" spans="1:11" s="1" customFormat="1" ht="14.25" customHeight="1" x14ac:dyDescent="0.25">
      <c r="A281" s="2"/>
      <c r="B281" s="2" t="s">
        <v>19</v>
      </c>
      <c r="C281" s="6">
        <v>13017</v>
      </c>
      <c r="D281" s="6">
        <v>6500</v>
      </c>
      <c r="E281" s="6">
        <f t="shared" si="63"/>
        <v>1084.3161</v>
      </c>
      <c r="F281" s="6">
        <v>541</v>
      </c>
      <c r="G281" s="15">
        <f t="shared" si="65"/>
        <v>10132.038420515888</v>
      </c>
      <c r="H281" s="15">
        <f t="shared" si="62"/>
        <v>543.31610000000001</v>
      </c>
      <c r="I281" s="31"/>
      <c r="J281" s="16"/>
      <c r="K281" s="15">
        <f t="shared" si="64"/>
        <v>71.768605478654209</v>
      </c>
    </row>
    <row r="282" spans="1:11" s="1" customFormat="1" ht="14.25" customHeight="1" x14ac:dyDescent="0.25">
      <c r="A282" s="2"/>
      <c r="B282" s="2" t="s">
        <v>20</v>
      </c>
      <c r="C282" s="6">
        <v>13017</v>
      </c>
      <c r="D282" s="6">
        <v>6500</v>
      </c>
      <c r="E282" s="6">
        <f t="shared" si="63"/>
        <v>1084.3161</v>
      </c>
      <c r="F282" s="6">
        <v>541</v>
      </c>
      <c r="G282" s="15">
        <f t="shared" si="65"/>
        <v>10675.354520515888</v>
      </c>
      <c r="H282" s="15">
        <f t="shared" si="62"/>
        <v>543.31610000000001</v>
      </c>
      <c r="I282" s="31"/>
      <c r="J282" s="16"/>
      <c r="K282" s="15">
        <f t="shared" si="64"/>
        <v>75.617094520320876</v>
      </c>
    </row>
    <row r="283" spans="1:11" s="1" customFormat="1" ht="14.25" customHeight="1" x14ac:dyDescent="0.25">
      <c r="A283" s="2"/>
      <c r="B283" s="2" t="s">
        <v>21</v>
      </c>
      <c r="C283" s="6">
        <v>13017</v>
      </c>
      <c r="D283" s="6">
        <v>6500</v>
      </c>
      <c r="E283" s="6">
        <f t="shared" si="63"/>
        <v>1084.3161</v>
      </c>
      <c r="F283" s="6">
        <v>541</v>
      </c>
      <c r="G283" s="15">
        <f t="shared" si="65"/>
        <v>11218.670620515888</v>
      </c>
      <c r="H283" s="15">
        <f t="shared" si="62"/>
        <v>543.31610000000001</v>
      </c>
      <c r="I283" s="41"/>
      <c r="J283" s="16"/>
      <c r="K283" s="15">
        <f t="shared" si="64"/>
        <v>79.465583561987543</v>
      </c>
    </row>
    <row r="284" spans="1:11" s="1" customFormat="1" ht="14.25" customHeight="1" x14ac:dyDescent="0.25">
      <c r="A284" s="2"/>
      <c r="B284" s="7" t="s">
        <v>22</v>
      </c>
      <c r="C284" s="8">
        <f>SUM(C271:C283)</f>
        <v>155911</v>
      </c>
      <c r="D284" s="9" t="s">
        <v>23</v>
      </c>
      <c r="E284" s="8">
        <f>SUM(E271:E283)</f>
        <v>12987.3863</v>
      </c>
      <c r="F284" s="8">
        <f>SUM(F271:F283)</f>
        <v>6492</v>
      </c>
      <c r="G284" s="30">
        <f>SUM(G271:G283)</f>
        <v>106002.23046670655</v>
      </c>
      <c r="H284" s="30">
        <f>SUM(H271:H283)</f>
        <v>6495.3863000000001</v>
      </c>
      <c r="I284" s="38">
        <f>H269/12</f>
        <v>7.0833333333333338E-3</v>
      </c>
      <c r="J284" s="23"/>
      <c r="K284" s="30">
        <f>SUM(K271:K283)</f>
        <v>750.84913247250461</v>
      </c>
    </row>
    <row r="285" spans="1:11" s="1" customFormat="1" ht="14.2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J285" s="16"/>
      <c r="K285" s="15"/>
    </row>
    <row r="286" spans="1:11" s="1" customFormat="1" ht="14.25" customHeight="1" x14ac:dyDescent="0.25">
      <c r="A286" s="2"/>
      <c r="B286" s="2" t="s">
        <v>24</v>
      </c>
      <c r="C286" s="10">
        <f>G284*I284</f>
        <v>750.84913247250472</v>
      </c>
      <c r="D286" s="2"/>
      <c r="E286" s="2"/>
      <c r="F286" s="2" t="s">
        <v>25</v>
      </c>
      <c r="G286" s="73">
        <f>$C286+$H284</f>
        <v>7246.2354324725047</v>
      </c>
      <c r="H286" s="15"/>
      <c r="I286" s="15">
        <f>SUM($G$14,$G$33,$G$53,$G$73,$G$93,$G$112,$G$131,$G$150,$G$169,$G$188,$G$208,$G$227,$G$246,$G$266,$G$286)</f>
        <v>12512.835852988392</v>
      </c>
      <c r="J286" s="143" t="str">
        <f>IF($K284=$C286,"Intt OK","Intt CHECK IT")</f>
        <v>Intt OK</v>
      </c>
      <c r="K286" s="15"/>
    </row>
    <row r="287" spans="1:11" s="1" customFormat="1" ht="14.25" customHeight="1" x14ac:dyDescent="0.25">
      <c r="H287" s="53"/>
      <c r="I287" s="135" t="str">
        <f>IF($I286=$G291,"OK","CHECK IT")</f>
        <v>OK</v>
      </c>
      <c r="J287" s="2"/>
      <c r="K287" s="28"/>
    </row>
    <row r="288" spans="1:11" s="1" customFormat="1" ht="14.2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3" t="s">
        <v>4</v>
      </c>
      <c r="H288" s="136" t="s">
        <v>50</v>
      </c>
      <c r="I288" s="38"/>
      <c r="J288" s="2"/>
      <c r="K288" s="28"/>
    </row>
    <row r="289" spans="1:11" s="1" customFormat="1" ht="14.25" customHeight="1" x14ac:dyDescent="0.25">
      <c r="A289" s="2"/>
      <c r="B289" s="439" t="s">
        <v>113</v>
      </c>
      <c r="C289" s="439"/>
      <c r="D289" s="439"/>
      <c r="E289" s="439" t="s">
        <v>114</v>
      </c>
      <c r="F289" s="439"/>
      <c r="G289" s="4" t="s">
        <v>115</v>
      </c>
      <c r="H289" s="52" t="s">
        <v>40</v>
      </c>
      <c r="I289" s="45"/>
      <c r="J289" s="2"/>
      <c r="K289" s="28"/>
    </row>
    <row r="290" spans="1:11" s="1" customFormat="1" ht="14.2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5" t="s">
        <v>14</v>
      </c>
      <c r="H290" s="48" t="s">
        <v>15</v>
      </c>
      <c r="I290" s="3" t="s">
        <v>16</v>
      </c>
      <c r="J290" s="2"/>
      <c r="K290" s="28"/>
    </row>
    <row r="291" spans="1:11" s="1" customFormat="1" ht="14.25" customHeight="1" x14ac:dyDescent="0.25">
      <c r="A291" s="2"/>
      <c r="B291" s="2" t="s">
        <v>27</v>
      </c>
      <c r="C291" s="6">
        <v>13017</v>
      </c>
      <c r="D291" s="6">
        <v>6500</v>
      </c>
      <c r="E291" s="6">
        <f>C291*8.33%</f>
        <v>1084.3161</v>
      </c>
      <c r="F291" s="6">
        <v>541</v>
      </c>
      <c r="G291" s="15">
        <f>$G$14+$G$33+$G$53+$G$73+$G$93+$G$112+$G$131+$G$150+$G$169+$G$188+$G$208+$G$227+$G$246+$G$266+$G$286</f>
        <v>12512.835852988392</v>
      </c>
      <c r="H291" s="15">
        <f t="shared" ref="H291:H303" si="66">E291-F291</f>
        <v>543.31610000000001</v>
      </c>
      <c r="I291" s="31"/>
      <c r="J291" s="16"/>
      <c r="K291" s="15">
        <f>(G291)*($H$289/12)</f>
        <v>99.059950502824776</v>
      </c>
    </row>
    <row r="292" spans="1:11" s="1" customFormat="1" ht="14.25" customHeight="1" x14ac:dyDescent="0.25">
      <c r="A292" s="2"/>
      <c r="B292" s="2" t="s">
        <v>119</v>
      </c>
      <c r="C292" s="6">
        <v>9939</v>
      </c>
      <c r="D292" s="6">
        <v>6500</v>
      </c>
      <c r="E292" s="6">
        <f>C292*8.33%</f>
        <v>827.91869999999994</v>
      </c>
      <c r="F292" s="6">
        <v>0</v>
      </c>
      <c r="G292" s="15">
        <f t="shared" ref="G292:G303" si="67">$G291+$H291</f>
        <v>13056.151952988392</v>
      </c>
      <c r="H292" s="15">
        <f t="shared" si="66"/>
        <v>827.91869999999994</v>
      </c>
      <c r="I292" s="31"/>
      <c r="J292" s="16"/>
      <c r="K292" s="15">
        <f>(G292)*($H$289/12)</f>
        <v>103.36120296115811</v>
      </c>
    </row>
    <row r="293" spans="1:11" s="1" customFormat="1" ht="14.25" customHeight="1" x14ac:dyDescent="0.25">
      <c r="A293" s="2"/>
      <c r="B293" s="2" t="s">
        <v>28</v>
      </c>
      <c r="C293" s="6">
        <v>13551</v>
      </c>
      <c r="D293" s="6">
        <v>6500</v>
      </c>
      <c r="E293" s="6">
        <f t="shared" ref="E293:E303" si="68">C293*8.33%</f>
        <v>1128.7982999999999</v>
      </c>
      <c r="F293" s="6">
        <v>541</v>
      </c>
      <c r="G293" s="15">
        <f t="shared" si="67"/>
        <v>13884.070652988392</v>
      </c>
      <c r="H293" s="15">
        <f t="shared" si="66"/>
        <v>587.79829999999993</v>
      </c>
      <c r="I293" s="31"/>
      <c r="J293" s="16"/>
      <c r="K293" s="15">
        <f t="shared" ref="K293:K303" si="69">(G293)*($H$289/12)</f>
        <v>109.91555933615811</v>
      </c>
    </row>
    <row r="294" spans="1:11" s="1" customFormat="1" ht="14.25" customHeight="1" x14ac:dyDescent="0.25">
      <c r="A294" s="2"/>
      <c r="B294" s="2" t="s">
        <v>29</v>
      </c>
      <c r="C294" s="6">
        <v>13551</v>
      </c>
      <c r="D294" s="6">
        <v>6500</v>
      </c>
      <c r="E294" s="6">
        <f t="shared" si="68"/>
        <v>1128.7982999999999</v>
      </c>
      <c r="F294" s="6">
        <v>541</v>
      </c>
      <c r="G294" s="15">
        <f t="shared" si="67"/>
        <v>14471.868952988392</v>
      </c>
      <c r="H294" s="15">
        <f t="shared" si="66"/>
        <v>587.79829999999993</v>
      </c>
      <c r="I294" s="31"/>
      <c r="J294" s="16"/>
      <c r="K294" s="15">
        <f t="shared" si="69"/>
        <v>114.56896254449146</v>
      </c>
    </row>
    <row r="295" spans="1:11" s="1" customFormat="1" ht="14.25" customHeight="1" x14ac:dyDescent="0.25">
      <c r="A295" s="2"/>
      <c r="B295" s="2" t="s">
        <v>30</v>
      </c>
      <c r="C295" s="6">
        <v>13551</v>
      </c>
      <c r="D295" s="6">
        <v>6500</v>
      </c>
      <c r="E295" s="6">
        <f t="shared" si="68"/>
        <v>1128.7982999999999</v>
      </c>
      <c r="F295" s="6">
        <v>541</v>
      </c>
      <c r="G295" s="15">
        <f t="shared" si="67"/>
        <v>15059.667252988393</v>
      </c>
      <c r="H295" s="15">
        <f t="shared" si="66"/>
        <v>587.79829999999993</v>
      </c>
      <c r="I295" s="31"/>
      <c r="J295" s="16"/>
      <c r="K295" s="15">
        <f t="shared" si="69"/>
        <v>119.22236575282479</v>
      </c>
    </row>
    <row r="296" spans="1:11" s="1" customFormat="1" ht="14.25" customHeight="1" x14ac:dyDescent="0.25">
      <c r="A296" s="2"/>
      <c r="B296" s="2" t="s">
        <v>31</v>
      </c>
      <c r="C296" s="6">
        <v>13945</v>
      </c>
      <c r="D296" s="6">
        <v>6500</v>
      </c>
      <c r="E296" s="6">
        <f t="shared" si="68"/>
        <v>1161.6185</v>
      </c>
      <c r="F296" s="6">
        <v>541</v>
      </c>
      <c r="G296" s="15">
        <f t="shared" si="67"/>
        <v>15647.465552988393</v>
      </c>
      <c r="H296" s="15">
        <f t="shared" si="66"/>
        <v>620.61850000000004</v>
      </c>
      <c r="I296" s="31"/>
      <c r="J296" s="16"/>
      <c r="K296" s="15">
        <f t="shared" si="69"/>
        <v>123.87576896115812</v>
      </c>
    </row>
    <row r="297" spans="1:11" s="1" customFormat="1" ht="14.25" customHeight="1" x14ac:dyDescent="0.25">
      <c r="A297" s="2"/>
      <c r="B297" s="2" t="s">
        <v>32</v>
      </c>
      <c r="C297" s="6">
        <v>13945</v>
      </c>
      <c r="D297" s="6">
        <v>6500</v>
      </c>
      <c r="E297" s="6">
        <f t="shared" si="68"/>
        <v>1161.6185</v>
      </c>
      <c r="F297" s="6">
        <v>541</v>
      </c>
      <c r="G297" s="15">
        <f t="shared" si="67"/>
        <v>16268.084052988394</v>
      </c>
      <c r="H297" s="15">
        <f t="shared" si="66"/>
        <v>620.61850000000004</v>
      </c>
      <c r="I297" s="31"/>
      <c r="J297" s="16"/>
      <c r="K297" s="15">
        <f t="shared" si="69"/>
        <v>128.7889987528248</v>
      </c>
    </row>
    <row r="298" spans="1:11" s="1" customFormat="1" ht="14.25" customHeight="1" x14ac:dyDescent="0.25">
      <c r="A298" s="2"/>
      <c r="B298" s="2" t="s">
        <v>33</v>
      </c>
      <c r="C298" s="6">
        <v>13945</v>
      </c>
      <c r="D298" s="6">
        <v>6500</v>
      </c>
      <c r="E298" s="6">
        <f t="shared" si="68"/>
        <v>1161.6185</v>
      </c>
      <c r="F298" s="6">
        <v>541</v>
      </c>
      <c r="G298" s="15">
        <f t="shared" si="67"/>
        <v>16888.702552988394</v>
      </c>
      <c r="H298" s="15">
        <f t="shared" si="66"/>
        <v>620.61850000000004</v>
      </c>
      <c r="I298" s="31"/>
      <c r="J298" s="16"/>
      <c r="K298" s="15">
        <f t="shared" si="69"/>
        <v>133.70222854449148</v>
      </c>
    </row>
    <row r="299" spans="1:11" s="1" customFormat="1" ht="14.25" customHeight="1" x14ac:dyDescent="0.25">
      <c r="A299" s="2"/>
      <c r="B299" s="2" t="s">
        <v>17</v>
      </c>
      <c r="C299" s="6">
        <v>13945</v>
      </c>
      <c r="D299" s="6">
        <v>6500</v>
      </c>
      <c r="E299" s="6">
        <f t="shared" si="68"/>
        <v>1161.6185</v>
      </c>
      <c r="F299" s="6">
        <v>541</v>
      </c>
      <c r="G299" s="15">
        <f t="shared" si="67"/>
        <v>17509.321052988395</v>
      </c>
      <c r="H299" s="15">
        <f t="shared" si="66"/>
        <v>620.61850000000004</v>
      </c>
      <c r="I299" s="31"/>
      <c r="J299" s="16"/>
      <c r="K299" s="15">
        <f t="shared" si="69"/>
        <v>138.61545833615813</v>
      </c>
    </row>
    <row r="300" spans="1:11" s="1" customFormat="1" ht="14.25" customHeight="1" x14ac:dyDescent="0.25">
      <c r="A300" s="2"/>
      <c r="B300" s="2" t="s">
        <v>18</v>
      </c>
      <c r="C300" s="6">
        <v>13945</v>
      </c>
      <c r="D300" s="6">
        <v>6500</v>
      </c>
      <c r="E300" s="6">
        <f t="shared" si="68"/>
        <v>1161.6185</v>
      </c>
      <c r="F300" s="6">
        <v>541</v>
      </c>
      <c r="G300" s="15">
        <f t="shared" si="67"/>
        <v>18129.939552988395</v>
      </c>
      <c r="H300" s="15">
        <f t="shared" si="66"/>
        <v>620.61850000000004</v>
      </c>
      <c r="I300" s="31"/>
      <c r="J300" s="16"/>
      <c r="K300" s="15">
        <f t="shared" si="69"/>
        <v>143.52868812782481</v>
      </c>
    </row>
    <row r="301" spans="1:11" s="1" customFormat="1" ht="14.25" customHeight="1" x14ac:dyDescent="0.25">
      <c r="A301" s="2"/>
      <c r="B301" s="2" t="s">
        <v>19</v>
      </c>
      <c r="C301" s="6">
        <v>14823</v>
      </c>
      <c r="D301" s="6">
        <v>6500</v>
      </c>
      <c r="E301" s="6">
        <f t="shared" si="68"/>
        <v>1234.7558999999999</v>
      </c>
      <c r="F301" s="6">
        <v>541</v>
      </c>
      <c r="G301" s="15">
        <f t="shared" si="67"/>
        <v>18750.558052988396</v>
      </c>
      <c r="H301" s="15">
        <f t="shared" si="66"/>
        <v>693.75589999999988</v>
      </c>
      <c r="I301" s="31"/>
      <c r="J301" s="16"/>
      <c r="K301" s="15">
        <f t="shared" si="69"/>
        <v>148.44191791949149</v>
      </c>
    </row>
    <row r="302" spans="1:11" s="1" customFormat="1" ht="14.25" customHeight="1" x14ac:dyDescent="0.25">
      <c r="A302" s="2"/>
      <c r="B302" s="2" t="s">
        <v>20</v>
      </c>
      <c r="C302" s="6">
        <v>14823</v>
      </c>
      <c r="D302" s="6">
        <v>6500</v>
      </c>
      <c r="E302" s="6">
        <f t="shared" si="68"/>
        <v>1234.7558999999999</v>
      </c>
      <c r="F302" s="6">
        <v>541</v>
      </c>
      <c r="G302" s="15">
        <f t="shared" si="67"/>
        <v>19444.313952988396</v>
      </c>
      <c r="H302" s="15">
        <f t="shared" si="66"/>
        <v>693.75589999999988</v>
      </c>
      <c r="I302" s="41"/>
      <c r="J302" s="16"/>
      <c r="K302" s="15">
        <f t="shared" si="69"/>
        <v>153.9341521278248</v>
      </c>
    </row>
    <row r="303" spans="1:11" s="1" customFormat="1" ht="14.25" customHeight="1" x14ac:dyDescent="0.25">
      <c r="A303" s="2"/>
      <c r="B303" s="2" t="s">
        <v>21</v>
      </c>
      <c r="C303" s="6">
        <v>14823</v>
      </c>
      <c r="D303" s="6">
        <v>6500</v>
      </c>
      <c r="E303" s="6">
        <f t="shared" si="68"/>
        <v>1234.7558999999999</v>
      </c>
      <c r="F303" s="6">
        <v>541</v>
      </c>
      <c r="G303" s="15">
        <f t="shared" si="67"/>
        <v>20138.069852988396</v>
      </c>
      <c r="H303" s="15">
        <f t="shared" si="66"/>
        <v>693.75589999999988</v>
      </c>
      <c r="I303" s="41"/>
      <c r="J303" s="16"/>
      <c r="K303" s="15">
        <f t="shared" si="69"/>
        <v>159.42638633615815</v>
      </c>
    </row>
    <row r="304" spans="1:11" s="1" customFormat="1" ht="14.25" customHeight="1" x14ac:dyDescent="0.25">
      <c r="A304" s="2"/>
      <c r="B304" s="7" t="s">
        <v>22</v>
      </c>
      <c r="C304" s="8">
        <f>SUM(C291:C303)</f>
        <v>177803</v>
      </c>
      <c r="D304" s="9" t="s">
        <v>23</v>
      </c>
      <c r="E304" s="8">
        <f>SUM(E291:E303)</f>
        <v>14810.989900000002</v>
      </c>
      <c r="F304" s="8">
        <f>SUM(F291:F303)</f>
        <v>6492</v>
      </c>
      <c r="G304" s="30">
        <f>SUM(G291:G303)</f>
        <v>211761.04928884911</v>
      </c>
      <c r="H304" s="30">
        <f>SUM(H291:H303)</f>
        <v>8318.9899000000023</v>
      </c>
      <c r="I304" s="38">
        <f>H289/12</f>
        <v>7.9166666666666673E-3</v>
      </c>
      <c r="J304" s="23"/>
      <c r="K304" s="30">
        <f>SUM(K291:K303)</f>
        <v>1676.4416402033889</v>
      </c>
    </row>
    <row r="305" spans="1:11" s="1" customFormat="1" ht="14.2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J305" s="16"/>
      <c r="K305" s="15"/>
    </row>
    <row r="306" spans="1:11" s="1" customFormat="1" ht="14.25" customHeight="1" x14ac:dyDescent="0.25">
      <c r="A306" s="2"/>
      <c r="B306" s="2" t="s">
        <v>24</v>
      </c>
      <c r="C306" s="10">
        <f>G304*I304</f>
        <v>1676.4416402033889</v>
      </c>
      <c r="D306" s="2"/>
      <c r="E306" s="2"/>
      <c r="F306" s="2" t="s">
        <v>25</v>
      </c>
      <c r="G306" s="73">
        <f>$C306+$H304</f>
        <v>9995.4315402033917</v>
      </c>
      <c r="H306" s="15"/>
      <c r="I306" s="15">
        <f>SUM($G$14,$G$33,$G$53,$G$73,$G$93,$G$112,$G$131,$G$150,$G$169,$G$188,$G$208,$G$227,$G$246,$G$266,$G$286,$G$306)</f>
        <v>22508.267393191782</v>
      </c>
      <c r="J306" s="143" t="str">
        <f>IF($K304=$C306,"Intt OK","Intt CHECK IT")</f>
        <v>Intt OK</v>
      </c>
      <c r="K306" s="15"/>
    </row>
    <row r="307" spans="1:11" s="1" customFormat="1" ht="14.25" customHeight="1" x14ac:dyDescent="0.25">
      <c r="H307" s="53"/>
      <c r="I307" s="135" t="str">
        <f>IF($I306=$G311,"OK","CHECK IT")</f>
        <v>OK</v>
      </c>
      <c r="J307" s="2"/>
      <c r="K307" s="28"/>
    </row>
    <row r="308" spans="1:11" s="1" customFormat="1" ht="14.2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3" t="s">
        <v>4</v>
      </c>
      <c r="H308" s="136" t="s">
        <v>51</v>
      </c>
      <c r="I308" s="31"/>
      <c r="J308" s="2"/>
      <c r="K308" s="28"/>
    </row>
    <row r="309" spans="1:11" s="1" customFormat="1" ht="14.25" customHeight="1" x14ac:dyDescent="0.25">
      <c r="A309" s="2"/>
      <c r="B309" s="439" t="s">
        <v>113</v>
      </c>
      <c r="C309" s="439"/>
      <c r="D309" s="439"/>
      <c r="E309" s="439" t="s">
        <v>114</v>
      </c>
      <c r="F309" s="439"/>
      <c r="G309" s="4" t="s">
        <v>115</v>
      </c>
      <c r="H309" s="52" t="s">
        <v>52</v>
      </c>
      <c r="I309" s="45"/>
      <c r="J309" s="2"/>
      <c r="K309" s="28"/>
    </row>
    <row r="310" spans="1:11" s="1" customFormat="1" ht="14.2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5" t="s">
        <v>14</v>
      </c>
      <c r="H310" s="48" t="s">
        <v>15</v>
      </c>
      <c r="I310" s="3" t="s">
        <v>16</v>
      </c>
      <c r="J310" s="2"/>
      <c r="K310" s="28"/>
    </row>
    <row r="311" spans="1:11" s="1" customFormat="1" ht="14.25" customHeight="1" x14ac:dyDescent="0.25">
      <c r="A311" s="2"/>
      <c r="B311" s="2" t="s">
        <v>27</v>
      </c>
      <c r="C311" s="6">
        <v>14823</v>
      </c>
      <c r="D311" s="6">
        <v>6500</v>
      </c>
      <c r="E311" s="6">
        <f>C311*8.33%</f>
        <v>1234.7558999999999</v>
      </c>
      <c r="F311" s="6">
        <v>541</v>
      </c>
      <c r="G311" s="15">
        <f>$G$14+$G$33+$G$53+$G$73+$G$93+$G$112+$G$131+$G$150+$G$169+$G$188+$G$208+$G$227+$G$246+$G$266+$G$286+$G$306</f>
        <v>22508.267393191782</v>
      </c>
      <c r="H311" s="15">
        <f t="shared" ref="H311:H322" si="70">E311-F311</f>
        <v>693.75589999999988</v>
      </c>
      <c r="I311" s="31"/>
      <c r="J311" s="16"/>
      <c r="K311" s="15">
        <f>(G311)*($H$309/12)</f>
        <v>154.74433832819349</v>
      </c>
    </row>
    <row r="312" spans="1:11" s="1" customFormat="1" ht="14.25" customHeight="1" x14ac:dyDescent="0.25">
      <c r="A312" s="2"/>
      <c r="B312" s="2" t="s">
        <v>28</v>
      </c>
      <c r="C312" s="6">
        <v>25307</v>
      </c>
      <c r="D312" s="6">
        <v>6500</v>
      </c>
      <c r="E312" s="6">
        <f t="shared" ref="E312:E322" si="71">C312*8.33%</f>
        <v>2108.0731000000001</v>
      </c>
      <c r="F312" s="6">
        <v>541</v>
      </c>
      <c r="G312" s="15">
        <f t="shared" ref="G312" si="72">$G311+$H311</f>
        <v>23202.023293191782</v>
      </c>
      <c r="H312" s="15">
        <f t="shared" si="70"/>
        <v>1567.0731000000001</v>
      </c>
      <c r="I312" s="31"/>
      <c r="J312" s="16"/>
      <c r="K312" s="15">
        <f t="shared" ref="K312:K322" si="73">(G312)*($H$309/12)</f>
        <v>159.5139101406935</v>
      </c>
    </row>
    <row r="313" spans="1:11" s="1" customFormat="1" ht="14.25" customHeight="1" x14ac:dyDescent="0.25">
      <c r="A313" s="2"/>
      <c r="B313" s="2" t="s">
        <v>29</v>
      </c>
      <c r="C313" s="6">
        <v>14823</v>
      </c>
      <c r="D313" s="6">
        <v>6500</v>
      </c>
      <c r="E313" s="6">
        <f t="shared" si="71"/>
        <v>1234.7558999999999</v>
      </c>
      <c r="F313" s="6">
        <v>541</v>
      </c>
      <c r="G313" s="15">
        <f t="shared" ref="G313:G322" si="74">$G312+$H312</f>
        <v>24769.096393191783</v>
      </c>
      <c r="H313" s="15">
        <f t="shared" si="70"/>
        <v>693.75589999999988</v>
      </c>
      <c r="I313" s="31"/>
      <c r="J313" s="16"/>
      <c r="K313" s="15">
        <f t="shared" si="73"/>
        <v>170.28753770319352</v>
      </c>
    </row>
    <row r="314" spans="1:11" s="1" customFormat="1" ht="14.25" customHeight="1" x14ac:dyDescent="0.25">
      <c r="A314" s="2"/>
      <c r="B314" s="2" t="s">
        <v>30</v>
      </c>
      <c r="C314" s="6">
        <v>14823</v>
      </c>
      <c r="D314" s="6">
        <v>6500</v>
      </c>
      <c r="E314" s="6">
        <f t="shared" si="71"/>
        <v>1234.7558999999999</v>
      </c>
      <c r="F314" s="6">
        <v>541</v>
      </c>
      <c r="G314" s="15">
        <f t="shared" si="74"/>
        <v>25462.852293191783</v>
      </c>
      <c r="H314" s="15">
        <f t="shared" si="70"/>
        <v>693.75589999999988</v>
      </c>
      <c r="I314" s="31"/>
      <c r="J314" s="16"/>
      <c r="K314" s="15">
        <f t="shared" si="73"/>
        <v>175.0571095156935</v>
      </c>
    </row>
    <row r="315" spans="1:11" s="1" customFormat="1" ht="14.25" customHeight="1" x14ac:dyDescent="0.25">
      <c r="A315" s="2"/>
      <c r="B315" s="2" t="s">
        <v>31</v>
      </c>
      <c r="C315" s="6">
        <v>15269</v>
      </c>
      <c r="D315" s="6">
        <v>6500</v>
      </c>
      <c r="E315" s="6">
        <f t="shared" si="71"/>
        <v>1271.9077</v>
      </c>
      <c r="F315" s="6">
        <v>541</v>
      </c>
      <c r="G315" s="15">
        <f t="shared" si="74"/>
        <v>26156.608193191783</v>
      </c>
      <c r="H315" s="15">
        <f t="shared" si="70"/>
        <v>730.90769999999998</v>
      </c>
      <c r="I315" s="31"/>
      <c r="J315" s="16"/>
      <c r="K315" s="15">
        <f t="shared" si="73"/>
        <v>179.8266813281935</v>
      </c>
    </row>
    <row r="316" spans="1:11" s="1" customFormat="1" ht="14.25" customHeight="1" x14ac:dyDescent="0.25">
      <c r="A316" s="2"/>
      <c r="B316" s="2" t="s">
        <v>32</v>
      </c>
      <c r="C316" s="6">
        <v>15269</v>
      </c>
      <c r="D316" s="6">
        <v>6500</v>
      </c>
      <c r="E316" s="6">
        <f t="shared" si="71"/>
        <v>1271.9077</v>
      </c>
      <c r="F316" s="6">
        <v>541</v>
      </c>
      <c r="G316" s="15">
        <f t="shared" si="74"/>
        <v>26887.515893191783</v>
      </c>
      <c r="H316" s="15">
        <f t="shared" si="70"/>
        <v>730.90769999999998</v>
      </c>
      <c r="I316" s="31"/>
      <c r="J316" s="16"/>
      <c r="K316" s="15">
        <f t="shared" si="73"/>
        <v>184.85167176569351</v>
      </c>
    </row>
    <row r="317" spans="1:11" s="1" customFormat="1" ht="14.25" customHeight="1" x14ac:dyDescent="0.25">
      <c r="A317" s="2"/>
      <c r="B317" s="2" t="s">
        <v>33</v>
      </c>
      <c r="C317" s="6">
        <v>15269</v>
      </c>
      <c r="D317" s="6">
        <v>6500</v>
      </c>
      <c r="E317" s="6">
        <f t="shared" si="71"/>
        <v>1271.9077</v>
      </c>
      <c r="F317" s="6">
        <v>541</v>
      </c>
      <c r="G317" s="15">
        <f t="shared" si="74"/>
        <v>27618.423593191783</v>
      </c>
      <c r="H317" s="15">
        <f t="shared" si="70"/>
        <v>730.90769999999998</v>
      </c>
      <c r="I317" s="31"/>
      <c r="J317" s="16"/>
      <c r="K317" s="15">
        <f t="shared" si="73"/>
        <v>189.87666220319352</v>
      </c>
    </row>
    <row r="318" spans="1:11" s="1" customFormat="1" ht="14.25" customHeight="1" x14ac:dyDescent="0.25">
      <c r="A318" s="2"/>
      <c r="B318" s="2" t="s">
        <v>17</v>
      </c>
      <c r="C318" s="6">
        <v>15269</v>
      </c>
      <c r="D318" s="6">
        <v>6500</v>
      </c>
      <c r="E318" s="6">
        <f t="shared" si="71"/>
        <v>1271.9077</v>
      </c>
      <c r="F318" s="6">
        <v>541</v>
      </c>
      <c r="G318" s="15">
        <f t="shared" si="74"/>
        <v>28349.331293191783</v>
      </c>
      <c r="H318" s="15">
        <f t="shared" si="70"/>
        <v>730.90769999999998</v>
      </c>
      <c r="I318" s="31"/>
      <c r="J318" s="16"/>
      <c r="K318" s="15">
        <f t="shared" si="73"/>
        <v>194.9016526406935</v>
      </c>
    </row>
    <row r="319" spans="1:11" s="1" customFormat="1" ht="14.25" customHeight="1" x14ac:dyDescent="0.25">
      <c r="A319" s="2"/>
      <c r="B319" s="2" t="s">
        <v>18</v>
      </c>
      <c r="C319" s="6">
        <v>15269</v>
      </c>
      <c r="D319" s="6">
        <v>6500</v>
      </c>
      <c r="E319" s="6">
        <f t="shared" si="71"/>
        <v>1271.9077</v>
      </c>
      <c r="F319" s="6">
        <v>541</v>
      </c>
      <c r="G319" s="15">
        <f t="shared" si="74"/>
        <v>29080.238993191782</v>
      </c>
      <c r="H319" s="15">
        <f t="shared" si="70"/>
        <v>730.90769999999998</v>
      </c>
      <c r="I319" s="31"/>
      <c r="J319" s="16"/>
      <c r="K319" s="15">
        <f t="shared" si="73"/>
        <v>199.92664307819351</v>
      </c>
    </row>
    <row r="320" spans="1:11" s="1" customFormat="1" ht="14.25" customHeight="1" x14ac:dyDescent="0.25">
      <c r="A320" s="2"/>
      <c r="B320" s="2" t="s">
        <v>19</v>
      </c>
      <c r="C320" s="6">
        <v>15269</v>
      </c>
      <c r="D320" s="6">
        <v>6500</v>
      </c>
      <c r="E320" s="6">
        <f t="shared" si="71"/>
        <v>1271.9077</v>
      </c>
      <c r="F320" s="6">
        <v>541</v>
      </c>
      <c r="G320" s="15">
        <f t="shared" si="74"/>
        <v>29811.146693191782</v>
      </c>
      <c r="H320" s="15">
        <f t="shared" si="70"/>
        <v>730.90769999999998</v>
      </c>
      <c r="I320" s="31"/>
      <c r="J320" s="16"/>
      <c r="K320" s="15">
        <f t="shared" si="73"/>
        <v>204.95163351569352</v>
      </c>
    </row>
    <row r="321" spans="1:12" s="1" customFormat="1" ht="14.25" customHeight="1" x14ac:dyDescent="0.25">
      <c r="A321" s="2"/>
      <c r="B321" s="2" t="s">
        <v>20</v>
      </c>
      <c r="C321" s="6">
        <v>16400</v>
      </c>
      <c r="D321" s="6">
        <v>6500</v>
      </c>
      <c r="E321" s="6">
        <f t="shared" si="71"/>
        <v>1366.12</v>
      </c>
      <c r="F321" s="6">
        <v>541</v>
      </c>
      <c r="G321" s="15">
        <f t="shared" si="74"/>
        <v>30542.054393191782</v>
      </c>
      <c r="H321" s="15">
        <f t="shared" si="70"/>
        <v>825.11999999999989</v>
      </c>
      <c r="I321" s="31"/>
      <c r="J321" s="16"/>
      <c r="K321" s="15">
        <f t="shared" si="73"/>
        <v>209.9766239531935</v>
      </c>
    </row>
    <row r="322" spans="1:12" s="1" customFormat="1" ht="14.25" customHeight="1" x14ac:dyDescent="0.25">
      <c r="A322" s="2"/>
      <c r="B322" s="2" t="s">
        <v>21</v>
      </c>
      <c r="C322" s="6">
        <v>16400</v>
      </c>
      <c r="D322" s="6">
        <v>6500</v>
      </c>
      <c r="E322" s="6">
        <f t="shared" si="71"/>
        <v>1366.12</v>
      </c>
      <c r="F322" s="6">
        <v>541</v>
      </c>
      <c r="G322" s="15">
        <f t="shared" si="74"/>
        <v>31367.174393191781</v>
      </c>
      <c r="H322" s="15">
        <f t="shared" si="70"/>
        <v>825.11999999999989</v>
      </c>
      <c r="I322" s="41"/>
      <c r="J322" s="16"/>
      <c r="K322" s="15">
        <f t="shared" si="73"/>
        <v>215.64932395319349</v>
      </c>
    </row>
    <row r="323" spans="1:12" s="1" customFormat="1" ht="14.25" customHeight="1" x14ac:dyDescent="0.25">
      <c r="A323" s="2"/>
      <c r="B323" s="7" t="s">
        <v>22</v>
      </c>
      <c r="C323" s="8">
        <f>SUM(C311:C322)</f>
        <v>194190</v>
      </c>
      <c r="D323" s="9" t="s">
        <v>23</v>
      </c>
      <c r="E323" s="8">
        <f>SUM(E311:E322)</f>
        <v>16176.026999999998</v>
      </c>
      <c r="F323" s="8">
        <f>SUM(F311:F322)</f>
        <v>6492</v>
      </c>
      <c r="G323" s="30">
        <f>SUM(G311:G322)</f>
        <v>325754.73281830136</v>
      </c>
      <c r="H323" s="30">
        <f>SUM(H311:H322)</f>
        <v>9684.0269999999982</v>
      </c>
      <c r="I323" s="38">
        <f>H309/12</f>
        <v>6.875E-3</v>
      </c>
      <c r="J323" s="23"/>
      <c r="K323" s="30">
        <f>SUM(K311:K322)</f>
        <v>2239.5637881258222</v>
      </c>
    </row>
    <row r="324" spans="1:12" s="1" customFormat="1" ht="14.25" customHeight="1" x14ac:dyDescent="0.25">
      <c r="A324" s="2"/>
      <c r="B324" s="2"/>
      <c r="C324" s="2"/>
      <c r="D324" s="2"/>
      <c r="E324" s="2"/>
      <c r="F324" s="2"/>
      <c r="G324" s="15"/>
      <c r="H324" s="15"/>
      <c r="I324" s="31"/>
      <c r="J324" s="16"/>
      <c r="K324" s="15"/>
    </row>
    <row r="325" spans="1:12" s="1" customFormat="1" ht="12.75" customHeight="1" x14ac:dyDescent="0.25">
      <c r="A325" s="2"/>
      <c r="B325" s="2" t="s">
        <v>24</v>
      </c>
      <c r="C325" s="10">
        <f>G323*I323</f>
        <v>2239.5637881258217</v>
      </c>
      <c r="D325" s="2"/>
      <c r="E325" s="2"/>
      <c r="F325" s="2" t="s">
        <v>25</v>
      </c>
      <c r="G325" s="73">
        <f>$C325+$H323</f>
        <v>11923.590788125821</v>
      </c>
      <c r="H325" s="15"/>
      <c r="I325" s="15">
        <f>SUM($G$14,$G$33,$G$53,$G$73,$G$93,$G$112,$G$131,$G$150,$G$169,$G$188,$G$208,$G$227,$G$246,$G$266,$G$286,$G$306,$G$325)</f>
        <v>34431.858181317599</v>
      </c>
      <c r="J325" s="143" t="str">
        <f>IF($K323=$C325,"Intt OK","Intt CHECK IT")</f>
        <v>Intt OK</v>
      </c>
      <c r="K325" s="15"/>
    </row>
    <row r="326" spans="1:12" s="1" customFormat="1" ht="23.25" x14ac:dyDescent="0.25">
      <c r="H326" s="53"/>
      <c r="I326" s="135" t="str">
        <f>IF($I325=$G330,"OK","CHECK IT")</f>
        <v>OK</v>
      </c>
      <c r="J326" s="2"/>
      <c r="K326" s="28"/>
    </row>
    <row r="327" spans="1:12" s="1" customFormat="1" ht="23.25" x14ac:dyDescent="0.25">
      <c r="A327" s="2"/>
      <c r="B327" s="438" t="s">
        <v>2</v>
      </c>
      <c r="C327" s="438"/>
      <c r="D327" s="438"/>
      <c r="E327" s="438" t="s">
        <v>3</v>
      </c>
      <c r="F327" s="438"/>
      <c r="G327" s="3" t="s">
        <v>4</v>
      </c>
      <c r="H327" s="136" t="s">
        <v>53</v>
      </c>
      <c r="I327" s="31"/>
      <c r="J327" s="2"/>
      <c r="K327" s="28"/>
    </row>
    <row r="328" spans="1:12" s="1" customFormat="1" ht="23.25" x14ac:dyDescent="0.25">
      <c r="A328" s="2"/>
      <c r="B328" s="439" t="s">
        <v>113</v>
      </c>
      <c r="C328" s="439"/>
      <c r="D328" s="439"/>
      <c r="E328" s="439" t="s">
        <v>114</v>
      </c>
      <c r="F328" s="439"/>
      <c r="G328" s="4" t="s">
        <v>115</v>
      </c>
      <c r="H328" s="52" t="s">
        <v>45</v>
      </c>
      <c r="I328" s="45"/>
      <c r="J328" s="2"/>
      <c r="K328" s="28"/>
    </row>
    <row r="329" spans="1:12" s="1" customFormat="1" ht="23.25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5" t="s">
        <v>14</v>
      </c>
      <c r="H329" s="48" t="s">
        <v>15</v>
      </c>
      <c r="I329" s="3" t="s">
        <v>16</v>
      </c>
      <c r="J329" s="2"/>
      <c r="K329" s="28"/>
    </row>
    <row r="330" spans="1:12" s="1" customFormat="1" ht="12.75" customHeight="1" x14ac:dyDescent="0.25">
      <c r="A330" s="2"/>
      <c r="B330" s="2" t="s">
        <v>27</v>
      </c>
      <c r="C330" s="6">
        <v>16400</v>
      </c>
      <c r="D330" s="6">
        <v>6500</v>
      </c>
      <c r="E330" s="6">
        <f>C330*8.33%</f>
        <v>1366.12</v>
      </c>
      <c r="F330" s="6">
        <v>541</v>
      </c>
      <c r="G330" s="15">
        <f>$G$14+$G$33+$G$53+$G$73+$G$93+$G$112+$G$131+$G$150+$G$169+$G$188+$G$208+$G$227+$G$246+$G$266+$G$286+$G$306+$G$325</f>
        <v>34431.858181317599</v>
      </c>
      <c r="H330" s="15">
        <f t="shared" ref="H330:H341" si="75">E330-F330</f>
        <v>825.11999999999989</v>
      </c>
      <c r="I330" s="31"/>
      <c r="J330" s="16"/>
      <c r="K330" s="15">
        <f>(G330)*($H$328/12)</f>
        <v>243.89232878433302</v>
      </c>
    </row>
    <row r="331" spans="1:12" s="1" customFormat="1" ht="12.75" customHeight="1" x14ac:dyDescent="0.25">
      <c r="A331" s="2"/>
      <c r="B331" s="2" t="s">
        <v>28</v>
      </c>
      <c r="C331" s="6">
        <v>16400</v>
      </c>
      <c r="D331" s="6">
        <v>6500</v>
      </c>
      <c r="E331" s="6">
        <f t="shared" ref="E331:E341" si="76">C331*8.33%</f>
        <v>1366.12</v>
      </c>
      <c r="F331" s="6">
        <v>541</v>
      </c>
      <c r="G331" s="15">
        <f t="shared" ref="G331:G341" si="77">$G330+$H330</f>
        <v>35256.978181317601</v>
      </c>
      <c r="H331" s="15">
        <f t="shared" si="75"/>
        <v>825.11999999999989</v>
      </c>
      <c r="I331" s="31"/>
      <c r="J331" s="16"/>
      <c r="K331" s="15">
        <f t="shared" ref="K331:K341" si="78">(G331)*($H$328/12)</f>
        <v>249.73692878433303</v>
      </c>
    </row>
    <row r="332" spans="1:12" s="1" customFormat="1" ht="12.75" customHeight="1" x14ac:dyDescent="0.25">
      <c r="A332" s="2"/>
      <c r="B332" s="2" t="s">
        <v>29</v>
      </c>
      <c r="C332" s="6">
        <v>16400</v>
      </c>
      <c r="D332" s="6">
        <v>6500</v>
      </c>
      <c r="E332" s="6">
        <f t="shared" si="76"/>
        <v>1366.12</v>
      </c>
      <c r="F332" s="6">
        <v>541</v>
      </c>
      <c r="G332" s="15">
        <f t="shared" si="77"/>
        <v>36082.098181317604</v>
      </c>
      <c r="H332" s="15">
        <f t="shared" si="75"/>
        <v>825.11999999999989</v>
      </c>
      <c r="I332" s="31"/>
      <c r="J332" s="16"/>
      <c r="K332" s="15">
        <f t="shared" si="78"/>
        <v>255.58152878433305</v>
      </c>
    </row>
    <row r="333" spans="1:12" s="1" customFormat="1" ht="12.75" customHeight="1" x14ac:dyDescent="0.25">
      <c r="A333" s="2"/>
      <c r="B333" s="2" t="s">
        <v>30</v>
      </c>
      <c r="C333" s="6">
        <v>16400</v>
      </c>
      <c r="D333" s="6">
        <v>6500</v>
      </c>
      <c r="E333" s="6">
        <f t="shared" si="76"/>
        <v>1366.12</v>
      </c>
      <c r="F333" s="6">
        <v>541</v>
      </c>
      <c r="G333" s="15">
        <f t="shared" si="77"/>
        <v>36907.218181317607</v>
      </c>
      <c r="H333" s="15">
        <f t="shared" si="75"/>
        <v>825.11999999999989</v>
      </c>
      <c r="I333" s="31"/>
      <c r="J333" s="16"/>
      <c r="K333" s="15">
        <f t="shared" si="78"/>
        <v>261.42612878433306</v>
      </c>
    </row>
    <row r="334" spans="1:12" s="1" customFormat="1" ht="12.75" customHeight="1" x14ac:dyDescent="0.25">
      <c r="A334" s="2"/>
      <c r="B334" s="2" t="s">
        <v>31</v>
      </c>
      <c r="C334" s="6">
        <v>16893</v>
      </c>
      <c r="D334" s="6">
        <v>6500</v>
      </c>
      <c r="E334" s="6">
        <f t="shared" si="76"/>
        <v>1407.1868999999999</v>
      </c>
      <c r="F334" s="6">
        <v>541</v>
      </c>
      <c r="G334" s="15">
        <f t="shared" si="77"/>
        <v>37732.338181317609</v>
      </c>
      <c r="H334" s="15">
        <f t="shared" si="75"/>
        <v>866.18689999999992</v>
      </c>
      <c r="I334" s="31"/>
      <c r="J334" s="16"/>
      <c r="K334" s="15">
        <f t="shared" si="78"/>
        <v>267.27072878433307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16893</v>
      </c>
      <c r="D335" s="6">
        <v>6500</v>
      </c>
      <c r="E335" s="6">
        <f t="shared" si="76"/>
        <v>1407.1868999999999</v>
      </c>
      <c r="F335" s="6">
        <v>541</v>
      </c>
      <c r="G335" s="15">
        <f t="shared" si="77"/>
        <v>38598.52508131761</v>
      </c>
      <c r="H335" s="15">
        <f t="shared" si="75"/>
        <v>866.18689999999992</v>
      </c>
      <c r="I335" s="31"/>
      <c r="J335" s="16"/>
      <c r="K335" s="15">
        <f t="shared" si="78"/>
        <v>273.40621932599976</v>
      </c>
    </row>
    <row r="336" spans="1:12" s="1" customFormat="1" ht="12.75" customHeight="1" x14ac:dyDescent="0.25">
      <c r="A336" s="2"/>
      <c r="B336" s="2" t="s">
        <v>33</v>
      </c>
      <c r="C336" s="6">
        <v>16893</v>
      </c>
      <c r="D336" s="6">
        <v>6500</v>
      </c>
      <c r="E336" s="6">
        <f t="shared" si="76"/>
        <v>1407.1868999999999</v>
      </c>
      <c r="F336" s="6">
        <v>541</v>
      </c>
      <c r="G336" s="15">
        <f t="shared" si="77"/>
        <v>39464.71198131761</v>
      </c>
      <c r="H336" s="15">
        <f t="shared" si="75"/>
        <v>866.18689999999992</v>
      </c>
      <c r="I336" s="31"/>
      <c r="J336" s="16"/>
      <c r="K336" s="15">
        <f t="shared" si="78"/>
        <v>279.54170986766644</v>
      </c>
    </row>
    <row r="337" spans="1:11" s="1" customFormat="1" ht="12.75" customHeight="1" x14ac:dyDescent="0.25">
      <c r="A337" s="2"/>
      <c r="B337" s="2" t="s">
        <v>17</v>
      </c>
      <c r="C337" s="6">
        <v>16893</v>
      </c>
      <c r="D337" s="6">
        <v>6500</v>
      </c>
      <c r="E337" s="6">
        <f t="shared" si="76"/>
        <v>1407.1868999999999</v>
      </c>
      <c r="F337" s="6">
        <v>541</v>
      </c>
      <c r="G337" s="15">
        <f t="shared" si="77"/>
        <v>40330.898881317611</v>
      </c>
      <c r="H337" s="15">
        <f t="shared" si="75"/>
        <v>866.18689999999992</v>
      </c>
      <c r="I337" s="31"/>
      <c r="J337" s="16"/>
      <c r="K337" s="15">
        <f t="shared" si="78"/>
        <v>285.67720040933312</v>
      </c>
    </row>
    <row r="338" spans="1:11" s="1" customFormat="1" ht="12.75" customHeight="1" x14ac:dyDescent="0.25">
      <c r="A338" s="2"/>
      <c r="B338" s="2" t="s">
        <v>18</v>
      </c>
      <c r="C338" s="6">
        <v>16893</v>
      </c>
      <c r="D338" s="6">
        <v>6500</v>
      </c>
      <c r="E338" s="6">
        <f t="shared" si="76"/>
        <v>1407.1868999999999</v>
      </c>
      <c r="F338" s="6">
        <v>541</v>
      </c>
      <c r="G338" s="15">
        <f t="shared" si="77"/>
        <v>41197.085781317612</v>
      </c>
      <c r="H338" s="15">
        <f t="shared" si="75"/>
        <v>866.18689999999992</v>
      </c>
      <c r="I338" s="31"/>
      <c r="J338" s="16"/>
      <c r="K338" s="15">
        <f t="shared" si="78"/>
        <v>291.81269095099975</v>
      </c>
    </row>
    <row r="339" spans="1:11" s="1" customFormat="1" ht="12.75" customHeight="1" x14ac:dyDescent="0.25">
      <c r="A339" s="2"/>
      <c r="B339" s="2" t="s">
        <v>19</v>
      </c>
      <c r="C339" s="6">
        <v>16893</v>
      </c>
      <c r="D339" s="6">
        <v>6500</v>
      </c>
      <c r="E339" s="6">
        <f t="shared" si="76"/>
        <v>1407.1868999999999</v>
      </c>
      <c r="F339" s="6">
        <v>541</v>
      </c>
      <c r="G339" s="15">
        <f t="shared" si="77"/>
        <v>42063.272681317612</v>
      </c>
      <c r="H339" s="15">
        <f t="shared" si="75"/>
        <v>866.18689999999992</v>
      </c>
      <c r="I339" s="31"/>
      <c r="J339" s="16"/>
      <c r="K339" s="15">
        <f t="shared" si="78"/>
        <v>297.94818149266644</v>
      </c>
    </row>
    <row r="340" spans="1:11" s="1" customFormat="1" ht="12.75" customHeight="1" x14ac:dyDescent="0.25">
      <c r="A340" s="2"/>
      <c r="B340" s="2" t="s">
        <v>20</v>
      </c>
      <c r="C340" s="6">
        <v>17708</v>
      </c>
      <c r="D340" s="6">
        <v>6500</v>
      </c>
      <c r="E340" s="6">
        <f t="shared" si="76"/>
        <v>1475.0763999999999</v>
      </c>
      <c r="F340" s="6">
        <v>541</v>
      </c>
      <c r="G340" s="15">
        <f t="shared" si="77"/>
        <v>42929.459581317613</v>
      </c>
      <c r="H340" s="15">
        <f t="shared" si="75"/>
        <v>934.07639999999992</v>
      </c>
      <c r="I340" s="31"/>
      <c r="J340" s="16"/>
      <c r="K340" s="15">
        <f t="shared" si="78"/>
        <v>304.08367203433312</v>
      </c>
    </row>
    <row r="341" spans="1:11" s="1" customFormat="1" ht="12.75" customHeight="1" x14ac:dyDescent="0.25">
      <c r="A341" s="2"/>
      <c r="B341" s="2" t="s">
        <v>21</v>
      </c>
      <c r="C341" s="6">
        <v>17708</v>
      </c>
      <c r="D341" s="6">
        <v>6500</v>
      </c>
      <c r="E341" s="6">
        <f t="shared" si="76"/>
        <v>1475.0763999999999</v>
      </c>
      <c r="F341" s="6">
        <v>541</v>
      </c>
      <c r="G341" s="15">
        <f t="shared" si="77"/>
        <v>43863.535981317611</v>
      </c>
      <c r="H341" s="15">
        <f t="shared" si="75"/>
        <v>934.07639999999992</v>
      </c>
      <c r="I341" s="31"/>
      <c r="J341" s="16"/>
      <c r="K341" s="15">
        <f t="shared" si="78"/>
        <v>310.70004653433313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202374</v>
      </c>
      <c r="D342" s="9" t="s">
        <v>23</v>
      </c>
      <c r="E342" s="8">
        <f>SUM(E330:E341)</f>
        <v>16857.754200000003</v>
      </c>
      <c r="F342" s="8">
        <f>SUM(F330:F341)</f>
        <v>6492</v>
      </c>
      <c r="G342" s="30">
        <f>SUM(G330:G341)</f>
        <v>468857.98087581131</v>
      </c>
      <c r="H342" s="30">
        <f>SUM(H330:H341)</f>
        <v>10365.754199999998</v>
      </c>
      <c r="I342" s="38">
        <f>H328/12</f>
        <v>7.0833333333333338E-3</v>
      </c>
      <c r="J342" s="23"/>
      <c r="K342" s="30">
        <f>SUM(K330:K341)</f>
        <v>3321.0773645369968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15"/>
      <c r="H343" s="15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3321.0773645369968</v>
      </c>
      <c r="D344" s="2"/>
      <c r="E344" s="2"/>
      <c r="F344" s="2" t="s">
        <v>25</v>
      </c>
      <c r="G344" s="73">
        <f>$C344+$H342</f>
        <v>13686.831564536995</v>
      </c>
      <c r="H344" s="15"/>
      <c r="I344" s="15">
        <f>SUM($G$14,$G$33,$G$53,$G$73,$G$93,$G$112,$G$131,$G$150,$G$169,$G$188,$G$208,$G$227,$G$246,$G$266,$G$286,$G$306,$G$325,$G$344)</f>
        <v>48118.689745854594</v>
      </c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H345" s="53"/>
      <c r="I345" s="135" t="str">
        <f>IF($I344=$G349,"OK","CHECK IT")</f>
        <v>OK</v>
      </c>
      <c r="J345" s="2"/>
      <c r="K345" s="28"/>
    </row>
    <row r="346" spans="1:11" s="1" customFormat="1" ht="23.25" x14ac:dyDescent="0.25">
      <c r="A346" s="2"/>
      <c r="B346" s="438" t="s">
        <v>2</v>
      </c>
      <c r="C346" s="438"/>
      <c r="D346" s="438"/>
      <c r="E346" s="438" t="s">
        <v>3</v>
      </c>
      <c r="F346" s="438"/>
      <c r="G346" s="3" t="s">
        <v>4</v>
      </c>
      <c r="H346" s="136" t="s">
        <v>55</v>
      </c>
      <c r="I346" s="31"/>
      <c r="J346" s="2"/>
      <c r="K346" s="28"/>
    </row>
    <row r="347" spans="1:11" s="1" customFormat="1" ht="23.25" x14ac:dyDescent="0.25">
      <c r="A347" s="2"/>
      <c r="B347" s="439" t="s">
        <v>113</v>
      </c>
      <c r="C347" s="439"/>
      <c r="D347" s="439"/>
      <c r="E347" s="439" t="s">
        <v>114</v>
      </c>
      <c r="F347" s="439"/>
      <c r="G347" s="4" t="s">
        <v>115</v>
      </c>
      <c r="H347" s="52" t="s">
        <v>56</v>
      </c>
      <c r="I347" s="45"/>
      <c r="J347" s="2"/>
      <c r="K347" s="28"/>
    </row>
    <row r="348" spans="1:11" s="1" customFormat="1" ht="23.25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5" t="s">
        <v>14</v>
      </c>
      <c r="H348" s="48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19061</v>
      </c>
      <c r="D349" s="6">
        <v>6500</v>
      </c>
      <c r="E349" s="6">
        <f>C349*8.33%</f>
        <v>1587.7812999999999</v>
      </c>
      <c r="F349" s="6">
        <v>541</v>
      </c>
      <c r="G349" s="15">
        <f>$G$14+$G$33+$G$53+$G$73+$G$93+$G$112+$G$131+$G$150+$G$169+$G$188+$G$208+$G$227+$G$246+$G$266+$G$286+$G$306+$G$325+$G$344</f>
        <v>48118.689745854594</v>
      </c>
      <c r="H349" s="15">
        <f t="shared" ref="H349:H361" si="79">E349-F349</f>
        <v>1046.7812999999999</v>
      </c>
      <c r="I349" s="31"/>
      <c r="J349" s="16"/>
      <c r="K349" s="15">
        <f>(G349)*($H$347/12)</f>
        <v>350.86544606352305</v>
      </c>
    </row>
    <row r="350" spans="1:11" s="1" customFormat="1" ht="12.75" customHeight="1" x14ac:dyDescent="0.25">
      <c r="A350" s="2"/>
      <c r="B350" s="2" t="s">
        <v>119</v>
      </c>
      <c r="C350" s="6">
        <v>3996</v>
      </c>
      <c r="D350" s="6">
        <v>6500</v>
      </c>
      <c r="E350" s="6">
        <f>C350*8.33%</f>
        <v>332.86680000000001</v>
      </c>
      <c r="F350" s="6">
        <v>0</v>
      </c>
      <c r="G350" s="15">
        <f t="shared" ref="G350:G361" si="80">$G349+$H349</f>
        <v>49165.471045854596</v>
      </c>
      <c r="H350" s="15">
        <f t="shared" si="79"/>
        <v>332.86680000000001</v>
      </c>
      <c r="I350" s="31"/>
      <c r="J350" s="16"/>
      <c r="K350" s="15">
        <f t="shared" ref="K350:K361" si="81">(G350)*($H$347/12)</f>
        <v>358.49822637602307</v>
      </c>
    </row>
    <row r="351" spans="1:11" s="1" customFormat="1" ht="12.75" customHeight="1" x14ac:dyDescent="0.25">
      <c r="A351" s="2"/>
      <c r="B351" s="2" t="s">
        <v>28</v>
      </c>
      <c r="C351" s="6">
        <v>19061</v>
      </c>
      <c r="D351" s="6">
        <v>6500</v>
      </c>
      <c r="E351" s="6">
        <f t="shared" ref="E351:E361" si="82">C351*8.33%</f>
        <v>1587.7812999999999</v>
      </c>
      <c r="F351" s="6">
        <v>541</v>
      </c>
      <c r="G351" s="15">
        <f t="shared" si="80"/>
        <v>49498.337845854599</v>
      </c>
      <c r="H351" s="15">
        <f t="shared" si="79"/>
        <v>1046.7812999999999</v>
      </c>
      <c r="I351" s="31"/>
      <c r="J351" s="16"/>
      <c r="K351" s="15">
        <f t="shared" si="81"/>
        <v>360.92538012602307</v>
      </c>
    </row>
    <row r="352" spans="1:11" s="1" customFormat="1" ht="12.75" customHeight="1" x14ac:dyDescent="0.25">
      <c r="A352" s="2"/>
      <c r="B352" s="2" t="s">
        <v>29</v>
      </c>
      <c r="C352" s="6">
        <v>19061</v>
      </c>
      <c r="D352" s="6">
        <v>6500</v>
      </c>
      <c r="E352" s="6">
        <f t="shared" si="82"/>
        <v>1587.7812999999999</v>
      </c>
      <c r="F352" s="6">
        <v>541</v>
      </c>
      <c r="G352" s="15">
        <f t="shared" si="80"/>
        <v>50545.119145854602</v>
      </c>
      <c r="H352" s="15">
        <f t="shared" si="79"/>
        <v>1046.7812999999999</v>
      </c>
      <c r="I352" s="31"/>
      <c r="J352" s="16"/>
      <c r="K352" s="15">
        <f t="shared" si="81"/>
        <v>368.55816043852309</v>
      </c>
    </row>
    <row r="353" spans="1:11" s="1" customFormat="1" ht="12.75" customHeight="1" x14ac:dyDescent="0.25">
      <c r="A353" s="2"/>
      <c r="B353" s="2" t="s">
        <v>30</v>
      </c>
      <c r="C353" s="6">
        <v>19061</v>
      </c>
      <c r="D353" s="6">
        <v>6500</v>
      </c>
      <c r="E353" s="6">
        <f t="shared" si="82"/>
        <v>1587.7812999999999</v>
      </c>
      <c r="F353" s="6">
        <v>541</v>
      </c>
      <c r="G353" s="15">
        <f t="shared" si="80"/>
        <v>51591.900445854604</v>
      </c>
      <c r="H353" s="15">
        <f t="shared" si="79"/>
        <v>1046.7812999999999</v>
      </c>
      <c r="I353" s="31"/>
      <c r="J353" s="16"/>
      <c r="K353" s="15">
        <f t="shared" si="81"/>
        <v>376.19094075102311</v>
      </c>
    </row>
    <row r="354" spans="1:11" s="1" customFormat="1" ht="12.75" customHeight="1" x14ac:dyDescent="0.25">
      <c r="A354" s="2"/>
      <c r="B354" s="2" t="s">
        <v>31</v>
      </c>
      <c r="C354" s="6">
        <v>19638</v>
      </c>
      <c r="D354" s="6">
        <v>6500</v>
      </c>
      <c r="E354" s="6">
        <f t="shared" si="82"/>
        <v>1635.8453999999999</v>
      </c>
      <c r="F354" s="6">
        <v>541</v>
      </c>
      <c r="G354" s="15">
        <f t="shared" si="80"/>
        <v>52638.681745854607</v>
      </c>
      <c r="H354" s="15">
        <f t="shared" si="79"/>
        <v>1094.8453999999999</v>
      </c>
      <c r="I354" s="31"/>
      <c r="J354" s="16"/>
      <c r="K354" s="15">
        <f t="shared" si="81"/>
        <v>383.82372106352312</v>
      </c>
    </row>
    <row r="355" spans="1:11" s="1" customFormat="1" ht="12.75" customHeight="1" x14ac:dyDescent="0.25">
      <c r="A355" s="2"/>
      <c r="B355" s="2" t="s">
        <v>32</v>
      </c>
      <c r="C355" s="6">
        <v>19638</v>
      </c>
      <c r="D355" s="6">
        <v>6500</v>
      </c>
      <c r="E355" s="6">
        <f t="shared" si="82"/>
        <v>1635.8453999999999</v>
      </c>
      <c r="F355" s="6">
        <v>541</v>
      </c>
      <c r="G355" s="15">
        <f t="shared" si="80"/>
        <v>53733.527145854605</v>
      </c>
      <c r="H355" s="15">
        <f t="shared" si="79"/>
        <v>1094.8453999999999</v>
      </c>
      <c r="I355" s="31"/>
      <c r="J355" s="16"/>
      <c r="K355" s="15">
        <f t="shared" si="81"/>
        <v>391.80696877185648</v>
      </c>
    </row>
    <row r="356" spans="1:11" s="1" customFormat="1" ht="12.75" customHeight="1" x14ac:dyDescent="0.25">
      <c r="A356" s="2"/>
      <c r="B356" s="2" t="s">
        <v>33</v>
      </c>
      <c r="C356" s="6">
        <v>19638</v>
      </c>
      <c r="D356" s="6">
        <v>6500</v>
      </c>
      <c r="E356" s="6">
        <f t="shared" si="82"/>
        <v>1635.8453999999999</v>
      </c>
      <c r="F356" s="6">
        <v>541</v>
      </c>
      <c r="G356" s="15">
        <f t="shared" si="80"/>
        <v>54828.372545854603</v>
      </c>
      <c r="H356" s="15">
        <f t="shared" si="79"/>
        <v>1094.8453999999999</v>
      </c>
      <c r="I356" s="31"/>
      <c r="J356" s="16"/>
      <c r="K356" s="15">
        <f t="shared" si="81"/>
        <v>399.79021648018977</v>
      </c>
    </row>
    <row r="357" spans="1:11" s="1" customFormat="1" ht="12.75" customHeight="1" x14ac:dyDescent="0.25">
      <c r="A357" s="2"/>
      <c r="B357" s="2" t="s">
        <v>17</v>
      </c>
      <c r="C357" s="6">
        <v>19638</v>
      </c>
      <c r="D357" s="6">
        <v>6500</v>
      </c>
      <c r="E357" s="6">
        <f t="shared" si="82"/>
        <v>1635.8453999999999</v>
      </c>
      <c r="F357" s="6">
        <v>541</v>
      </c>
      <c r="G357" s="15">
        <f t="shared" si="80"/>
        <v>55923.217945854602</v>
      </c>
      <c r="H357" s="15">
        <f t="shared" si="79"/>
        <v>1094.8453999999999</v>
      </c>
      <c r="I357" s="31"/>
      <c r="J357" s="16"/>
      <c r="K357" s="15">
        <f t="shared" si="81"/>
        <v>407.77346418852312</v>
      </c>
    </row>
    <row r="358" spans="1:11" s="1" customFormat="1" ht="12.75" customHeight="1" x14ac:dyDescent="0.25">
      <c r="A358" s="2"/>
      <c r="B358" s="2" t="s">
        <v>18</v>
      </c>
      <c r="C358" s="6">
        <v>19638</v>
      </c>
      <c r="D358" s="6">
        <v>6500</v>
      </c>
      <c r="E358" s="6">
        <f t="shared" si="82"/>
        <v>1635.8453999999999</v>
      </c>
      <c r="F358" s="6">
        <v>541</v>
      </c>
      <c r="G358" s="15">
        <f t="shared" si="80"/>
        <v>57018.0633458546</v>
      </c>
      <c r="H358" s="15">
        <f t="shared" si="79"/>
        <v>1094.8453999999999</v>
      </c>
      <c r="I358" s="31"/>
      <c r="J358" s="16"/>
      <c r="K358" s="15">
        <f t="shared" si="81"/>
        <v>415.75671189685642</v>
      </c>
    </row>
    <row r="359" spans="1:11" s="1" customFormat="1" ht="12.75" customHeight="1" x14ac:dyDescent="0.25">
      <c r="A359" s="2"/>
      <c r="B359" s="2" t="s">
        <v>19</v>
      </c>
      <c r="C359" s="6">
        <v>19638</v>
      </c>
      <c r="D359" s="6">
        <v>6500</v>
      </c>
      <c r="E359" s="6">
        <f t="shared" si="82"/>
        <v>1635.8453999999999</v>
      </c>
      <c r="F359" s="6">
        <v>541</v>
      </c>
      <c r="G359" s="15">
        <f t="shared" si="80"/>
        <v>58112.908745854598</v>
      </c>
      <c r="H359" s="15">
        <f t="shared" si="79"/>
        <v>1094.8453999999999</v>
      </c>
      <c r="I359" s="31"/>
      <c r="J359" s="16"/>
      <c r="K359" s="15">
        <f t="shared" si="81"/>
        <v>423.73995960518971</v>
      </c>
    </row>
    <row r="360" spans="1:11" s="1" customFormat="1" ht="12.75" customHeight="1" x14ac:dyDescent="0.25">
      <c r="A360" s="2"/>
      <c r="B360" s="2" t="s">
        <v>20</v>
      </c>
      <c r="C360" s="6">
        <v>20414</v>
      </c>
      <c r="D360" s="6">
        <v>6500</v>
      </c>
      <c r="E360" s="6">
        <f t="shared" si="82"/>
        <v>1700.4862000000001</v>
      </c>
      <c r="F360" s="6">
        <v>541</v>
      </c>
      <c r="G360" s="15">
        <f t="shared" si="80"/>
        <v>59207.754145854597</v>
      </c>
      <c r="H360" s="15">
        <f t="shared" si="79"/>
        <v>1159.4862000000001</v>
      </c>
      <c r="I360" s="31"/>
      <c r="J360" s="16"/>
      <c r="K360" s="15">
        <f t="shared" si="81"/>
        <v>431.72320731352306</v>
      </c>
    </row>
    <row r="361" spans="1:11" s="1" customFormat="1" ht="12.75" customHeight="1" x14ac:dyDescent="0.25">
      <c r="A361" s="2"/>
      <c r="B361" s="2" t="s">
        <v>21</v>
      </c>
      <c r="C361" s="6">
        <v>20414</v>
      </c>
      <c r="D361" s="6">
        <v>6500</v>
      </c>
      <c r="E361" s="6">
        <f t="shared" si="82"/>
        <v>1700.4862000000001</v>
      </c>
      <c r="F361" s="6">
        <v>541</v>
      </c>
      <c r="G361" s="15">
        <f t="shared" si="80"/>
        <v>60367.240345854596</v>
      </c>
      <c r="H361" s="15">
        <f t="shared" si="79"/>
        <v>1159.4862000000001</v>
      </c>
      <c r="I361" s="41"/>
      <c r="J361" s="16"/>
      <c r="K361" s="15">
        <f t="shared" si="81"/>
        <v>440.17779418852302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238896</v>
      </c>
      <c r="D362" s="9" t="s">
        <v>23</v>
      </c>
      <c r="E362" s="8">
        <f>SUM(E349:E361)</f>
        <v>19900.036799999998</v>
      </c>
      <c r="F362" s="8">
        <f>SUM(F349:F361)</f>
        <v>6492</v>
      </c>
      <c r="G362" s="30">
        <f>SUM(G349:G361)</f>
        <v>700749.28419610974</v>
      </c>
      <c r="H362" s="30">
        <f>SUM(H349:H361)</f>
        <v>13408.036799999998</v>
      </c>
      <c r="I362" s="38">
        <f>H347/12</f>
        <v>7.2916666666666659E-3</v>
      </c>
      <c r="J362" s="23"/>
      <c r="K362" s="30">
        <f>SUM(K349:K361)</f>
        <v>5109.6301972633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5109.6301972633</v>
      </c>
      <c r="D364" s="2"/>
      <c r="E364" s="2"/>
      <c r="F364" s="2" t="s">
        <v>25</v>
      </c>
      <c r="G364" s="73">
        <f>$C364+$H362</f>
        <v>18517.666997263299</v>
      </c>
      <c r="H364" s="15"/>
      <c r="I364" s="15">
        <f>SUM($G$14,$G$33,$G$53,$G$73,$G$93,$G$112,$G$131,$G$150,$G$169,$G$188,$G$208,$G$227,$G$246,$G$266,$G$286,$G$306,$G$325,$G$344,$G$364)</f>
        <v>66636.356743117896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J365" s="2"/>
      <c r="K365" s="28"/>
    </row>
    <row r="366" spans="1:11" s="1" customFormat="1" ht="23.25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136" t="s">
        <v>57</v>
      </c>
      <c r="I366" s="31"/>
      <c r="J366" s="2"/>
      <c r="K366" s="28"/>
    </row>
    <row r="367" spans="1:11" s="1" customFormat="1" ht="23.25" x14ac:dyDescent="0.25">
      <c r="A367" s="2"/>
      <c r="B367" s="439" t="s">
        <v>113</v>
      </c>
      <c r="C367" s="439"/>
      <c r="D367" s="439"/>
      <c r="E367" s="439" t="s">
        <v>114</v>
      </c>
      <c r="F367" s="439"/>
      <c r="G367" s="4" t="s">
        <v>115</v>
      </c>
      <c r="H367" s="52" t="s">
        <v>56</v>
      </c>
      <c r="I367" s="45"/>
      <c r="J367" s="2"/>
      <c r="K367" s="28"/>
    </row>
    <row r="368" spans="1:11" s="1" customFormat="1" ht="23.25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20414</v>
      </c>
      <c r="D369" s="6">
        <v>6500</v>
      </c>
      <c r="E369" s="6">
        <f>C369*8.33%</f>
        <v>1700.4862000000001</v>
      </c>
      <c r="F369" s="6">
        <v>541</v>
      </c>
      <c r="G369" s="15">
        <f>$G$14+$G$33+$G$53+$G$73+$G$93+$G$112+$G$131+$G$150+$G$169+$G$188+$G$208+$G$227+$G$246+$G$266+$G$286+$G$306+$G$325+$G$344+$G$364</f>
        <v>66636.356743117896</v>
      </c>
      <c r="H369" s="15">
        <f t="shared" ref="H369:H380" si="83">E369-F369</f>
        <v>1159.4862000000001</v>
      </c>
      <c r="I369" s="31"/>
      <c r="J369" s="16"/>
      <c r="K369" s="15">
        <f>(G369)*($H$367/12)</f>
        <v>485.89010125190129</v>
      </c>
    </row>
    <row r="370" spans="1:11" s="1" customFormat="1" ht="12.75" customHeight="1" x14ac:dyDescent="0.25">
      <c r="A370" s="2"/>
      <c r="B370" s="2" t="s">
        <v>28</v>
      </c>
      <c r="C370" s="6">
        <v>20414</v>
      </c>
      <c r="D370" s="6">
        <v>6500</v>
      </c>
      <c r="E370" s="6">
        <f t="shared" ref="E370:E380" si="84">C370*8.33%</f>
        <v>1700.4862000000001</v>
      </c>
      <c r="F370" s="6">
        <v>541</v>
      </c>
      <c r="G370" s="15">
        <f t="shared" ref="G370:G380" si="85">$G369+$H369</f>
        <v>67795.842943117896</v>
      </c>
      <c r="H370" s="15">
        <f t="shared" si="83"/>
        <v>1159.4862000000001</v>
      </c>
      <c r="I370" s="31"/>
      <c r="J370" s="16"/>
      <c r="K370" s="15">
        <f t="shared" ref="K370:K380" si="86">(G370)*($H$367/12)</f>
        <v>494.34468812690125</v>
      </c>
    </row>
    <row r="371" spans="1:11" s="1" customFormat="1" ht="12.75" customHeight="1" x14ac:dyDescent="0.25">
      <c r="A371" s="2"/>
      <c r="B371" s="2" t="s">
        <v>29</v>
      </c>
      <c r="C371" s="6">
        <v>20414</v>
      </c>
      <c r="D371" s="6">
        <v>6500</v>
      </c>
      <c r="E371" s="6">
        <f t="shared" si="84"/>
        <v>1700.4862000000001</v>
      </c>
      <c r="F371" s="6">
        <v>541</v>
      </c>
      <c r="G371" s="15">
        <f t="shared" si="85"/>
        <v>68955.329143117895</v>
      </c>
      <c r="H371" s="15">
        <f t="shared" si="83"/>
        <v>1159.4862000000001</v>
      </c>
      <c r="I371" s="31"/>
      <c r="J371" s="16"/>
      <c r="K371" s="15">
        <f t="shared" si="86"/>
        <v>502.79927500190126</v>
      </c>
    </row>
    <row r="372" spans="1:11" s="1" customFormat="1" ht="12.75" customHeight="1" x14ac:dyDescent="0.25">
      <c r="A372" s="2"/>
      <c r="B372" s="2" t="s">
        <v>30</v>
      </c>
      <c r="C372" s="6">
        <v>20414</v>
      </c>
      <c r="D372" s="6">
        <v>6500</v>
      </c>
      <c r="E372" s="6">
        <f t="shared" si="84"/>
        <v>1700.4862000000001</v>
      </c>
      <c r="F372" s="6">
        <v>541</v>
      </c>
      <c r="G372" s="15">
        <f t="shared" si="85"/>
        <v>70114.815343117894</v>
      </c>
      <c r="H372" s="15">
        <f t="shared" si="83"/>
        <v>1159.4862000000001</v>
      </c>
      <c r="I372" s="31"/>
      <c r="J372" s="16"/>
      <c r="K372" s="15">
        <f t="shared" si="86"/>
        <v>511.25386187690128</v>
      </c>
    </row>
    <row r="373" spans="1:11" s="1" customFormat="1" ht="12.75" customHeight="1" x14ac:dyDescent="0.25">
      <c r="A373" s="2"/>
      <c r="B373" s="2" t="s">
        <v>31</v>
      </c>
      <c r="C373" s="6">
        <v>21030</v>
      </c>
      <c r="D373" s="6">
        <v>6500</v>
      </c>
      <c r="E373" s="6">
        <f t="shared" si="84"/>
        <v>1751.799</v>
      </c>
      <c r="F373" s="6">
        <v>541</v>
      </c>
      <c r="G373" s="15">
        <f t="shared" si="85"/>
        <v>71274.301543117894</v>
      </c>
      <c r="H373" s="15">
        <f t="shared" si="83"/>
        <v>1210.799</v>
      </c>
      <c r="I373" s="31"/>
      <c r="J373" s="16"/>
      <c r="K373" s="15">
        <f t="shared" si="86"/>
        <v>519.7084487519013</v>
      </c>
    </row>
    <row r="374" spans="1:11" s="1" customFormat="1" ht="12.75" customHeight="1" x14ac:dyDescent="0.25">
      <c r="A374" s="2"/>
      <c r="B374" s="2" t="s">
        <v>32</v>
      </c>
      <c r="C374" s="6">
        <v>21030</v>
      </c>
      <c r="D374" s="6">
        <v>6500</v>
      </c>
      <c r="E374" s="6">
        <f t="shared" si="84"/>
        <v>1751.799</v>
      </c>
      <c r="F374" s="6">
        <v>541</v>
      </c>
      <c r="G374" s="15">
        <f t="shared" si="85"/>
        <v>72485.100543117893</v>
      </c>
      <c r="H374" s="15">
        <f t="shared" si="83"/>
        <v>1210.799</v>
      </c>
      <c r="I374" s="31"/>
      <c r="J374" s="16"/>
      <c r="K374" s="15">
        <f t="shared" si="86"/>
        <v>528.53719146023457</v>
      </c>
    </row>
    <row r="375" spans="1:11" s="1" customFormat="1" ht="12.75" customHeight="1" x14ac:dyDescent="0.25">
      <c r="A375" s="2"/>
      <c r="B375" s="2" t="s">
        <v>33</v>
      </c>
      <c r="C375" s="6">
        <v>21030</v>
      </c>
      <c r="D375" s="6">
        <v>15000</v>
      </c>
      <c r="E375" s="6">
        <f t="shared" si="84"/>
        <v>1751.799</v>
      </c>
      <c r="F375" s="6">
        <v>1250</v>
      </c>
      <c r="G375" s="15">
        <f t="shared" si="85"/>
        <v>73695.899543117892</v>
      </c>
      <c r="H375" s="15">
        <f t="shared" si="83"/>
        <v>501.79899999999998</v>
      </c>
      <c r="I375" s="31"/>
      <c r="J375" s="16"/>
      <c r="K375" s="15">
        <f t="shared" si="86"/>
        <v>537.36593416856795</v>
      </c>
    </row>
    <row r="376" spans="1:11" s="1" customFormat="1" ht="12.75" customHeight="1" x14ac:dyDescent="0.25">
      <c r="A376" s="2"/>
      <c r="B376" s="2" t="s">
        <v>17</v>
      </c>
      <c r="C376" s="6">
        <v>21030</v>
      </c>
      <c r="D376" s="6">
        <v>15000</v>
      </c>
      <c r="E376" s="6">
        <f t="shared" si="84"/>
        <v>1751.799</v>
      </c>
      <c r="F376" s="6">
        <v>1250</v>
      </c>
      <c r="G376" s="15">
        <f t="shared" si="85"/>
        <v>74197.698543117891</v>
      </c>
      <c r="H376" s="15">
        <f t="shared" si="83"/>
        <v>501.79899999999998</v>
      </c>
      <c r="I376" s="31"/>
      <c r="J376" s="16"/>
      <c r="K376" s="15">
        <f t="shared" si="86"/>
        <v>541.02488521023452</v>
      </c>
    </row>
    <row r="377" spans="1:11" s="1" customFormat="1" ht="12.75" customHeight="1" x14ac:dyDescent="0.25">
      <c r="A377" s="2"/>
      <c r="B377" s="2" t="s">
        <v>18</v>
      </c>
      <c r="C377" s="6">
        <v>21030</v>
      </c>
      <c r="D377" s="6">
        <v>15000</v>
      </c>
      <c r="E377" s="6">
        <f t="shared" si="84"/>
        <v>1751.799</v>
      </c>
      <c r="F377" s="6">
        <v>1250</v>
      </c>
      <c r="G377" s="15">
        <f t="shared" si="85"/>
        <v>74699.49754311789</v>
      </c>
      <c r="H377" s="15">
        <f t="shared" si="83"/>
        <v>501.79899999999998</v>
      </c>
      <c r="I377" s="31"/>
      <c r="J377" s="16"/>
      <c r="K377" s="15">
        <f t="shared" si="86"/>
        <v>544.6838362519012</v>
      </c>
    </row>
    <row r="378" spans="1:11" s="1" customFormat="1" ht="12.75" customHeight="1" x14ac:dyDescent="0.25">
      <c r="A378" s="2"/>
      <c r="B378" s="2" t="s">
        <v>19</v>
      </c>
      <c r="C378" s="6">
        <v>21030</v>
      </c>
      <c r="D378" s="6">
        <v>15000</v>
      </c>
      <c r="E378" s="6">
        <f t="shared" si="84"/>
        <v>1751.799</v>
      </c>
      <c r="F378" s="6">
        <v>1250</v>
      </c>
      <c r="G378" s="15">
        <f t="shared" si="85"/>
        <v>75201.296543117889</v>
      </c>
      <c r="H378" s="15">
        <f t="shared" si="83"/>
        <v>501.79899999999998</v>
      </c>
      <c r="I378" s="31"/>
      <c r="J378" s="16"/>
      <c r="K378" s="15">
        <f t="shared" si="86"/>
        <v>548.34278729356788</v>
      </c>
    </row>
    <row r="379" spans="1:11" s="1" customFormat="1" ht="12.75" customHeight="1" x14ac:dyDescent="0.25">
      <c r="A379" s="2"/>
      <c r="B379" s="2" t="s">
        <v>20</v>
      </c>
      <c r="C379" s="6">
        <v>21962</v>
      </c>
      <c r="D379" s="6">
        <v>15000</v>
      </c>
      <c r="E379" s="6">
        <f t="shared" si="84"/>
        <v>1829.4346</v>
      </c>
      <c r="F379" s="6">
        <v>1250</v>
      </c>
      <c r="G379" s="15">
        <f t="shared" si="85"/>
        <v>75703.095543117888</v>
      </c>
      <c r="H379" s="15">
        <f t="shared" si="83"/>
        <v>579.43460000000005</v>
      </c>
      <c r="I379" s="31"/>
      <c r="J379" s="16"/>
      <c r="K379" s="15">
        <f t="shared" si="86"/>
        <v>552.00173833523456</v>
      </c>
    </row>
    <row r="380" spans="1:11" s="1" customFormat="1" ht="12.75" customHeight="1" x14ac:dyDescent="0.25">
      <c r="A380" s="2"/>
      <c r="B380" s="2" t="s">
        <v>21</v>
      </c>
      <c r="C380" s="6">
        <v>21962</v>
      </c>
      <c r="D380" s="6">
        <v>15000</v>
      </c>
      <c r="E380" s="6">
        <f t="shared" si="84"/>
        <v>1829.4346</v>
      </c>
      <c r="F380" s="6">
        <v>1250</v>
      </c>
      <c r="G380" s="15">
        <f t="shared" si="85"/>
        <v>76282.530143117881</v>
      </c>
      <c r="H380" s="15">
        <f t="shared" si="83"/>
        <v>579.43460000000005</v>
      </c>
      <c r="I380" s="31"/>
      <c r="J380" s="16"/>
      <c r="K380" s="15">
        <f t="shared" si="86"/>
        <v>556.22678229356779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251760</v>
      </c>
      <c r="D381" s="9" t="s">
        <v>23</v>
      </c>
      <c r="E381" s="8">
        <f>SUM(E369:E380)</f>
        <v>20971.607999999997</v>
      </c>
      <c r="F381" s="8">
        <f>SUM(F369:F380)</f>
        <v>10746</v>
      </c>
      <c r="G381" s="30">
        <f>SUM(G369:G380)</f>
        <v>867041.7641174146</v>
      </c>
      <c r="H381" s="30">
        <f>SUM(H369:H380)</f>
        <v>10225.608</v>
      </c>
      <c r="I381" s="38">
        <f>H367/12</f>
        <v>7.2916666666666659E-3</v>
      </c>
      <c r="J381" s="23"/>
      <c r="K381" s="30">
        <f>SUM(K369:K380)</f>
        <v>6322.179530022815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6322.1795300228141</v>
      </c>
      <c r="D383" s="2"/>
      <c r="E383" s="2"/>
      <c r="F383" s="2" t="s">
        <v>25</v>
      </c>
      <c r="G383" s="73">
        <f>$C383+$H381</f>
        <v>16547.787530022815</v>
      </c>
      <c r="H383" s="15"/>
      <c r="I383" s="15">
        <f>SUM($G$14,$G$33,$G$53,$G$73,$G$93,$G$112,$G$131,$G$150,$G$169,$G$188,$G$208,$G$227,$G$246,$G$266,$G$286,$G$306,$G$325,$G$344,$G$364,$G$383)</f>
        <v>83184.144273140715</v>
      </c>
      <c r="J383" s="143" t="str">
        <f>IF($K381=$C383,"Intt OK","Intt CHECK IT")</f>
        <v>Intt CHECK IT</v>
      </c>
      <c r="K383" s="15"/>
    </row>
    <row r="384" spans="1:11" ht="12.75" customHeight="1" x14ac:dyDescent="0.25">
      <c r="I384" s="135" t="str">
        <f>IF($I383=$G388,"OK","CHECK IT")</f>
        <v>OK</v>
      </c>
      <c r="J384" s="16"/>
    </row>
    <row r="385" spans="1:11" s="1" customFormat="1" ht="23.25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136" t="s">
        <v>58</v>
      </c>
      <c r="I385" s="31"/>
      <c r="J385" s="2"/>
      <c r="K385" s="28"/>
    </row>
    <row r="386" spans="1:11" s="1" customFormat="1" ht="23.25" x14ac:dyDescent="0.25">
      <c r="A386" s="2"/>
      <c r="B386" s="439" t="s">
        <v>113</v>
      </c>
      <c r="C386" s="439"/>
      <c r="D386" s="439"/>
      <c r="E386" s="439" t="s">
        <v>114</v>
      </c>
      <c r="F386" s="439"/>
      <c r="G386" s="4" t="s">
        <v>115</v>
      </c>
      <c r="H386" s="56">
        <v>8.7999999999999995E-2</v>
      </c>
      <c r="I386" s="45"/>
      <c r="J386" s="2"/>
      <c r="K386" s="28"/>
    </row>
    <row r="387" spans="1:11" s="1" customFormat="1" ht="23.25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21962</v>
      </c>
      <c r="D388" s="6">
        <v>15000</v>
      </c>
      <c r="E388" s="6">
        <f>C388*8.33%</f>
        <v>1829.4346</v>
      </c>
      <c r="F388" s="6">
        <v>1250</v>
      </c>
      <c r="G388" s="15">
        <f>$G$14+$G$33+$G$53+$G$73+$G$93+$G$112+$G$131+$G$150+$G$169+$G$188+$G$208+$G$227+$G$246+$G$266+$G$286+$G$306+$G$325+$G$344+$G$364+$G$383</f>
        <v>83184.144273140715</v>
      </c>
      <c r="H388" s="15">
        <f t="shared" ref="H388:H399" si="87">E388-F388</f>
        <v>579.43460000000005</v>
      </c>
      <c r="I388" s="31"/>
      <c r="J388" s="16"/>
      <c r="K388" s="15">
        <f>(G388)*($H$386/12)</f>
        <v>610.01705800303193</v>
      </c>
    </row>
    <row r="389" spans="1:11" s="1" customFormat="1" ht="12.75" customHeight="1" x14ac:dyDescent="0.25">
      <c r="A389" s="2"/>
      <c r="B389" s="2" t="s">
        <v>28</v>
      </c>
      <c r="C389" s="6">
        <v>21962</v>
      </c>
      <c r="D389" s="6">
        <v>15000</v>
      </c>
      <c r="E389" s="6">
        <f t="shared" ref="E389:E399" si="88">C389*8.33%</f>
        <v>1829.4346</v>
      </c>
      <c r="F389" s="6">
        <v>1250</v>
      </c>
      <c r="G389" s="15">
        <f t="shared" ref="G389:G399" si="89">$G388+$H388</f>
        <v>83763.578873140708</v>
      </c>
      <c r="H389" s="15">
        <f t="shared" si="87"/>
        <v>579.43460000000005</v>
      </c>
      <c r="I389" s="31"/>
      <c r="J389" s="16"/>
      <c r="K389" s="15">
        <f t="shared" ref="K389:K399" si="90">(G389)*($H$386/12)</f>
        <v>614.26624506969847</v>
      </c>
    </row>
    <row r="390" spans="1:11" s="1" customFormat="1" ht="12.75" customHeight="1" x14ac:dyDescent="0.25">
      <c r="A390" s="2"/>
      <c r="B390" s="2" t="s">
        <v>29</v>
      </c>
      <c r="C390" s="6">
        <v>21962</v>
      </c>
      <c r="D390" s="6">
        <v>15000</v>
      </c>
      <c r="E390" s="6">
        <f t="shared" si="88"/>
        <v>1829.4346</v>
      </c>
      <c r="F390" s="6">
        <v>1250</v>
      </c>
      <c r="G390" s="15">
        <f t="shared" si="89"/>
        <v>84343.013473140702</v>
      </c>
      <c r="H390" s="15">
        <f t="shared" si="87"/>
        <v>579.43460000000005</v>
      </c>
      <c r="I390" s="31"/>
      <c r="J390" s="16"/>
      <c r="K390" s="15">
        <f t="shared" si="90"/>
        <v>618.51543213636512</v>
      </c>
    </row>
    <row r="391" spans="1:11" s="1" customFormat="1" ht="12.75" customHeight="1" x14ac:dyDescent="0.25">
      <c r="A391" s="2"/>
      <c r="B391" s="2" t="s">
        <v>30</v>
      </c>
      <c r="C391" s="6">
        <v>21962</v>
      </c>
      <c r="D391" s="6">
        <v>15000</v>
      </c>
      <c r="E391" s="6">
        <f t="shared" si="88"/>
        <v>1829.4346</v>
      </c>
      <c r="F391" s="6">
        <v>1250</v>
      </c>
      <c r="G391" s="15">
        <f t="shared" si="89"/>
        <v>84922.448073140695</v>
      </c>
      <c r="H391" s="15">
        <f t="shared" si="87"/>
        <v>579.43460000000005</v>
      </c>
      <c r="I391" s="31" t="s">
        <v>54</v>
      </c>
      <c r="J391" s="16"/>
      <c r="K391" s="15">
        <f t="shared" si="90"/>
        <v>622.76461920303177</v>
      </c>
    </row>
    <row r="392" spans="1:11" s="1" customFormat="1" ht="12.75" customHeight="1" x14ac:dyDescent="0.25">
      <c r="A392" s="2"/>
      <c r="B392" s="2" t="s">
        <v>31</v>
      </c>
      <c r="C392" s="6">
        <v>22622</v>
      </c>
      <c r="D392" s="6">
        <v>15000</v>
      </c>
      <c r="E392" s="6">
        <f t="shared" si="88"/>
        <v>1884.4125999999999</v>
      </c>
      <c r="F392" s="6">
        <v>1250</v>
      </c>
      <c r="G392" s="15">
        <f t="shared" si="89"/>
        <v>85501.882673140688</v>
      </c>
      <c r="H392" s="15">
        <f t="shared" si="87"/>
        <v>634.41259999999988</v>
      </c>
      <c r="I392" s="31"/>
      <c r="J392" s="16"/>
      <c r="K392" s="15">
        <f t="shared" si="90"/>
        <v>627.01380626969842</v>
      </c>
    </row>
    <row r="393" spans="1:11" s="1" customFormat="1" ht="12.75" customHeight="1" x14ac:dyDescent="0.25">
      <c r="A393" s="2"/>
      <c r="B393" s="2" t="s">
        <v>32</v>
      </c>
      <c r="C393" s="6">
        <v>22622</v>
      </c>
      <c r="D393" s="6">
        <v>15000</v>
      </c>
      <c r="E393" s="6">
        <f t="shared" si="88"/>
        <v>1884.4125999999999</v>
      </c>
      <c r="F393" s="6">
        <v>1250</v>
      </c>
      <c r="G393" s="15">
        <f t="shared" si="89"/>
        <v>86136.295273140684</v>
      </c>
      <c r="H393" s="15">
        <f t="shared" si="87"/>
        <v>634.41259999999988</v>
      </c>
      <c r="I393" s="31"/>
      <c r="J393" s="16"/>
      <c r="K393" s="15">
        <f t="shared" si="90"/>
        <v>631.666165336365</v>
      </c>
    </row>
    <row r="394" spans="1:11" s="1" customFormat="1" ht="12.75" customHeight="1" x14ac:dyDescent="0.25">
      <c r="A394" s="2"/>
      <c r="B394" s="2" t="s">
        <v>33</v>
      </c>
      <c r="C394" s="6">
        <v>21867</v>
      </c>
      <c r="D394" s="6">
        <v>15000</v>
      </c>
      <c r="E394" s="6">
        <f t="shared" si="88"/>
        <v>1821.5210999999999</v>
      </c>
      <c r="F394" s="6">
        <v>1250</v>
      </c>
      <c r="G394" s="15">
        <f t="shared" si="89"/>
        <v>86770.70787314068</v>
      </c>
      <c r="H394" s="15">
        <f t="shared" si="87"/>
        <v>571.52109999999993</v>
      </c>
      <c r="I394" s="31"/>
      <c r="J394" s="16"/>
      <c r="K394" s="15">
        <f t="shared" si="90"/>
        <v>636.31852440303169</v>
      </c>
    </row>
    <row r="395" spans="1:11" s="1" customFormat="1" ht="12.75" customHeight="1" x14ac:dyDescent="0.25">
      <c r="A395" s="2"/>
      <c r="B395" s="2" t="s">
        <v>17</v>
      </c>
      <c r="C395" s="6">
        <v>22622</v>
      </c>
      <c r="D395" s="6">
        <v>15000</v>
      </c>
      <c r="E395" s="6">
        <f t="shared" si="88"/>
        <v>1884.4125999999999</v>
      </c>
      <c r="F395" s="6">
        <v>1250</v>
      </c>
      <c r="G395" s="15">
        <f t="shared" si="89"/>
        <v>87342.228973140678</v>
      </c>
      <c r="H395" s="15">
        <f t="shared" si="87"/>
        <v>634.41259999999988</v>
      </c>
      <c r="I395" s="31"/>
      <c r="J395" s="16"/>
      <c r="K395" s="15">
        <f t="shared" si="90"/>
        <v>640.50967913636498</v>
      </c>
    </row>
    <row r="396" spans="1:11" s="1" customFormat="1" ht="12.75" customHeight="1" x14ac:dyDescent="0.25">
      <c r="A396" s="2"/>
      <c r="B396" s="2" t="s">
        <v>18</v>
      </c>
      <c r="C396" s="6">
        <v>22622</v>
      </c>
      <c r="D396" s="6">
        <v>15000</v>
      </c>
      <c r="E396" s="6">
        <f t="shared" si="88"/>
        <v>1884.4125999999999</v>
      </c>
      <c r="F396" s="6">
        <v>1250</v>
      </c>
      <c r="G396" s="15">
        <f t="shared" si="89"/>
        <v>87976.641573140674</v>
      </c>
      <c r="H396" s="15">
        <f t="shared" si="87"/>
        <v>634.41259999999988</v>
      </c>
      <c r="I396" s="31"/>
      <c r="J396" s="16"/>
      <c r="K396" s="15">
        <f t="shared" si="90"/>
        <v>645.16203820303156</v>
      </c>
    </row>
    <row r="397" spans="1:11" s="1" customFormat="1" ht="12.75" customHeight="1" x14ac:dyDescent="0.25">
      <c r="A397" s="2"/>
      <c r="B397" s="2" t="s">
        <v>19</v>
      </c>
      <c r="C397" s="6">
        <v>22622</v>
      </c>
      <c r="D397" s="6">
        <v>15000</v>
      </c>
      <c r="E397" s="6">
        <f t="shared" si="88"/>
        <v>1884.4125999999999</v>
      </c>
      <c r="F397" s="6">
        <v>1250</v>
      </c>
      <c r="G397" s="15">
        <f t="shared" si="89"/>
        <v>88611.05417314067</v>
      </c>
      <c r="H397" s="15">
        <f t="shared" si="87"/>
        <v>634.41259999999988</v>
      </c>
      <c r="I397" s="31"/>
      <c r="J397" s="16"/>
      <c r="K397" s="15">
        <f t="shared" si="90"/>
        <v>649.81439726969825</v>
      </c>
    </row>
    <row r="398" spans="1:11" s="1" customFormat="1" ht="12.75" customHeight="1" x14ac:dyDescent="0.25">
      <c r="A398" s="2"/>
      <c r="B398" s="2" t="s">
        <v>20</v>
      </c>
      <c r="C398" s="6">
        <v>23993</v>
      </c>
      <c r="D398" s="6">
        <v>15000</v>
      </c>
      <c r="E398" s="6">
        <f t="shared" si="88"/>
        <v>1998.6169</v>
      </c>
      <c r="F398" s="6">
        <v>1250</v>
      </c>
      <c r="G398" s="15">
        <f t="shared" si="89"/>
        <v>89245.466773140666</v>
      </c>
      <c r="H398" s="15">
        <f t="shared" si="87"/>
        <v>748.61689999999999</v>
      </c>
      <c r="I398" s="31"/>
      <c r="J398" s="16"/>
      <c r="K398" s="15">
        <f t="shared" si="90"/>
        <v>654.46675633636482</v>
      </c>
    </row>
    <row r="399" spans="1:11" s="1" customFormat="1" ht="12.75" customHeight="1" x14ac:dyDescent="0.25">
      <c r="A399" s="2"/>
      <c r="B399" s="2" t="s">
        <v>21</v>
      </c>
      <c r="C399" s="6">
        <v>23993</v>
      </c>
      <c r="D399" s="6">
        <v>15000</v>
      </c>
      <c r="E399" s="6">
        <f t="shared" si="88"/>
        <v>1998.6169</v>
      </c>
      <c r="F399" s="6">
        <v>1250</v>
      </c>
      <c r="G399" s="15">
        <f t="shared" si="89"/>
        <v>89994.08367314066</v>
      </c>
      <c r="H399" s="15">
        <f t="shared" si="87"/>
        <v>748.61689999999999</v>
      </c>
      <c r="I399" s="31"/>
      <c r="J399" s="16"/>
      <c r="K399" s="15">
        <f t="shared" si="90"/>
        <v>659.95661360303154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270811</v>
      </c>
      <c r="D400" s="9" t="s">
        <v>23</v>
      </c>
      <c r="E400" s="8">
        <f>SUM(E388:E399)</f>
        <v>22558.5563</v>
      </c>
      <c r="F400" s="8">
        <f>SUM(F388:F399)</f>
        <v>15000</v>
      </c>
      <c r="G400" s="30">
        <f>SUM(G388:G399)</f>
        <v>1037791.5456776882</v>
      </c>
      <c r="H400" s="30">
        <f>SUM(H388:H399)</f>
        <v>7558.5562999999984</v>
      </c>
      <c r="I400" s="38">
        <f>H386/12</f>
        <v>7.3333333333333332E-3</v>
      </c>
      <c r="J400" s="23"/>
      <c r="K400" s="30">
        <f>SUM(K388:K399)</f>
        <v>7610.4713349697131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10">
        <f>G400*I400</f>
        <v>7610.4713349697131</v>
      </c>
      <c r="D402" s="2"/>
      <c r="E402" s="2"/>
      <c r="F402" s="2" t="s">
        <v>25</v>
      </c>
      <c r="G402" s="73">
        <f>$C402+$H400</f>
        <v>15169.027634969712</v>
      </c>
      <c r="H402" s="15"/>
      <c r="I402" s="15">
        <f>SUM($G$14,$G$33,$G$53,$G$73,$G$93,$G$112,$G$131,$G$150,$G$169,$G$188,$G$208,$G$227,$G$246,$G$266,$G$286,$G$306,$G$325,$G$344,$G$364,$G$383,$G$402)</f>
        <v>98353.171908110424</v>
      </c>
      <c r="J402" s="143" t="str">
        <f>IF($K400=$C402,"Intt OK","Intt CHECK IT")</f>
        <v>Intt OK</v>
      </c>
      <c r="K402" s="15"/>
    </row>
    <row r="403" spans="1:11" ht="12.75" customHeight="1" x14ac:dyDescent="0.25">
      <c r="I403" s="135" t="str">
        <f>IF($I402=$G407,"OK","CHECK IT")</f>
        <v>OK</v>
      </c>
      <c r="J403" s="16"/>
    </row>
    <row r="404" spans="1:11" s="1" customFormat="1" ht="23.25" x14ac:dyDescent="0.25">
      <c r="A404" s="2"/>
      <c r="B404" s="438" t="s">
        <v>2</v>
      </c>
      <c r="C404" s="438"/>
      <c r="D404" s="438"/>
      <c r="E404" s="438" t="s">
        <v>3</v>
      </c>
      <c r="F404" s="438"/>
      <c r="G404" s="3" t="s">
        <v>4</v>
      </c>
      <c r="H404" s="136" t="s">
        <v>59</v>
      </c>
      <c r="I404" s="31"/>
      <c r="J404" s="2"/>
      <c r="K404" s="28"/>
    </row>
    <row r="405" spans="1:11" s="1" customFormat="1" ht="23.25" x14ac:dyDescent="0.25">
      <c r="A405" s="2"/>
      <c r="B405" s="439" t="s">
        <v>113</v>
      </c>
      <c r="C405" s="439"/>
      <c r="D405" s="439"/>
      <c r="E405" s="439" t="s">
        <v>114</v>
      </c>
      <c r="F405" s="439"/>
      <c r="G405" s="4" t="s">
        <v>115</v>
      </c>
      <c r="H405" s="56">
        <v>8.6499999999999994E-2</v>
      </c>
      <c r="I405" s="45"/>
      <c r="J405" s="2"/>
      <c r="K405" s="28"/>
    </row>
    <row r="406" spans="1:11" s="1" customFormat="1" ht="23.25" x14ac:dyDescent="0.25">
      <c r="A406" s="2"/>
      <c r="B406" s="3" t="s">
        <v>9</v>
      </c>
      <c r="C406" s="5" t="s">
        <v>10</v>
      </c>
      <c r="D406" s="3" t="s">
        <v>11</v>
      </c>
      <c r="E406" s="5" t="s">
        <v>12</v>
      </c>
      <c r="F406" s="3" t="s">
        <v>13</v>
      </c>
      <c r="G406" s="5" t="s">
        <v>14</v>
      </c>
      <c r="H406" s="48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6">
        <v>23993</v>
      </c>
      <c r="D407" s="6">
        <v>15000</v>
      </c>
      <c r="E407" s="6">
        <f>C407*8.33%</f>
        <v>1998.6169</v>
      </c>
      <c r="F407" s="6">
        <v>1250</v>
      </c>
      <c r="G407" s="15">
        <f>$G$14+G$33+$G$53+$G$73+$G$93+$G$112+$G$131+$G$150+$G$169+$G$188+$G$208+$G$227+$G$246+$G$266+$G$286+$G$306+$G$325+$G$344+$G$364+$G$383+$G$402</f>
        <v>98353.171908110424</v>
      </c>
      <c r="H407" s="15">
        <f t="shared" ref="H407:H418" si="91">E407-F407</f>
        <v>748.61689999999999</v>
      </c>
      <c r="I407" s="31"/>
      <c r="J407" s="16"/>
      <c r="K407" s="15">
        <f>(G407)*($H$405/12)</f>
        <v>708.96244750429594</v>
      </c>
    </row>
    <row r="408" spans="1:11" s="1" customFormat="1" ht="12.75" customHeight="1" x14ac:dyDescent="0.25">
      <c r="A408" s="2"/>
      <c r="B408" s="2" t="s">
        <v>28</v>
      </c>
      <c r="C408" s="6">
        <v>23993</v>
      </c>
      <c r="D408" s="6">
        <v>15000</v>
      </c>
      <c r="E408" s="6">
        <f t="shared" ref="E408:E418" si="92">C408*8.33%</f>
        <v>1998.6169</v>
      </c>
      <c r="F408" s="6">
        <v>1250</v>
      </c>
      <c r="G408" s="15">
        <f t="shared" ref="G408:G418" si="93">$G407+$H407</f>
        <v>99101.788808110417</v>
      </c>
      <c r="H408" s="15">
        <f t="shared" si="91"/>
        <v>748.61689999999999</v>
      </c>
      <c r="I408" s="31"/>
      <c r="J408" s="16"/>
      <c r="K408" s="15">
        <f t="shared" ref="K408:K418" si="94">(G408)*($H$405/12)</f>
        <v>714.35872765846261</v>
      </c>
    </row>
    <row r="409" spans="1:11" s="1" customFormat="1" ht="12.75" customHeight="1" x14ac:dyDescent="0.25">
      <c r="A409" s="2"/>
      <c r="B409" s="2" t="s">
        <v>29</v>
      </c>
      <c r="C409" s="6">
        <v>23993</v>
      </c>
      <c r="D409" s="6">
        <v>15000</v>
      </c>
      <c r="E409" s="6">
        <f t="shared" si="92"/>
        <v>1998.6169</v>
      </c>
      <c r="F409" s="6">
        <v>1250</v>
      </c>
      <c r="G409" s="15">
        <f t="shared" si="93"/>
        <v>99850.405708110411</v>
      </c>
      <c r="H409" s="15">
        <f t="shared" si="91"/>
        <v>748.61689999999999</v>
      </c>
      <c r="I409" s="31"/>
      <c r="J409" s="16"/>
      <c r="K409" s="15">
        <f t="shared" si="94"/>
        <v>719.75500781262917</v>
      </c>
    </row>
    <row r="410" spans="1:11" s="1" customFormat="1" ht="12.75" customHeight="1" x14ac:dyDescent="0.25">
      <c r="A410" s="2"/>
      <c r="B410" s="2" t="s">
        <v>30</v>
      </c>
      <c r="C410" s="6">
        <v>23993</v>
      </c>
      <c r="D410" s="6">
        <v>15000</v>
      </c>
      <c r="E410" s="6">
        <f t="shared" si="92"/>
        <v>1998.6169</v>
      </c>
      <c r="F410" s="6">
        <v>1250</v>
      </c>
      <c r="G410" s="15">
        <f t="shared" si="93"/>
        <v>100599.0226081104</v>
      </c>
      <c r="H410" s="15">
        <f t="shared" si="91"/>
        <v>748.61689999999999</v>
      </c>
      <c r="I410" s="31" t="s">
        <v>54</v>
      </c>
      <c r="J410" s="16"/>
      <c r="K410" s="15">
        <f t="shared" si="94"/>
        <v>725.15128796679585</v>
      </c>
    </row>
    <row r="411" spans="1:11" s="1" customFormat="1" ht="12.75" customHeight="1" x14ac:dyDescent="0.25">
      <c r="A411" s="2"/>
      <c r="B411" s="2" t="s">
        <v>31</v>
      </c>
      <c r="C411" s="6">
        <v>24728</v>
      </c>
      <c r="D411" s="6">
        <v>15000</v>
      </c>
      <c r="E411" s="6">
        <f t="shared" si="92"/>
        <v>2059.8424</v>
      </c>
      <c r="F411" s="6">
        <v>1250</v>
      </c>
      <c r="G411" s="15">
        <f t="shared" si="93"/>
        <v>101347.6395081104</v>
      </c>
      <c r="H411" s="15">
        <f t="shared" si="91"/>
        <v>809.8424</v>
      </c>
      <c r="I411" s="31"/>
      <c r="J411" s="16"/>
      <c r="K411" s="15">
        <f t="shared" si="94"/>
        <v>730.54756812096241</v>
      </c>
    </row>
    <row r="412" spans="1:11" s="1" customFormat="1" ht="12.75" customHeight="1" x14ac:dyDescent="0.25">
      <c r="A412" s="2"/>
      <c r="B412" s="2" t="s">
        <v>32</v>
      </c>
      <c r="C412" s="6">
        <v>24728</v>
      </c>
      <c r="D412" s="6">
        <v>15000</v>
      </c>
      <c r="E412" s="6">
        <f t="shared" si="92"/>
        <v>2059.8424</v>
      </c>
      <c r="F412" s="6">
        <v>1250</v>
      </c>
      <c r="G412" s="15">
        <f t="shared" si="93"/>
        <v>102157.48190811039</v>
      </c>
      <c r="H412" s="15">
        <f t="shared" si="91"/>
        <v>809.8424</v>
      </c>
      <c r="I412" s="31"/>
      <c r="J412" s="16"/>
      <c r="K412" s="15">
        <f t="shared" si="94"/>
        <v>736.385182087629</v>
      </c>
    </row>
    <row r="413" spans="1:11" s="1" customFormat="1" ht="12.75" customHeight="1" x14ac:dyDescent="0.25">
      <c r="A413" s="2"/>
      <c r="B413" s="2" t="s">
        <v>33</v>
      </c>
      <c r="C413" s="6">
        <v>24728</v>
      </c>
      <c r="D413" s="6">
        <v>15000</v>
      </c>
      <c r="E413" s="6">
        <f t="shared" si="92"/>
        <v>2059.8424</v>
      </c>
      <c r="F413" s="6">
        <v>1250</v>
      </c>
      <c r="G413" s="15">
        <f t="shared" si="93"/>
        <v>102967.32430811039</v>
      </c>
      <c r="H413" s="15">
        <f t="shared" si="91"/>
        <v>809.8424</v>
      </c>
      <c r="I413" s="31"/>
      <c r="J413" s="16"/>
      <c r="K413" s="15">
        <f t="shared" si="94"/>
        <v>742.22279605429571</v>
      </c>
    </row>
    <row r="414" spans="1:11" s="1" customFormat="1" ht="12.75" customHeight="1" x14ac:dyDescent="0.25">
      <c r="A414" s="2"/>
      <c r="B414" s="2" t="s">
        <v>17</v>
      </c>
      <c r="C414" s="6">
        <v>24728</v>
      </c>
      <c r="D414" s="6">
        <v>15000</v>
      </c>
      <c r="E414" s="6">
        <f t="shared" si="92"/>
        <v>2059.8424</v>
      </c>
      <c r="F414" s="6">
        <v>1250</v>
      </c>
      <c r="G414" s="15">
        <f t="shared" si="93"/>
        <v>103777.16670811038</v>
      </c>
      <c r="H414" s="15">
        <f t="shared" si="91"/>
        <v>809.8424</v>
      </c>
      <c r="I414" s="31"/>
      <c r="J414" s="16"/>
      <c r="K414" s="15">
        <f t="shared" si="94"/>
        <v>748.06041002096231</v>
      </c>
    </row>
    <row r="415" spans="1:11" s="1" customFormat="1" ht="12.75" customHeight="1" x14ac:dyDescent="0.25">
      <c r="A415" s="2"/>
      <c r="B415" s="2" t="s">
        <v>18</v>
      </c>
      <c r="C415" s="6">
        <v>24728</v>
      </c>
      <c r="D415" s="6">
        <v>15000</v>
      </c>
      <c r="E415" s="6">
        <f t="shared" si="92"/>
        <v>2059.8424</v>
      </c>
      <c r="F415" s="6">
        <v>1250</v>
      </c>
      <c r="G415" s="15">
        <f t="shared" si="93"/>
        <v>104587.00910811037</v>
      </c>
      <c r="H415" s="15">
        <f t="shared" si="91"/>
        <v>809.8424</v>
      </c>
      <c r="I415" s="31"/>
      <c r="J415" s="16"/>
      <c r="K415" s="15">
        <f t="shared" si="94"/>
        <v>753.8980239876289</v>
      </c>
    </row>
    <row r="416" spans="1:11" s="1" customFormat="1" ht="12.75" customHeight="1" x14ac:dyDescent="0.25">
      <c r="A416" s="2"/>
      <c r="B416" s="2" t="s">
        <v>19</v>
      </c>
      <c r="C416" s="6">
        <v>24728</v>
      </c>
      <c r="D416" s="6">
        <v>15000</v>
      </c>
      <c r="E416" s="6">
        <f t="shared" si="92"/>
        <v>2059.8424</v>
      </c>
      <c r="F416" s="6">
        <v>1250</v>
      </c>
      <c r="G416" s="15">
        <f t="shared" si="93"/>
        <v>105396.85150811037</v>
      </c>
      <c r="H416" s="15">
        <f t="shared" si="91"/>
        <v>809.8424</v>
      </c>
      <c r="I416" s="31"/>
      <c r="J416" s="16"/>
      <c r="K416" s="15">
        <f t="shared" si="94"/>
        <v>759.7356379542955</v>
      </c>
    </row>
    <row r="417" spans="1:11" s="1" customFormat="1" ht="12.75" customHeight="1" x14ac:dyDescent="0.25">
      <c r="A417" s="2"/>
      <c r="B417" s="2" t="s">
        <v>20</v>
      </c>
      <c r="C417" s="6">
        <v>26141</v>
      </c>
      <c r="D417" s="6">
        <v>15000</v>
      </c>
      <c r="E417" s="6">
        <f t="shared" si="92"/>
        <v>2177.5452999999998</v>
      </c>
      <c r="F417" s="6">
        <v>1250</v>
      </c>
      <c r="G417" s="15">
        <f t="shared" si="93"/>
        <v>106206.69390811036</v>
      </c>
      <c r="H417" s="15">
        <f t="shared" si="91"/>
        <v>927.54529999999977</v>
      </c>
      <c r="I417" s="31"/>
      <c r="J417" s="16"/>
      <c r="K417" s="15">
        <f t="shared" si="94"/>
        <v>765.57325192096221</v>
      </c>
    </row>
    <row r="418" spans="1:11" s="1" customFormat="1" ht="12.75" customHeight="1" x14ac:dyDescent="0.25">
      <c r="A418" s="2"/>
      <c r="B418" s="2" t="s">
        <v>21</v>
      </c>
      <c r="C418" s="6">
        <v>26141</v>
      </c>
      <c r="D418" s="6">
        <v>15000</v>
      </c>
      <c r="E418" s="6">
        <f t="shared" si="92"/>
        <v>2177.5452999999998</v>
      </c>
      <c r="F418" s="6">
        <v>1250</v>
      </c>
      <c r="G418" s="15">
        <f t="shared" si="93"/>
        <v>107134.23920811036</v>
      </c>
      <c r="H418" s="15">
        <f t="shared" si="91"/>
        <v>927.54529999999977</v>
      </c>
      <c r="I418" s="31"/>
      <c r="J418" s="16"/>
      <c r="K418" s="15">
        <f t="shared" si="94"/>
        <v>772.25930762512883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296622</v>
      </c>
      <c r="D419" s="9" t="s">
        <v>23</v>
      </c>
      <c r="E419" s="8">
        <f>SUM(E407:E418)</f>
        <v>24708.6126</v>
      </c>
      <c r="F419" s="8">
        <f>SUM(F407:F418)</f>
        <v>15000</v>
      </c>
      <c r="G419" s="30">
        <f>SUM(G407:G418)</f>
        <v>1231478.7951973246</v>
      </c>
      <c r="H419" s="30">
        <f>SUM(H407:H418)</f>
        <v>9708.6125999999986</v>
      </c>
      <c r="I419" s="38">
        <f>H405/12</f>
        <v>7.2083333333333331E-3</v>
      </c>
      <c r="J419" s="23"/>
      <c r="K419" s="30">
        <f>SUM(K407:K418)</f>
        <v>8876.9096487140487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10">
        <f>G419*I419</f>
        <v>8876.9096487140487</v>
      </c>
      <c r="D421" s="2"/>
      <c r="E421" s="2"/>
      <c r="F421" s="2" t="s">
        <v>25</v>
      </c>
      <c r="G421" s="73">
        <f>$C421+$H419</f>
        <v>18585.522248714049</v>
      </c>
      <c r="H421" s="15"/>
      <c r="I421" s="15">
        <f>SUM($G$14,$G$33,$G$53,$G$73,$G$93,$G$112,$G$131,$G$150,$G$169,$G$188,$G$208,$G$227,$G$246,$G$266,$G$286,$G$306,$G$325,$G$344,$G$364,$G$383,$G$402,$G$421)</f>
        <v>116938.69415682447</v>
      </c>
      <c r="J421" s="143" t="str">
        <f>IF($K419=$C421,"Intt OK","Intt CHECK IT")</f>
        <v>Intt OK</v>
      </c>
      <c r="K421" s="15"/>
    </row>
    <row r="422" spans="1:11" ht="12.75" customHeight="1" x14ac:dyDescent="0.25">
      <c r="I422" s="135" t="str">
        <f>IF($I421=$G426,"OK","CHECK IT")</f>
        <v>OK</v>
      </c>
      <c r="J422" s="16"/>
    </row>
    <row r="423" spans="1:11" s="1" customFormat="1" ht="23.25" x14ac:dyDescent="0.25">
      <c r="A423" s="2"/>
      <c r="B423" s="438" t="s">
        <v>2</v>
      </c>
      <c r="C423" s="438"/>
      <c r="D423" s="438"/>
      <c r="E423" s="438" t="s">
        <v>3</v>
      </c>
      <c r="F423" s="438"/>
      <c r="G423" s="3" t="s">
        <v>4</v>
      </c>
      <c r="H423" s="136" t="s">
        <v>60</v>
      </c>
      <c r="I423" s="31"/>
      <c r="J423" s="2"/>
      <c r="K423" s="28"/>
    </row>
    <row r="424" spans="1:11" s="1" customFormat="1" ht="23.25" x14ac:dyDescent="0.25">
      <c r="A424" s="2"/>
      <c r="B424" s="439" t="s">
        <v>113</v>
      </c>
      <c r="C424" s="439"/>
      <c r="D424" s="439"/>
      <c r="E424" s="439" t="s">
        <v>114</v>
      </c>
      <c r="F424" s="439"/>
      <c r="G424" s="4" t="s">
        <v>115</v>
      </c>
      <c r="H424" s="56">
        <v>8.5500000000000007E-2</v>
      </c>
      <c r="I424" s="45"/>
      <c r="J424" s="2"/>
      <c r="K424" s="28"/>
    </row>
    <row r="425" spans="1:11" s="1" customFormat="1" ht="23.25" x14ac:dyDescent="0.25">
      <c r="A425" s="2"/>
      <c r="B425" s="3" t="s">
        <v>9</v>
      </c>
      <c r="C425" s="5" t="s">
        <v>10</v>
      </c>
      <c r="D425" s="3" t="s">
        <v>11</v>
      </c>
      <c r="E425" s="5" t="s">
        <v>12</v>
      </c>
      <c r="F425" s="3" t="s">
        <v>13</v>
      </c>
      <c r="G425" s="5" t="s">
        <v>14</v>
      </c>
      <c r="H425" s="48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6">
        <v>26141</v>
      </c>
      <c r="D426" s="6">
        <v>15000</v>
      </c>
      <c r="E426" s="6">
        <f>C426*8.33%</f>
        <v>2177.5452999999998</v>
      </c>
      <c r="F426" s="6">
        <v>1250</v>
      </c>
      <c r="G426" s="15">
        <f>$G$14+$G$33+$G$53+$G$73+$G$93+$G$112+$G$131+$G$150+$G$169+$G$188+$G$208+$G$227+$G$246+$G$266+$G$286+$G$306+$G$325+$G$344+$G$364+$G$383+$G$402+$G$421</f>
        <v>116938.69415682447</v>
      </c>
      <c r="H426" s="15">
        <f t="shared" ref="H426:H437" si="95">E426-F426</f>
        <v>927.54529999999977</v>
      </c>
      <c r="I426" s="31"/>
      <c r="J426" s="16"/>
      <c r="K426" s="15">
        <f>(G426)*($H$424/12)</f>
        <v>833.18819586737436</v>
      </c>
    </row>
    <row r="427" spans="1:11" s="1" customFormat="1" ht="12.75" customHeight="1" x14ac:dyDescent="0.25">
      <c r="A427" s="2"/>
      <c r="B427" s="2" t="s">
        <v>28</v>
      </c>
      <c r="C427" s="6">
        <v>26141</v>
      </c>
      <c r="D427" s="6">
        <v>15000</v>
      </c>
      <c r="E427" s="6">
        <f t="shared" ref="E427:E437" si="96">C427*8.33%</f>
        <v>2177.5452999999998</v>
      </c>
      <c r="F427" s="6">
        <v>1250</v>
      </c>
      <c r="G427" s="15">
        <f t="shared" ref="G427:G437" si="97">$G426+$H426</f>
        <v>117866.23945682446</v>
      </c>
      <c r="H427" s="15">
        <f t="shared" si="95"/>
        <v>927.54529999999977</v>
      </c>
      <c r="I427" s="31"/>
      <c r="J427" s="16"/>
      <c r="K427" s="15">
        <f t="shared" ref="K427:K437" si="98">(G427)*($H$424/12)</f>
        <v>839.79695612987439</v>
      </c>
    </row>
    <row r="428" spans="1:11" s="1" customFormat="1" ht="12.75" customHeight="1" x14ac:dyDescent="0.25">
      <c r="A428" s="2"/>
      <c r="B428" s="2" t="s">
        <v>29</v>
      </c>
      <c r="C428" s="6">
        <v>26141</v>
      </c>
      <c r="D428" s="6">
        <v>15000</v>
      </c>
      <c r="E428" s="6">
        <f t="shared" si="96"/>
        <v>2177.5452999999998</v>
      </c>
      <c r="F428" s="6">
        <v>1250</v>
      </c>
      <c r="G428" s="15">
        <f t="shared" si="97"/>
        <v>118793.78475682446</v>
      </c>
      <c r="H428" s="15">
        <f t="shared" si="95"/>
        <v>927.54529999999977</v>
      </c>
      <c r="I428" s="31"/>
      <c r="J428" s="16"/>
      <c r="K428" s="15">
        <f t="shared" si="98"/>
        <v>846.4057163923743</v>
      </c>
    </row>
    <row r="429" spans="1:11" s="1" customFormat="1" ht="12.75" customHeight="1" x14ac:dyDescent="0.25">
      <c r="A429" s="2"/>
      <c r="B429" s="2" t="s">
        <v>30</v>
      </c>
      <c r="C429" s="6">
        <v>26141</v>
      </c>
      <c r="D429" s="6">
        <v>15000</v>
      </c>
      <c r="E429" s="6">
        <f t="shared" si="96"/>
        <v>2177.5452999999998</v>
      </c>
      <c r="F429" s="6">
        <v>1250</v>
      </c>
      <c r="G429" s="15">
        <f t="shared" si="97"/>
        <v>119721.33005682446</v>
      </c>
      <c r="H429" s="15">
        <f t="shared" si="95"/>
        <v>927.54529999999977</v>
      </c>
      <c r="I429" s="31" t="s">
        <v>54</v>
      </c>
      <c r="J429" s="16"/>
      <c r="K429" s="15">
        <f t="shared" si="98"/>
        <v>853.01447665487433</v>
      </c>
    </row>
    <row r="430" spans="1:11" s="1" customFormat="1" ht="12.75" customHeight="1" x14ac:dyDescent="0.25">
      <c r="A430" s="2"/>
      <c r="B430" s="2" t="s">
        <v>31</v>
      </c>
      <c r="C430" s="6">
        <v>26936</v>
      </c>
      <c r="D430" s="6">
        <v>15000</v>
      </c>
      <c r="E430" s="6">
        <f t="shared" si="96"/>
        <v>2243.7687999999998</v>
      </c>
      <c r="F430" s="6">
        <v>1250</v>
      </c>
      <c r="G430" s="15">
        <f t="shared" si="97"/>
        <v>120648.87535682446</v>
      </c>
      <c r="H430" s="15">
        <f t="shared" si="95"/>
        <v>993.76879999999983</v>
      </c>
      <c r="I430" s="31"/>
      <c r="J430" s="16"/>
      <c r="K430" s="15">
        <f t="shared" si="98"/>
        <v>859.62323691737424</v>
      </c>
    </row>
    <row r="431" spans="1:11" s="1" customFormat="1" ht="12.75" customHeight="1" x14ac:dyDescent="0.25">
      <c r="A431" s="2"/>
      <c r="B431" s="2" t="s">
        <v>32</v>
      </c>
      <c r="C431" s="6">
        <v>26936</v>
      </c>
      <c r="D431" s="6">
        <v>15000</v>
      </c>
      <c r="E431" s="6">
        <f t="shared" si="96"/>
        <v>2243.7687999999998</v>
      </c>
      <c r="F431" s="6">
        <v>1250</v>
      </c>
      <c r="G431" s="15">
        <f t="shared" si="97"/>
        <v>121642.64415682446</v>
      </c>
      <c r="H431" s="15">
        <f t="shared" si="95"/>
        <v>993.76879999999983</v>
      </c>
      <c r="I431" s="31"/>
      <c r="J431" s="16"/>
      <c r="K431" s="15">
        <f t="shared" si="98"/>
        <v>866.70383961737434</v>
      </c>
    </row>
    <row r="432" spans="1:11" s="1" customFormat="1" ht="12.75" customHeight="1" x14ac:dyDescent="0.25">
      <c r="A432" s="2"/>
      <c r="B432" s="2" t="s">
        <v>33</v>
      </c>
      <c r="C432" s="6">
        <v>26936</v>
      </c>
      <c r="D432" s="6">
        <v>15000</v>
      </c>
      <c r="E432" s="6">
        <f t="shared" si="96"/>
        <v>2243.7687999999998</v>
      </c>
      <c r="F432" s="6">
        <v>1250</v>
      </c>
      <c r="G432" s="15">
        <f t="shared" si="97"/>
        <v>122636.41295682447</v>
      </c>
      <c r="H432" s="15">
        <f t="shared" si="95"/>
        <v>993.76879999999983</v>
      </c>
      <c r="I432" s="31"/>
      <c r="J432" s="16"/>
      <c r="K432" s="15">
        <f t="shared" si="98"/>
        <v>873.78444231737433</v>
      </c>
    </row>
    <row r="433" spans="1:11" s="1" customFormat="1" ht="12.75" customHeight="1" x14ac:dyDescent="0.25">
      <c r="A433" s="2"/>
      <c r="B433" s="2" t="s">
        <v>17</v>
      </c>
      <c r="C433" s="6">
        <v>26936</v>
      </c>
      <c r="D433" s="6">
        <v>15000</v>
      </c>
      <c r="E433" s="6">
        <f t="shared" si="96"/>
        <v>2243.7687999999998</v>
      </c>
      <c r="F433" s="6">
        <v>1250</v>
      </c>
      <c r="G433" s="15">
        <f t="shared" si="97"/>
        <v>123630.18175682447</v>
      </c>
      <c r="H433" s="15">
        <f t="shared" si="95"/>
        <v>993.76879999999983</v>
      </c>
      <c r="I433" s="31"/>
      <c r="J433" s="16"/>
      <c r="K433" s="15">
        <f t="shared" si="98"/>
        <v>880.86504501737443</v>
      </c>
    </row>
    <row r="434" spans="1:11" s="1" customFormat="1" ht="12.75" customHeight="1" x14ac:dyDescent="0.25">
      <c r="A434" s="2"/>
      <c r="B434" s="2" t="s">
        <v>18</v>
      </c>
      <c r="C434" s="6">
        <v>26936</v>
      </c>
      <c r="D434" s="6">
        <v>15000</v>
      </c>
      <c r="E434" s="6">
        <f t="shared" si="96"/>
        <v>2243.7687999999998</v>
      </c>
      <c r="F434" s="6">
        <v>1250</v>
      </c>
      <c r="G434" s="15">
        <f t="shared" si="97"/>
        <v>124623.95055682448</v>
      </c>
      <c r="H434" s="15">
        <f t="shared" si="95"/>
        <v>993.76879999999983</v>
      </c>
      <c r="I434" s="31"/>
      <c r="J434" s="16"/>
      <c r="K434" s="15">
        <f t="shared" si="98"/>
        <v>887.94564771737441</v>
      </c>
    </row>
    <row r="435" spans="1:11" s="1" customFormat="1" ht="12.75" customHeight="1" x14ac:dyDescent="0.25">
      <c r="A435" s="2"/>
      <c r="B435" s="2" t="s">
        <v>19</v>
      </c>
      <c r="C435" s="6">
        <v>26936</v>
      </c>
      <c r="D435" s="6">
        <v>15000</v>
      </c>
      <c r="E435" s="6">
        <f t="shared" ref="E435" si="99">C435*8.33%</f>
        <v>2243.7687999999998</v>
      </c>
      <c r="F435" s="6">
        <v>1250</v>
      </c>
      <c r="G435" s="15">
        <f t="shared" si="97"/>
        <v>125617.71935682448</v>
      </c>
      <c r="H435" s="15">
        <f t="shared" ref="H435" si="100">E435-F435</f>
        <v>993.76879999999983</v>
      </c>
      <c r="I435" s="31"/>
      <c r="J435" s="16"/>
      <c r="K435" s="15">
        <f t="shared" ref="K435" si="101">(G435)*($H$424/12)</f>
        <v>895.02625041737451</v>
      </c>
    </row>
    <row r="436" spans="1:11" s="1" customFormat="1" ht="12.75" customHeight="1" x14ac:dyDescent="0.25">
      <c r="A436" s="2"/>
      <c r="B436" s="2" t="s">
        <v>20</v>
      </c>
      <c r="C436" s="6">
        <v>29120</v>
      </c>
      <c r="D436" s="6">
        <v>15000</v>
      </c>
      <c r="E436" s="6">
        <f t="shared" si="96"/>
        <v>2425.6959999999999</v>
      </c>
      <c r="F436" s="6">
        <v>1250</v>
      </c>
      <c r="G436" s="15">
        <f t="shared" si="97"/>
        <v>126611.48815682449</v>
      </c>
      <c r="H436" s="15">
        <f t="shared" si="95"/>
        <v>1175.6959999999999</v>
      </c>
      <c r="I436" s="31"/>
      <c r="J436" s="16"/>
      <c r="K436" s="15">
        <f t="shared" si="98"/>
        <v>902.1068531173745</v>
      </c>
    </row>
    <row r="437" spans="1:11" s="1" customFormat="1" ht="12.75" customHeight="1" x14ac:dyDescent="0.25">
      <c r="A437" s="2"/>
      <c r="B437" s="2" t="s">
        <v>21</v>
      </c>
      <c r="C437" s="6">
        <v>29120</v>
      </c>
      <c r="D437" s="6">
        <v>15000</v>
      </c>
      <c r="E437" s="6">
        <f t="shared" si="96"/>
        <v>2425.6959999999999</v>
      </c>
      <c r="F437" s="6">
        <v>1250</v>
      </c>
      <c r="G437" s="15">
        <f t="shared" si="97"/>
        <v>127787.18415682449</v>
      </c>
      <c r="H437" s="15">
        <f t="shared" si="95"/>
        <v>1175.6959999999999</v>
      </c>
      <c r="I437" s="31"/>
      <c r="J437" s="16"/>
      <c r="K437" s="15">
        <f t="shared" si="98"/>
        <v>910.48368711737453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324420</v>
      </c>
      <c r="D438" s="9" t="s">
        <v>23</v>
      </c>
      <c r="E438" s="8">
        <f>SUM(E426:E437)</f>
        <v>27024.185999999994</v>
      </c>
      <c r="F438" s="8">
        <f>SUM(F426:F437)</f>
        <v>15000</v>
      </c>
      <c r="G438" s="30">
        <f>SUM(G426:G437)</f>
        <v>1466518.5048818933</v>
      </c>
      <c r="H438" s="30">
        <f>SUM(H426:H437)</f>
        <v>12024.185999999998</v>
      </c>
      <c r="I438" s="38">
        <f>H424/12</f>
        <v>7.1250000000000003E-3</v>
      </c>
      <c r="J438" s="23"/>
      <c r="K438" s="30">
        <f>SUM(K426:K437)</f>
        <v>10448.944347283492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10">
        <f>G438*I438</f>
        <v>10448.94434728349</v>
      </c>
      <c r="D440" s="2"/>
      <c r="E440" s="2"/>
      <c r="F440" s="2" t="s">
        <v>25</v>
      </c>
      <c r="G440" s="73">
        <f>$C440+$H438</f>
        <v>22473.130347283488</v>
      </c>
      <c r="H440" s="15"/>
      <c r="I440" s="15">
        <f>SUM($G$14,$G$33,$G$53,$G$73,$G$93,$G$112,$G$131,$G$150,$G$169,$G$188,$G$208,$G$227,$G$246,$G$266,$G$286,$G$306,$G$325,$G$344,$G$364,$G$383,$G$402,$G$421,$G$440)</f>
        <v>139411.82450410796</v>
      </c>
      <c r="J440" s="143" t="str">
        <f>IF($K438=$C440,"Intt OK","Intt CHECK IT")</f>
        <v>Intt OK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5" t="str">
        <f>IF($I440=$G445,"OK","CHECK IT")</f>
        <v>OK</v>
      </c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23.25" x14ac:dyDescent="0.25">
      <c r="A443" s="2"/>
      <c r="B443" s="439" t="s">
        <v>113</v>
      </c>
      <c r="C443" s="439"/>
      <c r="D443" s="439"/>
      <c r="E443" s="439" t="s">
        <v>114</v>
      </c>
      <c r="F443" s="439"/>
      <c r="G443" s="4" t="s">
        <v>115</v>
      </c>
      <c r="H443" s="56">
        <v>8.5500000000000007E-2</v>
      </c>
      <c r="I443" s="45"/>
      <c r="J443" s="2"/>
      <c r="K443" s="28"/>
    </row>
    <row r="444" spans="1:11" s="1" customFormat="1" ht="27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29120</v>
      </c>
      <c r="D445" s="6">
        <v>15000</v>
      </c>
      <c r="E445" s="6">
        <f t="shared" ref="E445:E446" si="102">$C445*8.33%</f>
        <v>2425.6959999999999</v>
      </c>
      <c r="F445" s="6">
        <v>1250</v>
      </c>
      <c r="G445" s="15">
        <f>$G$14+$G$33+$G$53+$G$73+$G$93+$G$112+$G$131+$G$150+$G$169+$G$188+$G$208+$G$227+$G$246+$G$266+$G$286+$G$306+$G$325+$G$344+$G$364+$G$383+$G$402+$G$421+$G$440</f>
        <v>139411.82450410796</v>
      </c>
      <c r="H445" s="15">
        <f t="shared" ref="H445:H446" si="103">$E445-$F445</f>
        <v>1175.6959999999999</v>
      </c>
      <c r="I445" s="31"/>
      <c r="J445" s="16"/>
      <c r="K445" s="15">
        <f>(G445)*($H$443/12)</f>
        <v>993.30924959176923</v>
      </c>
    </row>
    <row r="446" spans="1:11" s="1" customFormat="1" ht="12.75" customHeight="1" x14ac:dyDescent="0.25">
      <c r="A446" s="2"/>
      <c r="B446" s="2" t="s">
        <v>28</v>
      </c>
      <c r="C446" s="6">
        <v>29120</v>
      </c>
      <c r="D446" s="6">
        <v>15000</v>
      </c>
      <c r="E446" s="6">
        <f t="shared" si="102"/>
        <v>2425.6959999999999</v>
      </c>
      <c r="F446" s="6">
        <v>1250</v>
      </c>
      <c r="G446" s="15">
        <f t="shared" ref="G446" si="104">$G445+$H445</f>
        <v>140587.52050410796</v>
      </c>
      <c r="H446" s="15">
        <f t="shared" si="103"/>
        <v>1175.6959999999999</v>
      </c>
      <c r="I446" s="31"/>
      <c r="J446" s="16"/>
      <c r="K446" s="15">
        <f>(G446)*($H$443/12)</f>
        <v>1001.6860835917693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58240</v>
      </c>
      <c r="D447" s="9" t="s">
        <v>23</v>
      </c>
      <c r="E447" s="8">
        <f t="shared" ref="E447:H447" si="105">SUM(E445:E446)</f>
        <v>4851.3919999999998</v>
      </c>
      <c r="F447" s="8">
        <f t="shared" si="105"/>
        <v>2500</v>
      </c>
      <c r="G447" s="8">
        <f t="shared" si="105"/>
        <v>279999.34500821593</v>
      </c>
      <c r="H447" s="8">
        <f t="shared" si="105"/>
        <v>2351.3919999999998</v>
      </c>
      <c r="I447" s="38">
        <f>H443/12</f>
        <v>7.1250000000000003E-3</v>
      </c>
      <c r="J447" s="23"/>
      <c r="K447" s="30">
        <f>SUM(K445:K446)</f>
        <v>1994.9953331835386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1994.9953331835386</v>
      </c>
      <c r="D449" s="2"/>
      <c r="E449" s="2"/>
      <c r="F449" s="2" t="s">
        <v>25</v>
      </c>
      <c r="G449" s="73">
        <f>$C449+$H447</f>
        <v>4346.3873331835384</v>
      </c>
      <c r="H449" s="15"/>
      <c r="I449" s="6">
        <f>SUM($G$14,$G$33,$G$53,$G$73,$G$93,$G$112,$G$131,$G$150,$G$169,$G$188,$G$208,$G$227,$G$246,$G$266,$G$286,$G$306,$G$325,$G$344,$G$364,$G$383,$G$402,$G$421,$G$440,$G$449)</f>
        <v>143758.21183729151</v>
      </c>
      <c r="J449" s="143" t="str">
        <f>IF($K447=$C449,"Intt OK","Intt CHECK IT")</f>
        <v>Intt OK</v>
      </c>
      <c r="K449" s="15"/>
    </row>
    <row r="450" spans="1:11" s="1" customFormat="1" ht="12.75" customHeight="1" x14ac:dyDescent="0.25">
      <c r="G450" s="28"/>
      <c r="H450" s="28"/>
      <c r="I450" s="135" t="str">
        <f>IF($I449=$G453,"OK","CHECK IT")</f>
        <v>OK</v>
      </c>
      <c r="J450" s="16"/>
      <c r="K450" s="28"/>
    </row>
    <row r="451" spans="1:11" ht="12.75" customHeight="1" thickBot="1" x14ac:dyDescent="0.3">
      <c r="B451" s="2" t="s">
        <v>61</v>
      </c>
      <c r="C451" s="10">
        <f>G14+G33+G53+G73+G93+G112+G131+G150+G169+G188+G208+G227+G246+G266+G286+G306+G325+G344+G364+G383+G402+G421+G440+G449</f>
        <v>143758.21183729151</v>
      </c>
    </row>
    <row r="452" spans="1:11" s="1" customFormat="1" ht="24" thickBot="1" x14ac:dyDescent="0.3">
      <c r="C452" s="440" t="s">
        <v>191</v>
      </c>
      <c r="D452" s="441"/>
      <c r="E452" s="441"/>
      <c r="F452" s="441"/>
      <c r="G452" s="441"/>
      <c r="H452" s="441"/>
      <c r="I452" s="441"/>
      <c r="J452" s="441"/>
      <c r="K452" s="442"/>
    </row>
    <row r="453" spans="1:11" ht="31.5" thickBot="1" x14ac:dyDescent="0.3">
      <c r="A453" s="142" t="s">
        <v>126</v>
      </c>
      <c r="C453" s="200" t="s">
        <v>114</v>
      </c>
      <c r="D453" s="201" t="s">
        <v>192</v>
      </c>
      <c r="E453" s="204" t="s">
        <v>115</v>
      </c>
      <c r="F453" s="251" t="s">
        <v>120</v>
      </c>
      <c r="G453" s="202">
        <f>SUM(G449,G440,G421,G402,G383,G364,G344,G325,G306,G286,G266,G246,G227,G208,G188,G169,G150,G131,G112,G93,G73,G53,G33,G14)</f>
        <v>143758.21183729154</v>
      </c>
      <c r="H453" s="203" t="str">
        <f>IF(AND($C451=$G453),"OK",IF(AND($G453=$I440),"OK","CHECK IT"))</f>
        <v>OK</v>
      </c>
      <c r="I453" s="204"/>
      <c r="J453" s="205"/>
      <c r="K453" s="206"/>
    </row>
    <row r="454" spans="1:11" ht="23.25" x14ac:dyDescent="0.25">
      <c r="A454" s="100"/>
      <c r="C454" s="100"/>
      <c r="D454" s="207" t="s">
        <v>193</v>
      </c>
      <c r="E454" s="244" t="s">
        <v>113</v>
      </c>
      <c r="F454" s="248"/>
      <c r="G454" s="208"/>
      <c r="H454" s="209">
        <f>C451-G453</f>
        <v>0</v>
      </c>
      <c r="I454" s="215"/>
      <c r="J454" s="211"/>
      <c r="K454" s="212"/>
    </row>
    <row r="455" spans="1:11" ht="15.75" x14ac:dyDescent="0.25">
      <c r="A455" s="109"/>
      <c r="C455" s="213"/>
      <c r="D455" s="207" t="s">
        <v>194</v>
      </c>
      <c r="E455" s="244" t="s">
        <v>23</v>
      </c>
      <c r="F455" s="252"/>
      <c r="G455" s="207"/>
      <c r="H455" s="214"/>
      <c r="I455" s="260"/>
      <c r="J455" s="211"/>
      <c r="K455" s="212"/>
    </row>
    <row r="456" spans="1:11" ht="36.75" thickBot="1" x14ac:dyDescent="0.3">
      <c r="A456" s="113"/>
      <c r="B456" s="114"/>
      <c r="C456" s="216" t="s">
        <v>147</v>
      </c>
      <c r="D456" s="217"/>
      <c r="E456" s="218" t="s">
        <v>146</v>
      </c>
      <c r="F456" s="218" t="s">
        <v>145</v>
      </c>
      <c r="G456" s="219"/>
      <c r="H456" s="218" t="s">
        <v>144</v>
      </c>
      <c r="I456" s="220"/>
      <c r="J456" s="221"/>
      <c r="K456" s="222" t="s">
        <v>143</v>
      </c>
    </row>
    <row r="457" spans="1:11" x14ac:dyDescent="0.25">
      <c r="A457" s="120"/>
      <c r="B457" s="59"/>
      <c r="C457" s="263">
        <f>SUM(C447,C438,C419,C400,C381,C362,C342,C323,C304,C284,C264,C244,C225,C206,C186,C167,C148,C129,C110,C91,C71,C51,C31,C12)</f>
        <v>2791072</v>
      </c>
      <c r="D457" s="224"/>
      <c r="E457" s="202">
        <f>SUM(E447,E438,E419,E400,E381,E362,E342,E323,E304,E284,E264,E244,E225,E206,E186,E167,E148,E129,E110,E91,E71,E51,E31,E12)</f>
        <v>232496.29760000005</v>
      </c>
      <c r="F457" s="202">
        <f>SUM(F447,F438,F419,F400,F381,F362,F342,F323,F304,F284,F264,F244,F225,F206,F186,F167,F148,F129,F110,F91,F71,F51,F31,F12)</f>
        <v>138559</v>
      </c>
      <c r="G457" s="257"/>
      <c r="H457" s="202">
        <f>SUM(H447,H438,H419,H400,H381,H362,H342,H323,H304,H284,H264,H244,H225,H206,H186,H167,H148,H129,H110,H91,H71,H51,H31,H12)</f>
        <v>93937.297599999976</v>
      </c>
      <c r="I457" s="231"/>
      <c r="J457" s="211"/>
      <c r="K457" s="264">
        <f>SUM(K447,K438,K419,K400,K381,K362,K342,K323,K304,K284,K264,K244,K225,K206,K186,K167,K148,K129,K110,K91,K71,K51,K31,K12)</f>
        <v>49820.914237291523</v>
      </c>
    </row>
    <row r="458" spans="1:11" ht="24" thickBot="1" x14ac:dyDescent="0.3">
      <c r="A458" s="120"/>
      <c r="B458" s="59"/>
      <c r="C458" s="228"/>
      <c r="D458" s="229"/>
      <c r="E458" s="230">
        <f>$C457*8.33%</f>
        <v>232496.29759999999</v>
      </c>
      <c r="F458" s="229"/>
      <c r="G458" s="210"/>
      <c r="H458" s="230">
        <f>$E458-$F457</f>
        <v>93937.297599999991</v>
      </c>
      <c r="I458" s="215"/>
      <c r="J458" s="211"/>
      <c r="K458" s="212"/>
    </row>
    <row r="459" spans="1:11" ht="24" thickBot="1" x14ac:dyDescent="0.3">
      <c r="A459" s="120"/>
      <c r="B459" s="59"/>
      <c r="C459" s="228"/>
      <c r="D459" s="229"/>
      <c r="E459" s="232" t="str">
        <f>IF($E457=$E458,"OK","CHECK IT")</f>
        <v>OK</v>
      </c>
      <c r="F459" s="230"/>
      <c r="G459" s="210"/>
      <c r="H459" s="232" t="str">
        <f>IF($H457=$H458,"OK","CHECK IT")</f>
        <v>OK</v>
      </c>
      <c r="I459" s="215"/>
      <c r="J459" s="211"/>
      <c r="K459" s="212"/>
    </row>
    <row r="460" spans="1:11" ht="27" thickBot="1" x14ac:dyDescent="0.3">
      <c r="A460" s="124"/>
      <c r="B460" s="59"/>
      <c r="C460" s="233"/>
      <c r="D460" s="234"/>
      <c r="E460" s="209">
        <f>$E457-$E458</f>
        <v>0</v>
      </c>
      <c r="F460" s="235"/>
      <c r="G460" s="235"/>
      <c r="H460" s="209">
        <f>$H457-$H458</f>
        <v>0</v>
      </c>
      <c r="I460" s="259"/>
      <c r="J460" s="259"/>
      <c r="K460" s="212"/>
    </row>
    <row r="461" spans="1:11" ht="24.75" thickBot="1" x14ac:dyDescent="0.3">
      <c r="A461" s="127"/>
      <c r="B461" s="104"/>
      <c r="C461" s="216" t="s">
        <v>143</v>
      </c>
      <c r="D461" s="236"/>
      <c r="E461" s="236"/>
      <c r="F461" s="236"/>
      <c r="G461" s="237"/>
      <c r="H461" s="237"/>
      <c r="I461" s="215"/>
      <c r="J461" s="253" t="str">
        <f>IF($C462=$K457,"Intt OK","Intt CHECK IT")</f>
        <v>Intt OK</v>
      </c>
      <c r="K461" s="254"/>
    </row>
    <row r="462" spans="1:11" ht="31.5" thickBot="1" x14ac:dyDescent="0.3">
      <c r="A462" s="142" t="s">
        <v>128</v>
      </c>
      <c r="B462" s="130"/>
      <c r="C462" s="238">
        <f>SUM(C449,C440,C421,C402,C383,C364,C344,C325,C306,C286,C266,C246,C227,C208,C188,C169,C150,C131,C112,C93,C73,C53,C33,C14)</f>
        <v>49820.914237291516</v>
      </c>
      <c r="D462" s="239"/>
      <c r="E462" s="240" t="s">
        <v>139</v>
      </c>
      <c r="F462" s="239" t="s">
        <v>148</v>
      </c>
      <c r="G462" s="241"/>
      <c r="H462" s="241"/>
      <c r="I462" s="255"/>
      <c r="J462" s="243">
        <f>$C462-$K457</f>
        <v>0</v>
      </c>
      <c r="K462" s="256"/>
    </row>
    <row r="463" spans="1:11" ht="26.25" x14ac:dyDescent="0.4">
      <c r="F463" s="178" t="s">
        <v>132</v>
      </c>
    </row>
    <row r="500" spans="2:9" ht="105" x14ac:dyDescent="0.25">
      <c r="B500" s="353" t="s">
        <v>245</v>
      </c>
      <c r="C500" s="353" t="s">
        <v>246</v>
      </c>
      <c r="D500" s="353" t="s">
        <v>247</v>
      </c>
      <c r="E500" s="353" t="s">
        <v>248</v>
      </c>
      <c r="F500" s="353" t="s">
        <v>249</v>
      </c>
      <c r="G500" s="353" t="s">
        <v>250</v>
      </c>
      <c r="H500" s="353" t="s">
        <v>251</v>
      </c>
      <c r="I500" s="353" t="s">
        <v>252</v>
      </c>
    </row>
    <row r="501" spans="2:9" x14ac:dyDescent="0.25">
      <c r="B501" s="354" t="s">
        <v>276</v>
      </c>
      <c r="C501" s="355" t="s">
        <v>255</v>
      </c>
      <c r="D501" s="12">
        <v>0</v>
      </c>
      <c r="E501" s="356">
        <f>SUM(D501*8.33%)</f>
        <v>0</v>
      </c>
      <c r="F501" s="356">
        <f>SUM(D501-G501)*1.16%</f>
        <v>0</v>
      </c>
      <c r="G501" s="354">
        <v>0</v>
      </c>
      <c r="H501" s="356">
        <f>SUM(E501-G501)</f>
        <v>0</v>
      </c>
      <c r="I501" s="361">
        <f>SUM(H501*12%/12)</f>
        <v>0</v>
      </c>
    </row>
    <row r="502" spans="2:9" x14ac:dyDescent="0.25">
      <c r="B502" s="354" t="s">
        <v>275</v>
      </c>
      <c r="C502" s="355">
        <v>35034</v>
      </c>
      <c r="D502" s="6">
        <v>2194</v>
      </c>
      <c r="E502" s="358">
        <f>SUM(D502*8.33%)</f>
        <v>182.7602</v>
      </c>
      <c r="F502" s="356">
        <v>0</v>
      </c>
      <c r="G502" s="358">
        <v>182.7602</v>
      </c>
      <c r="H502" s="356">
        <f t="shared" ref="H502:H565" si="106">SUM(E502-G502)</f>
        <v>0</v>
      </c>
      <c r="I502" s="354"/>
    </row>
    <row r="503" spans="2:9" x14ac:dyDescent="0.25">
      <c r="B503" s="354" t="s">
        <v>275</v>
      </c>
      <c r="C503" s="355">
        <v>35065</v>
      </c>
      <c r="D503" s="6">
        <v>2306</v>
      </c>
      <c r="E503" s="358">
        <f t="shared" ref="E503:E566" si="107">SUM(D503*8.33%)</f>
        <v>192.0898</v>
      </c>
      <c r="F503" s="356">
        <v>0</v>
      </c>
      <c r="G503" s="358">
        <v>192.0898</v>
      </c>
      <c r="H503" s="356">
        <f t="shared" si="106"/>
        <v>0</v>
      </c>
      <c r="I503" s="354"/>
    </row>
    <row r="504" spans="2:9" x14ac:dyDescent="0.25">
      <c r="B504" s="354" t="s">
        <v>275</v>
      </c>
      <c r="C504" s="355">
        <v>35096</v>
      </c>
      <c r="D504" s="6">
        <v>2306</v>
      </c>
      <c r="E504" s="358">
        <f t="shared" si="107"/>
        <v>192.0898</v>
      </c>
      <c r="F504" s="356">
        <v>0</v>
      </c>
      <c r="G504" s="358">
        <v>192.0898</v>
      </c>
      <c r="H504" s="356">
        <f t="shared" si="106"/>
        <v>0</v>
      </c>
      <c r="I504" s="354"/>
    </row>
    <row r="505" spans="2:9" x14ac:dyDescent="0.25">
      <c r="B505" s="354" t="s">
        <v>275</v>
      </c>
      <c r="C505" s="355">
        <v>35125</v>
      </c>
      <c r="D505" s="6">
        <v>2306</v>
      </c>
      <c r="E505" s="358">
        <f t="shared" si="107"/>
        <v>192.0898</v>
      </c>
      <c r="F505" s="356">
        <v>0</v>
      </c>
      <c r="G505" s="358">
        <v>192.0898</v>
      </c>
      <c r="H505" s="356">
        <f t="shared" si="106"/>
        <v>0</v>
      </c>
      <c r="I505" s="354"/>
    </row>
    <row r="506" spans="2:9" x14ac:dyDescent="0.25">
      <c r="B506" s="354" t="s">
        <v>275</v>
      </c>
      <c r="C506" s="355">
        <v>35156</v>
      </c>
      <c r="D506" s="6">
        <v>2306</v>
      </c>
      <c r="E506" s="358">
        <f t="shared" si="107"/>
        <v>192.0898</v>
      </c>
      <c r="F506" s="356">
        <v>0</v>
      </c>
      <c r="G506" s="358">
        <v>192.0898</v>
      </c>
      <c r="H506" s="356">
        <f t="shared" si="106"/>
        <v>0</v>
      </c>
      <c r="I506" s="354"/>
    </row>
    <row r="507" spans="2:9" x14ac:dyDescent="0.25">
      <c r="B507" s="354" t="s">
        <v>275</v>
      </c>
      <c r="C507" s="355">
        <v>35186</v>
      </c>
      <c r="D507" s="6">
        <v>2419</v>
      </c>
      <c r="E507" s="358">
        <f t="shared" si="107"/>
        <v>201.5027</v>
      </c>
      <c r="F507" s="356">
        <v>0</v>
      </c>
      <c r="G507" s="358">
        <v>201.5027</v>
      </c>
      <c r="H507" s="356">
        <f t="shared" si="106"/>
        <v>0</v>
      </c>
      <c r="I507" s="354"/>
    </row>
    <row r="508" spans="2:9" x14ac:dyDescent="0.25">
      <c r="B508" s="354" t="s">
        <v>275</v>
      </c>
      <c r="C508" s="355">
        <v>35217</v>
      </c>
      <c r="D508" s="6">
        <v>2419</v>
      </c>
      <c r="E508" s="358">
        <f t="shared" si="107"/>
        <v>201.5027</v>
      </c>
      <c r="F508" s="356">
        <v>0</v>
      </c>
      <c r="G508" s="358">
        <v>201.5027</v>
      </c>
      <c r="H508" s="356">
        <f t="shared" si="106"/>
        <v>0</v>
      </c>
      <c r="I508" s="354"/>
    </row>
    <row r="509" spans="2:9" x14ac:dyDescent="0.25">
      <c r="B509" s="354" t="s">
        <v>275</v>
      </c>
      <c r="C509" s="355">
        <v>35247</v>
      </c>
      <c r="D509" s="6">
        <v>2419</v>
      </c>
      <c r="E509" s="358">
        <f t="shared" si="107"/>
        <v>201.5027</v>
      </c>
      <c r="F509" s="356">
        <v>0</v>
      </c>
      <c r="G509" s="358">
        <v>201.5027</v>
      </c>
      <c r="H509" s="356">
        <f t="shared" si="106"/>
        <v>0</v>
      </c>
      <c r="I509" s="354"/>
    </row>
    <row r="510" spans="2:9" x14ac:dyDescent="0.25">
      <c r="B510" s="354" t="s">
        <v>275</v>
      </c>
      <c r="C510" s="355">
        <v>35278</v>
      </c>
      <c r="D510" s="6">
        <v>2419</v>
      </c>
      <c r="E510" s="358">
        <f t="shared" si="107"/>
        <v>201.5027</v>
      </c>
      <c r="F510" s="356">
        <v>0</v>
      </c>
      <c r="G510" s="358">
        <v>201.5027</v>
      </c>
      <c r="H510" s="356">
        <f t="shared" si="106"/>
        <v>0</v>
      </c>
      <c r="I510" s="354"/>
    </row>
    <row r="511" spans="2:9" x14ac:dyDescent="0.25">
      <c r="B511" s="354" t="s">
        <v>275</v>
      </c>
      <c r="C511" s="355">
        <v>35309</v>
      </c>
      <c r="D511" s="6">
        <v>2469</v>
      </c>
      <c r="E511" s="358">
        <f t="shared" si="107"/>
        <v>205.6677</v>
      </c>
      <c r="F511" s="356">
        <v>0</v>
      </c>
      <c r="G511" s="358">
        <v>205.6677</v>
      </c>
      <c r="H511" s="356">
        <f t="shared" si="106"/>
        <v>0</v>
      </c>
      <c r="I511" s="354"/>
    </row>
    <row r="512" spans="2:9" x14ac:dyDescent="0.25">
      <c r="B512" s="354" t="s">
        <v>275</v>
      </c>
      <c r="C512" s="355">
        <v>35339</v>
      </c>
      <c r="D512" s="6">
        <v>2469</v>
      </c>
      <c r="E512" s="358">
        <f t="shared" si="107"/>
        <v>205.6677</v>
      </c>
      <c r="F512" s="356">
        <v>0</v>
      </c>
      <c r="G512" s="358">
        <v>205.6677</v>
      </c>
      <c r="H512" s="356">
        <f t="shared" si="106"/>
        <v>0</v>
      </c>
      <c r="I512" s="354"/>
    </row>
    <row r="513" spans="2:9" x14ac:dyDescent="0.25">
      <c r="B513" s="354" t="s">
        <v>275</v>
      </c>
      <c r="C513" s="355">
        <v>35370</v>
      </c>
      <c r="D513" s="6">
        <v>2594</v>
      </c>
      <c r="E513" s="358">
        <f t="shared" si="107"/>
        <v>216.08019999999999</v>
      </c>
      <c r="F513" s="356">
        <v>0</v>
      </c>
      <c r="G513" s="358">
        <v>216.08019999999999</v>
      </c>
      <c r="H513" s="356">
        <f t="shared" si="106"/>
        <v>0</v>
      </c>
      <c r="I513" s="354"/>
    </row>
    <row r="514" spans="2:9" x14ac:dyDescent="0.25">
      <c r="B514" s="354" t="s">
        <v>275</v>
      </c>
      <c r="C514" s="355">
        <v>35400</v>
      </c>
      <c r="D514" s="6">
        <v>2646</v>
      </c>
      <c r="E514" s="358">
        <f t="shared" si="107"/>
        <v>220.4118</v>
      </c>
      <c r="F514" s="356">
        <v>0</v>
      </c>
      <c r="G514" s="358">
        <v>220.4118</v>
      </c>
      <c r="H514" s="356">
        <f t="shared" si="106"/>
        <v>0</v>
      </c>
      <c r="I514" s="354"/>
    </row>
    <row r="515" spans="2:9" x14ac:dyDescent="0.25">
      <c r="B515" s="354" t="s">
        <v>275</v>
      </c>
      <c r="C515" s="355">
        <v>35431</v>
      </c>
      <c r="D515" s="6">
        <v>2646</v>
      </c>
      <c r="E515" s="358">
        <f t="shared" si="107"/>
        <v>220.4118</v>
      </c>
      <c r="F515" s="356">
        <v>0</v>
      </c>
      <c r="G515" s="358">
        <v>220.4118</v>
      </c>
      <c r="H515" s="356">
        <f t="shared" si="106"/>
        <v>0</v>
      </c>
      <c r="I515" s="354"/>
    </row>
    <row r="516" spans="2:9" x14ac:dyDescent="0.25">
      <c r="B516" s="354" t="s">
        <v>275</v>
      </c>
      <c r="C516" s="355">
        <v>35462</v>
      </c>
      <c r="D516" s="6">
        <v>2646</v>
      </c>
      <c r="E516" s="358">
        <f t="shared" si="107"/>
        <v>220.4118</v>
      </c>
      <c r="F516" s="356">
        <v>0</v>
      </c>
      <c r="G516" s="358">
        <v>220.4118</v>
      </c>
      <c r="H516" s="356">
        <f t="shared" si="106"/>
        <v>0</v>
      </c>
      <c r="I516" s="354"/>
    </row>
    <row r="517" spans="2:9" x14ac:dyDescent="0.25">
      <c r="B517" s="354" t="s">
        <v>275</v>
      </c>
      <c r="C517" s="355">
        <v>35490</v>
      </c>
      <c r="D517" s="6">
        <v>2646</v>
      </c>
      <c r="E517" s="358">
        <f t="shared" si="107"/>
        <v>220.4118</v>
      </c>
      <c r="F517" s="356">
        <v>0</v>
      </c>
      <c r="G517" s="358">
        <v>220.4118</v>
      </c>
      <c r="H517" s="356">
        <f t="shared" si="106"/>
        <v>0</v>
      </c>
      <c r="I517" s="354"/>
    </row>
    <row r="518" spans="2:9" x14ac:dyDescent="0.25">
      <c r="B518" s="354" t="s">
        <v>275</v>
      </c>
      <c r="C518" s="355">
        <v>35521</v>
      </c>
      <c r="D518" s="6">
        <v>2646</v>
      </c>
      <c r="E518" s="358">
        <f t="shared" si="107"/>
        <v>220.4118</v>
      </c>
      <c r="F518" s="356">
        <v>0</v>
      </c>
      <c r="G518" s="358">
        <v>220.4118</v>
      </c>
      <c r="H518" s="356">
        <f t="shared" si="106"/>
        <v>0</v>
      </c>
      <c r="I518" s="354"/>
    </row>
    <row r="519" spans="2:9" x14ac:dyDescent="0.25">
      <c r="B519" s="354" t="s">
        <v>275</v>
      </c>
      <c r="C519" s="355">
        <v>35551</v>
      </c>
      <c r="D519" s="6">
        <v>2646</v>
      </c>
      <c r="E519" s="358">
        <f t="shared" si="107"/>
        <v>220.4118</v>
      </c>
      <c r="F519" s="356">
        <v>0</v>
      </c>
      <c r="G519" s="358">
        <v>220.4118</v>
      </c>
      <c r="H519" s="356">
        <f t="shared" si="106"/>
        <v>0</v>
      </c>
      <c r="I519" s="354"/>
    </row>
    <row r="520" spans="2:9" x14ac:dyDescent="0.25">
      <c r="B520" s="354" t="s">
        <v>275</v>
      </c>
      <c r="C520" s="355">
        <v>35582</v>
      </c>
      <c r="D520" s="6">
        <v>2646</v>
      </c>
      <c r="E520" s="358">
        <f t="shared" si="107"/>
        <v>220.4118</v>
      </c>
      <c r="F520" s="356">
        <v>0</v>
      </c>
      <c r="G520" s="358">
        <v>220.4118</v>
      </c>
      <c r="H520" s="356">
        <f t="shared" si="106"/>
        <v>0</v>
      </c>
      <c r="I520" s="354"/>
    </row>
    <row r="521" spans="2:9" x14ac:dyDescent="0.25">
      <c r="B521" s="354" t="s">
        <v>275</v>
      </c>
      <c r="C521" s="355">
        <v>35612</v>
      </c>
      <c r="D521" s="6">
        <v>2646</v>
      </c>
      <c r="E521" s="358">
        <f t="shared" si="107"/>
        <v>220.4118</v>
      </c>
      <c r="F521" s="356">
        <v>0</v>
      </c>
      <c r="G521" s="358">
        <v>220.4118</v>
      </c>
      <c r="H521" s="356">
        <f t="shared" si="106"/>
        <v>0</v>
      </c>
      <c r="I521" s="354"/>
    </row>
    <row r="522" spans="2:9" x14ac:dyDescent="0.25">
      <c r="B522" s="354" t="s">
        <v>275</v>
      </c>
      <c r="C522" s="355">
        <v>35643</v>
      </c>
      <c r="D522" s="6">
        <v>2646</v>
      </c>
      <c r="E522" s="358">
        <f t="shared" si="107"/>
        <v>220.4118</v>
      </c>
      <c r="F522" s="356">
        <v>0</v>
      </c>
      <c r="G522" s="358">
        <v>220.4118</v>
      </c>
      <c r="H522" s="356">
        <f t="shared" si="106"/>
        <v>0</v>
      </c>
      <c r="I522" s="354"/>
    </row>
    <row r="523" spans="2:9" x14ac:dyDescent="0.25">
      <c r="B523" s="354" t="s">
        <v>275</v>
      </c>
      <c r="C523" s="355">
        <v>35674</v>
      </c>
      <c r="D523" s="6">
        <v>2764</v>
      </c>
      <c r="E523" s="358">
        <f t="shared" si="107"/>
        <v>230.24119999999999</v>
      </c>
      <c r="F523" s="356">
        <v>0</v>
      </c>
      <c r="G523" s="358">
        <v>230.24119999999999</v>
      </c>
      <c r="H523" s="356">
        <f t="shared" si="106"/>
        <v>0</v>
      </c>
      <c r="I523" s="354"/>
    </row>
    <row r="524" spans="2:9" x14ac:dyDescent="0.25">
      <c r="B524" s="354" t="s">
        <v>275</v>
      </c>
      <c r="C524" s="355">
        <v>35704</v>
      </c>
      <c r="D524" s="6">
        <v>2764</v>
      </c>
      <c r="E524" s="358">
        <f t="shared" si="107"/>
        <v>230.24119999999999</v>
      </c>
      <c r="F524" s="356">
        <v>0</v>
      </c>
      <c r="G524" s="358">
        <v>230.24119999999999</v>
      </c>
      <c r="H524" s="356">
        <f t="shared" si="106"/>
        <v>0</v>
      </c>
      <c r="I524" s="354"/>
    </row>
    <row r="525" spans="2:9" x14ac:dyDescent="0.25">
      <c r="B525" s="354" t="s">
        <v>275</v>
      </c>
      <c r="C525" s="355">
        <v>35735</v>
      </c>
      <c r="D525" s="6">
        <v>2764</v>
      </c>
      <c r="E525" s="358">
        <f t="shared" si="107"/>
        <v>230.24119999999999</v>
      </c>
      <c r="F525" s="356">
        <v>0</v>
      </c>
      <c r="G525" s="358">
        <v>230.24119999999999</v>
      </c>
      <c r="H525" s="356">
        <f t="shared" si="106"/>
        <v>0</v>
      </c>
      <c r="I525" s="354"/>
    </row>
    <row r="526" spans="2:9" x14ac:dyDescent="0.25">
      <c r="B526" s="354" t="s">
        <v>275</v>
      </c>
      <c r="C526" s="355">
        <v>35765</v>
      </c>
      <c r="D526" s="6">
        <v>2828</v>
      </c>
      <c r="E526" s="358">
        <f t="shared" si="107"/>
        <v>235.57239999999999</v>
      </c>
      <c r="F526" s="356">
        <v>0</v>
      </c>
      <c r="G526" s="358">
        <v>235.57239999999999</v>
      </c>
      <c r="H526" s="356">
        <f t="shared" si="106"/>
        <v>0</v>
      </c>
      <c r="I526" s="354"/>
    </row>
    <row r="527" spans="2:9" x14ac:dyDescent="0.25">
      <c r="B527" s="354" t="s">
        <v>275</v>
      </c>
      <c r="C527" s="355">
        <v>35796</v>
      </c>
      <c r="D527" s="6">
        <v>2948</v>
      </c>
      <c r="E527" s="358">
        <f t="shared" si="107"/>
        <v>245.5684</v>
      </c>
      <c r="F527" s="356">
        <v>0</v>
      </c>
      <c r="G527" s="358">
        <v>245.5684</v>
      </c>
      <c r="H527" s="356">
        <f t="shared" si="106"/>
        <v>0</v>
      </c>
      <c r="I527" s="354"/>
    </row>
    <row r="528" spans="2:9" x14ac:dyDescent="0.25">
      <c r="B528" s="354" t="s">
        <v>275</v>
      </c>
      <c r="C528" s="355">
        <v>35827</v>
      </c>
      <c r="D528" s="6">
        <v>2948</v>
      </c>
      <c r="E528" s="358">
        <f t="shared" si="107"/>
        <v>245.5684</v>
      </c>
      <c r="F528" s="356">
        <v>0</v>
      </c>
      <c r="G528" s="358">
        <v>245.5684</v>
      </c>
      <c r="H528" s="356">
        <f t="shared" si="106"/>
        <v>0</v>
      </c>
      <c r="I528" s="354"/>
    </row>
    <row r="529" spans="2:9" x14ac:dyDescent="0.25">
      <c r="B529" s="354" t="s">
        <v>275</v>
      </c>
      <c r="C529" s="355">
        <v>35855</v>
      </c>
      <c r="D529" s="6">
        <v>4296</v>
      </c>
      <c r="E529" s="358">
        <f t="shared" si="107"/>
        <v>357.85680000000002</v>
      </c>
      <c r="F529" s="356">
        <v>0</v>
      </c>
      <c r="G529" s="358">
        <v>357.85680000000002</v>
      </c>
      <c r="H529" s="356">
        <f t="shared" si="106"/>
        <v>0</v>
      </c>
      <c r="I529" s="354"/>
    </row>
    <row r="530" spans="2:9" x14ac:dyDescent="0.25">
      <c r="B530" s="354" t="s">
        <v>275</v>
      </c>
      <c r="C530" s="355">
        <v>35886</v>
      </c>
      <c r="D530" s="6">
        <v>2948</v>
      </c>
      <c r="E530" s="358">
        <f t="shared" si="107"/>
        <v>245.5684</v>
      </c>
      <c r="F530" s="356">
        <v>0</v>
      </c>
      <c r="G530" s="358">
        <v>245.5684</v>
      </c>
      <c r="H530" s="356">
        <f t="shared" si="106"/>
        <v>0</v>
      </c>
      <c r="I530" s="354"/>
    </row>
    <row r="531" spans="2:9" x14ac:dyDescent="0.25">
      <c r="B531" s="354" t="s">
        <v>275</v>
      </c>
      <c r="C531" s="355">
        <v>35916</v>
      </c>
      <c r="D531" s="6">
        <v>3083</v>
      </c>
      <c r="E531" s="358">
        <f t="shared" si="107"/>
        <v>256.81389999999999</v>
      </c>
      <c r="F531" s="356">
        <v>0</v>
      </c>
      <c r="G531" s="358">
        <v>256.81389999999999</v>
      </c>
      <c r="H531" s="356">
        <f t="shared" si="106"/>
        <v>0</v>
      </c>
      <c r="I531" s="354"/>
    </row>
    <row r="532" spans="2:9" x14ac:dyDescent="0.25">
      <c r="B532" s="354" t="s">
        <v>275</v>
      </c>
      <c r="C532" s="355">
        <v>35947</v>
      </c>
      <c r="D532" s="6">
        <v>3083</v>
      </c>
      <c r="E532" s="358">
        <f t="shared" si="107"/>
        <v>256.81389999999999</v>
      </c>
      <c r="F532" s="356">
        <v>0</v>
      </c>
      <c r="G532" s="358">
        <v>256.81389999999999</v>
      </c>
      <c r="H532" s="356">
        <f t="shared" si="106"/>
        <v>0</v>
      </c>
      <c r="I532" s="354"/>
    </row>
    <row r="533" spans="2:9" x14ac:dyDescent="0.25">
      <c r="B533" s="354" t="s">
        <v>275</v>
      </c>
      <c r="C533" s="355">
        <v>35977</v>
      </c>
      <c r="D533" s="6">
        <v>3083</v>
      </c>
      <c r="E533" s="358">
        <f t="shared" si="107"/>
        <v>256.81389999999999</v>
      </c>
      <c r="F533" s="356">
        <v>0</v>
      </c>
      <c r="G533" s="358">
        <v>256.81389999999999</v>
      </c>
      <c r="H533" s="356">
        <f t="shared" si="106"/>
        <v>0</v>
      </c>
      <c r="I533" s="354"/>
    </row>
    <row r="534" spans="2:9" x14ac:dyDescent="0.25">
      <c r="B534" s="354" t="s">
        <v>275</v>
      </c>
      <c r="C534" s="355">
        <v>36008</v>
      </c>
      <c r="D534" s="6">
        <v>3083</v>
      </c>
      <c r="E534" s="358">
        <f t="shared" si="107"/>
        <v>256.81389999999999</v>
      </c>
      <c r="F534" s="356">
        <v>0</v>
      </c>
      <c r="G534" s="358">
        <v>256.81389999999999</v>
      </c>
      <c r="H534" s="356">
        <f t="shared" si="106"/>
        <v>0</v>
      </c>
      <c r="I534" s="354"/>
    </row>
    <row r="535" spans="2:9" x14ac:dyDescent="0.25">
      <c r="B535" s="354" t="s">
        <v>275</v>
      </c>
      <c r="C535" s="355">
        <v>36039</v>
      </c>
      <c r="D535" s="6">
        <v>3083</v>
      </c>
      <c r="E535" s="358">
        <f t="shared" si="107"/>
        <v>256.81389999999999</v>
      </c>
      <c r="F535" s="356">
        <v>0</v>
      </c>
      <c r="G535" s="358">
        <v>256.81389999999999</v>
      </c>
      <c r="H535" s="356">
        <f t="shared" si="106"/>
        <v>0</v>
      </c>
      <c r="I535" s="354"/>
    </row>
    <row r="536" spans="2:9" x14ac:dyDescent="0.25">
      <c r="B536" s="354" t="s">
        <v>275</v>
      </c>
      <c r="C536" s="355">
        <v>36069</v>
      </c>
      <c r="D536" s="6">
        <v>3083</v>
      </c>
      <c r="E536" s="358">
        <f t="shared" si="107"/>
        <v>256.81389999999999</v>
      </c>
      <c r="F536" s="356">
        <v>0</v>
      </c>
      <c r="G536" s="358">
        <v>256.81389999999999</v>
      </c>
      <c r="H536" s="356">
        <f t="shared" si="106"/>
        <v>0</v>
      </c>
      <c r="I536" s="354"/>
    </row>
    <row r="537" spans="2:9" x14ac:dyDescent="0.25">
      <c r="B537" s="354" t="s">
        <v>275</v>
      </c>
      <c r="C537" s="355">
        <v>36100</v>
      </c>
      <c r="D537" s="6">
        <v>3083</v>
      </c>
      <c r="E537" s="358">
        <f t="shared" si="107"/>
        <v>256.81389999999999</v>
      </c>
      <c r="F537" s="356">
        <v>0</v>
      </c>
      <c r="G537" s="358">
        <v>256.81389999999999</v>
      </c>
      <c r="H537" s="356">
        <f t="shared" si="106"/>
        <v>0</v>
      </c>
      <c r="I537" s="354"/>
    </row>
    <row r="538" spans="2:9" x14ac:dyDescent="0.25">
      <c r="B538" s="354" t="s">
        <v>275</v>
      </c>
      <c r="C538" s="355">
        <v>36130</v>
      </c>
      <c r="D538" s="6">
        <v>3404</v>
      </c>
      <c r="E538" s="358">
        <f t="shared" si="107"/>
        <v>283.5532</v>
      </c>
      <c r="F538" s="356">
        <v>0</v>
      </c>
      <c r="G538" s="358">
        <v>283.5532</v>
      </c>
      <c r="H538" s="356">
        <f t="shared" si="106"/>
        <v>0</v>
      </c>
      <c r="I538" s="354"/>
    </row>
    <row r="539" spans="2:9" x14ac:dyDescent="0.25">
      <c r="B539" s="354" t="s">
        <v>275</v>
      </c>
      <c r="C539" s="355">
        <v>36161</v>
      </c>
      <c r="D539" s="6">
        <v>3404</v>
      </c>
      <c r="E539" s="358">
        <f t="shared" si="107"/>
        <v>283.5532</v>
      </c>
      <c r="F539" s="356">
        <v>0</v>
      </c>
      <c r="G539" s="358">
        <v>283.5532</v>
      </c>
      <c r="H539" s="356">
        <f t="shared" si="106"/>
        <v>0</v>
      </c>
      <c r="I539" s="354"/>
    </row>
    <row r="540" spans="2:9" x14ac:dyDescent="0.25">
      <c r="B540" s="354" t="s">
        <v>275</v>
      </c>
      <c r="C540" s="355">
        <v>36192</v>
      </c>
      <c r="D540" s="6">
        <v>3404</v>
      </c>
      <c r="E540" s="358">
        <f t="shared" si="107"/>
        <v>283.5532</v>
      </c>
      <c r="F540" s="356">
        <v>0</v>
      </c>
      <c r="G540" s="358">
        <v>283.5532</v>
      </c>
      <c r="H540" s="356">
        <f t="shared" si="106"/>
        <v>0</v>
      </c>
      <c r="I540" s="354"/>
    </row>
    <row r="541" spans="2:9" x14ac:dyDescent="0.25">
      <c r="B541" s="354" t="s">
        <v>275</v>
      </c>
      <c r="C541" s="355">
        <v>36220</v>
      </c>
      <c r="D541" s="6">
        <v>12034</v>
      </c>
      <c r="E541" s="358">
        <f t="shared" si="107"/>
        <v>1002.4322</v>
      </c>
      <c r="F541" s="356">
        <v>0</v>
      </c>
      <c r="G541" s="363">
        <v>417</v>
      </c>
      <c r="H541" s="356">
        <f t="shared" si="106"/>
        <v>585.43219999999997</v>
      </c>
      <c r="I541" s="361">
        <v>0</v>
      </c>
    </row>
    <row r="542" spans="2:9" x14ac:dyDescent="0.25">
      <c r="B542" s="354" t="s">
        <v>275</v>
      </c>
      <c r="C542" s="355">
        <v>36251</v>
      </c>
      <c r="D542" s="6">
        <v>12033</v>
      </c>
      <c r="E542" s="358">
        <f t="shared" si="107"/>
        <v>1002.3489</v>
      </c>
      <c r="F542" s="356">
        <v>0</v>
      </c>
      <c r="G542" s="363">
        <v>417</v>
      </c>
      <c r="H542" s="356">
        <f t="shared" si="106"/>
        <v>585.34889999999996</v>
      </c>
      <c r="I542" s="361">
        <v>0</v>
      </c>
    </row>
    <row r="543" spans="2:9" x14ac:dyDescent="0.25">
      <c r="B543" s="354" t="s">
        <v>275</v>
      </c>
      <c r="C543" s="355">
        <v>36281</v>
      </c>
      <c r="D543" s="6">
        <v>4209</v>
      </c>
      <c r="E543" s="358">
        <f t="shared" si="107"/>
        <v>350.60969999999998</v>
      </c>
      <c r="F543" s="356">
        <v>0</v>
      </c>
      <c r="G543" s="358">
        <v>350.60969999999998</v>
      </c>
      <c r="H543" s="356">
        <f t="shared" si="106"/>
        <v>0</v>
      </c>
      <c r="I543" s="361">
        <f t="shared" ref="I543:I553" si="108">SUM(H543*12%/12)</f>
        <v>0</v>
      </c>
    </row>
    <row r="544" spans="2:9" x14ac:dyDescent="0.25">
      <c r="B544" s="354" t="s">
        <v>275</v>
      </c>
      <c r="C544" s="355">
        <v>36312</v>
      </c>
      <c r="D544" s="6">
        <v>4209</v>
      </c>
      <c r="E544" s="358">
        <f t="shared" si="107"/>
        <v>350.60969999999998</v>
      </c>
      <c r="F544" s="356">
        <v>0</v>
      </c>
      <c r="G544" s="358">
        <v>350.60969999999998</v>
      </c>
      <c r="H544" s="356">
        <f t="shared" si="106"/>
        <v>0</v>
      </c>
      <c r="I544" s="361">
        <f t="shared" si="108"/>
        <v>0</v>
      </c>
    </row>
    <row r="545" spans="2:9" x14ac:dyDescent="0.25">
      <c r="B545" s="354" t="s">
        <v>275</v>
      </c>
      <c r="C545" s="355">
        <v>36342</v>
      </c>
      <c r="D545" s="6">
        <v>4209</v>
      </c>
      <c r="E545" s="358">
        <f t="shared" si="107"/>
        <v>350.60969999999998</v>
      </c>
      <c r="F545" s="356">
        <v>0</v>
      </c>
      <c r="G545" s="358">
        <v>350.60969999999998</v>
      </c>
      <c r="H545" s="356">
        <f t="shared" si="106"/>
        <v>0</v>
      </c>
      <c r="I545" s="361">
        <f t="shared" si="108"/>
        <v>0</v>
      </c>
    </row>
    <row r="546" spans="2:9" x14ac:dyDescent="0.25">
      <c r="B546" s="354" t="s">
        <v>275</v>
      </c>
      <c r="C546" s="355">
        <v>36373</v>
      </c>
      <c r="D546" s="6">
        <v>4554</v>
      </c>
      <c r="E546" s="358">
        <f t="shared" si="107"/>
        <v>379.34820000000002</v>
      </c>
      <c r="F546" s="356">
        <v>0</v>
      </c>
      <c r="G546" s="358">
        <v>379.34820000000002</v>
      </c>
      <c r="H546" s="356">
        <f t="shared" si="106"/>
        <v>0</v>
      </c>
      <c r="I546" s="361">
        <f t="shared" si="108"/>
        <v>0</v>
      </c>
    </row>
    <row r="547" spans="2:9" x14ac:dyDescent="0.25">
      <c r="B547" s="354" t="s">
        <v>275</v>
      </c>
      <c r="C547" s="355">
        <v>36404</v>
      </c>
      <c r="D547" s="6">
        <v>4554</v>
      </c>
      <c r="E547" s="358">
        <f t="shared" si="107"/>
        <v>379.34820000000002</v>
      </c>
      <c r="F547" s="356">
        <v>0</v>
      </c>
      <c r="G547" s="363">
        <v>379.34820000000002</v>
      </c>
      <c r="H547" s="356">
        <f t="shared" si="106"/>
        <v>0</v>
      </c>
      <c r="I547" s="361">
        <f t="shared" si="108"/>
        <v>0</v>
      </c>
    </row>
    <row r="548" spans="2:9" x14ac:dyDescent="0.25">
      <c r="B548" s="354" t="s">
        <v>275</v>
      </c>
      <c r="C548" s="355">
        <v>36434</v>
      </c>
      <c r="D548" s="6">
        <v>4554</v>
      </c>
      <c r="E548" s="358">
        <f t="shared" si="107"/>
        <v>379.34820000000002</v>
      </c>
      <c r="F548" s="356">
        <v>0</v>
      </c>
      <c r="G548" s="363">
        <v>379.34820000000002</v>
      </c>
      <c r="H548" s="356">
        <f t="shared" si="106"/>
        <v>0</v>
      </c>
      <c r="I548" s="361">
        <f t="shared" si="108"/>
        <v>0</v>
      </c>
    </row>
    <row r="549" spans="2:9" x14ac:dyDescent="0.25">
      <c r="B549" s="354" t="s">
        <v>275</v>
      </c>
      <c r="C549" s="355">
        <v>36465</v>
      </c>
      <c r="D549" s="6">
        <v>4660</v>
      </c>
      <c r="E549" s="358">
        <f t="shared" si="107"/>
        <v>388.178</v>
      </c>
      <c r="F549" s="356">
        <v>0</v>
      </c>
      <c r="G549" s="363">
        <v>388.178</v>
      </c>
      <c r="H549" s="356">
        <f t="shared" si="106"/>
        <v>0</v>
      </c>
      <c r="I549" s="361">
        <f t="shared" si="108"/>
        <v>0</v>
      </c>
    </row>
    <row r="550" spans="2:9" x14ac:dyDescent="0.25">
      <c r="B550" s="354" t="s">
        <v>275</v>
      </c>
      <c r="C550" s="355">
        <v>36495</v>
      </c>
      <c r="D550" s="6">
        <v>4660</v>
      </c>
      <c r="E550" s="358">
        <f t="shared" si="107"/>
        <v>388.178</v>
      </c>
      <c r="F550" s="356">
        <v>0</v>
      </c>
      <c r="G550" s="363">
        <v>388.178</v>
      </c>
      <c r="H550" s="356">
        <f t="shared" si="106"/>
        <v>0</v>
      </c>
      <c r="I550" s="361">
        <f t="shared" si="108"/>
        <v>0</v>
      </c>
    </row>
    <row r="551" spans="2:9" x14ac:dyDescent="0.25">
      <c r="B551" s="354" t="s">
        <v>275</v>
      </c>
      <c r="C551" s="355">
        <v>36526</v>
      </c>
      <c r="D551" s="6">
        <v>4660</v>
      </c>
      <c r="E551" s="358">
        <f t="shared" si="107"/>
        <v>388.178</v>
      </c>
      <c r="F551" s="356">
        <v>0</v>
      </c>
      <c r="G551" s="363">
        <v>388.178</v>
      </c>
      <c r="H551" s="356">
        <f t="shared" si="106"/>
        <v>0</v>
      </c>
      <c r="I551" s="361">
        <f t="shared" si="108"/>
        <v>0</v>
      </c>
    </row>
    <row r="552" spans="2:9" x14ac:dyDescent="0.25">
      <c r="B552" s="354" t="s">
        <v>275</v>
      </c>
      <c r="C552" s="355">
        <v>36557</v>
      </c>
      <c r="D552" s="6">
        <v>4660</v>
      </c>
      <c r="E552" s="358">
        <f t="shared" si="107"/>
        <v>388.178</v>
      </c>
      <c r="F552" s="356">
        <v>0</v>
      </c>
      <c r="G552" s="363">
        <v>388.178</v>
      </c>
      <c r="H552" s="356">
        <f t="shared" si="106"/>
        <v>0</v>
      </c>
      <c r="I552" s="361">
        <f t="shared" si="108"/>
        <v>0</v>
      </c>
    </row>
    <row r="553" spans="2:9" x14ac:dyDescent="0.25">
      <c r="B553" s="354" t="s">
        <v>275</v>
      </c>
      <c r="C553" s="355">
        <v>36586</v>
      </c>
      <c r="D553" s="12">
        <v>4660</v>
      </c>
      <c r="E553" s="358">
        <f t="shared" si="107"/>
        <v>388.178</v>
      </c>
      <c r="F553" s="356">
        <v>0</v>
      </c>
      <c r="G553" s="363">
        <v>388.178</v>
      </c>
      <c r="H553" s="356">
        <f t="shared" si="106"/>
        <v>0</v>
      </c>
      <c r="I553" s="361">
        <f t="shared" si="108"/>
        <v>0</v>
      </c>
    </row>
    <row r="554" spans="2:9" x14ac:dyDescent="0.25">
      <c r="B554" s="354" t="s">
        <v>275</v>
      </c>
      <c r="C554" s="355">
        <v>36617</v>
      </c>
      <c r="D554" s="6">
        <v>0</v>
      </c>
      <c r="E554" s="358">
        <f t="shared" si="107"/>
        <v>0</v>
      </c>
      <c r="F554" s="356">
        <v>0</v>
      </c>
      <c r="G554" s="363">
        <v>388.178</v>
      </c>
      <c r="H554" s="356">
        <f t="shared" si="106"/>
        <v>-388.178</v>
      </c>
      <c r="I554" s="361">
        <v>0</v>
      </c>
    </row>
    <row r="555" spans="2:9" x14ac:dyDescent="0.25">
      <c r="B555" s="354" t="s">
        <v>275</v>
      </c>
      <c r="C555" s="355">
        <v>36647</v>
      </c>
      <c r="D555" s="6">
        <v>0</v>
      </c>
      <c r="E555" s="358">
        <f t="shared" si="107"/>
        <v>0</v>
      </c>
      <c r="F555" s="356">
        <v>0</v>
      </c>
      <c r="G555" s="363">
        <v>402.83879999999999</v>
      </c>
      <c r="H555" s="356">
        <f t="shared" si="106"/>
        <v>-402.83879999999999</v>
      </c>
      <c r="I555" s="361">
        <v>0</v>
      </c>
    </row>
    <row r="556" spans="2:9" x14ac:dyDescent="0.25">
      <c r="B556" s="354" t="s">
        <v>275</v>
      </c>
      <c r="C556" s="355">
        <v>36678</v>
      </c>
      <c r="D556" s="6">
        <v>0</v>
      </c>
      <c r="E556" s="358">
        <f t="shared" si="107"/>
        <v>0</v>
      </c>
      <c r="F556" s="356">
        <v>0</v>
      </c>
      <c r="G556" s="363">
        <v>402.83879999999999</v>
      </c>
      <c r="H556" s="356">
        <f t="shared" si="106"/>
        <v>-402.83879999999999</v>
      </c>
      <c r="I556" s="361">
        <v>0</v>
      </c>
    </row>
    <row r="557" spans="2:9" x14ac:dyDescent="0.25">
      <c r="B557" s="354" t="s">
        <v>275</v>
      </c>
      <c r="C557" s="355">
        <v>36708</v>
      </c>
      <c r="D557" s="6">
        <v>0</v>
      </c>
      <c r="E557" s="358">
        <f t="shared" si="107"/>
        <v>0</v>
      </c>
      <c r="F557" s="356">
        <v>0</v>
      </c>
      <c r="G557" s="363">
        <v>402.83879999999999</v>
      </c>
      <c r="H557" s="356">
        <f t="shared" si="106"/>
        <v>-402.83879999999999</v>
      </c>
      <c r="I557" s="361">
        <v>0</v>
      </c>
    </row>
    <row r="558" spans="2:9" x14ac:dyDescent="0.25">
      <c r="B558" s="354" t="s">
        <v>275</v>
      </c>
      <c r="C558" s="355">
        <v>36739</v>
      </c>
      <c r="D558" s="6">
        <v>0</v>
      </c>
      <c r="E558" s="358">
        <f t="shared" si="107"/>
        <v>0</v>
      </c>
      <c r="F558" s="356">
        <v>0</v>
      </c>
      <c r="G558" s="363">
        <v>402.83879999999999</v>
      </c>
      <c r="H558" s="356">
        <f t="shared" si="106"/>
        <v>-402.83879999999999</v>
      </c>
      <c r="I558" s="361">
        <v>0</v>
      </c>
    </row>
    <row r="559" spans="2:9" x14ac:dyDescent="0.25">
      <c r="B559" s="354" t="s">
        <v>275</v>
      </c>
      <c r="C559" s="355">
        <v>36770</v>
      </c>
      <c r="D559" s="6">
        <v>0</v>
      </c>
      <c r="E559" s="358">
        <f t="shared" si="107"/>
        <v>0</v>
      </c>
      <c r="F559" s="356">
        <v>0</v>
      </c>
      <c r="G559" s="363">
        <v>402.83879999999999</v>
      </c>
      <c r="H559" s="356">
        <f t="shared" si="106"/>
        <v>-402.83879999999999</v>
      </c>
      <c r="I559" s="361">
        <v>0</v>
      </c>
    </row>
    <row r="560" spans="2:9" x14ac:dyDescent="0.25">
      <c r="B560" s="354" t="s">
        <v>275</v>
      </c>
      <c r="C560" s="355">
        <v>36800</v>
      </c>
      <c r="D560" s="6">
        <v>0</v>
      </c>
      <c r="E560" s="358">
        <f t="shared" si="107"/>
        <v>0</v>
      </c>
      <c r="F560" s="356">
        <v>0</v>
      </c>
      <c r="G560" s="363">
        <v>402.83879999999999</v>
      </c>
      <c r="H560" s="356">
        <f t="shared" si="106"/>
        <v>-402.83879999999999</v>
      </c>
      <c r="I560" s="361">
        <v>0</v>
      </c>
    </row>
    <row r="561" spans="2:9" x14ac:dyDescent="0.25">
      <c r="B561" s="354" t="s">
        <v>275</v>
      </c>
      <c r="C561" s="355">
        <v>36831</v>
      </c>
      <c r="D561" s="6">
        <v>0</v>
      </c>
      <c r="E561" s="358">
        <f t="shared" si="107"/>
        <v>0</v>
      </c>
      <c r="F561" s="356">
        <v>0</v>
      </c>
      <c r="G561" s="363">
        <v>405.7543</v>
      </c>
      <c r="H561" s="356">
        <f t="shared" si="106"/>
        <v>-405.7543</v>
      </c>
      <c r="I561" s="361">
        <v>0</v>
      </c>
    </row>
    <row r="562" spans="2:9" x14ac:dyDescent="0.25">
      <c r="B562" s="354" t="s">
        <v>275</v>
      </c>
      <c r="C562" s="355">
        <v>36861</v>
      </c>
      <c r="D562" s="6">
        <v>0</v>
      </c>
      <c r="E562" s="358">
        <f t="shared" si="107"/>
        <v>0</v>
      </c>
      <c r="F562" s="356">
        <v>0</v>
      </c>
      <c r="G562" s="363">
        <v>415.00060000000002</v>
      </c>
      <c r="H562" s="356">
        <f t="shared" si="106"/>
        <v>-415.00060000000002</v>
      </c>
      <c r="I562" s="361">
        <v>0</v>
      </c>
    </row>
    <row r="563" spans="2:9" x14ac:dyDescent="0.25">
      <c r="B563" s="354" t="s">
        <v>275</v>
      </c>
      <c r="C563" s="355">
        <v>36892</v>
      </c>
      <c r="D563" s="6">
        <v>0</v>
      </c>
      <c r="E563" s="358">
        <f t="shared" si="107"/>
        <v>0</v>
      </c>
      <c r="F563" s="356">
        <v>0</v>
      </c>
      <c r="G563" s="363">
        <v>415.00060000000002</v>
      </c>
      <c r="H563" s="356">
        <f t="shared" si="106"/>
        <v>-415.00060000000002</v>
      </c>
      <c r="I563" s="361">
        <v>0</v>
      </c>
    </row>
    <row r="564" spans="2:9" x14ac:dyDescent="0.25">
      <c r="B564" s="354" t="s">
        <v>275</v>
      </c>
      <c r="C564" s="355">
        <v>36923</v>
      </c>
      <c r="D564" s="6">
        <v>0</v>
      </c>
      <c r="E564" s="358">
        <f t="shared" si="107"/>
        <v>0</v>
      </c>
      <c r="F564" s="356">
        <v>0</v>
      </c>
      <c r="G564" s="363">
        <v>415.00060000000002</v>
      </c>
      <c r="H564" s="356">
        <f t="shared" si="106"/>
        <v>-415.00060000000002</v>
      </c>
      <c r="I564" s="361">
        <v>0</v>
      </c>
    </row>
    <row r="565" spans="2:9" x14ac:dyDescent="0.25">
      <c r="B565" s="354" t="s">
        <v>275</v>
      </c>
      <c r="C565" s="355">
        <v>36951</v>
      </c>
      <c r="D565" s="6">
        <v>0</v>
      </c>
      <c r="E565" s="358">
        <f t="shared" si="107"/>
        <v>0</v>
      </c>
      <c r="F565" s="356">
        <v>0</v>
      </c>
      <c r="G565" s="363">
        <v>415.00060000000002</v>
      </c>
      <c r="H565" s="356">
        <f t="shared" si="106"/>
        <v>-415.00060000000002</v>
      </c>
      <c r="I565" s="361">
        <v>0</v>
      </c>
    </row>
    <row r="566" spans="2:9" x14ac:dyDescent="0.25">
      <c r="B566" s="354" t="s">
        <v>275</v>
      </c>
      <c r="C566" s="355">
        <v>36982</v>
      </c>
      <c r="D566" s="6">
        <v>0</v>
      </c>
      <c r="E566" s="358">
        <f t="shared" si="107"/>
        <v>0</v>
      </c>
      <c r="F566" s="356">
        <v>0</v>
      </c>
      <c r="G566" s="363">
        <v>415.00060000000002</v>
      </c>
      <c r="H566" s="356">
        <f t="shared" ref="H566:H629" si="109">SUM(E566-G566)</f>
        <v>-415.00060000000002</v>
      </c>
      <c r="I566" s="361">
        <v>0</v>
      </c>
    </row>
    <row r="567" spans="2:9" x14ac:dyDescent="0.25">
      <c r="B567" s="354" t="s">
        <v>275</v>
      </c>
      <c r="C567" s="355">
        <v>37012</v>
      </c>
      <c r="D567" s="6">
        <v>0</v>
      </c>
      <c r="E567" s="358">
        <f t="shared" ref="E567:E626" si="110">SUM(D567*8.33%)</f>
        <v>0</v>
      </c>
      <c r="F567" s="356">
        <v>0</v>
      </c>
      <c r="G567" s="363">
        <v>415.00060000000002</v>
      </c>
      <c r="H567" s="356">
        <f t="shared" si="109"/>
        <v>-415.00060000000002</v>
      </c>
      <c r="I567" s="361">
        <v>0</v>
      </c>
    </row>
    <row r="568" spans="2:9" x14ac:dyDescent="0.25">
      <c r="B568" s="354" t="s">
        <v>275</v>
      </c>
      <c r="C568" s="355">
        <v>37043</v>
      </c>
      <c r="D568" s="6">
        <v>0</v>
      </c>
      <c r="E568" s="358">
        <f t="shared" si="110"/>
        <v>0</v>
      </c>
      <c r="F568" s="356">
        <v>0</v>
      </c>
      <c r="G568" s="363">
        <v>415.00060000000002</v>
      </c>
      <c r="H568" s="356">
        <f t="shared" si="109"/>
        <v>-415.00060000000002</v>
      </c>
      <c r="I568" s="361">
        <v>0</v>
      </c>
    </row>
    <row r="569" spans="2:9" x14ac:dyDescent="0.25">
      <c r="B569" s="354" t="s">
        <v>275</v>
      </c>
      <c r="C569" s="355">
        <v>37073</v>
      </c>
      <c r="D569" s="6">
        <v>0</v>
      </c>
      <c r="E569" s="358">
        <f t="shared" si="110"/>
        <v>0</v>
      </c>
      <c r="F569" s="356">
        <v>0</v>
      </c>
      <c r="G569" s="363">
        <v>415.00060000000002</v>
      </c>
      <c r="H569" s="356">
        <f t="shared" si="109"/>
        <v>-415.00060000000002</v>
      </c>
      <c r="I569" s="361">
        <v>0</v>
      </c>
    </row>
    <row r="570" spans="2:9" x14ac:dyDescent="0.25">
      <c r="B570" s="354" t="s">
        <v>275</v>
      </c>
      <c r="C570" s="355">
        <v>37104</v>
      </c>
      <c r="D570" s="6">
        <v>0</v>
      </c>
      <c r="E570" s="358">
        <f t="shared" si="110"/>
        <v>0</v>
      </c>
      <c r="F570" s="356">
        <v>0</v>
      </c>
      <c r="G570" s="363">
        <v>417</v>
      </c>
      <c r="H570" s="356">
        <f t="shared" si="109"/>
        <v>-417</v>
      </c>
      <c r="I570" s="361">
        <v>0</v>
      </c>
    </row>
    <row r="571" spans="2:9" x14ac:dyDescent="0.25">
      <c r="B571" s="354" t="s">
        <v>275</v>
      </c>
      <c r="C571" s="355">
        <v>37135</v>
      </c>
      <c r="D571" s="6">
        <v>0</v>
      </c>
      <c r="E571" s="358">
        <f t="shared" si="110"/>
        <v>0</v>
      </c>
      <c r="F571" s="356">
        <v>0</v>
      </c>
      <c r="G571" s="363">
        <v>417</v>
      </c>
      <c r="H571" s="356">
        <f t="shared" si="109"/>
        <v>-417</v>
      </c>
      <c r="I571" s="361">
        <v>0</v>
      </c>
    </row>
    <row r="572" spans="2:9" x14ac:dyDescent="0.25">
      <c r="B572" s="354" t="s">
        <v>275</v>
      </c>
      <c r="C572" s="355">
        <v>37165</v>
      </c>
      <c r="D572" s="6">
        <v>0</v>
      </c>
      <c r="E572" s="358">
        <f t="shared" si="110"/>
        <v>0</v>
      </c>
      <c r="F572" s="356">
        <v>0</v>
      </c>
      <c r="G572" s="363">
        <v>417</v>
      </c>
      <c r="H572" s="356">
        <f t="shared" si="109"/>
        <v>-417</v>
      </c>
      <c r="I572" s="361">
        <v>0</v>
      </c>
    </row>
    <row r="573" spans="2:9" x14ac:dyDescent="0.25">
      <c r="B573" s="354" t="s">
        <v>275</v>
      </c>
      <c r="C573" s="355">
        <v>37196</v>
      </c>
      <c r="D573" s="6">
        <v>0</v>
      </c>
      <c r="E573" s="358">
        <f t="shared" si="110"/>
        <v>0</v>
      </c>
      <c r="F573" s="356">
        <v>0</v>
      </c>
      <c r="G573" s="363">
        <v>417</v>
      </c>
      <c r="H573" s="356">
        <f t="shared" si="109"/>
        <v>-417</v>
      </c>
      <c r="I573" s="361">
        <v>0</v>
      </c>
    </row>
    <row r="574" spans="2:9" x14ac:dyDescent="0.25">
      <c r="B574" s="354" t="s">
        <v>275</v>
      </c>
      <c r="C574" s="355">
        <v>37226</v>
      </c>
      <c r="D574" s="6">
        <v>0</v>
      </c>
      <c r="E574" s="358">
        <f t="shared" si="110"/>
        <v>0</v>
      </c>
      <c r="F574" s="356">
        <v>0</v>
      </c>
      <c r="G574" s="363">
        <v>417</v>
      </c>
      <c r="H574" s="356">
        <f t="shared" si="109"/>
        <v>-417</v>
      </c>
      <c r="I574" s="361">
        <v>0</v>
      </c>
    </row>
    <row r="575" spans="2:9" x14ac:dyDescent="0.25">
      <c r="B575" s="354" t="s">
        <v>275</v>
      </c>
      <c r="C575" s="355">
        <v>37257</v>
      </c>
      <c r="D575" s="6">
        <v>0</v>
      </c>
      <c r="E575" s="358">
        <f t="shared" si="110"/>
        <v>0</v>
      </c>
      <c r="F575" s="356">
        <v>0</v>
      </c>
      <c r="G575" s="363">
        <v>417</v>
      </c>
      <c r="H575" s="356">
        <f t="shared" si="109"/>
        <v>-417</v>
      </c>
      <c r="I575" s="361">
        <v>0</v>
      </c>
    </row>
    <row r="576" spans="2:9" x14ac:dyDescent="0.25">
      <c r="B576" s="354" t="s">
        <v>275</v>
      </c>
      <c r="C576" s="355">
        <v>37288</v>
      </c>
      <c r="D576" s="6">
        <v>0</v>
      </c>
      <c r="E576" s="358">
        <f t="shared" si="110"/>
        <v>0</v>
      </c>
      <c r="F576" s="356">
        <v>0</v>
      </c>
      <c r="G576" s="363">
        <v>417</v>
      </c>
      <c r="H576" s="356">
        <f t="shared" si="109"/>
        <v>-417</v>
      </c>
      <c r="I576" s="361">
        <v>0</v>
      </c>
    </row>
    <row r="577" spans="2:9" x14ac:dyDescent="0.25">
      <c r="B577" s="354" t="s">
        <v>275</v>
      </c>
      <c r="C577" s="355">
        <v>37316</v>
      </c>
      <c r="D577" s="6">
        <v>0</v>
      </c>
      <c r="E577" s="358">
        <f t="shared" si="110"/>
        <v>0</v>
      </c>
      <c r="F577" s="356">
        <v>0</v>
      </c>
      <c r="G577" s="363">
        <v>417</v>
      </c>
      <c r="H577" s="356">
        <f t="shared" si="109"/>
        <v>-417</v>
      </c>
      <c r="I577" s="361">
        <v>0</v>
      </c>
    </row>
    <row r="578" spans="2:9" x14ac:dyDescent="0.25">
      <c r="B578" s="354" t="s">
        <v>275</v>
      </c>
      <c r="C578" s="355">
        <v>37347</v>
      </c>
      <c r="D578" s="6">
        <v>0</v>
      </c>
      <c r="E578" s="358">
        <f t="shared" si="110"/>
        <v>0</v>
      </c>
      <c r="F578" s="356">
        <v>0</v>
      </c>
      <c r="G578" s="363">
        <v>417</v>
      </c>
      <c r="H578" s="356">
        <f t="shared" si="109"/>
        <v>-417</v>
      </c>
      <c r="I578" s="361">
        <v>0</v>
      </c>
    </row>
    <row r="579" spans="2:9" x14ac:dyDescent="0.25">
      <c r="B579" s="354" t="s">
        <v>275</v>
      </c>
      <c r="C579" s="355">
        <v>37377</v>
      </c>
      <c r="D579" s="6">
        <v>0</v>
      </c>
      <c r="E579" s="358">
        <f t="shared" si="110"/>
        <v>0</v>
      </c>
      <c r="F579" s="356">
        <v>0</v>
      </c>
      <c r="G579" s="363">
        <v>417</v>
      </c>
      <c r="H579" s="356">
        <f t="shared" si="109"/>
        <v>-417</v>
      </c>
      <c r="I579" s="361">
        <v>0</v>
      </c>
    </row>
    <row r="580" spans="2:9" x14ac:dyDescent="0.25">
      <c r="B580" s="354" t="s">
        <v>275</v>
      </c>
      <c r="C580" s="355">
        <v>37408</v>
      </c>
      <c r="D580" s="6">
        <v>0</v>
      </c>
      <c r="E580" s="358">
        <f t="shared" si="110"/>
        <v>0</v>
      </c>
      <c r="F580" s="356">
        <v>0</v>
      </c>
      <c r="G580" s="363">
        <v>417</v>
      </c>
      <c r="H580" s="356">
        <f t="shared" si="109"/>
        <v>-417</v>
      </c>
      <c r="I580" s="361">
        <v>0</v>
      </c>
    </row>
    <row r="581" spans="2:9" x14ac:dyDescent="0.25">
      <c r="B581" s="354" t="s">
        <v>275</v>
      </c>
      <c r="C581" s="355">
        <v>37438</v>
      </c>
      <c r="D581" s="6">
        <v>0</v>
      </c>
      <c r="E581" s="358">
        <f t="shared" si="110"/>
        <v>0</v>
      </c>
      <c r="F581" s="356">
        <v>0</v>
      </c>
      <c r="G581" s="363">
        <v>417</v>
      </c>
      <c r="H581" s="356">
        <f t="shared" si="109"/>
        <v>-417</v>
      </c>
      <c r="I581" s="361">
        <v>0</v>
      </c>
    </row>
    <row r="582" spans="2:9" x14ac:dyDescent="0.25">
      <c r="B582" s="354" t="s">
        <v>275</v>
      </c>
      <c r="C582" s="355">
        <v>37469</v>
      </c>
      <c r="D582" s="6">
        <v>0</v>
      </c>
      <c r="E582" s="358">
        <f t="shared" si="110"/>
        <v>0</v>
      </c>
      <c r="F582" s="356">
        <v>0</v>
      </c>
      <c r="G582" s="363">
        <v>417</v>
      </c>
      <c r="H582" s="356">
        <f t="shared" si="109"/>
        <v>-417</v>
      </c>
      <c r="I582" s="361">
        <v>0</v>
      </c>
    </row>
    <row r="583" spans="2:9" x14ac:dyDescent="0.25">
      <c r="B583" s="354" t="s">
        <v>275</v>
      </c>
      <c r="C583" s="355">
        <v>37500</v>
      </c>
      <c r="D583" s="6">
        <v>0</v>
      </c>
      <c r="E583" s="358">
        <f t="shared" si="110"/>
        <v>0</v>
      </c>
      <c r="F583" s="356">
        <v>0</v>
      </c>
      <c r="G583" s="363">
        <v>417</v>
      </c>
      <c r="H583" s="356">
        <f t="shared" si="109"/>
        <v>-417</v>
      </c>
      <c r="I583" s="361">
        <v>0</v>
      </c>
    </row>
    <row r="584" spans="2:9" x14ac:dyDescent="0.25">
      <c r="B584" s="354" t="s">
        <v>275</v>
      </c>
      <c r="C584" s="355">
        <v>37530</v>
      </c>
      <c r="D584" s="6">
        <v>0</v>
      </c>
      <c r="E584" s="358">
        <f t="shared" si="110"/>
        <v>0</v>
      </c>
      <c r="F584" s="356">
        <v>0</v>
      </c>
      <c r="G584" s="363">
        <v>417</v>
      </c>
      <c r="H584" s="356">
        <f t="shared" si="109"/>
        <v>-417</v>
      </c>
      <c r="I584" s="361">
        <v>0</v>
      </c>
    </row>
    <row r="585" spans="2:9" x14ac:dyDescent="0.25">
      <c r="B585" s="354" t="s">
        <v>275</v>
      </c>
      <c r="C585" s="355">
        <v>37561</v>
      </c>
      <c r="D585" s="6">
        <v>0</v>
      </c>
      <c r="E585" s="358">
        <f t="shared" si="110"/>
        <v>0</v>
      </c>
      <c r="F585" s="356">
        <v>0</v>
      </c>
      <c r="G585" s="363">
        <v>417</v>
      </c>
      <c r="H585" s="356">
        <f t="shared" si="109"/>
        <v>-417</v>
      </c>
      <c r="I585" s="361">
        <v>0</v>
      </c>
    </row>
    <row r="586" spans="2:9" x14ac:dyDescent="0.25">
      <c r="B586" s="354" t="s">
        <v>275</v>
      </c>
      <c r="C586" s="355">
        <v>37591</v>
      </c>
      <c r="D586" s="6">
        <v>0</v>
      </c>
      <c r="E586" s="358">
        <f t="shared" si="110"/>
        <v>0</v>
      </c>
      <c r="F586" s="356">
        <v>0</v>
      </c>
      <c r="G586" s="363">
        <v>417</v>
      </c>
      <c r="H586" s="356">
        <f t="shared" si="109"/>
        <v>-417</v>
      </c>
      <c r="I586" s="361">
        <v>0</v>
      </c>
    </row>
    <row r="587" spans="2:9" x14ac:dyDescent="0.25">
      <c r="B587" s="354" t="s">
        <v>275</v>
      </c>
      <c r="C587" s="355">
        <v>37622</v>
      </c>
      <c r="D587" s="6">
        <v>0</v>
      </c>
      <c r="E587" s="358">
        <f t="shared" si="110"/>
        <v>0</v>
      </c>
      <c r="F587" s="356">
        <v>0</v>
      </c>
      <c r="G587" s="363">
        <v>417</v>
      </c>
      <c r="H587" s="356">
        <f t="shared" si="109"/>
        <v>-417</v>
      </c>
      <c r="I587" s="361">
        <v>0</v>
      </c>
    </row>
    <row r="588" spans="2:9" x14ac:dyDescent="0.25">
      <c r="B588" s="354" t="s">
        <v>275</v>
      </c>
      <c r="C588" s="355">
        <v>37653</v>
      </c>
      <c r="D588" s="6">
        <v>0</v>
      </c>
      <c r="E588" s="358">
        <f t="shared" si="110"/>
        <v>0</v>
      </c>
      <c r="F588" s="356">
        <v>0</v>
      </c>
      <c r="G588" s="363">
        <v>417</v>
      </c>
      <c r="H588" s="356">
        <f t="shared" si="109"/>
        <v>-417</v>
      </c>
      <c r="I588" s="361">
        <v>0</v>
      </c>
    </row>
    <row r="589" spans="2:9" x14ac:dyDescent="0.25">
      <c r="B589" s="354" t="s">
        <v>275</v>
      </c>
      <c r="C589" s="355">
        <v>37681</v>
      </c>
      <c r="D589" s="6">
        <v>0</v>
      </c>
      <c r="E589" s="358">
        <f t="shared" si="110"/>
        <v>0</v>
      </c>
      <c r="F589" s="356">
        <v>0</v>
      </c>
      <c r="G589" s="363">
        <v>417</v>
      </c>
      <c r="H589" s="356">
        <f t="shared" si="109"/>
        <v>-417</v>
      </c>
      <c r="I589" s="361">
        <v>0</v>
      </c>
    </row>
    <row r="590" spans="2:9" x14ac:dyDescent="0.25">
      <c r="B590" s="354" t="s">
        <v>275</v>
      </c>
      <c r="C590" s="355">
        <v>37712</v>
      </c>
      <c r="D590" s="6">
        <v>0</v>
      </c>
      <c r="E590" s="358">
        <f t="shared" si="110"/>
        <v>0</v>
      </c>
      <c r="F590" s="356">
        <v>0</v>
      </c>
      <c r="G590" s="363">
        <v>417</v>
      </c>
      <c r="H590" s="356">
        <f t="shared" si="109"/>
        <v>-417</v>
      </c>
      <c r="I590" s="361">
        <v>0</v>
      </c>
    </row>
    <row r="591" spans="2:9" x14ac:dyDescent="0.25">
      <c r="B591" s="354" t="s">
        <v>275</v>
      </c>
      <c r="C591" s="355">
        <v>37742</v>
      </c>
      <c r="D591" s="6">
        <v>0</v>
      </c>
      <c r="E591" s="358">
        <f t="shared" si="110"/>
        <v>0</v>
      </c>
      <c r="F591" s="356">
        <v>0</v>
      </c>
      <c r="G591" s="363">
        <v>417</v>
      </c>
      <c r="H591" s="356">
        <f t="shared" si="109"/>
        <v>-417</v>
      </c>
      <c r="I591" s="361">
        <v>0</v>
      </c>
    </row>
    <row r="592" spans="2:9" x14ac:dyDescent="0.25">
      <c r="B592" s="354" t="s">
        <v>275</v>
      </c>
      <c r="C592" s="355">
        <v>37773</v>
      </c>
      <c r="D592" s="6">
        <v>0</v>
      </c>
      <c r="E592" s="358">
        <f t="shared" si="110"/>
        <v>0</v>
      </c>
      <c r="F592" s="356">
        <v>0</v>
      </c>
      <c r="G592" s="363">
        <v>417</v>
      </c>
      <c r="H592" s="356">
        <f t="shared" si="109"/>
        <v>-417</v>
      </c>
      <c r="I592" s="361">
        <v>0</v>
      </c>
    </row>
    <row r="593" spans="2:9" x14ac:dyDescent="0.25">
      <c r="B593" s="354" t="s">
        <v>275</v>
      </c>
      <c r="C593" s="355">
        <v>37803</v>
      </c>
      <c r="D593" s="6">
        <v>1991</v>
      </c>
      <c r="E593" s="358">
        <f t="shared" si="110"/>
        <v>165.8503</v>
      </c>
      <c r="F593" s="356">
        <v>0</v>
      </c>
      <c r="G593" s="363">
        <v>417</v>
      </c>
      <c r="H593" s="356">
        <f t="shared" si="109"/>
        <v>-251.1497</v>
      </c>
      <c r="I593" s="361">
        <v>0</v>
      </c>
    </row>
    <row r="594" spans="2:9" x14ac:dyDescent="0.25">
      <c r="B594" s="354" t="s">
        <v>275</v>
      </c>
      <c r="C594" s="355">
        <v>37834</v>
      </c>
      <c r="D594" s="6">
        <v>4977</v>
      </c>
      <c r="E594" s="358">
        <f t="shared" si="110"/>
        <v>414.58409999999998</v>
      </c>
      <c r="F594" s="356">
        <v>0</v>
      </c>
      <c r="G594" s="363">
        <v>417</v>
      </c>
      <c r="H594" s="356">
        <f t="shared" si="109"/>
        <v>-2.4159000000000219</v>
      </c>
      <c r="I594" s="361">
        <v>0</v>
      </c>
    </row>
    <row r="595" spans="2:9" x14ac:dyDescent="0.25">
      <c r="B595" s="354" t="s">
        <v>275</v>
      </c>
      <c r="C595" s="355">
        <v>37865</v>
      </c>
      <c r="D595" s="6">
        <v>4977</v>
      </c>
      <c r="E595" s="358">
        <f t="shared" si="110"/>
        <v>414.58409999999998</v>
      </c>
      <c r="F595" s="356">
        <v>0</v>
      </c>
      <c r="G595" s="363">
        <v>417</v>
      </c>
      <c r="H595" s="356">
        <f t="shared" si="109"/>
        <v>-2.4159000000000219</v>
      </c>
      <c r="I595" s="361">
        <v>0</v>
      </c>
    </row>
    <row r="596" spans="2:9" x14ac:dyDescent="0.25">
      <c r="B596" s="354" t="s">
        <v>275</v>
      </c>
      <c r="C596" s="355">
        <v>37895</v>
      </c>
      <c r="D596" s="6">
        <v>4977</v>
      </c>
      <c r="E596" s="358">
        <f t="shared" si="110"/>
        <v>414.58409999999998</v>
      </c>
      <c r="F596" s="356">
        <v>0</v>
      </c>
      <c r="G596" s="363">
        <v>417</v>
      </c>
      <c r="H596" s="356">
        <f t="shared" si="109"/>
        <v>-2.4159000000000219</v>
      </c>
      <c r="I596" s="361">
        <v>0</v>
      </c>
    </row>
    <row r="597" spans="2:9" x14ac:dyDescent="0.25">
      <c r="B597" s="354" t="s">
        <v>275</v>
      </c>
      <c r="C597" s="355">
        <v>37926</v>
      </c>
      <c r="D597" s="6">
        <v>4977</v>
      </c>
      <c r="E597" s="358">
        <f t="shared" si="110"/>
        <v>414.58409999999998</v>
      </c>
      <c r="F597" s="356">
        <v>0</v>
      </c>
      <c r="G597" s="363">
        <v>417</v>
      </c>
      <c r="H597" s="356">
        <f t="shared" si="109"/>
        <v>-2.4159000000000219</v>
      </c>
      <c r="I597" s="361">
        <v>0</v>
      </c>
    </row>
    <row r="598" spans="2:9" x14ac:dyDescent="0.25">
      <c r="B598" s="354" t="s">
        <v>275</v>
      </c>
      <c r="C598" s="355">
        <v>37956</v>
      </c>
      <c r="D598" s="6">
        <v>4977</v>
      </c>
      <c r="E598" s="358">
        <f t="shared" si="110"/>
        <v>414.58409999999998</v>
      </c>
      <c r="F598" s="356">
        <v>0</v>
      </c>
      <c r="G598" s="363">
        <v>417</v>
      </c>
      <c r="H598" s="356">
        <f t="shared" si="109"/>
        <v>-2.4159000000000219</v>
      </c>
      <c r="I598" s="361">
        <v>0</v>
      </c>
    </row>
    <row r="599" spans="2:9" x14ac:dyDescent="0.25">
      <c r="B599" s="354" t="s">
        <v>275</v>
      </c>
      <c r="C599" s="355">
        <v>37987</v>
      </c>
      <c r="D599" s="6">
        <v>1284</v>
      </c>
      <c r="E599" s="358">
        <f t="shared" si="110"/>
        <v>106.9572</v>
      </c>
      <c r="F599" s="356">
        <v>0</v>
      </c>
      <c r="G599" s="363">
        <v>417</v>
      </c>
      <c r="H599" s="356">
        <f t="shared" si="109"/>
        <v>-310.0428</v>
      </c>
      <c r="I599" s="361">
        <v>0</v>
      </c>
    </row>
    <row r="600" spans="2:9" x14ac:dyDescent="0.25">
      <c r="B600" s="354" t="s">
        <v>275</v>
      </c>
      <c r="C600" s="355">
        <v>38018</v>
      </c>
      <c r="D600" s="6">
        <v>5119</v>
      </c>
      <c r="E600" s="358">
        <f t="shared" si="110"/>
        <v>426.41269999999997</v>
      </c>
      <c r="F600" s="356">
        <v>0</v>
      </c>
      <c r="G600" s="363">
        <v>417</v>
      </c>
      <c r="H600" s="356">
        <f t="shared" si="109"/>
        <v>9.4126999999999725</v>
      </c>
      <c r="I600" s="361">
        <v>0</v>
      </c>
    </row>
    <row r="601" spans="2:9" x14ac:dyDescent="0.25">
      <c r="B601" s="354" t="s">
        <v>275</v>
      </c>
      <c r="C601" s="355">
        <v>38047</v>
      </c>
      <c r="D601" s="6">
        <v>5119</v>
      </c>
      <c r="E601" s="358">
        <f t="shared" si="110"/>
        <v>426.41269999999997</v>
      </c>
      <c r="F601" s="356">
        <v>0</v>
      </c>
      <c r="G601" s="363">
        <v>417</v>
      </c>
      <c r="H601" s="356">
        <f t="shared" si="109"/>
        <v>9.4126999999999725</v>
      </c>
      <c r="I601" s="361">
        <v>0</v>
      </c>
    </row>
    <row r="602" spans="2:9" x14ac:dyDescent="0.25">
      <c r="B602" s="354" t="s">
        <v>275</v>
      </c>
      <c r="C602" s="355">
        <v>38078</v>
      </c>
      <c r="D602" s="6">
        <v>5119</v>
      </c>
      <c r="E602" s="358">
        <f t="shared" si="110"/>
        <v>426.41269999999997</v>
      </c>
      <c r="F602" s="356">
        <v>0</v>
      </c>
      <c r="G602" s="363">
        <v>417</v>
      </c>
      <c r="H602" s="356">
        <f t="shared" si="109"/>
        <v>9.4126999999999725</v>
      </c>
      <c r="I602" s="361">
        <v>0</v>
      </c>
    </row>
    <row r="603" spans="2:9" x14ac:dyDescent="0.25">
      <c r="B603" s="354" t="s">
        <v>275</v>
      </c>
      <c r="C603" s="355">
        <v>38108</v>
      </c>
      <c r="D603" s="6">
        <v>5119</v>
      </c>
      <c r="E603" s="358">
        <f t="shared" si="110"/>
        <v>426.41269999999997</v>
      </c>
      <c r="F603" s="356">
        <v>0</v>
      </c>
      <c r="G603" s="363">
        <v>417</v>
      </c>
      <c r="H603" s="356">
        <f t="shared" si="109"/>
        <v>9.4126999999999725</v>
      </c>
      <c r="I603" s="361">
        <v>0</v>
      </c>
    </row>
    <row r="604" spans="2:9" x14ac:dyDescent="0.25">
      <c r="B604" s="354" t="s">
        <v>275</v>
      </c>
      <c r="C604" s="355">
        <v>38139</v>
      </c>
      <c r="D604" s="6">
        <v>5119</v>
      </c>
      <c r="E604" s="358">
        <f t="shared" si="110"/>
        <v>426.41269999999997</v>
      </c>
      <c r="F604" s="356">
        <v>0</v>
      </c>
      <c r="G604" s="363">
        <v>417</v>
      </c>
      <c r="H604" s="356">
        <f t="shared" si="109"/>
        <v>9.4126999999999725</v>
      </c>
      <c r="I604" s="361">
        <v>0</v>
      </c>
    </row>
    <row r="605" spans="2:9" x14ac:dyDescent="0.25">
      <c r="B605" s="354" t="s">
        <v>275</v>
      </c>
      <c r="C605" s="355">
        <v>38169</v>
      </c>
      <c r="D605" s="6">
        <v>5119</v>
      </c>
      <c r="E605" s="358">
        <f t="shared" si="110"/>
        <v>426.41269999999997</v>
      </c>
      <c r="F605" s="356">
        <v>0</v>
      </c>
      <c r="G605" s="363">
        <v>417</v>
      </c>
      <c r="H605" s="356">
        <f t="shared" si="109"/>
        <v>9.4126999999999725</v>
      </c>
      <c r="I605" s="361">
        <v>0</v>
      </c>
    </row>
    <row r="606" spans="2:9" x14ac:dyDescent="0.25">
      <c r="B606" s="354" t="s">
        <v>275</v>
      </c>
      <c r="C606" s="355">
        <v>38200</v>
      </c>
      <c r="D606" s="6">
        <v>5119</v>
      </c>
      <c r="E606" s="358">
        <f t="shared" si="110"/>
        <v>426.41269999999997</v>
      </c>
      <c r="F606" s="356">
        <v>0</v>
      </c>
      <c r="G606" s="363">
        <v>417</v>
      </c>
      <c r="H606" s="356">
        <f t="shared" si="109"/>
        <v>9.4126999999999725</v>
      </c>
      <c r="I606" s="361">
        <v>0</v>
      </c>
    </row>
    <row r="607" spans="2:9" x14ac:dyDescent="0.25">
      <c r="B607" s="354" t="s">
        <v>275</v>
      </c>
      <c r="C607" s="355">
        <v>38231</v>
      </c>
      <c r="D607" s="6">
        <v>5119</v>
      </c>
      <c r="E607" s="358">
        <f t="shared" si="110"/>
        <v>426.41269999999997</v>
      </c>
      <c r="F607" s="356">
        <v>0</v>
      </c>
      <c r="G607" s="363">
        <v>417</v>
      </c>
      <c r="H607" s="356">
        <f t="shared" si="109"/>
        <v>9.4126999999999725</v>
      </c>
      <c r="I607" s="361">
        <v>0</v>
      </c>
    </row>
    <row r="608" spans="2:9" x14ac:dyDescent="0.25">
      <c r="B608" s="354" t="s">
        <v>275</v>
      </c>
      <c r="C608" s="355">
        <v>38261</v>
      </c>
      <c r="D608" s="6">
        <v>5260</v>
      </c>
      <c r="E608" s="358">
        <f t="shared" si="110"/>
        <v>438.15800000000002</v>
      </c>
      <c r="F608" s="356">
        <v>0</v>
      </c>
      <c r="G608" s="363">
        <v>417</v>
      </c>
      <c r="H608" s="356">
        <f t="shared" si="109"/>
        <v>21.158000000000015</v>
      </c>
      <c r="I608" s="361">
        <v>0</v>
      </c>
    </row>
    <row r="609" spans="2:9" x14ac:dyDescent="0.25">
      <c r="B609" s="354" t="s">
        <v>275</v>
      </c>
      <c r="C609" s="355">
        <v>38292</v>
      </c>
      <c r="D609" s="6">
        <v>5379</v>
      </c>
      <c r="E609" s="358">
        <f t="shared" si="110"/>
        <v>448.07069999999999</v>
      </c>
      <c r="F609" s="356">
        <v>0</v>
      </c>
      <c r="G609" s="363">
        <v>417</v>
      </c>
      <c r="H609" s="356">
        <f t="shared" si="109"/>
        <v>31.070699999999988</v>
      </c>
      <c r="I609" s="361">
        <v>0</v>
      </c>
    </row>
    <row r="610" spans="2:9" x14ac:dyDescent="0.25">
      <c r="B610" s="354" t="s">
        <v>275</v>
      </c>
      <c r="C610" s="355">
        <v>38322</v>
      </c>
      <c r="D610" s="6">
        <v>5379</v>
      </c>
      <c r="E610" s="358">
        <f t="shared" si="110"/>
        <v>448.07069999999999</v>
      </c>
      <c r="F610" s="356">
        <v>0</v>
      </c>
      <c r="G610" s="363">
        <v>417</v>
      </c>
      <c r="H610" s="356">
        <f t="shared" si="109"/>
        <v>31.070699999999988</v>
      </c>
      <c r="I610" s="361">
        <v>0</v>
      </c>
    </row>
    <row r="611" spans="2:9" x14ac:dyDescent="0.25">
      <c r="B611" s="354" t="s">
        <v>275</v>
      </c>
      <c r="C611" s="355">
        <v>38353</v>
      </c>
      <c r="D611" s="6">
        <v>5379</v>
      </c>
      <c r="E611" s="358">
        <f t="shared" si="110"/>
        <v>448.07069999999999</v>
      </c>
      <c r="F611" s="356">
        <v>0</v>
      </c>
      <c r="G611" s="363">
        <v>417</v>
      </c>
      <c r="H611" s="356">
        <f t="shared" si="109"/>
        <v>31.070699999999988</v>
      </c>
      <c r="I611" s="361">
        <v>0</v>
      </c>
    </row>
    <row r="612" spans="2:9" x14ac:dyDescent="0.25">
      <c r="B612" s="354" t="s">
        <v>275</v>
      </c>
      <c r="C612" s="355">
        <v>38384</v>
      </c>
      <c r="D612" s="6">
        <v>5379</v>
      </c>
      <c r="E612" s="358">
        <f t="shared" si="110"/>
        <v>448.07069999999999</v>
      </c>
      <c r="F612" s="356">
        <v>0</v>
      </c>
      <c r="G612" s="363">
        <v>417</v>
      </c>
      <c r="H612" s="356">
        <f t="shared" si="109"/>
        <v>31.070699999999988</v>
      </c>
      <c r="I612" s="361">
        <v>0</v>
      </c>
    </row>
    <row r="613" spans="2:9" x14ac:dyDescent="0.25">
      <c r="B613" s="354" t="s">
        <v>275</v>
      </c>
      <c r="C613" s="355">
        <v>38412</v>
      </c>
      <c r="D613" s="6">
        <v>5379</v>
      </c>
      <c r="E613" s="358">
        <f t="shared" si="110"/>
        <v>448.07069999999999</v>
      </c>
      <c r="F613" s="356">
        <v>0</v>
      </c>
      <c r="G613" s="363">
        <v>417</v>
      </c>
      <c r="H613" s="356">
        <f t="shared" si="109"/>
        <v>31.070699999999988</v>
      </c>
      <c r="I613" s="361">
        <v>0</v>
      </c>
    </row>
    <row r="614" spans="2:9" x14ac:dyDescent="0.25">
      <c r="B614" s="354" t="s">
        <v>275</v>
      </c>
      <c r="C614" s="355">
        <v>38443</v>
      </c>
      <c r="D614" s="6">
        <v>5379</v>
      </c>
      <c r="E614" s="358">
        <f t="shared" si="110"/>
        <v>448.07069999999999</v>
      </c>
      <c r="F614" s="356">
        <v>0</v>
      </c>
      <c r="G614" s="363">
        <v>417</v>
      </c>
      <c r="H614" s="356">
        <f t="shared" si="109"/>
        <v>31.070699999999988</v>
      </c>
      <c r="I614" s="361">
        <v>0</v>
      </c>
    </row>
    <row r="615" spans="2:9" x14ac:dyDescent="0.25">
      <c r="B615" s="354" t="s">
        <v>275</v>
      </c>
      <c r="C615" s="355">
        <v>38473</v>
      </c>
      <c r="D615" s="6">
        <v>10386</v>
      </c>
      <c r="E615" s="358">
        <f t="shared" si="110"/>
        <v>865.15380000000005</v>
      </c>
      <c r="F615" s="356">
        <v>0</v>
      </c>
      <c r="G615" s="363">
        <v>417</v>
      </c>
      <c r="H615" s="356">
        <f t="shared" si="109"/>
        <v>448.15380000000005</v>
      </c>
      <c r="I615" s="361">
        <v>0</v>
      </c>
    </row>
    <row r="616" spans="2:9" x14ac:dyDescent="0.25">
      <c r="B616" s="354" t="s">
        <v>275</v>
      </c>
      <c r="C616" s="355">
        <v>38504</v>
      </c>
      <c r="D616" s="6">
        <v>5487</v>
      </c>
      <c r="E616" s="358">
        <f t="shared" si="110"/>
        <v>457.06709999999998</v>
      </c>
      <c r="F616" s="356">
        <v>0</v>
      </c>
      <c r="G616" s="363">
        <v>417</v>
      </c>
      <c r="H616" s="356">
        <f t="shared" si="109"/>
        <v>40.067099999999982</v>
      </c>
      <c r="I616" s="361">
        <v>0</v>
      </c>
    </row>
    <row r="617" spans="2:9" x14ac:dyDescent="0.25">
      <c r="B617" s="354" t="s">
        <v>275</v>
      </c>
      <c r="C617" s="355">
        <v>38534</v>
      </c>
      <c r="D617" s="6">
        <v>5487</v>
      </c>
      <c r="E617" s="358">
        <f t="shared" si="110"/>
        <v>457.06709999999998</v>
      </c>
      <c r="F617" s="356">
        <v>0</v>
      </c>
      <c r="G617" s="363">
        <v>417</v>
      </c>
      <c r="H617" s="356">
        <f t="shared" si="109"/>
        <v>40.067099999999982</v>
      </c>
      <c r="I617" s="361">
        <v>0</v>
      </c>
    </row>
    <row r="618" spans="2:9" x14ac:dyDescent="0.25">
      <c r="B618" s="354" t="s">
        <v>275</v>
      </c>
      <c r="C618" s="355">
        <v>38565</v>
      </c>
      <c r="D618" s="6">
        <v>5487</v>
      </c>
      <c r="E618" s="358">
        <f t="shared" si="110"/>
        <v>457.06709999999998</v>
      </c>
      <c r="F618" s="356">
        <v>0</v>
      </c>
      <c r="G618" s="363">
        <v>417</v>
      </c>
      <c r="H618" s="356">
        <f t="shared" si="109"/>
        <v>40.067099999999982</v>
      </c>
      <c r="I618" s="361">
        <v>0</v>
      </c>
    </row>
    <row r="619" spans="2:9" x14ac:dyDescent="0.25">
      <c r="B619" s="354" t="s">
        <v>275</v>
      </c>
      <c r="C619" s="355">
        <v>38596</v>
      </c>
      <c r="D619" s="6">
        <v>5487</v>
      </c>
      <c r="E619" s="358">
        <f t="shared" si="110"/>
        <v>457.06709999999998</v>
      </c>
      <c r="F619" s="356">
        <v>0</v>
      </c>
      <c r="G619" s="363">
        <v>417</v>
      </c>
      <c r="H619" s="356">
        <f t="shared" si="109"/>
        <v>40.067099999999982</v>
      </c>
      <c r="I619" s="361">
        <v>0</v>
      </c>
    </row>
    <row r="620" spans="2:9" x14ac:dyDescent="0.25">
      <c r="B620" s="354" t="s">
        <v>275</v>
      </c>
      <c r="C620" s="355">
        <v>38626</v>
      </c>
      <c r="D620" s="6">
        <v>5596</v>
      </c>
      <c r="E620" s="358">
        <f t="shared" si="110"/>
        <v>466.14679999999998</v>
      </c>
      <c r="F620" s="356">
        <v>0</v>
      </c>
      <c r="G620" s="363">
        <v>417</v>
      </c>
      <c r="H620" s="356">
        <f t="shared" si="109"/>
        <v>49.146799999999985</v>
      </c>
      <c r="I620" s="361">
        <v>0</v>
      </c>
    </row>
    <row r="621" spans="2:9" x14ac:dyDescent="0.25">
      <c r="B621" s="354" t="s">
        <v>275</v>
      </c>
      <c r="C621" s="355">
        <v>38657</v>
      </c>
      <c r="D621" s="6">
        <v>5720</v>
      </c>
      <c r="E621" s="358">
        <f t="shared" si="110"/>
        <v>476.476</v>
      </c>
      <c r="F621" s="356">
        <v>0</v>
      </c>
      <c r="G621" s="363">
        <v>417</v>
      </c>
      <c r="H621" s="356">
        <f t="shared" si="109"/>
        <v>59.475999999999999</v>
      </c>
      <c r="I621" s="361">
        <v>0</v>
      </c>
    </row>
    <row r="622" spans="2:9" x14ac:dyDescent="0.25">
      <c r="B622" s="354" t="s">
        <v>275</v>
      </c>
      <c r="C622" s="355">
        <v>38687</v>
      </c>
      <c r="D622" s="6">
        <v>5720</v>
      </c>
      <c r="E622" s="358">
        <f t="shared" si="110"/>
        <v>476.476</v>
      </c>
      <c r="F622" s="356">
        <v>0</v>
      </c>
      <c r="G622" s="363">
        <v>417</v>
      </c>
      <c r="H622" s="356">
        <f t="shared" si="109"/>
        <v>59.475999999999999</v>
      </c>
      <c r="I622" s="361">
        <v>0</v>
      </c>
    </row>
    <row r="623" spans="2:9" x14ac:dyDescent="0.25">
      <c r="B623" s="354" t="s">
        <v>275</v>
      </c>
      <c r="C623" s="355">
        <v>38718</v>
      </c>
      <c r="D623" s="6">
        <v>5867</v>
      </c>
      <c r="E623" s="358">
        <f t="shared" si="110"/>
        <v>488.72109999999998</v>
      </c>
      <c r="F623" s="356">
        <v>0</v>
      </c>
      <c r="G623" s="363">
        <v>417</v>
      </c>
      <c r="H623" s="356">
        <f t="shared" si="109"/>
        <v>71.721099999999979</v>
      </c>
      <c r="I623" s="361">
        <v>0</v>
      </c>
    </row>
    <row r="624" spans="2:9" x14ac:dyDescent="0.25">
      <c r="B624" s="354" t="s">
        <v>275</v>
      </c>
      <c r="C624" s="355">
        <v>38749</v>
      </c>
      <c r="D624" s="6">
        <v>5867</v>
      </c>
      <c r="E624" s="358">
        <f t="shared" si="110"/>
        <v>488.72109999999998</v>
      </c>
      <c r="F624" s="356">
        <v>0</v>
      </c>
      <c r="G624" s="363">
        <v>417</v>
      </c>
      <c r="H624" s="356">
        <f t="shared" si="109"/>
        <v>71.721099999999979</v>
      </c>
      <c r="I624" s="361">
        <v>0</v>
      </c>
    </row>
    <row r="625" spans="2:9" x14ac:dyDescent="0.25">
      <c r="B625" s="354" t="s">
        <v>275</v>
      </c>
      <c r="C625" s="355">
        <v>38777</v>
      </c>
      <c r="D625" s="6">
        <v>5867</v>
      </c>
      <c r="E625" s="358">
        <f t="shared" si="110"/>
        <v>488.72109999999998</v>
      </c>
      <c r="F625" s="356">
        <v>0</v>
      </c>
      <c r="G625" s="363">
        <v>417</v>
      </c>
      <c r="H625" s="356">
        <f t="shared" si="109"/>
        <v>71.721099999999979</v>
      </c>
      <c r="I625" s="361">
        <v>0</v>
      </c>
    </row>
    <row r="626" spans="2:9" x14ac:dyDescent="0.25">
      <c r="B626" s="354" t="s">
        <v>275</v>
      </c>
      <c r="C626" s="355">
        <v>38808</v>
      </c>
      <c r="D626" s="6">
        <v>5941</v>
      </c>
      <c r="E626" s="358">
        <f t="shared" si="110"/>
        <v>494.88529999999997</v>
      </c>
      <c r="F626" s="356">
        <v>0</v>
      </c>
      <c r="G626" s="363">
        <v>417</v>
      </c>
      <c r="H626" s="356">
        <f t="shared" si="109"/>
        <v>77.885299999999972</v>
      </c>
      <c r="I626" s="361">
        <v>0</v>
      </c>
    </row>
    <row r="627" spans="2:9" x14ac:dyDescent="0.25">
      <c r="B627" s="354" t="s">
        <v>275</v>
      </c>
      <c r="C627" s="355">
        <v>38838</v>
      </c>
      <c r="D627" s="6">
        <v>5941</v>
      </c>
      <c r="E627" s="358">
        <f t="shared" ref="E627:E690" si="111">SUM(D627*8.33%)</f>
        <v>494.88529999999997</v>
      </c>
      <c r="F627" s="356">
        <v>0</v>
      </c>
      <c r="G627" s="363">
        <v>417</v>
      </c>
      <c r="H627" s="356">
        <f t="shared" si="109"/>
        <v>77.885299999999972</v>
      </c>
      <c r="I627" s="361">
        <v>0</v>
      </c>
    </row>
    <row r="628" spans="2:9" x14ac:dyDescent="0.25">
      <c r="B628" s="354" t="s">
        <v>275</v>
      </c>
      <c r="C628" s="355">
        <v>38869</v>
      </c>
      <c r="D628" s="6">
        <v>6182</v>
      </c>
      <c r="E628" s="358">
        <f t="shared" si="111"/>
        <v>514.9606</v>
      </c>
      <c r="F628" s="356">
        <v>0</v>
      </c>
      <c r="G628" s="363">
        <v>417</v>
      </c>
      <c r="H628" s="356">
        <f t="shared" si="109"/>
        <v>97.960599999999999</v>
      </c>
      <c r="I628" s="361">
        <v>0</v>
      </c>
    </row>
    <row r="629" spans="2:9" x14ac:dyDescent="0.25">
      <c r="B629" s="354" t="s">
        <v>275</v>
      </c>
      <c r="C629" s="355">
        <v>38899</v>
      </c>
      <c r="D629" s="6">
        <v>6182</v>
      </c>
      <c r="E629" s="358">
        <f t="shared" si="111"/>
        <v>514.9606</v>
      </c>
      <c r="F629" s="356">
        <v>0</v>
      </c>
      <c r="G629" s="363">
        <v>541</v>
      </c>
      <c r="H629" s="356">
        <f t="shared" si="109"/>
        <v>-26.039400000000001</v>
      </c>
      <c r="I629" s="361">
        <v>0</v>
      </c>
    </row>
    <row r="630" spans="2:9" x14ac:dyDescent="0.25">
      <c r="B630" s="354" t="s">
        <v>275</v>
      </c>
      <c r="C630" s="355">
        <v>38930</v>
      </c>
      <c r="D630" s="6">
        <v>6298</v>
      </c>
      <c r="E630" s="358">
        <f t="shared" si="111"/>
        <v>524.62339999999995</v>
      </c>
      <c r="F630" s="356">
        <v>0</v>
      </c>
      <c r="G630" s="354">
        <v>541</v>
      </c>
      <c r="H630" s="356">
        <f t="shared" ref="H630:H693" si="112">SUM(E630-G630)</f>
        <v>-16.376600000000053</v>
      </c>
      <c r="I630" s="361">
        <v>0</v>
      </c>
    </row>
    <row r="631" spans="2:9" x14ac:dyDescent="0.25">
      <c r="B631" s="354" t="s">
        <v>275</v>
      </c>
      <c r="C631" s="355">
        <v>38961</v>
      </c>
      <c r="D631" s="6">
        <v>6298</v>
      </c>
      <c r="E631" s="358">
        <f t="shared" si="111"/>
        <v>524.62339999999995</v>
      </c>
      <c r="F631" s="356">
        <v>0</v>
      </c>
      <c r="G631" s="354">
        <v>541</v>
      </c>
      <c r="H631" s="356">
        <f t="shared" si="112"/>
        <v>-16.376600000000053</v>
      </c>
      <c r="I631" s="361">
        <v>0</v>
      </c>
    </row>
    <row r="632" spans="2:9" x14ac:dyDescent="0.25">
      <c r="B632" s="354" t="s">
        <v>275</v>
      </c>
      <c r="C632" s="355">
        <v>38991</v>
      </c>
      <c r="D632" s="6">
        <v>6413</v>
      </c>
      <c r="E632" s="358">
        <f t="shared" si="111"/>
        <v>534.2029</v>
      </c>
      <c r="F632" s="356">
        <v>0</v>
      </c>
      <c r="G632" s="354">
        <v>541</v>
      </c>
      <c r="H632" s="356">
        <f t="shared" si="112"/>
        <v>-6.7971000000000004</v>
      </c>
      <c r="I632" s="361">
        <v>0</v>
      </c>
    </row>
    <row r="633" spans="2:9" x14ac:dyDescent="0.25">
      <c r="B633" s="354" t="s">
        <v>275</v>
      </c>
      <c r="C633" s="355">
        <v>39022</v>
      </c>
      <c r="D633" s="6">
        <v>6563</v>
      </c>
      <c r="E633" s="358">
        <f t="shared" si="111"/>
        <v>546.6979</v>
      </c>
      <c r="F633" s="356">
        <v>0</v>
      </c>
      <c r="G633" s="354">
        <v>541</v>
      </c>
      <c r="H633" s="356">
        <f t="shared" si="112"/>
        <v>5.6979000000000042</v>
      </c>
      <c r="I633" s="361">
        <v>0</v>
      </c>
    </row>
    <row r="634" spans="2:9" x14ac:dyDescent="0.25">
      <c r="B634" s="354" t="s">
        <v>275</v>
      </c>
      <c r="C634" s="355">
        <v>39052</v>
      </c>
      <c r="D634" s="6">
        <v>6563</v>
      </c>
      <c r="E634" s="358">
        <f t="shared" si="111"/>
        <v>546.6979</v>
      </c>
      <c r="F634" s="356">
        <v>0</v>
      </c>
      <c r="G634" s="354">
        <v>541</v>
      </c>
      <c r="H634" s="356">
        <f t="shared" si="112"/>
        <v>5.6979000000000042</v>
      </c>
      <c r="I634" s="361">
        <v>0</v>
      </c>
    </row>
    <row r="635" spans="2:9" x14ac:dyDescent="0.25">
      <c r="B635" s="354" t="s">
        <v>275</v>
      </c>
      <c r="C635" s="355">
        <v>39083</v>
      </c>
      <c r="D635" s="6">
        <v>6563</v>
      </c>
      <c r="E635" s="358">
        <f t="shared" si="111"/>
        <v>546.6979</v>
      </c>
      <c r="F635" s="356">
        <v>0</v>
      </c>
      <c r="G635" s="354">
        <v>541</v>
      </c>
      <c r="H635" s="356">
        <f t="shared" si="112"/>
        <v>5.6979000000000042</v>
      </c>
      <c r="I635" s="361">
        <v>0</v>
      </c>
    </row>
    <row r="636" spans="2:9" x14ac:dyDescent="0.25">
      <c r="B636" s="354" t="s">
        <v>275</v>
      </c>
      <c r="C636" s="355">
        <v>39114</v>
      </c>
      <c r="D636" s="6">
        <v>6720</v>
      </c>
      <c r="E636" s="358">
        <f t="shared" si="111"/>
        <v>559.77599999999995</v>
      </c>
      <c r="F636" s="356">
        <v>0</v>
      </c>
      <c r="G636" s="354">
        <v>541</v>
      </c>
      <c r="H636" s="356">
        <f t="shared" si="112"/>
        <v>18.775999999999954</v>
      </c>
      <c r="I636" s="361">
        <v>0</v>
      </c>
    </row>
    <row r="637" spans="2:9" x14ac:dyDescent="0.25">
      <c r="B637" s="354" t="s">
        <v>275</v>
      </c>
      <c r="C637" s="355">
        <v>39142</v>
      </c>
      <c r="D637" s="6">
        <v>6720</v>
      </c>
      <c r="E637" s="358">
        <f t="shared" si="111"/>
        <v>559.77599999999995</v>
      </c>
      <c r="F637" s="356">
        <v>0</v>
      </c>
      <c r="G637" s="354">
        <v>541</v>
      </c>
      <c r="H637" s="356">
        <f t="shared" si="112"/>
        <v>18.775999999999954</v>
      </c>
      <c r="I637" s="361">
        <v>0</v>
      </c>
    </row>
    <row r="638" spans="2:9" x14ac:dyDescent="0.25">
      <c r="B638" s="354" t="s">
        <v>275</v>
      </c>
      <c r="C638" s="355">
        <v>39173</v>
      </c>
      <c r="D638" s="6">
        <v>6720</v>
      </c>
      <c r="E638" s="358">
        <f t="shared" si="111"/>
        <v>559.77599999999995</v>
      </c>
      <c r="F638" s="356">
        <v>0</v>
      </c>
      <c r="G638" s="354">
        <v>541</v>
      </c>
      <c r="H638" s="356">
        <f t="shared" si="112"/>
        <v>18.775999999999954</v>
      </c>
      <c r="I638" s="361">
        <v>0</v>
      </c>
    </row>
    <row r="639" spans="2:9" x14ac:dyDescent="0.25">
      <c r="B639" s="354" t="s">
        <v>275</v>
      </c>
      <c r="C639" s="355">
        <v>39203</v>
      </c>
      <c r="D639" s="6">
        <v>7310</v>
      </c>
      <c r="E639" s="358">
        <f t="shared" si="111"/>
        <v>608.923</v>
      </c>
      <c r="F639" s="356">
        <v>0</v>
      </c>
      <c r="G639" s="354">
        <v>541</v>
      </c>
      <c r="H639" s="356">
        <f t="shared" si="112"/>
        <v>67.923000000000002</v>
      </c>
      <c r="I639" s="361">
        <v>0</v>
      </c>
    </row>
    <row r="640" spans="2:9" x14ac:dyDescent="0.25">
      <c r="B640" s="354" t="s">
        <v>275</v>
      </c>
      <c r="C640" s="355">
        <v>39234</v>
      </c>
      <c r="D640" s="6">
        <v>7310</v>
      </c>
      <c r="E640" s="358">
        <f t="shared" si="111"/>
        <v>608.923</v>
      </c>
      <c r="F640" s="356">
        <v>0</v>
      </c>
      <c r="G640" s="354">
        <v>541</v>
      </c>
      <c r="H640" s="356">
        <f t="shared" si="112"/>
        <v>67.923000000000002</v>
      </c>
      <c r="I640" s="361">
        <v>0</v>
      </c>
    </row>
    <row r="641" spans="2:9" x14ac:dyDescent="0.25">
      <c r="B641" s="354" t="s">
        <v>275</v>
      </c>
      <c r="C641" s="355">
        <v>39264</v>
      </c>
      <c r="D641" s="6">
        <v>7310</v>
      </c>
      <c r="E641" s="358">
        <f t="shared" si="111"/>
        <v>608.923</v>
      </c>
      <c r="F641" s="356">
        <v>0</v>
      </c>
      <c r="G641" s="354">
        <v>541</v>
      </c>
      <c r="H641" s="356">
        <f t="shared" si="112"/>
        <v>67.923000000000002</v>
      </c>
      <c r="I641" s="361">
        <v>0</v>
      </c>
    </row>
    <row r="642" spans="2:9" x14ac:dyDescent="0.25">
      <c r="B642" s="354" t="s">
        <v>275</v>
      </c>
      <c r="C642" s="355">
        <v>39295</v>
      </c>
      <c r="D642" s="6">
        <v>7310</v>
      </c>
      <c r="E642" s="358">
        <f t="shared" si="111"/>
        <v>608.923</v>
      </c>
      <c r="F642" s="356">
        <v>0</v>
      </c>
      <c r="G642" s="354">
        <v>541</v>
      </c>
      <c r="H642" s="356">
        <f t="shared" si="112"/>
        <v>67.923000000000002</v>
      </c>
      <c r="I642" s="361">
        <v>0</v>
      </c>
    </row>
    <row r="643" spans="2:9" x14ac:dyDescent="0.25">
      <c r="B643" s="354" t="s">
        <v>275</v>
      </c>
      <c r="C643" s="355">
        <v>39326</v>
      </c>
      <c r="D643" s="6">
        <v>7310</v>
      </c>
      <c r="E643" s="358">
        <f t="shared" si="111"/>
        <v>608.923</v>
      </c>
      <c r="F643" s="356">
        <v>0</v>
      </c>
      <c r="G643" s="354">
        <v>541</v>
      </c>
      <c r="H643" s="356">
        <f t="shared" si="112"/>
        <v>67.923000000000002</v>
      </c>
      <c r="I643" s="361">
        <v>0</v>
      </c>
    </row>
    <row r="644" spans="2:9" x14ac:dyDescent="0.25">
      <c r="B644" s="354" t="s">
        <v>275</v>
      </c>
      <c r="C644" s="355">
        <v>39356</v>
      </c>
      <c r="D644" s="6">
        <v>7310</v>
      </c>
      <c r="E644" s="358">
        <f t="shared" si="111"/>
        <v>608.923</v>
      </c>
      <c r="F644" s="356">
        <v>0</v>
      </c>
      <c r="G644" s="354">
        <v>541</v>
      </c>
      <c r="H644" s="356">
        <f t="shared" si="112"/>
        <v>67.923000000000002</v>
      </c>
      <c r="I644" s="361">
        <v>0</v>
      </c>
    </row>
    <row r="645" spans="2:9" x14ac:dyDescent="0.25">
      <c r="B645" s="354" t="s">
        <v>275</v>
      </c>
      <c r="C645" s="355">
        <v>39387</v>
      </c>
      <c r="D645" s="6">
        <v>7459</v>
      </c>
      <c r="E645" s="358">
        <f t="shared" si="111"/>
        <v>621.3347</v>
      </c>
      <c r="F645" s="356">
        <v>0</v>
      </c>
      <c r="G645" s="354">
        <v>541</v>
      </c>
      <c r="H645" s="356">
        <f t="shared" si="112"/>
        <v>80.334699999999998</v>
      </c>
      <c r="I645" s="361">
        <v>0</v>
      </c>
    </row>
    <row r="646" spans="2:9" x14ac:dyDescent="0.25">
      <c r="B646" s="354" t="s">
        <v>275</v>
      </c>
      <c r="C646" s="355">
        <v>39417</v>
      </c>
      <c r="D646" s="6">
        <v>7459</v>
      </c>
      <c r="E646" s="358">
        <f t="shared" si="111"/>
        <v>621.3347</v>
      </c>
      <c r="F646" s="356">
        <v>0</v>
      </c>
      <c r="G646" s="354">
        <v>541</v>
      </c>
      <c r="H646" s="356">
        <f t="shared" si="112"/>
        <v>80.334699999999998</v>
      </c>
      <c r="I646" s="361">
        <v>0</v>
      </c>
    </row>
    <row r="647" spans="2:9" x14ac:dyDescent="0.25">
      <c r="B647" s="354" t="s">
        <v>275</v>
      </c>
      <c r="C647" s="355">
        <v>39448</v>
      </c>
      <c r="D647" s="6">
        <v>7459</v>
      </c>
      <c r="E647" s="358">
        <f t="shared" si="111"/>
        <v>621.3347</v>
      </c>
      <c r="F647" s="356">
        <v>0</v>
      </c>
      <c r="G647" s="354">
        <v>541</v>
      </c>
      <c r="H647" s="356">
        <f t="shared" si="112"/>
        <v>80.334699999999998</v>
      </c>
      <c r="I647" s="361">
        <v>0</v>
      </c>
    </row>
    <row r="648" spans="2:9" x14ac:dyDescent="0.25">
      <c r="B648" s="354" t="s">
        <v>275</v>
      </c>
      <c r="C648" s="355">
        <v>39479</v>
      </c>
      <c r="D648" s="6">
        <v>7759</v>
      </c>
      <c r="E648" s="358">
        <f t="shared" si="111"/>
        <v>646.32470000000001</v>
      </c>
      <c r="F648" s="356">
        <v>0</v>
      </c>
      <c r="G648" s="354">
        <v>541</v>
      </c>
      <c r="H648" s="356">
        <f t="shared" si="112"/>
        <v>105.32470000000001</v>
      </c>
      <c r="I648" s="361">
        <v>0</v>
      </c>
    </row>
    <row r="649" spans="2:9" x14ac:dyDescent="0.25">
      <c r="B649" s="354" t="s">
        <v>275</v>
      </c>
      <c r="C649" s="355">
        <v>39508</v>
      </c>
      <c r="D649" s="6">
        <v>7759</v>
      </c>
      <c r="E649" s="358">
        <f t="shared" si="111"/>
        <v>646.32470000000001</v>
      </c>
      <c r="F649" s="356">
        <v>0</v>
      </c>
      <c r="G649" s="354">
        <v>541</v>
      </c>
      <c r="H649" s="356">
        <f t="shared" si="112"/>
        <v>105.32470000000001</v>
      </c>
      <c r="I649" s="361">
        <v>0</v>
      </c>
    </row>
    <row r="650" spans="2:9" x14ac:dyDescent="0.25">
      <c r="B650" s="354" t="s">
        <v>275</v>
      </c>
      <c r="C650" s="355">
        <v>39539</v>
      </c>
      <c r="D650" s="6">
        <v>7759</v>
      </c>
      <c r="E650" s="358">
        <f t="shared" si="111"/>
        <v>646.32470000000001</v>
      </c>
      <c r="F650" s="356">
        <v>0</v>
      </c>
      <c r="G650" s="354">
        <v>541</v>
      </c>
      <c r="H650" s="356">
        <f t="shared" si="112"/>
        <v>105.32470000000001</v>
      </c>
      <c r="I650" s="361">
        <v>0</v>
      </c>
    </row>
    <row r="651" spans="2:9" x14ac:dyDescent="0.25">
      <c r="B651" s="354" t="s">
        <v>275</v>
      </c>
      <c r="C651" s="355">
        <v>39569</v>
      </c>
      <c r="D651" s="6">
        <v>7759</v>
      </c>
      <c r="E651" s="358">
        <f t="shared" si="111"/>
        <v>646.32470000000001</v>
      </c>
      <c r="F651" s="356">
        <v>0</v>
      </c>
      <c r="G651" s="354">
        <v>541</v>
      </c>
      <c r="H651" s="356">
        <f t="shared" si="112"/>
        <v>105.32470000000001</v>
      </c>
      <c r="I651" s="361">
        <v>0</v>
      </c>
    </row>
    <row r="652" spans="2:9" x14ac:dyDescent="0.25">
      <c r="B652" s="354" t="s">
        <v>275</v>
      </c>
      <c r="C652" s="355">
        <v>39600</v>
      </c>
      <c r="D652" s="6">
        <v>8527</v>
      </c>
      <c r="E652" s="358">
        <f t="shared" si="111"/>
        <v>710.29909999999995</v>
      </c>
      <c r="F652" s="356">
        <v>0</v>
      </c>
      <c r="G652" s="354">
        <v>541</v>
      </c>
      <c r="H652" s="356">
        <f t="shared" si="112"/>
        <v>169.29909999999995</v>
      </c>
      <c r="I652" s="361">
        <v>0</v>
      </c>
    </row>
    <row r="653" spans="2:9" x14ac:dyDescent="0.25">
      <c r="B653" s="354" t="s">
        <v>275</v>
      </c>
      <c r="C653" s="355">
        <v>39630</v>
      </c>
      <c r="D653" s="6">
        <v>8120</v>
      </c>
      <c r="E653" s="358">
        <f t="shared" si="111"/>
        <v>676.39599999999996</v>
      </c>
      <c r="F653" s="356">
        <v>0</v>
      </c>
      <c r="G653" s="354">
        <v>541</v>
      </c>
      <c r="H653" s="356">
        <f t="shared" si="112"/>
        <v>135.39599999999996</v>
      </c>
      <c r="I653" s="361">
        <v>0</v>
      </c>
    </row>
    <row r="654" spans="2:9" x14ac:dyDescent="0.25">
      <c r="B654" s="354" t="s">
        <v>275</v>
      </c>
      <c r="C654" s="355">
        <v>39661</v>
      </c>
      <c r="D654" s="6">
        <v>8120</v>
      </c>
      <c r="E654" s="358">
        <f t="shared" si="111"/>
        <v>676.39599999999996</v>
      </c>
      <c r="F654" s="356">
        <v>0</v>
      </c>
      <c r="G654" s="354">
        <v>541</v>
      </c>
      <c r="H654" s="356">
        <f t="shared" si="112"/>
        <v>135.39599999999996</v>
      </c>
      <c r="I654" s="361">
        <v>0</v>
      </c>
    </row>
    <row r="655" spans="2:9" x14ac:dyDescent="0.25">
      <c r="B655" s="354" t="s">
        <v>275</v>
      </c>
      <c r="C655" s="355">
        <v>39692</v>
      </c>
      <c r="D655" s="6">
        <v>8120</v>
      </c>
      <c r="E655" s="358">
        <f t="shared" si="111"/>
        <v>676.39599999999996</v>
      </c>
      <c r="F655" s="356">
        <v>0</v>
      </c>
      <c r="G655" s="354">
        <v>541</v>
      </c>
      <c r="H655" s="356">
        <f t="shared" si="112"/>
        <v>135.39599999999996</v>
      </c>
      <c r="I655" s="361">
        <v>0</v>
      </c>
    </row>
    <row r="656" spans="2:9" x14ac:dyDescent="0.25">
      <c r="B656" s="354" t="s">
        <v>275</v>
      </c>
      <c r="C656" s="355">
        <v>39722</v>
      </c>
      <c r="D656" s="6">
        <v>8120</v>
      </c>
      <c r="E656" s="358">
        <f t="shared" si="111"/>
        <v>676.39599999999996</v>
      </c>
      <c r="F656" s="356">
        <v>0</v>
      </c>
      <c r="G656" s="354">
        <v>541</v>
      </c>
      <c r="H656" s="356">
        <f t="shared" si="112"/>
        <v>135.39599999999996</v>
      </c>
      <c r="I656" s="361">
        <v>0</v>
      </c>
    </row>
    <row r="657" spans="2:9" x14ac:dyDescent="0.25">
      <c r="B657" s="354" t="s">
        <v>275</v>
      </c>
      <c r="C657" s="355">
        <v>39753</v>
      </c>
      <c r="D657" s="6">
        <v>8282</v>
      </c>
      <c r="E657" s="358">
        <f t="shared" si="111"/>
        <v>689.89059999999995</v>
      </c>
      <c r="F657" s="356">
        <v>0</v>
      </c>
      <c r="G657" s="354">
        <v>541</v>
      </c>
      <c r="H657" s="356">
        <f t="shared" si="112"/>
        <v>148.89059999999995</v>
      </c>
      <c r="I657" s="361">
        <v>0</v>
      </c>
    </row>
    <row r="658" spans="2:9" x14ac:dyDescent="0.25">
      <c r="B658" s="354" t="s">
        <v>275</v>
      </c>
      <c r="C658" s="355">
        <v>39783</v>
      </c>
      <c r="D658" s="6">
        <v>8650</v>
      </c>
      <c r="E658" s="358">
        <f t="shared" si="111"/>
        <v>720.54499999999996</v>
      </c>
      <c r="F658" s="356">
        <v>0</v>
      </c>
      <c r="G658" s="354">
        <v>541</v>
      </c>
      <c r="H658" s="356">
        <f t="shared" si="112"/>
        <v>179.54499999999996</v>
      </c>
      <c r="I658" s="361">
        <v>0</v>
      </c>
    </row>
    <row r="659" spans="2:9" x14ac:dyDescent="0.25">
      <c r="B659" s="354" t="s">
        <v>275</v>
      </c>
      <c r="C659" s="355">
        <v>39814</v>
      </c>
      <c r="D659" s="6">
        <v>8650</v>
      </c>
      <c r="E659" s="358">
        <f t="shared" si="111"/>
        <v>720.54499999999996</v>
      </c>
      <c r="F659" s="356">
        <v>0</v>
      </c>
      <c r="G659" s="354">
        <v>541</v>
      </c>
      <c r="H659" s="356">
        <f t="shared" si="112"/>
        <v>179.54499999999996</v>
      </c>
      <c r="I659" s="361">
        <v>0</v>
      </c>
    </row>
    <row r="660" spans="2:9" x14ac:dyDescent="0.25">
      <c r="B660" s="354" t="s">
        <v>275</v>
      </c>
      <c r="C660" s="355">
        <v>39845</v>
      </c>
      <c r="D660" s="6">
        <v>8650</v>
      </c>
      <c r="E660" s="358">
        <f t="shared" si="111"/>
        <v>720.54499999999996</v>
      </c>
      <c r="F660" s="356">
        <v>0</v>
      </c>
      <c r="G660" s="354">
        <v>541</v>
      </c>
      <c r="H660" s="356">
        <f t="shared" si="112"/>
        <v>179.54499999999996</v>
      </c>
      <c r="I660" s="361">
        <v>0</v>
      </c>
    </row>
    <row r="661" spans="2:9" x14ac:dyDescent="0.25">
      <c r="B661" s="354" t="s">
        <v>275</v>
      </c>
      <c r="C661" s="355">
        <v>39873</v>
      </c>
      <c r="D661" s="6">
        <v>8650</v>
      </c>
      <c r="E661" s="358">
        <f t="shared" si="111"/>
        <v>720.54499999999996</v>
      </c>
      <c r="F661" s="356">
        <v>0</v>
      </c>
      <c r="G661" s="354">
        <v>541</v>
      </c>
      <c r="H661" s="356">
        <f t="shared" si="112"/>
        <v>179.54499999999996</v>
      </c>
      <c r="I661" s="361">
        <v>0</v>
      </c>
    </row>
    <row r="662" spans="2:9" x14ac:dyDescent="0.25">
      <c r="B662" s="354" t="s">
        <v>275</v>
      </c>
      <c r="C662" s="355">
        <v>39904</v>
      </c>
      <c r="D662" s="12">
        <v>9018</v>
      </c>
      <c r="E662" s="358">
        <f t="shared" si="111"/>
        <v>751.19939999999997</v>
      </c>
      <c r="F662" s="356">
        <v>0</v>
      </c>
      <c r="G662" s="354">
        <v>541</v>
      </c>
      <c r="H662" s="356">
        <f t="shared" si="112"/>
        <v>210.19939999999997</v>
      </c>
      <c r="I662" s="361">
        <v>0</v>
      </c>
    </row>
    <row r="663" spans="2:9" x14ac:dyDescent="0.25">
      <c r="B663" s="354" t="s">
        <v>275</v>
      </c>
      <c r="C663" s="355">
        <v>39934</v>
      </c>
      <c r="D663" s="12">
        <v>21024</v>
      </c>
      <c r="E663" s="358">
        <f t="shared" si="111"/>
        <v>1751.2991999999999</v>
      </c>
      <c r="F663" s="356">
        <v>0</v>
      </c>
      <c r="G663" s="354">
        <v>541</v>
      </c>
      <c r="H663" s="356">
        <f t="shared" si="112"/>
        <v>1210.2991999999999</v>
      </c>
      <c r="I663" s="361">
        <v>0</v>
      </c>
    </row>
    <row r="664" spans="2:9" x14ac:dyDescent="0.25">
      <c r="B664" s="354" t="s">
        <v>275</v>
      </c>
      <c r="C664" s="355">
        <v>39965</v>
      </c>
      <c r="D664" s="6">
        <v>12006</v>
      </c>
      <c r="E664" s="358">
        <f t="shared" si="111"/>
        <v>1000.0998</v>
      </c>
      <c r="F664" s="356">
        <v>0</v>
      </c>
      <c r="G664" s="354">
        <v>541</v>
      </c>
      <c r="H664" s="356">
        <f t="shared" si="112"/>
        <v>459.09979999999996</v>
      </c>
      <c r="I664" s="361">
        <v>0</v>
      </c>
    </row>
    <row r="665" spans="2:9" x14ac:dyDescent="0.25">
      <c r="B665" s="354" t="s">
        <v>275</v>
      </c>
      <c r="C665" s="355">
        <v>39995</v>
      </c>
      <c r="D665" s="6">
        <v>12006</v>
      </c>
      <c r="E665" s="358">
        <f t="shared" si="111"/>
        <v>1000.0998</v>
      </c>
      <c r="F665" s="356">
        <v>0</v>
      </c>
      <c r="G665" s="354">
        <v>541</v>
      </c>
      <c r="H665" s="356">
        <f t="shared" si="112"/>
        <v>459.09979999999996</v>
      </c>
      <c r="I665" s="361">
        <v>0</v>
      </c>
    </row>
    <row r="666" spans="2:9" x14ac:dyDescent="0.25">
      <c r="B666" s="354" t="s">
        <v>275</v>
      </c>
      <c r="C666" s="355">
        <v>40026</v>
      </c>
      <c r="D666" s="6">
        <v>12377</v>
      </c>
      <c r="E666" s="358">
        <f t="shared" si="111"/>
        <v>1031.0040999999999</v>
      </c>
      <c r="F666" s="356">
        <v>0</v>
      </c>
      <c r="G666" s="354">
        <v>541</v>
      </c>
      <c r="H666" s="356">
        <f t="shared" si="112"/>
        <v>490.00409999999988</v>
      </c>
      <c r="I666" s="361">
        <v>0</v>
      </c>
    </row>
    <row r="667" spans="2:9" x14ac:dyDescent="0.25">
      <c r="B667" s="354" t="s">
        <v>275</v>
      </c>
      <c r="C667" s="355">
        <v>40057</v>
      </c>
      <c r="D667" s="6">
        <v>12377</v>
      </c>
      <c r="E667" s="358">
        <f t="shared" si="111"/>
        <v>1031.0040999999999</v>
      </c>
      <c r="F667" s="356">
        <v>0</v>
      </c>
      <c r="G667" s="354">
        <v>541</v>
      </c>
      <c r="H667" s="356">
        <f t="shared" si="112"/>
        <v>490.00409999999988</v>
      </c>
      <c r="I667" s="361">
        <v>0</v>
      </c>
    </row>
    <row r="668" spans="2:9" x14ac:dyDescent="0.25">
      <c r="B668" s="354" t="s">
        <v>275</v>
      </c>
      <c r="C668" s="355">
        <v>40087</v>
      </c>
      <c r="D668" s="6">
        <v>12377</v>
      </c>
      <c r="E668" s="358">
        <f t="shared" si="111"/>
        <v>1031.0040999999999</v>
      </c>
      <c r="F668" s="356">
        <v>0</v>
      </c>
      <c r="G668" s="354">
        <v>541</v>
      </c>
      <c r="H668" s="356">
        <f t="shared" si="112"/>
        <v>490.00409999999988</v>
      </c>
      <c r="I668" s="361">
        <v>0</v>
      </c>
    </row>
    <row r="669" spans="2:9" x14ac:dyDescent="0.25">
      <c r="B669" s="354" t="s">
        <v>275</v>
      </c>
      <c r="C669" s="355">
        <v>40118</v>
      </c>
      <c r="D669" s="6">
        <v>12377</v>
      </c>
      <c r="E669" s="358">
        <f t="shared" si="111"/>
        <v>1031.0040999999999</v>
      </c>
      <c r="F669" s="356">
        <v>0</v>
      </c>
      <c r="G669" s="354">
        <v>541</v>
      </c>
      <c r="H669" s="356">
        <f t="shared" si="112"/>
        <v>490.00409999999988</v>
      </c>
      <c r="I669" s="361">
        <v>0</v>
      </c>
    </row>
    <row r="670" spans="2:9" x14ac:dyDescent="0.25">
      <c r="B670" s="354" t="s">
        <v>275</v>
      </c>
      <c r="C670" s="355">
        <v>40148</v>
      </c>
      <c r="D670" s="6">
        <v>12377</v>
      </c>
      <c r="E670" s="358">
        <f t="shared" si="111"/>
        <v>1031.0040999999999</v>
      </c>
      <c r="F670" s="356">
        <v>0</v>
      </c>
      <c r="G670" s="354">
        <v>541</v>
      </c>
      <c r="H670" s="356">
        <f t="shared" si="112"/>
        <v>490.00409999999988</v>
      </c>
      <c r="I670" s="361">
        <v>0</v>
      </c>
    </row>
    <row r="671" spans="2:9" x14ac:dyDescent="0.25">
      <c r="B671" s="354" t="s">
        <v>275</v>
      </c>
      <c r="C671" s="355">
        <v>40179</v>
      </c>
      <c r="D671" s="6">
        <v>13017</v>
      </c>
      <c r="E671" s="358">
        <f t="shared" si="111"/>
        <v>1084.3161</v>
      </c>
      <c r="F671" s="356">
        <v>0</v>
      </c>
      <c r="G671" s="354">
        <v>541</v>
      </c>
      <c r="H671" s="356">
        <f t="shared" si="112"/>
        <v>543.31610000000001</v>
      </c>
      <c r="I671" s="361">
        <v>0</v>
      </c>
    </row>
    <row r="672" spans="2:9" x14ac:dyDescent="0.25">
      <c r="B672" s="354" t="s">
        <v>275</v>
      </c>
      <c r="C672" s="355">
        <v>40210</v>
      </c>
      <c r="D672" s="6">
        <v>13017</v>
      </c>
      <c r="E672" s="358">
        <f t="shared" si="111"/>
        <v>1084.3161</v>
      </c>
      <c r="F672" s="356">
        <v>0</v>
      </c>
      <c r="G672" s="354">
        <v>541</v>
      </c>
      <c r="H672" s="356">
        <f t="shared" si="112"/>
        <v>543.31610000000001</v>
      </c>
      <c r="I672" s="361">
        <v>0</v>
      </c>
    </row>
    <row r="673" spans="2:9" x14ac:dyDescent="0.25">
      <c r="B673" s="354" t="s">
        <v>275</v>
      </c>
      <c r="C673" s="355">
        <v>40238</v>
      </c>
      <c r="D673" s="6">
        <v>13017</v>
      </c>
      <c r="E673" s="358">
        <f t="shared" si="111"/>
        <v>1084.3161</v>
      </c>
      <c r="F673" s="356">
        <v>0</v>
      </c>
      <c r="G673" s="354">
        <v>541</v>
      </c>
      <c r="H673" s="356">
        <f t="shared" si="112"/>
        <v>543.31610000000001</v>
      </c>
      <c r="I673" s="361">
        <v>0</v>
      </c>
    </row>
    <row r="674" spans="2:9" x14ac:dyDescent="0.25">
      <c r="B674" s="354" t="s">
        <v>275</v>
      </c>
      <c r="C674" s="355">
        <v>40269</v>
      </c>
      <c r="D674" s="6">
        <v>22956</v>
      </c>
      <c r="E674" s="358">
        <f t="shared" si="111"/>
        <v>1912.2348</v>
      </c>
      <c r="F674" s="356">
        <v>0</v>
      </c>
      <c r="G674" s="354">
        <v>541</v>
      </c>
      <c r="H674" s="356">
        <f t="shared" si="112"/>
        <v>1371.2348</v>
      </c>
      <c r="I674" s="361">
        <v>0</v>
      </c>
    </row>
    <row r="675" spans="2:9" x14ac:dyDescent="0.25">
      <c r="B675" s="354" t="s">
        <v>275</v>
      </c>
      <c r="C675" s="355">
        <v>40299</v>
      </c>
      <c r="D675" s="6">
        <v>13551</v>
      </c>
      <c r="E675" s="358">
        <f t="shared" si="111"/>
        <v>1128.7982999999999</v>
      </c>
      <c r="F675" s="356">
        <v>0</v>
      </c>
      <c r="G675" s="354">
        <v>541</v>
      </c>
      <c r="H675" s="356">
        <f t="shared" si="112"/>
        <v>587.79829999999993</v>
      </c>
      <c r="I675" s="361">
        <v>0</v>
      </c>
    </row>
    <row r="676" spans="2:9" x14ac:dyDescent="0.25">
      <c r="B676" s="354" t="s">
        <v>275</v>
      </c>
      <c r="C676" s="355">
        <v>40330</v>
      </c>
      <c r="D676" s="6">
        <v>13551</v>
      </c>
      <c r="E676" s="358">
        <f t="shared" si="111"/>
        <v>1128.7982999999999</v>
      </c>
      <c r="F676" s="356">
        <v>0</v>
      </c>
      <c r="G676" s="354">
        <v>541</v>
      </c>
      <c r="H676" s="356">
        <f t="shared" si="112"/>
        <v>587.79829999999993</v>
      </c>
      <c r="I676" s="361">
        <v>0</v>
      </c>
    </row>
    <row r="677" spans="2:9" x14ac:dyDescent="0.25">
      <c r="B677" s="354" t="s">
        <v>275</v>
      </c>
      <c r="C677" s="355">
        <v>40360</v>
      </c>
      <c r="D677" s="6">
        <v>13551</v>
      </c>
      <c r="E677" s="358">
        <f t="shared" si="111"/>
        <v>1128.7982999999999</v>
      </c>
      <c r="F677" s="356">
        <v>0</v>
      </c>
      <c r="G677" s="354">
        <v>541</v>
      </c>
      <c r="H677" s="356">
        <f t="shared" si="112"/>
        <v>587.79829999999993</v>
      </c>
      <c r="I677" s="361">
        <v>0</v>
      </c>
    </row>
    <row r="678" spans="2:9" x14ac:dyDescent="0.25">
      <c r="B678" s="354" t="s">
        <v>275</v>
      </c>
      <c r="C678" s="355">
        <v>40391</v>
      </c>
      <c r="D678" s="6">
        <v>13945</v>
      </c>
      <c r="E678" s="358">
        <f t="shared" si="111"/>
        <v>1161.6185</v>
      </c>
      <c r="F678" s="356">
        <v>0</v>
      </c>
      <c r="G678" s="354">
        <v>541</v>
      </c>
      <c r="H678" s="356">
        <f t="shared" si="112"/>
        <v>620.61850000000004</v>
      </c>
      <c r="I678" s="361">
        <v>0</v>
      </c>
    </row>
    <row r="679" spans="2:9" x14ac:dyDescent="0.25">
      <c r="B679" s="354" t="s">
        <v>275</v>
      </c>
      <c r="C679" s="355">
        <v>40422</v>
      </c>
      <c r="D679" s="6">
        <v>13945</v>
      </c>
      <c r="E679" s="358">
        <f t="shared" si="111"/>
        <v>1161.6185</v>
      </c>
      <c r="F679" s="356">
        <v>0</v>
      </c>
      <c r="G679" s="354">
        <v>541</v>
      </c>
      <c r="H679" s="356">
        <f t="shared" si="112"/>
        <v>620.61850000000004</v>
      </c>
      <c r="I679" s="361">
        <v>0</v>
      </c>
    </row>
    <row r="680" spans="2:9" x14ac:dyDescent="0.25">
      <c r="B680" s="354" t="s">
        <v>275</v>
      </c>
      <c r="C680" s="355">
        <v>40452</v>
      </c>
      <c r="D680" s="6">
        <v>13945</v>
      </c>
      <c r="E680" s="358">
        <f t="shared" si="111"/>
        <v>1161.6185</v>
      </c>
      <c r="F680" s="356">
        <v>0</v>
      </c>
      <c r="G680" s="354">
        <v>541</v>
      </c>
      <c r="H680" s="356">
        <f t="shared" si="112"/>
        <v>620.61850000000004</v>
      </c>
      <c r="I680" s="361">
        <v>0</v>
      </c>
    </row>
    <row r="681" spans="2:9" x14ac:dyDescent="0.25">
      <c r="B681" s="354" t="s">
        <v>275</v>
      </c>
      <c r="C681" s="355">
        <v>40483</v>
      </c>
      <c r="D681" s="6">
        <v>13945</v>
      </c>
      <c r="E681" s="358">
        <f t="shared" si="111"/>
        <v>1161.6185</v>
      </c>
      <c r="F681" s="356">
        <v>0</v>
      </c>
      <c r="G681" s="354">
        <v>541</v>
      </c>
      <c r="H681" s="356">
        <f t="shared" si="112"/>
        <v>620.61850000000004</v>
      </c>
      <c r="I681" s="361">
        <v>0</v>
      </c>
    </row>
    <row r="682" spans="2:9" x14ac:dyDescent="0.25">
      <c r="B682" s="354" t="s">
        <v>275</v>
      </c>
      <c r="C682" s="355">
        <v>40513</v>
      </c>
      <c r="D682" s="6">
        <v>13945</v>
      </c>
      <c r="E682" s="358">
        <f t="shared" si="111"/>
        <v>1161.6185</v>
      </c>
      <c r="F682" s="356">
        <v>0</v>
      </c>
      <c r="G682" s="354">
        <v>541</v>
      </c>
      <c r="H682" s="356">
        <f t="shared" si="112"/>
        <v>620.61850000000004</v>
      </c>
      <c r="I682" s="361">
        <v>0</v>
      </c>
    </row>
    <row r="683" spans="2:9" x14ac:dyDescent="0.25">
      <c r="B683" s="354" t="s">
        <v>275</v>
      </c>
      <c r="C683" s="355">
        <v>40544</v>
      </c>
      <c r="D683" s="6">
        <v>14823</v>
      </c>
      <c r="E683" s="358">
        <f t="shared" si="111"/>
        <v>1234.7558999999999</v>
      </c>
      <c r="F683" s="356">
        <v>0</v>
      </c>
      <c r="G683" s="354">
        <v>541</v>
      </c>
      <c r="H683" s="356">
        <f t="shared" si="112"/>
        <v>693.75589999999988</v>
      </c>
      <c r="I683" s="361">
        <v>0</v>
      </c>
    </row>
    <row r="684" spans="2:9" x14ac:dyDescent="0.25">
      <c r="B684" s="354" t="s">
        <v>275</v>
      </c>
      <c r="C684" s="355">
        <v>40575</v>
      </c>
      <c r="D684" s="6">
        <v>14823</v>
      </c>
      <c r="E684" s="358">
        <f t="shared" si="111"/>
        <v>1234.7558999999999</v>
      </c>
      <c r="F684" s="356">
        <v>0</v>
      </c>
      <c r="G684" s="354">
        <v>541</v>
      </c>
      <c r="H684" s="356">
        <f t="shared" si="112"/>
        <v>693.75589999999988</v>
      </c>
      <c r="I684" s="361">
        <v>0</v>
      </c>
    </row>
    <row r="685" spans="2:9" x14ac:dyDescent="0.25">
      <c r="B685" s="354" t="s">
        <v>275</v>
      </c>
      <c r="C685" s="355">
        <v>40603</v>
      </c>
      <c r="D685" s="6">
        <v>14823</v>
      </c>
      <c r="E685" s="358">
        <f t="shared" si="111"/>
        <v>1234.7558999999999</v>
      </c>
      <c r="F685" s="356">
        <v>0</v>
      </c>
      <c r="G685" s="354">
        <v>541</v>
      </c>
      <c r="H685" s="356">
        <f t="shared" si="112"/>
        <v>693.75589999999988</v>
      </c>
      <c r="I685" s="361">
        <v>0</v>
      </c>
    </row>
    <row r="686" spans="2:9" x14ac:dyDescent="0.25">
      <c r="B686" s="354" t="s">
        <v>275</v>
      </c>
      <c r="C686" s="355">
        <v>40634</v>
      </c>
      <c r="D686" s="6">
        <v>14823</v>
      </c>
      <c r="E686" s="358">
        <f t="shared" si="111"/>
        <v>1234.7558999999999</v>
      </c>
      <c r="F686" s="356">
        <v>0</v>
      </c>
      <c r="G686" s="354">
        <v>541</v>
      </c>
      <c r="H686" s="356">
        <f t="shared" si="112"/>
        <v>693.75589999999988</v>
      </c>
      <c r="I686" s="361">
        <v>0</v>
      </c>
    </row>
    <row r="687" spans="2:9" x14ac:dyDescent="0.25">
      <c r="B687" s="354" t="s">
        <v>275</v>
      </c>
      <c r="C687" s="355">
        <v>40664</v>
      </c>
      <c r="D687" s="6">
        <v>25307</v>
      </c>
      <c r="E687" s="358">
        <f t="shared" si="111"/>
        <v>2108.0731000000001</v>
      </c>
      <c r="F687" s="356">
        <v>0</v>
      </c>
      <c r="G687" s="354">
        <v>541</v>
      </c>
      <c r="H687" s="356">
        <f t="shared" si="112"/>
        <v>1567.0731000000001</v>
      </c>
      <c r="I687" s="361">
        <v>0</v>
      </c>
    </row>
    <row r="688" spans="2:9" x14ac:dyDescent="0.25">
      <c r="B688" s="354" t="s">
        <v>275</v>
      </c>
      <c r="C688" s="355">
        <v>40695</v>
      </c>
      <c r="D688" s="6">
        <v>14823</v>
      </c>
      <c r="E688" s="358">
        <f t="shared" si="111"/>
        <v>1234.7558999999999</v>
      </c>
      <c r="F688" s="356">
        <v>0</v>
      </c>
      <c r="G688" s="354">
        <v>541</v>
      </c>
      <c r="H688" s="356">
        <f t="shared" si="112"/>
        <v>693.75589999999988</v>
      </c>
      <c r="I688" s="361">
        <v>0</v>
      </c>
    </row>
    <row r="689" spans="2:9" x14ac:dyDescent="0.25">
      <c r="B689" s="354" t="s">
        <v>275</v>
      </c>
      <c r="C689" s="355">
        <v>40725</v>
      </c>
      <c r="D689" s="6">
        <v>14823</v>
      </c>
      <c r="E689" s="358">
        <f t="shared" si="111"/>
        <v>1234.7558999999999</v>
      </c>
      <c r="F689" s="356">
        <v>0</v>
      </c>
      <c r="G689" s="354">
        <v>541</v>
      </c>
      <c r="H689" s="356">
        <f t="shared" si="112"/>
        <v>693.75589999999988</v>
      </c>
      <c r="I689" s="361">
        <v>0</v>
      </c>
    </row>
    <row r="690" spans="2:9" x14ac:dyDescent="0.25">
      <c r="B690" s="354" t="s">
        <v>275</v>
      </c>
      <c r="C690" s="355">
        <v>40756</v>
      </c>
      <c r="D690" s="6">
        <v>15269</v>
      </c>
      <c r="E690" s="358">
        <f t="shared" si="111"/>
        <v>1271.9077</v>
      </c>
      <c r="F690" s="356">
        <v>0</v>
      </c>
      <c r="G690" s="354">
        <v>541</v>
      </c>
      <c r="H690" s="356">
        <f t="shared" si="112"/>
        <v>730.90769999999998</v>
      </c>
      <c r="I690" s="361">
        <v>0</v>
      </c>
    </row>
    <row r="691" spans="2:9" x14ac:dyDescent="0.25">
      <c r="B691" s="354" t="s">
        <v>275</v>
      </c>
      <c r="C691" s="355">
        <v>40787</v>
      </c>
      <c r="D691" s="6">
        <v>15269</v>
      </c>
      <c r="E691" s="358">
        <f t="shared" ref="E691:E754" si="113">SUM(D691*8.33%)</f>
        <v>1271.9077</v>
      </c>
      <c r="F691" s="356">
        <v>0</v>
      </c>
      <c r="G691" s="354">
        <v>541</v>
      </c>
      <c r="H691" s="356">
        <f t="shared" si="112"/>
        <v>730.90769999999998</v>
      </c>
      <c r="I691" s="361">
        <v>0</v>
      </c>
    </row>
    <row r="692" spans="2:9" x14ac:dyDescent="0.25">
      <c r="B692" s="354" t="s">
        <v>275</v>
      </c>
      <c r="C692" s="355">
        <v>40817</v>
      </c>
      <c r="D692" s="6">
        <v>15269</v>
      </c>
      <c r="E692" s="358">
        <f t="shared" si="113"/>
        <v>1271.9077</v>
      </c>
      <c r="F692" s="356">
        <v>0</v>
      </c>
      <c r="G692" s="354">
        <v>541</v>
      </c>
      <c r="H692" s="356">
        <f t="shared" si="112"/>
        <v>730.90769999999998</v>
      </c>
      <c r="I692" s="361">
        <v>0</v>
      </c>
    </row>
    <row r="693" spans="2:9" x14ac:dyDescent="0.25">
      <c r="B693" s="354" t="s">
        <v>275</v>
      </c>
      <c r="C693" s="355">
        <v>40848</v>
      </c>
      <c r="D693" s="6">
        <v>15269</v>
      </c>
      <c r="E693" s="358">
        <f t="shared" si="113"/>
        <v>1271.9077</v>
      </c>
      <c r="F693" s="356">
        <v>0</v>
      </c>
      <c r="G693" s="354">
        <v>541</v>
      </c>
      <c r="H693" s="356">
        <f t="shared" si="112"/>
        <v>730.90769999999998</v>
      </c>
      <c r="I693" s="361">
        <v>0</v>
      </c>
    </row>
    <row r="694" spans="2:9" x14ac:dyDescent="0.25">
      <c r="B694" s="354" t="s">
        <v>275</v>
      </c>
      <c r="C694" s="355">
        <v>40878</v>
      </c>
      <c r="D694" s="6">
        <v>15269</v>
      </c>
      <c r="E694" s="358">
        <f t="shared" si="113"/>
        <v>1271.9077</v>
      </c>
      <c r="F694" s="356">
        <v>0</v>
      </c>
      <c r="G694" s="354">
        <v>541</v>
      </c>
      <c r="H694" s="356">
        <f t="shared" ref="H694:H757" si="114">SUM(E694-G694)</f>
        <v>730.90769999999998</v>
      </c>
      <c r="I694" s="361">
        <v>0</v>
      </c>
    </row>
    <row r="695" spans="2:9" x14ac:dyDescent="0.25">
      <c r="B695" s="354" t="s">
        <v>275</v>
      </c>
      <c r="C695" s="355">
        <v>40909</v>
      </c>
      <c r="D695" s="6">
        <v>15269</v>
      </c>
      <c r="E695" s="358">
        <f t="shared" si="113"/>
        <v>1271.9077</v>
      </c>
      <c r="F695" s="356">
        <v>0</v>
      </c>
      <c r="G695" s="354">
        <v>541</v>
      </c>
      <c r="H695" s="356">
        <f t="shared" si="114"/>
        <v>730.90769999999998</v>
      </c>
      <c r="I695" s="361">
        <v>0</v>
      </c>
    </row>
    <row r="696" spans="2:9" x14ac:dyDescent="0.25">
      <c r="B696" s="354" t="s">
        <v>275</v>
      </c>
      <c r="C696" s="355">
        <v>40940</v>
      </c>
      <c r="D696" s="6">
        <v>16400</v>
      </c>
      <c r="E696" s="358">
        <f t="shared" si="113"/>
        <v>1366.12</v>
      </c>
      <c r="F696" s="356">
        <v>0</v>
      </c>
      <c r="G696" s="354">
        <v>541</v>
      </c>
      <c r="H696" s="356">
        <f t="shared" si="114"/>
        <v>825.11999999999989</v>
      </c>
      <c r="I696" s="361">
        <v>0</v>
      </c>
    </row>
    <row r="697" spans="2:9" x14ac:dyDescent="0.25">
      <c r="B697" s="354" t="s">
        <v>275</v>
      </c>
      <c r="C697" s="355">
        <v>40969</v>
      </c>
      <c r="D697" s="6">
        <v>16400</v>
      </c>
      <c r="E697" s="358">
        <f t="shared" si="113"/>
        <v>1366.12</v>
      </c>
      <c r="F697" s="356">
        <v>0</v>
      </c>
      <c r="G697" s="354">
        <v>541</v>
      </c>
      <c r="H697" s="356">
        <f t="shared" si="114"/>
        <v>825.11999999999989</v>
      </c>
      <c r="I697" s="361">
        <v>0</v>
      </c>
    </row>
    <row r="698" spans="2:9" x14ac:dyDescent="0.25">
      <c r="B698" s="354" t="s">
        <v>275</v>
      </c>
      <c r="C698" s="355">
        <v>41000</v>
      </c>
      <c r="D698" s="6">
        <v>16400</v>
      </c>
      <c r="E698" s="358">
        <f t="shared" si="113"/>
        <v>1366.12</v>
      </c>
      <c r="F698" s="356">
        <v>0</v>
      </c>
      <c r="G698" s="354">
        <v>541</v>
      </c>
      <c r="H698" s="356">
        <f t="shared" si="114"/>
        <v>825.11999999999989</v>
      </c>
      <c r="I698" s="361">
        <v>0</v>
      </c>
    </row>
    <row r="699" spans="2:9" x14ac:dyDescent="0.25">
      <c r="B699" s="354" t="s">
        <v>275</v>
      </c>
      <c r="C699" s="355">
        <v>41030</v>
      </c>
      <c r="D699" s="6">
        <v>16400</v>
      </c>
      <c r="E699" s="358">
        <f t="shared" si="113"/>
        <v>1366.12</v>
      </c>
      <c r="F699" s="356">
        <v>0</v>
      </c>
      <c r="G699" s="354">
        <v>541</v>
      </c>
      <c r="H699" s="356">
        <f t="shared" si="114"/>
        <v>825.11999999999989</v>
      </c>
      <c r="I699" s="361">
        <v>0</v>
      </c>
    </row>
    <row r="700" spans="2:9" x14ac:dyDescent="0.25">
      <c r="B700" s="354" t="s">
        <v>275</v>
      </c>
      <c r="C700" s="355">
        <v>41061</v>
      </c>
      <c r="D700" s="6">
        <v>16400</v>
      </c>
      <c r="E700" s="358">
        <f t="shared" si="113"/>
        <v>1366.12</v>
      </c>
      <c r="F700" s="356">
        <v>0</v>
      </c>
      <c r="G700" s="354">
        <v>541</v>
      </c>
      <c r="H700" s="356">
        <f t="shared" si="114"/>
        <v>825.11999999999989</v>
      </c>
      <c r="I700" s="361">
        <v>0</v>
      </c>
    </row>
    <row r="701" spans="2:9" x14ac:dyDescent="0.25">
      <c r="B701" s="354" t="s">
        <v>275</v>
      </c>
      <c r="C701" s="355">
        <v>41091</v>
      </c>
      <c r="D701" s="6">
        <v>16400</v>
      </c>
      <c r="E701" s="358">
        <f t="shared" si="113"/>
        <v>1366.12</v>
      </c>
      <c r="F701" s="356">
        <v>0</v>
      </c>
      <c r="G701" s="354">
        <v>541</v>
      </c>
      <c r="H701" s="356">
        <f t="shared" si="114"/>
        <v>825.11999999999989</v>
      </c>
      <c r="I701" s="361">
        <v>0</v>
      </c>
    </row>
    <row r="702" spans="2:9" x14ac:dyDescent="0.25">
      <c r="B702" s="354" t="s">
        <v>275</v>
      </c>
      <c r="C702" s="355">
        <v>41122</v>
      </c>
      <c r="D702" s="6">
        <v>16893</v>
      </c>
      <c r="E702" s="358">
        <f t="shared" si="113"/>
        <v>1407.1868999999999</v>
      </c>
      <c r="F702" s="356">
        <v>0</v>
      </c>
      <c r="G702" s="354">
        <v>541</v>
      </c>
      <c r="H702" s="356">
        <f t="shared" si="114"/>
        <v>866.18689999999992</v>
      </c>
      <c r="I702" s="361">
        <v>0</v>
      </c>
    </row>
    <row r="703" spans="2:9" x14ac:dyDescent="0.25">
      <c r="B703" s="354" t="s">
        <v>275</v>
      </c>
      <c r="C703" s="355">
        <v>41153</v>
      </c>
      <c r="D703" s="6">
        <v>16893</v>
      </c>
      <c r="E703" s="358">
        <f t="shared" si="113"/>
        <v>1407.1868999999999</v>
      </c>
      <c r="F703" s="356">
        <v>0</v>
      </c>
      <c r="G703" s="354">
        <v>541</v>
      </c>
      <c r="H703" s="356">
        <f t="shared" si="114"/>
        <v>866.18689999999992</v>
      </c>
      <c r="I703" s="361">
        <v>0</v>
      </c>
    </row>
    <row r="704" spans="2:9" x14ac:dyDescent="0.25">
      <c r="B704" s="354" t="s">
        <v>275</v>
      </c>
      <c r="C704" s="355">
        <v>41183</v>
      </c>
      <c r="D704" s="6">
        <v>16893</v>
      </c>
      <c r="E704" s="358">
        <f t="shared" si="113"/>
        <v>1407.1868999999999</v>
      </c>
      <c r="F704" s="356">
        <v>0</v>
      </c>
      <c r="G704" s="354">
        <v>541</v>
      </c>
      <c r="H704" s="356">
        <f t="shared" si="114"/>
        <v>866.18689999999992</v>
      </c>
      <c r="I704" s="361">
        <v>0</v>
      </c>
    </row>
    <row r="705" spans="2:9" x14ac:dyDescent="0.25">
      <c r="B705" s="354" t="s">
        <v>275</v>
      </c>
      <c r="C705" s="355">
        <v>41214</v>
      </c>
      <c r="D705" s="6">
        <v>16893</v>
      </c>
      <c r="E705" s="358">
        <f t="shared" si="113"/>
        <v>1407.1868999999999</v>
      </c>
      <c r="F705" s="356">
        <v>0</v>
      </c>
      <c r="G705" s="354">
        <v>541</v>
      </c>
      <c r="H705" s="356">
        <f t="shared" si="114"/>
        <v>866.18689999999992</v>
      </c>
      <c r="I705" s="361">
        <v>0</v>
      </c>
    </row>
    <row r="706" spans="2:9" x14ac:dyDescent="0.25">
      <c r="B706" s="354" t="s">
        <v>275</v>
      </c>
      <c r="C706" s="355">
        <v>41244</v>
      </c>
      <c r="D706" s="6">
        <v>16893</v>
      </c>
      <c r="E706" s="358">
        <f t="shared" si="113"/>
        <v>1407.1868999999999</v>
      </c>
      <c r="F706" s="356">
        <v>0</v>
      </c>
      <c r="G706" s="354">
        <v>541</v>
      </c>
      <c r="H706" s="356">
        <f t="shared" si="114"/>
        <v>866.18689999999992</v>
      </c>
      <c r="I706" s="361">
        <v>0</v>
      </c>
    </row>
    <row r="707" spans="2:9" x14ac:dyDescent="0.25">
      <c r="B707" s="354" t="s">
        <v>275</v>
      </c>
      <c r="C707" s="355">
        <v>41275</v>
      </c>
      <c r="D707" s="6">
        <v>16893</v>
      </c>
      <c r="E707" s="358">
        <f t="shared" si="113"/>
        <v>1407.1868999999999</v>
      </c>
      <c r="F707" s="356">
        <v>0</v>
      </c>
      <c r="G707" s="354">
        <v>541</v>
      </c>
      <c r="H707" s="356">
        <f t="shared" si="114"/>
        <v>866.18689999999992</v>
      </c>
      <c r="I707" s="361">
        <v>0</v>
      </c>
    </row>
    <row r="708" spans="2:9" x14ac:dyDescent="0.25">
      <c r="B708" s="354" t="s">
        <v>275</v>
      </c>
      <c r="C708" s="355">
        <v>41306</v>
      </c>
      <c r="D708" s="6">
        <v>17708</v>
      </c>
      <c r="E708" s="358">
        <f t="shared" si="113"/>
        <v>1475.0763999999999</v>
      </c>
      <c r="F708" s="356">
        <v>0</v>
      </c>
      <c r="G708" s="354">
        <v>541</v>
      </c>
      <c r="H708" s="356">
        <f t="shared" si="114"/>
        <v>934.07639999999992</v>
      </c>
      <c r="I708" s="361">
        <v>0</v>
      </c>
    </row>
    <row r="709" spans="2:9" x14ac:dyDescent="0.25">
      <c r="B709" s="354" t="s">
        <v>275</v>
      </c>
      <c r="C709" s="355">
        <v>41334</v>
      </c>
      <c r="D709" s="6">
        <v>17708</v>
      </c>
      <c r="E709" s="358">
        <f t="shared" si="113"/>
        <v>1475.0763999999999</v>
      </c>
      <c r="F709" s="356">
        <v>0</v>
      </c>
      <c r="G709" s="354">
        <v>541</v>
      </c>
      <c r="H709" s="356">
        <f t="shared" si="114"/>
        <v>934.07639999999992</v>
      </c>
      <c r="I709" s="361">
        <v>0</v>
      </c>
    </row>
    <row r="710" spans="2:9" x14ac:dyDescent="0.25">
      <c r="B710" s="354" t="s">
        <v>275</v>
      </c>
      <c r="C710" s="355">
        <v>41365</v>
      </c>
      <c r="D710" s="12">
        <v>23057</v>
      </c>
      <c r="E710" s="358">
        <f t="shared" si="113"/>
        <v>1920.6480999999999</v>
      </c>
      <c r="F710" s="356">
        <v>0</v>
      </c>
      <c r="G710" s="354">
        <v>541</v>
      </c>
      <c r="H710" s="356">
        <f t="shared" si="114"/>
        <v>1379.6480999999999</v>
      </c>
      <c r="I710" s="361">
        <v>0</v>
      </c>
    </row>
    <row r="711" spans="2:9" x14ac:dyDescent="0.25">
      <c r="B711" s="354" t="s">
        <v>275</v>
      </c>
      <c r="C711" s="355">
        <v>41395</v>
      </c>
      <c r="D711" s="6">
        <v>19061</v>
      </c>
      <c r="E711" s="358">
        <f t="shared" si="113"/>
        <v>1587.7812999999999</v>
      </c>
      <c r="F711" s="356">
        <v>0</v>
      </c>
      <c r="G711" s="354">
        <v>541</v>
      </c>
      <c r="H711" s="356">
        <f t="shared" si="114"/>
        <v>1046.7812999999999</v>
      </c>
      <c r="I711" s="361">
        <v>0</v>
      </c>
    </row>
    <row r="712" spans="2:9" x14ac:dyDescent="0.25">
      <c r="B712" s="354" t="s">
        <v>275</v>
      </c>
      <c r="C712" s="355">
        <v>41426</v>
      </c>
      <c r="D712" s="6">
        <v>19061</v>
      </c>
      <c r="E712" s="358">
        <f t="shared" si="113"/>
        <v>1587.7812999999999</v>
      </c>
      <c r="F712" s="356">
        <v>0</v>
      </c>
      <c r="G712" s="354">
        <v>541</v>
      </c>
      <c r="H712" s="356">
        <f t="shared" si="114"/>
        <v>1046.7812999999999</v>
      </c>
      <c r="I712" s="361">
        <v>0</v>
      </c>
    </row>
    <row r="713" spans="2:9" x14ac:dyDescent="0.25">
      <c r="B713" s="354" t="s">
        <v>275</v>
      </c>
      <c r="C713" s="355">
        <v>41456</v>
      </c>
      <c r="D713" s="6">
        <v>19061</v>
      </c>
      <c r="E713" s="358">
        <f t="shared" si="113"/>
        <v>1587.7812999999999</v>
      </c>
      <c r="F713" s="356">
        <v>0</v>
      </c>
      <c r="G713" s="354">
        <v>541</v>
      </c>
      <c r="H713" s="356">
        <f t="shared" si="114"/>
        <v>1046.7812999999999</v>
      </c>
      <c r="I713" s="361">
        <v>0</v>
      </c>
    </row>
    <row r="714" spans="2:9" x14ac:dyDescent="0.25">
      <c r="B714" s="354" t="s">
        <v>275</v>
      </c>
      <c r="C714" s="355">
        <v>41487</v>
      </c>
      <c r="D714" s="6">
        <v>19638</v>
      </c>
      <c r="E714" s="358">
        <f t="shared" si="113"/>
        <v>1635.8453999999999</v>
      </c>
      <c r="F714" s="356">
        <v>0</v>
      </c>
      <c r="G714" s="354">
        <v>541</v>
      </c>
      <c r="H714" s="356">
        <f t="shared" si="114"/>
        <v>1094.8453999999999</v>
      </c>
      <c r="I714" s="361">
        <v>0</v>
      </c>
    </row>
    <row r="715" spans="2:9" x14ac:dyDescent="0.25">
      <c r="B715" s="354" t="s">
        <v>275</v>
      </c>
      <c r="C715" s="355">
        <v>41518</v>
      </c>
      <c r="D715" s="6">
        <v>19638</v>
      </c>
      <c r="E715" s="358">
        <f t="shared" si="113"/>
        <v>1635.8453999999999</v>
      </c>
      <c r="F715" s="356">
        <v>0</v>
      </c>
      <c r="G715" s="354">
        <v>541</v>
      </c>
      <c r="H715" s="356">
        <f t="shared" si="114"/>
        <v>1094.8453999999999</v>
      </c>
      <c r="I715" s="361">
        <v>0</v>
      </c>
    </row>
    <row r="716" spans="2:9" x14ac:dyDescent="0.25">
      <c r="B716" s="354" t="s">
        <v>275</v>
      </c>
      <c r="C716" s="355">
        <v>41548</v>
      </c>
      <c r="D716" s="6">
        <v>19638</v>
      </c>
      <c r="E716" s="358">
        <f t="shared" si="113"/>
        <v>1635.8453999999999</v>
      </c>
      <c r="F716" s="356">
        <v>0</v>
      </c>
      <c r="G716" s="354">
        <v>541</v>
      </c>
      <c r="H716" s="356">
        <f t="shared" si="114"/>
        <v>1094.8453999999999</v>
      </c>
      <c r="I716" s="361">
        <v>0</v>
      </c>
    </row>
    <row r="717" spans="2:9" x14ac:dyDescent="0.25">
      <c r="B717" s="354" t="s">
        <v>275</v>
      </c>
      <c r="C717" s="355">
        <v>41579</v>
      </c>
      <c r="D717" s="6">
        <v>19638</v>
      </c>
      <c r="E717" s="358">
        <f t="shared" si="113"/>
        <v>1635.8453999999999</v>
      </c>
      <c r="F717" s="356">
        <v>0</v>
      </c>
      <c r="G717" s="354">
        <v>541</v>
      </c>
      <c r="H717" s="356">
        <f t="shared" si="114"/>
        <v>1094.8453999999999</v>
      </c>
      <c r="I717" s="361">
        <v>0</v>
      </c>
    </row>
    <row r="718" spans="2:9" x14ac:dyDescent="0.25">
      <c r="B718" s="354" t="s">
        <v>275</v>
      </c>
      <c r="C718" s="355">
        <v>41609</v>
      </c>
      <c r="D718" s="6">
        <v>19638</v>
      </c>
      <c r="E718" s="358">
        <f t="shared" si="113"/>
        <v>1635.8453999999999</v>
      </c>
      <c r="F718" s="356">
        <v>0</v>
      </c>
      <c r="G718" s="354">
        <v>541</v>
      </c>
      <c r="H718" s="356">
        <f t="shared" si="114"/>
        <v>1094.8453999999999</v>
      </c>
      <c r="I718" s="361">
        <v>0</v>
      </c>
    </row>
    <row r="719" spans="2:9" x14ac:dyDescent="0.25">
      <c r="B719" s="354" t="s">
        <v>275</v>
      </c>
      <c r="C719" s="355">
        <v>41640</v>
      </c>
      <c r="D719" s="6">
        <v>19638</v>
      </c>
      <c r="E719" s="358">
        <f t="shared" si="113"/>
        <v>1635.8453999999999</v>
      </c>
      <c r="F719" s="356">
        <v>0</v>
      </c>
      <c r="G719" s="354">
        <v>541</v>
      </c>
      <c r="H719" s="356">
        <f t="shared" si="114"/>
        <v>1094.8453999999999</v>
      </c>
      <c r="I719" s="361">
        <v>0</v>
      </c>
    </row>
    <row r="720" spans="2:9" x14ac:dyDescent="0.25">
      <c r="B720" s="354" t="s">
        <v>275</v>
      </c>
      <c r="C720" s="355">
        <v>41671</v>
      </c>
      <c r="D720" s="6">
        <v>20414</v>
      </c>
      <c r="E720" s="358">
        <f t="shared" si="113"/>
        <v>1700.4862000000001</v>
      </c>
      <c r="F720" s="356">
        <v>0</v>
      </c>
      <c r="G720" s="354">
        <v>541</v>
      </c>
      <c r="H720" s="356">
        <f t="shared" si="114"/>
        <v>1159.4862000000001</v>
      </c>
      <c r="I720" s="361">
        <v>0</v>
      </c>
    </row>
    <row r="721" spans="2:9" x14ac:dyDescent="0.25">
      <c r="B721" s="354" t="s">
        <v>275</v>
      </c>
      <c r="C721" s="355">
        <v>41699</v>
      </c>
      <c r="D721" s="6">
        <v>20414</v>
      </c>
      <c r="E721" s="358">
        <f t="shared" si="113"/>
        <v>1700.4862000000001</v>
      </c>
      <c r="F721" s="356">
        <v>0</v>
      </c>
      <c r="G721" s="354">
        <v>541</v>
      </c>
      <c r="H721" s="356">
        <f t="shared" si="114"/>
        <v>1159.4862000000001</v>
      </c>
      <c r="I721" s="361">
        <v>0</v>
      </c>
    </row>
    <row r="722" spans="2:9" x14ac:dyDescent="0.25">
      <c r="B722" s="354" t="s">
        <v>275</v>
      </c>
      <c r="C722" s="355">
        <v>41730</v>
      </c>
      <c r="D722" s="6">
        <v>20414</v>
      </c>
      <c r="E722" s="358">
        <f t="shared" si="113"/>
        <v>1700.4862000000001</v>
      </c>
      <c r="F722" s="356">
        <v>0</v>
      </c>
      <c r="G722" s="354">
        <v>541</v>
      </c>
      <c r="H722" s="356">
        <f t="shared" si="114"/>
        <v>1159.4862000000001</v>
      </c>
      <c r="I722" s="361">
        <v>0</v>
      </c>
    </row>
    <row r="723" spans="2:9" x14ac:dyDescent="0.25">
      <c r="B723" s="354" t="s">
        <v>275</v>
      </c>
      <c r="C723" s="355">
        <v>41760</v>
      </c>
      <c r="D723" s="6">
        <v>20414</v>
      </c>
      <c r="E723" s="358">
        <f t="shared" si="113"/>
        <v>1700.4862000000001</v>
      </c>
      <c r="F723" s="356">
        <v>0</v>
      </c>
      <c r="G723" s="354">
        <v>541</v>
      </c>
      <c r="H723" s="356">
        <f t="shared" si="114"/>
        <v>1159.4862000000001</v>
      </c>
      <c r="I723" s="361">
        <v>0</v>
      </c>
    </row>
    <row r="724" spans="2:9" x14ac:dyDescent="0.25">
      <c r="B724" s="354" t="s">
        <v>275</v>
      </c>
      <c r="C724" s="355">
        <v>41791</v>
      </c>
      <c r="D724" s="6">
        <v>20414</v>
      </c>
      <c r="E724" s="358">
        <f t="shared" si="113"/>
        <v>1700.4862000000001</v>
      </c>
      <c r="F724" s="356">
        <v>0</v>
      </c>
      <c r="G724" s="354">
        <v>541</v>
      </c>
      <c r="H724" s="356">
        <f t="shared" si="114"/>
        <v>1159.4862000000001</v>
      </c>
      <c r="I724" s="361">
        <v>0</v>
      </c>
    </row>
    <row r="725" spans="2:9" x14ac:dyDescent="0.25">
      <c r="B725" s="354" t="s">
        <v>275</v>
      </c>
      <c r="C725" s="355">
        <v>41821</v>
      </c>
      <c r="D725" s="6">
        <v>20414</v>
      </c>
      <c r="E725" s="358">
        <f t="shared" si="113"/>
        <v>1700.4862000000001</v>
      </c>
      <c r="F725" s="356">
        <v>0</v>
      </c>
      <c r="G725" s="354">
        <v>541</v>
      </c>
      <c r="H725" s="356">
        <f t="shared" si="114"/>
        <v>1159.4862000000001</v>
      </c>
      <c r="I725" s="361">
        <v>0</v>
      </c>
    </row>
    <row r="726" spans="2:9" x14ac:dyDescent="0.25">
      <c r="B726" s="354" t="s">
        <v>275</v>
      </c>
      <c r="C726" s="355">
        <v>41852</v>
      </c>
      <c r="D726" s="6">
        <v>21030</v>
      </c>
      <c r="E726" s="358">
        <f t="shared" si="113"/>
        <v>1751.799</v>
      </c>
      <c r="F726" s="356">
        <v>0</v>
      </c>
      <c r="G726" s="354">
        <v>541</v>
      </c>
      <c r="H726" s="356">
        <f t="shared" si="114"/>
        <v>1210.799</v>
      </c>
      <c r="I726" s="361">
        <v>0</v>
      </c>
    </row>
    <row r="727" spans="2:9" x14ac:dyDescent="0.25">
      <c r="B727" s="354" t="s">
        <v>275</v>
      </c>
      <c r="C727" s="355">
        <v>41883</v>
      </c>
      <c r="D727" s="6">
        <v>21030</v>
      </c>
      <c r="E727" s="358">
        <f t="shared" si="113"/>
        <v>1751.799</v>
      </c>
      <c r="F727" s="356">
        <f t="shared" ref="F727:F771" si="115">SUM(D727-G727)*1.16%</f>
        <v>229.44799999999998</v>
      </c>
      <c r="G727" s="354">
        <v>1250</v>
      </c>
      <c r="H727" s="356">
        <f t="shared" si="114"/>
        <v>501.79899999999998</v>
      </c>
      <c r="I727" s="361">
        <v>0</v>
      </c>
    </row>
    <row r="728" spans="2:9" x14ac:dyDescent="0.25">
      <c r="B728" s="354" t="s">
        <v>275</v>
      </c>
      <c r="C728" s="355">
        <v>41913</v>
      </c>
      <c r="D728" s="6">
        <v>21030</v>
      </c>
      <c r="E728" s="358">
        <f t="shared" si="113"/>
        <v>1751.799</v>
      </c>
      <c r="F728" s="356">
        <f t="shared" si="115"/>
        <v>229.44799999999998</v>
      </c>
      <c r="G728" s="354">
        <v>1250</v>
      </c>
      <c r="H728" s="356">
        <f t="shared" si="114"/>
        <v>501.79899999999998</v>
      </c>
      <c r="I728" s="361">
        <v>0</v>
      </c>
    </row>
    <row r="729" spans="2:9" x14ac:dyDescent="0.25">
      <c r="B729" s="354" t="s">
        <v>275</v>
      </c>
      <c r="C729" s="355">
        <v>41944</v>
      </c>
      <c r="D729" s="6">
        <v>21030</v>
      </c>
      <c r="E729" s="358">
        <f t="shared" si="113"/>
        <v>1751.799</v>
      </c>
      <c r="F729" s="356">
        <f t="shared" si="115"/>
        <v>229.44799999999998</v>
      </c>
      <c r="G729" s="354">
        <v>1250</v>
      </c>
      <c r="H729" s="356">
        <f t="shared" si="114"/>
        <v>501.79899999999998</v>
      </c>
      <c r="I729" s="361">
        <v>0</v>
      </c>
    </row>
    <row r="730" spans="2:9" x14ac:dyDescent="0.25">
      <c r="B730" s="354" t="s">
        <v>275</v>
      </c>
      <c r="C730" s="355">
        <v>41974</v>
      </c>
      <c r="D730" s="6">
        <v>21030</v>
      </c>
      <c r="E730" s="358">
        <f t="shared" si="113"/>
        <v>1751.799</v>
      </c>
      <c r="F730" s="356">
        <f t="shared" si="115"/>
        <v>229.44799999999998</v>
      </c>
      <c r="G730" s="354">
        <v>1250</v>
      </c>
      <c r="H730" s="356">
        <f t="shared" si="114"/>
        <v>501.79899999999998</v>
      </c>
      <c r="I730" s="361">
        <v>0</v>
      </c>
    </row>
    <row r="731" spans="2:9" x14ac:dyDescent="0.25">
      <c r="B731" s="354" t="s">
        <v>275</v>
      </c>
      <c r="C731" s="355">
        <v>42005</v>
      </c>
      <c r="D731" s="6">
        <v>21030</v>
      </c>
      <c r="E731" s="358">
        <f t="shared" si="113"/>
        <v>1751.799</v>
      </c>
      <c r="F731" s="356">
        <f t="shared" si="115"/>
        <v>229.44799999999998</v>
      </c>
      <c r="G731" s="354">
        <v>1250</v>
      </c>
      <c r="H731" s="356">
        <f t="shared" si="114"/>
        <v>501.79899999999998</v>
      </c>
      <c r="I731" s="361">
        <v>0</v>
      </c>
    </row>
    <row r="732" spans="2:9" x14ac:dyDescent="0.25">
      <c r="B732" s="354" t="s">
        <v>275</v>
      </c>
      <c r="C732" s="355">
        <v>42036</v>
      </c>
      <c r="D732" s="6">
        <v>21962</v>
      </c>
      <c r="E732" s="358">
        <f t="shared" si="113"/>
        <v>1829.4346</v>
      </c>
      <c r="F732" s="356">
        <f t="shared" si="115"/>
        <v>240.25919999999999</v>
      </c>
      <c r="G732" s="354">
        <v>1250</v>
      </c>
      <c r="H732" s="356">
        <f t="shared" si="114"/>
        <v>579.43460000000005</v>
      </c>
      <c r="I732" s="361">
        <v>0</v>
      </c>
    </row>
    <row r="733" spans="2:9" x14ac:dyDescent="0.25">
      <c r="B733" s="354" t="s">
        <v>275</v>
      </c>
      <c r="C733" s="355">
        <v>42064</v>
      </c>
      <c r="D733" s="6">
        <v>21962</v>
      </c>
      <c r="E733" s="358">
        <f t="shared" si="113"/>
        <v>1829.4346</v>
      </c>
      <c r="F733" s="356">
        <f t="shared" si="115"/>
        <v>240.25919999999999</v>
      </c>
      <c r="G733" s="354">
        <v>1250</v>
      </c>
      <c r="H733" s="356">
        <f t="shared" si="114"/>
        <v>579.43460000000005</v>
      </c>
      <c r="I733" s="361">
        <v>0</v>
      </c>
    </row>
    <row r="734" spans="2:9" x14ac:dyDescent="0.25">
      <c r="B734" s="354" t="s">
        <v>275</v>
      </c>
      <c r="C734" s="355">
        <v>42095</v>
      </c>
      <c r="D734" s="6">
        <v>21962</v>
      </c>
      <c r="E734" s="358">
        <f t="shared" si="113"/>
        <v>1829.4346</v>
      </c>
      <c r="F734" s="356">
        <f t="shared" si="115"/>
        <v>240.25919999999999</v>
      </c>
      <c r="G734" s="354">
        <v>1250</v>
      </c>
      <c r="H734" s="356">
        <f t="shared" si="114"/>
        <v>579.43460000000005</v>
      </c>
      <c r="I734" s="361">
        <v>0</v>
      </c>
    </row>
    <row r="735" spans="2:9" x14ac:dyDescent="0.25">
      <c r="B735" s="354" t="s">
        <v>275</v>
      </c>
      <c r="C735" s="355">
        <v>42125</v>
      </c>
      <c r="D735" s="6">
        <v>21962</v>
      </c>
      <c r="E735" s="358">
        <f t="shared" si="113"/>
        <v>1829.4346</v>
      </c>
      <c r="F735" s="356">
        <f t="shared" si="115"/>
        <v>240.25919999999999</v>
      </c>
      <c r="G735" s="354">
        <v>1250</v>
      </c>
      <c r="H735" s="356">
        <f t="shared" si="114"/>
        <v>579.43460000000005</v>
      </c>
      <c r="I735" s="361">
        <v>0</v>
      </c>
    </row>
    <row r="736" spans="2:9" x14ac:dyDescent="0.25">
      <c r="B736" s="354" t="s">
        <v>275</v>
      </c>
      <c r="C736" s="355">
        <v>42156</v>
      </c>
      <c r="D736" s="6">
        <v>21962</v>
      </c>
      <c r="E736" s="358">
        <f t="shared" si="113"/>
        <v>1829.4346</v>
      </c>
      <c r="F736" s="356">
        <f t="shared" si="115"/>
        <v>240.25919999999999</v>
      </c>
      <c r="G736" s="354">
        <v>1250</v>
      </c>
      <c r="H736" s="356">
        <f t="shared" si="114"/>
        <v>579.43460000000005</v>
      </c>
      <c r="I736" s="361">
        <v>0</v>
      </c>
    </row>
    <row r="737" spans="2:9" x14ac:dyDescent="0.25">
      <c r="B737" s="354" t="s">
        <v>275</v>
      </c>
      <c r="C737" s="355">
        <v>42186</v>
      </c>
      <c r="D737" s="6">
        <v>21962</v>
      </c>
      <c r="E737" s="358">
        <f t="shared" si="113"/>
        <v>1829.4346</v>
      </c>
      <c r="F737" s="356">
        <f t="shared" si="115"/>
        <v>240.25919999999999</v>
      </c>
      <c r="G737" s="354">
        <v>1250</v>
      </c>
      <c r="H737" s="356">
        <f t="shared" si="114"/>
        <v>579.43460000000005</v>
      </c>
      <c r="I737" s="361">
        <v>0</v>
      </c>
    </row>
    <row r="738" spans="2:9" x14ac:dyDescent="0.25">
      <c r="B738" s="354" t="s">
        <v>275</v>
      </c>
      <c r="C738" s="355">
        <v>42217</v>
      </c>
      <c r="D738" s="6">
        <v>22622</v>
      </c>
      <c r="E738" s="358">
        <f t="shared" si="113"/>
        <v>1884.4125999999999</v>
      </c>
      <c r="F738" s="356">
        <f t="shared" si="115"/>
        <v>247.91519999999997</v>
      </c>
      <c r="G738" s="354">
        <v>1250</v>
      </c>
      <c r="H738" s="356">
        <f t="shared" si="114"/>
        <v>634.41259999999988</v>
      </c>
      <c r="I738" s="361">
        <v>0</v>
      </c>
    </row>
    <row r="739" spans="2:9" x14ac:dyDescent="0.25">
      <c r="B739" s="354" t="s">
        <v>275</v>
      </c>
      <c r="C739" s="355">
        <v>42248</v>
      </c>
      <c r="D739" s="6">
        <v>22622</v>
      </c>
      <c r="E739" s="358">
        <f t="shared" si="113"/>
        <v>1884.4125999999999</v>
      </c>
      <c r="F739" s="356">
        <f t="shared" si="115"/>
        <v>247.91519999999997</v>
      </c>
      <c r="G739" s="354">
        <v>1250</v>
      </c>
      <c r="H739" s="356">
        <f t="shared" si="114"/>
        <v>634.41259999999988</v>
      </c>
      <c r="I739" s="361">
        <v>0</v>
      </c>
    </row>
    <row r="740" spans="2:9" x14ac:dyDescent="0.25">
      <c r="B740" s="354" t="s">
        <v>275</v>
      </c>
      <c r="C740" s="355">
        <v>42278</v>
      </c>
      <c r="D740" s="6">
        <v>21867</v>
      </c>
      <c r="E740" s="358">
        <f t="shared" si="113"/>
        <v>1821.5210999999999</v>
      </c>
      <c r="F740" s="356">
        <f t="shared" si="115"/>
        <v>239.15719999999999</v>
      </c>
      <c r="G740" s="354">
        <v>1250</v>
      </c>
      <c r="H740" s="356">
        <f t="shared" si="114"/>
        <v>571.52109999999993</v>
      </c>
      <c r="I740" s="361">
        <v>0</v>
      </c>
    </row>
    <row r="741" spans="2:9" x14ac:dyDescent="0.25">
      <c r="B741" s="354" t="s">
        <v>275</v>
      </c>
      <c r="C741" s="355">
        <v>42309</v>
      </c>
      <c r="D741" s="6">
        <v>22622</v>
      </c>
      <c r="E741" s="358">
        <f t="shared" si="113"/>
        <v>1884.4125999999999</v>
      </c>
      <c r="F741" s="356">
        <f t="shared" si="115"/>
        <v>247.91519999999997</v>
      </c>
      <c r="G741" s="354">
        <v>1250</v>
      </c>
      <c r="H741" s="356">
        <f t="shared" si="114"/>
        <v>634.41259999999988</v>
      </c>
      <c r="I741" s="361">
        <v>0</v>
      </c>
    </row>
    <row r="742" spans="2:9" x14ac:dyDescent="0.25">
      <c r="B742" s="354" t="s">
        <v>275</v>
      </c>
      <c r="C742" s="355">
        <v>42339</v>
      </c>
      <c r="D742" s="6">
        <v>22622</v>
      </c>
      <c r="E742" s="358">
        <f t="shared" si="113"/>
        <v>1884.4125999999999</v>
      </c>
      <c r="F742" s="356">
        <f t="shared" si="115"/>
        <v>247.91519999999997</v>
      </c>
      <c r="G742" s="354">
        <v>1250</v>
      </c>
      <c r="H742" s="356">
        <f t="shared" si="114"/>
        <v>634.41259999999988</v>
      </c>
      <c r="I742" s="361">
        <v>0</v>
      </c>
    </row>
    <row r="743" spans="2:9" x14ac:dyDescent="0.25">
      <c r="B743" s="354" t="s">
        <v>275</v>
      </c>
      <c r="C743" s="355">
        <v>42370</v>
      </c>
      <c r="D743" s="6">
        <v>22622</v>
      </c>
      <c r="E743" s="358">
        <f t="shared" si="113"/>
        <v>1884.4125999999999</v>
      </c>
      <c r="F743" s="356">
        <f t="shared" si="115"/>
        <v>247.91519999999997</v>
      </c>
      <c r="G743" s="354">
        <v>1250</v>
      </c>
      <c r="H743" s="356">
        <f t="shared" si="114"/>
        <v>634.41259999999988</v>
      </c>
      <c r="I743" s="361">
        <v>0</v>
      </c>
    </row>
    <row r="744" spans="2:9" x14ac:dyDescent="0.25">
      <c r="B744" s="354" t="s">
        <v>275</v>
      </c>
      <c r="C744" s="355">
        <v>42401</v>
      </c>
      <c r="D744" s="6">
        <v>23993</v>
      </c>
      <c r="E744" s="358">
        <f t="shared" si="113"/>
        <v>1998.6169</v>
      </c>
      <c r="F744" s="356">
        <f t="shared" si="115"/>
        <v>263.81880000000001</v>
      </c>
      <c r="G744" s="354">
        <v>1250</v>
      </c>
      <c r="H744" s="356">
        <f t="shared" si="114"/>
        <v>748.61689999999999</v>
      </c>
      <c r="I744" s="361">
        <v>0</v>
      </c>
    </row>
    <row r="745" spans="2:9" x14ac:dyDescent="0.25">
      <c r="B745" s="354" t="s">
        <v>275</v>
      </c>
      <c r="C745" s="355">
        <v>42430</v>
      </c>
      <c r="D745" s="6">
        <v>23993</v>
      </c>
      <c r="E745" s="358">
        <f t="shared" si="113"/>
        <v>1998.6169</v>
      </c>
      <c r="F745" s="356">
        <f t="shared" si="115"/>
        <v>263.81880000000001</v>
      </c>
      <c r="G745" s="354">
        <v>1250</v>
      </c>
      <c r="H745" s="356">
        <f t="shared" si="114"/>
        <v>748.61689999999999</v>
      </c>
      <c r="I745" s="361">
        <v>0</v>
      </c>
    </row>
    <row r="746" spans="2:9" x14ac:dyDescent="0.25">
      <c r="B746" s="354" t="s">
        <v>275</v>
      </c>
      <c r="C746" s="355">
        <v>42461</v>
      </c>
      <c r="D746" s="6">
        <v>23993</v>
      </c>
      <c r="E746" s="358">
        <f t="shared" si="113"/>
        <v>1998.6169</v>
      </c>
      <c r="F746" s="356">
        <f t="shared" si="115"/>
        <v>263.81880000000001</v>
      </c>
      <c r="G746" s="354">
        <v>1250</v>
      </c>
      <c r="H746" s="356">
        <f t="shared" si="114"/>
        <v>748.61689999999999</v>
      </c>
      <c r="I746" s="361">
        <v>0</v>
      </c>
    </row>
    <row r="747" spans="2:9" x14ac:dyDescent="0.25">
      <c r="B747" s="354" t="s">
        <v>275</v>
      </c>
      <c r="C747" s="355">
        <v>42491</v>
      </c>
      <c r="D747" s="6">
        <v>23993</v>
      </c>
      <c r="E747" s="358">
        <f t="shared" si="113"/>
        <v>1998.6169</v>
      </c>
      <c r="F747" s="356">
        <f t="shared" si="115"/>
        <v>263.81880000000001</v>
      </c>
      <c r="G747" s="354">
        <v>1250</v>
      </c>
      <c r="H747" s="356">
        <f t="shared" si="114"/>
        <v>748.61689999999999</v>
      </c>
      <c r="I747" s="361">
        <v>0</v>
      </c>
    </row>
    <row r="748" spans="2:9" x14ac:dyDescent="0.25">
      <c r="B748" s="354" t="s">
        <v>275</v>
      </c>
      <c r="C748" s="355">
        <v>42522</v>
      </c>
      <c r="D748" s="6">
        <v>23993</v>
      </c>
      <c r="E748" s="358">
        <f t="shared" si="113"/>
        <v>1998.6169</v>
      </c>
      <c r="F748" s="356">
        <f t="shared" si="115"/>
        <v>263.81880000000001</v>
      </c>
      <c r="G748" s="354">
        <v>1250</v>
      </c>
      <c r="H748" s="356">
        <f t="shared" si="114"/>
        <v>748.61689999999999</v>
      </c>
      <c r="I748" s="361">
        <v>0</v>
      </c>
    </row>
    <row r="749" spans="2:9" x14ac:dyDescent="0.25">
      <c r="B749" s="354" t="s">
        <v>275</v>
      </c>
      <c r="C749" s="355">
        <v>42552</v>
      </c>
      <c r="D749" s="6">
        <v>23993</v>
      </c>
      <c r="E749" s="358">
        <f t="shared" si="113"/>
        <v>1998.6169</v>
      </c>
      <c r="F749" s="356">
        <f t="shared" si="115"/>
        <v>263.81880000000001</v>
      </c>
      <c r="G749" s="354">
        <v>1250</v>
      </c>
      <c r="H749" s="356">
        <f t="shared" si="114"/>
        <v>748.61689999999999</v>
      </c>
      <c r="I749" s="361">
        <v>0</v>
      </c>
    </row>
    <row r="750" spans="2:9" x14ac:dyDescent="0.25">
      <c r="B750" s="354" t="s">
        <v>275</v>
      </c>
      <c r="C750" s="355">
        <v>42583</v>
      </c>
      <c r="D750" s="6">
        <v>24728</v>
      </c>
      <c r="E750" s="358">
        <f t="shared" si="113"/>
        <v>2059.8424</v>
      </c>
      <c r="F750" s="356">
        <f t="shared" si="115"/>
        <v>272.34479999999996</v>
      </c>
      <c r="G750" s="354">
        <v>1250</v>
      </c>
      <c r="H750" s="356">
        <f t="shared" si="114"/>
        <v>809.8424</v>
      </c>
      <c r="I750" s="361">
        <v>0</v>
      </c>
    </row>
    <row r="751" spans="2:9" x14ac:dyDescent="0.25">
      <c r="B751" s="354" t="s">
        <v>275</v>
      </c>
      <c r="C751" s="355">
        <v>42614</v>
      </c>
      <c r="D751" s="6">
        <v>24728</v>
      </c>
      <c r="E751" s="358">
        <f t="shared" si="113"/>
        <v>2059.8424</v>
      </c>
      <c r="F751" s="356">
        <f t="shared" si="115"/>
        <v>272.34479999999996</v>
      </c>
      <c r="G751" s="354">
        <v>1250</v>
      </c>
      <c r="H751" s="356">
        <f t="shared" si="114"/>
        <v>809.8424</v>
      </c>
      <c r="I751" s="361">
        <v>0</v>
      </c>
    </row>
    <row r="752" spans="2:9" x14ac:dyDescent="0.25">
      <c r="B752" s="354" t="s">
        <v>275</v>
      </c>
      <c r="C752" s="355">
        <v>42644</v>
      </c>
      <c r="D752" s="6">
        <v>24728</v>
      </c>
      <c r="E752" s="358">
        <f t="shared" si="113"/>
        <v>2059.8424</v>
      </c>
      <c r="F752" s="356">
        <f t="shared" si="115"/>
        <v>272.34479999999996</v>
      </c>
      <c r="G752" s="354">
        <v>1250</v>
      </c>
      <c r="H752" s="356">
        <f t="shared" si="114"/>
        <v>809.8424</v>
      </c>
      <c r="I752" s="361">
        <v>0</v>
      </c>
    </row>
    <row r="753" spans="2:9" x14ac:dyDescent="0.25">
      <c r="B753" s="354" t="s">
        <v>275</v>
      </c>
      <c r="C753" s="355">
        <v>42675</v>
      </c>
      <c r="D753" s="6">
        <v>24728</v>
      </c>
      <c r="E753" s="358">
        <f t="shared" si="113"/>
        <v>2059.8424</v>
      </c>
      <c r="F753" s="356">
        <f t="shared" si="115"/>
        <v>272.34479999999996</v>
      </c>
      <c r="G753" s="354">
        <v>1250</v>
      </c>
      <c r="H753" s="356">
        <f t="shared" si="114"/>
        <v>809.8424</v>
      </c>
      <c r="I753" s="361">
        <v>0</v>
      </c>
    </row>
    <row r="754" spans="2:9" x14ac:dyDescent="0.25">
      <c r="B754" s="354" t="s">
        <v>275</v>
      </c>
      <c r="C754" s="355">
        <v>42705</v>
      </c>
      <c r="D754" s="6">
        <v>24728</v>
      </c>
      <c r="E754" s="358">
        <f t="shared" si="113"/>
        <v>2059.8424</v>
      </c>
      <c r="F754" s="356">
        <f t="shared" si="115"/>
        <v>272.34479999999996</v>
      </c>
      <c r="G754" s="354">
        <v>1250</v>
      </c>
      <c r="H754" s="356">
        <f t="shared" si="114"/>
        <v>809.8424</v>
      </c>
      <c r="I754" s="361">
        <v>0</v>
      </c>
    </row>
    <row r="755" spans="2:9" x14ac:dyDescent="0.25">
      <c r="B755" s="354" t="s">
        <v>275</v>
      </c>
      <c r="C755" s="355">
        <v>42736</v>
      </c>
      <c r="D755" s="6">
        <v>24728</v>
      </c>
      <c r="E755" s="358">
        <f t="shared" ref="E755:E771" si="116">SUM(D755*8.33%)</f>
        <v>2059.8424</v>
      </c>
      <c r="F755" s="356">
        <f t="shared" si="115"/>
        <v>272.34479999999996</v>
      </c>
      <c r="G755" s="354">
        <v>1250</v>
      </c>
      <c r="H755" s="356">
        <f t="shared" si="114"/>
        <v>809.8424</v>
      </c>
      <c r="I755" s="361">
        <v>0</v>
      </c>
    </row>
    <row r="756" spans="2:9" x14ac:dyDescent="0.25">
      <c r="B756" s="354" t="s">
        <v>275</v>
      </c>
      <c r="C756" s="355">
        <v>42767</v>
      </c>
      <c r="D756" s="6">
        <v>26141</v>
      </c>
      <c r="E756" s="358">
        <f t="shared" si="116"/>
        <v>2177.5452999999998</v>
      </c>
      <c r="F756" s="356">
        <f t="shared" si="115"/>
        <v>288.73559999999998</v>
      </c>
      <c r="G756" s="354">
        <v>1250</v>
      </c>
      <c r="H756" s="356">
        <f t="shared" si="114"/>
        <v>927.54529999999977</v>
      </c>
      <c r="I756" s="361">
        <v>0</v>
      </c>
    </row>
    <row r="757" spans="2:9" x14ac:dyDescent="0.25">
      <c r="B757" s="354" t="s">
        <v>275</v>
      </c>
      <c r="C757" s="355">
        <v>42795</v>
      </c>
      <c r="D757" s="6">
        <v>26141</v>
      </c>
      <c r="E757" s="358">
        <f t="shared" si="116"/>
        <v>2177.5452999999998</v>
      </c>
      <c r="F757" s="356">
        <f t="shared" si="115"/>
        <v>288.73559999999998</v>
      </c>
      <c r="G757" s="354">
        <v>1250</v>
      </c>
      <c r="H757" s="356">
        <f t="shared" si="114"/>
        <v>927.54529999999977</v>
      </c>
      <c r="I757" s="361">
        <v>0</v>
      </c>
    </row>
    <row r="758" spans="2:9" x14ac:dyDescent="0.25">
      <c r="B758" s="354" t="s">
        <v>275</v>
      </c>
      <c r="C758" s="355">
        <v>42826</v>
      </c>
      <c r="D758" s="6">
        <v>26141</v>
      </c>
      <c r="E758" s="358">
        <f t="shared" si="116"/>
        <v>2177.5452999999998</v>
      </c>
      <c r="F758" s="356">
        <f t="shared" si="115"/>
        <v>288.73559999999998</v>
      </c>
      <c r="G758" s="354">
        <v>1250</v>
      </c>
      <c r="H758" s="356">
        <f t="shared" ref="H758:H771" si="117">SUM(E758-G758)</f>
        <v>927.54529999999977</v>
      </c>
      <c r="I758" s="361">
        <v>0</v>
      </c>
    </row>
    <row r="759" spans="2:9" x14ac:dyDescent="0.25">
      <c r="B759" s="354" t="s">
        <v>275</v>
      </c>
      <c r="C759" s="355">
        <v>42856</v>
      </c>
      <c r="D759" s="6">
        <v>26141</v>
      </c>
      <c r="E759" s="358">
        <f t="shared" si="116"/>
        <v>2177.5452999999998</v>
      </c>
      <c r="F759" s="356">
        <f t="shared" si="115"/>
        <v>288.73559999999998</v>
      </c>
      <c r="G759" s="354">
        <v>1250</v>
      </c>
      <c r="H759" s="356">
        <f t="shared" si="117"/>
        <v>927.54529999999977</v>
      </c>
      <c r="I759" s="361">
        <v>0</v>
      </c>
    </row>
    <row r="760" spans="2:9" x14ac:dyDescent="0.25">
      <c r="B760" s="354" t="s">
        <v>275</v>
      </c>
      <c r="C760" s="355">
        <v>42887</v>
      </c>
      <c r="D760" s="6">
        <v>26141</v>
      </c>
      <c r="E760" s="358">
        <f t="shared" si="116"/>
        <v>2177.5452999999998</v>
      </c>
      <c r="F760" s="356">
        <f t="shared" si="115"/>
        <v>288.73559999999998</v>
      </c>
      <c r="G760" s="354">
        <v>1250</v>
      </c>
      <c r="H760" s="356">
        <f t="shared" si="117"/>
        <v>927.54529999999977</v>
      </c>
      <c r="I760" s="361">
        <v>0</v>
      </c>
    </row>
    <row r="761" spans="2:9" x14ac:dyDescent="0.25">
      <c r="B761" s="354" t="s">
        <v>275</v>
      </c>
      <c r="C761" s="355">
        <v>42917</v>
      </c>
      <c r="D761" s="6">
        <v>26141</v>
      </c>
      <c r="E761" s="358">
        <f t="shared" si="116"/>
        <v>2177.5452999999998</v>
      </c>
      <c r="F761" s="356">
        <f t="shared" si="115"/>
        <v>288.73559999999998</v>
      </c>
      <c r="G761" s="354">
        <v>1250</v>
      </c>
      <c r="H761" s="356">
        <f t="shared" si="117"/>
        <v>927.54529999999977</v>
      </c>
      <c r="I761" s="361">
        <v>0</v>
      </c>
    </row>
    <row r="762" spans="2:9" x14ac:dyDescent="0.25">
      <c r="B762" s="354" t="s">
        <v>275</v>
      </c>
      <c r="C762" s="355">
        <v>42948</v>
      </c>
      <c r="D762" s="6">
        <v>26936</v>
      </c>
      <c r="E762" s="358">
        <f t="shared" si="116"/>
        <v>2243.7687999999998</v>
      </c>
      <c r="F762" s="356">
        <f t="shared" si="115"/>
        <v>297.95759999999996</v>
      </c>
      <c r="G762" s="354">
        <v>1250</v>
      </c>
      <c r="H762" s="356">
        <f t="shared" si="117"/>
        <v>993.76879999999983</v>
      </c>
      <c r="I762" s="361">
        <v>0</v>
      </c>
    </row>
    <row r="763" spans="2:9" x14ac:dyDescent="0.25">
      <c r="B763" s="354" t="s">
        <v>275</v>
      </c>
      <c r="C763" s="355">
        <v>42979</v>
      </c>
      <c r="D763" s="6">
        <v>26936</v>
      </c>
      <c r="E763" s="358">
        <f t="shared" si="116"/>
        <v>2243.7687999999998</v>
      </c>
      <c r="F763" s="356">
        <f t="shared" si="115"/>
        <v>297.95759999999996</v>
      </c>
      <c r="G763" s="354">
        <v>1250</v>
      </c>
      <c r="H763" s="356">
        <f t="shared" si="117"/>
        <v>993.76879999999983</v>
      </c>
      <c r="I763" s="361">
        <v>0</v>
      </c>
    </row>
    <row r="764" spans="2:9" x14ac:dyDescent="0.25">
      <c r="B764" s="354" t="s">
        <v>275</v>
      </c>
      <c r="C764" s="355">
        <v>43009</v>
      </c>
      <c r="D764" s="6">
        <v>26936</v>
      </c>
      <c r="E764" s="358">
        <f t="shared" si="116"/>
        <v>2243.7687999999998</v>
      </c>
      <c r="F764" s="356">
        <f t="shared" si="115"/>
        <v>297.95759999999996</v>
      </c>
      <c r="G764" s="354">
        <v>1250</v>
      </c>
      <c r="H764" s="356">
        <f t="shared" si="117"/>
        <v>993.76879999999983</v>
      </c>
      <c r="I764" s="361">
        <v>0</v>
      </c>
    </row>
    <row r="765" spans="2:9" x14ac:dyDescent="0.25">
      <c r="B765" s="354" t="s">
        <v>275</v>
      </c>
      <c r="C765" s="355">
        <v>43040</v>
      </c>
      <c r="D765" s="6">
        <v>26936</v>
      </c>
      <c r="E765" s="358">
        <f t="shared" si="116"/>
        <v>2243.7687999999998</v>
      </c>
      <c r="F765" s="356">
        <f t="shared" si="115"/>
        <v>297.95759999999996</v>
      </c>
      <c r="G765" s="354">
        <v>1250</v>
      </c>
      <c r="H765" s="356">
        <f t="shared" si="117"/>
        <v>993.76879999999983</v>
      </c>
      <c r="I765" s="361">
        <v>0</v>
      </c>
    </row>
    <row r="766" spans="2:9" x14ac:dyDescent="0.25">
      <c r="B766" s="354" t="s">
        <v>275</v>
      </c>
      <c r="C766" s="355">
        <v>43070</v>
      </c>
      <c r="D766" s="6">
        <v>26936</v>
      </c>
      <c r="E766" s="358">
        <f t="shared" si="116"/>
        <v>2243.7687999999998</v>
      </c>
      <c r="F766" s="356">
        <f t="shared" si="115"/>
        <v>297.95759999999996</v>
      </c>
      <c r="G766" s="354">
        <v>1250</v>
      </c>
      <c r="H766" s="356">
        <f t="shared" si="117"/>
        <v>993.76879999999983</v>
      </c>
      <c r="I766" s="361">
        <v>0</v>
      </c>
    </row>
    <row r="767" spans="2:9" x14ac:dyDescent="0.25">
      <c r="B767" s="354" t="s">
        <v>275</v>
      </c>
      <c r="C767" s="355">
        <v>43101</v>
      </c>
      <c r="D767" s="6">
        <v>26936</v>
      </c>
      <c r="E767" s="358">
        <f t="shared" si="116"/>
        <v>2243.7687999999998</v>
      </c>
      <c r="F767" s="356">
        <f t="shared" si="115"/>
        <v>297.95759999999996</v>
      </c>
      <c r="G767" s="354">
        <v>1250</v>
      </c>
      <c r="H767" s="356">
        <f t="shared" si="117"/>
        <v>993.76879999999983</v>
      </c>
      <c r="I767" s="361">
        <v>0</v>
      </c>
    </row>
    <row r="768" spans="2:9" x14ac:dyDescent="0.25">
      <c r="B768" s="354" t="s">
        <v>275</v>
      </c>
      <c r="C768" s="355">
        <v>43132</v>
      </c>
      <c r="D768" s="6">
        <v>29120</v>
      </c>
      <c r="E768" s="358">
        <f t="shared" si="116"/>
        <v>2425.6959999999999</v>
      </c>
      <c r="F768" s="356">
        <f t="shared" si="115"/>
        <v>323.29199999999997</v>
      </c>
      <c r="G768" s="354">
        <v>1250</v>
      </c>
      <c r="H768" s="368">
        <f t="shared" si="117"/>
        <v>1175.6959999999999</v>
      </c>
      <c r="I768" s="361">
        <v>0</v>
      </c>
    </row>
    <row r="769" spans="2:9" x14ac:dyDescent="0.25">
      <c r="B769" s="354" t="s">
        <v>275</v>
      </c>
      <c r="C769" s="355">
        <v>43160</v>
      </c>
      <c r="D769" s="6">
        <v>29120</v>
      </c>
      <c r="E769" s="358">
        <f t="shared" si="116"/>
        <v>2425.6959999999999</v>
      </c>
      <c r="F769" s="356">
        <f t="shared" si="115"/>
        <v>323.29199999999997</v>
      </c>
      <c r="G769" s="354">
        <v>1250</v>
      </c>
      <c r="H769" s="368">
        <f t="shared" si="117"/>
        <v>1175.6959999999999</v>
      </c>
      <c r="I769" s="361">
        <v>0</v>
      </c>
    </row>
    <row r="770" spans="2:9" x14ac:dyDescent="0.25">
      <c r="B770" s="354" t="s">
        <v>275</v>
      </c>
      <c r="C770" s="355">
        <v>43191</v>
      </c>
      <c r="D770" s="6">
        <v>29120</v>
      </c>
      <c r="E770" s="358">
        <f t="shared" si="116"/>
        <v>2425.6959999999999</v>
      </c>
      <c r="F770" s="356">
        <f t="shared" si="115"/>
        <v>323.29199999999997</v>
      </c>
      <c r="G770" s="354">
        <v>1250</v>
      </c>
      <c r="H770" s="368">
        <f t="shared" si="117"/>
        <v>1175.6959999999999</v>
      </c>
      <c r="I770" s="361">
        <v>0</v>
      </c>
    </row>
    <row r="771" spans="2:9" x14ac:dyDescent="0.25">
      <c r="B771" s="354" t="s">
        <v>275</v>
      </c>
      <c r="C771" s="355">
        <v>43221</v>
      </c>
      <c r="D771" s="364">
        <v>29120</v>
      </c>
      <c r="E771" s="358">
        <f t="shared" si="116"/>
        <v>2425.6959999999999</v>
      </c>
      <c r="F771" s="356">
        <f t="shared" si="115"/>
        <v>323.29199999999997</v>
      </c>
      <c r="G771" s="354">
        <v>1250</v>
      </c>
      <c r="H771" s="368">
        <f t="shared" si="117"/>
        <v>1175.6959999999999</v>
      </c>
      <c r="I771" s="361">
        <v>0</v>
      </c>
    </row>
  </sheetData>
  <mergeCells count="100">
    <mergeCell ref="B2:K2"/>
    <mergeCell ref="B16:D16"/>
    <mergeCell ref="E16:F16"/>
    <mergeCell ref="B17:D17"/>
    <mergeCell ref="E17:F17"/>
    <mergeCell ref="H3:I3"/>
    <mergeCell ref="B4:D4"/>
    <mergeCell ref="E4:F4"/>
    <mergeCell ref="B5:D5"/>
    <mergeCell ref="E5:F5"/>
    <mergeCell ref="B35:D35"/>
    <mergeCell ref="E35:F35"/>
    <mergeCell ref="B95:D95"/>
    <mergeCell ref="E95:F95"/>
    <mergeCell ref="B36:D36"/>
    <mergeCell ref="E36:F36"/>
    <mergeCell ref="B55:D55"/>
    <mergeCell ref="E55:F55"/>
    <mergeCell ref="B56:D56"/>
    <mergeCell ref="E56:F56"/>
    <mergeCell ref="H56:I56"/>
    <mergeCell ref="B75:D75"/>
    <mergeCell ref="E75:F75"/>
    <mergeCell ref="B76:D76"/>
    <mergeCell ref="E76:F76"/>
    <mergeCell ref="B96:D96"/>
    <mergeCell ref="E96:F96"/>
    <mergeCell ref="B114:D114"/>
    <mergeCell ref="E114:F114"/>
    <mergeCell ref="B115:D115"/>
    <mergeCell ref="E115:F115"/>
    <mergeCell ref="B133:D133"/>
    <mergeCell ref="E133:F133"/>
    <mergeCell ref="B134:D134"/>
    <mergeCell ref="E134:F134"/>
    <mergeCell ref="B152:D152"/>
    <mergeCell ref="E152:F152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10:D210"/>
    <mergeCell ref="E210:F210"/>
    <mergeCell ref="B211:D211"/>
    <mergeCell ref="E211:F211"/>
    <mergeCell ref="B229:D229"/>
    <mergeCell ref="E229:F229"/>
    <mergeCell ref="B230:D230"/>
    <mergeCell ref="E230:F230"/>
    <mergeCell ref="B248:D248"/>
    <mergeCell ref="E248:F248"/>
    <mergeCell ref="B249:D249"/>
    <mergeCell ref="E249:F249"/>
    <mergeCell ref="B268:D268"/>
    <mergeCell ref="E268:F268"/>
    <mergeCell ref="B269:D269"/>
    <mergeCell ref="E269:F269"/>
    <mergeCell ref="B288:D288"/>
    <mergeCell ref="E288:F288"/>
    <mergeCell ref="B289:D289"/>
    <mergeCell ref="E289:F289"/>
    <mergeCell ref="B308:D308"/>
    <mergeCell ref="E308:F308"/>
    <mergeCell ref="B309:D309"/>
    <mergeCell ref="E309:F309"/>
    <mergeCell ref="B327:D327"/>
    <mergeCell ref="E327:F327"/>
    <mergeCell ref="B328:D328"/>
    <mergeCell ref="E328:F328"/>
    <mergeCell ref="B346:D346"/>
    <mergeCell ref="E346:F346"/>
    <mergeCell ref="B347:D347"/>
    <mergeCell ref="E347:F347"/>
    <mergeCell ref="B366:D366"/>
    <mergeCell ref="E366:F366"/>
    <mergeCell ref="B367:D367"/>
    <mergeCell ref="E367:F367"/>
    <mergeCell ref="B385:D385"/>
    <mergeCell ref="E385:F385"/>
    <mergeCell ref="B423:D423"/>
    <mergeCell ref="E423:F423"/>
    <mergeCell ref="B424:D424"/>
    <mergeCell ref="E424:F424"/>
    <mergeCell ref="B386:D386"/>
    <mergeCell ref="E386:F386"/>
    <mergeCell ref="B404:D404"/>
    <mergeCell ref="E404:F404"/>
    <mergeCell ref="B405:D405"/>
    <mergeCell ref="E405:F405"/>
    <mergeCell ref="B442:D442"/>
    <mergeCell ref="E442:F442"/>
    <mergeCell ref="B443:D443"/>
    <mergeCell ref="E443:F443"/>
    <mergeCell ref="C452:K452"/>
  </mergeCells>
  <printOptions horizontalCentered="1" verticalCentered="1"/>
  <pageMargins left="0" right="0" top="0" bottom="0" header="0" footer="0"/>
  <pageSetup paperSize="9" scale="85" orientation="landscape" verticalDpi="300" r:id="rId1"/>
  <rowBreaks count="7" manualBreakCount="7">
    <brk id="54" min="1" max="10" man="1"/>
    <brk id="113" min="1" max="10" man="1"/>
    <brk id="170" min="1" max="10" man="1"/>
    <brk id="228" min="1" max="10" man="1"/>
    <brk id="287" min="1" max="10" man="1"/>
    <brk id="345" min="1" max="10" man="1"/>
    <brk id="403" min="1" max="10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41"/>
  <sheetViews>
    <sheetView topLeftCell="A730" workbookViewId="0">
      <selection activeCell="D743" sqref="D743"/>
    </sheetView>
  </sheetViews>
  <sheetFormatPr defaultColWidth="21.85546875" defaultRowHeight="23.25" x14ac:dyDescent="0.25"/>
  <cols>
    <col min="1" max="1" width="2.7109375" customWidth="1"/>
    <col min="2" max="2" width="26.8554687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2.5703125" style="41" customWidth="1"/>
    <col min="10" max="10" width="0.7109375" style="16" customWidth="1"/>
    <col min="11" max="11" width="15.140625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175"/>
      <c r="C3" s="175"/>
      <c r="D3" s="175"/>
      <c r="E3" s="175"/>
      <c r="F3" s="175"/>
      <c r="G3" s="175"/>
      <c r="H3" s="443" t="s">
        <v>1</v>
      </c>
      <c r="I3" s="443"/>
      <c r="J3" s="174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133</v>
      </c>
      <c r="C5" s="439"/>
      <c r="D5" s="439"/>
      <c r="E5" s="439" t="s">
        <v>134</v>
      </c>
      <c r="F5" s="439"/>
      <c r="G5" s="4" t="s">
        <v>135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3649</v>
      </c>
      <c r="D8" s="6">
        <v>5000</v>
      </c>
      <c r="E8" s="6">
        <f t="shared" ref="E8:E11" si="0">$C8*8.33%</f>
        <v>303.96170000000001</v>
      </c>
      <c r="F8" s="6">
        <v>174</v>
      </c>
      <c r="G8" s="15">
        <f>G7+H7</f>
        <v>0</v>
      </c>
      <c r="H8" s="15">
        <f t="shared" ref="H8:H11" si="1">E8-F8</f>
        <v>129.96170000000001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3836</v>
      </c>
      <c r="D9" s="6">
        <v>5000</v>
      </c>
      <c r="E9" s="6">
        <f t="shared" si="0"/>
        <v>319.53879999999998</v>
      </c>
      <c r="F9" s="6">
        <v>320</v>
      </c>
      <c r="G9" s="15">
        <f t="shared" ref="G9:G11" si="2">G8+H8</f>
        <v>129.96170000000001</v>
      </c>
      <c r="H9" s="15">
        <f t="shared" si="1"/>
        <v>-0.46120000000001937</v>
      </c>
      <c r="I9" s="31"/>
      <c r="J9" s="16"/>
      <c r="K9" s="15">
        <f>(G9)*(H5/12)</f>
        <v>1.299617</v>
      </c>
    </row>
    <row r="10" spans="2:11" s="2" customFormat="1" ht="12.75" customHeight="1" x14ac:dyDescent="0.25">
      <c r="B10" s="2" t="s">
        <v>20</v>
      </c>
      <c r="C10" s="6">
        <v>3983</v>
      </c>
      <c r="D10" s="6">
        <v>5000</v>
      </c>
      <c r="E10" s="6">
        <f t="shared" si="0"/>
        <v>331.78390000000002</v>
      </c>
      <c r="F10" s="6">
        <v>331</v>
      </c>
      <c r="G10" s="15">
        <f t="shared" si="2"/>
        <v>129.50049999999999</v>
      </c>
      <c r="H10" s="15">
        <f t="shared" si="1"/>
        <v>0.78390000000001692</v>
      </c>
      <c r="I10" s="31"/>
      <c r="J10" s="16"/>
      <c r="K10" s="15">
        <f>(G10)*(H5/12)</f>
        <v>1.295005</v>
      </c>
    </row>
    <row r="11" spans="2:11" s="2" customFormat="1" ht="12.75" customHeight="1" x14ac:dyDescent="0.25">
      <c r="B11" s="2" t="s">
        <v>21</v>
      </c>
      <c r="C11" s="6">
        <v>3983</v>
      </c>
      <c r="D11" s="6">
        <v>5000</v>
      </c>
      <c r="E11" s="6">
        <f t="shared" si="0"/>
        <v>331.78390000000002</v>
      </c>
      <c r="F11" s="6">
        <v>331</v>
      </c>
      <c r="G11" s="15">
        <f t="shared" si="2"/>
        <v>130.28440000000001</v>
      </c>
      <c r="H11" s="15">
        <f t="shared" si="1"/>
        <v>0.78390000000001692</v>
      </c>
      <c r="I11" s="31"/>
      <c r="J11" s="16"/>
      <c r="K11" s="15">
        <f>(G11)*(H5/12)</f>
        <v>1.3028440000000001</v>
      </c>
    </row>
    <row r="12" spans="2:11" s="2" customFormat="1" ht="12.75" customHeight="1" x14ac:dyDescent="0.25">
      <c r="B12" s="7" t="s">
        <v>22</v>
      </c>
      <c r="C12" s="8">
        <f>SUM(C7:C11)</f>
        <v>15451</v>
      </c>
      <c r="D12" s="9" t="s">
        <v>23</v>
      </c>
      <c r="E12" s="8">
        <f>SUM(E7:E11)</f>
        <v>1287.0682999999999</v>
      </c>
      <c r="F12" s="8">
        <f>SUM(F7:F11)</f>
        <v>1156</v>
      </c>
      <c r="G12" s="30">
        <f>SUM(G7:G11)</f>
        <v>389.7466</v>
      </c>
      <c r="H12" s="30">
        <f>SUM(H7:H11)</f>
        <v>131.06830000000002</v>
      </c>
      <c r="I12" s="34">
        <f>H5/12</f>
        <v>0.01</v>
      </c>
      <c r="J12" s="19"/>
      <c r="K12" s="30">
        <f>SUM(K7:K11)</f>
        <v>3.8974660000000005</v>
      </c>
    </row>
    <row r="13" spans="2:11" s="2" customFormat="1" ht="12.75" customHeight="1" x14ac:dyDescent="0.25"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3.8974660000000001</v>
      </c>
      <c r="F14" s="2" t="s">
        <v>25</v>
      </c>
      <c r="G14" s="15">
        <f>C14+H12</f>
        <v>134.96576600000003</v>
      </c>
      <c r="H14" s="15"/>
      <c r="I14" s="73">
        <f>$G$14</f>
        <v>134.96576600000003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133</v>
      </c>
      <c r="C17" s="439"/>
      <c r="D17" s="439"/>
      <c r="E17" s="439" t="s">
        <v>134</v>
      </c>
      <c r="F17" s="439"/>
      <c r="G17" s="4" t="s">
        <v>135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3983</v>
      </c>
      <c r="D19" s="6">
        <v>5000</v>
      </c>
      <c r="E19" s="6">
        <f>C19*8.33%</f>
        <v>331.78390000000002</v>
      </c>
      <c r="F19" s="6">
        <v>332</v>
      </c>
      <c r="G19" s="69">
        <f>$G$14</f>
        <v>134.96576600000003</v>
      </c>
      <c r="H19" s="15">
        <f t="shared" ref="H19:H30" si="3">E19-F19</f>
        <v>-0.21609999999998308</v>
      </c>
      <c r="I19" s="31"/>
      <c r="J19" s="16"/>
      <c r="K19" s="15">
        <f>($G19)*($H$17/12)</f>
        <v>1.3496576600000003</v>
      </c>
    </row>
    <row r="20" spans="2:15" s="2" customFormat="1" ht="12.75" customHeight="1" x14ac:dyDescent="0.25">
      <c r="B20" s="2" t="s">
        <v>28</v>
      </c>
      <c r="C20" s="6">
        <v>4177</v>
      </c>
      <c r="D20" s="6">
        <v>5000</v>
      </c>
      <c r="E20" s="6">
        <f t="shared" ref="E20:E30" si="4">C20*8.33%</f>
        <v>347.94409999999999</v>
      </c>
      <c r="F20" s="6">
        <v>348</v>
      </c>
      <c r="G20" s="15">
        <f>$G19+$H19</f>
        <v>134.74966600000005</v>
      </c>
      <c r="H20" s="15">
        <f t="shared" si="3"/>
        <v>-5.5900000000008276E-2</v>
      </c>
      <c r="I20" s="31"/>
      <c r="J20" s="16"/>
      <c r="K20" s="15">
        <f t="shared" ref="K20:K30" si="5">($G20)*($H$17/12)</f>
        <v>1.3474966600000005</v>
      </c>
    </row>
    <row r="21" spans="2:15" s="2" customFormat="1" ht="12.75" customHeight="1" x14ac:dyDescent="0.25">
      <c r="B21" s="2" t="s">
        <v>29</v>
      </c>
      <c r="C21" s="6">
        <v>4177</v>
      </c>
      <c r="D21" s="6">
        <v>5000</v>
      </c>
      <c r="E21" s="6">
        <f t="shared" si="4"/>
        <v>347.94409999999999</v>
      </c>
      <c r="F21" s="6">
        <v>348</v>
      </c>
      <c r="G21" s="15">
        <f t="shared" ref="G21:G30" si="6">$G20+$H20</f>
        <v>134.69376600000004</v>
      </c>
      <c r="H21" s="15">
        <f t="shared" si="3"/>
        <v>-5.5900000000008276E-2</v>
      </c>
      <c r="I21" s="31"/>
      <c r="J21" s="16"/>
      <c r="K21" s="15">
        <f t="shared" si="5"/>
        <v>1.3469376600000005</v>
      </c>
    </row>
    <row r="22" spans="2:15" s="2" customFormat="1" ht="12.75" customHeight="1" x14ac:dyDescent="0.25">
      <c r="B22" s="2" t="s">
        <v>30</v>
      </c>
      <c r="C22" s="6">
        <v>4177</v>
      </c>
      <c r="D22" s="6">
        <v>5000</v>
      </c>
      <c r="E22" s="6">
        <f t="shared" si="4"/>
        <v>347.94409999999999</v>
      </c>
      <c r="F22" s="6">
        <v>348</v>
      </c>
      <c r="G22" s="15">
        <f t="shared" si="6"/>
        <v>134.63786600000003</v>
      </c>
      <c r="H22" s="15">
        <f t="shared" si="3"/>
        <v>-5.5900000000008276E-2</v>
      </c>
      <c r="I22" s="31"/>
      <c r="J22" s="16"/>
      <c r="K22" s="15">
        <f t="shared" si="5"/>
        <v>1.3463786600000003</v>
      </c>
    </row>
    <row r="23" spans="2:15" s="2" customFormat="1" ht="12.75" customHeight="1" x14ac:dyDescent="0.25">
      <c r="B23" s="2" t="s">
        <v>31</v>
      </c>
      <c r="C23" s="6">
        <v>4177</v>
      </c>
      <c r="D23" s="6">
        <v>5000</v>
      </c>
      <c r="E23" s="6">
        <f t="shared" si="4"/>
        <v>347.94409999999999</v>
      </c>
      <c r="F23" s="6">
        <v>348</v>
      </c>
      <c r="G23" s="15">
        <f t="shared" si="6"/>
        <v>134.58196600000002</v>
      </c>
      <c r="H23" s="15">
        <f t="shared" si="3"/>
        <v>-5.5900000000008276E-2</v>
      </c>
      <c r="I23" s="31"/>
      <c r="J23" s="16"/>
      <c r="K23" s="15">
        <f t="shared" si="5"/>
        <v>1.3458196600000003</v>
      </c>
    </row>
    <row r="24" spans="2:15" s="2" customFormat="1" ht="12.75" customHeight="1" x14ac:dyDescent="0.25">
      <c r="B24" s="2" t="s">
        <v>32</v>
      </c>
      <c r="C24" s="6">
        <v>4177</v>
      </c>
      <c r="D24" s="6">
        <v>5000</v>
      </c>
      <c r="E24" s="6">
        <f t="shared" si="4"/>
        <v>347.94409999999999</v>
      </c>
      <c r="F24" s="6">
        <v>348</v>
      </c>
      <c r="G24" s="15">
        <f t="shared" si="6"/>
        <v>134.52606600000001</v>
      </c>
      <c r="H24" s="15">
        <f t="shared" si="3"/>
        <v>-5.5900000000008276E-2</v>
      </c>
      <c r="I24" s="31"/>
      <c r="J24" s="16"/>
      <c r="K24" s="15">
        <f t="shared" si="5"/>
        <v>1.3452606600000001</v>
      </c>
    </row>
    <row r="25" spans="2:15" s="2" customFormat="1" ht="12.75" customHeight="1" x14ac:dyDescent="0.25">
      <c r="B25" s="2" t="s">
        <v>33</v>
      </c>
      <c r="C25" s="6">
        <v>4177</v>
      </c>
      <c r="D25" s="6">
        <v>5000</v>
      </c>
      <c r="E25" s="6">
        <f t="shared" si="4"/>
        <v>347.94409999999999</v>
      </c>
      <c r="F25" s="6">
        <v>348</v>
      </c>
      <c r="G25" s="15">
        <f t="shared" si="6"/>
        <v>134.47016600000001</v>
      </c>
      <c r="H25" s="15">
        <f t="shared" si="3"/>
        <v>-5.5900000000008276E-2</v>
      </c>
      <c r="I25" s="31"/>
      <c r="J25" s="16"/>
      <c r="K25" s="15">
        <f t="shared" si="5"/>
        <v>1.3447016600000001</v>
      </c>
    </row>
    <row r="26" spans="2:15" s="2" customFormat="1" ht="12.75" customHeight="1" x14ac:dyDescent="0.25">
      <c r="B26" s="2" t="s">
        <v>17</v>
      </c>
      <c r="C26" s="6">
        <v>4390</v>
      </c>
      <c r="D26" s="6">
        <v>5000</v>
      </c>
      <c r="E26" s="6">
        <f t="shared" si="4"/>
        <v>365.68700000000001</v>
      </c>
      <c r="F26" s="6">
        <v>366</v>
      </c>
      <c r="G26" s="15">
        <f t="shared" si="6"/>
        <v>134.414266</v>
      </c>
      <c r="H26" s="15">
        <f t="shared" si="3"/>
        <v>-0.31299999999998818</v>
      </c>
      <c r="I26" s="31"/>
      <c r="J26" s="16"/>
      <c r="K26" s="15">
        <f t="shared" si="5"/>
        <v>1.3441426599999999</v>
      </c>
    </row>
    <row r="27" spans="2:15" s="2" customFormat="1" ht="12.75" customHeight="1" x14ac:dyDescent="0.25">
      <c r="B27" s="2" t="s">
        <v>18</v>
      </c>
      <c r="C27" s="6">
        <v>4390</v>
      </c>
      <c r="D27" s="6">
        <v>5000</v>
      </c>
      <c r="E27" s="6">
        <f t="shared" si="4"/>
        <v>365.68700000000001</v>
      </c>
      <c r="F27" s="6">
        <v>366</v>
      </c>
      <c r="G27" s="15">
        <f t="shared" si="6"/>
        <v>134.10126600000001</v>
      </c>
      <c r="H27" s="15">
        <f t="shared" si="3"/>
        <v>-0.31299999999998818</v>
      </c>
      <c r="I27" s="31"/>
      <c r="J27" s="16"/>
      <c r="K27" s="15">
        <f t="shared" si="5"/>
        <v>1.3410126600000001</v>
      </c>
    </row>
    <row r="28" spans="2:15" s="2" customFormat="1" ht="12.75" customHeight="1" x14ac:dyDescent="0.25">
      <c r="B28" s="2" t="s">
        <v>19</v>
      </c>
      <c r="C28" s="6">
        <v>4390</v>
      </c>
      <c r="D28" s="6">
        <v>5000</v>
      </c>
      <c r="E28" s="6">
        <f t="shared" si="4"/>
        <v>365.68700000000001</v>
      </c>
      <c r="F28" s="6">
        <v>366</v>
      </c>
      <c r="G28" s="15">
        <f t="shared" si="6"/>
        <v>133.78826600000002</v>
      </c>
      <c r="H28" s="15">
        <f t="shared" si="3"/>
        <v>-0.31299999999998818</v>
      </c>
      <c r="I28" s="31"/>
      <c r="J28" s="16"/>
      <c r="K28" s="15">
        <f t="shared" si="5"/>
        <v>1.3378826600000002</v>
      </c>
    </row>
    <row r="29" spans="2:15" s="2" customFormat="1" ht="12.75" customHeight="1" x14ac:dyDescent="0.25">
      <c r="B29" s="2" t="s">
        <v>20</v>
      </c>
      <c r="C29" s="6">
        <v>4551</v>
      </c>
      <c r="D29" s="6">
        <v>5000</v>
      </c>
      <c r="E29" s="6">
        <f t="shared" si="4"/>
        <v>379.09829999999999</v>
      </c>
      <c r="F29" s="6">
        <v>379</v>
      </c>
      <c r="G29" s="15">
        <f t="shared" si="6"/>
        <v>133.47526600000003</v>
      </c>
      <c r="H29" s="15">
        <f t="shared" si="3"/>
        <v>9.8299999999994725E-2</v>
      </c>
      <c r="I29" s="31"/>
      <c r="J29" s="16"/>
      <c r="K29" s="15">
        <f t="shared" si="5"/>
        <v>1.3347526600000004</v>
      </c>
    </row>
    <row r="30" spans="2:15" s="2" customFormat="1" ht="12.75" customHeight="1" thickBot="1" x14ac:dyDescent="0.3">
      <c r="B30" s="2" t="s">
        <v>21</v>
      </c>
      <c r="C30" s="6">
        <v>4551</v>
      </c>
      <c r="D30" s="6">
        <v>5000</v>
      </c>
      <c r="E30" s="6">
        <f t="shared" si="4"/>
        <v>379.09829999999999</v>
      </c>
      <c r="F30" s="6">
        <v>379</v>
      </c>
      <c r="G30" s="15">
        <f t="shared" si="6"/>
        <v>133.57356600000003</v>
      </c>
      <c r="H30" s="15">
        <f t="shared" si="3"/>
        <v>9.8299999999994725E-2</v>
      </c>
      <c r="I30" s="31"/>
      <c r="J30" s="16"/>
      <c r="K30" s="15">
        <f t="shared" si="5"/>
        <v>1.3357356600000003</v>
      </c>
    </row>
    <row r="31" spans="2:15" s="2" customFormat="1" ht="12.75" customHeight="1" thickBot="1" x14ac:dyDescent="0.3">
      <c r="B31" s="7" t="s">
        <v>22</v>
      </c>
      <c r="C31" s="8">
        <f>SUM(C19:C30)</f>
        <v>51317</v>
      </c>
      <c r="D31" s="9" t="s">
        <v>23</v>
      </c>
      <c r="E31" s="8">
        <f t="shared" ref="E31:F31" si="7">SUM(E19:E30)</f>
        <v>4274.7060999999994</v>
      </c>
      <c r="F31" s="8">
        <f t="shared" si="7"/>
        <v>4276</v>
      </c>
      <c r="G31" s="30">
        <f>SUM(G19:G30)</f>
        <v>1611.9778919999999</v>
      </c>
      <c r="H31" s="30">
        <f t="shared" ref="H31" si="8">SUM(H19:H30)</f>
        <v>-1.2939000000000078</v>
      </c>
      <c r="I31" s="34">
        <f>H17/12</f>
        <v>0.01</v>
      </c>
      <c r="J31" s="19"/>
      <c r="K31" s="29">
        <f>SUM(K19:K30)</f>
        <v>16.119778920000002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16.119778919999998</v>
      </c>
      <c r="F33" s="2" t="s">
        <v>25</v>
      </c>
      <c r="G33" s="73">
        <f>$C33+$H31</f>
        <v>14.82587891999999</v>
      </c>
      <c r="H33" s="15"/>
      <c r="I33" s="15">
        <f>SUM($G$14,$G$33)</f>
        <v>149.79164492000001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133</v>
      </c>
      <c r="C36" s="439"/>
      <c r="D36" s="439"/>
      <c r="E36" s="439" t="s">
        <v>134</v>
      </c>
      <c r="F36" s="439"/>
      <c r="G36" s="4" t="s">
        <v>135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4551</v>
      </c>
      <c r="D38" s="6">
        <v>5000</v>
      </c>
      <c r="E38" s="6">
        <f>C38*8.33%</f>
        <v>379.09829999999999</v>
      </c>
      <c r="F38" s="6">
        <v>379</v>
      </c>
      <c r="G38" s="15">
        <f>$G$14+$G$33</f>
        <v>149.79164492000001</v>
      </c>
      <c r="H38" s="15">
        <f t="shared" ref="H38:H49" si="9">E38-F38</f>
        <v>9.8299999999994725E-2</v>
      </c>
      <c r="I38" s="31"/>
      <c r="J38" s="16"/>
      <c r="K38" s="15">
        <f>($G38)*($H$36/12)</f>
        <v>1.4979164492000001</v>
      </c>
    </row>
    <row r="39" spans="2:11" s="2" customFormat="1" ht="12.75" customHeight="1" x14ac:dyDescent="0.25">
      <c r="B39" s="2" t="s">
        <v>28</v>
      </c>
      <c r="C39" s="6">
        <v>4551</v>
      </c>
      <c r="D39" s="6">
        <v>5000</v>
      </c>
      <c r="E39" s="6">
        <f t="shared" ref="E39:E49" si="10">C39*8.33%</f>
        <v>379.09829999999999</v>
      </c>
      <c r="F39" s="6">
        <v>379</v>
      </c>
      <c r="G39" s="15">
        <f t="shared" ref="G39:G49" si="11">$G38+$H38</f>
        <v>149.88994492</v>
      </c>
      <c r="H39" s="15">
        <f t="shared" si="9"/>
        <v>9.8299999999994725E-2</v>
      </c>
      <c r="I39" s="31"/>
      <c r="J39" s="16"/>
      <c r="K39" s="15">
        <f t="shared" ref="K39:K49" si="12">($G39)*($H$36/12)</f>
        <v>1.4988994492000001</v>
      </c>
    </row>
    <row r="40" spans="2:11" s="2" customFormat="1" ht="12.75" customHeight="1" x14ac:dyDescent="0.25">
      <c r="B40" s="2" t="s">
        <v>29</v>
      </c>
      <c r="C40" s="6">
        <v>4551</v>
      </c>
      <c r="D40" s="6">
        <v>5000</v>
      </c>
      <c r="E40" s="6">
        <f t="shared" si="10"/>
        <v>379.09829999999999</v>
      </c>
      <c r="F40" s="6">
        <v>379</v>
      </c>
      <c r="G40" s="15">
        <f t="shared" si="11"/>
        <v>149.98824492</v>
      </c>
      <c r="H40" s="15">
        <f t="shared" si="9"/>
        <v>9.8299999999994725E-2</v>
      </c>
      <c r="I40" s="31"/>
      <c r="J40" s="16"/>
      <c r="K40" s="15">
        <f t="shared" si="12"/>
        <v>1.4998824492</v>
      </c>
    </row>
    <row r="41" spans="2:11" s="2" customFormat="1" ht="12.75" customHeight="1" x14ac:dyDescent="0.25">
      <c r="B41" s="2" t="s">
        <v>30</v>
      </c>
      <c r="C41" s="6">
        <v>4551</v>
      </c>
      <c r="D41" s="6">
        <v>5000</v>
      </c>
      <c r="E41" s="6">
        <f t="shared" si="10"/>
        <v>379.09829999999999</v>
      </c>
      <c r="F41" s="6">
        <v>379</v>
      </c>
      <c r="G41" s="15">
        <f t="shared" si="11"/>
        <v>150.08654491999999</v>
      </c>
      <c r="H41" s="15">
        <f t="shared" si="9"/>
        <v>9.8299999999994725E-2</v>
      </c>
      <c r="I41" s="31"/>
      <c r="J41" s="16"/>
      <c r="K41" s="15">
        <f t="shared" si="12"/>
        <v>1.5008654492</v>
      </c>
    </row>
    <row r="42" spans="2:11" s="2" customFormat="1" ht="12.75" customHeight="1" x14ac:dyDescent="0.25">
      <c r="B42" s="2" t="s">
        <v>31</v>
      </c>
      <c r="C42" s="6">
        <v>4551</v>
      </c>
      <c r="D42" s="6">
        <v>5000</v>
      </c>
      <c r="E42" s="6">
        <f t="shared" si="10"/>
        <v>379.09829999999999</v>
      </c>
      <c r="F42" s="6">
        <v>379</v>
      </c>
      <c r="G42" s="15">
        <f t="shared" si="11"/>
        <v>150.18484491999999</v>
      </c>
      <c r="H42" s="15">
        <f t="shared" si="9"/>
        <v>9.8299999999994725E-2</v>
      </c>
      <c r="I42" s="31"/>
      <c r="J42" s="16"/>
      <c r="K42" s="15">
        <f t="shared" si="12"/>
        <v>1.5018484491999999</v>
      </c>
    </row>
    <row r="43" spans="2:11" s="2" customFormat="1" ht="12.75" customHeight="1" x14ac:dyDescent="0.25">
      <c r="B43" s="2" t="s">
        <v>32</v>
      </c>
      <c r="C43" s="6">
        <v>4753</v>
      </c>
      <c r="D43" s="6">
        <v>5000</v>
      </c>
      <c r="E43" s="6">
        <f t="shared" si="10"/>
        <v>395.92489999999998</v>
      </c>
      <c r="F43" s="6">
        <v>396</v>
      </c>
      <c r="G43" s="15">
        <f t="shared" si="11"/>
        <v>150.28314491999998</v>
      </c>
      <c r="H43" s="15">
        <f t="shared" si="9"/>
        <v>-7.5100000000020373E-2</v>
      </c>
      <c r="I43" s="31"/>
      <c r="J43" s="16"/>
      <c r="K43" s="15">
        <f t="shared" si="12"/>
        <v>1.5028314491999999</v>
      </c>
    </row>
    <row r="44" spans="2:11" s="2" customFormat="1" ht="12.75" customHeight="1" x14ac:dyDescent="0.25">
      <c r="B44" s="2" t="s">
        <v>33</v>
      </c>
      <c r="C44" s="6">
        <v>4753</v>
      </c>
      <c r="D44" s="6">
        <v>5000</v>
      </c>
      <c r="E44" s="6">
        <f t="shared" si="10"/>
        <v>395.92489999999998</v>
      </c>
      <c r="F44" s="6">
        <v>396</v>
      </c>
      <c r="G44" s="15">
        <f t="shared" si="11"/>
        <v>150.20804491999996</v>
      </c>
      <c r="H44" s="15">
        <f t="shared" si="9"/>
        <v>-7.5100000000020373E-2</v>
      </c>
      <c r="I44" s="31"/>
      <c r="J44" s="16"/>
      <c r="K44" s="15">
        <f t="shared" si="12"/>
        <v>1.5020804491999997</v>
      </c>
    </row>
    <row r="45" spans="2:11" s="2" customFormat="1" ht="12.75" customHeight="1" x14ac:dyDescent="0.25">
      <c r="B45" s="2" t="s">
        <v>17</v>
      </c>
      <c r="C45" s="6">
        <v>4753</v>
      </c>
      <c r="D45" s="6">
        <v>5000</v>
      </c>
      <c r="E45" s="6">
        <f t="shared" si="10"/>
        <v>395.92489999999998</v>
      </c>
      <c r="F45" s="6">
        <v>396</v>
      </c>
      <c r="G45" s="15">
        <f t="shared" si="11"/>
        <v>150.13294491999994</v>
      </c>
      <c r="H45" s="15">
        <f t="shared" si="9"/>
        <v>-7.5100000000020373E-2</v>
      </c>
      <c r="I45" s="31"/>
      <c r="J45" s="16"/>
      <c r="K45" s="15">
        <f t="shared" si="12"/>
        <v>1.5013294491999996</v>
      </c>
    </row>
    <row r="46" spans="2:11" s="2" customFormat="1" ht="12.75" customHeight="1" x14ac:dyDescent="0.25">
      <c r="B46" s="2" t="s">
        <v>18</v>
      </c>
      <c r="C46" s="6">
        <v>4753</v>
      </c>
      <c r="D46" s="6">
        <v>5000</v>
      </c>
      <c r="E46" s="6">
        <f t="shared" si="10"/>
        <v>395.92489999999998</v>
      </c>
      <c r="F46" s="6">
        <v>396</v>
      </c>
      <c r="G46" s="15">
        <f t="shared" si="11"/>
        <v>150.05784491999992</v>
      </c>
      <c r="H46" s="15">
        <f t="shared" si="9"/>
        <v>-7.5100000000020373E-2</v>
      </c>
      <c r="I46" s="31"/>
      <c r="J46" s="16"/>
      <c r="K46" s="15">
        <f t="shared" si="12"/>
        <v>1.5005784491999992</v>
      </c>
    </row>
    <row r="47" spans="2:11" s="2" customFormat="1" ht="12.75" customHeight="1" x14ac:dyDescent="0.25">
      <c r="B47" s="2" t="s">
        <v>19</v>
      </c>
      <c r="C47" s="6">
        <v>4955</v>
      </c>
      <c r="D47" s="6">
        <v>5000</v>
      </c>
      <c r="E47" s="6">
        <f t="shared" si="10"/>
        <v>412.75150000000002</v>
      </c>
      <c r="F47" s="6">
        <v>413</v>
      </c>
      <c r="G47" s="15">
        <f t="shared" si="11"/>
        <v>149.9827449199999</v>
      </c>
      <c r="H47" s="15">
        <f t="shared" si="9"/>
        <v>-0.24849999999997863</v>
      </c>
      <c r="I47" s="31"/>
      <c r="J47" s="16"/>
      <c r="K47" s="15">
        <f t="shared" si="12"/>
        <v>1.499827449199999</v>
      </c>
    </row>
    <row r="48" spans="2:11" s="2" customFormat="1" ht="12.75" customHeight="1" x14ac:dyDescent="0.25">
      <c r="B48" s="2" t="s">
        <v>20</v>
      </c>
      <c r="C48" s="6">
        <v>5130</v>
      </c>
      <c r="D48" s="6">
        <v>5000</v>
      </c>
      <c r="E48" s="6">
        <f t="shared" si="10"/>
        <v>427.32900000000001</v>
      </c>
      <c r="F48" s="6">
        <v>417</v>
      </c>
      <c r="G48" s="15">
        <f t="shared" si="11"/>
        <v>149.73424491999992</v>
      </c>
      <c r="H48" s="15">
        <f t="shared" si="9"/>
        <v>10.329000000000008</v>
      </c>
      <c r="I48" s="31"/>
      <c r="J48" s="16"/>
      <c r="K48" s="15">
        <f t="shared" si="12"/>
        <v>1.4973424491999994</v>
      </c>
    </row>
    <row r="49" spans="2:11" s="2" customFormat="1" ht="12.75" customHeight="1" thickBot="1" x14ac:dyDescent="0.3">
      <c r="B49" s="2" t="s">
        <v>21</v>
      </c>
      <c r="C49" s="6">
        <v>5130</v>
      </c>
      <c r="D49" s="6">
        <v>5000</v>
      </c>
      <c r="E49" s="6">
        <f t="shared" si="10"/>
        <v>427.32900000000001</v>
      </c>
      <c r="F49" s="6">
        <v>417</v>
      </c>
      <c r="G49" s="15">
        <f t="shared" si="11"/>
        <v>160.06324491999993</v>
      </c>
      <c r="H49" s="15">
        <f t="shared" si="9"/>
        <v>10.329000000000008</v>
      </c>
      <c r="I49" s="31"/>
      <c r="J49" s="16"/>
      <c r="K49" s="15">
        <f t="shared" si="12"/>
        <v>1.6006324491999993</v>
      </c>
    </row>
    <row r="50" spans="2:11" s="2" customFormat="1" ht="12.75" customHeight="1" thickBot="1" x14ac:dyDescent="0.3">
      <c r="B50" s="7" t="s">
        <v>22</v>
      </c>
      <c r="C50" s="8">
        <f>SUM(C38:C49)</f>
        <v>56982</v>
      </c>
      <c r="D50" s="9" t="s">
        <v>23</v>
      </c>
      <c r="E50" s="8">
        <f>SUM(E38:E49)</f>
        <v>4746.6005999999998</v>
      </c>
      <c r="F50" s="8">
        <f t="shared" ref="F50" si="13">SUM(F38:F49)</f>
        <v>4726</v>
      </c>
      <c r="G50" s="30">
        <f>SUM(G38:G49)</f>
        <v>1810.40343904</v>
      </c>
      <c r="H50" s="30">
        <f>SUM(H38:H49)</f>
        <v>20.600599999999929</v>
      </c>
      <c r="I50" s="34">
        <f>H36/12</f>
        <v>0.01</v>
      </c>
      <c r="J50" s="19"/>
      <c r="K50" s="29">
        <f>SUM(K38:K49)</f>
        <v>18.104034390399995</v>
      </c>
    </row>
    <row r="51" spans="2:11" s="2" customFormat="1" ht="12.75" customHeight="1" x14ac:dyDescent="0.25">
      <c r="G51" s="15"/>
      <c r="H51" s="15"/>
      <c r="I51" s="31"/>
      <c r="J51" s="16"/>
      <c r="K51" s="15"/>
    </row>
    <row r="52" spans="2:11" s="2" customFormat="1" ht="12.75" customHeight="1" x14ac:dyDescent="0.25">
      <c r="B52" s="2" t="s">
        <v>24</v>
      </c>
      <c r="C52" s="10">
        <f>G50*I50</f>
        <v>18.104034390399999</v>
      </c>
      <c r="F52" s="2" t="s">
        <v>25</v>
      </c>
      <c r="G52" s="73">
        <f>$C52+$H50</f>
        <v>38.704634390399931</v>
      </c>
      <c r="H52" s="15"/>
      <c r="I52" s="15">
        <f>SUM($G$14,$G$33,$G$52)</f>
        <v>188.49627931039993</v>
      </c>
      <c r="J52" s="143" t="str">
        <f>IF($K51=$C53,"Intt OK","Intt CHECK IT")</f>
        <v>Intt OK</v>
      </c>
      <c r="K52" s="15"/>
    </row>
    <row r="53" spans="2:11" s="1" customFormat="1" ht="12.75" customHeight="1" x14ac:dyDescent="0.25">
      <c r="H53" s="53"/>
      <c r="I53" s="135" t="str">
        <f>IF($I52=$G57,"OK","CHECK IT")</f>
        <v>OK</v>
      </c>
      <c r="J53" s="20"/>
      <c r="K53" s="28"/>
    </row>
    <row r="54" spans="2:11" s="2" customFormat="1" ht="12.75" customHeight="1" x14ac:dyDescent="0.25">
      <c r="B54" s="438" t="s">
        <v>2</v>
      </c>
      <c r="C54" s="438"/>
      <c r="D54" s="438"/>
      <c r="E54" s="438" t="s">
        <v>3</v>
      </c>
      <c r="F54" s="438"/>
      <c r="G54" s="3" t="s">
        <v>4</v>
      </c>
      <c r="H54" s="136" t="s">
        <v>36</v>
      </c>
      <c r="J54" s="18"/>
      <c r="K54" s="15"/>
    </row>
    <row r="55" spans="2:11" s="2" customFormat="1" ht="12.75" customHeight="1" x14ac:dyDescent="0.25">
      <c r="B55" s="439" t="s">
        <v>133</v>
      </c>
      <c r="C55" s="439"/>
      <c r="D55" s="439"/>
      <c r="E55" s="439" t="s">
        <v>134</v>
      </c>
      <c r="F55" s="439"/>
      <c r="G55" s="4" t="s">
        <v>135</v>
      </c>
      <c r="H55" s="54">
        <v>0.12</v>
      </c>
      <c r="I55" s="44"/>
      <c r="J55" s="17"/>
      <c r="K55" s="15"/>
    </row>
    <row r="56" spans="2:11" s="2" customFormat="1" ht="12.75" customHeight="1" x14ac:dyDescent="0.25">
      <c r="B56" s="3" t="s">
        <v>9</v>
      </c>
      <c r="C56" s="5" t="s">
        <v>10</v>
      </c>
      <c r="D56" s="3" t="s">
        <v>11</v>
      </c>
      <c r="E56" s="5" t="s">
        <v>12</v>
      </c>
      <c r="F56" s="3" t="s">
        <v>13</v>
      </c>
      <c r="G56" s="5" t="s">
        <v>14</v>
      </c>
      <c r="H56" s="48" t="s">
        <v>15</v>
      </c>
      <c r="I56" s="33" t="s">
        <v>16</v>
      </c>
      <c r="J56" s="16"/>
      <c r="K56" s="15"/>
    </row>
    <row r="57" spans="2:11" s="2" customFormat="1" ht="12.75" customHeight="1" x14ac:dyDescent="0.25">
      <c r="B57" s="2" t="s">
        <v>27</v>
      </c>
      <c r="C57" s="6">
        <v>5130</v>
      </c>
      <c r="D57" s="6">
        <v>5000</v>
      </c>
      <c r="E57" s="6">
        <f>C57*8.33%</f>
        <v>427.32900000000001</v>
      </c>
      <c r="F57" s="6">
        <v>417</v>
      </c>
      <c r="G57" s="15">
        <f>$G$14+$G$33+$G$52</f>
        <v>188.49627931039993</v>
      </c>
      <c r="H57" s="15">
        <f t="shared" ref="H57:H69" si="14">E57-F57</f>
        <v>10.329000000000008</v>
      </c>
      <c r="I57" s="31"/>
      <c r="J57" s="16"/>
      <c r="K57" s="15">
        <f>($G57)*($H$55/12)</f>
        <v>1.8849627931039994</v>
      </c>
    </row>
    <row r="58" spans="2:11" s="2" customFormat="1" ht="12.75" customHeight="1" x14ac:dyDescent="0.25">
      <c r="B58" s="2" t="s">
        <v>28</v>
      </c>
      <c r="C58" s="6">
        <v>5366</v>
      </c>
      <c r="D58" s="6">
        <v>5000</v>
      </c>
      <c r="E58" s="6">
        <f t="shared" ref="E58:E68" si="15">C58*8.33%</f>
        <v>446.98779999999999</v>
      </c>
      <c r="F58" s="6">
        <v>417</v>
      </c>
      <c r="G58" s="15">
        <f t="shared" ref="G58:G69" si="16">$G57+$H57</f>
        <v>198.82527931039994</v>
      </c>
      <c r="H58" s="15">
        <f t="shared" si="14"/>
        <v>29.987799999999993</v>
      </c>
      <c r="I58" s="31"/>
      <c r="J58" s="16"/>
      <c r="K58" s="15">
        <f t="shared" ref="K58:K69" si="17">($G58)*($H$55/12)</f>
        <v>1.9882527931039995</v>
      </c>
    </row>
    <row r="59" spans="2:11" s="2" customFormat="1" ht="12.75" customHeight="1" x14ac:dyDescent="0.25">
      <c r="B59" s="2" t="s">
        <v>29</v>
      </c>
      <c r="C59" s="6">
        <v>5366</v>
      </c>
      <c r="D59" s="6">
        <v>5000</v>
      </c>
      <c r="E59" s="6">
        <f t="shared" si="15"/>
        <v>446.98779999999999</v>
      </c>
      <c r="F59" s="6">
        <v>417</v>
      </c>
      <c r="G59" s="15">
        <f t="shared" si="16"/>
        <v>228.81307931039993</v>
      </c>
      <c r="H59" s="15">
        <f t="shared" si="14"/>
        <v>29.987799999999993</v>
      </c>
      <c r="I59" s="31"/>
      <c r="J59" s="16"/>
      <c r="K59" s="15">
        <f t="shared" si="17"/>
        <v>2.2881307931039991</v>
      </c>
    </row>
    <row r="60" spans="2:11" s="2" customFormat="1" ht="12.75" customHeight="1" x14ac:dyDescent="0.25">
      <c r="B60" s="2" t="s">
        <v>30</v>
      </c>
      <c r="C60" s="6">
        <v>5366</v>
      </c>
      <c r="D60" s="6">
        <v>5000</v>
      </c>
      <c r="E60" s="6">
        <f t="shared" si="15"/>
        <v>446.98779999999999</v>
      </c>
      <c r="F60" s="6">
        <v>417</v>
      </c>
      <c r="G60" s="15">
        <f t="shared" si="16"/>
        <v>258.80087931039992</v>
      </c>
      <c r="H60" s="15">
        <f t="shared" si="14"/>
        <v>29.987799999999993</v>
      </c>
      <c r="I60" s="31"/>
      <c r="J60" s="16"/>
      <c r="K60" s="15">
        <f t="shared" si="17"/>
        <v>2.5880087931039992</v>
      </c>
    </row>
    <row r="61" spans="2:11" s="2" customFormat="1" ht="12.75" customHeight="1" x14ac:dyDescent="0.25">
      <c r="B61" s="2" t="s">
        <v>31</v>
      </c>
      <c r="C61" s="6">
        <v>5366</v>
      </c>
      <c r="D61" s="6">
        <v>5000</v>
      </c>
      <c r="E61" s="6">
        <f t="shared" si="15"/>
        <v>446.98779999999999</v>
      </c>
      <c r="F61" s="6">
        <v>417</v>
      </c>
      <c r="G61" s="15">
        <f t="shared" si="16"/>
        <v>288.78867931039991</v>
      </c>
      <c r="H61" s="15">
        <f t="shared" si="14"/>
        <v>29.987799999999993</v>
      </c>
      <c r="I61" s="31"/>
      <c r="J61" s="16"/>
      <c r="K61" s="15">
        <f t="shared" si="17"/>
        <v>2.8878867931039993</v>
      </c>
    </row>
    <row r="62" spans="2:11" s="2" customFormat="1" ht="12.75" customHeight="1" x14ac:dyDescent="0.25">
      <c r="B62" s="2" t="s">
        <v>32</v>
      </c>
      <c r="C62" s="6">
        <v>5366</v>
      </c>
      <c r="D62" s="6">
        <v>5000</v>
      </c>
      <c r="E62" s="6">
        <f t="shared" si="15"/>
        <v>446.98779999999999</v>
      </c>
      <c r="F62" s="6">
        <v>417</v>
      </c>
      <c r="G62" s="15">
        <f t="shared" si="16"/>
        <v>318.77647931039991</v>
      </c>
      <c r="H62" s="15">
        <f t="shared" si="14"/>
        <v>29.987799999999993</v>
      </c>
      <c r="I62" s="31"/>
      <c r="J62" s="16"/>
      <c r="K62" s="15">
        <f t="shared" si="17"/>
        <v>3.187764793103999</v>
      </c>
    </row>
    <row r="63" spans="2:11" s="2" customFormat="1" ht="12.75" customHeight="1" x14ac:dyDescent="0.25">
      <c r="B63" s="2" t="s">
        <v>33</v>
      </c>
      <c r="C63" s="6">
        <v>5366</v>
      </c>
      <c r="D63" s="6">
        <v>5000</v>
      </c>
      <c r="E63" s="6">
        <f t="shared" si="15"/>
        <v>446.98779999999999</v>
      </c>
      <c r="F63" s="6">
        <v>417</v>
      </c>
      <c r="G63" s="15">
        <f t="shared" si="16"/>
        <v>348.7642793103999</v>
      </c>
      <c r="H63" s="15">
        <f t="shared" si="14"/>
        <v>29.987799999999993</v>
      </c>
      <c r="I63" s="31"/>
      <c r="J63" s="16"/>
      <c r="K63" s="15">
        <f t="shared" si="17"/>
        <v>3.4876427931039991</v>
      </c>
    </row>
    <row r="64" spans="2:11" s="2" customFormat="1" ht="12.75" customHeight="1" x14ac:dyDescent="0.25">
      <c r="B64" s="2" t="s">
        <v>17</v>
      </c>
      <c r="C64" s="6">
        <v>5366</v>
      </c>
      <c r="D64" s="6">
        <v>5000</v>
      </c>
      <c r="E64" s="6">
        <f t="shared" si="15"/>
        <v>446.98779999999999</v>
      </c>
      <c r="F64" s="6">
        <v>417</v>
      </c>
      <c r="G64" s="15">
        <f t="shared" si="16"/>
        <v>378.75207931039989</v>
      </c>
      <c r="H64" s="15">
        <f t="shared" si="14"/>
        <v>29.987799999999993</v>
      </c>
      <c r="I64" s="31"/>
      <c r="J64" s="16"/>
      <c r="K64" s="15">
        <f t="shared" si="17"/>
        <v>3.7875207931039991</v>
      </c>
    </row>
    <row r="65" spans="1:11" s="2" customFormat="1" ht="12.75" customHeight="1" x14ac:dyDescent="0.25">
      <c r="B65" s="2" t="s">
        <v>18</v>
      </c>
      <c r="C65" s="6">
        <v>5790</v>
      </c>
      <c r="D65" s="6">
        <v>5000</v>
      </c>
      <c r="E65" s="6">
        <f t="shared" si="15"/>
        <v>482.30700000000002</v>
      </c>
      <c r="F65" s="6">
        <v>417</v>
      </c>
      <c r="G65" s="15">
        <f t="shared" si="16"/>
        <v>408.73987931039989</v>
      </c>
      <c r="H65" s="15">
        <f t="shared" si="14"/>
        <v>65.307000000000016</v>
      </c>
      <c r="I65" s="31"/>
      <c r="J65" s="16"/>
      <c r="K65" s="15">
        <f t="shared" si="17"/>
        <v>4.0873987931039988</v>
      </c>
    </row>
    <row r="66" spans="1:11" s="2" customFormat="1" ht="12.75" customHeight="1" x14ac:dyDescent="0.25">
      <c r="B66" s="2" t="s">
        <v>19</v>
      </c>
      <c r="C66" s="6">
        <v>5790</v>
      </c>
      <c r="D66" s="6">
        <v>5000</v>
      </c>
      <c r="E66" s="6">
        <f t="shared" si="15"/>
        <v>482.30700000000002</v>
      </c>
      <c r="F66" s="6">
        <v>417</v>
      </c>
      <c r="G66" s="15">
        <f t="shared" si="16"/>
        <v>474.0468793103999</v>
      </c>
      <c r="H66" s="15">
        <f t="shared" si="14"/>
        <v>65.307000000000016</v>
      </c>
      <c r="I66" s="31"/>
      <c r="J66" s="16"/>
      <c r="K66" s="15">
        <f t="shared" si="17"/>
        <v>4.7404687931039993</v>
      </c>
    </row>
    <row r="67" spans="1:11" s="2" customFormat="1" ht="12.75" customHeight="1" x14ac:dyDescent="0.25">
      <c r="B67" s="2" t="s">
        <v>20</v>
      </c>
      <c r="C67" s="6">
        <v>5989</v>
      </c>
      <c r="D67" s="6">
        <v>5000</v>
      </c>
      <c r="E67" s="6">
        <f t="shared" si="15"/>
        <v>498.88369999999998</v>
      </c>
      <c r="F67" s="6">
        <v>417</v>
      </c>
      <c r="G67" s="15">
        <f t="shared" si="16"/>
        <v>539.35387931039986</v>
      </c>
      <c r="H67" s="15">
        <f t="shared" si="14"/>
        <v>81.883699999999976</v>
      </c>
      <c r="I67" s="31"/>
      <c r="J67" s="16"/>
      <c r="K67" s="15">
        <f t="shared" si="17"/>
        <v>5.3935387931039989</v>
      </c>
    </row>
    <row r="68" spans="1:11" s="2" customFormat="1" ht="12.75" customHeight="1" x14ac:dyDescent="0.25">
      <c r="B68" s="2" t="s">
        <v>21</v>
      </c>
      <c r="C68" s="6">
        <v>7442</v>
      </c>
      <c r="D68" s="6">
        <v>5000</v>
      </c>
      <c r="E68" s="6">
        <f t="shared" si="15"/>
        <v>619.91859999999997</v>
      </c>
      <c r="F68" s="6">
        <v>417</v>
      </c>
      <c r="G68" s="15">
        <f t="shared" si="16"/>
        <v>621.23757931039984</v>
      </c>
      <c r="H68" s="15">
        <f t="shared" si="14"/>
        <v>202.91859999999997</v>
      </c>
      <c r="K68" s="15">
        <f t="shared" si="17"/>
        <v>6.2123757931039982</v>
      </c>
    </row>
    <row r="69" spans="1:11" s="2" customFormat="1" ht="12.75" customHeight="1" x14ac:dyDescent="0.25">
      <c r="A69" s="2" t="s">
        <v>54</v>
      </c>
      <c r="B69" s="2" t="s">
        <v>119</v>
      </c>
      <c r="C69" s="6">
        <v>13800</v>
      </c>
      <c r="D69" s="6">
        <v>5000</v>
      </c>
      <c r="E69" s="6">
        <f t="shared" ref="E69" si="18">$C69*8.33%</f>
        <v>1149.54</v>
      </c>
      <c r="F69" s="6">
        <v>0</v>
      </c>
      <c r="G69" s="15">
        <f t="shared" si="16"/>
        <v>824.15617931039981</v>
      </c>
      <c r="H69" s="15">
        <f t="shared" si="14"/>
        <v>1149.54</v>
      </c>
      <c r="K69" s="15">
        <f t="shared" si="17"/>
        <v>8.2415617931039975</v>
      </c>
    </row>
    <row r="70" spans="1:11" s="2" customFormat="1" ht="12.75" customHeight="1" x14ac:dyDescent="0.25">
      <c r="B70" s="7" t="s">
        <v>22</v>
      </c>
      <c r="C70" s="8">
        <f>SUM(C57:C69)</f>
        <v>81503</v>
      </c>
      <c r="D70" s="9" t="s">
        <v>23</v>
      </c>
      <c r="E70" s="8">
        <f t="shared" ref="E70:H70" si="19">SUM(E57:E69)</f>
        <v>6789.1998999999996</v>
      </c>
      <c r="F70" s="8">
        <f t="shared" si="19"/>
        <v>5004</v>
      </c>
      <c r="G70" s="8">
        <f t="shared" si="19"/>
        <v>5077.5514310351991</v>
      </c>
      <c r="H70" s="8">
        <f t="shared" si="19"/>
        <v>1785.1998999999998</v>
      </c>
      <c r="I70" s="34">
        <f>H55/12</f>
        <v>0.01</v>
      </c>
      <c r="J70" s="19"/>
      <c r="K70" s="8">
        <f t="shared" ref="K70" si="20">SUM(K57:K69)</f>
        <v>50.775514310351994</v>
      </c>
    </row>
    <row r="71" spans="1:11" s="2" customFormat="1" ht="12.75" customHeight="1" x14ac:dyDescent="0.25">
      <c r="G71" s="15"/>
      <c r="H71" s="15"/>
      <c r="I71" s="31"/>
      <c r="J71" s="16"/>
      <c r="K71" s="15"/>
    </row>
    <row r="72" spans="1:11" s="2" customFormat="1" ht="12.75" customHeight="1" x14ac:dyDescent="0.25">
      <c r="B72" s="2" t="s">
        <v>24</v>
      </c>
      <c r="C72" s="10">
        <f>G70*I70</f>
        <v>50.775514310351994</v>
      </c>
      <c r="F72" s="2" t="s">
        <v>25</v>
      </c>
      <c r="G72" s="73">
        <f>$C72+$H70</f>
        <v>1835.9754143103519</v>
      </c>
      <c r="H72" s="15"/>
      <c r="I72" s="15">
        <f>SUM($G$14,$G$33,$G$52,$G$72)</f>
        <v>2024.4716936207519</v>
      </c>
      <c r="J72" s="143" t="str">
        <f>IF($K71=$C73,"Intt OK","Intt CHECK IT")</f>
        <v>Intt OK</v>
      </c>
      <c r="K72" s="15"/>
    </row>
    <row r="73" spans="1:11" s="1" customFormat="1" ht="12.75" customHeight="1" x14ac:dyDescent="0.25">
      <c r="H73" s="53"/>
      <c r="I73" s="135" t="str">
        <f>IF($I72=$G77,"OK","CHECK IT")</f>
        <v>OK</v>
      </c>
      <c r="J73" s="18"/>
      <c r="K73" s="28"/>
    </row>
    <row r="74" spans="1:11" s="2" customFormat="1" ht="12.75" customHeight="1" x14ac:dyDescent="0.25">
      <c r="B74" s="438" t="s">
        <v>2</v>
      </c>
      <c r="C74" s="438"/>
      <c r="D74" s="438"/>
      <c r="E74" s="438" t="s">
        <v>3</v>
      </c>
      <c r="F74" s="438"/>
      <c r="G74" s="3" t="s">
        <v>4</v>
      </c>
      <c r="H74" s="136" t="s">
        <v>37</v>
      </c>
      <c r="J74" s="17"/>
      <c r="K74" s="15"/>
    </row>
    <row r="75" spans="1:11" s="2" customFormat="1" ht="12.75" customHeight="1" x14ac:dyDescent="0.25">
      <c r="B75" s="439" t="s">
        <v>133</v>
      </c>
      <c r="C75" s="439"/>
      <c r="D75" s="439"/>
      <c r="E75" s="439" t="s">
        <v>134</v>
      </c>
      <c r="F75" s="439"/>
      <c r="G75" s="4" t="s">
        <v>135</v>
      </c>
      <c r="H75" s="55">
        <v>0.12</v>
      </c>
      <c r="I75" s="31"/>
      <c r="J75" s="16"/>
      <c r="K75" s="15"/>
    </row>
    <row r="76" spans="1:11" s="2" customFormat="1" ht="12.75" customHeight="1" x14ac:dyDescent="0.25">
      <c r="B76" s="3" t="s">
        <v>9</v>
      </c>
      <c r="C76" s="5" t="s">
        <v>10</v>
      </c>
      <c r="D76" s="3" t="s">
        <v>11</v>
      </c>
      <c r="E76" s="5" t="s">
        <v>12</v>
      </c>
      <c r="F76" s="3" t="s">
        <v>13</v>
      </c>
      <c r="G76" s="5" t="s">
        <v>14</v>
      </c>
      <c r="H76" s="48" t="s">
        <v>15</v>
      </c>
      <c r="I76" s="33" t="s">
        <v>16</v>
      </c>
      <c r="J76" s="16"/>
      <c r="K76" s="15"/>
    </row>
    <row r="77" spans="1:11" s="2" customFormat="1" ht="12.75" customHeight="1" x14ac:dyDescent="0.25">
      <c r="B77" s="2" t="s">
        <v>27</v>
      </c>
      <c r="C77" s="6">
        <v>7442</v>
      </c>
      <c r="D77" s="6">
        <v>5000</v>
      </c>
      <c r="E77" s="6">
        <f>C77*8.33%</f>
        <v>619.91859999999997</v>
      </c>
      <c r="F77" s="6">
        <v>417</v>
      </c>
      <c r="G77" s="15">
        <f>$G$14+$G$33+$G$52+$G$72</f>
        <v>2024.4716936207519</v>
      </c>
      <c r="H77" s="15">
        <f t="shared" ref="H77:H89" si="21">E77-F77</f>
        <v>202.91859999999997</v>
      </c>
      <c r="I77" s="31"/>
      <c r="J77" s="16"/>
      <c r="K77" s="15">
        <f>($G77)*($H$75/12)</f>
        <v>20.244716936207521</v>
      </c>
    </row>
    <row r="78" spans="1:11" s="2" customFormat="1" ht="12.75" customHeight="1" x14ac:dyDescent="0.25">
      <c r="B78" s="2" t="s">
        <v>119</v>
      </c>
      <c r="C78" s="6">
        <v>13799</v>
      </c>
      <c r="D78" s="6">
        <v>5000</v>
      </c>
      <c r="E78" s="6">
        <f t="shared" ref="E78:E89" si="22">C78*8.33%</f>
        <v>1149.4567</v>
      </c>
      <c r="F78" s="6">
        <v>0</v>
      </c>
      <c r="G78" s="15">
        <f>$G77+$H77</f>
        <v>2227.3902936207519</v>
      </c>
      <c r="H78" s="15">
        <f t="shared" si="21"/>
        <v>1149.4567</v>
      </c>
      <c r="I78" s="31"/>
      <c r="J78" s="16"/>
      <c r="K78" s="15">
        <f t="shared" ref="K78:K89" si="23">($G78)*($H$75/12)</f>
        <v>22.27390293620752</v>
      </c>
    </row>
    <row r="79" spans="1:11" s="2" customFormat="1" ht="12.75" customHeight="1" x14ac:dyDescent="0.25">
      <c r="B79" s="2" t="s">
        <v>28</v>
      </c>
      <c r="C79" s="6">
        <v>7442</v>
      </c>
      <c r="D79" s="6">
        <v>5000</v>
      </c>
      <c r="E79" s="6">
        <f t="shared" si="22"/>
        <v>619.91859999999997</v>
      </c>
      <c r="F79" s="6">
        <v>417</v>
      </c>
      <c r="G79" s="15">
        <f>$G78+$H78</f>
        <v>3376.8469936207521</v>
      </c>
      <c r="H79" s="15">
        <f t="shared" si="21"/>
        <v>202.91859999999997</v>
      </c>
      <c r="I79" s="31"/>
      <c r="J79" s="16"/>
      <c r="K79" s="15">
        <f t="shared" si="23"/>
        <v>33.768469936207524</v>
      </c>
    </row>
    <row r="80" spans="1:11" s="2" customFormat="1" ht="12.75" customHeight="1" x14ac:dyDescent="0.25">
      <c r="B80" s="2" t="s">
        <v>29</v>
      </c>
      <c r="C80" s="6">
        <v>7442</v>
      </c>
      <c r="D80" s="6">
        <v>5000</v>
      </c>
      <c r="E80" s="6">
        <f t="shared" si="22"/>
        <v>619.91859999999997</v>
      </c>
      <c r="F80" s="6">
        <v>417</v>
      </c>
      <c r="G80" s="15">
        <f t="shared" ref="G80:G89" si="24">$G79+$H79</f>
        <v>3579.765593620752</v>
      </c>
      <c r="H80" s="15">
        <f t="shared" si="21"/>
        <v>202.91859999999997</v>
      </c>
      <c r="I80" s="31"/>
      <c r="J80" s="16"/>
      <c r="K80" s="15">
        <f t="shared" si="23"/>
        <v>35.797655936207519</v>
      </c>
    </row>
    <row r="81" spans="2:11" s="2" customFormat="1" ht="12.75" customHeight="1" x14ac:dyDescent="0.25">
      <c r="B81" s="2" t="s">
        <v>30</v>
      </c>
      <c r="C81" s="6">
        <v>7442</v>
      </c>
      <c r="D81" s="6">
        <v>5000</v>
      </c>
      <c r="E81" s="6">
        <f t="shared" si="22"/>
        <v>619.91859999999997</v>
      </c>
      <c r="F81" s="6">
        <v>417</v>
      </c>
      <c r="G81" s="15">
        <f t="shared" si="24"/>
        <v>3782.684193620752</v>
      </c>
      <c r="H81" s="15">
        <f t="shared" si="21"/>
        <v>202.91859999999997</v>
      </c>
      <c r="I81" s="31"/>
      <c r="J81" s="16"/>
      <c r="K81" s="15">
        <f t="shared" si="23"/>
        <v>37.826841936207522</v>
      </c>
    </row>
    <row r="82" spans="2:11" s="2" customFormat="1" ht="12.75" customHeight="1" x14ac:dyDescent="0.25">
      <c r="B82" s="2" t="s">
        <v>31</v>
      </c>
      <c r="C82" s="6">
        <v>7442</v>
      </c>
      <c r="D82" s="6">
        <v>5000</v>
      </c>
      <c r="E82" s="6">
        <f t="shared" si="22"/>
        <v>619.91859999999997</v>
      </c>
      <c r="F82" s="6">
        <v>417</v>
      </c>
      <c r="G82" s="15">
        <f t="shared" si="24"/>
        <v>3985.602793620752</v>
      </c>
      <c r="H82" s="15">
        <f t="shared" si="21"/>
        <v>202.91859999999997</v>
      </c>
      <c r="I82" s="31"/>
      <c r="J82" s="16"/>
      <c r="K82" s="15">
        <f t="shared" si="23"/>
        <v>39.856027936207518</v>
      </c>
    </row>
    <row r="83" spans="2:11" s="2" customFormat="1" ht="12.75" customHeight="1" x14ac:dyDescent="0.25">
      <c r="B83" s="2" t="s">
        <v>32</v>
      </c>
      <c r="C83" s="6">
        <v>8052</v>
      </c>
      <c r="D83" s="6">
        <v>5000</v>
      </c>
      <c r="E83" s="6">
        <f t="shared" si="22"/>
        <v>670.73159999999996</v>
      </c>
      <c r="F83" s="6">
        <v>417</v>
      </c>
      <c r="G83" s="15">
        <f t="shared" si="24"/>
        <v>4188.521393620752</v>
      </c>
      <c r="H83" s="15">
        <f t="shared" si="21"/>
        <v>253.73159999999996</v>
      </c>
      <c r="I83" s="31"/>
      <c r="J83" s="16"/>
      <c r="K83" s="15">
        <f t="shared" si="23"/>
        <v>41.885213936207521</v>
      </c>
    </row>
    <row r="84" spans="2:11" s="2" customFormat="1" ht="12.75" customHeight="1" x14ac:dyDescent="0.25">
      <c r="B84" s="2" t="s">
        <v>33</v>
      </c>
      <c r="C84" s="6">
        <v>8052</v>
      </c>
      <c r="D84" s="6">
        <v>5000</v>
      </c>
      <c r="E84" s="6">
        <f t="shared" si="22"/>
        <v>670.73159999999996</v>
      </c>
      <c r="F84" s="6">
        <v>417</v>
      </c>
      <c r="G84" s="15">
        <f t="shared" si="24"/>
        <v>4442.252993620752</v>
      </c>
      <c r="H84" s="15">
        <f t="shared" si="21"/>
        <v>253.73159999999996</v>
      </c>
      <c r="I84" s="31"/>
      <c r="J84" s="16"/>
      <c r="K84" s="15">
        <f t="shared" si="23"/>
        <v>44.422529936207518</v>
      </c>
    </row>
    <row r="85" spans="2:11" s="2" customFormat="1" ht="12.75" customHeight="1" x14ac:dyDescent="0.25">
      <c r="B85" s="2" t="s">
        <v>17</v>
      </c>
      <c r="C85" s="6">
        <v>8052</v>
      </c>
      <c r="D85" s="6">
        <v>5000</v>
      </c>
      <c r="E85" s="6">
        <f t="shared" si="22"/>
        <v>670.73159999999996</v>
      </c>
      <c r="F85" s="6">
        <v>417</v>
      </c>
      <c r="G85" s="15">
        <f t="shared" si="24"/>
        <v>4695.9845936207521</v>
      </c>
      <c r="H85" s="15">
        <f t="shared" si="21"/>
        <v>253.73159999999996</v>
      </c>
      <c r="I85" s="31"/>
      <c r="J85" s="16"/>
      <c r="K85" s="15">
        <f t="shared" si="23"/>
        <v>46.959845936207522</v>
      </c>
    </row>
    <row r="86" spans="2:11" s="2" customFormat="1" ht="12.75" customHeight="1" x14ac:dyDescent="0.25">
      <c r="B86" s="2" t="s">
        <v>18</v>
      </c>
      <c r="C86" s="6">
        <v>8052</v>
      </c>
      <c r="D86" s="6">
        <v>5000</v>
      </c>
      <c r="E86" s="6">
        <f t="shared" si="22"/>
        <v>670.73159999999996</v>
      </c>
      <c r="F86" s="6">
        <v>417</v>
      </c>
      <c r="G86" s="15">
        <f t="shared" si="24"/>
        <v>4949.7161936207522</v>
      </c>
      <c r="H86" s="15">
        <f t="shared" si="21"/>
        <v>253.73159999999996</v>
      </c>
      <c r="I86" s="31"/>
      <c r="J86" s="16"/>
      <c r="K86" s="15">
        <f t="shared" si="23"/>
        <v>49.497161936207526</v>
      </c>
    </row>
    <row r="87" spans="2:11" s="2" customFormat="1" ht="12.75" customHeight="1" x14ac:dyDescent="0.25">
      <c r="B87" s="2" t="s">
        <v>19</v>
      </c>
      <c r="C87" s="6">
        <v>8052</v>
      </c>
      <c r="D87" s="6">
        <v>5000</v>
      </c>
      <c r="E87" s="6">
        <f t="shared" si="22"/>
        <v>670.73159999999996</v>
      </c>
      <c r="F87" s="6">
        <v>417</v>
      </c>
      <c r="G87" s="15">
        <f t="shared" si="24"/>
        <v>5203.4477936207522</v>
      </c>
      <c r="H87" s="15">
        <f t="shared" si="21"/>
        <v>253.73159999999996</v>
      </c>
      <c r="K87" s="15">
        <f t="shared" si="23"/>
        <v>52.034477936207523</v>
      </c>
    </row>
    <row r="88" spans="2:11" s="2" customFormat="1" ht="12.75" customHeight="1" x14ac:dyDescent="0.25">
      <c r="B88" s="2" t="s">
        <v>20</v>
      </c>
      <c r="C88" s="6">
        <v>8316</v>
      </c>
      <c r="D88" s="6">
        <v>5000</v>
      </c>
      <c r="E88" s="6">
        <f t="shared" si="22"/>
        <v>692.72280000000001</v>
      </c>
      <c r="F88" s="6">
        <v>417</v>
      </c>
      <c r="G88" s="15">
        <f t="shared" si="24"/>
        <v>5457.1793936207523</v>
      </c>
      <c r="H88" s="15">
        <f t="shared" si="21"/>
        <v>275.72280000000001</v>
      </c>
      <c r="K88" s="15">
        <f t="shared" si="23"/>
        <v>54.571793936207527</v>
      </c>
    </row>
    <row r="89" spans="2:11" s="2" customFormat="1" ht="12.75" customHeight="1" thickBot="1" x14ac:dyDescent="0.3">
      <c r="B89" s="2" t="s">
        <v>21</v>
      </c>
      <c r="C89" s="6">
        <v>8316</v>
      </c>
      <c r="D89" s="6">
        <v>5000</v>
      </c>
      <c r="E89" s="6">
        <f t="shared" si="22"/>
        <v>692.72280000000001</v>
      </c>
      <c r="F89" s="6">
        <v>417</v>
      </c>
      <c r="G89" s="15">
        <f t="shared" si="24"/>
        <v>5732.9021936207519</v>
      </c>
      <c r="H89" s="15">
        <f t="shared" si="21"/>
        <v>275.72280000000001</v>
      </c>
      <c r="K89" s="15">
        <f t="shared" si="23"/>
        <v>57.329021936207518</v>
      </c>
    </row>
    <row r="90" spans="2:11" s="2" customFormat="1" ht="12.75" customHeight="1" thickBot="1" x14ac:dyDescent="0.3">
      <c r="B90" s="7" t="s">
        <v>22</v>
      </c>
      <c r="C90" s="8">
        <f>SUM(C77:C89)</f>
        <v>107901</v>
      </c>
      <c r="D90" s="9" t="s">
        <v>23</v>
      </c>
      <c r="E90" s="8">
        <f>SUM(E77:E89)</f>
        <v>8988.1532999999999</v>
      </c>
      <c r="F90" s="8">
        <f>SUM(F77:F89)</f>
        <v>5004</v>
      </c>
      <c r="G90" s="30">
        <f>SUM(G77:G89)</f>
        <v>53646.766117069776</v>
      </c>
      <c r="H90" s="30">
        <f>SUM(H77:H89)</f>
        <v>3984.1532999999999</v>
      </c>
      <c r="I90" s="34">
        <f>H75/12</f>
        <v>0.01</v>
      </c>
      <c r="J90" s="19"/>
      <c r="K90" s="29">
        <f>SUM(K77:K89)</f>
        <v>536.46766117069774</v>
      </c>
    </row>
    <row r="91" spans="2:11" s="2" customFormat="1" ht="12.75" customHeight="1" x14ac:dyDescent="0.25">
      <c r="G91" s="15"/>
      <c r="H91" s="15"/>
      <c r="I91" s="31"/>
      <c r="J91" s="16"/>
      <c r="K91" s="15"/>
    </row>
    <row r="92" spans="2:11" s="2" customFormat="1" ht="12.75" customHeight="1" x14ac:dyDescent="0.25">
      <c r="B92" s="2" t="s">
        <v>24</v>
      </c>
      <c r="C92" s="10">
        <f>G90*I90</f>
        <v>536.46766117069774</v>
      </c>
      <c r="F92" s="2" t="s">
        <v>25</v>
      </c>
      <c r="G92" s="73">
        <f>$C92+$H90</f>
        <v>4520.6209611706981</v>
      </c>
      <c r="H92" s="15"/>
      <c r="I92" s="15">
        <f>SUM($G$14,$G$33,$G$52,$G$72,$G$92)</f>
        <v>6545.0926547914496</v>
      </c>
      <c r="J92" s="143" t="str">
        <f>IF($K91=$C93,"Intt OK","Intt CHECK IT")</f>
        <v>Intt OK</v>
      </c>
      <c r="K92" s="15"/>
    </row>
    <row r="93" spans="2:11" s="1" customFormat="1" ht="12.75" customHeight="1" x14ac:dyDescent="0.25">
      <c r="H93" s="53"/>
      <c r="I93" s="135" t="str">
        <f>IF($I92=$G97,"OK","CHECK IT")</f>
        <v>OK</v>
      </c>
      <c r="J93" s="16"/>
      <c r="K93" s="28"/>
    </row>
    <row r="94" spans="2:11" s="2" customFormat="1" ht="12.75" customHeight="1" x14ac:dyDescent="0.25">
      <c r="B94" s="438" t="s">
        <v>2</v>
      </c>
      <c r="C94" s="438"/>
      <c r="D94" s="438"/>
      <c r="E94" s="438" t="s">
        <v>3</v>
      </c>
      <c r="F94" s="438"/>
      <c r="G94" s="3" t="s">
        <v>4</v>
      </c>
      <c r="H94" s="137" t="s">
        <v>38</v>
      </c>
      <c r="J94" s="20"/>
      <c r="K94" s="15"/>
    </row>
    <row r="95" spans="2:11" s="2" customFormat="1" ht="12.75" customHeight="1" x14ac:dyDescent="0.25">
      <c r="B95" s="439" t="s">
        <v>133</v>
      </c>
      <c r="C95" s="439"/>
      <c r="D95" s="439"/>
      <c r="E95" s="439" t="s">
        <v>134</v>
      </c>
      <c r="F95" s="439"/>
      <c r="G95" s="4" t="s">
        <v>135</v>
      </c>
      <c r="H95" s="72">
        <v>0.12</v>
      </c>
      <c r="I95" s="77">
        <v>0.11</v>
      </c>
      <c r="J95" s="21"/>
      <c r="K95" s="15"/>
    </row>
    <row r="96" spans="2:11" s="2" customFormat="1" ht="12.75" customHeight="1" x14ac:dyDescent="0.25">
      <c r="B96" s="3" t="s">
        <v>9</v>
      </c>
      <c r="C96" s="5" t="s">
        <v>10</v>
      </c>
      <c r="D96" s="3" t="s">
        <v>11</v>
      </c>
      <c r="E96" s="5" t="s">
        <v>12</v>
      </c>
      <c r="F96" s="3" t="s">
        <v>13</v>
      </c>
      <c r="G96" s="5" t="s">
        <v>14</v>
      </c>
      <c r="H96" s="48" t="s">
        <v>15</v>
      </c>
      <c r="I96" s="33" t="s">
        <v>16</v>
      </c>
      <c r="J96" s="17"/>
      <c r="K96" s="15"/>
    </row>
    <row r="97" spans="2:15" s="2" customFormat="1" ht="12.75" customHeight="1" x14ac:dyDescent="0.25">
      <c r="B97" s="2" t="s">
        <v>27</v>
      </c>
      <c r="C97" s="6">
        <v>8316</v>
      </c>
      <c r="D97" s="6">
        <v>5000</v>
      </c>
      <c r="E97" s="6">
        <f>C97*8.33%</f>
        <v>692.72280000000001</v>
      </c>
      <c r="F97" s="6">
        <v>417</v>
      </c>
      <c r="G97" s="15">
        <f>$G$14+$G$33+$G$52+$G$72+$G$92</f>
        <v>6545.0926547914496</v>
      </c>
      <c r="H97" s="15">
        <f t="shared" ref="H97:H108" si="25">E97-F97</f>
        <v>275.72280000000001</v>
      </c>
      <c r="I97" s="36">
        <v>0.12</v>
      </c>
      <c r="J97" s="22"/>
      <c r="K97" s="15">
        <f>($G97)*($H$95/12)</f>
        <v>65.450926547914491</v>
      </c>
    </row>
    <row r="98" spans="2:15" s="2" customFormat="1" ht="12.75" customHeight="1" x14ac:dyDescent="0.25">
      <c r="B98" s="2" t="s">
        <v>28</v>
      </c>
      <c r="C98" s="6">
        <v>8631</v>
      </c>
      <c r="D98" s="6">
        <v>5000</v>
      </c>
      <c r="E98" s="6">
        <f t="shared" ref="E98:E108" si="26">C98*8.33%</f>
        <v>718.96230000000003</v>
      </c>
      <c r="F98" s="6">
        <v>417</v>
      </c>
      <c r="G98" s="15">
        <f t="shared" ref="G98:G108" si="27">$G97+$H97</f>
        <v>6820.8154547914492</v>
      </c>
      <c r="H98" s="15">
        <f t="shared" si="25"/>
        <v>301.96230000000003</v>
      </c>
      <c r="I98" s="31"/>
      <c r="J98" s="16"/>
      <c r="K98" s="15">
        <f t="shared" ref="K98:K99" si="28">($G98)*($H$95/12)</f>
        <v>68.208154547914489</v>
      </c>
    </row>
    <row r="99" spans="2:15" s="2" customFormat="1" ht="12.75" customHeight="1" x14ac:dyDescent="0.25">
      <c r="B99" s="2" t="s">
        <v>29</v>
      </c>
      <c r="C99" s="6">
        <v>8631</v>
      </c>
      <c r="D99" s="6">
        <v>5000</v>
      </c>
      <c r="E99" s="6">
        <f t="shared" si="26"/>
        <v>718.96230000000003</v>
      </c>
      <c r="F99" s="6">
        <v>417</v>
      </c>
      <c r="G99" s="15">
        <f t="shared" si="27"/>
        <v>7122.7777547914493</v>
      </c>
      <c r="H99" s="15">
        <f t="shared" si="25"/>
        <v>301.96230000000003</v>
      </c>
      <c r="I99" s="31"/>
      <c r="J99" s="16"/>
      <c r="K99" s="15">
        <f t="shared" si="28"/>
        <v>71.227777547914499</v>
      </c>
    </row>
    <row r="100" spans="2:15" s="2" customFormat="1" ht="12.75" customHeight="1" x14ac:dyDescent="0.25">
      <c r="B100" s="2" t="s">
        <v>30</v>
      </c>
      <c r="C100" s="6">
        <v>8631</v>
      </c>
      <c r="D100" s="6">
        <v>5000</v>
      </c>
      <c r="E100" s="6">
        <f t="shared" si="26"/>
        <v>718.96230000000003</v>
      </c>
      <c r="F100" s="6">
        <v>417</v>
      </c>
      <c r="G100" s="15">
        <f t="shared" si="27"/>
        <v>7424.7400547914494</v>
      </c>
      <c r="H100" s="15">
        <f t="shared" si="25"/>
        <v>301.96230000000003</v>
      </c>
      <c r="I100" s="36">
        <v>0.11</v>
      </c>
      <c r="J100" s="16"/>
      <c r="K100" s="15">
        <f>($G$100)*($I$95/12)</f>
        <v>68.060117168921622</v>
      </c>
    </row>
    <row r="101" spans="2:15" s="2" customFormat="1" ht="12.75" customHeight="1" x14ac:dyDescent="0.25">
      <c r="B101" s="2" t="s">
        <v>31</v>
      </c>
      <c r="C101" s="6">
        <v>8631</v>
      </c>
      <c r="D101" s="6">
        <v>5000</v>
      </c>
      <c r="E101" s="6">
        <f t="shared" si="26"/>
        <v>718.96230000000003</v>
      </c>
      <c r="F101" s="6">
        <v>417</v>
      </c>
      <c r="G101" s="15">
        <f t="shared" si="27"/>
        <v>7726.7023547914496</v>
      </c>
      <c r="H101" s="15">
        <f t="shared" si="25"/>
        <v>301.96230000000003</v>
      </c>
      <c r="I101" s="31"/>
      <c r="J101" s="16"/>
      <c r="K101" s="15">
        <f>($G$101)*($I$95/12)</f>
        <v>70.828104918921625</v>
      </c>
    </row>
    <row r="102" spans="2:15" s="2" customFormat="1" ht="12.75" customHeight="1" x14ac:dyDescent="0.25">
      <c r="B102" s="2" t="s">
        <v>32</v>
      </c>
      <c r="C102" s="6">
        <v>8631</v>
      </c>
      <c r="D102" s="6">
        <v>5000</v>
      </c>
      <c r="E102" s="6">
        <f t="shared" si="26"/>
        <v>718.96230000000003</v>
      </c>
      <c r="F102" s="6">
        <v>417</v>
      </c>
      <c r="G102" s="15">
        <f t="shared" si="27"/>
        <v>8028.6646547914497</v>
      </c>
      <c r="H102" s="15">
        <f t="shared" si="25"/>
        <v>301.96230000000003</v>
      </c>
      <c r="I102" s="31"/>
      <c r="J102" s="16"/>
      <c r="K102" s="15">
        <f>($G$102)*($I$95/12)</f>
        <v>73.596092668921628</v>
      </c>
    </row>
    <row r="103" spans="2:15" s="2" customFormat="1" ht="12.75" customHeight="1" x14ac:dyDescent="0.25">
      <c r="B103" s="2" t="s">
        <v>33</v>
      </c>
      <c r="C103" s="6">
        <v>8631</v>
      </c>
      <c r="D103" s="6">
        <v>5000</v>
      </c>
      <c r="E103" s="6">
        <f t="shared" si="26"/>
        <v>718.96230000000003</v>
      </c>
      <c r="F103" s="6">
        <v>417</v>
      </c>
      <c r="G103" s="15">
        <f t="shared" si="27"/>
        <v>8330.626954791449</v>
      </c>
      <c r="H103" s="15">
        <f t="shared" si="25"/>
        <v>301.96230000000003</v>
      </c>
      <c r="I103" s="31"/>
      <c r="J103" s="16"/>
      <c r="K103" s="15">
        <f>($G$103)*($I$95/12)</f>
        <v>76.364080418921617</v>
      </c>
    </row>
    <row r="104" spans="2:15" s="2" customFormat="1" ht="12.75" customHeight="1" x14ac:dyDescent="0.25">
      <c r="B104" s="2" t="s">
        <v>17</v>
      </c>
      <c r="C104" s="6">
        <v>8694</v>
      </c>
      <c r="D104" s="6">
        <v>5000</v>
      </c>
      <c r="E104" s="6">
        <f t="shared" si="26"/>
        <v>724.21019999999999</v>
      </c>
      <c r="F104" s="6">
        <v>417</v>
      </c>
      <c r="G104" s="15">
        <f t="shared" si="27"/>
        <v>8632.5892547914482</v>
      </c>
      <c r="H104" s="15">
        <f t="shared" si="25"/>
        <v>307.21019999999999</v>
      </c>
      <c r="I104" s="31"/>
      <c r="J104" s="16"/>
      <c r="K104" s="15">
        <f>($G$104)*($I$95/12)</f>
        <v>79.132068168921606</v>
      </c>
    </row>
    <row r="105" spans="2:15" s="2" customFormat="1" ht="12.75" customHeight="1" x14ac:dyDescent="0.25">
      <c r="B105" s="2" t="s">
        <v>18</v>
      </c>
      <c r="C105" s="6">
        <v>8694</v>
      </c>
      <c r="D105" s="6">
        <v>5000</v>
      </c>
      <c r="E105" s="6">
        <f t="shared" si="26"/>
        <v>724.21019999999999</v>
      </c>
      <c r="F105" s="6">
        <v>417</v>
      </c>
      <c r="G105" s="15">
        <f t="shared" si="27"/>
        <v>8939.7994547914477</v>
      </c>
      <c r="H105" s="15">
        <f t="shared" si="25"/>
        <v>307.21019999999999</v>
      </c>
      <c r="I105" s="31"/>
      <c r="J105" s="16"/>
      <c r="K105" s="15">
        <f>($G$105)*($I$95/12)</f>
        <v>81.9481616689216</v>
      </c>
    </row>
    <row r="106" spans="2:15" s="2" customFormat="1" ht="12.75" customHeight="1" x14ac:dyDescent="0.25">
      <c r="B106" s="2" t="s">
        <v>19</v>
      </c>
      <c r="C106" s="6">
        <v>8694</v>
      </c>
      <c r="D106" s="6">
        <v>5000</v>
      </c>
      <c r="E106" s="6">
        <f t="shared" si="26"/>
        <v>724.21019999999999</v>
      </c>
      <c r="F106" s="6">
        <v>417</v>
      </c>
      <c r="G106" s="15">
        <f t="shared" si="27"/>
        <v>9247.0096547914472</v>
      </c>
      <c r="H106" s="15">
        <f t="shared" si="25"/>
        <v>307.21019999999999</v>
      </c>
      <c r="K106" s="15">
        <f>($G$106)*($I$95/12)</f>
        <v>84.764255168921594</v>
      </c>
    </row>
    <row r="107" spans="2:15" s="2" customFormat="1" ht="12.75" customHeight="1" x14ac:dyDescent="0.25">
      <c r="B107" s="2" t="s">
        <v>20</v>
      </c>
      <c r="C107" s="6">
        <v>9005</v>
      </c>
      <c r="D107" s="6">
        <v>5000</v>
      </c>
      <c r="E107" s="6">
        <f t="shared" si="26"/>
        <v>750.11649999999997</v>
      </c>
      <c r="F107" s="6">
        <v>417</v>
      </c>
      <c r="G107" s="15">
        <f t="shared" si="27"/>
        <v>9554.2198547914468</v>
      </c>
      <c r="H107" s="15">
        <f t="shared" si="25"/>
        <v>333.11649999999997</v>
      </c>
      <c r="K107" s="15">
        <f>($G$107)*($I$95/12)</f>
        <v>87.580348668921602</v>
      </c>
    </row>
    <row r="108" spans="2:15" s="2" customFormat="1" ht="12.75" customHeight="1" x14ac:dyDescent="0.25">
      <c r="B108" s="2" t="s">
        <v>21</v>
      </c>
      <c r="C108" s="6">
        <v>9005</v>
      </c>
      <c r="D108" s="6">
        <v>5000</v>
      </c>
      <c r="E108" s="6">
        <f t="shared" si="26"/>
        <v>750.11649999999997</v>
      </c>
      <c r="F108" s="6">
        <v>417</v>
      </c>
      <c r="G108" s="15">
        <f t="shared" si="27"/>
        <v>9887.3363547914469</v>
      </c>
      <c r="H108" s="15">
        <f t="shared" si="25"/>
        <v>333.11649999999997</v>
      </c>
      <c r="K108" s="15">
        <f>($G$108)*($I$95/12)</f>
        <v>90.633916585588267</v>
      </c>
    </row>
    <row r="109" spans="2:15" s="2" customFormat="1" ht="12.75" customHeight="1" x14ac:dyDescent="0.25">
      <c r="B109" s="7" t="s">
        <v>22</v>
      </c>
      <c r="C109" s="8">
        <f>SUM(C97:C108)</f>
        <v>104194</v>
      </c>
      <c r="D109" s="9" t="s">
        <v>23</v>
      </c>
      <c r="E109" s="8">
        <f t="shared" ref="E109:F109" si="29">SUM(E97:E108)</f>
        <v>8679.3601999999992</v>
      </c>
      <c r="F109" s="8">
        <f t="shared" si="29"/>
        <v>5004</v>
      </c>
      <c r="G109" s="30">
        <f>SUM(G97:G108)</f>
        <v>98260.374457497383</v>
      </c>
      <c r="H109" s="30">
        <f>SUM(H97:H108)</f>
        <v>3675.3602000000005</v>
      </c>
      <c r="I109" s="37"/>
      <c r="J109" s="23"/>
      <c r="K109" s="30">
        <f>SUM(K97:K108)</f>
        <v>917.79400408070467</v>
      </c>
    </row>
    <row r="110" spans="2:15" s="2" customFormat="1" ht="12.75" customHeight="1" x14ac:dyDescent="0.25">
      <c r="G110" s="15"/>
      <c r="H110" s="15"/>
      <c r="I110" s="31"/>
      <c r="J110" s="16"/>
      <c r="K110" s="42"/>
    </row>
    <row r="111" spans="2:15" s="2" customFormat="1" ht="12.75" customHeight="1" x14ac:dyDescent="0.25">
      <c r="B111" s="2" t="s">
        <v>24</v>
      </c>
      <c r="C111" s="10">
        <f>((G97+G98+G99)*H95+(G100+G101+G102+G103+G104+G105+G106+G107+G108)*I95)/12</f>
        <v>917.79400408070467</v>
      </c>
      <c r="D111" s="14"/>
      <c r="E111" s="10"/>
      <c r="F111" s="2" t="s">
        <v>25</v>
      </c>
      <c r="G111" s="73">
        <f>$C111+$H109</f>
        <v>4593.1542040807053</v>
      </c>
      <c r="H111" s="15"/>
      <c r="I111" s="15">
        <f>SUM($G$14,$G$33,$G$52,$G$72,$G$92,$G$111)</f>
        <v>11138.246858872155</v>
      </c>
      <c r="J111" s="143" t="str">
        <f>IF($K110=$C112,"Intt OK","Intt CHECK IT")</f>
        <v>Intt OK</v>
      </c>
      <c r="K111" s="15"/>
      <c r="N111" s="10">
        <f>(R97+R98+R99)*1%</f>
        <v>0</v>
      </c>
      <c r="O111" s="14">
        <f>((R100+R101+R102+R103+R104+R105+R106+R107+R108)*11%)/12</f>
        <v>0</v>
      </c>
    </row>
    <row r="112" spans="2:15" s="2" customFormat="1" ht="12.75" customHeight="1" x14ac:dyDescent="0.25">
      <c r="D112" s="14"/>
      <c r="G112" s="10"/>
      <c r="H112" s="46"/>
      <c r="I112" s="135" t="str">
        <f>IF($I111=$G116,"OK","CHECK IT")</f>
        <v>OK</v>
      </c>
      <c r="J112" s="16"/>
      <c r="K112" s="15"/>
    </row>
    <row r="113" spans="2:11" s="2" customFormat="1" ht="12.75" customHeight="1" x14ac:dyDescent="0.25">
      <c r="B113" s="438" t="s">
        <v>2</v>
      </c>
      <c r="C113" s="438"/>
      <c r="D113" s="438"/>
      <c r="E113" s="438" t="s">
        <v>3</v>
      </c>
      <c r="F113" s="438"/>
      <c r="G113" s="3" t="s">
        <v>4</v>
      </c>
      <c r="H113" s="136" t="s">
        <v>39</v>
      </c>
      <c r="J113" s="20"/>
      <c r="K113" s="15"/>
    </row>
    <row r="114" spans="2:11" s="2" customFormat="1" ht="12.75" customHeight="1" x14ac:dyDescent="0.25">
      <c r="B114" s="439" t="s">
        <v>133</v>
      </c>
      <c r="C114" s="439"/>
      <c r="D114" s="439"/>
      <c r="E114" s="439" t="s">
        <v>134</v>
      </c>
      <c r="F114" s="439"/>
      <c r="G114" s="4" t="s">
        <v>135</v>
      </c>
      <c r="H114" s="52" t="s">
        <v>40</v>
      </c>
      <c r="I114" s="35"/>
      <c r="J114" s="21"/>
      <c r="K114" s="15"/>
    </row>
    <row r="115" spans="2:11" s="2" customFormat="1" ht="12.75" customHeight="1" x14ac:dyDescent="0.25">
      <c r="B115" s="3" t="s">
        <v>9</v>
      </c>
      <c r="C115" s="5" t="s">
        <v>10</v>
      </c>
      <c r="D115" s="3" t="s">
        <v>11</v>
      </c>
      <c r="E115" s="5" t="s">
        <v>12</v>
      </c>
      <c r="F115" s="3" t="s">
        <v>13</v>
      </c>
      <c r="G115" s="5" t="s">
        <v>14</v>
      </c>
      <c r="H115" s="48" t="s">
        <v>15</v>
      </c>
      <c r="I115" s="33" t="s">
        <v>16</v>
      </c>
      <c r="J115" s="17"/>
      <c r="K115" s="15"/>
    </row>
    <row r="116" spans="2:11" s="2" customFormat="1" ht="12.75" customHeight="1" x14ac:dyDescent="0.25">
      <c r="B116" s="2" t="s">
        <v>27</v>
      </c>
      <c r="C116" s="6">
        <v>9005</v>
      </c>
      <c r="D116" s="6">
        <v>5000</v>
      </c>
      <c r="E116" s="6">
        <f>C116*8.33%</f>
        <v>750.11649999999997</v>
      </c>
      <c r="F116" s="6">
        <v>417</v>
      </c>
      <c r="G116" s="15">
        <f>$G$14+$G$33+$G$52+$G$72+$G$92+$G$111</f>
        <v>11138.246858872155</v>
      </c>
      <c r="H116" s="15">
        <f t="shared" ref="H116:H127" si="30">E116-F116</f>
        <v>333.11649999999997</v>
      </c>
      <c r="I116" s="31"/>
      <c r="J116" s="16"/>
      <c r="K116" s="15">
        <f>($G116)*($H$114/12)</f>
        <v>88.177787632737903</v>
      </c>
    </row>
    <row r="117" spans="2:11" s="2" customFormat="1" ht="12.75" customHeight="1" x14ac:dyDescent="0.25">
      <c r="B117" s="2" t="s">
        <v>28</v>
      </c>
      <c r="C117" s="6">
        <v>9005</v>
      </c>
      <c r="D117" s="6">
        <v>5000</v>
      </c>
      <c r="E117" s="6">
        <f t="shared" ref="E117:E127" si="31">C117*8.33%</f>
        <v>750.11649999999997</v>
      </c>
      <c r="F117" s="6">
        <v>417</v>
      </c>
      <c r="G117" s="15">
        <f t="shared" ref="G117:G127" si="32">$G116+$H116</f>
        <v>11471.363358872155</v>
      </c>
      <c r="H117" s="15">
        <f t="shared" si="30"/>
        <v>333.11649999999997</v>
      </c>
      <c r="I117" s="31"/>
      <c r="J117" s="16"/>
      <c r="K117" s="15">
        <f t="shared" ref="K117:K127" si="33">($G117)*($H$114/12)</f>
        <v>90.814959924404562</v>
      </c>
    </row>
    <row r="118" spans="2:11" s="2" customFormat="1" ht="12.75" customHeight="1" x14ac:dyDescent="0.25">
      <c r="B118" s="2" t="s">
        <v>29</v>
      </c>
      <c r="C118" s="6">
        <v>9005</v>
      </c>
      <c r="D118" s="6">
        <v>5000</v>
      </c>
      <c r="E118" s="6">
        <f t="shared" si="31"/>
        <v>750.11649999999997</v>
      </c>
      <c r="F118" s="6">
        <v>417</v>
      </c>
      <c r="G118" s="15">
        <f t="shared" si="32"/>
        <v>11804.479858872155</v>
      </c>
      <c r="H118" s="15">
        <f t="shared" si="30"/>
        <v>333.11649999999997</v>
      </c>
      <c r="I118" s="31"/>
      <c r="J118" s="16"/>
      <c r="K118" s="15">
        <f t="shared" si="33"/>
        <v>93.452132216071234</v>
      </c>
    </row>
    <row r="119" spans="2:11" s="2" customFormat="1" ht="12.75" customHeight="1" x14ac:dyDescent="0.25">
      <c r="B119" s="2" t="s">
        <v>30</v>
      </c>
      <c r="C119" s="6">
        <v>9005</v>
      </c>
      <c r="D119" s="6">
        <v>6500</v>
      </c>
      <c r="E119" s="6">
        <f t="shared" si="31"/>
        <v>750.11649999999997</v>
      </c>
      <c r="F119" s="6">
        <v>541</v>
      </c>
      <c r="G119" s="15">
        <f t="shared" si="32"/>
        <v>12137.596358872155</v>
      </c>
      <c r="H119" s="15">
        <f t="shared" si="30"/>
        <v>209.11649999999997</v>
      </c>
      <c r="I119" s="31"/>
      <c r="J119" s="16"/>
      <c r="K119" s="15">
        <f t="shared" si="33"/>
        <v>96.089304507737907</v>
      </c>
    </row>
    <row r="120" spans="2:11" s="2" customFormat="1" ht="12.75" customHeight="1" x14ac:dyDescent="0.25">
      <c r="B120" s="2" t="s">
        <v>31</v>
      </c>
      <c r="C120" s="6">
        <v>9200</v>
      </c>
      <c r="D120" s="6">
        <v>6500</v>
      </c>
      <c r="E120" s="6">
        <f t="shared" si="31"/>
        <v>766.36</v>
      </c>
      <c r="F120" s="6">
        <v>541</v>
      </c>
      <c r="G120" s="15">
        <f t="shared" si="32"/>
        <v>12346.712858872155</v>
      </c>
      <c r="H120" s="15">
        <f t="shared" si="30"/>
        <v>225.36</v>
      </c>
      <c r="I120" s="31"/>
      <c r="J120" s="16"/>
      <c r="K120" s="15">
        <f t="shared" si="33"/>
        <v>97.744810132737911</v>
      </c>
    </row>
    <row r="121" spans="2:11" s="2" customFormat="1" ht="12.75" customHeight="1" x14ac:dyDescent="0.25">
      <c r="B121" s="2" t="s">
        <v>32</v>
      </c>
      <c r="C121" s="6">
        <v>9200</v>
      </c>
      <c r="D121" s="6">
        <v>6500</v>
      </c>
      <c r="E121" s="6">
        <f t="shared" si="31"/>
        <v>766.36</v>
      </c>
      <c r="F121" s="6">
        <v>541</v>
      </c>
      <c r="G121" s="15">
        <f t="shared" si="32"/>
        <v>12572.072858872156</v>
      </c>
      <c r="H121" s="15">
        <f t="shared" si="30"/>
        <v>225.36</v>
      </c>
      <c r="I121" s="31"/>
      <c r="J121" s="16"/>
      <c r="K121" s="15">
        <f t="shared" si="33"/>
        <v>99.528910132737906</v>
      </c>
    </row>
    <row r="122" spans="2:11" s="2" customFormat="1" ht="12.75" customHeight="1" x14ac:dyDescent="0.25">
      <c r="B122" s="2" t="s">
        <v>33</v>
      </c>
      <c r="C122" s="6">
        <v>9200</v>
      </c>
      <c r="D122" s="6">
        <v>6500</v>
      </c>
      <c r="E122" s="6">
        <f t="shared" si="31"/>
        <v>766.36</v>
      </c>
      <c r="F122" s="6">
        <v>541</v>
      </c>
      <c r="G122" s="15">
        <f t="shared" si="32"/>
        <v>12797.432858872156</v>
      </c>
      <c r="H122" s="15">
        <f t="shared" si="30"/>
        <v>225.36</v>
      </c>
      <c r="I122" s="31"/>
      <c r="J122" s="16"/>
      <c r="K122" s="15">
        <f t="shared" si="33"/>
        <v>101.31301013273792</v>
      </c>
    </row>
    <row r="123" spans="2:11" s="2" customFormat="1" ht="12.75" customHeight="1" x14ac:dyDescent="0.25">
      <c r="B123" s="2" t="s">
        <v>17</v>
      </c>
      <c r="C123" s="6">
        <v>9200</v>
      </c>
      <c r="D123" s="6">
        <v>6500</v>
      </c>
      <c r="E123" s="6">
        <f t="shared" si="31"/>
        <v>766.36</v>
      </c>
      <c r="F123" s="6">
        <v>541</v>
      </c>
      <c r="G123" s="15">
        <f t="shared" si="32"/>
        <v>13022.792858872157</v>
      </c>
      <c r="H123" s="15">
        <f t="shared" si="30"/>
        <v>225.36</v>
      </c>
      <c r="I123" s="31"/>
      <c r="J123" s="16"/>
      <c r="K123" s="15">
        <f t="shared" si="33"/>
        <v>103.09711013273792</v>
      </c>
    </row>
    <row r="124" spans="2:11" s="2" customFormat="1" ht="12.75" customHeight="1" x14ac:dyDescent="0.25">
      <c r="B124" s="2" t="s">
        <v>18</v>
      </c>
      <c r="C124" s="6">
        <v>9200</v>
      </c>
      <c r="D124" s="6">
        <v>6500</v>
      </c>
      <c r="E124" s="6">
        <f t="shared" si="31"/>
        <v>766.36</v>
      </c>
      <c r="F124" s="6">
        <v>541</v>
      </c>
      <c r="G124" s="15">
        <f t="shared" si="32"/>
        <v>13248.152858872158</v>
      </c>
      <c r="H124" s="15">
        <f t="shared" si="30"/>
        <v>225.36</v>
      </c>
      <c r="I124" s="31"/>
      <c r="J124" s="16"/>
      <c r="K124" s="15">
        <f t="shared" si="33"/>
        <v>104.88121013273792</v>
      </c>
    </row>
    <row r="125" spans="2:11" s="2" customFormat="1" ht="12.75" customHeight="1" x14ac:dyDescent="0.25">
      <c r="B125" s="2" t="s">
        <v>19</v>
      </c>
      <c r="C125" s="6">
        <v>9200</v>
      </c>
      <c r="D125" s="6">
        <v>6500</v>
      </c>
      <c r="E125" s="6">
        <f t="shared" si="31"/>
        <v>766.36</v>
      </c>
      <c r="F125" s="6">
        <v>541</v>
      </c>
      <c r="G125" s="15">
        <f t="shared" si="32"/>
        <v>13473.512858872158</v>
      </c>
      <c r="H125" s="15">
        <f t="shared" si="30"/>
        <v>225.36</v>
      </c>
      <c r="K125" s="15">
        <f t="shared" si="33"/>
        <v>106.66531013273793</v>
      </c>
    </row>
    <row r="126" spans="2:11" s="2" customFormat="1" ht="12.75" customHeight="1" x14ac:dyDescent="0.25">
      <c r="B126" s="2" t="s">
        <v>20</v>
      </c>
      <c r="C126" s="6">
        <v>9518</v>
      </c>
      <c r="D126" s="6">
        <v>6500</v>
      </c>
      <c r="E126" s="6">
        <f t="shared" si="31"/>
        <v>792.84939999999995</v>
      </c>
      <c r="F126" s="6">
        <v>541</v>
      </c>
      <c r="G126" s="15">
        <f t="shared" si="32"/>
        <v>13698.872858872159</v>
      </c>
      <c r="H126" s="15">
        <f t="shared" si="30"/>
        <v>251.84939999999995</v>
      </c>
      <c r="K126" s="15">
        <f t="shared" si="33"/>
        <v>108.44941013273794</v>
      </c>
    </row>
    <row r="127" spans="2:11" s="2" customFormat="1" ht="12.75" customHeight="1" x14ac:dyDescent="0.25">
      <c r="B127" s="2" t="s">
        <v>21</v>
      </c>
      <c r="C127" s="6">
        <v>9518</v>
      </c>
      <c r="D127" s="6">
        <v>6500</v>
      </c>
      <c r="E127" s="6">
        <f t="shared" si="31"/>
        <v>792.84939999999995</v>
      </c>
      <c r="F127" s="6">
        <v>541</v>
      </c>
      <c r="G127" s="15">
        <f t="shared" si="32"/>
        <v>13950.722258872158</v>
      </c>
      <c r="H127" s="15">
        <f t="shared" si="30"/>
        <v>251.84939999999995</v>
      </c>
      <c r="K127" s="15">
        <f t="shared" si="33"/>
        <v>110.44321788273793</v>
      </c>
    </row>
    <row r="128" spans="2:11" s="2" customFormat="1" ht="12.75" customHeight="1" x14ac:dyDescent="0.25">
      <c r="B128" s="7" t="s">
        <v>22</v>
      </c>
      <c r="C128" s="8">
        <f>SUM(C116:C127)</f>
        <v>110256</v>
      </c>
      <c r="D128" s="9" t="s">
        <v>23</v>
      </c>
      <c r="E128" s="8">
        <f>SUM(E116:E127)</f>
        <v>9184.3247999999967</v>
      </c>
      <c r="F128" s="8">
        <f>SUM(F116:F127)</f>
        <v>6120</v>
      </c>
      <c r="G128" s="30">
        <f>SUM(G116:G127)</f>
        <v>151661.95870646587</v>
      </c>
      <c r="H128" s="30">
        <f>SUM(H116:H127)</f>
        <v>3064.3248000000008</v>
      </c>
      <c r="I128" s="38">
        <f>H114/12</f>
        <v>7.9166666666666673E-3</v>
      </c>
      <c r="J128" s="23"/>
      <c r="K128" s="30">
        <f>SUM(K116:K127)</f>
        <v>1200.6571730928547</v>
      </c>
    </row>
    <row r="129" spans="2:11" s="2" customFormat="1" ht="12.75" customHeight="1" x14ac:dyDescent="0.25">
      <c r="G129" s="15"/>
      <c r="H129" s="15"/>
      <c r="I129" s="31"/>
      <c r="J129" s="16"/>
      <c r="K129" s="42"/>
    </row>
    <row r="130" spans="2:11" s="2" customFormat="1" ht="12.75" customHeight="1" x14ac:dyDescent="0.25">
      <c r="B130" s="2" t="s">
        <v>24</v>
      </c>
      <c r="C130" s="73">
        <f>G128*(I128)</f>
        <v>1200.6571730928549</v>
      </c>
      <c r="F130" s="2" t="s">
        <v>25</v>
      </c>
      <c r="G130" s="73">
        <f>$C130+$H128</f>
        <v>4264.9819730928557</v>
      </c>
      <c r="H130" s="15"/>
      <c r="I130" s="15">
        <f>SUM($G$14,$G$33,$G$52,$G$72,$G$92,$G$111,$G$130)</f>
        <v>15403.228831965011</v>
      </c>
      <c r="J130" s="143" t="str">
        <f>IF($K129=$C131,"Intt OK","Intt CHECK IT")</f>
        <v>Intt OK</v>
      </c>
      <c r="K130" s="15"/>
    </row>
    <row r="131" spans="2:11" s="1" customFormat="1" ht="12.75" customHeight="1" x14ac:dyDescent="0.25">
      <c r="H131" s="53"/>
      <c r="I131" s="135" t="str">
        <f>IF($I130=$G135,"OK","CHECK IT")</f>
        <v>OK</v>
      </c>
      <c r="J131" s="16"/>
      <c r="K131" s="28"/>
    </row>
    <row r="132" spans="2:11" s="2" customFormat="1" ht="12.75" customHeight="1" x14ac:dyDescent="0.25">
      <c r="B132" s="438" t="s">
        <v>2</v>
      </c>
      <c r="C132" s="438"/>
      <c r="D132" s="438"/>
      <c r="E132" s="438" t="s">
        <v>3</v>
      </c>
      <c r="F132" s="438"/>
      <c r="G132" s="3" t="s">
        <v>4</v>
      </c>
      <c r="H132" s="136" t="s">
        <v>41</v>
      </c>
      <c r="J132" s="20"/>
      <c r="K132" s="15"/>
    </row>
    <row r="133" spans="2:11" s="2" customFormat="1" ht="12.75" customHeight="1" x14ac:dyDescent="0.25">
      <c r="B133" s="439" t="s">
        <v>133</v>
      </c>
      <c r="C133" s="439"/>
      <c r="D133" s="439"/>
      <c r="E133" s="439" t="s">
        <v>134</v>
      </c>
      <c r="F133" s="439"/>
      <c r="G133" s="4" t="s">
        <v>135</v>
      </c>
      <c r="H133" s="52" t="s">
        <v>40</v>
      </c>
      <c r="I133" s="35"/>
      <c r="J133" s="21"/>
      <c r="K133" s="15"/>
    </row>
    <row r="134" spans="2:11" s="2" customFormat="1" ht="12.75" customHeight="1" x14ac:dyDescent="0.25">
      <c r="B134" s="3" t="s">
        <v>9</v>
      </c>
      <c r="C134" s="5" t="s">
        <v>10</v>
      </c>
      <c r="D134" s="3" t="s">
        <v>11</v>
      </c>
      <c r="E134" s="5" t="s">
        <v>12</v>
      </c>
      <c r="F134" s="3" t="s">
        <v>13</v>
      </c>
      <c r="G134" s="5" t="s">
        <v>14</v>
      </c>
      <c r="H134" s="48" t="s">
        <v>15</v>
      </c>
      <c r="I134" s="33" t="s">
        <v>16</v>
      </c>
      <c r="J134" s="17"/>
      <c r="K134" s="15"/>
    </row>
    <row r="135" spans="2:11" s="2" customFormat="1" ht="12.75" customHeight="1" x14ac:dyDescent="0.25">
      <c r="B135" s="2" t="s">
        <v>27</v>
      </c>
      <c r="C135" s="6">
        <v>9518</v>
      </c>
      <c r="D135" s="6">
        <v>6500</v>
      </c>
      <c r="E135" s="6">
        <f>C135*8.33%</f>
        <v>792.84939999999995</v>
      </c>
      <c r="F135" s="6">
        <v>541</v>
      </c>
      <c r="G135" s="15">
        <f>$G$14+$G$33+$G$52+$G$72+$G$92+$G$111+$G$130</f>
        <v>15403.228831965011</v>
      </c>
      <c r="H135" s="15">
        <f t="shared" ref="H135:H147" si="34">E135-F135</f>
        <v>251.84939999999995</v>
      </c>
      <c r="K135" s="15">
        <f>($G135)*($H$133/12)</f>
        <v>121.94222825305634</v>
      </c>
    </row>
    <row r="136" spans="2:11" s="2" customFormat="1" ht="12.75" customHeight="1" x14ac:dyDescent="0.25">
      <c r="B136" s="2" t="s">
        <v>28</v>
      </c>
      <c r="C136" s="6">
        <v>9518</v>
      </c>
      <c r="D136" s="6">
        <v>6500</v>
      </c>
      <c r="E136" s="6">
        <f t="shared" ref="E136:E147" si="35">C136*8.33%</f>
        <v>792.84939999999995</v>
      </c>
      <c r="F136" s="6">
        <v>541</v>
      </c>
      <c r="G136" s="15">
        <f t="shared" ref="G136:G147" si="36">$G135+$H135</f>
        <v>15655.07823196501</v>
      </c>
      <c r="H136" s="15">
        <f t="shared" si="34"/>
        <v>251.84939999999995</v>
      </c>
      <c r="I136" s="31"/>
      <c r="J136" s="16"/>
      <c r="K136" s="15">
        <f t="shared" ref="K136:K147" si="37">($G136)*($H$133/12)</f>
        <v>123.93603600305634</v>
      </c>
    </row>
    <row r="137" spans="2:11" s="2" customFormat="1" ht="12.75" customHeight="1" x14ac:dyDescent="0.25">
      <c r="B137" s="2" t="s">
        <v>29</v>
      </c>
      <c r="C137" s="6">
        <v>9518</v>
      </c>
      <c r="D137" s="6">
        <v>6500</v>
      </c>
      <c r="E137" s="6">
        <f t="shared" si="35"/>
        <v>792.84939999999995</v>
      </c>
      <c r="F137" s="6">
        <v>541</v>
      </c>
      <c r="G137" s="15">
        <f t="shared" si="36"/>
        <v>15906.927631965009</v>
      </c>
      <c r="H137" s="15">
        <f t="shared" si="34"/>
        <v>251.84939999999995</v>
      </c>
      <c r="I137" s="31"/>
      <c r="J137" s="16"/>
      <c r="K137" s="15">
        <f t="shared" si="37"/>
        <v>125.92984375305633</v>
      </c>
    </row>
    <row r="138" spans="2:11" s="2" customFormat="1" ht="12.75" customHeight="1" x14ac:dyDescent="0.25">
      <c r="B138" s="2" t="s">
        <v>30</v>
      </c>
      <c r="C138" s="6">
        <v>9518</v>
      </c>
      <c r="D138" s="6">
        <v>6500</v>
      </c>
      <c r="E138" s="6">
        <f t="shared" si="35"/>
        <v>792.84939999999995</v>
      </c>
      <c r="F138" s="6">
        <v>541</v>
      </c>
      <c r="G138" s="15">
        <f t="shared" si="36"/>
        <v>16158.777031965008</v>
      </c>
      <c r="H138" s="15">
        <f t="shared" si="34"/>
        <v>251.84939999999995</v>
      </c>
      <c r="I138" s="31"/>
      <c r="J138" s="16"/>
      <c r="K138" s="15">
        <f t="shared" si="37"/>
        <v>127.92365150305632</v>
      </c>
    </row>
    <row r="139" spans="2:11" s="2" customFormat="1" ht="12.75" customHeight="1" x14ac:dyDescent="0.25">
      <c r="B139" s="2" t="s">
        <v>31</v>
      </c>
      <c r="C139" s="6">
        <v>9518</v>
      </c>
      <c r="D139" s="6">
        <v>6500</v>
      </c>
      <c r="E139" s="6">
        <f t="shared" si="35"/>
        <v>792.84939999999995</v>
      </c>
      <c r="F139" s="6">
        <v>541</v>
      </c>
      <c r="G139" s="15">
        <f t="shared" si="36"/>
        <v>16410.626431965007</v>
      </c>
      <c r="H139" s="15">
        <f t="shared" si="34"/>
        <v>251.84939999999995</v>
      </c>
      <c r="I139" s="31"/>
      <c r="J139" s="16"/>
      <c r="K139" s="15">
        <f t="shared" si="37"/>
        <v>129.91745925305631</v>
      </c>
    </row>
    <row r="140" spans="2:11" s="2" customFormat="1" ht="12.75" customHeight="1" x14ac:dyDescent="0.25">
      <c r="B140" s="2" t="s">
        <v>32</v>
      </c>
      <c r="C140" s="6">
        <v>9518</v>
      </c>
      <c r="D140" s="6">
        <v>6500</v>
      </c>
      <c r="E140" s="6">
        <f t="shared" si="35"/>
        <v>792.84939999999995</v>
      </c>
      <c r="F140" s="6">
        <v>541</v>
      </c>
      <c r="G140" s="15">
        <f t="shared" si="36"/>
        <v>16662.475831965006</v>
      </c>
      <c r="H140" s="15">
        <f t="shared" si="34"/>
        <v>251.84939999999995</v>
      </c>
      <c r="I140" s="31"/>
      <c r="J140" s="16"/>
      <c r="K140" s="15">
        <f t="shared" si="37"/>
        <v>131.91126700305631</v>
      </c>
    </row>
    <row r="141" spans="2:11" s="2" customFormat="1" ht="12.75" customHeight="1" x14ac:dyDescent="0.25">
      <c r="B141" s="2" t="s">
        <v>33</v>
      </c>
      <c r="C141" s="6">
        <v>9518</v>
      </c>
      <c r="D141" s="6">
        <v>6500</v>
      </c>
      <c r="E141" s="6">
        <f t="shared" si="35"/>
        <v>792.84939999999995</v>
      </c>
      <c r="F141" s="6">
        <v>541</v>
      </c>
      <c r="G141" s="15">
        <f t="shared" si="36"/>
        <v>16914.325231965006</v>
      </c>
      <c r="H141" s="15">
        <f t="shared" si="34"/>
        <v>251.84939999999995</v>
      </c>
      <c r="I141" s="31"/>
      <c r="J141" s="16"/>
      <c r="K141" s="15">
        <f t="shared" si="37"/>
        <v>133.90507475305631</v>
      </c>
    </row>
    <row r="142" spans="2:11" s="2" customFormat="1" ht="12.75" customHeight="1" x14ac:dyDescent="0.25">
      <c r="B142" s="2" t="s">
        <v>17</v>
      </c>
      <c r="C142" s="6">
        <v>9518</v>
      </c>
      <c r="D142" s="6">
        <v>6500</v>
      </c>
      <c r="E142" s="6">
        <f t="shared" si="35"/>
        <v>792.84939999999995</v>
      </c>
      <c r="F142" s="6">
        <v>541</v>
      </c>
      <c r="G142" s="15">
        <f t="shared" si="36"/>
        <v>17166.174631965005</v>
      </c>
      <c r="H142" s="15">
        <f t="shared" si="34"/>
        <v>251.84939999999995</v>
      </c>
      <c r="I142" s="31"/>
      <c r="J142" s="16"/>
      <c r="K142" s="15">
        <f t="shared" si="37"/>
        <v>135.89888250305629</v>
      </c>
    </row>
    <row r="143" spans="2:11" s="2" customFormat="1" ht="12.75" customHeight="1" x14ac:dyDescent="0.25">
      <c r="B143" s="2" t="s">
        <v>18</v>
      </c>
      <c r="C143" s="6">
        <v>9518</v>
      </c>
      <c r="D143" s="6">
        <v>6500</v>
      </c>
      <c r="E143" s="6">
        <f t="shared" si="35"/>
        <v>792.84939999999995</v>
      </c>
      <c r="F143" s="6">
        <v>541</v>
      </c>
      <c r="G143" s="15">
        <f t="shared" si="36"/>
        <v>17418.024031965004</v>
      </c>
      <c r="H143" s="15">
        <f t="shared" si="34"/>
        <v>251.84939999999995</v>
      </c>
      <c r="I143" s="31"/>
      <c r="J143" s="16"/>
      <c r="K143" s="15">
        <f t="shared" si="37"/>
        <v>137.89269025305629</v>
      </c>
    </row>
    <row r="144" spans="2:11" s="2" customFormat="1" ht="12.75" customHeight="1" x14ac:dyDescent="0.25">
      <c r="B144" s="2" t="s">
        <v>19</v>
      </c>
      <c r="C144" s="6">
        <v>9835</v>
      </c>
      <c r="D144" s="6">
        <v>6500</v>
      </c>
      <c r="E144" s="6">
        <f t="shared" si="35"/>
        <v>819.25549999999998</v>
      </c>
      <c r="F144" s="6">
        <v>541</v>
      </c>
      <c r="G144" s="15">
        <f t="shared" si="36"/>
        <v>17669.873431965003</v>
      </c>
      <c r="H144" s="15">
        <f t="shared" si="34"/>
        <v>278.25549999999998</v>
      </c>
      <c r="I144" s="31"/>
      <c r="J144" s="16"/>
      <c r="K144" s="15">
        <f t="shared" si="37"/>
        <v>139.88649800305629</v>
      </c>
    </row>
    <row r="145" spans="2:11" s="2" customFormat="1" ht="12.75" customHeight="1" x14ac:dyDescent="0.25">
      <c r="B145" s="2" t="s">
        <v>20</v>
      </c>
      <c r="C145" s="6">
        <v>10152</v>
      </c>
      <c r="D145" s="6">
        <v>6500</v>
      </c>
      <c r="E145" s="6">
        <f t="shared" si="35"/>
        <v>845.66160000000002</v>
      </c>
      <c r="F145" s="6">
        <v>541</v>
      </c>
      <c r="G145" s="15">
        <f t="shared" si="36"/>
        <v>17948.128931965002</v>
      </c>
      <c r="H145" s="15">
        <f t="shared" si="34"/>
        <v>304.66160000000002</v>
      </c>
      <c r="K145" s="15">
        <f t="shared" si="37"/>
        <v>142.08935404472294</v>
      </c>
    </row>
    <row r="146" spans="2:11" s="2" customFormat="1" ht="12.75" customHeight="1" x14ac:dyDescent="0.25">
      <c r="B146" s="2" t="s">
        <v>21</v>
      </c>
      <c r="C146" s="6">
        <v>10152</v>
      </c>
      <c r="D146" s="6">
        <v>6500</v>
      </c>
      <c r="E146" s="6">
        <f t="shared" si="35"/>
        <v>845.66160000000002</v>
      </c>
      <c r="F146" s="6">
        <v>541</v>
      </c>
      <c r="G146" s="15">
        <f t="shared" si="36"/>
        <v>18252.790531965002</v>
      </c>
      <c r="H146" s="15">
        <f t="shared" si="34"/>
        <v>304.66160000000002</v>
      </c>
      <c r="K146" s="15">
        <f t="shared" si="37"/>
        <v>144.50125837805626</v>
      </c>
    </row>
    <row r="147" spans="2:11" s="2" customFormat="1" ht="12.75" customHeight="1" x14ac:dyDescent="0.25">
      <c r="B147" s="2" t="s">
        <v>119</v>
      </c>
      <c r="C147" s="6">
        <v>1852</v>
      </c>
      <c r="D147" s="6">
        <v>6500</v>
      </c>
      <c r="E147" s="6">
        <f t="shared" si="35"/>
        <v>154.27160000000001</v>
      </c>
      <c r="F147" s="6">
        <v>0</v>
      </c>
      <c r="G147" s="15">
        <f t="shared" si="36"/>
        <v>18557.452131965001</v>
      </c>
      <c r="H147" s="15">
        <f t="shared" si="34"/>
        <v>154.27160000000001</v>
      </c>
      <c r="K147" s="15">
        <f t="shared" si="37"/>
        <v>146.91316271138962</v>
      </c>
    </row>
    <row r="148" spans="2:11" s="2" customFormat="1" ht="12.75" customHeight="1" x14ac:dyDescent="0.25">
      <c r="B148" s="7" t="s">
        <v>22</v>
      </c>
      <c r="C148" s="8">
        <f>SUM(C135:C147)</f>
        <v>117653</v>
      </c>
      <c r="D148" s="9" t="s">
        <v>23</v>
      </c>
      <c r="E148" s="8">
        <f>SUM(E135:E147)</f>
        <v>9800.4948999999997</v>
      </c>
      <c r="F148" s="8">
        <f>SUM(F135:F147)</f>
        <v>6492</v>
      </c>
      <c r="G148" s="30">
        <f>SUM(G135:G147)</f>
        <v>220123.88291554508</v>
      </c>
      <c r="H148" s="30">
        <f>SUM(H135:H147)</f>
        <v>3308.4948999999997</v>
      </c>
      <c r="I148" s="38">
        <f>H133/12</f>
        <v>7.9166666666666673E-3</v>
      </c>
      <c r="J148" s="23"/>
      <c r="K148" s="30">
        <f>SUM(K135:K147)</f>
        <v>1742.6474064147319</v>
      </c>
    </row>
    <row r="149" spans="2:11" s="2" customFormat="1" ht="12.75" customHeight="1" x14ac:dyDescent="0.25">
      <c r="B149" s="59"/>
      <c r="C149" s="60"/>
      <c r="D149" s="61"/>
      <c r="E149" s="60"/>
      <c r="F149" s="60"/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1742.6474064147321</v>
      </c>
      <c r="F150" s="2" t="s">
        <v>25</v>
      </c>
      <c r="G150" s="73">
        <f>$C150+$H148</f>
        <v>5051.142306414732</v>
      </c>
      <c r="H150" s="15"/>
      <c r="I150" s="15">
        <f>SUM($G$14,$G$33,$G$52,$G$72,$G$92,$G$111,$G$130,$G$150)</f>
        <v>20454.371138379742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133</v>
      </c>
      <c r="C153" s="439"/>
      <c r="D153" s="439"/>
      <c r="E153" s="439" t="s">
        <v>134</v>
      </c>
      <c r="F153" s="439"/>
      <c r="G153" s="4" t="s">
        <v>135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10152</v>
      </c>
      <c r="D155" s="6">
        <v>6500</v>
      </c>
      <c r="E155" s="6">
        <f>C155*8.33%</f>
        <v>845.66160000000002</v>
      </c>
      <c r="F155" s="6">
        <v>541</v>
      </c>
      <c r="G155" s="15">
        <f>$G$14+$G$33+$G$52+$G$72+$G$92+$G$111+$G$130+$G$150</f>
        <v>20454.371138379742</v>
      </c>
      <c r="H155" s="15">
        <f t="shared" ref="H155:H166" si="38">E155-F155</f>
        <v>304.66160000000002</v>
      </c>
      <c r="I155" s="31"/>
      <c r="J155" s="16"/>
      <c r="K155" s="15">
        <f>($G155)*($H$153/12)</f>
        <v>161.93043817883964</v>
      </c>
    </row>
    <row r="156" spans="2:11" s="2" customFormat="1" ht="12.75" customHeight="1" x14ac:dyDescent="0.25">
      <c r="B156" s="2" t="s">
        <v>28</v>
      </c>
      <c r="C156" s="6">
        <v>10152</v>
      </c>
      <c r="D156" s="6">
        <v>6500</v>
      </c>
      <c r="E156" s="6">
        <f t="shared" ref="E156:E166" si="39">C156*8.33%</f>
        <v>845.66160000000002</v>
      </c>
      <c r="F156" s="6">
        <v>541</v>
      </c>
      <c r="G156" s="15">
        <f t="shared" ref="G156:G166" si="40">$G155+$H155</f>
        <v>20759.032738379741</v>
      </c>
      <c r="H156" s="15">
        <f t="shared" si="38"/>
        <v>304.66160000000002</v>
      </c>
      <c r="I156" s="31"/>
      <c r="J156" s="16"/>
      <c r="K156" s="15">
        <f t="shared" ref="K156:K166" si="41">($G156)*($H$153/12)</f>
        <v>164.34234251217296</v>
      </c>
    </row>
    <row r="157" spans="2:11" s="2" customFormat="1" ht="12.75" customHeight="1" x14ac:dyDescent="0.25">
      <c r="B157" s="2" t="s">
        <v>29</v>
      </c>
      <c r="C157" s="6">
        <v>10152</v>
      </c>
      <c r="D157" s="6">
        <v>6500</v>
      </c>
      <c r="E157" s="6">
        <f t="shared" si="39"/>
        <v>845.66160000000002</v>
      </c>
      <c r="F157" s="6">
        <v>541</v>
      </c>
      <c r="G157" s="15">
        <f t="shared" si="40"/>
        <v>21063.694338379741</v>
      </c>
      <c r="H157" s="15">
        <f t="shared" si="38"/>
        <v>304.66160000000002</v>
      </c>
      <c r="I157" s="31"/>
      <c r="J157" s="16"/>
      <c r="K157" s="15">
        <f t="shared" si="41"/>
        <v>166.75424684550629</v>
      </c>
    </row>
    <row r="158" spans="2:11" s="2" customFormat="1" ht="12.75" customHeight="1" x14ac:dyDescent="0.25">
      <c r="B158" s="2" t="s">
        <v>30</v>
      </c>
      <c r="C158" s="6">
        <v>10152</v>
      </c>
      <c r="D158" s="6">
        <v>6500</v>
      </c>
      <c r="E158" s="6">
        <f t="shared" si="39"/>
        <v>845.66160000000002</v>
      </c>
      <c r="F158" s="6">
        <v>541</v>
      </c>
      <c r="G158" s="15">
        <f t="shared" si="40"/>
        <v>21368.35593837974</v>
      </c>
      <c r="H158" s="15">
        <f t="shared" si="38"/>
        <v>304.66160000000002</v>
      </c>
      <c r="I158" s="31"/>
      <c r="J158" s="16"/>
      <c r="K158" s="15">
        <f t="shared" si="41"/>
        <v>169.16615117883961</v>
      </c>
    </row>
    <row r="159" spans="2:11" s="2" customFormat="1" ht="12.75" customHeight="1" x14ac:dyDescent="0.25">
      <c r="B159" s="2" t="s">
        <v>31</v>
      </c>
      <c r="C159" s="6">
        <v>10152</v>
      </c>
      <c r="D159" s="6">
        <v>6500</v>
      </c>
      <c r="E159" s="6">
        <f t="shared" si="39"/>
        <v>845.66160000000002</v>
      </c>
      <c r="F159" s="6">
        <v>541</v>
      </c>
      <c r="G159" s="15">
        <f t="shared" si="40"/>
        <v>21673.01753837974</v>
      </c>
      <c r="H159" s="15">
        <f t="shared" si="38"/>
        <v>304.66160000000002</v>
      </c>
      <c r="I159" s="31"/>
      <c r="J159" s="16"/>
      <c r="K159" s="15">
        <f t="shared" si="41"/>
        <v>171.57805551217297</v>
      </c>
    </row>
    <row r="160" spans="2:11" s="2" customFormat="1" ht="12.75" customHeight="1" x14ac:dyDescent="0.25">
      <c r="B160" s="2" t="s">
        <v>32</v>
      </c>
      <c r="C160" s="6">
        <v>10152</v>
      </c>
      <c r="D160" s="6">
        <v>6500</v>
      </c>
      <c r="E160" s="6">
        <f t="shared" si="39"/>
        <v>845.66160000000002</v>
      </c>
      <c r="F160" s="6">
        <v>541</v>
      </c>
      <c r="G160" s="15">
        <f t="shared" si="40"/>
        <v>21977.679138379739</v>
      </c>
      <c r="H160" s="15">
        <f t="shared" si="38"/>
        <v>304.66160000000002</v>
      </c>
      <c r="I160" s="31"/>
      <c r="J160" s="16"/>
      <c r="K160" s="15">
        <f t="shared" si="41"/>
        <v>173.98995984550629</v>
      </c>
    </row>
    <row r="161" spans="2:11" s="2" customFormat="1" ht="12.75" customHeight="1" x14ac:dyDescent="0.25">
      <c r="B161" s="2" t="s">
        <v>33</v>
      </c>
      <c r="C161" s="6">
        <v>10152</v>
      </c>
      <c r="D161" s="6">
        <v>6500</v>
      </c>
      <c r="E161" s="6">
        <f t="shared" si="39"/>
        <v>845.66160000000002</v>
      </c>
      <c r="F161" s="6">
        <v>541</v>
      </c>
      <c r="G161" s="15">
        <f t="shared" si="40"/>
        <v>22282.340738379738</v>
      </c>
      <c r="H161" s="15">
        <f t="shared" si="38"/>
        <v>304.66160000000002</v>
      </c>
      <c r="I161" s="31"/>
      <c r="J161" s="16"/>
      <c r="K161" s="15">
        <f t="shared" si="41"/>
        <v>176.40186417883962</v>
      </c>
    </row>
    <row r="162" spans="2:11" s="2" customFormat="1" ht="12.75" customHeight="1" x14ac:dyDescent="0.25">
      <c r="B162" s="2" t="s">
        <v>17</v>
      </c>
      <c r="C162" s="6">
        <v>10152</v>
      </c>
      <c r="D162" s="6">
        <v>6500</v>
      </c>
      <c r="E162" s="6">
        <f t="shared" si="39"/>
        <v>845.66160000000002</v>
      </c>
      <c r="F162" s="6">
        <v>541</v>
      </c>
      <c r="G162" s="15">
        <f t="shared" si="40"/>
        <v>22587.002338379738</v>
      </c>
      <c r="H162" s="15">
        <f t="shared" si="38"/>
        <v>304.66160000000002</v>
      </c>
      <c r="I162" s="31"/>
      <c r="J162" s="16"/>
      <c r="K162" s="15">
        <f t="shared" si="41"/>
        <v>178.81376851217294</v>
      </c>
    </row>
    <row r="163" spans="2:11" s="2" customFormat="1" ht="12.75" customHeight="1" x14ac:dyDescent="0.25">
      <c r="B163" s="2" t="s">
        <v>18</v>
      </c>
      <c r="C163" s="6">
        <v>10152</v>
      </c>
      <c r="D163" s="6">
        <v>6500</v>
      </c>
      <c r="E163" s="6">
        <f t="shared" si="39"/>
        <v>845.66160000000002</v>
      </c>
      <c r="F163" s="6">
        <v>541</v>
      </c>
      <c r="G163" s="15">
        <f t="shared" si="40"/>
        <v>22891.663938379737</v>
      </c>
      <c r="H163" s="15">
        <f t="shared" si="38"/>
        <v>304.66160000000002</v>
      </c>
      <c r="I163" s="31"/>
      <c r="J163" s="16"/>
      <c r="K163" s="15">
        <f t="shared" si="41"/>
        <v>181.22567284550627</v>
      </c>
    </row>
    <row r="164" spans="2:11" s="2" customFormat="1" ht="12.75" customHeight="1" x14ac:dyDescent="0.25">
      <c r="B164" s="2" t="s">
        <v>19</v>
      </c>
      <c r="C164" s="6">
        <v>10152</v>
      </c>
      <c r="D164" s="6">
        <v>6500</v>
      </c>
      <c r="E164" s="6">
        <f t="shared" si="39"/>
        <v>845.66160000000002</v>
      </c>
      <c r="F164" s="6">
        <v>541</v>
      </c>
      <c r="G164" s="15">
        <f t="shared" si="40"/>
        <v>23196.325538379737</v>
      </c>
      <c r="H164" s="15">
        <f t="shared" si="38"/>
        <v>304.66160000000002</v>
      </c>
      <c r="K164" s="15">
        <f t="shared" si="41"/>
        <v>183.63757717883959</v>
      </c>
    </row>
    <row r="165" spans="2:11" s="2" customFormat="1" ht="12.75" customHeight="1" x14ac:dyDescent="0.25">
      <c r="B165" s="2" t="s">
        <v>20</v>
      </c>
      <c r="C165" s="6">
        <v>10766</v>
      </c>
      <c r="D165" s="6">
        <v>6500</v>
      </c>
      <c r="E165" s="6">
        <f t="shared" si="39"/>
        <v>896.80780000000004</v>
      </c>
      <c r="F165" s="6">
        <v>541</v>
      </c>
      <c r="G165" s="15">
        <f t="shared" si="40"/>
        <v>23500.987138379736</v>
      </c>
      <c r="H165" s="15">
        <f t="shared" si="38"/>
        <v>355.80780000000004</v>
      </c>
      <c r="K165" s="15">
        <f t="shared" si="41"/>
        <v>186.04948151217292</v>
      </c>
    </row>
    <row r="166" spans="2:11" s="2" customFormat="1" ht="12.75" customHeight="1" x14ac:dyDescent="0.25">
      <c r="B166" s="2" t="s">
        <v>21</v>
      </c>
      <c r="C166" s="6">
        <v>10766</v>
      </c>
      <c r="D166" s="6">
        <v>6500</v>
      </c>
      <c r="E166" s="6">
        <f t="shared" si="39"/>
        <v>896.80780000000004</v>
      </c>
      <c r="F166" s="6">
        <v>541</v>
      </c>
      <c r="G166" s="15">
        <f t="shared" si="40"/>
        <v>23856.794938379735</v>
      </c>
      <c r="H166" s="15">
        <f t="shared" si="38"/>
        <v>355.80780000000004</v>
      </c>
      <c r="K166" s="15">
        <f t="shared" si="41"/>
        <v>188.86629326217292</v>
      </c>
    </row>
    <row r="167" spans="2:11" s="2" customFormat="1" ht="12.75" customHeight="1" x14ac:dyDescent="0.25">
      <c r="B167" s="7" t="s">
        <v>22</v>
      </c>
      <c r="C167" s="8">
        <f>SUM(C155:C166)</f>
        <v>123052</v>
      </c>
      <c r="D167" s="9" t="s">
        <v>23</v>
      </c>
      <c r="E167" s="8">
        <f>SUM(E155:E166)</f>
        <v>10250.231600000003</v>
      </c>
      <c r="F167" s="8">
        <f>SUM(F155:F166)</f>
        <v>6492</v>
      </c>
      <c r="G167" s="30">
        <f>SUM(G155:G166)</f>
        <v>265611.2654605569</v>
      </c>
      <c r="H167" s="30">
        <f>SUM(H155:H166)</f>
        <v>3758.2315999999996</v>
      </c>
      <c r="I167" s="38">
        <f>H153/12</f>
        <v>7.9166666666666673E-3</v>
      </c>
      <c r="J167" s="23"/>
      <c r="K167" s="30">
        <f>SUM(K155:K166)</f>
        <v>2102.755851562742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2102.7558515627425</v>
      </c>
      <c r="F169" s="2" t="s">
        <v>25</v>
      </c>
      <c r="G169" s="73">
        <f>$C169+$H167</f>
        <v>5860.9874515627416</v>
      </c>
      <c r="H169" s="15"/>
      <c r="I169" s="15">
        <f>SUM($G$14,$G$33,$G$52,$G$72,$G$92,$G$111,$G$130,$G$150,$G$169)</f>
        <v>26315.358589942483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133</v>
      </c>
      <c r="C172" s="439"/>
      <c r="D172" s="439"/>
      <c r="E172" s="439" t="s">
        <v>134</v>
      </c>
      <c r="F172" s="439"/>
      <c r="G172" s="4" t="s">
        <v>135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10766</v>
      </c>
      <c r="D174" s="6">
        <v>6500</v>
      </c>
      <c r="E174" s="6">
        <f>C174*8.33%</f>
        <v>896.80780000000004</v>
      </c>
      <c r="F174" s="6">
        <v>541</v>
      </c>
      <c r="G174" s="15">
        <f>$G$14+$G$33+$G$52+$G$72+$G$92+$G$111+$G$130+$G$150+$G$169</f>
        <v>26315.358589942483</v>
      </c>
      <c r="H174" s="15">
        <f t="shared" ref="H174:H186" si="42">E174-F174</f>
        <v>355.80780000000004</v>
      </c>
      <c r="I174" s="31"/>
      <c r="J174" s="16"/>
      <c r="K174" s="15">
        <f>($G174)*($H$172/12)</f>
        <v>208.32992217037801</v>
      </c>
    </row>
    <row r="175" spans="2:11" s="2" customFormat="1" ht="12.75" customHeight="1" x14ac:dyDescent="0.25">
      <c r="B175" s="2" t="s">
        <v>28</v>
      </c>
      <c r="C175" s="6">
        <v>10766</v>
      </c>
      <c r="D175" s="6">
        <v>6500</v>
      </c>
      <c r="E175" s="6">
        <f t="shared" ref="E175:E186" si="43">C175*8.33%</f>
        <v>896.80780000000004</v>
      </c>
      <c r="F175" s="6">
        <v>541</v>
      </c>
      <c r="G175" s="15">
        <f t="shared" ref="G175:G186" si="44">$G174+$H174</f>
        <v>26671.166389942482</v>
      </c>
      <c r="H175" s="15">
        <f t="shared" si="42"/>
        <v>355.80780000000004</v>
      </c>
      <c r="I175" s="31"/>
      <c r="J175" s="16"/>
      <c r="K175" s="15">
        <f t="shared" ref="K175:K186" si="45">($G175)*($H$172/12)</f>
        <v>211.14673392037801</v>
      </c>
    </row>
    <row r="176" spans="2:11" s="2" customFormat="1" ht="12.75" customHeight="1" x14ac:dyDescent="0.25">
      <c r="B176" s="2" t="s">
        <v>29</v>
      </c>
      <c r="C176" s="6">
        <v>10766</v>
      </c>
      <c r="D176" s="6">
        <v>6500</v>
      </c>
      <c r="E176" s="6">
        <f t="shared" si="43"/>
        <v>896.80780000000004</v>
      </c>
      <c r="F176" s="6">
        <v>541</v>
      </c>
      <c r="G176" s="15">
        <f t="shared" si="44"/>
        <v>27026.974189942481</v>
      </c>
      <c r="H176" s="15">
        <f t="shared" si="42"/>
        <v>355.80780000000004</v>
      </c>
      <c r="I176" s="31"/>
      <c r="J176" s="16"/>
      <c r="K176" s="15">
        <f t="shared" si="45"/>
        <v>213.96354567037798</v>
      </c>
    </row>
    <row r="177" spans="2:11" s="2" customFormat="1" ht="12.75" customHeight="1" x14ac:dyDescent="0.25">
      <c r="B177" s="2" t="s">
        <v>30</v>
      </c>
      <c r="C177" s="6">
        <v>11745</v>
      </c>
      <c r="D177" s="6">
        <v>6500</v>
      </c>
      <c r="E177" s="6">
        <f t="shared" si="43"/>
        <v>978.35849999999994</v>
      </c>
      <c r="F177" s="6">
        <v>541</v>
      </c>
      <c r="G177" s="15">
        <f t="shared" si="44"/>
        <v>27382.781989942479</v>
      </c>
      <c r="H177" s="15">
        <f t="shared" si="42"/>
        <v>437.35849999999994</v>
      </c>
      <c r="I177" s="31"/>
      <c r="J177" s="16"/>
      <c r="K177" s="15">
        <f t="shared" si="45"/>
        <v>216.78035742037798</v>
      </c>
    </row>
    <row r="178" spans="2:11" s="2" customFormat="1" ht="12.75" customHeight="1" x14ac:dyDescent="0.25">
      <c r="B178" s="2" t="s">
        <v>119</v>
      </c>
      <c r="C178" s="6">
        <v>74901</v>
      </c>
      <c r="D178" s="6">
        <v>6500</v>
      </c>
      <c r="E178" s="6">
        <f t="shared" si="43"/>
        <v>6239.2533000000003</v>
      </c>
      <c r="F178" s="6">
        <v>0</v>
      </c>
      <c r="G178" s="15">
        <f t="shared" si="44"/>
        <v>27820.140489942478</v>
      </c>
      <c r="H178" s="15">
        <f t="shared" si="42"/>
        <v>6239.2533000000003</v>
      </c>
      <c r="I178" s="31"/>
      <c r="J178" s="16"/>
      <c r="K178" s="15">
        <f t="shared" si="45"/>
        <v>220.24277887871131</v>
      </c>
    </row>
    <row r="179" spans="2:11" s="2" customFormat="1" ht="12.75" customHeight="1" x14ac:dyDescent="0.25">
      <c r="B179" s="2" t="s">
        <v>31</v>
      </c>
      <c r="C179" s="6">
        <v>11745</v>
      </c>
      <c r="D179" s="6">
        <v>6500</v>
      </c>
      <c r="E179" s="6">
        <f t="shared" si="43"/>
        <v>978.35849999999994</v>
      </c>
      <c r="F179" s="6">
        <v>541</v>
      </c>
      <c r="G179" s="15">
        <f t="shared" si="44"/>
        <v>34059.393789942478</v>
      </c>
      <c r="H179" s="15">
        <f t="shared" si="42"/>
        <v>437.35849999999994</v>
      </c>
      <c r="I179" s="31"/>
      <c r="J179" s="16"/>
      <c r="K179" s="15">
        <f t="shared" si="45"/>
        <v>269.6368675037113</v>
      </c>
    </row>
    <row r="180" spans="2:11" s="2" customFormat="1" ht="12.75" customHeight="1" x14ac:dyDescent="0.25">
      <c r="B180" s="2" t="s">
        <v>32</v>
      </c>
      <c r="C180" s="6">
        <v>11745</v>
      </c>
      <c r="D180" s="6">
        <v>6500</v>
      </c>
      <c r="E180" s="6">
        <f t="shared" si="43"/>
        <v>978.35849999999994</v>
      </c>
      <c r="F180" s="6">
        <v>541</v>
      </c>
      <c r="G180" s="15">
        <f t="shared" si="44"/>
        <v>34496.75228994248</v>
      </c>
      <c r="H180" s="15">
        <f t="shared" si="42"/>
        <v>437.35849999999994</v>
      </c>
      <c r="I180" s="31"/>
      <c r="J180" s="16"/>
      <c r="K180" s="15">
        <f t="shared" si="45"/>
        <v>273.09928896204468</v>
      </c>
    </row>
    <row r="181" spans="2:11" s="2" customFormat="1" ht="12.75" customHeight="1" x14ac:dyDescent="0.25">
      <c r="B181" s="2" t="s">
        <v>33</v>
      </c>
      <c r="C181" s="6">
        <v>12069</v>
      </c>
      <c r="D181" s="6">
        <v>6500</v>
      </c>
      <c r="E181" s="6">
        <f t="shared" si="43"/>
        <v>1005.3477</v>
      </c>
      <c r="F181" s="6">
        <v>541</v>
      </c>
      <c r="G181" s="15">
        <f t="shared" si="44"/>
        <v>34934.110789942482</v>
      </c>
      <c r="H181" s="15">
        <f t="shared" si="42"/>
        <v>464.34770000000003</v>
      </c>
      <c r="I181" s="31"/>
      <c r="J181" s="16"/>
      <c r="K181" s="15">
        <f t="shared" si="45"/>
        <v>276.56171042037801</v>
      </c>
    </row>
    <row r="182" spans="2:11" s="2" customFormat="1" ht="12.75" customHeight="1" x14ac:dyDescent="0.25">
      <c r="B182" s="2" t="s">
        <v>17</v>
      </c>
      <c r="C182" s="6">
        <v>12069</v>
      </c>
      <c r="D182" s="6">
        <v>6500</v>
      </c>
      <c r="E182" s="6">
        <f t="shared" si="43"/>
        <v>1005.3477</v>
      </c>
      <c r="F182" s="6">
        <v>541</v>
      </c>
      <c r="G182" s="15">
        <f t="shared" si="44"/>
        <v>35398.458489942481</v>
      </c>
      <c r="H182" s="15">
        <f t="shared" si="42"/>
        <v>464.34770000000003</v>
      </c>
      <c r="I182" s="31"/>
      <c r="J182" s="16"/>
      <c r="K182" s="15">
        <f t="shared" si="45"/>
        <v>280.23779637871132</v>
      </c>
    </row>
    <row r="183" spans="2:11" s="2" customFormat="1" ht="12.75" customHeight="1" x14ac:dyDescent="0.25">
      <c r="B183" s="2" t="s">
        <v>18</v>
      </c>
      <c r="C183" s="6">
        <v>12069</v>
      </c>
      <c r="D183" s="6">
        <v>6500</v>
      </c>
      <c r="E183" s="6">
        <f t="shared" si="43"/>
        <v>1005.3477</v>
      </c>
      <c r="F183" s="6">
        <v>541</v>
      </c>
      <c r="G183" s="15">
        <f t="shared" si="44"/>
        <v>35862.806189942479</v>
      </c>
      <c r="H183" s="15">
        <f t="shared" si="42"/>
        <v>464.34770000000003</v>
      </c>
      <c r="K183" s="15">
        <f t="shared" si="45"/>
        <v>283.91388233704464</v>
      </c>
    </row>
    <row r="184" spans="2:11" s="2" customFormat="1" ht="12.75" customHeight="1" x14ac:dyDescent="0.25">
      <c r="B184" s="2" t="s">
        <v>19</v>
      </c>
      <c r="C184" s="6">
        <v>12069</v>
      </c>
      <c r="D184" s="6">
        <v>6500</v>
      </c>
      <c r="E184" s="6">
        <f t="shared" si="43"/>
        <v>1005.3477</v>
      </c>
      <c r="F184" s="6">
        <v>541</v>
      </c>
      <c r="G184" s="15">
        <f t="shared" si="44"/>
        <v>36327.153889942478</v>
      </c>
      <c r="H184" s="15">
        <f t="shared" si="42"/>
        <v>464.34770000000003</v>
      </c>
      <c r="K184" s="15">
        <f t="shared" si="45"/>
        <v>287.58996829537796</v>
      </c>
    </row>
    <row r="185" spans="2:11" s="2" customFormat="1" ht="12.75" customHeight="1" x14ac:dyDescent="0.25">
      <c r="B185" s="2" t="s">
        <v>20</v>
      </c>
      <c r="C185" s="6">
        <v>12404</v>
      </c>
      <c r="D185" s="6">
        <v>6500</v>
      </c>
      <c r="E185" s="6">
        <f t="shared" si="43"/>
        <v>1033.2531999999999</v>
      </c>
      <c r="F185" s="6">
        <v>541</v>
      </c>
      <c r="G185" s="15">
        <f t="shared" si="44"/>
        <v>36791.501589942476</v>
      </c>
      <c r="H185" s="15">
        <f t="shared" si="42"/>
        <v>492.25319999999988</v>
      </c>
      <c r="K185" s="15">
        <f t="shared" si="45"/>
        <v>291.26605425371127</v>
      </c>
    </row>
    <row r="186" spans="2:11" s="2" customFormat="1" ht="12.75" customHeight="1" x14ac:dyDescent="0.25">
      <c r="B186" s="2" t="s">
        <v>21</v>
      </c>
      <c r="C186" s="6">
        <v>12404</v>
      </c>
      <c r="D186" s="6">
        <v>6500</v>
      </c>
      <c r="E186" s="6">
        <f t="shared" si="43"/>
        <v>1033.2531999999999</v>
      </c>
      <c r="F186" s="6">
        <v>541</v>
      </c>
      <c r="G186" s="15">
        <f t="shared" si="44"/>
        <v>37283.754789942475</v>
      </c>
      <c r="H186" s="15">
        <f t="shared" si="42"/>
        <v>492.25319999999988</v>
      </c>
      <c r="K186" s="15">
        <f t="shared" si="45"/>
        <v>295.16305875371131</v>
      </c>
    </row>
    <row r="187" spans="2:11" s="2" customFormat="1" ht="12.75" customHeight="1" x14ac:dyDescent="0.25">
      <c r="B187" s="7" t="s">
        <v>22</v>
      </c>
      <c r="C187" s="8">
        <f>SUM(C174:C186)</f>
        <v>215518</v>
      </c>
      <c r="D187" s="9" t="s">
        <v>23</v>
      </c>
      <c r="E187" s="8">
        <f>SUM(E174:E186)</f>
        <v>17952.649400000002</v>
      </c>
      <c r="F187" s="8">
        <f>SUM(F174:F186)</f>
        <v>6492</v>
      </c>
      <c r="G187" s="30">
        <f>SUM(G174:G186)</f>
        <v>420370.35346925218</v>
      </c>
      <c r="H187" s="30">
        <f>SUM(H174:H186)</f>
        <v>11460.6494</v>
      </c>
      <c r="I187" s="38">
        <f>H172/12</f>
        <v>7.9166666666666673E-3</v>
      </c>
      <c r="J187" s="23"/>
      <c r="K187" s="30">
        <f>SUM(K174:K186)</f>
        <v>3327.9319649649133</v>
      </c>
    </row>
    <row r="188" spans="2:11" s="2" customFormat="1" ht="12.75" customHeight="1" x14ac:dyDescent="0.25">
      <c r="G188" s="15"/>
      <c r="H188" s="15"/>
      <c r="I188" s="31"/>
      <c r="J188" s="16"/>
      <c r="K188" s="15"/>
    </row>
    <row r="189" spans="2:11" s="1" customFormat="1" ht="12.75" customHeight="1" x14ac:dyDescent="0.25">
      <c r="B189" s="2" t="s">
        <v>24</v>
      </c>
      <c r="C189" s="10">
        <f>G187*I187</f>
        <v>3327.9319649649133</v>
      </c>
      <c r="D189" s="2"/>
      <c r="E189" s="2"/>
      <c r="F189" s="2" t="s">
        <v>25</v>
      </c>
      <c r="G189" s="73">
        <f>$C189+$H187</f>
        <v>14788.581364964914</v>
      </c>
      <c r="H189" s="15"/>
      <c r="I189" s="15">
        <f>SUM($G$14,$G$33,$G$52,$G$72,$G$92,$G$111,$G$130,$G$150,$G$169,$G$189)</f>
        <v>41103.939954907401</v>
      </c>
      <c r="J189" s="143" t="str">
        <f>IF($K187=$C189,"Intt OK","Intt CHECK IT")</f>
        <v>Intt OK</v>
      </c>
      <c r="K189" s="15"/>
    </row>
    <row r="190" spans="2:11" s="1" customFormat="1" ht="12.75" customHeight="1" x14ac:dyDescent="0.25">
      <c r="G190" s="73"/>
      <c r="H190" s="15"/>
      <c r="I190" s="135" t="str">
        <f>IF($I189=$G194,"OK","CHECK IT")</f>
        <v>OK</v>
      </c>
      <c r="J190" s="16"/>
      <c r="K190" s="15"/>
    </row>
    <row r="191" spans="2:11" s="2" customFormat="1" ht="12.75" customHeight="1" x14ac:dyDescent="0.25">
      <c r="B191" s="438" t="s">
        <v>2</v>
      </c>
      <c r="C191" s="438"/>
      <c r="D191" s="438"/>
      <c r="E191" s="438" t="s">
        <v>3</v>
      </c>
      <c r="F191" s="438"/>
      <c r="G191" s="3" t="s">
        <v>4</v>
      </c>
      <c r="H191" s="136" t="s">
        <v>44</v>
      </c>
      <c r="I191" s="31"/>
      <c r="J191" s="20"/>
      <c r="K191" s="15"/>
    </row>
    <row r="192" spans="2:11" s="2" customFormat="1" ht="12.75" customHeight="1" x14ac:dyDescent="0.25">
      <c r="B192" s="439" t="s">
        <v>133</v>
      </c>
      <c r="C192" s="439"/>
      <c r="D192" s="439"/>
      <c r="E192" s="439" t="s">
        <v>134</v>
      </c>
      <c r="F192" s="439"/>
      <c r="G192" s="4" t="s">
        <v>135</v>
      </c>
      <c r="H192" s="52" t="s">
        <v>45</v>
      </c>
      <c r="I192" s="35"/>
      <c r="J192" s="21"/>
      <c r="K192" s="15"/>
    </row>
    <row r="193" spans="2:11" s="2" customFormat="1" ht="12.75" customHeight="1" x14ac:dyDescent="0.25">
      <c r="B193" s="3" t="s">
        <v>9</v>
      </c>
      <c r="C193" s="5" t="s">
        <v>10</v>
      </c>
      <c r="D193" s="3" t="s">
        <v>11</v>
      </c>
      <c r="E193" s="5" t="s">
        <v>12</v>
      </c>
      <c r="F193" s="3" t="s">
        <v>13</v>
      </c>
      <c r="G193" s="5" t="s">
        <v>14</v>
      </c>
      <c r="H193" s="48" t="s">
        <v>15</v>
      </c>
      <c r="I193" s="33" t="s">
        <v>16</v>
      </c>
      <c r="J193" s="17"/>
      <c r="K193" s="15"/>
    </row>
    <row r="194" spans="2:11" s="2" customFormat="1" ht="12.75" customHeight="1" x14ac:dyDescent="0.25">
      <c r="B194" s="2" t="s">
        <v>27</v>
      </c>
      <c r="C194" s="6">
        <v>12404</v>
      </c>
      <c r="D194" s="6">
        <v>6500</v>
      </c>
      <c r="E194" s="6">
        <f>C194*8.33%</f>
        <v>1033.2531999999999</v>
      </c>
      <c r="F194" s="6">
        <v>541</v>
      </c>
      <c r="G194" s="15">
        <f>$G$14+$G$33+$G$52+$G$72+$G$92+$G$111+$G$130+$G$150+$G$169+$G$189</f>
        <v>41103.939954907401</v>
      </c>
      <c r="H194" s="15">
        <f t="shared" ref="H194:H205" si="46">E194-F194</f>
        <v>492.25319999999988</v>
      </c>
      <c r="I194" s="31"/>
      <c r="J194" s="16"/>
      <c r="K194" s="15">
        <f>($G194)*($H$192/12)</f>
        <v>291.15290801392746</v>
      </c>
    </row>
    <row r="195" spans="2:11" s="2" customFormat="1" ht="12.75" customHeight="1" x14ac:dyDescent="0.25">
      <c r="B195" s="2" t="s">
        <v>28</v>
      </c>
      <c r="C195" s="6">
        <v>12654</v>
      </c>
      <c r="D195" s="6">
        <v>6500</v>
      </c>
      <c r="E195" s="6">
        <f t="shared" ref="E195:E205" si="47">C195*8.33%</f>
        <v>1054.0781999999999</v>
      </c>
      <c r="F195" s="6">
        <v>541</v>
      </c>
      <c r="G195" s="15">
        <f t="shared" ref="G195:G205" si="48">$G194+$H194</f>
        <v>41596.1931549074</v>
      </c>
      <c r="H195" s="15">
        <f t="shared" si="46"/>
        <v>513.07819999999992</v>
      </c>
      <c r="I195" s="31"/>
      <c r="J195" s="16"/>
      <c r="K195" s="15">
        <f t="shared" ref="K195:K205" si="49">($G195)*($H$192/12)</f>
        <v>294.63970151392743</v>
      </c>
    </row>
    <row r="196" spans="2:11" s="2" customFormat="1" ht="12.75" customHeight="1" x14ac:dyDescent="0.25">
      <c r="B196" s="2" t="s">
        <v>29</v>
      </c>
      <c r="C196" s="6">
        <v>12654</v>
      </c>
      <c r="D196" s="6">
        <v>6500</v>
      </c>
      <c r="E196" s="6">
        <f t="shared" si="47"/>
        <v>1054.0781999999999</v>
      </c>
      <c r="F196" s="6">
        <v>541</v>
      </c>
      <c r="G196" s="15">
        <f t="shared" si="48"/>
        <v>42109.271354907396</v>
      </c>
      <c r="H196" s="15">
        <f t="shared" si="46"/>
        <v>513.07819999999992</v>
      </c>
      <c r="I196" s="31"/>
      <c r="J196" s="16"/>
      <c r="K196" s="15">
        <f t="shared" si="49"/>
        <v>298.27400543059406</v>
      </c>
    </row>
    <row r="197" spans="2:11" s="2" customFormat="1" ht="12.75" customHeight="1" x14ac:dyDescent="0.25">
      <c r="B197" s="2" t="s">
        <v>30</v>
      </c>
      <c r="C197" s="6">
        <v>12654</v>
      </c>
      <c r="D197" s="6">
        <v>6500</v>
      </c>
      <c r="E197" s="6">
        <f t="shared" si="47"/>
        <v>1054.0781999999999</v>
      </c>
      <c r="F197" s="6">
        <v>541</v>
      </c>
      <c r="G197" s="15">
        <f t="shared" si="48"/>
        <v>42622.3495549074</v>
      </c>
      <c r="H197" s="15">
        <f t="shared" si="46"/>
        <v>513.07819999999992</v>
      </c>
      <c r="I197" s="31"/>
      <c r="J197" s="16"/>
      <c r="K197" s="15">
        <f t="shared" si="49"/>
        <v>301.9083093472608</v>
      </c>
    </row>
    <row r="198" spans="2:11" s="2" customFormat="1" ht="12.75" customHeight="1" x14ac:dyDescent="0.25">
      <c r="B198" s="2" t="s">
        <v>31</v>
      </c>
      <c r="C198" s="6">
        <v>12654</v>
      </c>
      <c r="D198" s="6">
        <v>6500</v>
      </c>
      <c r="E198" s="6">
        <f t="shared" si="47"/>
        <v>1054.0781999999999</v>
      </c>
      <c r="F198" s="6">
        <v>541</v>
      </c>
      <c r="G198" s="15">
        <f t="shared" si="48"/>
        <v>43135.427754907403</v>
      </c>
      <c r="H198" s="15">
        <f t="shared" si="46"/>
        <v>513.07819999999992</v>
      </c>
      <c r="I198" s="31"/>
      <c r="J198" s="16"/>
      <c r="K198" s="15">
        <f t="shared" si="49"/>
        <v>305.54261326392748</v>
      </c>
    </row>
    <row r="199" spans="2:11" s="2" customFormat="1" ht="12.75" customHeight="1" x14ac:dyDescent="0.25">
      <c r="B199" s="2" t="s">
        <v>32</v>
      </c>
      <c r="C199" s="6">
        <v>12654</v>
      </c>
      <c r="D199" s="6">
        <v>6500</v>
      </c>
      <c r="E199" s="6">
        <f t="shared" si="47"/>
        <v>1054.0781999999999</v>
      </c>
      <c r="F199" s="6">
        <v>541</v>
      </c>
      <c r="G199" s="15">
        <f t="shared" si="48"/>
        <v>43648.505954907407</v>
      </c>
      <c r="H199" s="15">
        <f t="shared" si="46"/>
        <v>513.07819999999992</v>
      </c>
      <c r="I199" s="31"/>
      <c r="J199" s="16"/>
      <c r="K199" s="15">
        <f t="shared" si="49"/>
        <v>309.17691718059416</v>
      </c>
    </row>
    <row r="200" spans="2:11" s="2" customFormat="1" ht="12.75" customHeight="1" x14ac:dyDescent="0.25">
      <c r="B200" s="2" t="s">
        <v>33</v>
      </c>
      <c r="C200" s="6">
        <v>12904</v>
      </c>
      <c r="D200" s="6">
        <v>6500</v>
      </c>
      <c r="E200" s="6">
        <f t="shared" si="47"/>
        <v>1074.9032</v>
      </c>
      <c r="F200" s="6">
        <v>541</v>
      </c>
      <c r="G200" s="15">
        <f t="shared" si="48"/>
        <v>44161.58415490741</v>
      </c>
      <c r="H200" s="15">
        <f t="shared" si="46"/>
        <v>533.90319999999997</v>
      </c>
      <c r="I200" s="31"/>
      <c r="J200" s="16"/>
      <c r="K200" s="15">
        <f t="shared" si="49"/>
        <v>312.81122109726084</v>
      </c>
    </row>
    <row r="201" spans="2:11" s="2" customFormat="1" ht="12.75" customHeight="1" x14ac:dyDescent="0.25">
      <c r="B201" s="2" t="s">
        <v>17</v>
      </c>
      <c r="C201" s="6">
        <v>12904</v>
      </c>
      <c r="D201" s="6">
        <v>6500</v>
      </c>
      <c r="E201" s="6">
        <f t="shared" si="47"/>
        <v>1074.9032</v>
      </c>
      <c r="F201" s="6">
        <v>541</v>
      </c>
      <c r="G201" s="15">
        <f t="shared" si="48"/>
        <v>44695.487354907411</v>
      </c>
      <c r="H201" s="15">
        <f t="shared" si="46"/>
        <v>533.90319999999997</v>
      </c>
      <c r="I201" s="31"/>
      <c r="J201" s="16"/>
      <c r="K201" s="15">
        <f t="shared" si="49"/>
        <v>316.59303543059417</v>
      </c>
    </row>
    <row r="202" spans="2:11" s="2" customFormat="1" ht="12.75" customHeight="1" x14ac:dyDescent="0.25">
      <c r="B202" s="2" t="s">
        <v>18</v>
      </c>
      <c r="C202" s="6">
        <v>12904</v>
      </c>
      <c r="D202" s="6">
        <v>6500</v>
      </c>
      <c r="E202" s="6">
        <f t="shared" si="47"/>
        <v>1074.9032</v>
      </c>
      <c r="F202" s="6">
        <v>541</v>
      </c>
      <c r="G202" s="15">
        <f t="shared" si="48"/>
        <v>45229.390554907412</v>
      </c>
      <c r="H202" s="15">
        <f t="shared" si="46"/>
        <v>533.90319999999997</v>
      </c>
      <c r="I202" s="31"/>
      <c r="J202" s="16"/>
      <c r="K202" s="15">
        <f t="shared" si="49"/>
        <v>320.3748497639275</v>
      </c>
    </row>
    <row r="203" spans="2:11" s="2" customFormat="1" ht="12.75" customHeight="1" x14ac:dyDescent="0.25">
      <c r="B203" s="2" t="s">
        <v>19</v>
      </c>
      <c r="C203" s="6">
        <v>13237</v>
      </c>
      <c r="D203" s="6">
        <v>6500</v>
      </c>
      <c r="E203" s="6">
        <f t="shared" si="47"/>
        <v>1102.6421</v>
      </c>
      <c r="F203" s="6">
        <v>541</v>
      </c>
      <c r="G203" s="15">
        <f t="shared" si="48"/>
        <v>45763.293754907412</v>
      </c>
      <c r="H203" s="15">
        <f t="shared" si="46"/>
        <v>561.64210000000003</v>
      </c>
      <c r="K203" s="15">
        <f t="shared" si="49"/>
        <v>324.15666409726089</v>
      </c>
    </row>
    <row r="204" spans="2:11" s="2" customFormat="1" ht="12.75" customHeight="1" x14ac:dyDescent="0.25">
      <c r="B204" s="2" t="s">
        <v>20</v>
      </c>
      <c r="C204" s="6">
        <v>13634</v>
      </c>
      <c r="D204" s="6">
        <v>6500</v>
      </c>
      <c r="E204" s="6">
        <f t="shared" si="47"/>
        <v>1135.7121999999999</v>
      </c>
      <c r="F204" s="6">
        <v>541</v>
      </c>
      <c r="G204" s="15">
        <f t="shared" si="48"/>
        <v>46324.93585490741</v>
      </c>
      <c r="H204" s="15">
        <f t="shared" si="46"/>
        <v>594.71219999999994</v>
      </c>
      <c r="K204" s="15">
        <f t="shared" si="49"/>
        <v>328.13496230559417</v>
      </c>
    </row>
    <row r="205" spans="2:11" s="2" customFormat="1" ht="12.75" customHeight="1" x14ac:dyDescent="0.25">
      <c r="B205" s="2" t="s">
        <v>21</v>
      </c>
      <c r="C205" s="6">
        <v>13634</v>
      </c>
      <c r="D205" s="6">
        <v>6500</v>
      </c>
      <c r="E205" s="6">
        <f t="shared" si="47"/>
        <v>1135.7121999999999</v>
      </c>
      <c r="F205" s="6">
        <v>541</v>
      </c>
      <c r="G205" s="15">
        <f t="shared" si="48"/>
        <v>46919.648054907411</v>
      </c>
      <c r="H205" s="15">
        <f t="shared" si="46"/>
        <v>594.71219999999994</v>
      </c>
      <c r="K205" s="15">
        <f t="shared" si="49"/>
        <v>332.34750705559418</v>
      </c>
    </row>
    <row r="206" spans="2:11" s="2" customFormat="1" ht="12.75" customHeight="1" x14ac:dyDescent="0.25">
      <c r="B206" s="7" t="s">
        <v>22</v>
      </c>
      <c r="C206" s="8">
        <f>SUM(C194:C205)</f>
        <v>154891</v>
      </c>
      <c r="D206" s="9" t="s">
        <v>23</v>
      </c>
      <c r="E206" s="8">
        <f>SUM(E194:E205)</f>
        <v>12902.420300000002</v>
      </c>
      <c r="F206" s="8">
        <f>SUM(F194:F205)</f>
        <v>6492</v>
      </c>
      <c r="G206" s="30">
        <f>SUM(G194:G205)</f>
        <v>527310.02745888894</v>
      </c>
      <c r="H206" s="30">
        <f>SUM(H194:H205)</f>
        <v>6410.4202999999989</v>
      </c>
      <c r="I206" s="38">
        <f>H192/12</f>
        <v>7.0833333333333338E-3</v>
      </c>
      <c r="J206" s="23"/>
      <c r="K206" s="30">
        <f>SUM(K194:K205)</f>
        <v>3735.1126945004635</v>
      </c>
    </row>
    <row r="207" spans="2:11" s="2" customFormat="1" ht="12.75" customHeight="1" x14ac:dyDescent="0.25">
      <c r="G207" s="15"/>
      <c r="H207" s="15"/>
      <c r="I207" s="31"/>
      <c r="J207" s="16"/>
      <c r="K207" s="15"/>
    </row>
    <row r="208" spans="2:11" s="2" customFormat="1" ht="12.75" customHeight="1" x14ac:dyDescent="0.25">
      <c r="B208" s="2" t="s">
        <v>24</v>
      </c>
      <c r="C208" s="10">
        <f>G206*I206</f>
        <v>3735.1126945004635</v>
      </c>
      <c r="F208" s="2" t="s">
        <v>25</v>
      </c>
      <c r="G208" s="73">
        <f>$C208+$H206</f>
        <v>10145.532994500463</v>
      </c>
      <c r="H208" s="15"/>
      <c r="I208" s="15">
        <f>SUM($G$14,$G$33,$G$52,$G$72,$G$92,$G$111,$G$130,$G$150,$G$169,$G$189,$G$208)</f>
        <v>51249.472949407864</v>
      </c>
      <c r="J208" s="143" t="str">
        <f>IF($K206=$C208,"Intt OK","Intt CHECK IT")</f>
        <v>Intt OK</v>
      </c>
      <c r="K208" s="15"/>
    </row>
    <row r="209" spans="2:11" s="1" customFormat="1" ht="12.75" customHeight="1" x14ac:dyDescent="0.25">
      <c r="H209" s="53"/>
      <c r="I209" s="135" t="str">
        <f>IF($I208=$G213,"OK","CHECK IT")</f>
        <v>OK</v>
      </c>
      <c r="J209" s="16"/>
      <c r="K209" s="28"/>
    </row>
    <row r="210" spans="2:11" s="2" customFormat="1" ht="12.75" customHeight="1" x14ac:dyDescent="0.25">
      <c r="B210" s="438" t="s">
        <v>2</v>
      </c>
      <c r="C210" s="438"/>
      <c r="D210" s="438"/>
      <c r="E210" s="438" t="s">
        <v>3</v>
      </c>
      <c r="F210" s="438"/>
      <c r="G210" s="3" t="s">
        <v>4</v>
      </c>
      <c r="H210" s="136" t="s">
        <v>46</v>
      </c>
      <c r="I210" s="31"/>
      <c r="J210" s="20"/>
      <c r="K210" s="15"/>
    </row>
    <row r="211" spans="2:11" s="2" customFormat="1" ht="12.75" customHeight="1" x14ac:dyDescent="0.25">
      <c r="B211" s="439" t="s">
        <v>133</v>
      </c>
      <c r="C211" s="439"/>
      <c r="D211" s="439"/>
      <c r="E211" s="439" t="s">
        <v>134</v>
      </c>
      <c r="F211" s="439"/>
      <c r="G211" s="4" t="s">
        <v>135</v>
      </c>
      <c r="H211" s="52" t="s">
        <v>45</v>
      </c>
      <c r="I211" s="32"/>
      <c r="J211" s="26"/>
      <c r="K211" s="15"/>
    </row>
    <row r="212" spans="2:11" s="2" customFormat="1" ht="12.75" customHeight="1" x14ac:dyDescent="0.25">
      <c r="B212" s="3" t="s">
        <v>9</v>
      </c>
      <c r="C212" s="5" t="s">
        <v>10</v>
      </c>
      <c r="D212" s="3" t="s">
        <v>11</v>
      </c>
      <c r="E212" s="5" t="s">
        <v>12</v>
      </c>
      <c r="F212" s="3" t="s">
        <v>13</v>
      </c>
      <c r="G212" s="5" t="s">
        <v>14</v>
      </c>
      <c r="H212" s="48" t="s">
        <v>15</v>
      </c>
      <c r="I212" s="33" t="s">
        <v>16</v>
      </c>
      <c r="J212" s="17"/>
      <c r="K212" s="15"/>
    </row>
    <row r="213" spans="2:11" s="2" customFormat="1" ht="12.75" customHeight="1" x14ac:dyDescent="0.25">
      <c r="B213" s="2" t="s">
        <v>27</v>
      </c>
      <c r="C213" s="6">
        <v>13806</v>
      </c>
      <c r="D213" s="6">
        <v>6500</v>
      </c>
      <c r="E213" s="6">
        <f>C213*8.33%</f>
        <v>1150.0398</v>
      </c>
      <c r="F213" s="6">
        <v>541</v>
      </c>
      <c r="G213" s="15">
        <f>$G$14+$G$33+$G$52+$G$72+$G$92+$G$111+$G$130+$G$150+$G$169+$G$189+$G$208</f>
        <v>51249.472949407864</v>
      </c>
      <c r="H213" s="15">
        <f t="shared" ref="H213:H225" si="50">E213-F213</f>
        <v>609.03980000000001</v>
      </c>
      <c r="I213" s="31"/>
      <c r="J213" s="16"/>
      <c r="K213" s="15">
        <f>(G213)*($H$211/12)</f>
        <v>363.01710005830574</v>
      </c>
    </row>
    <row r="214" spans="2:11" s="2" customFormat="1" ht="12.75" customHeight="1" x14ac:dyDescent="0.25">
      <c r="B214" s="2" t="s">
        <v>28</v>
      </c>
      <c r="C214" s="6">
        <v>13806</v>
      </c>
      <c r="D214" s="6">
        <v>6500</v>
      </c>
      <c r="E214" s="6">
        <f t="shared" ref="E214:E225" si="51">C214*8.33%</f>
        <v>1150.0398</v>
      </c>
      <c r="F214" s="6">
        <v>541</v>
      </c>
      <c r="G214" s="15">
        <f t="shared" ref="G214:G225" si="52">$G213+$H213</f>
        <v>51858.512749407862</v>
      </c>
      <c r="H214" s="15">
        <f t="shared" si="50"/>
        <v>609.03980000000001</v>
      </c>
      <c r="I214" s="31"/>
      <c r="J214" s="16"/>
      <c r="K214" s="15">
        <f t="shared" ref="K214:K225" si="53">(G214)*($H$211/12)</f>
        <v>367.33113197497238</v>
      </c>
    </row>
    <row r="215" spans="2:11" s="2" customFormat="1" ht="12.75" customHeight="1" x14ac:dyDescent="0.25">
      <c r="B215" s="2" t="s">
        <v>119</v>
      </c>
      <c r="C215" s="6">
        <v>4095</v>
      </c>
      <c r="D215" s="6">
        <v>6500</v>
      </c>
      <c r="E215" s="6">
        <f t="shared" si="51"/>
        <v>341.11349999999999</v>
      </c>
      <c r="F215" s="6">
        <v>0</v>
      </c>
      <c r="G215" s="15">
        <f t="shared" si="52"/>
        <v>52467.552549407861</v>
      </c>
      <c r="H215" s="15">
        <f t="shared" si="50"/>
        <v>341.11349999999999</v>
      </c>
      <c r="I215" s="31"/>
      <c r="J215" s="16"/>
      <c r="K215" s="15">
        <f t="shared" si="53"/>
        <v>371.64516389163902</v>
      </c>
    </row>
    <row r="216" spans="2:11" s="2" customFormat="1" ht="12.75" customHeight="1" x14ac:dyDescent="0.25">
      <c r="B216" s="2" t="s">
        <v>29</v>
      </c>
      <c r="C216" s="6">
        <v>14611</v>
      </c>
      <c r="D216" s="6">
        <v>6500</v>
      </c>
      <c r="E216" s="6">
        <f t="shared" si="51"/>
        <v>1217.0962999999999</v>
      </c>
      <c r="F216" s="6">
        <v>541</v>
      </c>
      <c r="G216" s="15">
        <f t="shared" si="52"/>
        <v>52808.666049407861</v>
      </c>
      <c r="H216" s="15">
        <f t="shared" si="50"/>
        <v>676.09629999999993</v>
      </c>
      <c r="I216" s="31"/>
      <c r="J216" s="16"/>
      <c r="K216" s="15">
        <f t="shared" si="53"/>
        <v>374.06138451663907</v>
      </c>
    </row>
    <row r="217" spans="2:11" s="2" customFormat="1" ht="12.75" customHeight="1" x14ac:dyDescent="0.25">
      <c r="B217" s="2" t="s">
        <v>30</v>
      </c>
      <c r="C217" s="6">
        <v>14611</v>
      </c>
      <c r="D217" s="6">
        <v>6500</v>
      </c>
      <c r="E217" s="6">
        <f t="shared" si="51"/>
        <v>1217.0962999999999</v>
      </c>
      <c r="F217" s="6">
        <v>541</v>
      </c>
      <c r="G217" s="15">
        <f t="shared" si="52"/>
        <v>53484.762349407858</v>
      </c>
      <c r="H217" s="15">
        <f t="shared" si="50"/>
        <v>676.09629999999993</v>
      </c>
      <c r="I217" s="31"/>
      <c r="J217" s="16"/>
      <c r="K217" s="15">
        <f t="shared" si="53"/>
        <v>378.85039997497233</v>
      </c>
    </row>
    <row r="218" spans="2:11" s="2" customFormat="1" ht="12.75" customHeight="1" x14ac:dyDescent="0.25">
      <c r="B218" s="2" t="s">
        <v>31</v>
      </c>
      <c r="C218" s="6">
        <v>14883</v>
      </c>
      <c r="D218" s="6">
        <v>6500</v>
      </c>
      <c r="E218" s="6">
        <f t="shared" si="51"/>
        <v>1239.7538999999999</v>
      </c>
      <c r="F218" s="6">
        <v>541</v>
      </c>
      <c r="G218" s="15">
        <f t="shared" si="52"/>
        <v>54160.858649407855</v>
      </c>
      <c r="H218" s="15">
        <f t="shared" si="50"/>
        <v>698.75389999999993</v>
      </c>
      <c r="I218" s="31"/>
      <c r="J218" s="16"/>
      <c r="K218" s="15">
        <f t="shared" si="53"/>
        <v>383.63941543330566</v>
      </c>
    </row>
    <row r="219" spans="2:11" s="2" customFormat="1" ht="12.75" customHeight="1" x14ac:dyDescent="0.25">
      <c r="B219" s="2" t="s">
        <v>32</v>
      </c>
      <c r="C219" s="6">
        <v>14883</v>
      </c>
      <c r="D219" s="6">
        <v>6500</v>
      </c>
      <c r="E219" s="6">
        <f t="shared" si="51"/>
        <v>1239.7538999999999</v>
      </c>
      <c r="F219" s="6">
        <v>541</v>
      </c>
      <c r="G219" s="15">
        <f t="shared" si="52"/>
        <v>54859.612549407859</v>
      </c>
      <c r="H219" s="15">
        <f t="shared" si="50"/>
        <v>698.75389999999993</v>
      </c>
      <c r="I219" s="31"/>
      <c r="J219" s="16"/>
      <c r="K219" s="15">
        <f t="shared" si="53"/>
        <v>388.58892222497235</v>
      </c>
    </row>
    <row r="220" spans="2:11" s="2" customFormat="1" ht="12.75" customHeight="1" x14ac:dyDescent="0.25">
      <c r="B220" s="2" t="s">
        <v>33</v>
      </c>
      <c r="C220" s="6">
        <v>15155</v>
      </c>
      <c r="D220" s="6">
        <v>6500</v>
      </c>
      <c r="E220" s="6">
        <f t="shared" si="51"/>
        <v>1262.4114999999999</v>
      </c>
      <c r="F220" s="6">
        <v>541</v>
      </c>
      <c r="G220" s="15">
        <f t="shared" si="52"/>
        <v>55558.366449407862</v>
      </c>
      <c r="H220" s="15">
        <f t="shared" si="50"/>
        <v>721.41149999999993</v>
      </c>
      <c r="I220" s="31"/>
      <c r="J220" s="16"/>
      <c r="K220" s="15">
        <f t="shared" si="53"/>
        <v>393.53842901663904</v>
      </c>
    </row>
    <row r="221" spans="2:11" s="2" customFormat="1" ht="12.75" customHeight="1" x14ac:dyDescent="0.25">
      <c r="B221" s="2" t="s">
        <v>17</v>
      </c>
      <c r="C221" s="6">
        <v>15155</v>
      </c>
      <c r="D221" s="6">
        <v>6500</v>
      </c>
      <c r="E221" s="6">
        <f t="shared" si="51"/>
        <v>1262.4114999999999</v>
      </c>
      <c r="F221" s="6">
        <v>541</v>
      </c>
      <c r="G221" s="15">
        <f t="shared" si="52"/>
        <v>56279.777949407864</v>
      </c>
      <c r="H221" s="15">
        <f t="shared" si="50"/>
        <v>721.41149999999993</v>
      </c>
      <c r="I221" s="31"/>
      <c r="J221" s="16"/>
      <c r="K221" s="15">
        <f t="shared" si="53"/>
        <v>398.64842714163905</v>
      </c>
    </row>
    <row r="222" spans="2:11" s="2" customFormat="1" ht="12.75" customHeight="1" x14ac:dyDescent="0.25">
      <c r="B222" s="2" t="s">
        <v>18</v>
      </c>
      <c r="C222" s="6">
        <v>15155</v>
      </c>
      <c r="D222" s="6">
        <v>6500</v>
      </c>
      <c r="E222" s="6">
        <f t="shared" si="51"/>
        <v>1262.4114999999999</v>
      </c>
      <c r="F222" s="6">
        <v>541</v>
      </c>
      <c r="G222" s="15">
        <f t="shared" si="52"/>
        <v>57001.189449407866</v>
      </c>
      <c r="H222" s="15">
        <f t="shared" si="50"/>
        <v>721.41149999999993</v>
      </c>
      <c r="I222" s="31"/>
      <c r="J222" s="16"/>
      <c r="K222" s="15">
        <f t="shared" si="53"/>
        <v>403.75842526663911</v>
      </c>
    </row>
    <row r="223" spans="2:11" s="2" customFormat="1" ht="12.75" customHeight="1" x14ac:dyDescent="0.25">
      <c r="B223" s="2" t="s">
        <v>19</v>
      </c>
      <c r="C223" s="6">
        <v>15155</v>
      </c>
      <c r="D223" s="6">
        <v>6500</v>
      </c>
      <c r="E223" s="6">
        <f t="shared" si="51"/>
        <v>1262.4114999999999</v>
      </c>
      <c r="F223" s="6">
        <v>541</v>
      </c>
      <c r="G223" s="15">
        <f t="shared" si="52"/>
        <v>57722.600949407868</v>
      </c>
      <c r="H223" s="15">
        <f t="shared" si="50"/>
        <v>721.41149999999993</v>
      </c>
      <c r="I223" s="31"/>
      <c r="J223" s="16"/>
      <c r="K223" s="15">
        <f t="shared" si="53"/>
        <v>408.86842339163911</v>
      </c>
    </row>
    <row r="224" spans="2:11" s="2" customFormat="1" ht="12.75" customHeight="1" x14ac:dyDescent="0.25">
      <c r="B224" s="2" t="s">
        <v>20</v>
      </c>
      <c r="C224" s="6">
        <v>15946</v>
      </c>
      <c r="D224" s="6">
        <v>6500</v>
      </c>
      <c r="E224" s="6">
        <f t="shared" si="51"/>
        <v>1328.3018</v>
      </c>
      <c r="F224" s="6">
        <v>541</v>
      </c>
      <c r="G224" s="15">
        <f t="shared" si="52"/>
        <v>58444.01244940787</v>
      </c>
      <c r="H224" s="15">
        <f t="shared" si="50"/>
        <v>787.30179999999996</v>
      </c>
      <c r="I224" s="31"/>
      <c r="J224" s="16"/>
      <c r="K224" s="15">
        <f t="shared" si="53"/>
        <v>413.97842151663912</v>
      </c>
    </row>
    <row r="225" spans="2:11" s="2" customFormat="1" ht="12.75" customHeight="1" x14ac:dyDescent="0.25">
      <c r="B225" s="2" t="s">
        <v>21</v>
      </c>
      <c r="C225" s="6">
        <v>15946</v>
      </c>
      <c r="D225" s="6">
        <v>6500</v>
      </c>
      <c r="E225" s="6">
        <f t="shared" si="51"/>
        <v>1328.3018</v>
      </c>
      <c r="F225" s="6">
        <v>541</v>
      </c>
      <c r="G225" s="15">
        <f t="shared" si="52"/>
        <v>59231.314249407871</v>
      </c>
      <c r="H225" s="15">
        <f t="shared" si="50"/>
        <v>787.30179999999996</v>
      </c>
      <c r="K225" s="15">
        <f t="shared" si="53"/>
        <v>419.55514259997244</v>
      </c>
    </row>
    <row r="226" spans="2:11" s="2" customFormat="1" ht="12.75" customHeight="1" x14ac:dyDescent="0.25">
      <c r="B226" s="7" t="s">
        <v>22</v>
      </c>
      <c r="C226" s="8">
        <f>SUM(C213:C225)</f>
        <v>183207</v>
      </c>
      <c r="D226" s="9" t="s">
        <v>23</v>
      </c>
      <c r="E226" s="8">
        <f>SUM(E213:E225)</f>
        <v>15261.143099999998</v>
      </c>
      <c r="F226" s="8">
        <f>SUM(F213:F225)</f>
        <v>6492</v>
      </c>
      <c r="G226" s="30">
        <f>SUM(G213:G225)</f>
        <v>715126.69934230228</v>
      </c>
      <c r="H226" s="30">
        <f>SUM(H213:H225)</f>
        <v>8769.1430999999993</v>
      </c>
      <c r="I226" s="38">
        <f>H211/12</f>
        <v>7.0833333333333338E-3</v>
      </c>
      <c r="J226" s="23"/>
      <c r="K226" s="30">
        <f>SUM(K213:K225)</f>
        <v>5065.4807870079749</v>
      </c>
    </row>
    <row r="227" spans="2:11" s="2" customFormat="1" ht="12.75" customHeight="1" x14ac:dyDescent="0.25">
      <c r="G227" s="15"/>
      <c r="H227" s="15"/>
      <c r="I227" s="31"/>
      <c r="J227" s="16"/>
      <c r="K227" s="15"/>
    </row>
    <row r="228" spans="2:11" s="2" customFormat="1" ht="12.75" customHeight="1" x14ac:dyDescent="0.25">
      <c r="B228" s="2" t="s">
        <v>24</v>
      </c>
      <c r="C228" s="10">
        <f>G226*I226</f>
        <v>5065.4807870079749</v>
      </c>
      <c r="F228" s="2" t="s">
        <v>25</v>
      </c>
      <c r="G228" s="73">
        <f>$C228+$H226</f>
        <v>13834.623887007974</v>
      </c>
      <c r="H228" s="15"/>
      <c r="I228" s="15">
        <f>SUM($G$14,$G$33,$G$52,$G$72,$G$92,$G$111,$G$130,$G$150,$G$169,$G$189,$G$208,$G$228)</f>
        <v>65084.09683641584</v>
      </c>
      <c r="J228" s="143" t="str">
        <f>IF($K226=$C228,"Intt OK","Intt CHECK IT")</f>
        <v>Intt OK</v>
      </c>
      <c r="K228" s="15"/>
    </row>
    <row r="229" spans="2:11" s="1" customFormat="1" ht="12.75" customHeight="1" x14ac:dyDescent="0.25">
      <c r="H229" s="53"/>
      <c r="I229" s="135" t="str">
        <f>IF($I228=$G233,"OK","CHECK IT")</f>
        <v>OK</v>
      </c>
      <c r="J229" s="16"/>
      <c r="K229" s="28"/>
    </row>
    <row r="230" spans="2:11" s="2" customFormat="1" ht="12.75" customHeight="1" x14ac:dyDescent="0.25">
      <c r="B230" s="438" t="s">
        <v>2</v>
      </c>
      <c r="C230" s="438"/>
      <c r="D230" s="438"/>
      <c r="E230" s="438" t="s">
        <v>3</v>
      </c>
      <c r="F230" s="438"/>
      <c r="G230" s="3" t="s">
        <v>4</v>
      </c>
      <c r="H230" s="136" t="s">
        <v>47</v>
      </c>
      <c r="I230" s="31"/>
      <c r="J230" s="20"/>
      <c r="K230" s="15"/>
    </row>
    <row r="231" spans="2:11" s="2" customFormat="1" ht="12.75" customHeight="1" x14ac:dyDescent="0.25">
      <c r="B231" s="439" t="s">
        <v>133</v>
      </c>
      <c r="C231" s="439"/>
      <c r="D231" s="439"/>
      <c r="E231" s="439" t="s">
        <v>134</v>
      </c>
      <c r="F231" s="439"/>
      <c r="G231" s="4" t="s">
        <v>135</v>
      </c>
      <c r="H231" s="52" t="s">
        <v>45</v>
      </c>
      <c r="I231" s="32"/>
      <c r="J231" s="26"/>
      <c r="K231" s="15"/>
    </row>
    <row r="232" spans="2:11" s="2" customFormat="1" ht="12.75" customHeight="1" x14ac:dyDescent="0.25">
      <c r="B232" s="3" t="s">
        <v>9</v>
      </c>
      <c r="C232" s="5" t="s">
        <v>10</v>
      </c>
      <c r="D232" s="3" t="s">
        <v>11</v>
      </c>
      <c r="E232" s="5" t="s">
        <v>12</v>
      </c>
      <c r="F232" s="3" t="s">
        <v>13</v>
      </c>
      <c r="G232" s="5" t="s">
        <v>14</v>
      </c>
      <c r="H232" s="48" t="s">
        <v>15</v>
      </c>
      <c r="I232" s="33" t="s">
        <v>16</v>
      </c>
      <c r="J232" s="17"/>
      <c r="K232" s="15"/>
    </row>
    <row r="233" spans="2:11" s="2" customFormat="1" ht="12.75" customHeight="1" x14ac:dyDescent="0.25">
      <c r="B233" s="2" t="s">
        <v>27</v>
      </c>
      <c r="C233" s="6">
        <v>15946</v>
      </c>
      <c r="D233" s="6">
        <v>6500</v>
      </c>
      <c r="E233" s="6">
        <f>C233*8.33%</f>
        <v>1328.3018</v>
      </c>
      <c r="F233" s="6">
        <v>541</v>
      </c>
      <c r="G233" s="15">
        <f>$G$14+$G$33+$G$52+$G$72+$G$92+$G$111+$G$130+$G$150+$G$169+$G$189+$G$208+$G$228</f>
        <v>65084.09683641584</v>
      </c>
      <c r="H233" s="15">
        <f t="shared" ref="H233:H244" si="54">E233-F233</f>
        <v>787.30179999999996</v>
      </c>
      <c r="I233" s="31"/>
      <c r="J233" s="16"/>
      <c r="K233" s="15">
        <f>(G233)*($H$231/12)</f>
        <v>461.0123525912789</v>
      </c>
    </row>
    <row r="234" spans="2:11" s="2" customFormat="1" ht="12.75" customHeight="1" x14ac:dyDescent="0.25">
      <c r="B234" s="2" t="s">
        <v>28</v>
      </c>
      <c r="C234" s="6">
        <v>17345</v>
      </c>
      <c r="D234" s="6">
        <v>6500</v>
      </c>
      <c r="E234" s="6">
        <f t="shared" ref="E234:E244" si="55">C234*8.33%</f>
        <v>1444.8385000000001</v>
      </c>
      <c r="F234" s="6">
        <v>541</v>
      </c>
      <c r="G234" s="15">
        <f t="shared" ref="G234:G244" si="56">$G233+$H233</f>
        <v>65871.398636415834</v>
      </c>
      <c r="H234" s="15">
        <f t="shared" si="54"/>
        <v>903.83850000000007</v>
      </c>
      <c r="I234" s="31"/>
      <c r="J234" s="16"/>
      <c r="K234" s="15">
        <f t="shared" ref="K234:K244" si="57">(G234)*($H$231/12)</f>
        <v>466.58907367461217</v>
      </c>
    </row>
    <row r="235" spans="2:11" s="2" customFormat="1" ht="12.75" customHeight="1" x14ac:dyDescent="0.25">
      <c r="B235" s="2" t="s">
        <v>29</v>
      </c>
      <c r="C235" s="6">
        <v>17345</v>
      </c>
      <c r="D235" s="6">
        <v>6500</v>
      </c>
      <c r="E235" s="6">
        <f t="shared" si="55"/>
        <v>1444.8385000000001</v>
      </c>
      <c r="F235" s="6">
        <v>541</v>
      </c>
      <c r="G235" s="15">
        <f t="shared" si="56"/>
        <v>66775.237136415832</v>
      </c>
      <c r="H235" s="15">
        <f t="shared" si="54"/>
        <v>903.83850000000007</v>
      </c>
      <c r="I235" s="31"/>
      <c r="J235" s="16"/>
      <c r="K235" s="15">
        <f t="shared" si="57"/>
        <v>472.9912630496122</v>
      </c>
    </row>
    <row r="236" spans="2:11" s="2" customFormat="1" ht="12.75" customHeight="1" x14ac:dyDescent="0.25">
      <c r="B236" s="2" t="s">
        <v>30</v>
      </c>
      <c r="C236" s="6">
        <v>17345</v>
      </c>
      <c r="D236" s="6">
        <v>6500</v>
      </c>
      <c r="E236" s="6">
        <f t="shared" si="55"/>
        <v>1444.8385000000001</v>
      </c>
      <c r="F236" s="6">
        <v>541</v>
      </c>
      <c r="G236" s="15">
        <f t="shared" si="56"/>
        <v>67679.07563641583</v>
      </c>
      <c r="H236" s="15">
        <f t="shared" si="54"/>
        <v>903.83850000000007</v>
      </c>
      <c r="I236" s="31"/>
      <c r="J236" s="16"/>
      <c r="K236" s="15">
        <f t="shared" si="57"/>
        <v>479.39345242461218</v>
      </c>
    </row>
    <row r="237" spans="2:11" s="2" customFormat="1" ht="12.75" customHeight="1" x14ac:dyDescent="0.25">
      <c r="B237" s="2" t="s">
        <v>31</v>
      </c>
      <c r="C237" s="6">
        <v>17345</v>
      </c>
      <c r="D237" s="6">
        <v>6500</v>
      </c>
      <c r="E237" s="6">
        <f t="shared" si="55"/>
        <v>1444.8385000000001</v>
      </c>
      <c r="F237" s="6">
        <v>541</v>
      </c>
      <c r="G237" s="15">
        <f t="shared" si="56"/>
        <v>68582.914136415828</v>
      </c>
      <c r="H237" s="15">
        <f t="shared" si="54"/>
        <v>903.83850000000007</v>
      </c>
      <c r="I237" s="31"/>
      <c r="J237" s="16"/>
      <c r="K237" s="15">
        <f t="shared" si="57"/>
        <v>485.79564179961216</v>
      </c>
    </row>
    <row r="238" spans="2:11" s="2" customFormat="1" ht="12.75" customHeight="1" x14ac:dyDescent="0.25">
      <c r="B238" s="2" t="s">
        <v>32</v>
      </c>
      <c r="C238" s="6">
        <v>17345</v>
      </c>
      <c r="D238" s="6">
        <v>6500</v>
      </c>
      <c r="E238" s="6">
        <f t="shared" si="55"/>
        <v>1444.8385000000001</v>
      </c>
      <c r="F238" s="6">
        <v>541</v>
      </c>
      <c r="G238" s="15">
        <f t="shared" si="56"/>
        <v>69486.752636415826</v>
      </c>
      <c r="H238" s="15">
        <f t="shared" si="54"/>
        <v>903.83850000000007</v>
      </c>
      <c r="I238" s="31"/>
      <c r="J238" s="16"/>
      <c r="K238" s="15">
        <f t="shared" si="57"/>
        <v>492.19783117461213</v>
      </c>
    </row>
    <row r="239" spans="2:11" s="2" customFormat="1" ht="12.75" customHeight="1" x14ac:dyDescent="0.25">
      <c r="B239" s="2" t="s">
        <v>33</v>
      </c>
      <c r="C239" s="6">
        <v>17345</v>
      </c>
      <c r="D239" s="6">
        <v>6500</v>
      </c>
      <c r="E239" s="6">
        <f t="shared" si="55"/>
        <v>1444.8385000000001</v>
      </c>
      <c r="F239" s="6">
        <v>541</v>
      </c>
      <c r="G239" s="15">
        <f t="shared" si="56"/>
        <v>70390.591136415824</v>
      </c>
      <c r="H239" s="15">
        <f t="shared" si="54"/>
        <v>903.83850000000007</v>
      </c>
      <c r="I239" s="31"/>
      <c r="J239" s="16"/>
      <c r="K239" s="15">
        <f t="shared" si="57"/>
        <v>498.60002054961211</v>
      </c>
    </row>
    <row r="240" spans="2:11" s="2" customFormat="1" ht="12.75" customHeight="1" x14ac:dyDescent="0.25">
      <c r="B240" s="2" t="s">
        <v>17</v>
      </c>
      <c r="C240" s="6">
        <v>17345</v>
      </c>
      <c r="D240" s="6">
        <v>6500</v>
      </c>
      <c r="E240" s="6">
        <f t="shared" si="55"/>
        <v>1444.8385000000001</v>
      </c>
      <c r="F240" s="6">
        <v>541</v>
      </c>
      <c r="G240" s="15">
        <f t="shared" si="56"/>
        <v>71294.429636415822</v>
      </c>
      <c r="H240" s="15">
        <f t="shared" si="54"/>
        <v>903.83850000000007</v>
      </c>
      <c r="I240" s="31"/>
      <c r="J240" s="16"/>
      <c r="K240" s="15">
        <f t="shared" si="57"/>
        <v>505.00220992461209</v>
      </c>
    </row>
    <row r="241" spans="2:11" s="2" customFormat="1" ht="12.75" customHeight="1" x14ac:dyDescent="0.25">
      <c r="B241" s="2" t="s">
        <v>18</v>
      </c>
      <c r="C241" s="6">
        <v>17345</v>
      </c>
      <c r="D241" s="6">
        <v>6500</v>
      </c>
      <c r="E241" s="6">
        <f t="shared" si="55"/>
        <v>1444.8385000000001</v>
      </c>
      <c r="F241" s="6">
        <v>541</v>
      </c>
      <c r="G241" s="15">
        <f t="shared" si="56"/>
        <v>72198.26813641582</v>
      </c>
      <c r="H241" s="15">
        <f t="shared" si="54"/>
        <v>903.83850000000007</v>
      </c>
      <c r="I241" s="31"/>
      <c r="J241" s="16"/>
      <c r="K241" s="15">
        <f t="shared" si="57"/>
        <v>511.40439929961207</v>
      </c>
    </row>
    <row r="242" spans="2:11" s="2" customFormat="1" ht="12.75" customHeight="1" x14ac:dyDescent="0.25">
      <c r="B242" s="2" t="s">
        <v>19</v>
      </c>
      <c r="C242" s="6">
        <v>17345</v>
      </c>
      <c r="D242" s="6">
        <v>6500</v>
      </c>
      <c r="E242" s="6">
        <f t="shared" si="55"/>
        <v>1444.8385000000001</v>
      </c>
      <c r="F242" s="6">
        <v>541</v>
      </c>
      <c r="G242" s="15">
        <f t="shared" si="56"/>
        <v>73102.106636415818</v>
      </c>
      <c r="H242" s="15">
        <f t="shared" si="54"/>
        <v>903.83850000000007</v>
      </c>
      <c r="I242" s="31"/>
      <c r="J242" s="16"/>
      <c r="K242" s="15">
        <f t="shared" si="57"/>
        <v>517.80658867461204</v>
      </c>
    </row>
    <row r="243" spans="2:11" s="2" customFormat="1" ht="12.75" customHeight="1" x14ac:dyDescent="0.25">
      <c r="B243" s="2" t="s">
        <v>20</v>
      </c>
      <c r="C243" s="6">
        <v>18528</v>
      </c>
      <c r="D243" s="6">
        <v>6500</v>
      </c>
      <c r="E243" s="6">
        <f t="shared" si="55"/>
        <v>1543.3824</v>
      </c>
      <c r="F243" s="6">
        <v>541</v>
      </c>
      <c r="G243" s="15">
        <f t="shared" si="56"/>
        <v>74005.945136415816</v>
      </c>
      <c r="H243" s="15">
        <f t="shared" si="54"/>
        <v>1002.3824</v>
      </c>
      <c r="I243" s="31"/>
      <c r="J243" s="16"/>
      <c r="K243" s="15">
        <f t="shared" si="57"/>
        <v>524.20877804961208</v>
      </c>
    </row>
    <row r="244" spans="2:11" s="2" customFormat="1" ht="12.75" customHeight="1" x14ac:dyDescent="0.25">
      <c r="B244" s="2" t="s">
        <v>21</v>
      </c>
      <c r="C244" s="6">
        <v>18528</v>
      </c>
      <c r="D244" s="6">
        <v>6500</v>
      </c>
      <c r="E244" s="6">
        <f t="shared" si="55"/>
        <v>1543.3824</v>
      </c>
      <c r="F244" s="6">
        <v>541</v>
      </c>
      <c r="G244" s="15">
        <f t="shared" si="56"/>
        <v>75008.327536415818</v>
      </c>
      <c r="H244" s="15">
        <f t="shared" si="54"/>
        <v>1002.3824</v>
      </c>
      <c r="I244" s="31"/>
      <c r="J244" s="16"/>
      <c r="K244" s="15">
        <f t="shared" si="57"/>
        <v>531.3089867162787</v>
      </c>
    </row>
    <row r="245" spans="2:11" s="2" customFormat="1" ht="12.75" customHeight="1" x14ac:dyDescent="0.25">
      <c r="B245" s="7" t="s">
        <v>22</v>
      </c>
      <c r="C245" s="8">
        <f>SUM(C233:C244)</f>
        <v>209107</v>
      </c>
      <c r="D245" s="9" t="s">
        <v>23</v>
      </c>
      <c r="E245" s="8">
        <f>SUM(E233:E244)</f>
        <v>17418.613099999999</v>
      </c>
      <c r="F245" s="8">
        <f>SUM(F233:F244)</f>
        <v>6492</v>
      </c>
      <c r="G245" s="30">
        <f>SUM(G233:G244)</f>
        <v>839479.14323698985</v>
      </c>
      <c r="H245" s="30">
        <f>SUM(H233:H244)</f>
        <v>10926.6131</v>
      </c>
      <c r="I245" s="38">
        <f>H231/12</f>
        <v>7.0833333333333338E-3</v>
      </c>
      <c r="J245" s="23"/>
      <c r="K245" s="30">
        <f>SUM(K233:K244)</f>
        <v>5946.3105979286784</v>
      </c>
    </row>
    <row r="246" spans="2:11" s="2" customFormat="1" ht="12.75" customHeight="1" x14ac:dyDescent="0.25">
      <c r="G246" s="15"/>
      <c r="H246" s="15"/>
      <c r="I246" s="31"/>
      <c r="J246" s="16"/>
      <c r="K246" s="15"/>
    </row>
    <row r="247" spans="2:11" s="2" customFormat="1" ht="12.75" customHeight="1" x14ac:dyDescent="0.25">
      <c r="B247" s="2" t="s">
        <v>24</v>
      </c>
      <c r="C247" s="10">
        <f>G245*I245</f>
        <v>5946.3105979286784</v>
      </c>
      <c r="F247" s="2" t="s">
        <v>25</v>
      </c>
      <c r="G247" s="73">
        <f>$C247+$H245</f>
        <v>16872.92369792868</v>
      </c>
      <c r="H247" s="15"/>
      <c r="I247" s="15">
        <f>SUM($G$14,$G$33,$G$52,$G$72,$G$92,$G$111,$G$130,$G$150,$G$169,$G$189,$G$208,$G$228,$G$247)</f>
        <v>81957.020534344512</v>
      </c>
      <c r="J247" s="143" t="str">
        <f>IF($K245=$C247,"Intt OK","Intt CHECK IT")</f>
        <v>Intt OK</v>
      </c>
      <c r="K247" s="15"/>
    </row>
    <row r="248" spans="2:11" s="1" customFormat="1" ht="12.75" customHeight="1" x14ac:dyDescent="0.25">
      <c r="H248" s="53"/>
      <c r="I248" s="135" t="str">
        <f>IF($I247=$G252,"OK","CHECK IT")</f>
        <v>OK</v>
      </c>
      <c r="J248" s="16"/>
      <c r="K248" s="28"/>
    </row>
    <row r="249" spans="2:11" s="2" customFormat="1" ht="12.75" customHeight="1" x14ac:dyDescent="0.25">
      <c r="B249" s="438" t="s">
        <v>2</v>
      </c>
      <c r="C249" s="438"/>
      <c r="D249" s="438"/>
      <c r="E249" s="438" t="s">
        <v>3</v>
      </c>
      <c r="F249" s="438"/>
      <c r="G249" s="3" t="s">
        <v>4</v>
      </c>
      <c r="H249" s="136" t="s">
        <v>48</v>
      </c>
      <c r="I249" s="31"/>
      <c r="J249" s="20"/>
      <c r="K249" s="15"/>
    </row>
    <row r="250" spans="2:11" s="2" customFormat="1" ht="12.75" customHeight="1" x14ac:dyDescent="0.25">
      <c r="B250" s="439" t="s">
        <v>133</v>
      </c>
      <c r="C250" s="439"/>
      <c r="D250" s="439"/>
      <c r="E250" s="439" t="s">
        <v>134</v>
      </c>
      <c r="F250" s="439"/>
      <c r="G250" s="4" t="s">
        <v>135</v>
      </c>
      <c r="H250" s="56">
        <v>8.5000000000000006E-2</v>
      </c>
      <c r="I250" s="32"/>
      <c r="J250" s="26"/>
      <c r="K250" s="15"/>
    </row>
    <row r="251" spans="2:11" s="2" customFormat="1" ht="12.75" customHeight="1" x14ac:dyDescent="0.25">
      <c r="B251" s="3" t="s">
        <v>9</v>
      </c>
      <c r="C251" s="5" t="s">
        <v>10</v>
      </c>
      <c r="D251" s="3" t="s">
        <v>11</v>
      </c>
      <c r="E251" s="5" t="s">
        <v>12</v>
      </c>
      <c r="F251" s="3" t="s">
        <v>13</v>
      </c>
      <c r="G251" s="5" t="s">
        <v>14</v>
      </c>
      <c r="H251" s="48" t="s">
        <v>15</v>
      </c>
      <c r="I251" s="33" t="s">
        <v>16</v>
      </c>
      <c r="J251" s="17"/>
      <c r="K251" s="15"/>
    </row>
    <row r="252" spans="2:11" s="2" customFormat="1" ht="12.75" customHeight="1" x14ac:dyDescent="0.25">
      <c r="B252" s="2" t="s">
        <v>27</v>
      </c>
      <c r="C252" s="6">
        <v>18528</v>
      </c>
      <c r="D252" s="6">
        <v>6500</v>
      </c>
      <c r="E252" s="6">
        <f>C252*8.33%</f>
        <v>1543.3824</v>
      </c>
      <c r="F252" s="6">
        <v>541</v>
      </c>
      <c r="G252" s="15">
        <f>$G$14+$G$33+$G$52+$G$72+$G$92+$G$111+$G$130+$G$150+$G$169+$G$189+$G$208+$G$228+$G$247</f>
        <v>81957.020534344512</v>
      </c>
      <c r="H252" s="15">
        <f t="shared" ref="H252:H264" si="58">E252-F252</f>
        <v>1002.3824</v>
      </c>
      <c r="I252" s="31"/>
      <c r="J252" s="16"/>
      <c r="K252" s="15">
        <f>(G252)*($H$250/12)</f>
        <v>580.52889545160701</v>
      </c>
    </row>
    <row r="253" spans="2:11" s="2" customFormat="1" ht="12.75" customHeight="1" x14ac:dyDescent="0.25">
      <c r="B253" s="2" t="s">
        <v>28</v>
      </c>
      <c r="C253" s="6">
        <v>18528</v>
      </c>
      <c r="D253" s="6">
        <v>6500</v>
      </c>
      <c r="E253" s="6">
        <f t="shared" ref="E253:E264" si="59">C253*8.33%</f>
        <v>1543.3824</v>
      </c>
      <c r="F253" s="6">
        <v>541</v>
      </c>
      <c r="G253" s="15">
        <f t="shared" ref="G253:G264" si="60">$G252+$H252</f>
        <v>82959.402934344515</v>
      </c>
      <c r="H253" s="15">
        <f t="shared" si="58"/>
        <v>1002.3824</v>
      </c>
      <c r="I253" s="31"/>
      <c r="J253" s="16"/>
      <c r="K253" s="15">
        <f t="shared" ref="K253:K264" si="61">(G253)*($H$250/12)</f>
        <v>587.62910411827363</v>
      </c>
    </row>
    <row r="254" spans="2:11" s="2" customFormat="1" ht="12.75" customHeight="1" x14ac:dyDescent="0.25">
      <c r="B254" s="2" t="s">
        <v>29</v>
      </c>
      <c r="C254" s="6">
        <v>18528</v>
      </c>
      <c r="D254" s="6">
        <v>6500</v>
      </c>
      <c r="E254" s="6">
        <f t="shared" si="59"/>
        <v>1543.3824</v>
      </c>
      <c r="F254" s="6">
        <v>541</v>
      </c>
      <c r="G254" s="15">
        <f t="shared" si="60"/>
        <v>83961.785334344517</v>
      </c>
      <c r="H254" s="15">
        <f t="shared" si="58"/>
        <v>1002.3824</v>
      </c>
      <c r="I254" s="31"/>
      <c r="J254" s="16"/>
      <c r="K254" s="15">
        <f t="shared" si="61"/>
        <v>594.72931278494036</v>
      </c>
    </row>
    <row r="255" spans="2:11" s="2" customFormat="1" ht="12.75" customHeight="1" x14ac:dyDescent="0.25">
      <c r="B255" s="2" t="s">
        <v>119</v>
      </c>
      <c r="C255" s="6">
        <v>1890</v>
      </c>
      <c r="D255" s="6">
        <v>6500</v>
      </c>
      <c r="E255" s="6">
        <f t="shared" si="59"/>
        <v>157.43700000000001</v>
      </c>
      <c r="F255" s="6">
        <v>0</v>
      </c>
      <c r="G255" s="15">
        <f t="shared" si="60"/>
        <v>84964.167734344519</v>
      </c>
      <c r="H255" s="15">
        <f t="shared" si="58"/>
        <v>157.43700000000001</v>
      </c>
      <c r="I255" s="31"/>
      <c r="J255" s="16"/>
      <c r="K255" s="15">
        <f t="shared" si="61"/>
        <v>601.82952145160709</v>
      </c>
    </row>
    <row r="256" spans="2:11" s="2" customFormat="1" ht="12.75" customHeight="1" x14ac:dyDescent="0.25">
      <c r="B256" s="2" t="s">
        <v>30</v>
      </c>
      <c r="C256" s="6">
        <v>19390</v>
      </c>
      <c r="D256" s="6">
        <v>6500</v>
      </c>
      <c r="E256" s="6">
        <f t="shared" si="59"/>
        <v>1615.1869999999999</v>
      </c>
      <c r="F256" s="6">
        <v>541</v>
      </c>
      <c r="G256" s="15">
        <f t="shared" si="60"/>
        <v>85121.604734344524</v>
      </c>
      <c r="H256" s="15">
        <f t="shared" si="58"/>
        <v>1074.1869999999999</v>
      </c>
      <c r="I256" s="31"/>
      <c r="J256" s="16"/>
      <c r="K256" s="15">
        <f t="shared" si="61"/>
        <v>602.94470020160713</v>
      </c>
    </row>
    <row r="257" spans="1:12" s="2" customFormat="1" ht="12.75" customHeight="1" x14ac:dyDescent="0.25">
      <c r="B257" s="2" t="s">
        <v>31</v>
      </c>
      <c r="C257" s="6">
        <v>19390</v>
      </c>
      <c r="D257" s="6">
        <v>6500</v>
      </c>
      <c r="E257" s="6">
        <f t="shared" si="59"/>
        <v>1615.1869999999999</v>
      </c>
      <c r="F257" s="6">
        <v>541</v>
      </c>
      <c r="G257" s="15">
        <f t="shared" si="60"/>
        <v>86195.79173434453</v>
      </c>
      <c r="H257" s="15">
        <f t="shared" si="58"/>
        <v>1074.1869999999999</v>
      </c>
      <c r="I257" s="31"/>
      <c r="J257" s="16"/>
      <c r="K257" s="15">
        <f t="shared" si="61"/>
        <v>610.55352478494046</v>
      </c>
      <c r="L257" s="2" t="s">
        <v>54</v>
      </c>
    </row>
    <row r="258" spans="1:12" s="2" customFormat="1" ht="12.75" customHeight="1" x14ac:dyDescent="0.25">
      <c r="B258" s="2" t="s">
        <v>32</v>
      </c>
      <c r="C258" s="6">
        <v>19390</v>
      </c>
      <c r="D258" s="6">
        <v>6500</v>
      </c>
      <c r="E258" s="6">
        <f t="shared" si="59"/>
        <v>1615.1869999999999</v>
      </c>
      <c r="F258" s="6">
        <v>541</v>
      </c>
      <c r="G258" s="15">
        <f t="shared" si="60"/>
        <v>87269.978734344535</v>
      </c>
      <c r="H258" s="15">
        <f t="shared" si="58"/>
        <v>1074.1869999999999</v>
      </c>
      <c r="I258" s="31"/>
      <c r="J258" s="16"/>
      <c r="K258" s="15">
        <f t="shared" si="61"/>
        <v>618.16234936827379</v>
      </c>
    </row>
    <row r="259" spans="1:12" s="2" customFormat="1" ht="12.75" customHeight="1" x14ac:dyDescent="0.25">
      <c r="B259" s="2" t="s">
        <v>33</v>
      </c>
      <c r="C259" s="6">
        <v>19390</v>
      </c>
      <c r="D259" s="6">
        <v>6500</v>
      </c>
      <c r="E259" s="6">
        <f t="shared" si="59"/>
        <v>1615.1869999999999</v>
      </c>
      <c r="F259" s="6">
        <v>541</v>
      </c>
      <c r="G259" s="15">
        <f t="shared" si="60"/>
        <v>88344.16573434454</v>
      </c>
      <c r="H259" s="15">
        <f t="shared" si="58"/>
        <v>1074.1869999999999</v>
      </c>
      <c r="I259" s="31"/>
      <c r="J259" s="16"/>
      <c r="K259" s="15">
        <f t="shared" si="61"/>
        <v>625.77117395160724</v>
      </c>
    </row>
    <row r="260" spans="1:12" s="2" customFormat="1" ht="12.75" customHeight="1" x14ac:dyDescent="0.25">
      <c r="B260" s="2" t="s">
        <v>17</v>
      </c>
      <c r="C260" s="6">
        <v>19390</v>
      </c>
      <c r="D260" s="6">
        <v>6500</v>
      </c>
      <c r="E260" s="6">
        <f t="shared" si="59"/>
        <v>1615.1869999999999</v>
      </c>
      <c r="F260" s="6">
        <v>541</v>
      </c>
      <c r="G260" s="15">
        <f t="shared" si="60"/>
        <v>89418.352734344546</v>
      </c>
      <c r="H260" s="15">
        <f t="shared" si="58"/>
        <v>1074.1869999999999</v>
      </c>
      <c r="I260" s="31"/>
      <c r="J260" s="16"/>
      <c r="K260" s="15">
        <f t="shared" si="61"/>
        <v>633.37999853494057</v>
      </c>
    </row>
    <row r="261" spans="1:12" s="2" customFormat="1" ht="12.75" customHeight="1" x14ac:dyDescent="0.25">
      <c r="B261" s="2" t="s">
        <v>18</v>
      </c>
      <c r="C261" s="6">
        <v>20252</v>
      </c>
      <c r="D261" s="6">
        <v>6500</v>
      </c>
      <c r="E261" s="6">
        <f t="shared" si="59"/>
        <v>1686.9916000000001</v>
      </c>
      <c r="F261" s="6">
        <v>541</v>
      </c>
      <c r="G261" s="15">
        <f t="shared" si="60"/>
        <v>90492.539734344551</v>
      </c>
      <c r="H261" s="15">
        <f t="shared" si="58"/>
        <v>1145.9916000000001</v>
      </c>
      <c r="I261" s="31"/>
      <c r="J261" s="16"/>
      <c r="K261" s="15">
        <f t="shared" si="61"/>
        <v>640.9888231182739</v>
      </c>
    </row>
    <row r="262" spans="1:12" s="2" customFormat="1" ht="12.75" customHeight="1" x14ac:dyDescent="0.25">
      <c r="B262" s="2" t="s">
        <v>19</v>
      </c>
      <c r="C262" s="6">
        <v>20252</v>
      </c>
      <c r="D262" s="6">
        <v>6500</v>
      </c>
      <c r="E262" s="6">
        <f t="shared" si="59"/>
        <v>1686.9916000000001</v>
      </c>
      <c r="F262" s="6">
        <v>541</v>
      </c>
      <c r="G262" s="15">
        <f t="shared" si="60"/>
        <v>91638.531334344545</v>
      </c>
      <c r="H262" s="15">
        <f t="shared" si="58"/>
        <v>1145.9916000000001</v>
      </c>
      <c r="I262" s="31"/>
      <c r="J262" s="16"/>
      <c r="K262" s="15">
        <f t="shared" si="61"/>
        <v>649.10626361827394</v>
      </c>
    </row>
    <row r="263" spans="1:12" s="2" customFormat="1" ht="12.75" customHeight="1" x14ac:dyDescent="0.25">
      <c r="B263" s="2" t="s">
        <v>20</v>
      </c>
      <c r="C263" s="6">
        <v>20781</v>
      </c>
      <c r="D263" s="6">
        <v>6500</v>
      </c>
      <c r="E263" s="6">
        <f t="shared" si="59"/>
        <v>1731.0572999999999</v>
      </c>
      <c r="F263" s="6">
        <v>541</v>
      </c>
      <c r="G263" s="15">
        <f t="shared" si="60"/>
        <v>92784.522934344539</v>
      </c>
      <c r="H263" s="15">
        <f t="shared" si="58"/>
        <v>1190.0572999999999</v>
      </c>
      <c r="I263" s="31"/>
      <c r="J263" s="16"/>
      <c r="K263" s="15">
        <f t="shared" si="61"/>
        <v>657.22370411827387</v>
      </c>
    </row>
    <row r="264" spans="1:12" s="2" customFormat="1" ht="12.75" customHeight="1" x14ac:dyDescent="0.25">
      <c r="B264" s="2" t="s">
        <v>21</v>
      </c>
      <c r="C264" s="6">
        <v>20781</v>
      </c>
      <c r="D264" s="6">
        <v>6500</v>
      </c>
      <c r="E264" s="6">
        <f t="shared" si="59"/>
        <v>1731.0572999999999</v>
      </c>
      <c r="F264" s="6">
        <v>541</v>
      </c>
      <c r="G264" s="15">
        <f t="shared" si="60"/>
        <v>93974.580234344539</v>
      </c>
      <c r="H264" s="15">
        <f t="shared" si="58"/>
        <v>1190.0572999999999</v>
      </c>
      <c r="K264" s="15">
        <f t="shared" si="61"/>
        <v>665.6532766599405</v>
      </c>
    </row>
    <row r="265" spans="1:12" s="2" customFormat="1" ht="12.75" customHeight="1" x14ac:dyDescent="0.25">
      <c r="B265" s="7" t="s">
        <v>22</v>
      </c>
      <c r="C265" s="8">
        <f>SUM(C252:C264)</f>
        <v>236490</v>
      </c>
      <c r="D265" s="9" t="s">
        <v>23</v>
      </c>
      <c r="E265" s="8">
        <f>SUM(E252:E264)</f>
        <v>19699.616999999998</v>
      </c>
      <c r="F265" s="8">
        <f>SUM(F252:F264)</f>
        <v>6492</v>
      </c>
      <c r="G265" s="30">
        <f>SUM(G252:G264)</f>
        <v>1139082.444446479</v>
      </c>
      <c r="H265" s="30">
        <f>SUM(H252:H264)</f>
        <v>13207.616999999998</v>
      </c>
      <c r="I265" s="38">
        <f>H250/12</f>
        <v>7.0833333333333338E-3</v>
      </c>
      <c r="J265" s="23"/>
      <c r="K265" s="30">
        <f>SUM(K252:K264)</f>
        <v>8068.5006481625596</v>
      </c>
    </row>
    <row r="266" spans="1:12" s="2" customFormat="1" ht="12.75" customHeight="1" x14ac:dyDescent="0.25">
      <c r="G266" s="15"/>
      <c r="H266" s="15"/>
      <c r="I266" s="31"/>
      <c r="J266" s="16"/>
      <c r="K266" s="15"/>
    </row>
    <row r="267" spans="1:12" s="2" customFormat="1" ht="12.75" customHeight="1" x14ac:dyDescent="0.25">
      <c r="B267" s="2" t="s">
        <v>24</v>
      </c>
      <c r="C267" s="10">
        <f>G265*I265</f>
        <v>8068.5006481625596</v>
      </c>
      <c r="F267" s="2" t="s">
        <v>25</v>
      </c>
      <c r="G267" s="73">
        <f>$C267+$H265</f>
        <v>21276.117648162559</v>
      </c>
      <c r="H267" s="15"/>
      <c r="I267" s="15">
        <f>SUM($G$14,$G$33,$G$52,$G$72,$G$92,$G$111,$G$130,$G$150,$G$169,$G$189,$G$208,$G$228,$G$247,$G$267)</f>
        <v>103233.13818250707</v>
      </c>
      <c r="J267" s="143" t="str">
        <f>IF($K265=$C267,"Intt OK","Intt CHECK IT")</f>
        <v>Intt OK</v>
      </c>
      <c r="K267" s="15"/>
    </row>
    <row r="268" spans="1:12" s="1" customFormat="1" ht="12.75" customHeight="1" x14ac:dyDescent="0.25">
      <c r="H268" s="53"/>
      <c r="I268" s="135" t="str">
        <f>IF($I267=$G272,"OK","CHECK IT")</f>
        <v>OK</v>
      </c>
      <c r="J268" s="16"/>
      <c r="K268" s="28"/>
    </row>
    <row r="269" spans="1:12" s="1" customFormat="1" ht="12.75" customHeight="1" x14ac:dyDescent="0.25">
      <c r="A269" s="2"/>
      <c r="B269" s="438" t="s">
        <v>2</v>
      </c>
      <c r="C269" s="438"/>
      <c r="D269" s="438"/>
      <c r="E269" s="438" t="s">
        <v>3</v>
      </c>
      <c r="F269" s="438"/>
      <c r="G269" s="3" t="s">
        <v>4</v>
      </c>
      <c r="H269" s="136" t="s">
        <v>49</v>
      </c>
      <c r="I269" s="31"/>
      <c r="J269" s="2"/>
      <c r="K269" s="28"/>
    </row>
    <row r="270" spans="1:12" s="1" customFormat="1" ht="12.75" customHeight="1" x14ac:dyDescent="0.25">
      <c r="A270" s="2"/>
      <c r="B270" s="439" t="s">
        <v>133</v>
      </c>
      <c r="C270" s="439"/>
      <c r="D270" s="439"/>
      <c r="E270" s="439" t="s">
        <v>134</v>
      </c>
      <c r="F270" s="439"/>
      <c r="G270" s="4" t="s">
        <v>135</v>
      </c>
      <c r="H270" s="52" t="s">
        <v>45</v>
      </c>
      <c r="I270" s="45"/>
      <c r="J270" s="2"/>
      <c r="K270" s="28"/>
    </row>
    <row r="271" spans="1:12" s="1" customFormat="1" ht="12.75" customHeight="1" x14ac:dyDescent="0.25">
      <c r="A271" s="2"/>
      <c r="B271" s="3" t="s">
        <v>9</v>
      </c>
      <c r="C271" s="5" t="s">
        <v>10</v>
      </c>
      <c r="D271" s="3" t="s">
        <v>11</v>
      </c>
      <c r="E271" s="5" t="s">
        <v>12</v>
      </c>
      <c r="F271" s="3" t="s">
        <v>13</v>
      </c>
      <c r="G271" s="5" t="s">
        <v>14</v>
      </c>
      <c r="H271" s="48" t="s">
        <v>15</v>
      </c>
      <c r="I271" s="3" t="s">
        <v>16</v>
      </c>
      <c r="J271" s="2"/>
      <c r="K271" s="28"/>
    </row>
    <row r="272" spans="1:12" s="1" customFormat="1" ht="12.75" customHeight="1" x14ac:dyDescent="0.25">
      <c r="A272" s="2"/>
      <c r="B272" s="2" t="s">
        <v>27</v>
      </c>
      <c r="C272" s="6">
        <v>21665</v>
      </c>
      <c r="D272" s="6">
        <v>6500</v>
      </c>
      <c r="E272" s="6">
        <f>C272*8.33%</f>
        <v>1804.6945000000001</v>
      </c>
      <c r="F272" s="6">
        <v>541</v>
      </c>
      <c r="G272" s="15">
        <f>$G$14+$G$33+$G$52+$G$72+$G$92+$G$111+$G$130+$G$150+$G$169+$G$189+$G$208+$G$228+$G$247+$G$267</f>
        <v>103233.13818250707</v>
      </c>
      <c r="H272" s="15">
        <f t="shared" ref="H272:H284" si="62">E272-F272</f>
        <v>1263.6945000000001</v>
      </c>
      <c r="I272" s="31"/>
      <c r="J272" s="16"/>
      <c r="K272" s="15">
        <f>(G272)*($H$270/12)</f>
        <v>731.23472879275846</v>
      </c>
    </row>
    <row r="273" spans="1:11" s="1" customFormat="1" ht="12.75" customHeight="1" x14ac:dyDescent="0.25">
      <c r="A273" s="2"/>
      <c r="B273" s="2" t="s">
        <v>28</v>
      </c>
      <c r="C273" s="6">
        <v>27364</v>
      </c>
      <c r="D273" s="6">
        <v>6500</v>
      </c>
      <c r="E273" s="6">
        <f t="shared" ref="E273:E284" si="63">C273*8.33%</f>
        <v>2279.4211999999998</v>
      </c>
      <c r="F273" s="6">
        <v>541</v>
      </c>
      <c r="G273" s="15">
        <f t="shared" ref="G273:G284" si="64">$G272+$H272</f>
        <v>104496.83268250707</v>
      </c>
      <c r="H273" s="15">
        <f t="shared" si="62"/>
        <v>1738.4211999999998</v>
      </c>
      <c r="I273" s="31"/>
      <c r="J273" s="16"/>
      <c r="K273" s="15">
        <f t="shared" ref="K273:K284" si="65">(G273)*($H$270/12)</f>
        <v>740.18589816775841</v>
      </c>
    </row>
    <row r="274" spans="1:11" s="1" customFormat="1" ht="12.75" customHeight="1" x14ac:dyDescent="0.25">
      <c r="A274" s="2"/>
      <c r="B274" s="2" t="s">
        <v>119</v>
      </c>
      <c r="C274" s="6">
        <v>20852</v>
      </c>
      <c r="D274" s="6">
        <v>6500</v>
      </c>
      <c r="E274" s="6">
        <f t="shared" si="63"/>
        <v>1736.9716000000001</v>
      </c>
      <c r="F274" s="6">
        <v>0</v>
      </c>
      <c r="G274" s="15">
        <f t="shared" si="64"/>
        <v>106235.25388250707</v>
      </c>
      <c r="H274" s="15">
        <f t="shared" si="62"/>
        <v>1736.9716000000001</v>
      </c>
      <c r="I274" s="31"/>
      <c r="J274" s="16"/>
      <c r="K274" s="15">
        <f t="shared" si="65"/>
        <v>752.49971500109177</v>
      </c>
    </row>
    <row r="275" spans="1:11" s="1" customFormat="1" ht="12.75" customHeight="1" x14ac:dyDescent="0.25">
      <c r="A275" s="2"/>
      <c r="B275" s="2" t="s">
        <v>29</v>
      </c>
      <c r="C275" s="6">
        <v>27364</v>
      </c>
      <c r="D275" s="6">
        <v>6500</v>
      </c>
      <c r="E275" s="6">
        <f t="shared" si="63"/>
        <v>2279.4211999999998</v>
      </c>
      <c r="F275" s="6">
        <v>541</v>
      </c>
      <c r="G275" s="15">
        <f t="shared" si="64"/>
        <v>107972.22548250707</v>
      </c>
      <c r="H275" s="15">
        <f t="shared" si="62"/>
        <v>1738.4211999999998</v>
      </c>
      <c r="I275" s="31"/>
      <c r="J275" s="16"/>
      <c r="K275" s="15">
        <f t="shared" si="65"/>
        <v>764.80326383442514</v>
      </c>
    </row>
    <row r="276" spans="1:11" s="1" customFormat="1" ht="12.75" customHeight="1" x14ac:dyDescent="0.25">
      <c r="A276" s="2"/>
      <c r="B276" s="2" t="s">
        <v>30</v>
      </c>
      <c r="C276" s="6">
        <v>27364</v>
      </c>
      <c r="D276" s="6">
        <v>6500</v>
      </c>
      <c r="E276" s="6">
        <f t="shared" si="63"/>
        <v>2279.4211999999998</v>
      </c>
      <c r="F276" s="6">
        <v>541</v>
      </c>
      <c r="G276" s="15">
        <f t="shared" si="64"/>
        <v>109710.64668250707</v>
      </c>
      <c r="H276" s="15">
        <f t="shared" si="62"/>
        <v>1738.4211999999998</v>
      </c>
      <c r="I276" s="31"/>
      <c r="J276" s="16"/>
      <c r="K276" s="15">
        <f t="shared" si="65"/>
        <v>777.1170806677585</v>
      </c>
    </row>
    <row r="277" spans="1:11" s="1" customFormat="1" ht="12.75" customHeight="1" x14ac:dyDescent="0.25">
      <c r="A277" s="2"/>
      <c r="B277" s="2" t="s">
        <v>31</v>
      </c>
      <c r="C277" s="6">
        <v>28188</v>
      </c>
      <c r="D277" s="6">
        <v>6500</v>
      </c>
      <c r="E277" s="6">
        <f t="shared" si="63"/>
        <v>2348.0603999999998</v>
      </c>
      <c r="F277" s="6">
        <v>541</v>
      </c>
      <c r="G277" s="15">
        <f t="shared" si="64"/>
        <v>111449.06788250706</v>
      </c>
      <c r="H277" s="15">
        <f t="shared" si="62"/>
        <v>1807.0603999999998</v>
      </c>
      <c r="I277" s="31"/>
      <c r="J277" s="16"/>
      <c r="K277" s="15">
        <f t="shared" si="65"/>
        <v>789.43089750109175</v>
      </c>
    </row>
    <row r="278" spans="1:11" s="1" customFormat="1" ht="12.75" customHeight="1" x14ac:dyDescent="0.25">
      <c r="A278" s="2"/>
      <c r="B278" s="2" t="s">
        <v>32</v>
      </c>
      <c r="C278" s="6">
        <v>28188</v>
      </c>
      <c r="D278" s="6">
        <v>6500</v>
      </c>
      <c r="E278" s="6">
        <f t="shared" si="63"/>
        <v>2348.0603999999998</v>
      </c>
      <c r="F278" s="6">
        <v>541</v>
      </c>
      <c r="G278" s="15">
        <f t="shared" si="64"/>
        <v>113256.12828250707</v>
      </c>
      <c r="H278" s="15">
        <f t="shared" si="62"/>
        <v>1807.0603999999998</v>
      </c>
      <c r="I278" s="31"/>
      <c r="J278" s="16"/>
      <c r="K278" s="15">
        <f t="shared" si="65"/>
        <v>802.2309086677584</v>
      </c>
    </row>
    <row r="279" spans="1:11" s="1" customFormat="1" ht="12.75" customHeight="1" x14ac:dyDescent="0.25">
      <c r="A279" s="2"/>
      <c r="B279" s="2" t="s">
        <v>33</v>
      </c>
      <c r="C279" s="6">
        <v>28188</v>
      </c>
      <c r="D279" s="6">
        <v>6500</v>
      </c>
      <c r="E279" s="6">
        <f t="shared" si="63"/>
        <v>2348.0603999999998</v>
      </c>
      <c r="F279" s="6">
        <v>541</v>
      </c>
      <c r="G279" s="15">
        <f t="shared" si="64"/>
        <v>115063.18868250707</v>
      </c>
      <c r="H279" s="15">
        <f t="shared" si="62"/>
        <v>1807.0603999999998</v>
      </c>
      <c r="I279" s="31"/>
      <c r="J279" s="16"/>
      <c r="K279" s="15">
        <f t="shared" si="65"/>
        <v>815.03091983442516</v>
      </c>
    </row>
    <row r="280" spans="1:11" s="1" customFormat="1" ht="12.75" customHeight="1" x14ac:dyDescent="0.25">
      <c r="A280" s="2"/>
      <c r="B280" s="2" t="s">
        <v>17</v>
      </c>
      <c r="C280" s="6">
        <v>28188</v>
      </c>
      <c r="D280" s="6">
        <v>6500</v>
      </c>
      <c r="E280" s="6">
        <f t="shared" si="63"/>
        <v>2348.0603999999998</v>
      </c>
      <c r="F280" s="6">
        <v>541</v>
      </c>
      <c r="G280" s="15">
        <f t="shared" si="64"/>
        <v>116870.24908250707</v>
      </c>
      <c r="H280" s="15">
        <f t="shared" si="62"/>
        <v>1807.0603999999998</v>
      </c>
      <c r="I280" s="31"/>
      <c r="J280" s="16"/>
      <c r="K280" s="15">
        <f t="shared" si="65"/>
        <v>827.83093100109181</v>
      </c>
    </row>
    <row r="281" spans="1:11" s="1" customFormat="1" ht="12.75" customHeight="1" x14ac:dyDescent="0.25">
      <c r="A281" s="2"/>
      <c r="B281" s="2" t="s">
        <v>18</v>
      </c>
      <c r="C281" s="6">
        <v>28188</v>
      </c>
      <c r="D281" s="6">
        <v>6500</v>
      </c>
      <c r="E281" s="6">
        <f t="shared" si="63"/>
        <v>2348.0603999999998</v>
      </c>
      <c r="F281" s="6">
        <v>541</v>
      </c>
      <c r="G281" s="15">
        <f t="shared" si="64"/>
        <v>118677.30948250707</v>
      </c>
      <c r="H281" s="15">
        <f t="shared" si="62"/>
        <v>1807.0603999999998</v>
      </c>
      <c r="I281" s="31"/>
      <c r="J281" s="16"/>
      <c r="K281" s="15">
        <f t="shared" si="65"/>
        <v>840.63094216775846</v>
      </c>
    </row>
    <row r="282" spans="1:11" s="1" customFormat="1" ht="12.75" customHeight="1" x14ac:dyDescent="0.25">
      <c r="A282" s="2"/>
      <c r="B282" s="2" t="s">
        <v>19</v>
      </c>
      <c r="C282" s="6">
        <v>29646</v>
      </c>
      <c r="D282" s="6">
        <v>6500</v>
      </c>
      <c r="E282" s="6">
        <f t="shared" si="63"/>
        <v>2469.5117999999998</v>
      </c>
      <c r="F282" s="6">
        <v>541</v>
      </c>
      <c r="G282" s="15">
        <f t="shared" si="64"/>
        <v>120484.36988250708</v>
      </c>
      <c r="H282" s="15">
        <f t="shared" si="62"/>
        <v>1928.5117999999998</v>
      </c>
      <c r="I282" s="31"/>
      <c r="J282" s="16"/>
      <c r="K282" s="15">
        <f t="shared" si="65"/>
        <v>853.43095333442523</v>
      </c>
    </row>
    <row r="283" spans="1:11" s="1" customFormat="1" ht="12.75" customHeight="1" x14ac:dyDescent="0.25">
      <c r="A283" s="2"/>
      <c r="B283" s="2" t="s">
        <v>20</v>
      </c>
      <c r="C283" s="6">
        <v>29646</v>
      </c>
      <c r="D283" s="6">
        <v>6500</v>
      </c>
      <c r="E283" s="6">
        <f t="shared" si="63"/>
        <v>2469.5117999999998</v>
      </c>
      <c r="F283" s="6">
        <v>541</v>
      </c>
      <c r="G283" s="15">
        <f t="shared" si="64"/>
        <v>122412.88168250707</v>
      </c>
      <c r="H283" s="15">
        <f t="shared" si="62"/>
        <v>1928.5117999999998</v>
      </c>
      <c r="I283" s="31"/>
      <c r="J283" s="16"/>
      <c r="K283" s="15">
        <f t="shared" si="65"/>
        <v>867.09124525109178</v>
      </c>
    </row>
    <row r="284" spans="1:11" s="1" customFormat="1" ht="12.75" customHeight="1" x14ac:dyDescent="0.25">
      <c r="A284" s="2"/>
      <c r="B284" s="2" t="s">
        <v>21</v>
      </c>
      <c r="C284" s="6">
        <v>29646</v>
      </c>
      <c r="D284" s="6">
        <v>6500</v>
      </c>
      <c r="E284" s="6">
        <f t="shared" si="63"/>
        <v>2469.5117999999998</v>
      </c>
      <c r="F284" s="6">
        <v>541</v>
      </c>
      <c r="G284" s="15">
        <f t="shared" si="64"/>
        <v>124341.39348250706</v>
      </c>
      <c r="H284" s="15">
        <f t="shared" si="62"/>
        <v>1928.5117999999998</v>
      </c>
      <c r="I284" s="41"/>
      <c r="J284" s="16"/>
      <c r="K284" s="15">
        <f t="shared" si="65"/>
        <v>880.75153716775844</v>
      </c>
    </row>
    <row r="285" spans="1:11" s="1" customFormat="1" ht="12.75" customHeight="1" x14ac:dyDescent="0.25">
      <c r="A285" s="2"/>
      <c r="B285" s="7" t="s">
        <v>22</v>
      </c>
      <c r="C285" s="8">
        <f>SUM(C272:C284)</f>
        <v>354487</v>
      </c>
      <c r="D285" s="9" t="s">
        <v>23</v>
      </c>
      <c r="E285" s="8">
        <f>SUM(E272:E284)</f>
        <v>29528.767099999997</v>
      </c>
      <c r="F285" s="8">
        <f>SUM(F272:F284)</f>
        <v>6492</v>
      </c>
      <c r="G285" s="30">
        <f>SUM(G272:G284)</f>
        <v>1474202.6853725917</v>
      </c>
      <c r="H285" s="30">
        <f>SUM(H272:H284)</f>
        <v>23036.767100000001</v>
      </c>
      <c r="I285" s="38">
        <f>H270/12</f>
        <v>7.0833333333333338E-3</v>
      </c>
      <c r="J285" s="23"/>
      <c r="K285" s="30">
        <f>SUM(K272:K284)</f>
        <v>10442.269021389193</v>
      </c>
    </row>
    <row r="286" spans="1:11" s="1" customFormat="1" ht="12.75" customHeight="1" x14ac:dyDescent="0.25">
      <c r="A286" s="2"/>
      <c r="B286" s="2"/>
      <c r="C286" s="2"/>
      <c r="D286" s="2"/>
      <c r="E286" s="2"/>
      <c r="F286" s="2"/>
      <c r="G286" s="15"/>
      <c r="H286" s="15"/>
      <c r="I286" s="31"/>
      <c r="J286" s="16"/>
      <c r="K286" s="15"/>
    </row>
    <row r="287" spans="1:11" s="1" customFormat="1" ht="12.75" customHeight="1" x14ac:dyDescent="0.25">
      <c r="A287" s="2"/>
      <c r="B287" s="2" t="s">
        <v>24</v>
      </c>
      <c r="C287" s="10">
        <f>G285*I285</f>
        <v>10442.269021389193</v>
      </c>
      <c r="D287" s="2"/>
      <c r="E287" s="2"/>
      <c r="F287" s="2" t="s">
        <v>25</v>
      </c>
      <c r="G287" s="73">
        <f>$C287+$H285</f>
        <v>33479.036121389196</v>
      </c>
      <c r="H287" s="15"/>
      <c r="I287" s="15">
        <f>SUM($G$14,$G$33,$G$52,$G$72,$G$92,$G$111,$G$130,$G$150,$G$169,$G$189,$G$208,$G$228,$G$247,$G$267,$G$287)</f>
        <v>136712.17430389626</v>
      </c>
      <c r="J287" s="143" t="str">
        <f>IF($K285=$C287,"Intt OK","Intt CHECK IT")</f>
        <v>Intt OK</v>
      </c>
      <c r="K287" s="15"/>
    </row>
    <row r="288" spans="1:11" s="1" customFormat="1" ht="12.75" customHeight="1" x14ac:dyDescent="0.25">
      <c r="H288" s="53"/>
      <c r="I288" s="135" t="str">
        <f>IF($I287=$G292,"OK","CHECK IT")</f>
        <v>OK</v>
      </c>
      <c r="J288" s="2"/>
      <c r="K288" s="28"/>
    </row>
    <row r="289" spans="1:11" s="1" customFormat="1" ht="12.75" customHeight="1" x14ac:dyDescent="0.25">
      <c r="A289" s="2"/>
      <c r="B289" s="438" t="s">
        <v>2</v>
      </c>
      <c r="C289" s="438"/>
      <c r="D289" s="438"/>
      <c r="E289" s="438" t="s">
        <v>3</v>
      </c>
      <c r="F289" s="438"/>
      <c r="G289" s="3" t="s">
        <v>4</v>
      </c>
      <c r="H289" s="136" t="s">
        <v>50</v>
      </c>
      <c r="I289" s="38"/>
      <c r="J289" s="2"/>
      <c r="K289" s="28"/>
    </row>
    <row r="290" spans="1:11" s="1" customFormat="1" ht="12.75" customHeight="1" x14ac:dyDescent="0.25">
      <c r="A290" s="2"/>
      <c r="B290" s="439" t="s">
        <v>133</v>
      </c>
      <c r="C290" s="439"/>
      <c r="D290" s="439"/>
      <c r="E290" s="439" t="s">
        <v>134</v>
      </c>
      <c r="F290" s="439"/>
      <c r="G290" s="4" t="s">
        <v>135</v>
      </c>
      <c r="H290" s="52" t="s">
        <v>40</v>
      </c>
      <c r="I290" s="45"/>
      <c r="J290" s="2"/>
      <c r="K290" s="28"/>
    </row>
    <row r="291" spans="1:11" s="1" customFormat="1" ht="12.75" customHeight="1" x14ac:dyDescent="0.25">
      <c r="A291" s="2"/>
      <c r="B291" s="3" t="s">
        <v>9</v>
      </c>
      <c r="C291" s="5" t="s">
        <v>10</v>
      </c>
      <c r="D291" s="3" t="s">
        <v>11</v>
      </c>
      <c r="E291" s="5" t="s">
        <v>12</v>
      </c>
      <c r="F291" s="3" t="s">
        <v>13</v>
      </c>
      <c r="G291" s="5" t="s">
        <v>14</v>
      </c>
      <c r="H291" s="48" t="s">
        <v>15</v>
      </c>
      <c r="I291" s="3" t="s">
        <v>16</v>
      </c>
      <c r="J291" s="2"/>
      <c r="K291" s="28"/>
    </row>
    <row r="292" spans="1:11" s="1" customFormat="1" ht="12.75" customHeight="1" x14ac:dyDescent="0.25">
      <c r="A292" s="2"/>
      <c r="B292" s="2" t="s">
        <v>27</v>
      </c>
      <c r="C292" s="6">
        <v>29646</v>
      </c>
      <c r="D292" s="6">
        <v>6500</v>
      </c>
      <c r="E292" s="6">
        <f>C292*8.33%</f>
        <v>2469.5117999999998</v>
      </c>
      <c r="F292" s="6">
        <v>541</v>
      </c>
      <c r="G292" s="15">
        <f>$G$14+$G$33+$G$52+$G$72+$G$92+$G$111+$G$130+$G$150+$G$169+$G$189+$G$208+$G$228+$G$247+$G$267+$G$287</f>
        <v>136712.17430389626</v>
      </c>
      <c r="H292" s="15">
        <f t="shared" ref="H292:H304" si="66">E292-F292</f>
        <v>1928.5117999999998</v>
      </c>
      <c r="I292" s="31"/>
      <c r="J292" s="16"/>
      <c r="K292" s="15">
        <f>(G292)*($H$290/12)</f>
        <v>1082.3047132391789</v>
      </c>
    </row>
    <row r="293" spans="1:11" s="1" customFormat="1" ht="12.75" customHeight="1" x14ac:dyDescent="0.25">
      <c r="A293" s="2"/>
      <c r="B293" s="2" t="s">
        <v>119</v>
      </c>
      <c r="C293" s="6">
        <v>20852</v>
      </c>
      <c r="D293" s="6">
        <v>6500</v>
      </c>
      <c r="E293" s="6">
        <f t="shared" ref="E293:E304" si="67">C293*8.33%</f>
        <v>1736.9716000000001</v>
      </c>
      <c r="F293" s="6">
        <v>0</v>
      </c>
      <c r="G293" s="15">
        <f t="shared" ref="G293:G304" si="68">$G292+$H292</f>
        <v>138640.68610389627</v>
      </c>
      <c r="H293" s="15">
        <f t="shared" si="66"/>
        <v>1736.9716000000001</v>
      </c>
      <c r="I293" s="31"/>
      <c r="J293" s="16"/>
      <c r="K293" s="15">
        <f>(G293)*($H$290/12)</f>
        <v>1097.5720983225121</v>
      </c>
    </row>
    <row r="294" spans="1:11" s="1" customFormat="1" ht="12.75" customHeight="1" x14ac:dyDescent="0.25">
      <c r="A294" s="2"/>
      <c r="B294" s="2" t="s">
        <v>28</v>
      </c>
      <c r="C294" s="6">
        <v>30861</v>
      </c>
      <c r="D294" s="6">
        <v>6500</v>
      </c>
      <c r="E294" s="6">
        <f t="shared" si="67"/>
        <v>2570.7213000000002</v>
      </c>
      <c r="F294" s="6">
        <v>541</v>
      </c>
      <c r="G294" s="15">
        <f t="shared" si="68"/>
        <v>140377.65770389626</v>
      </c>
      <c r="H294" s="15">
        <f t="shared" si="66"/>
        <v>2029.7213000000002</v>
      </c>
      <c r="I294" s="31"/>
      <c r="J294" s="16"/>
      <c r="K294" s="15">
        <f t="shared" ref="K294:K304" si="69">(G294)*($H$290/12)</f>
        <v>1111.3231234891789</v>
      </c>
    </row>
    <row r="295" spans="1:11" s="1" customFormat="1" ht="12.75" customHeight="1" x14ac:dyDescent="0.25">
      <c r="A295" s="2"/>
      <c r="B295" s="2" t="s">
        <v>29</v>
      </c>
      <c r="C295" s="6">
        <v>30861</v>
      </c>
      <c r="D295" s="6">
        <v>6500</v>
      </c>
      <c r="E295" s="6">
        <f t="shared" si="67"/>
        <v>2570.7213000000002</v>
      </c>
      <c r="F295" s="6">
        <v>541</v>
      </c>
      <c r="G295" s="15">
        <f t="shared" si="68"/>
        <v>142407.37900389626</v>
      </c>
      <c r="H295" s="15">
        <f t="shared" si="66"/>
        <v>2029.7213000000002</v>
      </c>
      <c r="I295" s="31"/>
      <c r="J295" s="16"/>
      <c r="K295" s="15">
        <f t="shared" si="69"/>
        <v>1127.3917504475121</v>
      </c>
    </row>
    <row r="296" spans="1:11" s="1" customFormat="1" ht="12.75" customHeight="1" x14ac:dyDescent="0.25">
      <c r="A296" s="2"/>
      <c r="B296" s="2" t="s">
        <v>30</v>
      </c>
      <c r="C296" s="6">
        <v>30861</v>
      </c>
      <c r="D296" s="6">
        <v>6500</v>
      </c>
      <c r="E296" s="6">
        <f t="shared" si="67"/>
        <v>2570.7213000000002</v>
      </c>
      <c r="F296" s="6">
        <v>541</v>
      </c>
      <c r="G296" s="15">
        <f t="shared" si="68"/>
        <v>144437.10030389627</v>
      </c>
      <c r="H296" s="15">
        <f t="shared" si="66"/>
        <v>2029.7213000000002</v>
      </c>
      <c r="I296" s="31"/>
      <c r="J296" s="16"/>
      <c r="K296" s="15">
        <f t="shared" si="69"/>
        <v>1143.4603774058455</v>
      </c>
    </row>
    <row r="297" spans="1:11" s="1" customFormat="1" ht="12.75" customHeight="1" x14ac:dyDescent="0.25">
      <c r="A297" s="2"/>
      <c r="B297" s="2" t="s">
        <v>31</v>
      </c>
      <c r="C297" s="6">
        <v>31788</v>
      </c>
      <c r="D297" s="6">
        <v>6500</v>
      </c>
      <c r="E297" s="6">
        <f t="shared" si="67"/>
        <v>2647.9404</v>
      </c>
      <c r="F297" s="6">
        <v>541</v>
      </c>
      <c r="G297" s="15">
        <f t="shared" si="68"/>
        <v>146466.82160389627</v>
      </c>
      <c r="H297" s="15">
        <f t="shared" si="66"/>
        <v>2106.9404</v>
      </c>
      <c r="I297" s="31"/>
      <c r="J297" s="16"/>
      <c r="K297" s="15">
        <f t="shared" si="69"/>
        <v>1159.5290043641789</v>
      </c>
    </row>
    <row r="298" spans="1:11" s="1" customFormat="1" ht="12.75" customHeight="1" x14ac:dyDescent="0.25">
      <c r="A298" s="2"/>
      <c r="B298" s="2" t="s">
        <v>32</v>
      </c>
      <c r="C298" s="6">
        <v>31788</v>
      </c>
      <c r="D298" s="6">
        <v>6500</v>
      </c>
      <c r="E298" s="6">
        <f t="shared" si="67"/>
        <v>2647.9404</v>
      </c>
      <c r="F298" s="6">
        <v>541</v>
      </c>
      <c r="G298" s="15">
        <f t="shared" si="68"/>
        <v>148573.76200389626</v>
      </c>
      <c r="H298" s="15">
        <f t="shared" si="66"/>
        <v>2106.9404</v>
      </c>
      <c r="I298" s="31"/>
      <c r="J298" s="16"/>
      <c r="K298" s="15">
        <f t="shared" si="69"/>
        <v>1176.2089491975121</v>
      </c>
    </row>
    <row r="299" spans="1:11" s="1" customFormat="1" ht="12.75" customHeight="1" x14ac:dyDescent="0.25">
      <c r="A299" s="2"/>
      <c r="B299" s="2" t="s">
        <v>33</v>
      </c>
      <c r="C299" s="6">
        <v>31788</v>
      </c>
      <c r="D299" s="6">
        <v>6500</v>
      </c>
      <c r="E299" s="6">
        <f t="shared" si="67"/>
        <v>2647.9404</v>
      </c>
      <c r="F299" s="6">
        <v>541</v>
      </c>
      <c r="G299" s="15">
        <f t="shared" si="68"/>
        <v>150680.70240389626</v>
      </c>
      <c r="H299" s="15">
        <f t="shared" si="66"/>
        <v>2106.9404</v>
      </c>
      <c r="I299" s="31"/>
      <c r="J299" s="16"/>
      <c r="K299" s="15">
        <f t="shared" si="69"/>
        <v>1192.8888940308454</v>
      </c>
    </row>
    <row r="300" spans="1:11" s="1" customFormat="1" ht="12.75" customHeight="1" x14ac:dyDescent="0.25">
      <c r="A300" s="2"/>
      <c r="B300" s="2" t="s">
        <v>17</v>
      </c>
      <c r="C300" s="6">
        <v>31788</v>
      </c>
      <c r="D300" s="6">
        <v>6500</v>
      </c>
      <c r="E300" s="6">
        <f t="shared" si="67"/>
        <v>2647.9404</v>
      </c>
      <c r="F300" s="6">
        <v>541</v>
      </c>
      <c r="G300" s="15">
        <f t="shared" si="68"/>
        <v>152787.64280389625</v>
      </c>
      <c r="H300" s="15">
        <f t="shared" si="66"/>
        <v>2106.9404</v>
      </c>
      <c r="I300" s="31"/>
      <c r="J300" s="16"/>
      <c r="K300" s="15">
        <f t="shared" si="69"/>
        <v>1209.5688388641788</v>
      </c>
    </row>
    <row r="301" spans="1:11" s="1" customFormat="1" ht="12.75" customHeight="1" x14ac:dyDescent="0.25">
      <c r="A301" s="2"/>
      <c r="B301" s="2" t="s">
        <v>18</v>
      </c>
      <c r="C301" s="6">
        <v>31788</v>
      </c>
      <c r="D301" s="6">
        <v>6500</v>
      </c>
      <c r="E301" s="6">
        <f t="shared" si="67"/>
        <v>2647.9404</v>
      </c>
      <c r="F301" s="6">
        <v>541</v>
      </c>
      <c r="G301" s="15">
        <f t="shared" si="68"/>
        <v>154894.58320389624</v>
      </c>
      <c r="H301" s="15">
        <f t="shared" si="66"/>
        <v>2106.9404</v>
      </c>
      <c r="I301" s="31"/>
      <c r="J301" s="16"/>
      <c r="K301" s="15">
        <f t="shared" si="69"/>
        <v>1226.248783697512</v>
      </c>
    </row>
    <row r="302" spans="1:11" s="1" customFormat="1" ht="12.75" customHeight="1" x14ac:dyDescent="0.25">
      <c r="A302" s="2"/>
      <c r="B302" s="2" t="s">
        <v>19</v>
      </c>
      <c r="C302" s="6">
        <v>33791</v>
      </c>
      <c r="D302" s="6">
        <v>6500</v>
      </c>
      <c r="E302" s="6">
        <f t="shared" si="67"/>
        <v>2814.7903000000001</v>
      </c>
      <c r="F302" s="6">
        <v>541</v>
      </c>
      <c r="G302" s="15">
        <f t="shared" si="68"/>
        <v>157001.52360389623</v>
      </c>
      <c r="H302" s="15">
        <f t="shared" si="66"/>
        <v>2273.7903000000001</v>
      </c>
      <c r="I302" s="31"/>
      <c r="J302" s="16"/>
      <c r="K302" s="15">
        <f t="shared" si="69"/>
        <v>1242.9287285308453</v>
      </c>
    </row>
    <row r="303" spans="1:11" s="1" customFormat="1" ht="12.75" customHeight="1" x14ac:dyDescent="0.25">
      <c r="A303" s="2"/>
      <c r="B303" s="2" t="s">
        <v>20</v>
      </c>
      <c r="C303" s="6">
        <v>33791</v>
      </c>
      <c r="D303" s="6">
        <v>6500</v>
      </c>
      <c r="E303" s="6">
        <f t="shared" si="67"/>
        <v>2814.7903000000001</v>
      </c>
      <c r="F303" s="6">
        <v>541</v>
      </c>
      <c r="G303" s="15">
        <f t="shared" si="68"/>
        <v>159275.31390389623</v>
      </c>
      <c r="H303" s="15">
        <f t="shared" si="66"/>
        <v>2273.7903000000001</v>
      </c>
      <c r="I303" s="41"/>
      <c r="J303" s="16"/>
      <c r="K303" s="15">
        <f t="shared" si="69"/>
        <v>1260.9295684058452</v>
      </c>
    </row>
    <row r="304" spans="1:11" s="1" customFormat="1" ht="12.75" customHeight="1" x14ac:dyDescent="0.25">
      <c r="A304" s="2"/>
      <c r="B304" s="2" t="s">
        <v>21</v>
      </c>
      <c r="C304" s="6">
        <v>33791</v>
      </c>
      <c r="D304" s="6">
        <v>6500</v>
      </c>
      <c r="E304" s="6">
        <f t="shared" si="67"/>
        <v>2814.7903000000001</v>
      </c>
      <c r="F304" s="6">
        <v>541</v>
      </c>
      <c r="G304" s="15">
        <f t="shared" si="68"/>
        <v>161549.10420389622</v>
      </c>
      <c r="H304" s="15">
        <f t="shared" si="66"/>
        <v>2273.7903000000001</v>
      </c>
      <c r="I304" s="41"/>
      <c r="J304" s="16"/>
      <c r="K304" s="15">
        <f t="shared" si="69"/>
        <v>1278.9304082808451</v>
      </c>
    </row>
    <row r="305" spans="1:11" s="1" customFormat="1" ht="12.75" customHeight="1" x14ac:dyDescent="0.25">
      <c r="A305" s="2"/>
      <c r="B305" s="7" t="s">
        <v>22</v>
      </c>
      <c r="C305" s="8">
        <f>SUM(C292:C304)</f>
        <v>403394</v>
      </c>
      <c r="D305" s="9" t="s">
        <v>23</v>
      </c>
      <c r="E305" s="8">
        <f>SUM(E292:E304)</f>
        <v>33602.720199999996</v>
      </c>
      <c r="F305" s="8">
        <f>SUM(F292:F304)</f>
        <v>6492</v>
      </c>
      <c r="G305" s="30">
        <f>SUM(G292:G304)</f>
        <v>1933804.4511506509</v>
      </c>
      <c r="H305" s="30">
        <f>SUM(H292:H304)</f>
        <v>27110.7202</v>
      </c>
      <c r="I305" s="38">
        <f>H290/12</f>
        <v>7.9166666666666673E-3</v>
      </c>
      <c r="J305" s="23"/>
      <c r="K305" s="30">
        <f>SUM(K292:K304)</f>
        <v>15309.285238275992</v>
      </c>
    </row>
    <row r="306" spans="1:11" s="1" customFormat="1" ht="12.75" customHeight="1" x14ac:dyDescent="0.25">
      <c r="A306" s="2"/>
      <c r="B306" s="2"/>
      <c r="C306" s="2"/>
      <c r="D306" s="2"/>
      <c r="E306" s="2"/>
      <c r="F306" s="2"/>
      <c r="G306" s="15"/>
      <c r="H306" s="15"/>
      <c r="I306" s="31"/>
      <c r="J306" s="16"/>
      <c r="K306" s="15"/>
    </row>
    <row r="307" spans="1:11" s="1" customFormat="1" ht="12.75" customHeight="1" x14ac:dyDescent="0.25">
      <c r="A307" s="2"/>
      <c r="B307" s="2" t="s">
        <v>24</v>
      </c>
      <c r="C307" s="10">
        <f>G305*I305</f>
        <v>15309.285238275987</v>
      </c>
      <c r="D307" s="2"/>
      <c r="E307" s="2"/>
      <c r="F307" s="2" t="s">
        <v>25</v>
      </c>
      <c r="G307" s="73">
        <f>$C307+$H305</f>
        <v>42420.005438275984</v>
      </c>
      <c r="H307" s="15"/>
      <c r="I307" s="15">
        <f>SUM($G$14,$G$33,$G$52,$G$72,$G$92,$G$111,$G$130,$G$150,$G$169,$G$189,$G$208,$G$228,$G$247,$G$267,$G$287,$G$307)</f>
        <v>179132.17974217224</v>
      </c>
      <c r="J307" s="143" t="str">
        <f>IF($K305=$C307,"Intt OK","Intt CHECK IT")</f>
        <v>Intt OK</v>
      </c>
      <c r="K307" s="15"/>
    </row>
    <row r="308" spans="1:11" s="1" customFormat="1" ht="12.75" customHeight="1" x14ac:dyDescent="0.25">
      <c r="H308" s="53"/>
      <c r="I308" s="135" t="str">
        <f>IF($I307=$G312,"OK","CHECK IT")</f>
        <v>OK</v>
      </c>
      <c r="J308" s="2"/>
      <c r="K308" s="28"/>
    </row>
    <row r="309" spans="1:11" s="1" customFormat="1" ht="12.75" customHeight="1" x14ac:dyDescent="0.25">
      <c r="A309" s="2"/>
      <c r="B309" s="438" t="s">
        <v>2</v>
      </c>
      <c r="C309" s="438"/>
      <c r="D309" s="438"/>
      <c r="E309" s="438" t="s">
        <v>3</v>
      </c>
      <c r="F309" s="438"/>
      <c r="G309" s="3" t="s">
        <v>4</v>
      </c>
      <c r="H309" s="136" t="s">
        <v>51</v>
      </c>
      <c r="I309" s="31"/>
      <c r="J309" s="2"/>
      <c r="K309" s="28"/>
    </row>
    <row r="310" spans="1:11" s="1" customFormat="1" ht="12.75" customHeight="1" x14ac:dyDescent="0.25">
      <c r="A310" s="2"/>
      <c r="B310" s="439" t="s">
        <v>133</v>
      </c>
      <c r="C310" s="439"/>
      <c r="D310" s="439"/>
      <c r="E310" s="439" t="s">
        <v>134</v>
      </c>
      <c r="F310" s="439"/>
      <c r="G310" s="4" t="s">
        <v>135</v>
      </c>
      <c r="H310" s="52" t="s">
        <v>52</v>
      </c>
      <c r="I310" s="45"/>
      <c r="J310" s="2"/>
      <c r="K310" s="28"/>
    </row>
    <row r="311" spans="1:11" s="1" customFormat="1" ht="12.75" customHeight="1" x14ac:dyDescent="0.25">
      <c r="A311" s="2"/>
      <c r="B311" s="3" t="s">
        <v>9</v>
      </c>
      <c r="C311" s="5" t="s">
        <v>10</v>
      </c>
      <c r="D311" s="3" t="s">
        <v>11</v>
      </c>
      <c r="E311" s="5" t="s">
        <v>12</v>
      </c>
      <c r="F311" s="3" t="s">
        <v>13</v>
      </c>
      <c r="G311" s="5" t="s">
        <v>14</v>
      </c>
      <c r="H311" s="48" t="s">
        <v>15</v>
      </c>
      <c r="I311" s="3" t="s">
        <v>16</v>
      </c>
      <c r="J311" s="2"/>
      <c r="K311" s="28"/>
    </row>
    <row r="312" spans="1:11" s="1" customFormat="1" ht="12.75" customHeight="1" x14ac:dyDescent="0.25">
      <c r="A312" s="2"/>
      <c r="B312" s="2" t="s">
        <v>27</v>
      </c>
      <c r="C312" s="6">
        <v>33791</v>
      </c>
      <c r="D312" s="6">
        <v>6500</v>
      </c>
      <c r="E312" s="6">
        <f>C312*8.33%</f>
        <v>2814.7903000000001</v>
      </c>
      <c r="F312" s="6">
        <v>541</v>
      </c>
      <c r="G312" s="15">
        <f>$G$14+$G$33+$G$52+$G$72+$G$92+$G$111+$G$130+$G$150+$G$169+$G$189+$G$208+$G$228+$G$247+$G$267+$G$287+$G$307</f>
        <v>179132.17974217224</v>
      </c>
      <c r="H312" s="15">
        <f t="shared" ref="H312:H323" si="70">E312-F312</f>
        <v>2273.7903000000001</v>
      </c>
      <c r="I312" s="31"/>
      <c r="J312" s="16"/>
      <c r="K312" s="15">
        <f>(G312)*($H$310/12)</f>
        <v>1231.5337357274341</v>
      </c>
    </row>
    <row r="313" spans="1:11" s="1" customFormat="1" ht="12.75" customHeight="1" x14ac:dyDescent="0.25">
      <c r="A313" s="2"/>
      <c r="B313" s="2" t="s">
        <v>28</v>
      </c>
      <c r="C313" s="6">
        <v>54643</v>
      </c>
      <c r="D313" s="6">
        <v>6500</v>
      </c>
      <c r="E313" s="6">
        <f t="shared" ref="E313:E323" si="71">C313*8.33%</f>
        <v>4551.7618999999995</v>
      </c>
      <c r="F313" s="6">
        <v>541</v>
      </c>
      <c r="G313" s="15">
        <f t="shared" ref="G313" si="72">$G312+$H312</f>
        <v>181405.97004217224</v>
      </c>
      <c r="H313" s="15">
        <f t="shared" si="70"/>
        <v>4010.7618999999995</v>
      </c>
      <c r="I313" s="31"/>
      <c r="J313" s="16"/>
      <c r="K313" s="15">
        <f t="shared" ref="K313:K323" si="73">(G313)*($H$310/12)</f>
        <v>1247.1660440399341</v>
      </c>
    </row>
    <row r="314" spans="1:11" s="1" customFormat="1" ht="12.75" customHeight="1" x14ac:dyDescent="0.25">
      <c r="A314" s="2"/>
      <c r="B314" s="2" t="s">
        <v>29</v>
      </c>
      <c r="C314" s="6">
        <v>33791</v>
      </c>
      <c r="D314" s="6">
        <v>6500</v>
      </c>
      <c r="E314" s="6">
        <f t="shared" si="71"/>
        <v>2814.7903000000001</v>
      </c>
      <c r="F314" s="6">
        <v>541</v>
      </c>
      <c r="G314" s="15">
        <f t="shared" ref="G314:G323" si="74">$G313+$H313</f>
        <v>185416.73194217225</v>
      </c>
      <c r="H314" s="15">
        <f t="shared" si="70"/>
        <v>2273.7903000000001</v>
      </c>
      <c r="I314" s="31"/>
      <c r="J314" s="16"/>
      <c r="K314" s="15">
        <f t="shared" si="73"/>
        <v>1274.7400321024343</v>
      </c>
    </row>
    <row r="315" spans="1:11" s="1" customFormat="1" ht="12.75" customHeight="1" x14ac:dyDescent="0.25">
      <c r="A315" s="2"/>
      <c r="B315" s="2" t="s">
        <v>30</v>
      </c>
      <c r="C315" s="6">
        <v>33791</v>
      </c>
      <c r="D315" s="6">
        <v>6500</v>
      </c>
      <c r="E315" s="6">
        <f t="shared" si="71"/>
        <v>2814.7903000000001</v>
      </c>
      <c r="F315" s="6">
        <v>541</v>
      </c>
      <c r="G315" s="15">
        <f t="shared" si="74"/>
        <v>187690.52224217224</v>
      </c>
      <c r="H315" s="15">
        <f t="shared" si="70"/>
        <v>2273.7903000000001</v>
      </c>
      <c r="I315" s="31"/>
      <c r="J315" s="16"/>
      <c r="K315" s="15">
        <f t="shared" si="73"/>
        <v>1290.3723404149341</v>
      </c>
    </row>
    <row r="316" spans="1:11" s="1" customFormat="1" ht="12.75" customHeight="1" x14ac:dyDescent="0.25">
      <c r="A316" s="2"/>
      <c r="B316" s="2" t="s">
        <v>31</v>
      </c>
      <c r="C316" s="6">
        <v>34817</v>
      </c>
      <c r="D316" s="6">
        <v>6500</v>
      </c>
      <c r="E316" s="6">
        <f t="shared" si="71"/>
        <v>2900.2561000000001</v>
      </c>
      <c r="F316" s="6">
        <v>541</v>
      </c>
      <c r="G316" s="15">
        <f t="shared" si="74"/>
        <v>189964.31254217224</v>
      </c>
      <c r="H316" s="15">
        <f t="shared" si="70"/>
        <v>2359.2561000000001</v>
      </c>
      <c r="I316" s="31"/>
      <c r="J316" s="16"/>
      <c r="K316" s="15">
        <f t="shared" si="73"/>
        <v>1306.0046487274342</v>
      </c>
    </row>
    <row r="317" spans="1:11" s="1" customFormat="1" ht="12.75" customHeight="1" x14ac:dyDescent="0.25">
      <c r="A317" s="2"/>
      <c r="B317" s="2" t="s">
        <v>32</v>
      </c>
      <c r="C317" s="6">
        <v>34817</v>
      </c>
      <c r="D317" s="6">
        <v>6500</v>
      </c>
      <c r="E317" s="6">
        <f t="shared" si="71"/>
        <v>2900.2561000000001</v>
      </c>
      <c r="F317" s="6">
        <v>541</v>
      </c>
      <c r="G317" s="15">
        <f t="shared" si="74"/>
        <v>192323.56864217223</v>
      </c>
      <c r="H317" s="15">
        <f t="shared" si="70"/>
        <v>2359.2561000000001</v>
      </c>
      <c r="I317" s="31"/>
      <c r="J317" s="16"/>
      <c r="K317" s="15">
        <f t="shared" si="73"/>
        <v>1322.2245344149342</v>
      </c>
    </row>
    <row r="318" spans="1:11" s="1" customFormat="1" ht="12.75" customHeight="1" x14ac:dyDescent="0.25">
      <c r="A318" s="2"/>
      <c r="B318" s="2" t="s">
        <v>33</v>
      </c>
      <c r="C318" s="6">
        <v>34817</v>
      </c>
      <c r="D318" s="6">
        <v>6500</v>
      </c>
      <c r="E318" s="6">
        <f t="shared" si="71"/>
        <v>2900.2561000000001</v>
      </c>
      <c r="F318" s="6">
        <v>541</v>
      </c>
      <c r="G318" s="15">
        <f t="shared" si="74"/>
        <v>194682.82474217223</v>
      </c>
      <c r="H318" s="15">
        <f t="shared" si="70"/>
        <v>2359.2561000000001</v>
      </c>
      <c r="I318" s="31"/>
      <c r="J318" s="16"/>
      <c r="K318" s="15">
        <f t="shared" si="73"/>
        <v>1338.4444201024342</v>
      </c>
    </row>
    <row r="319" spans="1:11" s="1" customFormat="1" ht="12.75" customHeight="1" x14ac:dyDescent="0.25">
      <c r="A319" s="2"/>
      <c r="B319" s="2" t="s">
        <v>17</v>
      </c>
      <c r="C319" s="6">
        <v>34817</v>
      </c>
      <c r="D319" s="6">
        <v>6500</v>
      </c>
      <c r="E319" s="6">
        <f t="shared" si="71"/>
        <v>2900.2561000000001</v>
      </c>
      <c r="F319" s="6">
        <v>541</v>
      </c>
      <c r="G319" s="15">
        <f t="shared" si="74"/>
        <v>197042.08084217223</v>
      </c>
      <c r="H319" s="15">
        <f t="shared" si="70"/>
        <v>2359.2561000000001</v>
      </c>
      <c r="I319" s="31"/>
      <c r="J319" s="16"/>
      <c r="K319" s="15">
        <f t="shared" si="73"/>
        <v>1354.6643057899341</v>
      </c>
    </row>
    <row r="320" spans="1:11" s="1" customFormat="1" ht="12.75" customHeight="1" x14ac:dyDescent="0.25">
      <c r="A320" s="2"/>
      <c r="B320" s="2" t="s">
        <v>18</v>
      </c>
      <c r="C320" s="6">
        <v>34817</v>
      </c>
      <c r="D320" s="6">
        <v>6500</v>
      </c>
      <c r="E320" s="6">
        <f t="shared" si="71"/>
        <v>2900.2561000000001</v>
      </c>
      <c r="F320" s="6">
        <v>541</v>
      </c>
      <c r="G320" s="15">
        <f t="shared" si="74"/>
        <v>199401.33694217223</v>
      </c>
      <c r="H320" s="15">
        <f t="shared" si="70"/>
        <v>2359.2561000000001</v>
      </c>
      <c r="I320" s="31"/>
      <c r="J320" s="16"/>
      <c r="K320" s="15">
        <f t="shared" si="73"/>
        <v>1370.8841914774341</v>
      </c>
    </row>
    <row r="321" spans="1:12" s="1" customFormat="1" ht="12.75" customHeight="1" x14ac:dyDescent="0.25">
      <c r="A321" s="2"/>
      <c r="B321" s="2" t="s">
        <v>19</v>
      </c>
      <c r="C321" s="6">
        <v>34817</v>
      </c>
      <c r="D321" s="6">
        <v>6500</v>
      </c>
      <c r="E321" s="6">
        <f t="shared" si="71"/>
        <v>2900.2561000000001</v>
      </c>
      <c r="F321" s="6">
        <v>541</v>
      </c>
      <c r="G321" s="15">
        <f t="shared" si="74"/>
        <v>201760.59304217223</v>
      </c>
      <c r="H321" s="15">
        <f t="shared" si="70"/>
        <v>2359.2561000000001</v>
      </c>
      <c r="I321" s="31"/>
      <c r="J321" s="16"/>
      <c r="K321" s="15">
        <f t="shared" si="73"/>
        <v>1387.1040771649341</v>
      </c>
    </row>
    <row r="322" spans="1:12" s="1" customFormat="1" ht="12.75" customHeight="1" x14ac:dyDescent="0.25">
      <c r="A322" s="2"/>
      <c r="B322" s="2" t="s">
        <v>20</v>
      </c>
      <c r="C322" s="6">
        <v>37396</v>
      </c>
      <c r="D322" s="6">
        <v>6500</v>
      </c>
      <c r="E322" s="6">
        <f t="shared" si="71"/>
        <v>3115.0868</v>
      </c>
      <c r="F322" s="6">
        <v>541</v>
      </c>
      <c r="G322" s="15">
        <f t="shared" si="74"/>
        <v>204119.84914217223</v>
      </c>
      <c r="H322" s="15">
        <f t="shared" si="70"/>
        <v>2574.0868</v>
      </c>
      <c r="I322" s="31"/>
      <c r="J322" s="16"/>
      <c r="K322" s="15">
        <f t="shared" si="73"/>
        <v>1403.3239628524341</v>
      </c>
    </row>
    <row r="323" spans="1:12" s="1" customFormat="1" ht="12.75" customHeight="1" x14ac:dyDescent="0.25">
      <c r="A323" s="2"/>
      <c r="B323" s="2" t="s">
        <v>21</v>
      </c>
      <c r="C323" s="6">
        <v>37396</v>
      </c>
      <c r="D323" s="6">
        <v>6500</v>
      </c>
      <c r="E323" s="6">
        <f t="shared" si="71"/>
        <v>3115.0868</v>
      </c>
      <c r="F323" s="6">
        <v>541</v>
      </c>
      <c r="G323" s="15">
        <f t="shared" si="74"/>
        <v>206693.93594217222</v>
      </c>
      <c r="H323" s="15">
        <f t="shared" si="70"/>
        <v>2574.0868</v>
      </c>
      <c r="I323" s="41"/>
      <c r="J323" s="16"/>
      <c r="K323" s="15">
        <f t="shared" si="73"/>
        <v>1421.0208096024339</v>
      </c>
    </row>
    <row r="324" spans="1:12" s="1" customFormat="1" ht="12.75" customHeight="1" x14ac:dyDescent="0.25">
      <c r="A324" s="2"/>
      <c r="B324" s="7" t="s">
        <v>22</v>
      </c>
      <c r="C324" s="8">
        <f>SUM(C312:C323)</f>
        <v>439710</v>
      </c>
      <c r="D324" s="9" t="s">
        <v>23</v>
      </c>
      <c r="E324" s="8">
        <f>SUM(E312:E323)</f>
        <v>36627.842999999993</v>
      </c>
      <c r="F324" s="8">
        <f>SUM(F312:F323)</f>
        <v>6492</v>
      </c>
      <c r="G324" s="30">
        <f>SUM(G312:G323)</f>
        <v>2319633.9058060665</v>
      </c>
      <c r="H324" s="30">
        <f>SUM(H312:H323)</f>
        <v>30135.843000000001</v>
      </c>
      <c r="I324" s="38">
        <f>H310/12</f>
        <v>6.875E-3</v>
      </c>
      <c r="J324" s="23"/>
      <c r="K324" s="30">
        <f>SUM(K312:K323)</f>
        <v>15947.483102416711</v>
      </c>
    </row>
    <row r="325" spans="1:12" s="1" customFormat="1" ht="12.75" customHeight="1" x14ac:dyDescent="0.25">
      <c r="A325" s="2"/>
      <c r="B325" s="2"/>
      <c r="C325" s="2"/>
      <c r="D325" s="2"/>
      <c r="E325" s="2"/>
      <c r="F325" s="2"/>
      <c r="G325" s="15"/>
      <c r="H325" s="15"/>
      <c r="I325" s="31"/>
      <c r="J325" s="16"/>
      <c r="K325" s="15"/>
    </row>
    <row r="326" spans="1:12" s="1" customFormat="1" ht="12.75" customHeight="1" x14ac:dyDescent="0.25">
      <c r="A326" s="2"/>
      <c r="B326" s="2" t="s">
        <v>24</v>
      </c>
      <c r="C326" s="10">
        <f>G324*I324</f>
        <v>15947.483102416707</v>
      </c>
      <c r="D326" s="2"/>
      <c r="E326" s="2"/>
      <c r="F326" s="2" t="s">
        <v>25</v>
      </c>
      <c r="G326" s="73">
        <f>$C326+$H324</f>
        <v>46083.326102416708</v>
      </c>
      <c r="H326" s="15"/>
      <c r="I326" s="15">
        <f>SUM($G$14,$G$33,$G$52,$G$72,$G$92,$G$111,$G$130,$G$150,$G$169,$G$189,$G$208,$G$228,$G$247,$G$267,$G$287,$G$307,$G$326)</f>
        <v>225215.50584458894</v>
      </c>
      <c r="J326" s="143" t="str">
        <f>IF($K324=$C326,"Intt OK","Intt CHECK IT")</f>
        <v>Intt OK</v>
      </c>
      <c r="K326" s="15"/>
    </row>
    <row r="327" spans="1:12" s="1" customFormat="1" ht="12.75" customHeight="1" x14ac:dyDescent="0.25">
      <c r="H327" s="53"/>
      <c r="I327" s="135" t="str">
        <f>IF($I326=$G331,"OK","CHECK IT")</f>
        <v>OK</v>
      </c>
      <c r="J327" s="2"/>
      <c r="K327" s="28"/>
    </row>
    <row r="328" spans="1:12" s="1" customFormat="1" ht="12.75" customHeight="1" x14ac:dyDescent="0.25">
      <c r="A328" s="2"/>
      <c r="B328" s="438" t="s">
        <v>2</v>
      </c>
      <c r="C328" s="438"/>
      <c r="D328" s="438"/>
      <c r="E328" s="438" t="s">
        <v>3</v>
      </c>
      <c r="F328" s="438"/>
      <c r="G328" s="3" t="s">
        <v>4</v>
      </c>
      <c r="H328" s="136" t="s">
        <v>53</v>
      </c>
      <c r="I328" s="31"/>
      <c r="J328" s="2"/>
      <c r="K328" s="28"/>
    </row>
    <row r="329" spans="1:12" s="1" customFormat="1" ht="12.75" customHeight="1" x14ac:dyDescent="0.25">
      <c r="A329" s="2"/>
      <c r="B329" s="439" t="s">
        <v>133</v>
      </c>
      <c r="C329" s="439"/>
      <c r="D329" s="439"/>
      <c r="E329" s="439" t="s">
        <v>134</v>
      </c>
      <c r="F329" s="439"/>
      <c r="G329" s="4" t="s">
        <v>135</v>
      </c>
      <c r="H329" s="52" t="s">
        <v>45</v>
      </c>
      <c r="I329" s="45"/>
      <c r="J329" s="2"/>
      <c r="K329" s="28"/>
    </row>
    <row r="330" spans="1:12" s="1" customFormat="1" ht="12.75" customHeight="1" x14ac:dyDescent="0.25">
      <c r="A330" s="2"/>
      <c r="B330" s="3" t="s">
        <v>9</v>
      </c>
      <c r="C330" s="5" t="s">
        <v>10</v>
      </c>
      <c r="D330" s="3" t="s">
        <v>11</v>
      </c>
      <c r="E330" s="5" t="s">
        <v>12</v>
      </c>
      <c r="F330" s="3" t="s">
        <v>13</v>
      </c>
      <c r="G330" s="5" t="s">
        <v>14</v>
      </c>
      <c r="H330" s="48" t="s">
        <v>15</v>
      </c>
      <c r="I330" s="3" t="s">
        <v>16</v>
      </c>
      <c r="J330" s="2"/>
      <c r="K330" s="28"/>
    </row>
    <row r="331" spans="1:12" s="1" customFormat="1" ht="12.75" customHeight="1" x14ac:dyDescent="0.25">
      <c r="A331" s="2"/>
      <c r="B331" s="2" t="s">
        <v>27</v>
      </c>
      <c r="C331" s="6">
        <v>37396</v>
      </c>
      <c r="D331" s="6">
        <v>6500</v>
      </c>
      <c r="E331" s="6">
        <f>C331*8.33%</f>
        <v>3115.0868</v>
      </c>
      <c r="F331" s="6">
        <v>541</v>
      </c>
      <c r="G331" s="15">
        <f>$G$14+$G$33+$G$52+$G$72+$G$92+$G$111+$G$130+$G$150+$G$169+$G$189+$G$208+$G$228+$G$247+$G$267+$G$287+$G$307+$G$326</f>
        <v>225215.50584458894</v>
      </c>
      <c r="H331" s="15">
        <f t="shared" ref="H331:H342" si="75">E331-F331</f>
        <v>2574.0868</v>
      </c>
      <c r="I331" s="31"/>
      <c r="J331" s="16"/>
      <c r="K331" s="15">
        <f>(G331)*($H$329/12)</f>
        <v>1595.276499732505</v>
      </c>
    </row>
    <row r="332" spans="1:12" s="1" customFormat="1" ht="12.75" customHeight="1" x14ac:dyDescent="0.25">
      <c r="A332" s="2"/>
      <c r="B332" s="2" t="s">
        <v>28</v>
      </c>
      <c r="C332" s="6">
        <v>37396</v>
      </c>
      <c r="D332" s="6">
        <v>6500</v>
      </c>
      <c r="E332" s="6">
        <f t="shared" ref="E332:E342" si="76">C332*8.33%</f>
        <v>3115.0868</v>
      </c>
      <c r="F332" s="6">
        <v>541</v>
      </c>
      <c r="G332" s="15">
        <f t="shared" ref="G332:G342" si="77">$G331+$H331</f>
        <v>227789.59264458893</v>
      </c>
      <c r="H332" s="15">
        <f t="shared" si="75"/>
        <v>2574.0868</v>
      </c>
      <c r="I332" s="31"/>
      <c r="J332" s="16"/>
      <c r="K332" s="15">
        <f t="shared" ref="K332:K342" si="78">(G332)*($H$329/12)</f>
        <v>1613.5096145658383</v>
      </c>
    </row>
    <row r="333" spans="1:12" s="1" customFormat="1" ht="12.75" customHeight="1" x14ac:dyDescent="0.25">
      <c r="A333" s="2"/>
      <c r="B333" s="2" t="s">
        <v>29</v>
      </c>
      <c r="C333" s="6">
        <v>37396</v>
      </c>
      <c r="D333" s="6">
        <v>6500</v>
      </c>
      <c r="E333" s="6">
        <f t="shared" si="76"/>
        <v>3115.0868</v>
      </c>
      <c r="F333" s="6">
        <v>541</v>
      </c>
      <c r="G333" s="15">
        <f t="shared" si="77"/>
        <v>230363.67944458892</v>
      </c>
      <c r="H333" s="15">
        <f t="shared" si="75"/>
        <v>2574.0868</v>
      </c>
      <c r="I333" s="31"/>
      <c r="J333" s="16"/>
      <c r="K333" s="15">
        <f t="shared" si="78"/>
        <v>1631.7427293991716</v>
      </c>
    </row>
    <row r="334" spans="1:12" s="1" customFormat="1" ht="12.75" customHeight="1" x14ac:dyDescent="0.25">
      <c r="A334" s="2"/>
      <c r="B334" s="2" t="s">
        <v>30</v>
      </c>
      <c r="C334" s="6">
        <v>37396</v>
      </c>
      <c r="D334" s="6">
        <v>6500</v>
      </c>
      <c r="E334" s="6">
        <f t="shared" si="76"/>
        <v>3115.0868</v>
      </c>
      <c r="F334" s="6">
        <v>541</v>
      </c>
      <c r="G334" s="15">
        <f t="shared" si="77"/>
        <v>232937.76624458891</v>
      </c>
      <c r="H334" s="15">
        <f t="shared" si="75"/>
        <v>2574.0868</v>
      </c>
      <c r="I334" s="31"/>
      <c r="J334" s="16"/>
      <c r="K334" s="15">
        <f t="shared" si="78"/>
        <v>1649.9758442325049</v>
      </c>
    </row>
    <row r="335" spans="1:12" s="1" customFormat="1" ht="12.75" customHeight="1" x14ac:dyDescent="0.25">
      <c r="A335" s="2"/>
      <c r="B335" s="2" t="s">
        <v>31</v>
      </c>
      <c r="C335" s="6">
        <v>38527</v>
      </c>
      <c r="D335" s="6">
        <v>6500</v>
      </c>
      <c r="E335" s="6">
        <f t="shared" si="76"/>
        <v>3209.2991000000002</v>
      </c>
      <c r="F335" s="6">
        <v>541</v>
      </c>
      <c r="G335" s="15">
        <f t="shared" si="77"/>
        <v>235511.8530445889</v>
      </c>
      <c r="H335" s="15">
        <f t="shared" si="75"/>
        <v>2668.2991000000002</v>
      </c>
      <c r="I335" s="31"/>
      <c r="J335" s="16"/>
      <c r="K335" s="15">
        <f t="shared" si="78"/>
        <v>1668.2089590658381</v>
      </c>
      <c r="L335" s="1" t="s">
        <v>54</v>
      </c>
    </row>
    <row r="336" spans="1:12" s="1" customFormat="1" ht="12.75" customHeight="1" x14ac:dyDescent="0.25">
      <c r="A336" s="2"/>
      <c r="B336" s="2" t="s">
        <v>32</v>
      </c>
      <c r="C336" s="6">
        <v>38527</v>
      </c>
      <c r="D336" s="6">
        <v>6500</v>
      </c>
      <c r="E336" s="6">
        <f t="shared" si="76"/>
        <v>3209.2991000000002</v>
      </c>
      <c r="F336" s="6">
        <v>541</v>
      </c>
      <c r="G336" s="15">
        <f t="shared" si="77"/>
        <v>238180.15214458891</v>
      </c>
      <c r="H336" s="15">
        <f t="shared" si="75"/>
        <v>2668.2991000000002</v>
      </c>
      <c r="I336" s="31"/>
      <c r="J336" s="16"/>
      <c r="K336" s="15">
        <f t="shared" si="78"/>
        <v>1687.1094110241715</v>
      </c>
    </row>
    <row r="337" spans="1:11" s="1" customFormat="1" ht="12.75" customHeight="1" x14ac:dyDescent="0.25">
      <c r="A337" s="2"/>
      <c r="B337" s="2" t="s">
        <v>33</v>
      </c>
      <c r="C337" s="6">
        <v>38527</v>
      </c>
      <c r="D337" s="6">
        <v>6500</v>
      </c>
      <c r="E337" s="6">
        <f t="shared" si="76"/>
        <v>3209.2991000000002</v>
      </c>
      <c r="F337" s="6">
        <v>541</v>
      </c>
      <c r="G337" s="15">
        <f t="shared" si="77"/>
        <v>240848.45124458891</v>
      </c>
      <c r="H337" s="15">
        <f t="shared" si="75"/>
        <v>2668.2991000000002</v>
      </c>
      <c r="I337" s="31"/>
      <c r="J337" s="16"/>
      <c r="K337" s="15">
        <f t="shared" si="78"/>
        <v>1706.009862982505</v>
      </c>
    </row>
    <row r="338" spans="1:11" s="1" customFormat="1" ht="12.75" customHeight="1" x14ac:dyDescent="0.25">
      <c r="A338" s="2"/>
      <c r="B338" s="2" t="s">
        <v>17</v>
      </c>
      <c r="C338" s="6">
        <v>38527</v>
      </c>
      <c r="D338" s="6">
        <v>6500</v>
      </c>
      <c r="E338" s="6">
        <f t="shared" si="76"/>
        <v>3209.2991000000002</v>
      </c>
      <c r="F338" s="6">
        <v>541</v>
      </c>
      <c r="G338" s="15">
        <f t="shared" si="77"/>
        <v>243516.75034458892</v>
      </c>
      <c r="H338" s="15">
        <f t="shared" si="75"/>
        <v>2668.2991000000002</v>
      </c>
      <c r="I338" s="31"/>
      <c r="J338" s="16"/>
      <c r="K338" s="15">
        <f t="shared" si="78"/>
        <v>1724.9103149408384</v>
      </c>
    </row>
    <row r="339" spans="1:11" s="1" customFormat="1" ht="12.75" customHeight="1" x14ac:dyDescent="0.25">
      <c r="A339" s="2"/>
      <c r="B339" s="2" t="s">
        <v>18</v>
      </c>
      <c r="C339" s="6">
        <v>38527</v>
      </c>
      <c r="D339" s="6">
        <v>6500</v>
      </c>
      <c r="E339" s="6">
        <f t="shared" si="76"/>
        <v>3209.2991000000002</v>
      </c>
      <c r="F339" s="6">
        <v>541</v>
      </c>
      <c r="G339" s="15">
        <f t="shared" si="77"/>
        <v>246185.04944458892</v>
      </c>
      <c r="H339" s="15">
        <f t="shared" si="75"/>
        <v>2668.2991000000002</v>
      </c>
      <c r="I339" s="31"/>
      <c r="J339" s="16"/>
      <c r="K339" s="15">
        <f t="shared" si="78"/>
        <v>1743.8107668991715</v>
      </c>
    </row>
    <row r="340" spans="1:11" s="1" customFormat="1" ht="12.75" customHeight="1" x14ac:dyDescent="0.25">
      <c r="A340" s="2"/>
      <c r="B340" s="2" t="s">
        <v>19</v>
      </c>
      <c r="C340" s="6">
        <v>38527</v>
      </c>
      <c r="D340" s="6">
        <v>6500</v>
      </c>
      <c r="E340" s="6">
        <f t="shared" si="76"/>
        <v>3209.2991000000002</v>
      </c>
      <c r="F340" s="6">
        <v>541</v>
      </c>
      <c r="G340" s="15">
        <f t="shared" si="77"/>
        <v>248853.34854458892</v>
      </c>
      <c r="H340" s="15">
        <f t="shared" si="75"/>
        <v>2668.2991000000002</v>
      </c>
      <c r="I340" s="31"/>
      <c r="J340" s="16"/>
      <c r="K340" s="15">
        <f t="shared" si="78"/>
        <v>1762.7112188575049</v>
      </c>
    </row>
    <row r="341" spans="1:11" s="1" customFormat="1" ht="12.75" customHeight="1" x14ac:dyDescent="0.25">
      <c r="A341" s="2"/>
      <c r="B341" s="2" t="s">
        <v>20</v>
      </c>
      <c r="C341" s="6">
        <v>40386</v>
      </c>
      <c r="D341" s="6">
        <v>6500</v>
      </c>
      <c r="E341" s="6">
        <f t="shared" si="76"/>
        <v>3364.1538</v>
      </c>
      <c r="F341" s="6">
        <v>541</v>
      </c>
      <c r="G341" s="15">
        <f t="shared" si="77"/>
        <v>251521.64764458893</v>
      </c>
      <c r="H341" s="15">
        <f t="shared" si="75"/>
        <v>2823.1538</v>
      </c>
      <c r="I341" s="31"/>
      <c r="J341" s="16"/>
      <c r="K341" s="15">
        <f t="shared" si="78"/>
        <v>1781.6116708158384</v>
      </c>
    </row>
    <row r="342" spans="1:11" s="1" customFormat="1" ht="12.75" customHeight="1" x14ac:dyDescent="0.25">
      <c r="A342" s="2"/>
      <c r="B342" s="2" t="s">
        <v>21</v>
      </c>
      <c r="C342" s="6">
        <v>40386</v>
      </c>
      <c r="D342" s="6">
        <v>6500</v>
      </c>
      <c r="E342" s="6">
        <f t="shared" si="76"/>
        <v>3364.1538</v>
      </c>
      <c r="F342" s="6">
        <v>541</v>
      </c>
      <c r="G342" s="15">
        <f t="shared" si="77"/>
        <v>254344.80144458893</v>
      </c>
      <c r="H342" s="15">
        <f t="shared" si="75"/>
        <v>2823.1538</v>
      </c>
      <c r="I342" s="31"/>
      <c r="J342" s="16"/>
      <c r="K342" s="15">
        <f t="shared" si="78"/>
        <v>1801.6090102325049</v>
      </c>
    </row>
    <row r="343" spans="1:11" s="1" customFormat="1" ht="12.75" customHeight="1" x14ac:dyDescent="0.25">
      <c r="A343" s="2"/>
      <c r="B343" s="7" t="s">
        <v>22</v>
      </c>
      <c r="C343" s="8">
        <f>SUM(C331:C342)</f>
        <v>461518</v>
      </c>
      <c r="D343" s="9" t="s">
        <v>23</v>
      </c>
      <c r="E343" s="8">
        <f>SUM(E331:E342)</f>
        <v>38444.449399999998</v>
      </c>
      <c r="F343" s="8">
        <f>SUM(F331:F342)</f>
        <v>6492</v>
      </c>
      <c r="G343" s="30">
        <f>SUM(G331:G342)</f>
        <v>2875268.5980350664</v>
      </c>
      <c r="H343" s="30">
        <f>SUM(H331:H342)</f>
        <v>31952.449400000001</v>
      </c>
      <c r="I343" s="38">
        <f>H329/12</f>
        <v>7.0833333333333338E-3</v>
      </c>
      <c r="J343" s="23"/>
      <c r="K343" s="30">
        <f>SUM(K331:K342)</f>
        <v>20366.485902748387</v>
      </c>
    </row>
    <row r="344" spans="1:11" s="1" customFormat="1" ht="12.75" customHeight="1" x14ac:dyDescent="0.25">
      <c r="A344" s="2"/>
      <c r="B344" s="2"/>
      <c r="C344" s="2"/>
      <c r="D344" s="2"/>
      <c r="E344" s="2"/>
      <c r="F344" s="2"/>
      <c r="G344" s="15"/>
      <c r="H344" s="15"/>
      <c r="I344" s="31"/>
      <c r="J344" s="16"/>
      <c r="K344" s="15"/>
    </row>
    <row r="345" spans="1:11" s="1" customFormat="1" ht="12.75" customHeight="1" x14ac:dyDescent="0.25">
      <c r="A345" s="2"/>
      <c r="B345" s="2" t="s">
        <v>24</v>
      </c>
      <c r="C345" s="10">
        <f>G343*I343</f>
        <v>20366.485902748387</v>
      </c>
      <c r="D345" s="2"/>
      <c r="E345" s="2"/>
      <c r="F345" s="2" t="s">
        <v>25</v>
      </c>
      <c r="G345" s="73">
        <f>$C345+$H343</f>
        <v>52318.935302748388</v>
      </c>
      <c r="H345" s="15"/>
      <c r="I345" s="15">
        <f>SUM($G$14,$G$33,$G$52,$G$72,$G$92,$G$111,$G$130,$G$150,$G$169,$G$189,$G$208,$G$228,$G$247,$G$267,$G$287,$G$307,$G$326,$G$345)</f>
        <v>277534.44114733732</v>
      </c>
      <c r="J345" s="143" t="str">
        <f>IF($K343=$C345,"Intt OK","Intt CHECK IT")</f>
        <v>Intt OK</v>
      </c>
      <c r="K345" s="15"/>
    </row>
    <row r="346" spans="1:11" s="1" customFormat="1" ht="12.75" customHeight="1" x14ac:dyDescent="0.25">
      <c r="H346" s="53"/>
      <c r="I346" s="135" t="str">
        <f>IF($I345=$G350,"OK","CHECK IT")</f>
        <v>OK</v>
      </c>
      <c r="J346" s="2"/>
      <c r="K346" s="28"/>
    </row>
    <row r="347" spans="1:11" s="1" customFormat="1" ht="12.75" customHeight="1" x14ac:dyDescent="0.25">
      <c r="A347" s="2"/>
      <c r="B347" s="438" t="s">
        <v>2</v>
      </c>
      <c r="C347" s="438"/>
      <c r="D347" s="438"/>
      <c r="E347" s="438" t="s">
        <v>3</v>
      </c>
      <c r="F347" s="438"/>
      <c r="G347" s="3" t="s">
        <v>4</v>
      </c>
      <c r="H347" s="136" t="s">
        <v>55</v>
      </c>
      <c r="I347" s="31"/>
      <c r="J347" s="2"/>
      <c r="K347" s="28"/>
    </row>
    <row r="348" spans="1:11" s="1" customFormat="1" ht="12.75" customHeight="1" x14ac:dyDescent="0.25">
      <c r="A348" s="2"/>
      <c r="B348" s="439" t="s">
        <v>133</v>
      </c>
      <c r="C348" s="439"/>
      <c r="D348" s="439"/>
      <c r="E348" s="439" t="s">
        <v>134</v>
      </c>
      <c r="F348" s="439"/>
      <c r="G348" s="4" t="s">
        <v>135</v>
      </c>
      <c r="H348" s="52" t="s">
        <v>56</v>
      </c>
      <c r="I348" s="45"/>
      <c r="J348" s="2"/>
      <c r="K348" s="28"/>
    </row>
    <row r="349" spans="1:11" s="1" customFormat="1" ht="12.75" customHeight="1" x14ac:dyDescent="0.25">
      <c r="A349" s="2"/>
      <c r="B349" s="3" t="s">
        <v>9</v>
      </c>
      <c r="C349" s="5" t="s">
        <v>10</v>
      </c>
      <c r="D349" s="3" t="s">
        <v>11</v>
      </c>
      <c r="E349" s="5" t="s">
        <v>12</v>
      </c>
      <c r="F349" s="3" t="s">
        <v>13</v>
      </c>
      <c r="G349" s="5" t="s">
        <v>14</v>
      </c>
      <c r="H349" s="48" t="s">
        <v>15</v>
      </c>
      <c r="I349" s="3" t="s">
        <v>16</v>
      </c>
      <c r="J349" s="2"/>
      <c r="K349" s="28"/>
    </row>
    <row r="350" spans="1:11" s="1" customFormat="1" ht="12.75" customHeight="1" x14ac:dyDescent="0.25">
      <c r="A350" s="2"/>
      <c r="B350" s="2" t="s">
        <v>27</v>
      </c>
      <c r="C350" s="6">
        <v>40842</v>
      </c>
      <c r="D350" s="6">
        <v>6500</v>
      </c>
      <c r="E350" s="6">
        <f>C350*8.33%</f>
        <v>3402.1385999999998</v>
      </c>
      <c r="F350" s="6">
        <v>541</v>
      </c>
      <c r="G350" s="15">
        <f>$G$14+$G$33+$G$52+$G$72+$G$92+$G$111+$G$130+$G$150+$G$169+$G$189+$G$208+$G$228+$G$247+$G$267+$G$287+$G$307+$G$326+$G$345</f>
        <v>277534.44114733732</v>
      </c>
      <c r="H350" s="15">
        <f t="shared" ref="H350:H362" si="79">E350-F350</f>
        <v>2861.1385999999998</v>
      </c>
      <c r="I350" s="31"/>
      <c r="J350" s="16"/>
      <c r="K350" s="15">
        <f>(G350)*($H$348/12)</f>
        <v>2023.6886333660011</v>
      </c>
    </row>
    <row r="351" spans="1:11" s="1" customFormat="1" ht="12.75" customHeight="1" x14ac:dyDescent="0.25">
      <c r="A351" s="2"/>
      <c r="B351" s="2" t="s">
        <v>119</v>
      </c>
      <c r="C351" s="6">
        <v>1347</v>
      </c>
      <c r="D351" s="6">
        <v>6500</v>
      </c>
      <c r="E351" s="6">
        <f t="shared" ref="E351:E362" si="80">C351*8.33%</f>
        <v>112.2051</v>
      </c>
      <c r="F351" s="6">
        <v>0</v>
      </c>
      <c r="G351" s="15">
        <f t="shared" ref="G351:G362" si="81">$G350+$H350</f>
        <v>280395.57974733732</v>
      </c>
      <c r="H351" s="15">
        <f t="shared" si="79"/>
        <v>112.2051</v>
      </c>
      <c r="I351" s="31"/>
      <c r="J351" s="16"/>
      <c r="K351" s="15">
        <f t="shared" ref="K351:K362" si="82">(G351)*($H$348/12)</f>
        <v>2044.5511023243344</v>
      </c>
    </row>
    <row r="352" spans="1:11" s="1" customFormat="1" ht="12.75" customHeight="1" x14ac:dyDescent="0.25">
      <c r="A352" s="2"/>
      <c r="B352" s="2" t="s">
        <v>28</v>
      </c>
      <c r="C352" s="6">
        <v>40842</v>
      </c>
      <c r="D352" s="6">
        <v>6500</v>
      </c>
      <c r="E352" s="6">
        <f t="shared" si="80"/>
        <v>3402.1385999999998</v>
      </c>
      <c r="F352" s="6">
        <v>541</v>
      </c>
      <c r="G352" s="15">
        <f t="shared" si="81"/>
        <v>280507.78484733735</v>
      </c>
      <c r="H352" s="15">
        <f t="shared" si="79"/>
        <v>2861.1385999999998</v>
      </c>
      <c r="I352" s="31"/>
      <c r="J352" s="16"/>
      <c r="K352" s="15">
        <f t="shared" si="82"/>
        <v>2045.3692645118347</v>
      </c>
    </row>
    <row r="353" spans="1:11" s="1" customFormat="1" ht="12.75" customHeight="1" x14ac:dyDescent="0.25">
      <c r="A353" s="2"/>
      <c r="B353" s="2" t="s">
        <v>29</v>
      </c>
      <c r="C353" s="6">
        <v>40842</v>
      </c>
      <c r="D353" s="6">
        <v>6500</v>
      </c>
      <c r="E353" s="6">
        <f t="shared" si="80"/>
        <v>3402.1385999999998</v>
      </c>
      <c r="F353" s="6">
        <v>541</v>
      </c>
      <c r="G353" s="15">
        <f t="shared" si="81"/>
        <v>283368.92344733735</v>
      </c>
      <c r="H353" s="15">
        <f t="shared" si="79"/>
        <v>2861.1385999999998</v>
      </c>
      <c r="I353" s="31"/>
      <c r="J353" s="16"/>
      <c r="K353" s="15">
        <f t="shared" si="82"/>
        <v>2066.2317334701679</v>
      </c>
    </row>
    <row r="354" spans="1:11" s="1" customFormat="1" ht="12.75" customHeight="1" x14ac:dyDescent="0.25">
      <c r="A354" s="2"/>
      <c r="B354" s="2" t="s">
        <v>30</v>
      </c>
      <c r="C354" s="6">
        <v>40842</v>
      </c>
      <c r="D354" s="6">
        <v>6500</v>
      </c>
      <c r="E354" s="6">
        <f t="shared" si="80"/>
        <v>3402.1385999999998</v>
      </c>
      <c r="F354" s="6">
        <v>541</v>
      </c>
      <c r="G354" s="15">
        <f t="shared" si="81"/>
        <v>286230.06204733736</v>
      </c>
      <c r="H354" s="15">
        <f t="shared" si="79"/>
        <v>2861.1385999999998</v>
      </c>
      <c r="I354" s="31"/>
      <c r="J354" s="16"/>
      <c r="K354" s="15">
        <f t="shared" si="82"/>
        <v>2087.0942024285014</v>
      </c>
    </row>
    <row r="355" spans="1:11" s="1" customFormat="1" ht="12.75" customHeight="1" x14ac:dyDescent="0.25">
      <c r="A355" s="2"/>
      <c r="B355" s="2" t="s">
        <v>31</v>
      </c>
      <c r="C355" s="6">
        <v>42074</v>
      </c>
      <c r="D355" s="6">
        <v>6500</v>
      </c>
      <c r="E355" s="6">
        <f t="shared" si="80"/>
        <v>3504.7642000000001</v>
      </c>
      <c r="F355" s="6">
        <v>541</v>
      </c>
      <c r="G355" s="15">
        <f t="shared" si="81"/>
        <v>289091.20064733736</v>
      </c>
      <c r="H355" s="15">
        <f t="shared" si="79"/>
        <v>2963.7642000000001</v>
      </c>
      <c r="I355" s="31"/>
      <c r="J355" s="16"/>
      <c r="K355" s="15">
        <f t="shared" si="82"/>
        <v>2107.9566713868348</v>
      </c>
    </row>
    <row r="356" spans="1:11" s="1" customFormat="1" ht="12.75" customHeight="1" x14ac:dyDescent="0.25">
      <c r="A356" s="2"/>
      <c r="B356" s="2" t="s">
        <v>32</v>
      </c>
      <c r="C356" s="6">
        <v>42074</v>
      </c>
      <c r="D356" s="6">
        <v>6500</v>
      </c>
      <c r="E356" s="6">
        <f t="shared" si="80"/>
        <v>3504.7642000000001</v>
      </c>
      <c r="F356" s="6">
        <v>541</v>
      </c>
      <c r="G356" s="15">
        <f t="shared" si="81"/>
        <v>292054.96484733734</v>
      </c>
      <c r="H356" s="15">
        <f t="shared" si="79"/>
        <v>2963.7642000000001</v>
      </c>
      <c r="I356" s="31"/>
      <c r="J356" s="16"/>
      <c r="K356" s="15">
        <f t="shared" si="82"/>
        <v>2129.5674520118346</v>
      </c>
    </row>
    <row r="357" spans="1:11" s="1" customFormat="1" ht="12.75" customHeight="1" x14ac:dyDescent="0.25">
      <c r="A357" s="2"/>
      <c r="B357" s="2" t="s">
        <v>33</v>
      </c>
      <c r="C357" s="6">
        <v>42074</v>
      </c>
      <c r="D357" s="6">
        <v>6500</v>
      </c>
      <c r="E357" s="6">
        <f t="shared" si="80"/>
        <v>3504.7642000000001</v>
      </c>
      <c r="F357" s="6">
        <v>541</v>
      </c>
      <c r="G357" s="15">
        <f t="shared" si="81"/>
        <v>295018.72904733731</v>
      </c>
      <c r="H357" s="15">
        <f t="shared" si="79"/>
        <v>2963.7642000000001</v>
      </c>
      <c r="I357" s="31"/>
      <c r="J357" s="16"/>
      <c r="K357" s="15">
        <f t="shared" si="82"/>
        <v>2151.1782326368343</v>
      </c>
    </row>
    <row r="358" spans="1:11" s="1" customFormat="1" ht="12.75" customHeight="1" x14ac:dyDescent="0.25">
      <c r="A358" s="2"/>
      <c r="B358" s="2" t="s">
        <v>17</v>
      </c>
      <c r="C358" s="6">
        <v>42074</v>
      </c>
      <c r="D358" s="6">
        <v>6500</v>
      </c>
      <c r="E358" s="6">
        <f t="shared" si="80"/>
        <v>3504.7642000000001</v>
      </c>
      <c r="F358" s="6">
        <v>541</v>
      </c>
      <c r="G358" s="15">
        <f t="shared" si="81"/>
        <v>297982.49324733729</v>
      </c>
      <c r="H358" s="15">
        <f t="shared" si="79"/>
        <v>2963.7642000000001</v>
      </c>
      <c r="I358" s="31"/>
      <c r="J358" s="16"/>
      <c r="K358" s="15">
        <f t="shared" si="82"/>
        <v>2172.789013261834</v>
      </c>
    </row>
    <row r="359" spans="1:11" s="1" customFormat="1" ht="12.75" customHeight="1" x14ac:dyDescent="0.25">
      <c r="A359" s="2"/>
      <c r="B359" s="2" t="s">
        <v>18</v>
      </c>
      <c r="C359" s="6">
        <v>42074</v>
      </c>
      <c r="D359" s="6">
        <v>6500</v>
      </c>
      <c r="E359" s="6">
        <f t="shared" si="80"/>
        <v>3504.7642000000001</v>
      </c>
      <c r="F359" s="6">
        <v>541</v>
      </c>
      <c r="G359" s="15">
        <f t="shared" si="81"/>
        <v>300946.25744733727</v>
      </c>
      <c r="H359" s="15">
        <f t="shared" si="79"/>
        <v>2963.7642000000001</v>
      </c>
      <c r="I359" s="31"/>
      <c r="J359" s="16"/>
      <c r="K359" s="15">
        <f t="shared" si="82"/>
        <v>2194.3997938868342</v>
      </c>
    </row>
    <row r="360" spans="1:11" s="1" customFormat="1" ht="12.75" customHeight="1" x14ac:dyDescent="0.25">
      <c r="A360" s="2"/>
      <c r="B360" s="2" t="s">
        <v>19</v>
      </c>
      <c r="C360" s="6">
        <v>42074</v>
      </c>
      <c r="D360" s="6">
        <v>6500</v>
      </c>
      <c r="E360" s="6">
        <f t="shared" si="80"/>
        <v>3504.7642000000001</v>
      </c>
      <c r="F360" s="6">
        <v>541</v>
      </c>
      <c r="G360" s="15">
        <f t="shared" si="81"/>
        <v>303910.02164733724</v>
      </c>
      <c r="H360" s="15">
        <f t="shared" si="79"/>
        <v>2963.7642000000001</v>
      </c>
      <c r="I360" s="31"/>
      <c r="J360" s="16"/>
      <c r="K360" s="15">
        <f t="shared" si="82"/>
        <v>2216.010574511834</v>
      </c>
    </row>
    <row r="361" spans="1:11" s="1" customFormat="1" ht="12.75" customHeight="1" x14ac:dyDescent="0.25">
      <c r="A361" s="2"/>
      <c r="B361" s="2" t="s">
        <v>20</v>
      </c>
      <c r="C361" s="6">
        <v>43734</v>
      </c>
      <c r="D361" s="6">
        <v>6500</v>
      </c>
      <c r="E361" s="6">
        <f t="shared" si="80"/>
        <v>3643.0421999999999</v>
      </c>
      <c r="F361" s="6">
        <v>541</v>
      </c>
      <c r="G361" s="15">
        <f t="shared" si="81"/>
        <v>306873.78584733722</v>
      </c>
      <c r="H361" s="15">
        <f t="shared" si="79"/>
        <v>3102.0421999999999</v>
      </c>
      <c r="I361" s="31"/>
      <c r="J361" s="16"/>
      <c r="K361" s="15">
        <f t="shared" si="82"/>
        <v>2237.6213551368337</v>
      </c>
    </row>
    <row r="362" spans="1:11" s="1" customFormat="1" ht="12.75" customHeight="1" x14ac:dyDescent="0.25">
      <c r="A362" s="2"/>
      <c r="B362" s="2" t="s">
        <v>21</v>
      </c>
      <c r="C362" s="6">
        <v>43734</v>
      </c>
      <c r="D362" s="6">
        <v>6500</v>
      </c>
      <c r="E362" s="6">
        <f t="shared" si="80"/>
        <v>3643.0421999999999</v>
      </c>
      <c r="F362" s="6">
        <v>541</v>
      </c>
      <c r="G362" s="15">
        <f t="shared" si="81"/>
        <v>309975.82804733724</v>
      </c>
      <c r="H362" s="15">
        <f t="shared" si="79"/>
        <v>3102.0421999999999</v>
      </c>
      <c r="I362" s="41"/>
      <c r="J362" s="16"/>
      <c r="K362" s="15">
        <f t="shared" si="82"/>
        <v>2260.2404128451672</v>
      </c>
    </row>
    <row r="363" spans="1:11" s="1" customFormat="1" ht="12.75" customHeight="1" x14ac:dyDescent="0.25">
      <c r="A363" s="2"/>
      <c r="B363" s="7" t="s">
        <v>22</v>
      </c>
      <c r="C363" s="8">
        <f>SUM(C350:C362)</f>
        <v>504627</v>
      </c>
      <c r="D363" s="9" t="s">
        <v>23</v>
      </c>
      <c r="E363" s="8">
        <f>SUM(E350:E362)</f>
        <v>42035.429100000008</v>
      </c>
      <c r="F363" s="8">
        <f>SUM(F350:F362)</f>
        <v>6492</v>
      </c>
      <c r="G363" s="30">
        <f>SUM(G350:G362)</f>
        <v>3803890.0720153851</v>
      </c>
      <c r="H363" s="30">
        <f>SUM(H350:H362)</f>
        <v>35543.429100000008</v>
      </c>
      <c r="I363" s="38">
        <f>H348/12</f>
        <v>7.2916666666666659E-3</v>
      </c>
      <c r="J363" s="23"/>
      <c r="K363" s="30">
        <f>SUM(K350:K362)</f>
        <v>27736.698441778848</v>
      </c>
    </row>
    <row r="364" spans="1:11" s="1" customFormat="1" ht="12.75" customHeight="1" x14ac:dyDescent="0.25">
      <c r="A364" s="2"/>
      <c r="B364" s="2"/>
      <c r="C364" s="2"/>
      <c r="D364" s="2"/>
      <c r="E364" s="2"/>
      <c r="F364" s="2"/>
      <c r="G364" s="15"/>
      <c r="H364" s="15"/>
      <c r="I364" s="31"/>
      <c r="J364" s="16"/>
      <c r="K364" s="15"/>
    </row>
    <row r="365" spans="1:11" s="1" customFormat="1" ht="12.75" customHeight="1" x14ac:dyDescent="0.25">
      <c r="A365" s="2"/>
      <c r="B365" s="2" t="s">
        <v>24</v>
      </c>
      <c r="C365" s="10">
        <f>G363*I363</f>
        <v>27736.698441778848</v>
      </c>
      <c r="D365" s="2"/>
      <c r="E365" s="2"/>
      <c r="F365" s="2" t="s">
        <v>25</v>
      </c>
      <c r="G365" s="73">
        <f>$C365+$H363</f>
        <v>63280.127541778857</v>
      </c>
      <c r="H365" s="15"/>
      <c r="I365" s="15">
        <f>SUM($G$14,$G$33,$G$52,$G$72,$G$92,$G$111,$G$130,$G$150,$G$169,$G$189,$G$208,$G$228,$G$247,$G$267,$G$287,$G$307,$G$326,$G$345,$G$365)</f>
        <v>340814.56868911616</v>
      </c>
      <c r="J365" s="143" t="str">
        <f>IF($K363=$C365,"Intt OK","Intt CHECK IT")</f>
        <v>Intt OK</v>
      </c>
      <c r="K365" s="15"/>
    </row>
    <row r="366" spans="1:11" s="1" customFormat="1" ht="12.75" customHeight="1" x14ac:dyDescent="0.25">
      <c r="H366" s="53"/>
      <c r="I366" s="135" t="str">
        <f>IF($I365=$G370,"OK","CHECK IT")</f>
        <v>OK</v>
      </c>
      <c r="J366" s="2"/>
      <c r="K366" s="28"/>
    </row>
    <row r="367" spans="1:11" s="1" customFormat="1" ht="12.75" customHeight="1" x14ac:dyDescent="0.25">
      <c r="A367" s="2"/>
      <c r="B367" s="438" t="s">
        <v>2</v>
      </c>
      <c r="C367" s="438"/>
      <c r="D367" s="438"/>
      <c r="E367" s="438" t="s">
        <v>3</v>
      </c>
      <c r="F367" s="438"/>
      <c r="G367" s="3" t="s">
        <v>4</v>
      </c>
      <c r="H367" s="136" t="s">
        <v>57</v>
      </c>
      <c r="I367" s="31"/>
      <c r="J367" s="2"/>
      <c r="K367" s="28"/>
    </row>
    <row r="368" spans="1:11" s="1" customFormat="1" ht="12.75" customHeight="1" x14ac:dyDescent="0.25">
      <c r="A368" s="2"/>
      <c r="B368" s="439" t="s">
        <v>133</v>
      </c>
      <c r="C368" s="439"/>
      <c r="D368" s="439"/>
      <c r="E368" s="439" t="s">
        <v>134</v>
      </c>
      <c r="F368" s="439"/>
      <c r="G368" s="4" t="s">
        <v>135</v>
      </c>
      <c r="H368" s="52" t="s">
        <v>56</v>
      </c>
      <c r="I368" s="45"/>
      <c r="J368" s="2"/>
      <c r="K368" s="28"/>
    </row>
    <row r="369" spans="1:11" s="1" customFormat="1" ht="12.75" customHeight="1" x14ac:dyDescent="0.25">
      <c r="A369" s="2"/>
      <c r="B369" s="3" t="s">
        <v>9</v>
      </c>
      <c r="C369" s="5" t="s">
        <v>10</v>
      </c>
      <c r="D369" s="3" t="s">
        <v>11</v>
      </c>
      <c r="E369" s="5" t="s">
        <v>12</v>
      </c>
      <c r="F369" s="3" t="s">
        <v>13</v>
      </c>
      <c r="G369" s="5" t="s">
        <v>14</v>
      </c>
      <c r="H369" s="48" t="s">
        <v>15</v>
      </c>
      <c r="I369" s="3" t="s">
        <v>16</v>
      </c>
      <c r="J369" s="2"/>
      <c r="K369" s="28"/>
    </row>
    <row r="370" spans="1:11" s="1" customFormat="1" ht="12.75" customHeight="1" x14ac:dyDescent="0.25">
      <c r="A370" s="2"/>
      <c r="B370" s="2" t="s">
        <v>27</v>
      </c>
      <c r="C370" s="6">
        <v>43734</v>
      </c>
      <c r="D370" s="6">
        <v>6500</v>
      </c>
      <c r="E370" s="6">
        <f>C370*8.33%</f>
        <v>3643.0421999999999</v>
      </c>
      <c r="F370" s="6">
        <v>541</v>
      </c>
      <c r="G370" s="15">
        <f>$G$14+$G$33+$G$52+$G$72+$G$92+$G$111+$G$130+$G$150+$G$169+$G$189+$G$208+$G$228+$G$247+$G$267+$G$287+$G$307+$G$326+$G$345+$G$365</f>
        <v>340814.56868911616</v>
      </c>
      <c r="H370" s="15">
        <f t="shared" ref="H370:H381" si="83">E370-F370</f>
        <v>3102.0421999999999</v>
      </c>
      <c r="I370" s="31"/>
      <c r="J370" s="16"/>
      <c r="K370" s="15">
        <f>(G370)*($H$368/12)</f>
        <v>2485.106230024805</v>
      </c>
    </row>
    <row r="371" spans="1:11" s="1" customFormat="1" ht="12.75" customHeight="1" x14ac:dyDescent="0.25">
      <c r="A371" s="2"/>
      <c r="B371" s="2" t="s">
        <v>28</v>
      </c>
      <c r="C371" s="6">
        <v>43734</v>
      </c>
      <c r="D371" s="6">
        <v>6500</v>
      </c>
      <c r="E371" s="6">
        <f t="shared" ref="E371:E381" si="84">C371*8.33%</f>
        <v>3643.0421999999999</v>
      </c>
      <c r="F371" s="6">
        <v>541</v>
      </c>
      <c r="G371" s="15">
        <f t="shared" ref="G371:G381" si="85">$G370+$H370</f>
        <v>343916.61088911619</v>
      </c>
      <c r="H371" s="15">
        <f t="shared" si="83"/>
        <v>3102.0421999999999</v>
      </c>
      <c r="I371" s="31"/>
      <c r="J371" s="16"/>
      <c r="K371" s="15">
        <f t="shared" ref="K371:K381" si="86">(G371)*($H$368/12)</f>
        <v>2507.7252877331384</v>
      </c>
    </row>
    <row r="372" spans="1:11" s="1" customFormat="1" ht="12.75" customHeight="1" x14ac:dyDescent="0.25">
      <c r="A372" s="2"/>
      <c r="B372" s="2" t="s">
        <v>29</v>
      </c>
      <c r="C372" s="6">
        <v>43734</v>
      </c>
      <c r="D372" s="6">
        <v>6500</v>
      </c>
      <c r="E372" s="6">
        <f t="shared" si="84"/>
        <v>3643.0421999999999</v>
      </c>
      <c r="F372" s="6">
        <v>541</v>
      </c>
      <c r="G372" s="15">
        <f t="shared" si="85"/>
        <v>347018.65308911621</v>
      </c>
      <c r="H372" s="15">
        <f t="shared" si="83"/>
        <v>3102.0421999999999</v>
      </c>
      <c r="I372" s="31"/>
      <c r="J372" s="16"/>
      <c r="K372" s="15">
        <f t="shared" si="86"/>
        <v>2530.3443454414719</v>
      </c>
    </row>
    <row r="373" spans="1:11" s="1" customFormat="1" ht="12.75" customHeight="1" x14ac:dyDescent="0.25">
      <c r="A373" s="2"/>
      <c r="B373" s="2" t="s">
        <v>30</v>
      </c>
      <c r="C373" s="6">
        <v>43734</v>
      </c>
      <c r="D373" s="6">
        <v>6500</v>
      </c>
      <c r="E373" s="6">
        <f t="shared" si="84"/>
        <v>3643.0421999999999</v>
      </c>
      <c r="F373" s="6">
        <v>541</v>
      </c>
      <c r="G373" s="15">
        <f t="shared" si="85"/>
        <v>350120.69528911624</v>
      </c>
      <c r="H373" s="15">
        <f t="shared" si="83"/>
        <v>3102.0421999999999</v>
      </c>
      <c r="I373" s="31"/>
      <c r="J373" s="16"/>
      <c r="K373" s="15">
        <f t="shared" si="86"/>
        <v>2552.9634031498058</v>
      </c>
    </row>
    <row r="374" spans="1:11" s="1" customFormat="1" ht="12.75" customHeight="1" x14ac:dyDescent="0.25">
      <c r="A374" s="2"/>
      <c r="B374" s="2" t="s">
        <v>31</v>
      </c>
      <c r="C374" s="6">
        <v>45046</v>
      </c>
      <c r="D374" s="6">
        <v>6500</v>
      </c>
      <c r="E374" s="6">
        <f t="shared" si="84"/>
        <v>3752.3317999999999</v>
      </c>
      <c r="F374" s="6">
        <v>541</v>
      </c>
      <c r="G374" s="15">
        <f t="shared" si="85"/>
        <v>353222.73748911626</v>
      </c>
      <c r="H374" s="15">
        <f t="shared" si="83"/>
        <v>3211.3317999999999</v>
      </c>
      <c r="I374" s="31"/>
      <c r="J374" s="16"/>
      <c r="K374" s="15">
        <f t="shared" si="86"/>
        <v>2575.5824608581393</v>
      </c>
    </row>
    <row r="375" spans="1:11" s="1" customFormat="1" ht="12.75" customHeight="1" x14ac:dyDescent="0.25">
      <c r="A375" s="2"/>
      <c r="B375" s="2" t="s">
        <v>32</v>
      </c>
      <c r="C375" s="6">
        <v>45046</v>
      </c>
      <c r="D375" s="6">
        <v>6500</v>
      </c>
      <c r="E375" s="6">
        <f t="shared" si="84"/>
        <v>3752.3317999999999</v>
      </c>
      <c r="F375" s="6">
        <v>541</v>
      </c>
      <c r="G375" s="15">
        <f t="shared" si="85"/>
        <v>356434.06928911625</v>
      </c>
      <c r="H375" s="15">
        <f t="shared" si="83"/>
        <v>3211.3317999999999</v>
      </c>
      <c r="I375" s="31"/>
      <c r="J375" s="16"/>
      <c r="K375" s="15">
        <f t="shared" si="86"/>
        <v>2598.9984218998056</v>
      </c>
    </row>
    <row r="376" spans="1:11" s="1" customFormat="1" ht="12.75" customHeight="1" x14ac:dyDescent="0.25">
      <c r="A376" s="2"/>
      <c r="B376" s="2" t="s">
        <v>33</v>
      </c>
      <c r="C376" s="6">
        <v>45046</v>
      </c>
      <c r="D376" s="6">
        <v>15000</v>
      </c>
      <c r="E376" s="6">
        <f t="shared" si="84"/>
        <v>3752.3317999999999</v>
      </c>
      <c r="F376" s="6">
        <v>1250</v>
      </c>
      <c r="G376" s="15">
        <f t="shared" si="85"/>
        <v>359645.40108911623</v>
      </c>
      <c r="H376" s="15">
        <f t="shared" si="83"/>
        <v>2502.3317999999999</v>
      </c>
      <c r="I376" s="31"/>
      <c r="J376" s="16"/>
      <c r="K376" s="15">
        <f t="shared" si="86"/>
        <v>2622.4143829414725</v>
      </c>
    </row>
    <row r="377" spans="1:11" s="1" customFormat="1" ht="12.75" customHeight="1" x14ac:dyDescent="0.25">
      <c r="A377" s="2"/>
      <c r="B377" s="2" t="s">
        <v>17</v>
      </c>
      <c r="C377" s="6">
        <v>45046</v>
      </c>
      <c r="D377" s="6">
        <v>15000</v>
      </c>
      <c r="E377" s="6">
        <f t="shared" si="84"/>
        <v>3752.3317999999999</v>
      </c>
      <c r="F377" s="6">
        <v>1250</v>
      </c>
      <c r="G377" s="15">
        <f t="shared" si="85"/>
        <v>362147.73288911622</v>
      </c>
      <c r="H377" s="15">
        <f t="shared" si="83"/>
        <v>2502.3317999999999</v>
      </c>
      <c r="I377" s="31"/>
      <c r="J377" s="16"/>
      <c r="K377" s="15">
        <f t="shared" si="86"/>
        <v>2640.6605523164721</v>
      </c>
    </row>
    <row r="378" spans="1:11" s="1" customFormat="1" ht="12.75" customHeight="1" x14ac:dyDescent="0.25">
      <c r="A378" s="2"/>
      <c r="B378" s="2" t="s">
        <v>18</v>
      </c>
      <c r="C378" s="6">
        <v>45046</v>
      </c>
      <c r="D378" s="6">
        <v>15000</v>
      </c>
      <c r="E378" s="6">
        <f t="shared" si="84"/>
        <v>3752.3317999999999</v>
      </c>
      <c r="F378" s="6">
        <v>1250</v>
      </c>
      <c r="G378" s="15">
        <f t="shared" si="85"/>
        <v>364650.0646891162</v>
      </c>
      <c r="H378" s="15">
        <f t="shared" si="83"/>
        <v>2502.3317999999999</v>
      </c>
      <c r="I378" s="31"/>
      <c r="J378" s="16"/>
      <c r="K378" s="15">
        <f t="shared" si="86"/>
        <v>2658.9067216914718</v>
      </c>
    </row>
    <row r="379" spans="1:11" s="1" customFormat="1" ht="12.75" customHeight="1" x14ac:dyDescent="0.25">
      <c r="A379" s="2"/>
      <c r="B379" s="2" t="s">
        <v>19</v>
      </c>
      <c r="C379" s="6">
        <v>46405</v>
      </c>
      <c r="D379" s="6">
        <v>15000</v>
      </c>
      <c r="E379" s="6">
        <f t="shared" si="84"/>
        <v>3865.5365000000002</v>
      </c>
      <c r="F379" s="6">
        <v>1250</v>
      </c>
      <c r="G379" s="15">
        <f t="shared" si="85"/>
        <v>367152.39648911619</v>
      </c>
      <c r="H379" s="15">
        <f t="shared" si="83"/>
        <v>2615.5365000000002</v>
      </c>
      <c r="I379" s="31"/>
      <c r="J379" s="16"/>
      <c r="K379" s="15">
        <f t="shared" si="86"/>
        <v>2677.152891066472</v>
      </c>
    </row>
    <row r="380" spans="1:11" s="1" customFormat="1" ht="12.75" customHeight="1" x14ac:dyDescent="0.25">
      <c r="A380" s="2"/>
      <c r="B380" s="2" t="s">
        <v>20</v>
      </c>
      <c r="C380" s="6">
        <v>48461</v>
      </c>
      <c r="D380" s="6">
        <v>15000</v>
      </c>
      <c r="E380" s="6">
        <f t="shared" si="84"/>
        <v>4036.8013000000001</v>
      </c>
      <c r="F380" s="6">
        <v>1250</v>
      </c>
      <c r="G380" s="15">
        <f t="shared" si="85"/>
        <v>369767.93298911618</v>
      </c>
      <c r="H380" s="15">
        <f t="shared" si="83"/>
        <v>2786.8013000000001</v>
      </c>
      <c r="I380" s="31"/>
      <c r="J380" s="16"/>
      <c r="K380" s="15">
        <f t="shared" si="86"/>
        <v>2696.2245113789718</v>
      </c>
    </row>
    <row r="381" spans="1:11" s="1" customFormat="1" ht="12.75" customHeight="1" x14ac:dyDescent="0.25">
      <c r="A381" s="2"/>
      <c r="B381" s="2" t="s">
        <v>21</v>
      </c>
      <c r="C381" s="6">
        <v>48460</v>
      </c>
      <c r="D381" s="6">
        <v>15000</v>
      </c>
      <c r="E381" s="6">
        <f t="shared" si="84"/>
        <v>4036.7179999999998</v>
      </c>
      <c r="F381" s="6">
        <v>1250</v>
      </c>
      <c r="G381" s="15">
        <f t="shared" si="85"/>
        <v>372554.73428911617</v>
      </c>
      <c r="H381" s="15">
        <f t="shared" si="83"/>
        <v>2786.7179999999998</v>
      </c>
      <c r="I381" s="31"/>
      <c r="J381" s="16"/>
      <c r="K381" s="15">
        <f t="shared" si="86"/>
        <v>2716.5449375248049</v>
      </c>
    </row>
    <row r="382" spans="1:11" s="1" customFormat="1" ht="12.75" customHeight="1" x14ac:dyDescent="0.25">
      <c r="A382" s="2"/>
      <c r="B382" s="7" t="s">
        <v>22</v>
      </c>
      <c r="C382" s="8">
        <f>SUM(C370:C381)</f>
        <v>543492</v>
      </c>
      <c r="D382" s="9" t="s">
        <v>23</v>
      </c>
      <c r="E382" s="8">
        <f>SUM(E370:E381)</f>
        <v>45272.883600000001</v>
      </c>
      <c r="F382" s="8">
        <f>SUM(F370:F381)</f>
        <v>10746</v>
      </c>
      <c r="G382" s="30">
        <f>SUM(G370:G381)</f>
        <v>4287445.5971693946</v>
      </c>
      <c r="H382" s="30">
        <f>SUM(H370:H381)</f>
        <v>34526.883600000001</v>
      </c>
      <c r="I382" s="38">
        <f>H368/12</f>
        <v>7.2916666666666659E-3</v>
      </c>
      <c r="J382" s="23"/>
      <c r="K382" s="30">
        <f>SUM(K370:K381)</f>
        <v>31262.624146026832</v>
      </c>
    </row>
    <row r="383" spans="1:11" s="1" customFormat="1" ht="12.75" customHeight="1" x14ac:dyDescent="0.25">
      <c r="A383" s="2"/>
      <c r="B383" s="59"/>
      <c r="C383" s="60"/>
      <c r="D383" s="61"/>
      <c r="E383" s="60"/>
      <c r="F383" s="60"/>
      <c r="G383" s="15"/>
      <c r="H383" s="15"/>
      <c r="I383" s="31"/>
      <c r="J383" s="16"/>
      <c r="K383" s="15"/>
    </row>
    <row r="384" spans="1:11" s="1" customFormat="1" ht="12.75" customHeight="1" x14ac:dyDescent="0.25">
      <c r="A384" s="2"/>
      <c r="B384" s="2" t="s">
        <v>24</v>
      </c>
      <c r="C384" s="10">
        <f>G382*I382</f>
        <v>31262.624146026832</v>
      </c>
      <c r="D384" s="2"/>
      <c r="E384" s="2"/>
      <c r="F384" s="2" t="s">
        <v>25</v>
      </c>
      <c r="G384" s="73">
        <f>$C384+$H382</f>
        <v>65789.507746026837</v>
      </c>
      <c r="H384" s="15"/>
      <c r="I384" s="15">
        <f>SUM($G$14,$G$33,$G$52,$G$72,$G$92,$G$111,$G$130,$G$150,$G$169,$G$189,$G$208,$G$228,$G$247,$G$267,$G$287,$G$307,$G$326,$G$345,$G$365,$G$384)</f>
        <v>406604.07643514301</v>
      </c>
      <c r="J384" s="143" t="str">
        <f>IF($K382=$C384,"Intt OK","Intt CHECK IT")</f>
        <v>Intt OK</v>
      </c>
      <c r="K384" s="15"/>
    </row>
    <row r="385" spans="1:11" ht="12.75" customHeight="1" x14ac:dyDescent="0.25">
      <c r="I385" s="135" t="str">
        <f>IF($I384=$G389,"OK","CHECK IT")</f>
        <v>OK</v>
      </c>
    </row>
    <row r="386" spans="1:11" s="1" customFormat="1" ht="12.75" customHeight="1" x14ac:dyDescent="0.25">
      <c r="A386" s="2"/>
      <c r="B386" s="438" t="s">
        <v>2</v>
      </c>
      <c r="C386" s="438"/>
      <c r="D386" s="438"/>
      <c r="E386" s="438" t="s">
        <v>3</v>
      </c>
      <c r="F386" s="438"/>
      <c r="G386" s="3" t="s">
        <v>4</v>
      </c>
      <c r="H386" s="136" t="s">
        <v>58</v>
      </c>
      <c r="I386" s="31"/>
      <c r="J386" s="2"/>
      <c r="K386" s="28"/>
    </row>
    <row r="387" spans="1:11" s="1" customFormat="1" ht="12.75" customHeight="1" x14ac:dyDescent="0.25">
      <c r="A387" s="2"/>
      <c r="B387" s="439" t="s">
        <v>133</v>
      </c>
      <c r="C387" s="439"/>
      <c r="D387" s="439"/>
      <c r="E387" s="439" t="s">
        <v>134</v>
      </c>
      <c r="F387" s="439"/>
      <c r="G387" s="4" t="s">
        <v>135</v>
      </c>
      <c r="H387" s="56">
        <v>8.7999999999999995E-2</v>
      </c>
      <c r="I387" s="45"/>
      <c r="J387" s="2"/>
      <c r="K387" s="28"/>
    </row>
    <row r="388" spans="1:11" s="1" customFormat="1" ht="12.75" customHeight="1" x14ac:dyDescent="0.25">
      <c r="A388" s="2"/>
      <c r="B388" s="3" t="s">
        <v>9</v>
      </c>
      <c r="C388" s="5" t="s">
        <v>10</v>
      </c>
      <c r="D388" s="3" t="s">
        <v>11</v>
      </c>
      <c r="E388" s="5" t="s">
        <v>12</v>
      </c>
      <c r="F388" s="3" t="s">
        <v>13</v>
      </c>
      <c r="G388" s="5" t="s">
        <v>14</v>
      </c>
      <c r="H388" s="48" t="s">
        <v>15</v>
      </c>
      <c r="I388" s="3" t="s">
        <v>16</v>
      </c>
      <c r="J388" s="2"/>
      <c r="K388" s="28"/>
    </row>
    <row r="389" spans="1:11" s="1" customFormat="1" ht="12.75" customHeight="1" x14ac:dyDescent="0.25">
      <c r="A389" s="2"/>
      <c r="B389" s="2" t="s">
        <v>27</v>
      </c>
      <c r="C389" s="6">
        <v>48461</v>
      </c>
      <c r="D389" s="6">
        <v>15000</v>
      </c>
      <c r="E389" s="6">
        <f>C389*8.33%</f>
        <v>4036.8013000000001</v>
      </c>
      <c r="F389" s="6">
        <v>1250</v>
      </c>
      <c r="G389" s="15">
        <f>$G$14+$G$33+$G$52+$G$72+$G$92+$G$111+$G$130+$G$150+$G$169+$G$189+$G$208+$G$228+$G$247+$G$267+$G$287+$G$307+$G$326+$G$345+$G$365+$G$384</f>
        <v>406604.07643514301</v>
      </c>
      <c r="H389" s="15">
        <f t="shared" ref="H389:H400" si="87">E389-F389</f>
        <v>2786.8013000000001</v>
      </c>
      <c r="I389" s="31"/>
      <c r="J389" s="16"/>
      <c r="K389" s="15">
        <f>(G389)*($H$387/12)</f>
        <v>2981.7632271910488</v>
      </c>
    </row>
    <row r="390" spans="1:11" s="1" customFormat="1" ht="12.75" customHeight="1" x14ac:dyDescent="0.25">
      <c r="A390" s="2"/>
      <c r="B390" s="2" t="s">
        <v>28</v>
      </c>
      <c r="C390" s="6">
        <v>48461</v>
      </c>
      <c r="D390" s="6">
        <v>15000</v>
      </c>
      <c r="E390" s="6">
        <f t="shared" ref="E390:E400" si="88">C390*8.33%</f>
        <v>4036.8013000000001</v>
      </c>
      <c r="F390" s="6">
        <v>1250</v>
      </c>
      <c r="G390" s="15">
        <f t="shared" ref="G390:G400" si="89">$G389+$H389</f>
        <v>409390.877735143</v>
      </c>
      <c r="H390" s="15">
        <f t="shared" si="87"/>
        <v>2786.8013000000001</v>
      </c>
      <c r="I390" s="31"/>
      <c r="J390" s="16"/>
      <c r="K390" s="15">
        <f t="shared" ref="K390:K400" si="90">(G390)*($H$387/12)</f>
        <v>3002.1997700577153</v>
      </c>
    </row>
    <row r="391" spans="1:11" s="1" customFormat="1" ht="12.75" customHeight="1" x14ac:dyDescent="0.25">
      <c r="A391" s="2"/>
      <c r="B391" s="2" t="s">
        <v>29</v>
      </c>
      <c r="C391" s="6">
        <v>48461</v>
      </c>
      <c r="D391" s="6">
        <v>15000</v>
      </c>
      <c r="E391" s="6">
        <f t="shared" si="88"/>
        <v>4036.8013000000001</v>
      </c>
      <c r="F391" s="6">
        <v>1250</v>
      </c>
      <c r="G391" s="15">
        <f t="shared" si="89"/>
        <v>412177.679035143</v>
      </c>
      <c r="H391" s="15">
        <f t="shared" si="87"/>
        <v>2786.8013000000001</v>
      </c>
      <c r="I391" s="31"/>
      <c r="J391" s="16"/>
      <c r="K391" s="15">
        <f t="shared" si="90"/>
        <v>3022.6363129243819</v>
      </c>
    </row>
    <row r="392" spans="1:11" s="1" customFormat="1" ht="12.75" customHeight="1" x14ac:dyDescent="0.25">
      <c r="A392" s="2"/>
      <c r="B392" s="2" t="s">
        <v>30</v>
      </c>
      <c r="C392" s="6">
        <v>48461</v>
      </c>
      <c r="D392" s="6">
        <v>15000</v>
      </c>
      <c r="E392" s="6">
        <f t="shared" si="88"/>
        <v>4036.8013000000001</v>
      </c>
      <c r="F392" s="6">
        <v>1250</v>
      </c>
      <c r="G392" s="15">
        <f t="shared" si="89"/>
        <v>414964.48033514299</v>
      </c>
      <c r="H392" s="15">
        <f t="shared" si="87"/>
        <v>2786.8013000000001</v>
      </c>
      <c r="I392" s="31" t="s">
        <v>54</v>
      </c>
      <c r="J392" s="16"/>
      <c r="K392" s="15">
        <f t="shared" si="90"/>
        <v>3043.0728557910484</v>
      </c>
    </row>
    <row r="393" spans="1:11" s="1" customFormat="1" ht="12.75" customHeight="1" x14ac:dyDescent="0.25">
      <c r="A393" s="2"/>
      <c r="B393" s="2" t="s">
        <v>31</v>
      </c>
      <c r="C393" s="6">
        <v>49929</v>
      </c>
      <c r="D393" s="6">
        <v>15000</v>
      </c>
      <c r="E393" s="6">
        <f t="shared" si="88"/>
        <v>4159.0856999999996</v>
      </c>
      <c r="F393" s="6">
        <v>1250</v>
      </c>
      <c r="G393" s="15">
        <f t="shared" si="89"/>
        <v>417751.28163514298</v>
      </c>
      <c r="H393" s="15">
        <f t="shared" si="87"/>
        <v>2909.0856999999996</v>
      </c>
      <c r="I393" s="31"/>
      <c r="J393" s="16"/>
      <c r="K393" s="15">
        <f t="shared" si="90"/>
        <v>3063.5093986577153</v>
      </c>
    </row>
    <row r="394" spans="1:11" s="1" customFormat="1" ht="12.75" customHeight="1" x14ac:dyDescent="0.25">
      <c r="A394" s="2"/>
      <c r="B394" s="2" t="s">
        <v>32</v>
      </c>
      <c r="C394" s="6">
        <v>49929</v>
      </c>
      <c r="D394" s="6">
        <v>15000</v>
      </c>
      <c r="E394" s="6">
        <f t="shared" si="88"/>
        <v>4159.0856999999996</v>
      </c>
      <c r="F394" s="6">
        <v>1250</v>
      </c>
      <c r="G394" s="15">
        <f t="shared" si="89"/>
        <v>420660.36733514298</v>
      </c>
      <c r="H394" s="15">
        <f t="shared" si="87"/>
        <v>2909.0856999999996</v>
      </c>
      <c r="I394" s="31"/>
      <c r="J394" s="16"/>
      <c r="K394" s="15">
        <f t="shared" si="90"/>
        <v>3084.8426937910485</v>
      </c>
    </row>
    <row r="395" spans="1:11" s="1" customFormat="1" ht="12.75" customHeight="1" x14ac:dyDescent="0.25">
      <c r="A395" s="2"/>
      <c r="B395" s="2" t="s">
        <v>33</v>
      </c>
      <c r="C395" s="6">
        <v>49929</v>
      </c>
      <c r="D395" s="6">
        <v>15000</v>
      </c>
      <c r="E395" s="6">
        <f t="shared" si="88"/>
        <v>4159.0856999999996</v>
      </c>
      <c r="F395" s="6">
        <v>1250</v>
      </c>
      <c r="G395" s="15">
        <f t="shared" si="89"/>
        <v>423569.45303514297</v>
      </c>
      <c r="H395" s="15">
        <f t="shared" si="87"/>
        <v>2909.0856999999996</v>
      </c>
      <c r="I395" s="31"/>
      <c r="J395" s="16"/>
      <c r="K395" s="15">
        <f t="shared" si="90"/>
        <v>3106.1759889243817</v>
      </c>
    </row>
    <row r="396" spans="1:11" s="1" customFormat="1" ht="12.75" customHeight="1" x14ac:dyDescent="0.25">
      <c r="A396" s="2"/>
      <c r="B396" s="2" t="s">
        <v>17</v>
      </c>
      <c r="C396" s="6">
        <v>49929</v>
      </c>
      <c r="D396" s="6">
        <v>15000</v>
      </c>
      <c r="E396" s="6">
        <f t="shared" si="88"/>
        <v>4159.0856999999996</v>
      </c>
      <c r="F396" s="6">
        <v>1250</v>
      </c>
      <c r="G396" s="15">
        <f t="shared" si="89"/>
        <v>426478.53873514297</v>
      </c>
      <c r="H396" s="15">
        <f t="shared" si="87"/>
        <v>2909.0856999999996</v>
      </c>
      <c r="I396" s="31"/>
      <c r="J396" s="16"/>
      <c r="K396" s="15">
        <f t="shared" si="90"/>
        <v>3127.5092840577149</v>
      </c>
    </row>
    <row r="397" spans="1:11" s="1" customFormat="1" ht="12.75" customHeight="1" x14ac:dyDescent="0.25">
      <c r="A397" s="2"/>
      <c r="B397" s="2" t="s">
        <v>18</v>
      </c>
      <c r="C397" s="6">
        <v>49929</v>
      </c>
      <c r="D397" s="6">
        <v>15000</v>
      </c>
      <c r="E397" s="6">
        <f t="shared" si="88"/>
        <v>4159.0856999999996</v>
      </c>
      <c r="F397" s="6">
        <v>1250</v>
      </c>
      <c r="G397" s="15">
        <f t="shared" si="89"/>
        <v>429387.62443514296</v>
      </c>
      <c r="H397" s="15">
        <f t="shared" si="87"/>
        <v>2909.0856999999996</v>
      </c>
      <c r="I397" s="31"/>
      <c r="J397" s="16"/>
      <c r="K397" s="15">
        <f t="shared" si="90"/>
        <v>3148.8425791910481</v>
      </c>
    </row>
    <row r="398" spans="1:11" s="1" customFormat="1" ht="12.75" customHeight="1" x14ac:dyDescent="0.25">
      <c r="A398" s="2"/>
      <c r="B398" s="2" t="s">
        <v>19</v>
      </c>
      <c r="C398" s="6">
        <v>49929</v>
      </c>
      <c r="D398" s="6">
        <v>15000</v>
      </c>
      <c r="E398" s="6">
        <f t="shared" si="88"/>
        <v>4159.0856999999996</v>
      </c>
      <c r="F398" s="6">
        <v>1250</v>
      </c>
      <c r="G398" s="15">
        <f t="shared" si="89"/>
        <v>432296.71013514296</v>
      </c>
      <c r="H398" s="15">
        <f t="shared" si="87"/>
        <v>2909.0856999999996</v>
      </c>
      <c r="I398" s="31"/>
      <c r="J398" s="16"/>
      <c r="K398" s="15">
        <f t="shared" si="90"/>
        <v>3170.1758743243818</v>
      </c>
    </row>
    <row r="399" spans="1:11" s="1" customFormat="1" ht="12.75" customHeight="1" x14ac:dyDescent="0.25">
      <c r="A399" s="2"/>
      <c r="B399" s="2" t="s">
        <v>20</v>
      </c>
      <c r="C399" s="6">
        <v>52955</v>
      </c>
      <c r="D399" s="6">
        <v>15000</v>
      </c>
      <c r="E399" s="6">
        <f t="shared" si="88"/>
        <v>4411.1514999999999</v>
      </c>
      <c r="F399" s="6">
        <v>1250</v>
      </c>
      <c r="G399" s="15">
        <f t="shared" si="89"/>
        <v>435205.79583514296</v>
      </c>
      <c r="H399" s="15">
        <f t="shared" si="87"/>
        <v>3161.1514999999999</v>
      </c>
      <c r="I399" s="31"/>
      <c r="J399" s="16"/>
      <c r="K399" s="15">
        <f t="shared" si="90"/>
        <v>3191.509169457715</v>
      </c>
    </row>
    <row r="400" spans="1:11" s="1" customFormat="1" ht="12.75" customHeight="1" x14ac:dyDescent="0.25">
      <c r="A400" s="2"/>
      <c r="B400" s="2" t="s">
        <v>21</v>
      </c>
      <c r="C400" s="6">
        <v>52955</v>
      </c>
      <c r="D400" s="6">
        <v>15000</v>
      </c>
      <c r="E400" s="6">
        <f t="shared" si="88"/>
        <v>4411.1514999999999</v>
      </c>
      <c r="F400" s="6">
        <v>1250</v>
      </c>
      <c r="G400" s="15">
        <f t="shared" si="89"/>
        <v>438366.94733514293</v>
      </c>
      <c r="H400" s="15">
        <f t="shared" si="87"/>
        <v>3161.1514999999999</v>
      </c>
      <c r="I400" s="31"/>
      <c r="J400" s="16"/>
      <c r="K400" s="15">
        <f t="shared" si="90"/>
        <v>3214.6909471243816</v>
      </c>
    </row>
    <row r="401" spans="1:11" s="1" customFormat="1" ht="12.75" customHeight="1" x14ac:dyDescent="0.25">
      <c r="A401" s="2"/>
      <c r="B401" s="7" t="s">
        <v>22</v>
      </c>
      <c r="C401" s="8">
        <f>SUM(C389:C400)</f>
        <v>599328</v>
      </c>
      <c r="D401" s="9" t="s">
        <v>23</v>
      </c>
      <c r="E401" s="8">
        <f>SUM(E389:E400)</f>
        <v>49924.022399999987</v>
      </c>
      <c r="F401" s="8">
        <f>SUM(F389:F400)</f>
        <v>15000</v>
      </c>
      <c r="G401" s="30">
        <f>SUM(G389:G400)</f>
        <v>5066853.8320217151</v>
      </c>
      <c r="H401" s="30">
        <f>SUM(H389:H400)</f>
        <v>34924.022400000002</v>
      </c>
      <c r="I401" s="38">
        <f>H387/12</f>
        <v>7.3333333333333332E-3</v>
      </c>
      <c r="J401" s="23"/>
      <c r="K401" s="30">
        <f>SUM(K389:K400)</f>
        <v>37156.92810149258</v>
      </c>
    </row>
    <row r="402" spans="1:11" s="1" customFormat="1" ht="12.75" customHeight="1" x14ac:dyDescent="0.25">
      <c r="A402" s="2"/>
      <c r="B402" s="2"/>
      <c r="C402" s="2"/>
      <c r="D402" s="2"/>
      <c r="E402" s="2"/>
      <c r="F402" s="2"/>
      <c r="G402" s="15"/>
      <c r="H402" s="15"/>
      <c r="I402" s="31"/>
      <c r="J402" s="16"/>
      <c r="K402" s="15"/>
    </row>
    <row r="403" spans="1:11" s="1" customFormat="1" ht="12.75" customHeight="1" x14ac:dyDescent="0.25">
      <c r="A403" s="2"/>
      <c r="B403" s="2" t="s">
        <v>24</v>
      </c>
      <c r="C403" s="10">
        <f>G401*I401</f>
        <v>37156.92810149258</v>
      </c>
      <c r="D403" s="2"/>
      <c r="E403" s="2"/>
      <c r="F403" s="2" t="s">
        <v>25</v>
      </c>
      <c r="G403" s="73">
        <f>$C403+$H401</f>
        <v>72080.950501492582</v>
      </c>
      <c r="H403" s="15"/>
      <c r="I403" s="15">
        <f>SUM($G$14,$G$33,$G$52,$G$72,$G$92,$G$111,$G$130,$G$150,$G$169,$G$189,$G$208,$G$228,$G$247,$G$267,$G$287,$G$307,$G$326,$G$345,$G$365,$G$384,$G$403)</f>
        <v>478685.02693663561</v>
      </c>
      <c r="J403" s="143" t="str">
        <f>IF($K401=$C403,"Intt OK","Intt CHECK IT")</f>
        <v>Intt OK</v>
      </c>
      <c r="K403" s="15"/>
    </row>
    <row r="404" spans="1:11" ht="12.75" customHeight="1" x14ac:dyDescent="0.25">
      <c r="I404" s="135" t="str">
        <f>IF($I403=$G408,"OK","CHECK IT")</f>
        <v>OK</v>
      </c>
    </row>
    <row r="405" spans="1:11" s="1" customFormat="1" ht="12.75" customHeight="1" x14ac:dyDescent="0.25">
      <c r="A405" s="2"/>
      <c r="B405" s="438" t="s">
        <v>2</v>
      </c>
      <c r="C405" s="438"/>
      <c r="D405" s="438"/>
      <c r="E405" s="438" t="s">
        <v>3</v>
      </c>
      <c r="F405" s="438"/>
      <c r="G405" s="3" t="s">
        <v>4</v>
      </c>
      <c r="H405" s="136" t="s">
        <v>59</v>
      </c>
      <c r="I405" s="31"/>
      <c r="J405" s="2"/>
      <c r="K405" s="28"/>
    </row>
    <row r="406" spans="1:11" s="1" customFormat="1" ht="12.75" customHeight="1" x14ac:dyDescent="0.25">
      <c r="A406" s="2"/>
      <c r="B406" s="439" t="s">
        <v>133</v>
      </c>
      <c r="C406" s="439"/>
      <c r="D406" s="439"/>
      <c r="E406" s="439" t="s">
        <v>134</v>
      </c>
      <c r="F406" s="439"/>
      <c r="G406" s="4" t="s">
        <v>135</v>
      </c>
      <c r="H406" s="56">
        <v>8.6499999999999994E-2</v>
      </c>
      <c r="I406" s="45"/>
      <c r="J406" s="2"/>
      <c r="K406" s="28"/>
    </row>
    <row r="407" spans="1:11" s="1" customFormat="1" ht="12.75" customHeight="1" x14ac:dyDescent="0.25">
      <c r="A407" s="2"/>
      <c r="B407" s="3" t="s">
        <v>9</v>
      </c>
      <c r="C407" s="5" t="s">
        <v>10</v>
      </c>
      <c r="D407" s="3" t="s">
        <v>11</v>
      </c>
      <c r="E407" s="5" t="s">
        <v>12</v>
      </c>
      <c r="F407" s="3" t="s">
        <v>13</v>
      </c>
      <c r="G407" s="5" t="s">
        <v>14</v>
      </c>
      <c r="H407" s="48" t="s">
        <v>15</v>
      </c>
      <c r="I407" s="3" t="s">
        <v>16</v>
      </c>
      <c r="J407" s="2"/>
      <c r="K407" s="28"/>
    </row>
    <row r="408" spans="1:11" s="1" customFormat="1" ht="12.75" customHeight="1" x14ac:dyDescent="0.25">
      <c r="A408" s="2"/>
      <c r="B408" s="2" t="s">
        <v>27</v>
      </c>
      <c r="C408" s="6">
        <v>52955</v>
      </c>
      <c r="D408" s="6">
        <v>15000</v>
      </c>
      <c r="E408" s="6">
        <f>C408*8.33%</f>
        <v>4411.1514999999999</v>
      </c>
      <c r="F408" s="6">
        <v>1250</v>
      </c>
      <c r="G408" s="15">
        <f>$G$14+G$33+$G$52+$G$72+$G$92+$G$111+$G$130+$G$150+$G$169+$G$189+$G$208+$G$228+$G$247+$G$267+$G$287+$G$307+$G$326+$G$345+$G$365+$G$384+$G$403</f>
        <v>478685.02693663561</v>
      </c>
      <c r="H408" s="15">
        <f t="shared" ref="H408:H419" si="91">E408-F408</f>
        <v>3161.1514999999999</v>
      </c>
      <c r="I408" s="31"/>
      <c r="J408" s="16"/>
      <c r="K408" s="15">
        <f>(G408)*($H$406/12)</f>
        <v>3450.5212358349149</v>
      </c>
    </row>
    <row r="409" spans="1:11" s="1" customFormat="1" ht="12.75" customHeight="1" x14ac:dyDescent="0.25">
      <c r="A409" s="2"/>
      <c r="B409" s="2" t="s">
        <v>28</v>
      </c>
      <c r="C409" s="6">
        <v>52955</v>
      </c>
      <c r="D409" s="6">
        <v>15000</v>
      </c>
      <c r="E409" s="6">
        <f t="shared" ref="E409:E419" si="92">C409*8.33%</f>
        <v>4411.1514999999999</v>
      </c>
      <c r="F409" s="6">
        <v>1250</v>
      </c>
      <c r="G409" s="15">
        <f t="shared" ref="G409:G419" si="93">$G408+$H408</f>
        <v>481846.17843663559</v>
      </c>
      <c r="H409" s="15">
        <f t="shared" si="91"/>
        <v>3161.1514999999999</v>
      </c>
      <c r="I409" s="31"/>
      <c r="J409" s="16"/>
      <c r="K409" s="15">
        <f t="shared" ref="K409:K419" si="94">(G409)*($H$406/12)</f>
        <v>3473.3078695640816</v>
      </c>
    </row>
    <row r="410" spans="1:11" s="1" customFormat="1" ht="12.75" customHeight="1" x14ac:dyDescent="0.25">
      <c r="A410" s="2"/>
      <c r="B410" s="2" t="s">
        <v>29</v>
      </c>
      <c r="C410" s="6">
        <v>52955</v>
      </c>
      <c r="D410" s="6">
        <v>15000</v>
      </c>
      <c r="E410" s="6">
        <f t="shared" si="92"/>
        <v>4411.1514999999999</v>
      </c>
      <c r="F410" s="6">
        <v>1250</v>
      </c>
      <c r="G410" s="15">
        <f t="shared" si="93"/>
        <v>485007.32993663556</v>
      </c>
      <c r="H410" s="15">
        <f t="shared" si="91"/>
        <v>3161.1514999999999</v>
      </c>
      <c r="I410" s="31"/>
      <c r="J410" s="16"/>
      <c r="K410" s="15">
        <f t="shared" si="94"/>
        <v>3496.0945032932477</v>
      </c>
    </row>
    <row r="411" spans="1:11" s="1" customFormat="1" ht="12.75" customHeight="1" x14ac:dyDescent="0.25">
      <c r="A411" s="2"/>
      <c r="B411" s="2" t="s">
        <v>30</v>
      </c>
      <c r="C411" s="6">
        <v>52955</v>
      </c>
      <c r="D411" s="6">
        <v>15000</v>
      </c>
      <c r="E411" s="6">
        <f t="shared" si="92"/>
        <v>4411.1514999999999</v>
      </c>
      <c r="F411" s="6">
        <v>1250</v>
      </c>
      <c r="G411" s="15">
        <f t="shared" si="93"/>
        <v>488168.48143663554</v>
      </c>
      <c r="H411" s="15">
        <f t="shared" si="91"/>
        <v>3161.1514999999999</v>
      </c>
      <c r="I411" s="31" t="s">
        <v>54</v>
      </c>
      <c r="J411" s="16"/>
      <c r="K411" s="15">
        <f t="shared" si="94"/>
        <v>3518.8811370224144</v>
      </c>
    </row>
    <row r="412" spans="1:11" s="1" customFormat="1" ht="12.75" customHeight="1" x14ac:dyDescent="0.25">
      <c r="A412" s="2"/>
      <c r="B412" s="2" t="s">
        <v>31</v>
      </c>
      <c r="C412" s="6">
        <v>54548</v>
      </c>
      <c r="D412" s="6">
        <v>15000</v>
      </c>
      <c r="E412" s="6">
        <f t="shared" si="92"/>
        <v>4543.8483999999999</v>
      </c>
      <c r="F412" s="6">
        <v>1250</v>
      </c>
      <c r="G412" s="15">
        <f t="shared" si="93"/>
        <v>491329.63293663552</v>
      </c>
      <c r="H412" s="15">
        <f t="shared" si="91"/>
        <v>3293.8483999999999</v>
      </c>
      <c r="I412" s="31"/>
      <c r="J412" s="16"/>
      <c r="K412" s="15">
        <f t="shared" si="94"/>
        <v>3541.667770751581</v>
      </c>
    </row>
    <row r="413" spans="1:11" s="1" customFormat="1" ht="12.75" customHeight="1" x14ac:dyDescent="0.25">
      <c r="A413" s="2"/>
      <c r="B413" s="2" t="s">
        <v>32</v>
      </c>
      <c r="C413" s="6">
        <v>54548</v>
      </c>
      <c r="D413" s="6">
        <v>15000</v>
      </c>
      <c r="E413" s="6">
        <f t="shared" si="92"/>
        <v>4543.8483999999999</v>
      </c>
      <c r="F413" s="6">
        <v>1250</v>
      </c>
      <c r="G413" s="15">
        <f t="shared" si="93"/>
        <v>494623.48133663554</v>
      </c>
      <c r="H413" s="15">
        <f t="shared" si="91"/>
        <v>3293.8483999999999</v>
      </c>
      <c r="I413" s="31"/>
      <c r="J413" s="16"/>
      <c r="K413" s="15">
        <f t="shared" si="94"/>
        <v>3565.4109279682475</v>
      </c>
    </row>
    <row r="414" spans="1:11" s="1" customFormat="1" ht="12.75" customHeight="1" x14ac:dyDescent="0.25">
      <c r="A414" s="2"/>
      <c r="B414" s="2" t="s">
        <v>33</v>
      </c>
      <c r="C414" s="6">
        <v>54548</v>
      </c>
      <c r="D414" s="6">
        <v>15000</v>
      </c>
      <c r="E414" s="6">
        <f t="shared" si="92"/>
        <v>4543.8483999999999</v>
      </c>
      <c r="F414" s="6">
        <v>1250</v>
      </c>
      <c r="G414" s="15">
        <f t="shared" si="93"/>
        <v>497917.32973663555</v>
      </c>
      <c r="H414" s="15">
        <f t="shared" si="91"/>
        <v>3293.8483999999999</v>
      </c>
      <c r="I414" s="31"/>
      <c r="J414" s="16"/>
      <c r="K414" s="15">
        <f t="shared" si="94"/>
        <v>3589.1540851849145</v>
      </c>
    </row>
    <row r="415" spans="1:11" s="1" customFormat="1" ht="12.75" customHeight="1" x14ac:dyDescent="0.25">
      <c r="A415" s="2"/>
      <c r="B415" s="2" t="s">
        <v>17</v>
      </c>
      <c r="C415" s="6">
        <v>54548</v>
      </c>
      <c r="D415" s="6">
        <v>15000</v>
      </c>
      <c r="E415" s="6">
        <f t="shared" si="92"/>
        <v>4543.8483999999999</v>
      </c>
      <c r="F415" s="6">
        <v>1250</v>
      </c>
      <c r="G415" s="15">
        <f t="shared" si="93"/>
        <v>501211.17813663557</v>
      </c>
      <c r="H415" s="15">
        <f t="shared" si="91"/>
        <v>3293.8483999999999</v>
      </c>
      <c r="I415" s="31"/>
      <c r="J415" s="16"/>
      <c r="K415" s="15">
        <f t="shared" si="94"/>
        <v>3612.8972424015815</v>
      </c>
    </row>
    <row r="416" spans="1:11" s="1" customFormat="1" ht="12.75" customHeight="1" x14ac:dyDescent="0.25">
      <c r="A416" s="2"/>
      <c r="B416" s="2" t="s">
        <v>18</v>
      </c>
      <c r="C416" s="6">
        <v>54548</v>
      </c>
      <c r="D416" s="6">
        <v>15000</v>
      </c>
      <c r="E416" s="6">
        <f t="shared" si="92"/>
        <v>4543.8483999999999</v>
      </c>
      <c r="F416" s="6">
        <v>1250</v>
      </c>
      <c r="G416" s="15">
        <f t="shared" si="93"/>
        <v>504505.02653663559</v>
      </c>
      <c r="H416" s="15">
        <f t="shared" si="91"/>
        <v>3293.8483999999999</v>
      </c>
      <c r="I416" s="31"/>
      <c r="J416" s="16"/>
      <c r="K416" s="15">
        <f t="shared" si="94"/>
        <v>3636.640399618248</v>
      </c>
    </row>
    <row r="417" spans="1:11" s="1" customFormat="1" ht="12.75" customHeight="1" x14ac:dyDescent="0.25">
      <c r="A417" s="2"/>
      <c r="B417" s="2" t="s">
        <v>19</v>
      </c>
      <c r="C417" s="6">
        <v>54548</v>
      </c>
      <c r="D417" s="6">
        <v>15000</v>
      </c>
      <c r="E417" s="6">
        <f t="shared" si="92"/>
        <v>4543.8483999999999</v>
      </c>
      <c r="F417" s="6">
        <v>1250</v>
      </c>
      <c r="G417" s="15">
        <f t="shared" si="93"/>
        <v>507798.87493663561</v>
      </c>
      <c r="H417" s="15">
        <f t="shared" si="91"/>
        <v>3293.8483999999999</v>
      </c>
      <c r="I417" s="31"/>
      <c r="J417" s="16"/>
      <c r="K417" s="15">
        <f t="shared" si="94"/>
        <v>3660.383556834915</v>
      </c>
    </row>
    <row r="418" spans="1:11" s="1" customFormat="1" ht="12.75" customHeight="1" x14ac:dyDescent="0.25">
      <c r="A418" s="2"/>
      <c r="B418" s="2" t="s">
        <v>20</v>
      </c>
      <c r="C418" s="6">
        <v>57665</v>
      </c>
      <c r="D418" s="6">
        <v>15000</v>
      </c>
      <c r="E418" s="6">
        <f t="shared" si="92"/>
        <v>4803.4944999999998</v>
      </c>
      <c r="F418" s="6">
        <v>1250</v>
      </c>
      <c r="G418" s="15">
        <f t="shared" si="93"/>
        <v>511092.72333663562</v>
      </c>
      <c r="H418" s="15">
        <f t="shared" si="91"/>
        <v>3553.4944999999998</v>
      </c>
      <c r="I418" s="31"/>
      <c r="J418" s="16"/>
      <c r="K418" s="15">
        <f t="shared" si="94"/>
        <v>3684.1267140515815</v>
      </c>
    </row>
    <row r="419" spans="1:11" s="1" customFormat="1" ht="12.75" customHeight="1" x14ac:dyDescent="0.25">
      <c r="A419" s="2"/>
      <c r="B419" s="2" t="s">
        <v>21</v>
      </c>
      <c r="C419" s="6">
        <v>57665</v>
      </c>
      <c r="D419" s="6">
        <v>15000</v>
      </c>
      <c r="E419" s="6">
        <f t="shared" si="92"/>
        <v>4803.4944999999998</v>
      </c>
      <c r="F419" s="6">
        <v>1250</v>
      </c>
      <c r="G419" s="15">
        <f t="shared" si="93"/>
        <v>514646.21783663559</v>
      </c>
      <c r="H419" s="15">
        <f t="shared" si="91"/>
        <v>3553.4944999999998</v>
      </c>
      <c r="I419" s="31"/>
      <c r="J419" s="16"/>
      <c r="K419" s="15">
        <f t="shared" si="94"/>
        <v>3709.7414869057479</v>
      </c>
    </row>
    <row r="420" spans="1:11" s="1" customFormat="1" ht="12.75" customHeight="1" x14ac:dyDescent="0.25">
      <c r="A420" s="2"/>
      <c r="B420" s="7" t="s">
        <v>22</v>
      </c>
      <c r="C420" s="8">
        <f>SUM(C408:C419)</f>
        <v>654438</v>
      </c>
      <c r="D420" s="9" t="s">
        <v>23</v>
      </c>
      <c r="E420" s="8">
        <f>SUM(E408:E419)</f>
        <v>54514.685400000002</v>
      </c>
      <c r="F420" s="8">
        <f>SUM(F408:F419)</f>
        <v>15000</v>
      </c>
      <c r="G420" s="30">
        <f>SUM(G408:G419)</f>
        <v>5956831.4815396257</v>
      </c>
      <c r="H420" s="30">
        <f>SUM(H408:H419)</f>
        <v>39514.685399999995</v>
      </c>
      <c r="I420" s="38">
        <f>H406/12</f>
        <v>7.2083333333333331E-3</v>
      </c>
      <c r="J420" s="23"/>
      <c r="K420" s="30">
        <f>SUM(K408:K419)</f>
        <v>42938.826929431474</v>
      </c>
    </row>
    <row r="421" spans="1:11" s="1" customFormat="1" ht="12.75" customHeight="1" x14ac:dyDescent="0.25">
      <c r="A421" s="2"/>
      <c r="B421" s="2"/>
      <c r="C421" s="2"/>
      <c r="D421" s="2"/>
      <c r="E421" s="2"/>
      <c r="F421" s="2"/>
      <c r="G421" s="15"/>
      <c r="H421" s="15"/>
      <c r="I421" s="31"/>
      <c r="J421" s="16"/>
      <c r="K421" s="15"/>
    </row>
    <row r="422" spans="1:11" s="1" customFormat="1" ht="12.75" customHeight="1" x14ac:dyDescent="0.25">
      <c r="A422" s="2"/>
      <c r="B422" s="2" t="s">
        <v>24</v>
      </c>
      <c r="C422" s="10">
        <f>G420*I420</f>
        <v>42938.826929431467</v>
      </c>
      <c r="D422" s="2"/>
      <c r="E422" s="2"/>
      <c r="F422" s="2" t="s">
        <v>25</v>
      </c>
      <c r="G422" s="73">
        <f>$C422+$H420</f>
        <v>82453.512329431454</v>
      </c>
      <c r="H422" s="15"/>
      <c r="I422" s="15">
        <f>SUM($G$14,$G$33,$G$52,$G$72,$G$92,$G$111,$G$130,$G$150,$G$169,$G$189,$G$208,$G$228,$G$247,$G$267,$G$287,$G$307,$G$326,$G$345,$G$365,$G$384,$G$403,$G$422)</f>
        <v>561138.53926606709</v>
      </c>
      <c r="J422" s="143" t="str">
        <f>IF($K420=$C422,"Intt OK","Intt CHECK IT")</f>
        <v>Intt OK</v>
      </c>
      <c r="K422" s="15"/>
    </row>
    <row r="423" spans="1:11" ht="12.75" customHeight="1" x14ac:dyDescent="0.25">
      <c r="I423" s="135" t="str">
        <f>IF($I422=$G427,"OK","CHECK IT")</f>
        <v>OK</v>
      </c>
    </row>
    <row r="424" spans="1:11" s="1" customFormat="1" ht="12.75" customHeight="1" x14ac:dyDescent="0.25">
      <c r="A424" s="2"/>
      <c r="B424" s="438" t="s">
        <v>2</v>
      </c>
      <c r="C424" s="438"/>
      <c r="D424" s="438"/>
      <c r="E424" s="438" t="s">
        <v>3</v>
      </c>
      <c r="F424" s="438"/>
      <c r="G424" s="3" t="s">
        <v>4</v>
      </c>
      <c r="H424" s="136" t="s">
        <v>60</v>
      </c>
      <c r="I424" s="31"/>
      <c r="J424" s="2"/>
      <c r="K424" s="28"/>
    </row>
    <row r="425" spans="1:11" s="1" customFormat="1" ht="12.75" customHeight="1" x14ac:dyDescent="0.25">
      <c r="A425" s="2"/>
      <c r="B425" s="439" t="s">
        <v>133</v>
      </c>
      <c r="C425" s="439"/>
      <c r="D425" s="439"/>
      <c r="E425" s="439" t="s">
        <v>134</v>
      </c>
      <c r="F425" s="439"/>
      <c r="G425" s="4" t="s">
        <v>135</v>
      </c>
      <c r="H425" s="56">
        <v>8.5500000000000007E-2</v>
      </c>
      <c r="I425" s="45"/>
      <c r="J425" s="2"/>
      <c r="K425" s="28"/>
    </row>
    <row r="426" spans="1:11" s="1" customFormat="1" ht="12.75" customHeight="1" x14ac:dyDescent="0.25">
      <c r="A426" s="2"/>
      <c r="B426" s="3" t="s">
        <v>9</v>
      </c>
      <c r="C426" s="5" t="s">
        <v>10</v>
      </c>
      <c r="D426" s="3" t="s">
        <v>11</v>
      </c>
      <c r="E426" s="5" t="s">
        <v>12</v>
      </c>
      <c r="F426" s="3" t="s">
        <v>13</v>
      </c>
      <c r="G426" s="5" t="s">
        <v>14</v>
      </c>
      <c r="H426" s="48" t="s">
        <v>15</v>
      </c>
      <c r="I426" s="3" t="s">
        <v>16</v>
      </c>
      <c r="J426" s="2"/>
      <c r="K426" s="28"/>
    </row>
    <row r="427" spans="1:11" s="1" customFormat="1" ht="12.75" customHeight="1" x14ac:dyDescent="0.25">
      <c r="A427" s="2"/>
      <c r="B427" s="2" t="s">
        <v>27</v>
      </c>
      <c r="C427" s="6">
        <v>57665</v>
      </c>
      <c r="D427" s="6">
        <v>15000</v>
      </c>
      <c r="E427" s="6">
        <f>C427*8.33%</f>
        <v>4803.4944999999998</v>
      </c>
      <c r="F427" s="6">
        <v>1250</v>
      </c>
      <c r="G427" s="15">
        <f>$G$14+$G$33+$G$52+$G$72+$G$92+$G$111+$G$130+$G$150+$G$169+$G$189+$G$208+$G$228+$G$247+$G$267+$G$287+$G$307+$G$326+$G$345+$G$365+$G$384+$G$403+$G$422</f>
        <v>561138.53926606709</v>
      </c>
      <c r="H427" s="15">
        <f t="shared" ref="H427:H438" si="95">E427-F427</f>
        <v>3553.4944999999998</v>
      </c>
      <c r="I427" s="31"/>
      <c r="J427" s="16"/>
      <c r="K427" s="15">
        <f>(G427)*($H$425/12)</f>
        <v>3998.1120922707282</v>
      </c>
    </row>
    <row r="428" spans="1:11" s="1" customFormat="1" ht="12.75" customHeight="1" x14ac:dyDescent="0.25">
      <c r="A428" s="2"/>
      <c r="B428" s="2" t="s">
        <v>28</v>
      </c>
      <c r="C428" s="6">
        <v>57665</v>
      </c>
      <c r="D428" s="6">
        <v>15000</v>
      </c>
      <c r="E428" s="6">
        <f t="shared" ref="E428:E438" si="96">C428*8.33%</f>
        <v>4803.4944999999998</v>
      </c>
      <c r="F428" s="6">
        <v>1250</v>
      </c>
      <c r="G428" s="15">
        <f t="shared" ref="G428:G438" si="97">$G427+$H427</f>
        <v>564692.03376606712</v>
      </c>
      <c r="H428" s="15">
        <f t="shared" si="95"/>
        <v>3553.4944999999998</v>
      </c>
      <c r="I428" s="31"/>
      <c r="J428" s="16"/>
      <c r="K428" s="15">
        <f t="shared" ref="K428:K438" si="98">(G428)*($H$425/12)</f>
        <v>4023.4307405832283</v>
      </c>
    </row>
    <row r="429" spans="1:11" s="1" customFormat="1" ht="12.75" customHeight="1" x14ac:dyDescent="0.25">
      <c r="A429" s="2"/>
      <c r="B429" s="2" t="s">
        <v>29</v>
      </c>
      <c r="C429" s="6">
        <v>57665</v>
      </c>
      <c r="D429" s="6">
        <v>15000</v>
      </c>
      <c r="E429" s="6">
        <f t="shared" si="96"/>
        <v>4803.4944999999998</v>
      </c>
      <c r="F429" s="6">
        <v>1250</v>
      </c>
      <c r="G429" s="15">
        <f t="shared" si="97"/>
        <v>568245.52826606715</v>
      </c>
      <c r="H429" s="15">
        <f t="shared" si="95"/>
        <v>3553.4944999999998</v>
      </c>
      <c r="I429" s="31"/>
      <c r="J429" s="16"/>
      <c r="K429" s="15">
        <f t="shared" si="98"/>
        <v>4048.7493888957288</v>
      </c>
    </row>
    <row r="430" spans="1:11" s="1" customFormat="1" ht="12.75" customHeight="1" x14ac:dyDescent="0.25">
      <c r="A430" s="2"/>
      <c r="B430" s="2" t="s">
        <v>30</v>
      </c>
      <c r="C430" s="6">
        <v>57665</v>
      </c>
      <c r="D430" s="6">
        <v>15000</v>
      </c>
      <c r="E430" s="6">
        <f t="shared" si="96"/>
        <v>4803.4944999999998</v>
      </c>
      <c r="F430" s="6">
        <v>1250</v>
      </c>
      <c r="G430" s="15">
        <f t="shared" si="97"/>
        <v>571799.02276606718</v>
      </c>
      <c r="H430" s="15">
        <f t="shared" si="95"/>
        <v>3553.4944999999998</v>
      </c>
      <c r="I430" s="31" t="s">
        <v>54</v>
      </c>
      <c r="J430" s="16"/>
      <c r="K430" s="15">
        <f t="shared" si="98"/>
        <v>4074.0680372082288</v>
      </c>
    </row>
    <row r="431" spans="1:11" s="1" customFormat="1" ht="12.75" customHeight="1" x14ac:dyDescent="0.25">
      <c r="A431" s="2"/>
      <c r="B431" s="2" t="s">
        <v>31</v>
      </c>
      <c r="C431" s="6">
        <v>59404</v>
      </c>
      <c r="D431" s="6">
        <v>15000</v>
      </c>
      <c r="E431" s="6">
        <f t="shared" si="96"/>
        <v>4948.3531999999996</v>
      </c>
      <c r="F431" s="6">
        <v>1250</v>
      </c>
      <c r="G431" s="15">
        <f t="shared" si="97"/>
        <v>575352.51726606721</v>
      </c>
      <c r="H431" s="15">
        <f t="shared" si="95"/>
        <v>3698.3531999999996</v>
      </c>
      <c r="I431" s="31"/>
      <c r="J431" s="16"/>
      <c r="K431" s="15">
        <f t="shared" si="98"/>
        <v>4099.3866855207289</v>
      </c>
    </row>
    <row r="432" spans="1:11" s="1" customFormat="1" ht="12.75" customHeight="1" x14ac:dyDescent="0.25">
      <c r="A432" s="2"/>
      <c r="B432" s="2" t="s">
        <v>32</v>
      </c>
      <c r="C432" s="6">
        <v>59404</v>
      </c>
      <c r="D432" s="6">
        <v>15000</v>
      </c>
      <c r="E432" s="6">
        <f t="shared" si="96"/>
        <v>4948.3531999999996</v>
      </c>
      <c r="F432" s="6">
        <v>1250</v>
      </c>
      <c r="G432" s="15">
        <f t="shared" si="97"/>
        <v>579050.87046606722</v>
      </c>
      <c r="H432" s="15">
        <f t="shared" si="95"/>
        <v>3698.3531999999996</v>
      </c>
      <c r="I432" s="31"/>
      <c r="J432" s="16"/>
      <c r="K432" s="15">
        <f t="shared" si="98"/>
        <v>4125.737452070729</v>
      </c>
    </row>
    <row r="433" spans="1:11" s="1" customFormat="1" ht="12.75" customHeight="1" x14ac:dyDescent="0.25">
      <c r="A433" s="2"/>
      <c r="B433" s="2" t="s">
        <v>33</v>
      </c>
      <c r="C433" s="6">
        <v>59404</v>
      </c>
      <c r="D433" s="6">
        <v>15000</v>
      </c>
      <c r="E433" s="6">
        <f t="shared" si="96"/>
        <v>4948.3531999999996</v>
      </c>
      <c r="F433" s="6">
        <v>1250</v>
      </c>
      <c r="G433" s="15">
        <f t="shared" si="97"/>
        <v>582749.22366606724</v>
      </c>
      <c r="H433" s="15">
        <f t="shared" si="95"/>
        <v>3698.3531999999996</v>
      </c>
      <c r="I433" s="31"/>
      <c r="J433" s="16"/>
      <c r="K433" s="15">
        <f t="shared" si="98"/>
        <v>4152.0882186207291</v>
      </c>
    </row>
    <row r="434" spans="1:11" s="1" customFormat="1" ht="12.75" customHeight="1" x14ac:dyDescent="0.25">
      <c r="A434" s="2"/>
      <c r="B434" s="2" t="s">
        <v>17</v>
      </c>
      <c r="C434" s="6">
        <v>59404</v>
      </c>
      <c r="D434" s="6">
        <v>15000</v>
      </c>
      <c r="E434" s="6">
        <f t="shared" si="96"/>
        <v>4948.3531999999996</v>
      </c>
      <c r="F434" s="6">
        <v>1250</v>
      </c>
      <c r="G434" s="15">
        <f t="shared" si="97"/>
        <v>586447.57686606725</v>
      </c>
      <c r="H434" s="15">
        <f t="shared" si="95"/>
        <v>3698.3531999999996</v>
      </c>
      <c r="I434" s="31"/>
      <c r="J434" s="16"/>
      <c r="K434" s="15">
        <f t="shared" si="98"/>
        <v>4178.4389851707292</v>
      </c>
    </row>
    <row r="435" spans="1:11" s="1" customFormat="1" ht="12.75" customHeight="1" x14ac:dyDescent="0.25">
      <c r="A435" s="2"/>
      <c r="B435" s="2" t="s">
        <v>18</v>
      </c>
      <c r="C435" s="6">
        <v>59404</v>
      </c>
      <c r="D435" s="6">
        <v>15000</v>
      </c>
      <c r="E435" s="6">
        <f t="shared" si="96"/>
        <v>4948.3531999999996</v>
      </c>
      <c r="F435" s="6">
        <v>1250</v>
      </c>
      <c r="G435" s="15">
        <f t="shared" si="97"/>
        <v>590145.93006606726</v>
      </c>
      <c r="H435" s="15">
        <f t="shared" si="95"/>
        <v>3698.3531999999996</v>
      </c>
      <c r="I435" s="31"/>
      <c r="J435" s="16"/>
      <c r="K435" s="15">
        <f t="shared" si="98"/>
        <v>4204.7897517207293</v>
      </c>
    </row>
    <row r="436" spans="1:11" s="1" customFormat="1" ht="12.75" customHeight="1" x14ac:dyDescent="0.25">
      <c r="A436" s="2"/>
      <c r="B436" s="2" t="s">
        <v>19</v>
      </c>
      <c r="C436" s="6">
        <v>59404</v>
      </c>
      <c r="D436" s="6">
        <v>15000</v>
      </c>
      <c r="E436" s="6">
        <f t="shared" ref="E436" si="99">C436*8.33%</f>
        <v>4948.3531999999996</v>
      </c>
      <c r="F436" s="6">
        <v>1250</v>
      </c>
      <c r="G436" s="15">
        <f t="shared" si="97"/>
        <v>593844.28326606727</v>
      </c>
      <c r="H436" s="15">
        <f t="shared" ref="H436" si="100">E436-F436</f>
        <v>3698.3531999999996</v>
      </c>
      <c r="I436" s="31"/>
      <c r="J436" s="16"/>
      <c r="K436" s="15">
        <f t="shared" ref="K436" si="101">(G436)*($H$425/12)</f>
        <v>4231.1405182707294</v>
      </c>
    </row>
    <row r="437" spans="1:11" s="1" customFormat="1" ht="12.75" customHeight="1" x14ac:dyDescent="0.25">
      <c r="A437" s="2"/>
      <c r="B437" s="2" t="s">
        <v>20</v>
      </c>
      <c r="C437" s="6">
        <v>64220</v>
      </c>
      <c r="D437" s="6">
        <v>15000</v>
      </c>
      <c r="E437" s="6">
        <f t="shared" si="96"/>
        <v>5349.5259999999998</v>
      </c>
      <c r="F437" s="6">
        <v>1250</v>
      </c>
      <c r="G437" s="15">
        <f t="shared" si="97"/>
        <v>597542.63646606728</v>
      </c>
      <c r="H437" s="15">
        <f t="shared" si="95"/>
        <v>4099.5259999999998</v>
      </c>
      <c r="I437" s="31"/>
      <c r="J437" s="16"/>
      <c r="K437" s="15">
        <f t="shared" si="98"/>
        <v>4257.4912848207296</v>
      </c>
    </row>
    <row r="438" spans="1:11" s="1" customFormat="1" ht="12.75" customHeight="1" x14ac:dyDescent="0.25">
      <c r="A438" s="2"/>
      <c r="B438" s="2" t="s">
        <v>21</v>
      </c>
      <c r="C438" s="6">
        <v>64220</v>
      </c>
      <c r="D438" s="6">
        <v>15000</v>
      </c>
      <c r="E438" s="6">
        <f t="shared" si="96"/>
        <v>5349.5259999999998</v>
      </c>
      <c r="F438" s="6">
        <v>1250</v>
      </c>
      <c r="G438" s="15">
        <f t="shared" si="97"/>
        <v>601642.16246606724</v>
      </c>
      <c r="H438" s="15">
        <f t="shared" si="95"/>
        <v>4099.5259999999998</v>
      </c>
      <c r="I438" s="31"/>
      <c r="J438" s="16"/>
      <c r="K438" s="15">
        <f t="shared" si="98"/>
        <v>4286.7004075707291</v>
      </c>
    </row>
    <row r="439" spans="1:11" s="1" customFormat="1" ht="12.75" customHeight="1" x14ac:dyDescent="0.25">
      <c r="A439" s="2"/>
      <c r="B439" s="7" t="s">
        <v>22</v>
      </c>
      <c r="C439" s="8">
        <f>SUM(C427:C438)</f>
        <v>715524</v>
      </c>
      <c r="D439" s="9" t="s">
        <v>23</v>
      </c>
      <c r="E439" s="8">
        <f>SUM(E427:E438)</f>
        <v>59603.149199999985</v>
      </c>
      <c r="F439" s="8">
        <f>SUM(F427:F438)</f>
        <v>15000</v>
      </c>
      <c r="G439" s="30">
        <f>SUM(G427:G438)</f>
        <v>6972650.3245928055</v>
      </c>
      <c r="H439" s="30">
        <f>SUM(H427:H438)</f>
        <v>44603.149199999985</v>
      </c>
      <c r="I439" s="38">
        <f>H425/12</f>
        <v>7.1250000000000003E-3</v>
      </c>
      <c r="J439" s="23"/>
      <c r="K439" s="30">
        <f>SUM(K427:K438)</f>
        <v>49680.133562723757</v>
      </c>
    </row>
    <row r="440" spans="1:11" s="1" customFormat="1" ht="12.75" customHeight="1" x14ac:dyDescent="0.25">
      <c r="A440" s="2"/>
      <c r="B440" s="2"/>
      <c r="C440" s="2"/>
      <c r="D440" s="2"/>
      <c r="E440" s="2"/>
      <c r="F440" s="2"/>
      <c r="G440" s="15"/>
      <c r="H440" s="15"/>
      <c r="I440" s="31"/>
      <c r="J440" s="16"/>
      <c r="K440" s="15"/>
    </row>
    <row r="441" spans="1:11" s="1" customFormat="1" ht="12.75" customHeight="1" x14ac:dyDescent="0.25">
      <c r="A441" s="2"/>
      <c r="B441" s="2" t="s">
        <v>24</v>
      </c>
      <c r="C441" s="10">
        <f>G439*I439</f>
        <v>49680.133562723742</v>
      </c>
      <c r="D441" s="2"/>
      <c r="E441" s="2"/>
      <c r="F441" s="2" t="s">
        <v>25</v>
      </c>
      <c r="G441" s="73">
        <f>$C441+$H439</f>
        <v>94283.282762723728</v>
      </c>
      <c r="H441" s="15"/>
      <c r="I441" s="15">
        <f>SUM($G$14,$G$33,$G$52,$G$72,$G$92,$G$111,$G$130,$G$150,$G$169,$G$189,$G$208,$G$228,$G$247,$G$267,$G$287,$G$307,$G$326,$G$345,$G$365,$G$384,$G$403,$G$422,$G$441)</f>
        <v>655421.82202879083</v>
      </c>
      <c r="J441" s="143" t="str">
        <f>IF($K439=$C441,"Intt OK","Intt CHECK IT")</f>
        <v>Intt CHECK IT</v>
      </c>
      <c r="K441" s="15"/>
    </row>
    <row r="442" spans="1:11" s="1" customFormat="1" ht="12.75" customHeight="1" x14ac:dyDescent="0.25">
      <c r="A442" s="2"/>
      <c r="B442" s="2"/>
      <c r="C442" s="10"/>
      <c r="D442" s="2"/>
      <c r="E442" s="2"/>
      <c r="F442" s="2"/>
      <c r="G442" s="73"/>
      <c r="H442" s="15"/>
      <c r="I442" s="135" t="str">
        <f>IF($I441=$G446,"OK","CHECK IT")</f>
        <v>OK</v>
      </c>
      <c r="J442" s="143"/>
      <c r="K442" s="15"/>
    </row>
    <row r="443" spans="1:11" s="1" customFormat="1" ht="12.75" customHeight="1" x14ac:dyDescent="0.25">
      <c r="A443" s="2"/>
      <c r="B443" s="438" t="s">
        <v>2</v>
      </c>
      <c r="C443" s="438"/>
      <c r="D443" s="438"/>
      <c r="E443" s="438" t="s">
        <v>3</v>
      </c>
      <c r="F443" s="438"/>
      <c r="G443" s="66" t="s">
        <v>4</v>
      </c>
      <c r="H443" s="137" t="s">
        <v>142</v>
      </c>
      <c r="I443" s="31"/>
      <c r="J443" s="2"/>
      <c r="K443" s="28"/>
    </row>
    <row r="444" spans="1:11" s="1" customFormat="1" ht="12.75" customHeight="1" x14ac:dyDescent="0.25">
      <c r="A444" s="2"/>
      <c r="B444" s="439" t="s">
        <v>133</v>
      </c>
      <c r="C444" s="439"/>
      <c r="D444" s="439"/>
      <c r="E444" s="439" t="s">
        <v>134</v>
      </c>
      <c r="F444" s="439"/>
      <c r="G444" s="4" t="s">
        <v>135</v>
      </c>
      <c r="H444" s="56">
        <v>8.5500000000000007E-2</v>
      </c>
      <c r="I444" s="45"/>
      <c r="J444" s="2"/>
      <c r="K444" s="28"/>
    </row>
    <row r="445" spans="1:11" s="1" customFormat="1" ht="12.75" customHeight="1" x14ac:dyDescent="0.25">
      <c r="A445" s="2"/>
      <c r="B445" s="3" t="s">
        <v>9</v>
      </c>
      <c r="C445" s="5" t="s">
        <v>10</v>
      </c>
      <c r="D445" s="3" t="s">
        <v>11</v>
      </c>
      <c r="E445" s="5" t="s">
        <v>12</v>
      </c>
      <c r="F445" s="3" t="s">
        <v>13</v>
      </c>
      <c r="G445" s="68" t="s">
        <v>14</v>
      </c>
      <c r="H445" s="66" t="s">
        <v>15</v>
      </c>
      <c r="I445" s="3" t="s">
        <v>16</v>
      </c>
      <c r="J445" s="2"/>
      <c r="K445" s="28"/>
    </row>
    <row r="446" spans="1:11" s="1" customFormat="1" ht="12.75" customHeight="1" x14ac:dyDescent="0.25">
      <c r="A446" s="2"/>
      <c r="B446" s="2" t="s">
        <v>27</v>
      </c>
      <c r="C446" s="6">
        <v>64220</v>
      </c>
      <c r="D446" s="6">
        <v>15000</v>
      </c>
      <c r="E446" s="6">
        <f t="shared" ref="E446:E447" si="102">$C446*8.33%</f>
        <v>5349.5259999999998</v>
      </c>
      <c r="F446" s="6">
        <v>1250</v>
      </c>
      <c r="G446" s="15">
        <f>$G$14+$G$33+$G$52+$G$72+$G$92+$G$111+$G$130+$G$150+$G$169+$G$189+$G$208+$G$228+$G$247+$G$267+$G$287+$G$307+$G$326+$G$345+$G$365+$G$384+$G$403+$G$422+$G$441</f>
        <v>655421.82202879083</v>
      </c>
      <c r="H446" s="15">
        <f t="shared" ref="H446:H447" si="103">$E446-$F446</f>
        <v>4099.5259999999998</v>
      </c>
      <c r="I446" s="31"/>
      <c r="J446" s="16"/>
      <c r="K446" s="15">
        <f>(G446)*($H$444/12)</f>
        <v>4669.8804819551351</v>
      </c>
    </row>
    <row r="447" spans="1:11" s="1" customFormat="1" ht="12.75" customHeight="1" x14ac:dyDescent="0.25">
      <c r="A447" s="2"/>
      <c r="B447" s="2" t="s">
        <v>28</v>
      </c>
      <c r="C447" s="6">
        <v>64220</v>
      </c>
      <c r="D447" s="6">
        <v>15000</v>
      </c>
      <c r="E447" s="6">
        <f t="shared" si="102"/>
        <v>5349.5259999999998</v>
      </c>
      <c r="F447" s="6">
        <v>1250</v>
      </c>
      <c r="G447" s="15">
        <f t="shared" ref="G447" si="104">$G446+$H446</f>
        <v>659521.34802879079</v>
      </c>
      <c r="H447" s="15">
        <f t="shared" si="103"/>
        <v>4099.5259999999998</v>
      </c>
      <c r="I447" s="31"/>
      <c r="J447" s="16"/>
      <c r="K447" s="15">
        <f>(G447)*($H$444/12)</f>
        <v>4699.0896047051347</v>
      </c>
    </row>
    <row r="448" spans="1:11" s="1" customFormat="1" ht="12.75" customHeight="1" x14ac:dyDescent="0.25">
      <c r="A448" s="2"/>
      <c r="B448" s="7" t="s">
        <v>22</v>
      </c>
      <c r="C448" s="8">
        <f>SUM(C446:C447)</f>
        <v>128440</v>
      </c>
      <c r="D448" s="9" t="s">
        <v>23</v>
      </c>
      <c r="E448" s="8">
        <v>10700</v>
      </c>
      <c r="F448" s="8">
        <f t="shared" ref="F448:H448" si="105">SUM(F446:F447)</f>
        <v>2500</v>
      </c>
      <c r="G448" s="8">
        <f t="shared" si="105"/>
        <v>1314943.1700575817</v>
      </c>
      <c r="H448" s="8">
        <f t="shared" si="105"/>
        <v>8199.0519999999997</v>
      </c>
      <c r="I448" s="38">
        <f>H444/12</f>
        <v>7.1250000000000003E-3</v>
      </c>
      <c r="J448" s="23"/>
      <c r="K448" s="30">
        <f>SUM(K446:K447)</f>
        <v>9368.9700866602689</v>
      </c>
    </row>
    <row r="449" spans="1:11" s="1" customFormat="1" ht="12.75" customHeight="1" x14ac:dyDescent="0.25">
      <c r="A449" s="2"/>
      <c r="B449" s="2"/>
      <c r="C449" s="2"/>
      <c r="D449" s="2"/>
      <c r="E449" s="2"/>
      <c r="F449" s="2"/>
      <c r="G449" s="15"/>
      <c r="H449" s="15"/>
      <c r="I449" s="31"/>
      <c r="J449" s="16"/>
      <c r="K449" s="15"/>
    </row>
    <row r="450" spans="1:11" s="1" customFormat="1" ht="12.75" customHeight="1" x14ac:dyDescent="0.25">
      <c r="A450" s="2"/>
      <c r="B450" s="2" t="s">
        <v>24</v>
      </c>
      <c r="C450" s="10">
        <f>G448*I448</f>
        <v>9368.9700866602707</v>
      </c>
      <c r="D450" s="2"/>
      <c r="E450" s="2"/>
      <c r="F450" s="2" t="s">
        <v>25</v>
      </c>
      <c r="G450" s="73">
        <f>$C450+$H448</f>
        <v>17568.022086660269</v>
      </c>
      <c r="H450" s="15"/>
      <c r="I450" s="6">
        <f>SUM($G$14,$G$33,$G$52,$G$72,$G$92,$G$111,$G$130,$G$150,$G$169,$G$189,$G$208,$G$228,$G$247,$G$267,$G$287,$G$307,$G$326,$G$345,$G$365,$G$384,$G$403,$G$422,$G$441)</f>
        <v>655421.82202879083</v>
      </c>
      <c r="J450" s="143" t="str">
        <f>IF($K448=$C450,"Intt OK","Intt CHECK IT")</f>
        <v>Intt OK</v>
      </c>
      <c r="K450" s="15"/>
    </row>
    <row r="451" spans="1:11" s="1" customFormat="1" ht="12.75" customHeight="1" x14ac:dyDescent="0.25">
      <c r="G451" s="28"/>
      <c r="H451" s="28"/>
      <c r="I451" s="135" t="str">
        <f>IF($I450=$G454,"OK","CHECK IT")</f>
        <v>OK</v>
      </c>
      <c r="J451" s="16"/>
      <c r="K451" s="28"/>
    </row>
    <row r="452" spans="1:11" ht="12.75" customHeight="1" thickBot="1" x14ac:dyDescent="0.3">
      <c r="B452" s="2" t="s">
        <v>61</v>
      </c>
      <c r="C452" s="10">
        <f>SUM(G441,G422,G403,G384,G365,G345,G326,G307,G287,G267,G247,G228,G208,G189,G169,G150,G130,G111,G92,G72,G52,G33,G14)</f>
        <v>655421.82202879095</v>
      </c>
      <c r="I452"/>
      <c r="J452"/>
    </row>
    <row r="453" spans="1:11" s="1" customFormat="1" ht="24" thickBot="1" x14ac:dyDescent="0.3">
      <c r="C453" s="440" t="s">
        <v>191</v>
      </c>
      <c r="D453" s="441"/>
      <c r="E453" s="441"/>
      <c r="F453" s="441"/>
      <c r="G453" s="441"/>
      <c r="H453" s="441"/>
      <c r="I453" s="441"/>
      <c r="J453" s="441"/>
      <c r="K453" s="442"/>
    </row>
    <row r="454" spans="1:11" ht="31.5" thickBot="1" x14ac:dyDescent="0.3">
      <c r="A454" s="142" t="s">
        <v>126</v>
      </c>
      <c r="C454" s="200" t="s">
        <v>189</v>
      </c>
      <c r="D454" s="201" t="s">
        <v>192</v>
      </c>
      <c r="E454" s="204" t="s">
        <v>135</v>
      </c>
      <c r="F454" s="251" t="s">
        <v>120</v>
      </c>
      <c r="G454" s="202">
        <f>SUM(G441,G422,G403,G384,G365,G345,G326,G307,G287,G267,G247,G228,G208,G189,G169,G150,G130,G111,G92,G72,G52,G33,G14)</f>
        <v>655421.82202879095</v>
      </c>
      <c r="H454" s="203" t="str">
        <f>IF(AND($C452=$G454),"OK",IF(AND($G454=$I451),"OK","CHECK IT"))</f>
        <v>OK</v>
      </c>
      <c r="I454" s="204"/>
      <c r="J454" s="205"/>
      <c r="K454" s="206"/>
    </row>
    <row r="455" spans="1:11" x14ac:dyDescent="0.25">
      <c r="A455" s="100"/>
      <c r="C455" s="100"/>
      <c r="D455" s="207" t="s">
        <v>193</v>
      </c>
      <c r="E455" s="244" t="s">
        <v>133</v>
      </c>
      <c r="F455" s="248"/>
      <c r="G455" s="208"/>
      <c r="H455" s="209">
        <f>C452-G454</f>
        <v>0</v>
      </c>
      <c r="I455" s="215"/>
      <c r="J455" s="211"/>
      <c r="K455" s="212"/>
    </row>
    <row r="456" spans="1:11" ht="15.75" x14ac:dyDescent="0.25">
      <c r="A456" s="109"/>
      <c r="C456" s="213"/>
      <c r="D456" s="207" t="s">
        <v>194</v>
      </c>
      <c r="E456" s="244" t="s">
        <v>23</v>
      </c>
      <c r="F456" s="252"/>
      <c r="G456" s="207"/>
      <c r="H456" s="214"/>
      <c r="I456" s="260"/>
      <c r="J456" s="211"/>
      <c r="K456" s="212"/>
    </row>
    <row r="457" spans="1:11" ht="36" x14ac:dyDescent="0.25">
      <c r="A457" s="113"/>
      <c r="B457" s="114"/>
      <c r="C457" s="216" t="s">
        <v>147</v>
      </c>
      <c r="D457" s="217"/>
      <c r="E457" s="218" t="s">
        <v>146</v>
      </c>
      <c r="F457" s="218" t="s">
        <v>145</v>
      </c>
      <c r="G457" s="219"/>
      <c r="H457" s="218" t="s">
        <v>144</v>
      </c>
      <c r="I457" s="220"/>
      <c r="J457" s="221"/>
      <c r="K457" s="222" t="s">
        <v>143</v>
      </c>
    </row>
    <row r="458" spans="1:11" ht="15" x14ac:dyDescent="0.25">
      <c r="A458" s="120"/>
      <c r="B458" s="59"/>
      <c r="C458" s="223">
        <f>SUM(C439,C448,C420,C401,C382,C363,C343,C324,C305,C285,C265,C245,C226,C206,C187,C167,C148,C128,C109,C90,C70,C50,C31,C12)</f>
        <v>6572480</v>
      </c>
      <c r="D458" s="224"/>
      <c r="E458" s="225">
        <f>SUM(E439,E420,E401,E382,E363,E343,E324,E305,E285,E265,E245,E226,E206,E187,E167,E148,E128,E109,E90,E70,E50,E31,E12)</f>
        <v>536788.53199999989</v>
      </c>
      <c r="F458" s="225">
        <f>SUM(F439,F420,F401,F382,F363,F343,F324,F305,F285,F265,F245,F226,F206,F187,F167,F148,F128,F109,F90,F70,F50,F31,F12)</f>
        <v>164940</v>
      </c>
      <c r="G458" s="257"/>
      <c r="H458" s="225">
        <f>SUM(H439,H420,H401,H382,H363,H343,H324,H305,H285,H265,H245,H226,H206,H187,H167,H148,H128,H109,H90,H70,H50,H31,H12)</f>
        <v>371848.53200000001</v>
      </c>
      <c r="I458" s="231"/>
      <c r="J458" s="211"/>
      <c r="K458" s="227">
        <f>SUM(K439,K420,K401,K382,K363,K343,K324,K305,K285,K265,K245,K226,K206,K187,K167,K148,K128,K109,K90,K70,K50,K31,K12)</f>
        <v>283573.29002879083</v>
      </c>
    </row>
    <row r="459" spans="1:11" ht="24" thickBot="1" x14ac:dyDescent="0.3">
      <c r="A459" s="120"/>
      <c r="B459" s="59"/>
      <c r="C459" s="228"/>
      <c r="D459" s="229"/>
      <c r="E459" s="230">
        <f>$C458*8.33%</f>
        <v>547487.58400000003</v>
      </c>
      <c r="F459" s="229"/>
      <c r="G459" s="210"/>
      <c r="H459" s="230">
        <f>$E459-$F458</f>
        <v>382547.58400000003</v>
      </c>
      <c r="I459" s="215"/>
      <c r="J459" s="211"/>
      <c r="K459" s="212"/>
    </row>
    <row r="460" spans="1:11" ht="24" thickBot="1" x14ac:dyDescent="0.3">
      <c r="A460" s="120"/>
      <c r="B460" s="59"/>
      <c r="C460" s="228"/>
      <c r="D460" s="229"/>
      <c r="E460" s="232" t="str">
        <f>IF($E458=$E459,"OK","CHECK IT")</f>
        <v>CHECK IT</v>
      </c>
      <c r="F460" s="230"/>
      <c r="G460" s="210"/>
      <c r="H460" s="232" t="str">
        <f>IF($H458=$H459,"OK","CHECK IT")</f>
        <v>CHECK IT</v>
      </c>
      <c r="I460" s="215"/>
      <c r="J460" s="211"/>
      <c r="K460" s="212"/>
    </row>
    <row r="461" spans="1:11" ht="27" thickBot="1" x14ac:dyDescent="0.3">
      <c r="A461" s="124"/>
      <c r="B461" s="59"/>
      <c r="C461" s="233"/>
      <c r="D461" s="234"/>
      <c r="E461" s="209">
        <f>$E458-$E459</f>
        <v>-10699.052000000142</v>
      </c>
      <c r="F461" s="235"/>
      <c r="G461" s="235"/>
      <c r="H461" s="209">
        <f>$H458-$H459</f>
        <v>-10699.052000000025</v>
      </c>
      <c r="I461" s="259"/>
      <c r="J461" s="259"/>
      <c r="K461" s="212"/>
    </row>
    <row r="462" spans="1:11" ht="24.75" thickBot="1" x14ac:dyDescent="0.3">
      <c r="A462" s="127"/>
      <c r="B462" s="104"/>
      <c r="C462" s="216" t="s">
        <v>143</v>
      </c>
      <c r="D462" s="236"/>
      <c r="E462" s="236"/>
      <c r="F462" s="236"/>
      <c r="G462" s="237"/>
      <c r="H462" s="237"/>
      <c r="I462" s="215"/>
      <c r="J462" s="253" t="str">
        <f>IF($C463=$K458,"Intt OK","Intt CHECK IT")</f>
        <v>Intt OK</v>
      </c>
      <c r="K462" s="254"/>
    </row>
    <row r="463" spans="1:11" ht="31.5" thickBot="1" x14ac:dyDescent="0.3">
      <c r="A463" s="179" t="s">
        <v>128</v>
      </c>
      <c r="B463" s="130"/>
      <c r="C463" s="238">
        <f>SUM(C441,C422,C403,C384,C365,C345,C326,C307,C287,C267,C247,C228,C208,C189,C169,C150,C130,C111,C92,C72,C52,C33,C14)</f>
        <v>283573.29002879077</v>
      </c>
      <c r="D463" s="239"/>
      <c r="E463" s="240" t="s">
        <v>139</v>
      </c>
      <c r="F463" s="239" t="str">
        <f>IF(G454=(H458+K458),"OK", "False")</f>
        <v>OK</v>
      </c>
      <c r="G463" s="241"/>
      <c r="H463" s="241"/>
      <c r="I463" s="255"/>
      <c r="J463" s="243">
        <f>$C463-$K458</f>
        <v>0</v>
      </c>
      <c r="K463" s="256"/>
    </row>
    <row r="464" spans="1:11" ht="26.25" x14ac:dyDescent="0.4">
      <c r="F464" s="178" t="s">
        <v>132</v>
      </c>
      <c r="I464"/>
      <c r="J464"/>
    </row>
    <row r="465" spans="2:11" ht="15" x14ac:dyDescent="0.25">
      <c r="I465"/>
      <c r="J465"/>
    </row>
    <row r="466" spans="2:11" ht="15" x14ac:dyDescent="0.25">
      <c r="I466"/>
      <c r="J466"/>
    </row>
    <row r="469" spans="2:11" ht="105" x14ac:dyDescent="0.25">
      <c r="B469" s="353" t="s">
        <v>245</v>
      </c>
      <c r="C469" s="353" t="s">
        <v>246</v>
      </c>
      <c r="D469" s="353" t="s">
        <v>247</v>
      </c>
      <c r="E469" s="353" t="s">
        <v>248</v>
      </c>
      <c r="F469" s="353" t="s">
        <v>249</v>
      </c>
      <c r="G469" s="353" t="s">
        <v>250</v>
      </c>
      <c r="H469" s="353" t="s">
        <v>251</v>
      </c>
      <c r="I469" s="353" t="s">
        <v>252</v>
      </c>
    </row>
    <row r="470" spans="2:11" ht="15" x14ac:dyDescent="0.25">
      <c r="B470" s="354" t="s">
        <v>267</v>
      </c>
      <c r="C470" s="355" t="s">
        <v>255</v>
      </c>
      <c r="D470" s="12">
        <v>0</v>
      </c>
      <c r="E470" s="356">
        <f>SUM(D470*8.33%)</f>
        <v>0</v>
      </c>
      <c r="F470" s="356">
        <f>SUM(D470-G470)*1.16%</f>
        <v>0</v>
      </c>
      <c r="G470" s="354">
        <v>0</v>
      </c>
      <c r="I470" s="361">
        <f t="shared" ref="I470" si="106">SUM(H470*12%/12)</f>
        <v>0</v>
      </c>
    </row>
    <row r="471" spans="2:11" ht="15" x14ac:dyDescent="0.25">
      <c r="B471" s="354" t="s">
        <v>267</v>
      </c>
      <c r="C471" s="355">
        <v>35034</v>
      </c>
      <c r="D471" s="6">
        <v>3649</v>
      </c>
      <c r="E471" s="358">
        <f>SUM(D471*8.33%)</f>
        <v>303.96170000000001</v>
      </c>
      <c r="F471" s="356">
        <v>0</v>
      </c>
      <c r="G471" s="358">
        <v>303.96170000000001</v>
      </c>
      <c r="H471" s="356" t="s">
        <v>54</v>
      </c>
      <c r="I471" s="354"/>
    </row>
    <row r="472" spans="2:11" ht="15" x14ac:dyDescent="0.25">
      <c r="B472" s="354" t="s">
        <v>267</v>
      </c>
      <c r="C472" s="355">
        <v>35065</v>
      </c>
      <c r="D472" s="6">
        <v>3836</v>
      </c>
      <c r="E472" s="358">
        <f t="shared" ref="E472:E535" si="107">SUM(D472*8.33%)</f>
        <v>319.53879999999998</v>
      </c>
      <c r="F472" s="356">
        <v>0</v>
      </c>
      <c r="G472" s="358">
        <v>319.53879999999998</v>
      </c>
      <c r="H472" s="356" t="s">
        <v>54</v>
      </c>
      <c r="I472" s="354"/>
    </row>
    <row r="473" spans="2:11" ht="15" x14ac:dyDescent="0.25">
      <c r="B473" s="354" t="s">
        <v>267</v>
      </c>
      <c r="C473" s="355">
        <v>35096</v>
      </c>
      <c r="D473" s="6">
        <v>3983</v>
      </c>
      <c r="E473" s="358">
        <f t="shared" si="107"/>
        <v>331.78390000000002</v>
      </c>
      <c r="F473" s="356">
        <v>0</v>
      </c>
      <c r="G473" s="358">
        <v>331.78390000000002</v>
      </c>
      <c r="H473" s="356" t="s">
        <v>54</v>
      </c>
      <c r="I473" s="354"/>
    </row>
    <row r="474" spans="2:11" ht="15" x14ac:dyDescent="0.25">
      <c r="B474" s="354" t="s">
        <v>267</v>
      </c>
      <c r="C474" s="355">
        <v>35125</v>
      </c>
      <c r="D474" s="6">
        <v>3983</v>
      </c>
      <c r="E474" s="358">
        <f t="shared" si="107"/>
        <v>331.78390000000002</v>
      </c>
      <c r="F474" s="356">
        <v>0</v>
      </c>
      <c r="G474" s="358">
        <v>331.78390000000002</v>
      </c>
      <c r="H474" s="356" t="s">
        <v>54</v>
      </c>
      <c r="I474" s="354"/>
      <c r="K474" s="370">
        <f>SUM(D471:D474)</f>
        <v>15451</v>
      </c>
    </row>
    <row r="475" spans="2:11" ht="15" x14ac:dyDescent="0.25">
      <c r="B475" s="354" t="s">
        <v>267</v>
      </c>
      <c r="C475" s="355">
        <v>35156</v>
      </c>
      <c r="D475" s="6">
        <v>3983</v>
      </c>
      <c r="E475" s="358">
        <f t="shared" si="107"/>
        <v>331.78390000000002</v>
      </c>
      <c r="F475" s="356">
        <v>0</v>
      </c>
      <c r="G475" s="358">
        <v>331.78390000000002</v>
      </c>
      <c r="H475" s="356">
        <v>0</v>
      </c>
      <c r="I475" s="354"/>
    </row>
    <row r="476" spans="2:11" ht="15" x14ac:dyDescent="0.25">
      <c r="B476" s="354" t="s">
        <v>267</v>
      </c>
      <c r="C476" s="355">
        <v>35186</v>
      </c>
      <c r="D476" s="6">
        <v>4177</v>
      </c>
      <c r="E476" s="358">
        <f t="shared" si="107"/>
        <v>347.94409999999999</v>
      </c>
      <c r="F476" s="356">
        <v>0</v>
      </c>
      <c r="G476" s="358">
        <v>347.94409999999999</v>
      </c>
      <c r="H476" s="356">
        <v>0</v>
      </c>
      <c r="I476" s="354"/>
    </row>
    <row r="477" spans="2:11" ht="15" x14ac:dyDescent="0.25">
      <c r="B477" s="354" t="s">
        <v>267</v>
      </c>
      <c r="C477" s="355">
        <v>35217</v>
      </c>
      <c r="D477" s="6">
        <v>4177</v>
      </c>
      <c r="E477" s="358">
        <f t="shared" si="107"/>
        <v>347.94409999999999</v>
      </c>
      <c r="F477" s="356">
        <v>0</v>
      </c>
      <c r="G477" s="358">
        <v>347.94409999999999</v>
      </c>
      <c r="H477" s="356">
        <v>0</v>
      </c>
      <c r="I477" s="354" t="s">
        <v>54</v>
      </c>
    </row>
    <row r="478" spans="2:11" ht="15" x14ac:dyDescent="0.25">
      <c r="B478" s="354" t="s">
        <v>267</v>
      </c>
      <c r="C478" s="355">
        <v>35247</v>
      </c>
      <c r="D478" s="6">
        <v>4177</v>
      </c>
      <c r="E478" s="358">
        <f t="shared" si="107"/>
        <v>347.94409999999999</v>
      </c>
      <c r="F478" s="356">
        <v>0</v>
      </c>
      <c r="G478" s="358">
        <v>347.94409999999999</v>
      </c>
      <c r="H478" s="356">
        <v>0</v>
      </c>
      <c r="I478" s="354"/>
    </row>
    <row r="479" spans="2:11" ht="15" x14ac:dyDescent="0.25">
      <c r="B479" s="354" t="s">
        <v>267</v>
      </c>
      <c r="C479" s="355">
        <v>35278</v>
      </c>
      <c r="D479" s="6">
        <v>4177</v>
      </c>
      <c r="E479" s="358">
        <f t="shared" si="107"/>
        <v>347.94409999999999</v>
      </c>
      <c r="F479" s="356">
        <v>0</v>
      </c>
      <c r="G479" s="358">
        <v>347.94409999999999</v>
      </c>
      <c r="H479" s="356">
        <v>0</v>
      </c>
      <c r="I479" s="354"/>
    </row>
    <row r="480" spans="2:11" ht="15" x14ac:dyDescent="0.25">
      <c r="B480" s="354" t="s">
        <v>267</v>
      </c>
      <c r="C480" s="355">
        <v>35309</v>
      </c>
      <c r="D480" s="6">
        <v>4177</v>
      </c>
      <c r="E480" s="358">
        <f t="shared" si="107"/>
        <v>347.94409999999999</v>
      </c>
      <c r="F480" s="356">
        <v>0</v>
      </c>
      <c r="G480" s="358">
        <v>347.94409999999999</v>
      </c>
      <c r="H480" s="356">
        <v>0</v>
      </c>
      <c r="I480" s="354"/>
    </row>
    <row r="481" spans="2:11" ht="15" x14ac:dyDescent="0.25">
      <c r="B481" s="354" t="s">
        <v>267</v>
      </c>
      <c r="C481" s="355">
        <v>35339</v>
      </c>
      <c r="D481" s="6">
        <v>4177</v>
      </c>
      <c r="E481" s="358">
        <f t="shared" si="107"/>
        <v>347.94409999999999</v>
      </c>
      <c r="F481" s="356">
        <v>0</v>
      </c>
      <c r="G481" s="358">
        <v>347.94409999999999</v>
      </c>
      <c r="H481" s="356">
        <v>0</v>
      </c>
      <c r="I481" s="354"/>
    </row>
    <row r="482" spans="2:11" ht="15" x14ac:dyDescent="0.25">
      <c r="B482" s="354" t="s">
        <v>267</v>
      </c>
      <c r="C482" s="355">
        <v>35370</v>
      </c>
      <c r="D482" s="6">
        <v>4390</v>
      </c>
      <c r="E482" s="358">
        <f t="shared" si="107"/>
        <v>365.68700000000001</v>
      </c>
      <c r="F482" s="356">
        <v>0</v>
      </c>
      <c r="G482" s="358">
        <v>365.68700000000001</v>
      </c>
      <c r="H482" s="356">
        <v>0</v>
      </c>
      <c r="I482" s="354"/>
    </row>
    <row r="483" spans="2:11" ht="15" x14ac:dyDescent="0.25">
      <c r="B483" s="354" t="s">
        <v>267</v>
      </c>
      <c r="C483" s="355">
        <v>35400</v>
      </c>
      <c r="D483" s="6">
        <v>4390</v>
      </c>
      <c r="E483" s="358">
        <f t="shared" si="107"/>
        <v>365.68700000000001</v>
      </c>
      <c r="F483" s="356">
        <v>0</v>
      </c>
      <c r="G483" s="358">
        <v>365.68700000000001</v>
      </c>
      <c r="H483" s="356">
        <v>0</v>
      </c>
      <c r="I483" s="354"/>
    </row>
    <row r="484" spans="2:11" ht="15" x14ac:dyDescent="0.25">
      <c r="B484" s="354" t="s">
        <v>267</v>
      </c>
      <c r="C484" s="355">
        <v>35431</v>
      </c>
      <c r="D484" s="6">
        <v>4390</v>
      </c>
      <c r="E484" s="358">
        <f t="shared" si="107"/>
        <v>365.68700000000001</v>
      </c>
      <c r="F484" s="356">
        <v>0</v>
      </c>
      <c r="G484" s="358">
        <v>365.68700000000001</v>
      </c>
      <c r="H484" s="356">
        <v>0</v>
      </c>
      <c r="I484" s="354"/>
    </row>
    <row r="485" spans="2:11" ht="15" x14ac:dyDescent="0.25">
      <c r="B485" s="354" t="s">
        <v>267</v>
      </c>
      <c r="C485" s="355">
        <v>35462</v>
      </c>
      <c r="D485" s="6">
        <v>4551</v>
      </c>
      <c r="E485" s="358">
        <f t="shared" si="107"/>
        <v>379.09829999999999</v>
      </c>
      <c r="F485" s="356">
        <v>0</v>
      </c>
      <c r="G485" s="358">
        <v>379.09829999999999</v>
      </c>
      <c r="H485" s="356">
        <v>0</v>
      </c>
      <c r="I485" s="354"/>
    </row>
    <row r="486" spans="2:11" ht="15" x14ac:dyDescent="0.25">
      <c r="B486" s="354" t="s">
        <v>267</v>
      </c>
      <c r="C486" s="355">
        <v>35490</v>
      </c>
      <c r="D486" s="6">
        <v>4551</v>
      </c>
      <c r="E486" s="358">
        <f t="shared" si="107"/>
        <v>379.09829999999999</v>
      </c>
      <c r="F486" s="356">
        <v>0</v>
      </c>
      <c r="G486" s="358">
        <v>379.09829999999999</v>
      </c>
      <c r="H486" s="356">
        <v>0</v>
      </c>
      <c r="I486" s="354"/>
      <c r="K486" s="370">
        <f>SUM(D475:D486)</f>
        <v>51317</v>
      </c>
    </row>
    <row r="487" spans="2:11" ht="15" x14ac:dyDescent="0.25">
      <c r="B487" s="354" t="s">
        <v>267</v>
      </c>
      <c r="C487" s="355">
        <v>35521</v>
      </c>
      <c r="D487" s="6">
        <v>4551</v>
      </c>
      <c r="E487" s="358">
        <f t="shared" si="107"/>
        <v>379.09829999999999</v>
      </c>
      <c r="F487" s="356">
        <v>0</v>
      </c>
      <c r="G487" s="358">
        <v>379.09829999999999</v>
      </c>
      <c r="H487" s="356">
        <v>0</v>
      </c>
      <c r="I487" s="354"/>
    </row>
    <row r="488" spans="2:11" ht="15" x14ac:dyDescent="0.25">
      <c r="B488" s="354" t="s">
        <v>267</v>
      </c>
      <c r="C488" s="355">
        <v>35551</v>
      </c>
      <c r="D488" s="6">
        <v>4551</v>
      </c>
      <c r="E488" s="358">
        <f t="shared" si="107"/>
        <v>379.09829999999999</v>
      </c>
      <c r="F488" s="356">
        <v>0</v>
      </c>
      <c r="G488" s="358">
        <v>379.09829999999999</v>
      </c>
      <c r="H488" s="356">
        <v>0</v>
      </c>
      <c r="I488" s="354"/>
    </row>
    <row r="489" spans="2:11" ht="15" x14ac:dyDescent="0.25">
      <c r="B489" s="354" t="s">
        <v>267</v>
      </c>
      <c r="C489" s="355">
        <v>35582</v>
      </c>
      <c r="D489" s="6">
        <v>4551</v>
      </c>
      <c r="E489" s="358">
        <f t="shared" si="107"/>
        <v>379.09829999999999</v>
      </c>
      <c r="F489" s="356">
        <v>0</v>
      </c>
      <c r="G489" s="358">
        <v>379.09829999999999</v>
      </c>
      <c r="H489" s="356">
        <v>0</v>
      </c>
      <c r="I489" s="354"/>
    </row>
    <row r="490" spans="2:11" ht="15" x14ac:dyDescent="0.25">
      <c r="B490" s="354" t="s">
        <v>267</v>
      </c>
      <c r="C490" s="355">
        <v>35612</v>
      </c>
      <c r="D490" s="6">
        <v>4551</v>
      </c>
      <c r="E490" s="358">
        <f t="shared" si="107"/>
        <v>379.09829999999999</v>
      </c>
      <c r="F490" s="356">
        <v>0</v>
      </c>
      <c r="G490" s="358">
        <v>379.09829999999999</v>
      </c>
      <c r="H490" s="356">
        <v>0</v>
      </c>
      <c r="I490" s="354"/>
    </row>
    <row r="491" spans="2:11" ht="15" x14ac:dyDescent="0.25">
      <c r="B491" s="354" t="s">
        <v>267</v>
      </c>
      <c r="C491" s="355">
        <v>35643</v>
      </c>
      <c r="D491" s="6">
        <v>4551</v>
      </c>
      <c r="E491" s="358">
        <f t="shared" si="107"/>
        <v>379.09829999999999</v>
      </c>
      <c r="F491" s="356">
        <v>0</v>
      </c>
      <c r="G491" s="358">
        <v>379.09829999999999</v>
      </c>
      <c r="H491" s="356">
        <v>0</v>
      </c>
      <c r="I491" s="354"/>
    </row>
    <row r="492" spans="2:11" ht="15" x14ac:dyDescent="0.25">
      <c r="B492" s="354" t="s">
        <v>267</v>
      </c>
      <c r="C492" s="355">
        <v>35674</v>
      </c>
      <c r="D492" s="6">
        <v>4753</v>
      </c>
      <c r="E492" s="358">
        <f t="shared" si="107"/>
        <v>395.92489999999998</v>
      </c>
      <c r="F492" s="356">
        <v>0</v>
      </c>
      <c r="G492" s="358">
        <v>395.92489999999998</v>
      </c>
      <c r="H492" s="356">
        <v>0</v>
      </c>
      <c r="I492" s="354"/>
    </row>
    <row r="493" spans="2:11" ht="15" x14ac:dyDescent="0.25">
      <c r="B493" s="354" t="s">
        <v>267</v>
      </c>
      <c r="C493" s="355">
        <v>35704</v>
      </c>
      <c r="D493" s="6">
        <v>4753</v>
      </c>
      <c r="E493" s="358">
        <f t="shared" si="107"/>
        <v>395.92489999999998</v>
      </c>
      <c r="F493" s="356">
        <v>0</v>
      </c>
      <c r="G493" s="358">
        <v>395.92489999999998</v>
      </c>
      <c r="H493" s="356">
        <v>0</v>
      </c>
      <c r="I493" s="354"/>
    </row>
    <row r="494" spans="2:11" ht="15" x14ac:dyDescent="0.25">
      <c r="B494" s="354" t="s">
        <v>267</v>
      </c>
      <c r="C494" s="355">
        <v>35735</v>
      </c>
      <c r="D494" s="6">
        <v>4753</v>
      </c>
      <c r="E494" s="358">
        <f t="shared" si="107"/>
        <v>395.92489999999998</v>
      </c>
      <c r="F494" s="356">
        <v>0</v>
      </c>
      <c r="G494" s="358">
        <v>395.92489999999998</v>
      </c>
      <c r="H494" s="356">
        <v>0</v>
      </c>
      <c r="I494" s="354"/>
    </row>
    <row r="495" spans="2:11" ht="15" x14ac:dyDescent="0.25">
      <c r="B495" s="354" t="s">
        <v>267</v>
      </c>
      <c r="C495" s="355">
        <v>35765</v>
      </c>
      <c r="D495" s="6">
        <v>4753</v>
      </c>
      <c r="E495" s="358">
        <f t="shared" si="107"/>
        <v>395.92489999999998</v>
      </c>
      <c r="F495" s="356">
        <v>0</v>
      </c>
      <c r="G495" s="358">
        <v>395.92489999999998</v>
      </c>
      <c r="H495" s="356">
        <v>0</v>
      </c>
      <c r="I495" s="354"/>
    </row>
    <row r="496" spans="2:11" ht="15" x14ac:dyDescent="0.25">
      <c r="B496" s="354" t="s">
        <v>267</v>
      </c>
      <c r="C496" s="355">
        <v>35796</v>
      </c>
      <c r="D496" s="6">
        <v>4955</v>
      </c>
      <c r="E496" s="358">
        <f t="shared" si="107"/>
        <v>412.75150000000002</v>
      </c>
      <c r="F496" s="356">
        <v>0</v>
      </c>
      <c r="G496" s="358">
        <v>412.75150000000002</v>
      </c>
      <c r="H496" s="356">
        <v>0</v>
      </c>
      <c r="I496" s="354"/>
    </row>
    <row r="497" spans="2:11" ht="15" x14ac:dyDescent="0.25">
      <c r="B497" s="354" t="s">
        <v>267</v>
      </c>
      <c r="C497" s="355">
        <v>35827</v>
      </c>
      <c r="D497" s="6">
        <v>5130</v>
      </c>
      <c r="E497" s="358">
        <f t="shared" si="107"/>
        <v>427.32900000000001</v>
      </c>
      <c r="F497" s="356">
        <v>0</v>
      </c>
      <c r="G497" s="358">
        <v>417</v>
      </c>
      <c r="H497" s="356">
        <f t="shared" ref="H497:H534" si="108">SUM(E497-G497)</f>
        <v>10.329000000000008</v>
      </c>
      <c r="I497" s="361">
        <v>0</v>
      </c>
    </row>
    <row r="498" spans="2:11" ht="15" x14ac:dyDescent="0.25">
      <c r="B498" s="354" t="s">
        <v>267</v>
      </c>
      <c r="C498" s="355">
        <v>35855</v>
      </c>
      <c r="D498" s="6">
        <v>5130</v>
      </c>
      <c r="E498" s="358">
        <f t="shared" si="107"/>
        <v>427.32900000000001</v>
      </c>
      <c r="F498" s="356">
        <v>0</v>
      </c>
      <c r="G498" s="358">
        <v>417</v>
      </c>
      <c r="H498" s="356">
        <f t="shared" si="108"/>
        <v>10.329000000000008</v>
      </c>
      <c r="I498" s="361">
        <v>0</v>
      </c>
      <c r="K498" s="370">
        <f>SUM(D487:D498)</f>
        <v>56982</v>
      </c>
    </row>
    <row r="499" spans="2:11" ht="15" x14ac:dyDescent="0.25">
      <c r="B499" s="354" t="s">
        <v>267</v>
      </c>
      <c r="C499" s="355">
        <v>35886</v>
      </c>
      <c r="D499" s="6">
        <v>5130</v>
      </c>
      <c r="E499" s="358">
        <f t="shared" si="107"/>
        <v>427.32900000000001</v>
      </c>
      <c r="F499" s="356">
        <v>0</v>
      </c>
      <c r="G499" s="358">
        <v>417</v>
      </c>
      <c r="H499" s="356">
        <f t="shared" si="108"/>
        <v>10.329000000000008</v>
      </c>
      <c r="I499" s="361">
        <v>0</v>
      </c>
      <c r="K499" s="370" t="s">
        <v>54</v>
      </c>
    </row>
    <row r="500" spans="2:11" ht="15" x14ac:dyDescent="0.25">
      <c r="B500" s="354" t="s">
        <v>267</v>
      </c>
      <c r="C500" s="355">
        <v>35916</v>
      </c>
      <c r="D500" s="6">
        <v>5366</v>
      </c>
      <c r="E500" s="358">
        <f t="shared" si="107"/>
        <v>446.98779999999999</v>
      </c>
      <c r="F500" s="356">
        <v>0</v>
      </c>
      <c r="G500" s="358">
        <v>417</v>
      </c>
      <c r="H500" s="356">
        <f t="shared" si="108"/>
        <v>29.987799999999993</v>
      </c>
      <c r="I500" s="361">
        <v>0</v>
      </c>
    </row>
    <row r="501" spans="2:11" ht="15" x14ac:dyDescent="0.25">
      <c r="B501" s="354" t="s">
        <v>267</v>
      </c>
      <c r="C501" s="355">
        <v>35947</v>
      </c>
      <c r="D501" s="6">
        <v>5366</v>
      </c>
      <c r="E501" s="358">
        <f t="shared" si="107"/>
        <v>446.98779999999999</v>
      </c>
      <c r="F501" s="356">
        <v>0</v>
      </c>
      <c r="G501" s="358">
        <v>417</v>
      </c>
      <c r="H501" s="356">
        <f t="shared" si="108"/>
        <v>29.987799999999993</v>
      </c>
      <c r="I501" s="361">
        <v>0</v>
      </c>
    </row>
    <row r="502" spans="2:11" ht="15" x14ac:dyDescent="0.25">
      <c r="B502" s="354" t="s">
        <v>267</v>
      </c>
      <c r="C502" s="355">
        <v>35977</v>
      </c>
      <c r="D502" s="6">
        <v>5366</v>
      </c>
      <c r="E502" s="358">
        <f t="shared" si="107"/>
        <v>446.98779999999999</v>
      </c>
      <c r="F502" s="356">
        <v>0</v>
      </c>
      <c r="G502" s="358">
        <v>417</v>
      </c>
      <c r="H502" s="356">
        <f t="shared" si="108"/>
        <v>29.987799999999993</v>
      </c>
      <c r="I502" s="361">
        <v>0</v>
      </c>
    </row>
    <row r="503" spans="2:11" ht="15" x14ac:dyDescent="0.25">
      <c r="B503" s="354" t="s">
        <v>267</v>
      </c>
      <c r="C503" s="355">
        <v>36008</v>
      </c>
      <c r="D503" s="6">
        <v>5366</v>
      </c>
      <c r="E503" s="358">
        <f t="shared" si="107"/>
        <v>446.98779999999999</v>
      </c>
      <c r="F503" s="356">
        <v>0</v>
      </c>
      <c r="G503" s="358">
        <v>417</v>
      </c>
      <c r="H503" s="356">
        <f t="shared" si="108"/>
        <v>29.987799999999993</v>
      </c>
      <c r="I503" s="361">
        <v>0</v>
      </c>
    </row>
    <row r="504" spans="2:11" ht="15" x14ac:dyDescent="0.25">
      <c r="B504" s="354" t="s">
        <v>267</v>
      </c>
      <c r="C504" s="355">
        <v>36039</v>
      </c>
      <c r="D504" s="6">
        <v>5366</v>
      </c>
      <c r="E504" s="358">
        <f t="shared" si="107"/>
        <v>446.98779999999999</v>
      </c>
      <c r="F504" s="356">
        <v>0</v>
      </c>
      <c r="G504" s="358">
        <v>417</v>
      </c>
      <c r="H504" s="356">
        <f t="shared" si="108"/>
        <v>29.987799999999993</v>
      </c>
      <c r="I504" s="361">
        <v>0</v>
      </c>
    </row>
    <row r="505" spans="2:11" ht="15" x14ac:dyDescent="0.25">
      <c r="B505" s="354" t="s">
        <v>267</v>
      </c>
      <c r="C505" s="355">
        <v>36069</v>
      </c>
      <c r="D505" s="6">
        <v>5366</v>
      </c>
      <c r="E505" s="358">
        <f t="shared" si="107"/>
        <v>446.98779999999999</v>
      </c>
      <c r="F505" s="356">
        <v>0</v>
      </c>
      <c r="G505" s="358">
        <v>417</v>
      </c>
      <c r="H505" s="356">
        <f t="shared" si="108"/>
        <v>29.987799999999993</v>
      </c>
      <c r="I505" s="361">
        <v>0</v>
      </c>
    </row>
    <row r="506" spans="2:11" ht="15" x14ac:dyDescent="0.25">
      <c r="B506" s="354" t="s">
        <v>267</v>
      </c>
      <c r="C506" s="355">
        <v>36100</v>
      </c>
      <c r="D506" s="6">
        <v>5366</v>
      </c>
      <c r="E506" s="358">
        <f t="shared" si="107"/>
        <v>446.98779999999999</v>
      </c>
      <c r="F506" s="356">
        <v>0</v>
      </c>
      <c r="G506" s="358">
        <v>417</v>
      </c>
      <c r="H506" s="356">
        <f t="shared" si="108"/>
        <v>29.987799999999993</v>
      </c>
      <c r="I506" s="361">
        <v>0</v>
      </c>
    </row>
    <row r="507" spans="2:11" ht="15" x14ac:dyDescent="0.25">
      <c r="B507" s="354" t="s">
        <v>267</v>
      </c>
      <c r="C507" s="355">
        <v>36130</v>
      </c>
      <c r="D507" s="6">
        <v>5790</v>
      </c>
      <c r="E507" s="358">
        <f t="shared" si="107"/>
        <v>482.30700000000002</v>
      </c>
      <c r="F507" s="356">
        <v>0</v>
      </c>
      <c r="G507" s="358">
        <v>417</v>
      </c>
      <c r="H507" s="356">
        <f t="shared" si="108"/>
        <v>65.307000000000016</v>
      </c>
      <c r="I507" s="361">
        <v>0</v>
      </c>
    </row>
    <row r="508" spans="2:11" ht="15" x14ac:dyDescent="0.25">
      <c r="B508" s="354" t="s">
        <v>267</v>
      </c>
      <c r="C508" s="355">
        <v>36161</v>
      </c>
      <c r="D508" s="6">
        <v>5790</v>
      </c>
      <c r="E508" s="358">
        <f t="shared" si="107"/>
        <v>482.30700000000002</v>
      </c>
      <c r="F508" s="356">
        <v>0</v>
      </c>
      <c r="G508" s="358">
        <v>417</v>
      </c>
      <c r="H508" s="356">
        <f t="shared" si="108"/>
        <v>65.307000000000016</v>
      </c>
      <c r="I508" s="361">
        <v>0</v>
      </c>
    </row>
    <row r="509" spans="2:11" ht="15" x14ac:dyDescent="0.25">
      <c r="B509" s="354" t="s">
        <v>267</v>
      </c>
      <c r="C509" s="355">
        <v>36192</v>
      </c>
      <c r="D509" s="6">
        <v>5989</v>
      </c>
      <c r="E509" s="358">
        <f t="shared" si="107"/>
        <v>498.88369999999998</v>
      </c>
      <c r="F509" s="356">
        <v>0</v>
      </c>
      <c r="G509" s="358">
        <v>417</v>
      </c>
      <c r="H509" s="356">
        <f t="shared" si="108"/>
        <v>81.883699999999976</v>
      </c>
      <c r="I509" s="361">
        <v>0</v>
      </c>
    </row>
    <row r="510" spans="2:11" ht="15" x14ac:dyDescent="0.25">
      <c r="B510" s="354" t="s">
        <v>267</v>
      </c>
      <c r="C510" s="355">
        <v>36220</v>
      </c>
      <c r="D510" s="6">
        <v>21442</v>
      </c>
      <c r="E510" s="358">
        <f t="shared" si="107"/>
        <v>1786.1186</v>
      </c>
      <c r="F510" s="356">
        <v>0</v>
      </c>
      <c r="G510" s="358">
        <v>417</v>
      </c>
      <c r="H510" s="356">
        <f t="shared" si="108"/>
        <v>1369.1186</v>
      </c>
      <c r="I510" s="361">
        <v>0</v>
      </c>
      <c r="K510" s="370">
        <f>SUM(D499:D510)</f>
        <v>81703</v>
      </c>
    </row>
    <row r="511" spans="2:11" ht="15" x14ac:dyDescent="0.25">
      <c r="B511" s="354" t="s">
        <v>267</v>
      </c>
      <c r="C511" s="355">
        <v>36251</v>
      </c>
      <c r="D511" s="6">
        <v>21241</v>
      </c>
      <c r="E511" s="358">
        <f t="shared" si="107"/>
        <v>1769.3752999999999</v>
      </c>
      <c r="F511" s="356">
        <v>0</v>
      </c>
      <c r="G511" s="358">
        <v>417</v>
      </c>
      <c r="H511" s="356">
        <f t="shared" si="108"/>
        <v>1352.3752999999999</v>
      </c>
      <c r="I511" s="361">
        <v>0</v>
      </c>
    </row>
    <row r="512" spans="2:11" ht="15" x14ac:dyDescent="0.25">
      <c r="B512" s="354" t="s">
        <v>267</v>
      </c>
      <c r="C512" s="355">
        <v>36281</v>
      </c>
      <c r="D512" s="6">
        <v>7442</v>
      </c>
      <c r="E512" s="358">
        <f t="shared" si="107"/>
        <v>619.91859999999997</v>
      </c>
      <c r="F512" s="356">
        <v>0</v>
      </c>
      <c r="G512" s="358">
        <v>417</v>
      </c>
      <c r="H512" s="356">
        <f t="shared" si="108"/>
        <v>202.91859999999997</v>
      </c>
      <c r="I512" s="361">
        <v>0</v>
      </c>
    </row>
    <row r="513" spans="2:11" ht="15" x14ac:dyDescent="0.25">
      <c r="B513" s="354" t="s">
        <v>267</v>
      </c>
      <c r="C513" s="355">
        <v>36312</v>
      </c>
      <c r="D513" s="6">
        <v>7442</v>
      </c>
      <c r="E513" s="358">
        <f t="shared" si="107"/>
        <v>619.91859999999997</v>
      </c>
      <c r="F513" s="356">
        <v>0</v>
      </c>
      <c r="G513" s="358">
        <v>417</v>
      </c>
      <c r="H513" s="356">
        <f t="shared" si="108"/>
        <v>202.91859999999997</v>
      </c>
      <c r="I513" s="361">
        <v>0</v>
      </c>
    </row>
    <row r="514" spans="2:11" ht="15" x14ac:dyDescent="0.25">
      <c r="B514" s="354" t="s">
        <v>267</v>
      </c>
      <c r="C514" s="355">
        <v>36342</v>
      </c>
      <c r="D514" s="6">
        <v>7442</v>
      </c>
      <c r="E514" s="358">
        <f t="shared" si="107"/>
        <v>619.91859999999997</v>
      </c>
      <c r="F514" s="356">
        <v>0</v>
      </c>
      <c r="G514" s="358">
        <v>417</v>
      </c>
      <c r="H514" s="356">
        <f t="shared" si="108"/>
        <v>202.91859999999997</v>
      </c>
      <c r="I514" s="361">
        <v>0</v>
      </c>
    </row>
    <row r="515" spans="2:11" ht="15" x14ac:dyDescent="0.25">
      <c r="B515" s="354" t="s">
        <v>267</v>
      </c>
      <c r="C515" s="355">
        <v>36373</v>
      </c>
      <c r="D515" s="6">
        <v>7442</v>
      </c>
      <c r="E515" s="358">
        <f t="shared" si="107"/>
        <v>619.91859999999997</v>
      </c>
      <c r="F515" s="356">
        <v>0</v>
      </c>
      <c r="G515" s="358">
        <v>417</v>
      </c>
      <c r="H515" s="356">
        <f t="shared" si="108"/>
        <v>202.91859999999997</v>
      </c>
      <c r="I515" s="361">
        <v>0</v>
      </c>
    </row>
    <row r="516" spans="2:11" ht="15" x14ac:dyDescent="0.25">
      <c r="B516" s="354" t="s">
        <v>267</v>
      </c>
      <c r="C516" s="355">
        <v>36404</v>
      </c>
      <c r="D516" s="6">
        <v>8052</v>
      </c>
      <c r="E516" s="358">
        <f t="shared" si="107"/>
        <v>670.73159999999996</v>
      </c>
      <c r="F516" s="356">
        <v>0</v>
      </c>
      <c r="G516" s="354">
        <v>417</v>
      </c>
      <c r="H516" s="356">
        <f t="shared" si="108"/>
        <v>253.73159999999996</v>
      </c>
      <c r="I516" s="361">
        <v>0</v>
      </c>
    </row>
    <row r="517" spans="2:11" ht="15" x14ac:dyDescent="0.25">
      <c r="B517" s="354" t="s">
        <v>267</v>
      </c>
      <c r="C517" s="355">
        <v>36434</v>
      </c>
      <c r="D517" s="6">
        <v>8052</v>
      </c>
      <c r="E517" s="358">
        <f t="shared" si="107"/>
        <v>670.73159999999996</v>
      </c>
      <c r="F517" s="356">
        <v>0</v>
      </c>
      <c r="G517" s="354">
        <v>417</v>
      </c>
      <c r="H517" s="356">
        <f t="shared" si="108"/>
        <v>253.73159999999996</v>
      </c>
      <c r="I517" s="361">
        <v>0</v>
      </c>
    </row>
    <row r="518" spans="2:11" ht="15" x14ac:dyDescent="0.25">
      <c r="B518" s="354" t="s">
        <v>267</v>
      </c>
      <c r="C518" s="355">
        <v>36465</v>
      </c>
      <c r="D518" s="6">
        <v>8052</v>
      </c>
      <c r="E518" s="358">
        <f t="shared" si="107"/>
        <v>670.73159999999996</v>
      </c>
      <c r="F518" s="356">
        <v>0</v>
      </c>
      <c r="G518" s="354">
        <v>417</v>
      </c>
      <c r="H518" s="356">
        <f t="shared" si="108"/>
        <v>253.73159999999996</v>
      </c>
      <c r="I518" s="361">
        <v>0</v>
      </c>
    </row>
    <row r="519" spans="2:11" ht="15" x14ac:dyDescent="0.25">
      <c r="B519" s="354" t="s">
        <v>267</v>
      </c>
      <c r="C519" s="355">
        <v>36495</v>
      </c>
      <c r="D519" s="6">
        <v>8052</v>
      </c>
      <c r="E519" s="358">
        <f t="shared" si="107"/>
        <v>670.73159999999996</v>
      </c>
      <c r="F519" s="356">
        <v>0</v>
      </c>
      <c r="G519" s="354">
        <v>417</v>
      </c>
      <c r="H519" s="356">
        <f t="shared" si="108"/>
        <v>253.73159999999996</v>
      </c>
      <c r="I519" s="361">
        <v>0</v>
      </c>
    </row>
    <row r="520" spans="2:11" ht="15" x14ac:dyDescent="0.25">
      <c r="B520" s="354" t="s">
        <v>267</v>
      </c>
      <c r="C520" s="355">
        <v>36526</v>
      </c>
      <c r="D520" s="6">
        <v>8052</v>
      </c>
      <c r="E520" s="358">
        <f t="shared" si="107"/>
        <v>670.73159999999996</v>
      </c>
      <c r="F520" s="356">
        <v>0</v>
      </c>
      <c r="G520" s="354">
        <v>417</v>
      </c>
      <c r="H520" s="356">
        <f t="shared" si="108"/>
        <v>253.73159999999996</v>
      </c>
      <c r="I520" s="361">
        <v>0</v>
      </c>
    </row>
    <row r="521" spans="2:11" ht="15" x14ac:dyDescent="0.25">
      <c r="B521" s="354" t="s">
        <v>267</v>
      </c>
      <c r="C521" s="355">
        <v>36557</v>
      </c>
      <c r="D521" s="6">
        <v>8316</v>
      </c>
      <c r="E521" s="358">
        <f t="shared" si="107"/>
        <v>692.72280000000001</v>
      </c>
      <c r="F521" s="356">
        <v>0</v>
      </c>
      <c r="G521" s="354">
        <v>417</v>
      </c>
      <c r="H521" s="356">
        <f t="shared" si="108"/>
        <v>275.72280000000001</v>
      </c>
      <c r="I521" s="361">
        <v>0</v>
      </c>
    </row>
    <row r="522" spans="2:11" ht="15" x14ac:dyDescent="0.25">
      <c r="B522" s="354" t="s">
        <v>267</v>
      </c>
      <c r="C522" s="355">
        <v>36586</v>
      </c>
      <c r="D522" s="6">
        <v>8316</v>
      </c>
      <c r="E522" s="358">
        <f t="shared" si="107"/>
        <v>692.72280000000001</v>
      </c>
      <c r="F522" s="356">
        <v>0</v>
      </c>
      <c r="G522" s="354">
        <v>417</v>
      </c>
      <c r="H522" s="356">
        <f t="shared" si="108"/>
        <v>275.72280000000001</v>
      </c>
      <c r="I522" s="361">
        <v>0</v>
      </c>
      <c r="K522" s="370">
        <f>SUM(D511:D522)</f>
        <v>107901</v>
      </c>
    </row>
    <row r="523" spans="2:11" ht="15" x14ac:dyDescent="0.25">
      <c r="B523" s="354" t="s">
        <v>267</v>
      </c>
      <c r="C523" s="355">
        <v>36617</v>
      </c>
      <c r="D523" s="6">
        <v>8316</v>
      </c>
      <c r="E523" s="358">
        <f t="shared" si="107"/>
        <v>692.72280000000001</v>
      </c>
      <c r="F523" s="356">
        <v>0</v>
      </c>
      <c r="G523" s="354">
        <v>417</v>
      </c>
      <c r="H523" s="356">
        <f t="shared" si="108"/>
        <v>275.72280000000001</v>
      </c>
      <c r="I523" s="361">
        <v>0</v>
      </c>
    </row>
    <row r="524" spans="2:11" ht="15" x14ac:dyDescent="0.25">
      <c r="B524" s="354" t="s">
        <v>267</v>
      </c>
      <c r="C524" s="355">
        <v>36647</v>
      </c>
      <c r="D524" s="6">
        <v>8631</v>
      </c>
      <c r="E524" s="358">
        <f t="shared" si="107"/>
        <v>718.96230000000003</v>
      </c>
      <c r="F524" s="356">
        <v>0</v>
      </c>
      <c r="G524" s="354">
        <v>417</v>
      </c>
      <c r="H524" s="356">
        <f t="shared" si="108"/>
        <v>301.96230000000003</v>
      </c>
      <c r="I524" s="361">
        <v>0</v>
      </c>
    </row>
    <row r="525" spans="2:11" ht="15" x14ac:dyDescent="0.25">
      <c r="B525" s="354" t="s">
        <v>267</v>
      </c>
      <c r="C525" s="355">
        <v>36678</v>
      </c>
      <c r="D525" s="6">
        <v>8631</v>
      </c>
      <c r="E525" s="358">
        <f t="shared" si="107"/>
        <v>718.96230000000003</v>
      </c>
      <c r="F525" s="356">
        <v>0</v>
      </c>
      <c r="G525" s="354">
        <v>417</v>
      </c>
      <c r="H525" s="356">
        <f t="shared" si="108"/>
        <v>301.96230000000003</v>
      </c>
      <c r="I525" s="361">
        <v>0</v>
      </c>
    </row>
    <row r="526" spans="2:11" ht="15" x14ac:dyDescent="0.25">
      <c r="B526" s="354" t="s">
        <v>267</v>
      </c>
      <c r="C526" s="355">
        <v>36708</v>
      </c>
      <c r="D526" s="6">
        <v>8631</v>
      </c>
      <c r="E526" s="358">
        <f t="shared" si="107"/>
        <v>718.96230000000003</v>
      </c>
      <c r="F526" s="356">
        <v>0</v>
      </c>
      <c r="G526" s="354">
        <v>417</v>
      </c>
      <c r="H526" s="356">
        <f t="shared" si="108"/>
        <v>301.96230000000003</v>
      </c>
      <c r="I526" s="361">
        <v>0</v>
      </c>
    </row>
    <row r="527" spans="2:11" ht="15" x14ac:dyDescent="0.25">
      <c r="B527" s="354" t="s">
        <v>267</v>
      </c>
      <c r="C527" s="355">
        <v>36739</v>
      </c>
      <c r="D527" s="6">
        <v>8631</v>
      </c>
      <c r="E527" s="358">
        <f t="shared" si="107"/>
        <v>718.96230000000003</v>
      </c>
      <c r="F527" s="356">
        <v>0</v>
      </c>
      <c r="G527" s="354">
        <v>417</v>
      </c>
      <c r="H527" s="356">
        <f t="shared" si="108"/>
        <v>301.96230000000003</v>
      </c>
      <c r="I527" s="361">
        <v>0</v>
      </c>
    </row>
    <row r="528" spans="2:11" ht="15" x14ac:dyDescent="0.25">
      <c r="B528" s="354" t="s">
        <v>267</v>
      </c>
      <c r="C528" s="355">
        <v>36770</v>
      </c>
      <c r="D528" s="6">
        <v>8631</v>
      </c>
      <c r="E528" s="358">
        <f t="shared" si="107"/>
        <v>718.96230000000003</v>
      </c>
      <c r="F528" s="356">
        <v>0</v>
      </c>
      <c r="G528" s="354">
        <v>417</v>
      </c>
      <c r="H528" s="356">
        <f t="shared" si="108"/>
        <v>301.96230000000003</v>
      </c>
      <c r="I528" s="361">
        <v>0</v>
      </c>
    </row>
    <row r="529" spans="2:11" ht="15" x14ac:dyDescent="0.25">
      <c r="B529" s="354" t="s">
        <v>267</v>
      </c>
      <c r="C529" s="355">
        <v>36800</v>
      </c>
      <c r="D529" s="6">
        <v>8631</v>
      </c>
      <c r="E529" s="358">
        <f t="shared" si="107"/>
        <v>718.96230000000003</v>
      </c>
      <c r="F529" s="356">
        <v>0</v>
      </c>
      <c r="G529" s="354">
        <v>417</v>
      </c>
      <c r="H529" s="356">
        <f t="shared" si="108"/>
        <v>301.96230000000003</v>
      </c>
      <c r="I529" s="361">
        <v>0</v>
      </c>
    </row>
    <row r="530" spans="2:11" ht="15" x14ac:dyDescent="0.25">
      <c r="B530" s="354" t="s">
        <v>267</v>
      </c>
      <c r="C530" s="355">
        <v>36831</v>
      </c>
      <c r="D530" s="6">
        <v>8694</v>
      </c>
      <c r="E530" s="358">
        <f t="shared" si="107"/>
        <v>724.21019999999999</v>
      </c>
      <c r="F530" s="356">
        <v>0</v>
      </c>
      <c r="G530" s="354">
        <v>417</v>
      </c>
      <c r="H530" s="356">
        <f t="shared" si="108"/>
        <v>307.21019999999999</v>
      </c>
      <c r="I530" s="361">
        <v>0</v>
      </c>
    </row>
    <row r="531" spans="2:11" ht="15" x14ac:dyDescent="0.25">
      <c r="B531" s="354" t="s">
        <v>267</v>
      </c>
      <c r="C531" s="355">
        <v>36861</v>
      </c>
      <c r="D531" s="6">
        <v>8694</v>
      </c>
      <c r="E531" s="358">
        <f t="shared" si="107"/>
        <v>724.21019999999999</v>
      </c>
      <c r="F531" s="356">
        <v>0</v>
      </c>
      <c r="G531" s="354">
        <v>417</v>
      </c>
      <c r="H531" s="356">
        <f t="shared" si="108"/>
        <v>307.21019999999999</v>
      </c>
      <c r="I531" s="361">
        <v>0</v>
      </c>
    </row>
    <row r="532" spans="2:11" ht="15" x14ac:dyDescent="0.25">
      <c r="B532" s="354" t="s">
        <v>267</v>
      </c>
      <c r="C532" s="355">
        <v>36892</v>
      </c>
      <c r="D532" s="6">
        <v>8694</v>
      </c>
      <c r="E532" s="358">
        <f t="shared" si="107"/>
        <v>724.21019999999999</v>
      </c>
      <c r="F532" s="356">
        <v>0</v>
      </c>
      <c r="G532" s="354">
        <v>417</v>
      </c>
      <c r="H532" s="356">
        <f t="shared" si="108"/>
        <v>307.21019999999999</v>
      </c>
      <c r="I532" s="361">
        <v>0</v>
      </c>
    </row>
    <row r="533" spans="2:11" ht="15" x14ac:dyDescent="0.25">
      <c r="B533" s="354" t="s">
        <v>267</v>
      </c>
      <c r="C533" s="355">
        <v>36923</v>
      </c>
      <c r="D533" s="6">
        <v>9005</v>
      </c>
      <c r="E533" s="358">
        <f t="shared" si="107"/>
        <v>750.11649999999997</v>
      </c>
      <c r="F533" s="356">
        <v>0</v>
      </c>
      <c r="G533" s="354">
        <v>417</v>
      </c>
      <c r="H533" s="356">
        <f t="shared" si="108"/>
        <v>333.11649999999997</v>
      </c>
      <c r="I533" s="361">
        <v>0</v>
      </c>
    </row>
    <row r="534" spans="2:11" ht="15" x14ac:dyDescent="0.25">
      <c r="B534" s="354" t="s">
        <v>267</v>
      </c>
      <c r="C534" s="355">
        <v>36951</v>
      </c>
      <c r="D534" s="6">
        <v>9005</v>
      </c>
      <c r="E534" s="358">
        <f t="shared" si="107"/>
        <v>750.11649999999997</v>
      </c>
      <c r="F534" s="356">
        <v>0</v>
      </c>
      <c r="G534" s="354">
        <v>417</v>
      </c>
      <c r="H534" s="356">
        <f t="shared" si="108"/>
        <v>333.11649999999997</v>
      </c>
      <c r="I534" s="361">
        <v>0</v>
      </c>
      <c r="K534" s="370">
        <f>SUM(D523:D534)</f>
        <v>104194</v>
      </c>
    </row>
    <row r="535" spans="2:11" ht="15" x14ac:dyDescent="0.25">
      <c r="B535" s="354" t="s">
        <v>267</v>
      </c>
      <c r="C535" s="355">
        <v>36982</v>
      </c>
      <c r="D535" s="6">
        <v>9005</v>
      </c>
      <c r="E535" s="358">
        <f t="shared" si="107"/>
        <v>750.11649999999997</v>
      </c>
      <c r="F535" s="356">
        <v>0</v>
      </c>
      <c r="G535" s="354">
        <v>417</v>
      </c>
      <c r="H535" s="356">
        <f t="shared" ref="H535:H598" si="109">SUM(E535-G535)</f>
        <v>333.11649999999997</v>
      </c>
      <c r="I535" s="361">
        <v>0</v>
      </c>
    </row>
    <row r="536" spans="2:11" ht="15" x14ac:dyDescent="0.25">
      <c r="B536" s="354" t="s">
        <v>267</v>
      </c>
      <c r="C536" s="355">
        <v>37012</v>
      </c>
      <c r="D536" s="6">
        <v>9005</v>
      </c>
      <c r="E536" s="358">
        <f t="shared" ref="E536:E595" si="110">SUM(D536*8.33%)</f>
        <v>750.11649999999997</v>
      </c>
      <c r="F536" s="356">
        <v>0</v>
      </c>
      <c r="G536" s="354">
        <v>417</v>
      </c>
      <c r="H536" s="356">
        <f t="shared" si="109"/>
        <v>333.11649999999997</v>
      </c>
      <c r="I536" s="361">
        <v>0</v>
      </c>
    </row>
    <row r="537" spans="2:11" ht="15" x14ac:dyDescent="0.25">
      <c r="B537" s="354" t="s">
        <v>267</v>
      </c>
      <c r="C537" s="355">
        <v>37043</v>
      </c>
      <c r="D537" s="6">
        <v>9005</v>
      </c>
      <c r="E537" s="358">
        <f t="shared" si="110"/>
        <v>750.11649999999997</v>
      </c>
      <c r="F537" s="356">
        <v>0</v>
      </c>
      <c r="G537" s="354">
        <v>417</v>
      </c>
      <c r="H537" s="356">
        <f t="shared" si="109"/>
        <v>333.11649999999997</v>
      </c>
      <c r="I537" s="361">
        <v>0</v>
      </c>
    </row>
    <row r="538" spans="2:11" ht="15" x14ac:dyDescent="0.25">
      <c r="B538" s="354" t="s">
        <v>267</v>
      </c>
      <c r="C538" s="355">
        <v>37073</v>
      </c>
      <c r="D538" s="6">
        <v>9005</v>
      </c>
      <c r="E538" s="358">
        <f t="shared" si="110"/>
        <v>750.11649999999997</v>
      </c>
      <c r="F538" s="356">
        <v>0</v>
      </c>
      <c r="G538" s="363">
        <v>541</v>
      </c>
      <c r="H538" s="356">
        <f t="shared" si="109"/>
        <v>209.11649999999997</v>
      </c>
      <c r="I538" s="361">
        <v>0</v>
      </c>
    </row>
    <row r="539" spans="2:11" ht="15" x14ac:dyDescent="0.25">
      <c r="B539" s="354" t="s">
        <v>267</v>
      </c>
      <c r="C539" s="355">
        <v>37104</v>
      </c>
      <c r="D539" s="6">
        <v>9200</v>
      </c>
      <c r="E539" s="358">
        <f t="shared" si="110"/>
        <v>766.36</v>
      </c>
      <c r="F539" s="356">
        <v>0</v>
      </c>
      <c r="G539" s="363">
        <v>541</v>
      </c>
      <c r="H539" s="356">
        <f t="shared" si="109"/>
        <v>225.36</v>
      </c>
      <c r="I539" s="361">
        <v>0</v>
      </c>
    </row>
    <row r="540" spans="2:11" ht="15" x14ac:dyDescent="0.25">
      <c r="B540" s="354" t="s">
        <v>267</v>
      </c>
      <c r="C540" s="355">
        <v>37135</v>
      </c>
      <c r="D540" s="6">
        <v>9200</v>
      </c>
      <c r="E540" s="358">
        <f t="shared" si="110"/>
        <v>766.36</v>
      </c>
      <c r="F540" s="356">
        <v>0</v>
      </c>
      <c r="G540" s="363">
        <v>541</v>
      </c>
      <c r="H540" s="356">
        <f t="shared" si="109"/>
        <v>225.36</v>
      </c>
      <c r="I540" s="361">
        <v>0</v>
      </c>
    </row>
    <row r="541" spans="2:11" ht="15" x14ac:dyDescent="0.25">
      <c r="B541" s="354" t="s">
        <v>267</v>
      </c>
      <c r="C541" s="355">
        <v>37165</v>
      </c>
      <c r="D541" s="6">
        <v>9200</v>
      </c>
      <c r="E541" s="358">
        <f t="shared" si="110"/>
        <v>766.36</v>
      </c>
      <c r="F541" s="356">
        <v>0</v>
      </c>
      <c r="G541" s="363">
        <v>541</v>
      </c>
      <c r="H541" s="356">
        <f t="shared" si="109"/>
        <v>225.36</v>
      </c>
      <c r="I541" s="361">
        <v>0</v>
      </c>
    </row>
    <row r="542" spans="2:11" ht="15" x14ac:dyDescent="0.25">
      <c r="B542" s="354" t="s">
        <v>267</v>
      </c>
      <c r="C542" s="355">
        <v>37196</v>
      </c>
      <c r="D542" s="6">
        <v>9200</v>
      </c>
      <c r="E542" s="358">
        <f t="shared" si="110"/>
        <v>766.36</v>
      </c>
      <c r="F542" s="356">
        <v>0</v>
      </c>
      <c r="G542" s="363">
        <v>541</v>
      </c>
      <c r="H542" s="356">
        <f t="shared" si="109"/>
        <v>225.36</v>
      </c>
      <c r="I542" s="361">
        <v>0</v>
      </c>
    </row>
    <row r="543" spans="2:11" ht="15" x14ac:dyDescent="0.25">
      <c r="B543" s="354" t="s">
        <v>267</v>
      </c>
      <c r="C543" s="355">
        <v>37226</v>
      </c>
      <c r="D543" s="6">
        <v>9200</v>
      </c>
      <c r="E543" s="358">
        <f t="shared" si="110"/>
        <v>766.36</v>
      </c>
      <c r="F543" s="356">
        <v>0</v>
      </c>
      <c r="G543" s="363">
        <v>541</v>
      </c>
      <c r="H543" s="356">
        <f t="shared" si="109"/>
        <v>225.36</v>
      </c>
      <c r="I543" s="361">
        <v>0</v>
      </c>
    </row>
    <row r="544" spans="2:11" ht="15" x14ac:dyDescent="0.25">
      <c r="B544" s="354" t="s">
        <v>267</v>
      </c>
      <c r="C544" s="355">
        <v>37257</v>
      </c>
      <c r="D544" s="6">
        <v>9200</v>
      </c>
      <c r="E544" s="358">
        <f t="shared" si="110"/>
        <v>766.36</v>
      </c>
      <c r="F544" s="356">
        <v>0</v>
      </c>
      <c r="G544" s="363">
        <v>541</v>
      </c>
      <c r="H544" s="356">
        <f t="shared" si="109"/>
        <v>225.36</v>
      </c>
      <c r="I544" s="361">
        <v>0</v>
      </c>
    </row>
    <row r="545" spans="2:11" ht="15" x14ac:dyDescent="0.25">
      <c r="B545" s="354" t="s">
        <v>267</v>
      </c>
      <c r="C545" s="355">
        <v>37288</v>
      </c>
      <c r="D545" s="6">
        <v>9518</v>
      </c>
      <c r="E545" s="358">
        <f t="shared" si="110"/>
        <v>792.84939999999995</v>
      </c>
      <c r="F545" s="356">
        <v>0</v>
      </c>
      <c r="G545" s="363">
        <v>541</v>
      </c>
      <c r="H545" s="356">
        <f t="shared" si="109"/>
        <v>251.84939999999995</v>
      </c>
      <c r="I545" s="361">
        <v>0</v>
      </c>
    </row>
    <row r="546" spans="2:11" ht="15" x14ac:dyDescent="0.25">
      <c r="B546" s="354" t="s">
        <v>267</v>
      </c>
      <c r="C546" s="355">
        <v>37316</v>
      </c>
      <c r="D546" s="6">
        <v>9518</v>
      </c>
      <c r="E546" s="358">
        <f t="shared" si="110"/>
        <v>792.84939999999995</v>
      </c>
      <c r="F546" s="356">
        <v>0</v>
      </c>
      <c r="G546" s="363">
        <v>541</v>
      </c>
      <c r="H546" s="356">
        <f t="shared" si="109"/>
        <v>251.84939999999995</v>
      </c>
      <c r="I546" s="361">
        <v>0</v>
      </c>
      <c r="K546" s="370">
        <f>SUM(D535:D546)</f>
        <v>110256</v>
      </c>
    </row>
    <row r="547" spans="2:11" ht="15" x14ac:dyDescent="0.25">
      <c r="B547" s="354" t="s">
        <v>267</v>
      </c>
      <c r="C547" s="355">
        <v>37347</v>
      </c>
      <c r="D547" s="6">
        <v>9518</v>
      </c>
      <c r="E547" s="358">
        <f t="shared" si="110"/>
        <v>792.84939999999995</v>
      </c>
      <c r="F547" s="356">
        <v>0</v>
      </c>
      <c r="G547" s="363">
        <v>541</v>
      </c>
      <c r="H547" s="356">
        <f t="shared" si="109"/>
        <v>251.84939999999995</v>
      </c>
      <c r="I547" s="361">
        <v>0</v>
      </c>
    </row>
    <row r="548" spans="2:11" ht="15" x14ac:dyDescent="0.25">
      <c r="B548" s="354" t="s">
        <v>267</v>
      </c>
      <c r="C548" s="355">
        <v>37377</v>
      </c>
      <c r="D548" s="6">
        <v>9518</v>
      </c>
      <c r="E548" s="358">
        <f t="shared" si="110"/>
        <v>792.84939999999995</v>
      </c>
      <c r="F548" s="356">
        <v>0</v>
      </c>
      <c r="G548" s="363">
        <v>541</v>
      </c>
      <c r="H548" s="356">
        <f t="shared" si="109"/>
        <v>251.84939999999995</v>
      </c>
      <c r="I548" s="361">
        <v>0</v>
      </c>
    </row>
    <row r="549" spans="2:11" ht="15" x14ac:dyDescent="0.25">
      <c r="B549" s="354" t="s">
        <v>267</v>
      </c>
      <c r="C549" s="355">
        <v>37408</v>
      </c>
      <c r="D549" s="6">
        <v>9518</v>
      </c>
      <c r="E549" s="358">
        <f t="shared" si="110"/>
        <v>792.84939999999995</v>
      </c>
      <c r="F549" s="356">
        <v>0</v>
      </c>
      <c r="G549" s="363">
        <v>541</v>
      </c>
      <c r="H549" s="356">
        <f t="shared" si="109"/>
        <v>251.84939999999995</v>
      </c>
      <c r="I549" s="361">
        <v>0</v>
      </c>
    </row>
    <row r="550" spans="2:11" ht="15" x14ac:dyDescent="0.25">
      <c r="B550" s="354" t="s">
        <v>267</v>
      </c>
      <c r="C550" s="355">
        <v>37438</v>
      </c>
      <c r="D550" s="6">
        <v>9518</v>
      </c>
      <c r="E550" s="358">
        <f t="shared" si="110"/>
        <v>792.84939999999995</v>
      </c>
      <c r="F550" s="356">
        <v>0</v>
      </c>
      <c r="G550" s="363">
        <v>541</v>
      </c>
      <c r="H550" s="356">
        <f t="shared" si="109"/>
        <v>251.84939999999995</v>
      </c>
      <c r="I550" s="361">
        <v>0</v>
      </c>
    </row>
    <row r="551" spans="2:11" ht="15" x14ac:dyDescent="0.25">
      <c r="B551" s="354" t="s">
        <v>267</v>
      </c>
      <c r="C551" s="355">
        <v>37469</v>
      </c>
      <c r="D551" s="6">
        <v>9518</v>
      </c>
      <c r="E551" s="358">
        <f t="shared" si="110"/>
        <v>792.84939999999995</v>
      </c>
      <c r="F551" s="356">
        <v>0</v>
      </c>
      <c r="G551" s="363">
        <v>541</v>
      </c>
      <c r="H551" s="356">
        <f t="shared" si="109"/>
        <v>251.84939999999995</v>
      </c>
      <c r="I551" s="361">
        <v>0</v>
      </c>
    </row>
    <row r="552" spans="2:11" ht="15" x14ac:dyDescent="0.25">
      <c r="B552" s="354" t="s">
        <v>267</v>
      </c>
      <c r="C552" s="355">
        <v>37500</v>
      </c>
      <c r="D552" s="6">
        <v>9518</v>
      </c>
      <c r="E552" s="358">
        <f t="shared" si="110"/>
        <v>792.84939999999995</v>
      </c>
      <c r="F552" s="356">
        <v>0</v>
      </c>
      <c r="G552" s="363">
        <v>541</v>
      </c>
      <c r="H552" s="356">
        <f t="shared" si="109"/>
        <v>251.84939999999995</v>
      </c>
      <c r="I552" s="361">
        <v>0</v>
      </c>
    </row>
    <row r="553" spans="2:11" ht="15" x14ac:dyDescent="0.25">
      <c r="B553" s="354" t="s">
        <v>267</v>
      </c>
      <c r="C553" s="355">
        <v>37530</v>
      </c>
      <c r="D553" s="6">
        <v>9518</v>
      </c>
      <c r="E553" s="358">
        <f t="shared" si="110"/>
        <v>792.84939999999995</v>
      </c>
      <c r="F553" s="356">
        <v>0</v>
      </c>
      <c r="G553" s="363">
        <v>541</v>
      </c>
      <c r="H553" s="356">
        <f t="shared" si="109"/>
        <v>251.84939999999995</v>
      </c>
      <c r="I553" s="361">
        <v>0</v>
      </c>
    </row>
    <row r="554" spans="2:11" ht="15" x14ac:dyDescent="0.25">
      <c r="B554" s="354" t="s">
        <v>267</v>
      </c>
      <c r="C554" s="355">
        <v>37561</v>
      </c>
      <c r="D554" s="6">
        <v>9518</v>
      </c>
      <c r="E554" s="358">
        <f t="shared" si="110"/>
        <v>792.84939999999995</v>
      </c>
      <c r="F554" s="356">
        <v>0</v>
      </c>
      <c r="G554" s="363">
        <v>541</v>
      </c>
      <c r="H554" s="356">
        <f t="shared" si="109"/>
        <v>251.84939999999995</v>
      </c>
      <c r="I554" s="361">
        <v>0</v>
      </c>
    </row>
    <row r="555" spans="2:11" ht="15" x14ac:dyDescent="0.25">
      <c r="B555" s="354" t="s">
        <v>267</v>
      </c>
      <c r="C555" s="355">
        <v>37591</v>
      </c>
      <c r="D555" s="6">
        <v>9518</v>
      </c>
      <c r="E555" s="358">
        <f t="shared" si="110"/>
        <v>792.84939999999995</v>
      </c>
      <c r="F555" s="356">
        <v>0</v>
      </c>
      <c r="G555" s="363">
        <v>541</v>
      </c>
      <c r="H555" s="356">
        <f t="shared" si="109"/>
        <v>251.84939999999995</v>
      </c>
      <c r="I555" s="361">
        <v>0</v>
      </c>
    </row>
    <row r="556" spans="2:11" ht="15" x14ac:dyDescent="0.25">
      <c r="B556" s="354" t="s">
        <v>267</v>
      </c>
      <c r="C556" s="355">
        <v>37622</v>
      </c>
      <c r="D556" s="6">
        <v>9835</v>
      </c>
      <c r="E556" s="358">
        <f t="shared" si="110"/>
        <v>819.25549999999998</v>
      </c>
      <c r="F556" s="356">
        <v>0</v>
      </c>
      <c r="G556" s="363">
        <v>541</v>
      </c>
      <c r="H556" s="356">
        <f t="shared" si="109"/>
        <v>278.25549999999998</v>
      </c>
      <c r="I556" s="361">
        <v>0</v>
      </c>
    </row>
    <row r="557" spans="2:11" ht="15" x14ac:dyDescent="0.25">
      <c r="B557" s="354" t="s">
        <v>267</v>
      </c>
      <c r="C557" s="355">
        <v>37653</v>
      </c>
      <c r="D557" s="6">
        <v>10152</v>
      </c>
      <c r="E557" s="358">
        <f t="shared" si="110"/>
        <v>845.66160000000002</v>
      </c>
      <c r="F557" s="356">
        <v>0</v>
      </c>
      <c r="G557" s="363">
        <v>541</v>
      </c>
      <c r="H557" s="356">
        <f t="shared" si="109"/>
        <v>304.66160000000002</v>
      </c>
      <c r="I557" s="361">
        <v>0</v>
      </c>
    </row>
    <row r="558" spans="2:11" ht="15" x14ac:dyDescent="0.25">
      <c r="B558" s="354" t="s">
        <v>267</v>
      </c>
      <c r="C558" s="355">
        <v>37681</v>
      </c>
      <c r="D558" s="6">
        <v>12004</v>
      </c>
      <c r="E558" s="358">
        <f t="shared" si="110"/>
        <v>999.93319999999994</v>
      </c>
      <c r="F558" s="356">
        <v>0</v>
      </c>
      <c r="G558" s="363">
        <v>541</v>
      </c>
      <c r="H558" s="356">
        <f t="shared" si="109"/>
        <v>458.93319999999994</v>
      </c>
      <c r="I558" s="361">
        <v>0</v>
      </c>
      <c r="K558" s="370">
        <f>SUM(D547:D558)</f>
        <v>117653</v>
      </c>
    </row>
    <row r="559" spans="2:11" ht="15" x14ac:dyDescent="0.25">
      <c r="B559" s="354" t="s">
        <v>267</v>
      </c>
      <c r="C559" s="355">
        <v>37712</v>
      </c>
      <c r="D559" s="6">
        <v>10152</v>
      </c>
      <c r="E559" s="358">
        <f t="shared" si="110"/>
        <v>845.66160000000002</v>
      </c>
      <c r="F559" s="356">
        <v>0</v>
      </c>
      <c r="G559" s="363">
        <v>541</v>
      </c>
      <c r="H559" s="356">
        <f t="shared" si="109"/>
        <v>304.66160000000002</v>
      </c>
      <c r="I559" s="361">
        <v>0</v>
      </c>
    </row>
    <row r="560" spans="2:11" ht="15" x14ac:dyDescent="0.25">
      <c r="B560" s="354" t="s">
        <v>267</v>
      </c>
      <c r="C560" s="355">
        <v>37742</v>
      </c>
      <c r="D560" s="6">
        <v>10152</v>
      </c>
      <c r="E560" s="358">
        <f t="shared" si="110"/>
        <v>845.66160000000002</v>
      </c>
      <c r="F560" s="356">
        <v>0</v>
      </c>
      <c r="G560" s="363">
        <v>541</v>
      </c>
      <c r="H560" s="356">
        <f t="shared" si="109"/>
        <v>304.66160000000002</v>
      </c>
      <c r="I560" s="361">
        <v>0</v>
      </c>
    </row>
    <row r="561" spans="2:11" ht="15" x14ac:dyDescent="0.25">
      <c r="B561" s="354" t="s">
        <v>267</v>
      </c>
      <c r="C561" s="355">
        <v>37773</v>
      </c>
      <c r="D561" s="6">
        <v>10152</v>
      </c>
      <c r="E561" s="358">
        <f t="shared" si="110"/>
        <v>845.66160000000002</v>
      </c>
      <c r="F561" s="356">
        <v>0</v>
      </c>
      <c r="G561" s="363">
        <v>541</v>
      </c>
      <c r="H561" s="356">
        <f t="shared" si="109"/>
        <v>304.66160000000002</v>
      </c>
      <c r="I561" s="361">
        <v>0</v>
      </c>
    </row>
    <row r="562" spans="2:11" ht="15" x14ac:dyDescent="0.25">
      <c r="B562" s="354" t="s">
        <v>267</v>
      </c>
      <c r="C562" s="355">
        <v>37803</v>
      </c>
      <c r="D562" s="6">
        <v>10152</v>
      </c>
      <c r="E562" s="358">
        <f t="shared" si="110"/>
        <v>845.66160000000002</v>
      </c>
      <c r="F562" s="356">
        <v>0</v>
      </c>
      <c r="G562" s="363">
        <v>541</v>
      </c>
      <c r="H562" s="356">
        <f t="shared" si="109"/>
        <v>304.66160000000002</v>
      </c>
      <c r="I562" s="361">
        <v>0</v>
      </c>
    </row>
    <row r="563" spans="2:11" ht="15" x14ac:dyDescent="0.25">
      <c r="B563" s="354" t="s">
        <v>267</v>
      </c>
      <c r="C563" s="355">
        <v>37834</v>
      </c>
      <c r="D563" s="6">
        <v>10152</v>
      </c>
      <c r="E563" s="358">
        <f t="shared" si="110"/>
        <v>845.66160000000002</v>
      </c>
      <c r="F563" s="356">
        <v>0</v>
      </c>
      <c r="G563" s="363">
        <v>541</v>
      </c>
      <c r="H563" s="356">
        <f t="shared" si="109"/>
        <v>304.66160000000002</v>
      </c>
      <c r="I563" s="361">
        <v>0</v>
      </c>
    </row>
    <row r="564" spans="2:11" ht="15" x14ac:dyDescent="0.25">
      <c r="B564" s="354" t="s">
        <v>267</v>
      </c>
      <c r="C564" s="355">
        <v>37865</v>
      </c>
      <c r="D564" s="6">
        <v>10152</v>
      </c>
      <c r="E564" s="358">
        <f t="shared" si="110"/>
        <v>845.66160000000002</v>
      </c>
      <c r="F564" s="356">
        <v>0</v>
      </c>
      <c r="G564" s="363">
        <v>541</v>
      </c>
      <c r="H564" s="356">
        <f t="shared" si="109"/>
        <v>304.66160000000002</v>
      </c>
      <c r="I564" s="361">
        <v>0</v>
      </c>
    </row>
    <row r="565" spans="2:11" ht="15" x14ac:dyDescent="0.25">
      <c r="B565" s="354" t="s">
        <v>267</v>
      </c>
      <c r="C565" s="355">
        <v>37895</v>
      </c>
      <c r="D565" s="6">
        <v>10152</v>
      </c>
      <c r="E565" s="358">
        <f t="shared" si="110"/>
        <v>845.66160000000002</v>
      </c>
      <c r="F565" s="356">
        <v>0</v>
      </c>
      <c r="G565" s="363">
        <v>541</v>
      </c>
      <c r="H565" s="356">
        <f t="shared" si="109"/>
        <v>304.66160000000002</v>
      </c>
      <c r="I565" s="361">
        <v>0</v>
      </c>
    </row>
    <row r="566" spans="2:11" ht="15" x14ac:dyDescent="0.25">
      <c r="B566" s="354" t="s">
        <v>267</v>
      </c>
      <c r="C566" s="355">
        <v>37926</v>
      </c>
      <c r="D566" s="6">
        <v>10152</v>
      </c>
      <c r="E566" s="358">
        <f t="shared" si="110"/>
        <v>845.66160000000002</v>
      </c>
      <c r="F566" s="356">
        <v>0</v>
      </c>
      <c r="G566" s="363">
        <v>541</v>
      </c>
      <c r="H566" s="356">
        <f t="shared" si="109"/>
        <v>304.66160000000002</v>
      </c>
      <c r="I566" s="361">
        <v>0</v>
      </c>
    </row>
    <row r="567" spans="2:11" ht="15" x14ac:dyDescent="0.25">
      <c r="B567" s="354" t="s">
        <v>267</v>
      </c>
      <c r="C567" s="355">
        <v>37956</v>
      </c>
      <c r="D567" s="6">
        <v>10152</v>
      </c>
      <c r="E567" s="358">
        <f t="shared" si="110"/>
        <v>845.66160000000002</v>
      </c>
      <c r="F567" s="356">
        <v>0</v>
      </c>
      <c r="G567" s="363">
        <v>541</v>
      </c>
      <c r="H567" s="356">
        <f t="shared" si="109"/>
        <v>304.66160000000002</v>
      </c>
      <c r="I567" s="361">
        <v>0</v>
      </c>
    </row>
    <row r="568" spans="2:11" ht="15" x14ac:dyDescent="0.25">
      <c r="B568" s="354" t="s">
        <v>267</v>
      </c>
      <c r="C568" s="355">
        <v>37987</v>
      </c>
      <c r="D568" s="6">
        <v>10152</v>
      </c>
      <c r="E568" s="358">
        <f t="shared" si="110"/>
        <v>845.66160000000002</v>
      </c>
      <c r="F568" s="356">
        <v>0</v>
      </c>
      <c r="G568" s="363">
        <v>541</v>
      </c>
      <c r="H568" s="356">
        <f t="shared" si="109"/>
        <v>304.66160000000002</v>
      </c>
      <c r="I568" s="361">
        <v>0</v>
      </c>
    </row>
    <row r="569" spans="2:11" ht="15" x14ac:dyDescent="0.25">
      <c r="B569" s="354" t="s">
        <v>267</v>
      </c>
      <c r="C569" s="355">
        <v>38018</v>
      </c>
      <c r="D569" s="6">
        <v>10766</v>
      </c>
      <c r="E569" s="358">
        <f t="shared" si="110"/>
        <v>896.80780000000004</v>
      </c>
      <c r="F569" s="356">
        <v>0</v>
      </c>
      <c r="G569" s="363">
        <v>541</v>
      </c>
      <c r="H569" s="356">
        <f t="shared" si="109"/>
        <v>355.80780000000004</v>
      </c>
      <c r="I569" s="361">
        <v>0</v>
      </c>
    </row>
    <row r="570" spans="2:11" ht="15" x14ac:dyDescent="0.25">
      <c r="B570" s="354" t="s">
        <v>267</v>
      </c>
      <c r="C570" s="355">
        <v>38047</v>
      </c>
      <c r="D570" s="6">
        <v>10766</v>
      </c>
      <c r="E570" s="358">
        <f t="shared" si="110"/>
        <v>896.80780000000004</v>
      </c>
      <c r="F570" s="356">
        <v>0</v>
      </c>
      <c r="G570" s="363">
        <v>541</v>
      </c>
      <c r="H570" s="356">
        <f t="shared" si="109"/>
        <v>355.80780000000004</v>
      </c>
      <c r="I570" s="361">
        <v>0</v>
      </c>
      <c r="K570" s="370">
        <f>SUM(D559:D570)</f>
        <v>123052</v>
      </c>
    </row>
    <row r="571" spans="2:11" ht="15" x14ac:dyDescent="0.25">
      <c r="B571" s="354" t="s">
        <v>267</v>
      </c>
      <c r="C571" s="355">
        <v>38078</v>
      </c>
      <c r="D571" s="6">
        <v>10766</v>
      </c>
      <c r="E571" s="358">
        <f t="shared" si="110"/>
        <v>896.80780000000004</v>
      </c>
      <c r="F571" s="356">
        <v>0</v>
      </c>
      <c r="G571" s="363">
        <v>541</v>
      </c>
      <c r="H571" s="356">
        <f t="shared" si="109"/>
        <v>355.80780000000004</v>
      </c>
      <c r="I571" s="361">
        <v>0</v>
      </c>
    </row>
    <row r="572" spans="2:11" ht="15" x14ac:dyDescent="0.25">
      <c r="B572" s="354" t="s">
        <v>267</v>
      </c>
      <c r="C572" s="355">
        <v>38108</v>
      </c>
      <c r="D572" s="6">
        <v>10766</v>
      </c>
      <c r="E572" s="358">
        <f t="shared" si="110"/>
        <v>896.80780000000004</v>
      </c>
      <c r="F572" s="356">
        <v>0</v>
      </c>
      <c r="G572" s="363">
        <v>541</v>
      </c>
      <c r="H572" s="356">
        <f t="shared" si="109"/>
        <v>355.80780000000004</v>
      </c>
      <c r="I572" s="361">
        <v>0</v>
      </c>
    </row>
    <row r="573" spans="2:11" ht="15" x14ac:dyDescent="0.25">
      <c r="B573" s="354" t="s">
        <v>267</v>
      </c>
      <c r="C573" s="355">
        <v>38139</v>
      </c>
      <c r="D573" s="6">
        <v>10766</v>
      </c>
      <c r="E573" s="358">
        <f t="shared" si="110"/>
        <v>896.80780000000004</v>
      </c>
      <c r="F573" s="356">
        <v>0</v>
      </c>
      <c r="G573" s="363">
        <v>541</v>
      </c>
      <c r="H573" s="356">
        <f t="shared" si="109"/>
        <v>355.80780000000004</v>
      </c>
      <c r="I573" s="361">
        <v>0</v>
      </c>
    </row>
    <row r="574" spans="2:11" ht="15" x14ac:dyDescent="0.25">
      <c r="B574" s="354" t="s">
        <v>267</v>
      </c>
      <c r="C574" s="355">
        <v>38169</v>
      </c>
      <c r="D574" s="6">
        <v>86646</v>
      </c>
      <c r="E574" s="358">
        <f t="shared" si="110"/>
        <v>7217.6117999999997</v>
      </c>
      <c r="F574" s="356">
        <v>0</v>
      </c>
      <c r="G574" s="363">
        <v>541</v>
      </c>
      <c r="H574" s="356">
        <f t="shared" si="109"/>
        <v>6676.6117999999997</v>
      </c>
      <c r="I574" s="361">
        <v>0</v>
      </c>
    </row>
    <row r="575" spans="2:11" ht="15" x14ac:dyDescent="0.25">
      <c r="B575" s="354" t="s">
        <v>267</v>
      </c>
      <c r="C575" s="355">
        <v>38200</v>
      </c>
      <c r="D575" s="6">
        <v>11745</v>
      </c>
      <c r="E575" s="358">
        <f t="shared" si="110"/>
        <v>978.35849999999994</v>
      </c>
      <c r="F575" s="356">
        <v>0</v>
      </c>
      <c r="G575" s="363">
        <v>541</v>
      </c>
      <c r="H575" s="356">
        <f t="shared" si="109"/>
        <v>437.35849999999994</v>
      </c>
      <c r="I575" s="361">
        <v>0</v>
      </c>
    </row>
    <row r="576" spans="2:11" ht="15" x14ac:dyDescent="0.25">
      <c r="B576" s="354" t="s">
        <v>267</v>
      </c>
      <c r="C576" s="355">
        <v>38231</v>
      </c>
      <c r="D576" s="6">
        <v>11745</v>
      </c>
      <c r="E576" s="358">
        <f t="shared" si="110"/>
        <v>978.35849999999994</v>
      </c>
      <c r="F576" s="356">
        <v>0</v>
      </c>
      <c r="G576" s="363">
        <v>541</v>
      </c>
      <c r="H576" s="356">
        <f t="shared" si="109"/>
        <v>437.35849999999994</v>
      </c>
      <c r="I576" s="361">
        <v>0</v>
      </c>
    </row>
    <row r="577" spans="2:11" ht="15" x14ac:dyDescent="0.25">
      <c r="B577" s="354" t="s">
        <v>267</v>
      </c>
      <c r="C577" s="355">
        <v>38261</v>
      </c>
      <c r="D577" s="6">
        <v>12069</v>
      </c>
      <c r="E577" s="358">
        <f t="shared" si="110"/>
        <v>1005.3477</v>
      </c>
      <c r="F577" s="356">
        <v>0</v>
      </c>
      <c r="G577" s="363">
        <v>541</v>
      </c>
      <c r="H577" s="356">
        <f t="shared" si="109"/>
        <v>464.34770000000003</v>
      </c>
      <c r="I577" s="361">
        <v>0</v>
      </c>
    </row>
    <row r="578" spans="2:11" ht="15" x14ac:dyDescent="0.25">
      <c r="B578" s="354" t="s">
        <v>267</v>
      </c>
      <c r="C578" s="355">
        <v>38292</v>
      </c>
      <c r="D578" s="6">
        <v>12069</v>
      </c>
      <c r="E578" s="358">
        <f t="shared" si="110"/>
        <v>1005.3477</v>
      </c>
      <c r="F578" s="356">
        <v>0</v>
      </c>
      <c r="G578" s="363">
        <v>541</v>
      </c>
      <c r="H578" s="356">
        <f t="shared" si="109"/>
        <v>464.34770000000003</v>
      </c>
      <c r="I578" s="361">
        <v>0</v>
      </c>
    </row>
    <row r="579" spans="2:11" ht="15" x14ac:dyDescent="0.25">
      <c r="B579" s="354" t="s">
        <v>267</v>
      </c>
      <c r="C579" s="355">
        <v>38322</v>
      </c>
      <c r="D579" s="6">
        <v>12069</v>
      </c>
      <c r="E579" s="358">
        <f t="shared" si="110"/>
        <v>1005.3477</v>
      </c>
      <c r="F579" s="356">
        <v>0</v>
      </c>
      <c r="G579" s="363">
        <v>541</v>
      </c>
      <c r="H579" s="356">
        <f t="shared" si="109"/>
        <v>464.34770000000003</v>
      </c>
      <c r="I579" s="361">
        <v>0</v>
      </c>
    </row>
    <row r="580" spans="2:11" ht="15" x14ac:dyDescent="0.25">
      <c r="B580" s="354" t="s">
        <v>267</v>
      </c>
      <c r="C580" s="355">
        <v>38353</v>
      </c>
      <c r="D580" s="6">
        <v>12069</v>
      </c>
      <c r="E580" s="358">
        <f t="shared" si="110"/>
        <v>1005.3477</v>
      </c>
      <c r="F580" s="356">
        <v>0</v>
      </c>
      <c r="G580" s="363">
        <v>541</v>
      </c>
      <c r="H580" s="356">
        <f t="shared" si="109"/>
        <v>464.34770000000003</v>
      </c>
      <c r="I580" s="361">
        <v>0</v>
      </c>
    </row>
    <row r="581" spans="2:11" ht="15" x14ac:dyDescent="0.25">
      <c r="B581" s="354" t="s">
        <v>267</v>
      </c>
      <c r="C581" s="355">
        <v>38384</v>
      </c>
      <c r="D581" s="6">
        <v>12404</v>
      </c>
      <c r="E581" s="358">
        <f t="shared" si="110"/>
        <v>1033.2531999999999</v>
      </c>
      <c r="F581" s="356">
        <v>0</v>
      </c>
      <c r="G581" s="363">
        <v>541</v>
      </c>
      <c r="H581" s="356">
        <f t="shared" si="109"/>
        <v>492.25319999999988</v>
      </c>
      <c r="I581" s="361">
        <v>0</v>
      </c>
    </row>
    <row r="582" spans="2:11" ht="15" x14ac:dyDescent="0.25">
      <c r="B582" s="354" t="s">
        <v>267</v>
      </c>
      <c r="C582" s="355">
        <v>38412</v>
      </c>
      <c r="D582" s="6">
        <v>12404</v>
      </c>
      <c r="E582" s="358">
        <f t="shared" si="110"/>
        <v>1033.2531999999999</v>
      </c>
      <c r="F582" s="356">
        <v>0</v>
      </c>
      <c r="G582" s="363">
        <v>541</v>
      </c>
      <c r="H582" s="356">
        <f t="shared" si="109"/>
        <v>492.25319999999988</v>
      </c>
      <c r="I582" s="361">
        <v>0</v>
      </c>
      <c r="K582" s="370">
        <f>SUM(D571:D582)</f>
        <v>215518</v>
      </c>
    </row>
    <row r="583" spans="2:11" ht="15" x14ac:dyDescent="0.25">
      <c r="B583" s="354" t="s">
        <v>267</v>
      </c>
      <c r="C583" s="355">
        <v>38443</v>
      </c>
      <c r="D583" s="6">
        <v>12404</v>
      </c>
      <c r="E583" s="358">
        <f t="shared" si="110"/>
        <v>1033.2531999999999</v>
      </c>
      <c r="F583" s="356">
        <v>0</v>
      </c>
      <c r="G583" s="363">
        <v>541</v>
      </c>
      <c r="H583" s="356">
        <f t="shared" si="109"/>
        <v>492.25319999999988</v>
      </c>
      <c r="I583" s="361">
        <v>0</v>
      </c>
    </row>
    <row r="584" spans="2:11" ht="15" x14ac:dyDescent="0.25">
      <c r="B584" s="354" t="s">
        <v>267</v>
      </c>
      <c r="C584" s="355">
        <v>38473</v>
      </c>
      <c r="D584" s="6">
        <v>12654</v>
      </c>
      <c r="E584" s="358">
        <f t="shared" si="110"/>
        <v>1054.0781999999999</v>
      </c>
      <c r="F584" s="356">
        <v>0</v>
      </c>
      <c r="G584" s="363">
        <v>541</v>
      </c>
      <c r="H584" s="356">
        <f t="shared" si="109"/>
        <v>513.07819999999992</v>
      </c>
      <c r="I584" s="361">
        <v>0</v>
      </c>
    </row>
    <row r="585" spans="2:11" ht="15" x14ac:dyDescent="0.25">
      <c r="B585" s="354" t="s">
        <v>267</v>
      </c>
      <c r="C585" s="355">
        <v>38504</v>
      </c>
      <c r="D585" s="6">
        <v>12654</v>
      </c>
      <c r="E585" s="358">
        <f t="shared" si="110"/>
        <v>1054.0781999999999</v>
      </c>
      <c r="F585" s="356">
        <v>0</v>
      </c>
      <c r="G585" s="363">
        <v>541</v>
      </c>
      <c r="H585" s="356">
        <f t="shared" si="109"/>
        <v>513.07819999999992</v>
      </c>
      <c r="I585" s="361">
        <v>0</v>
      </c>
    </row>
    <row r="586" spans="2:11" ht="15" x14ac:dyDescent="0.25">
      <c r="B586" s="354" t="s">
        <v>267</v>
      </c>
      <c r="C586" s="355">
        <v>38534</v>
      </c>
      <c r="D586" s="6">
        <v>12654</v>
      </c>
      <c r="E586" s="358">
        <f t="shared" si="110"/>
        <v>1054.0781999999999</v>
      </c>
      <c r="F586" s="356">
        <v>0</v>
      </c>
      <c r="G586" s="363">
        <v>541</v>
      </c>
      <c r="H586" s="356">
        <f t="shared" si="109"/>
        <v>513.07819999999992</v>
      </c>
      <c r="I586" s="361">
        <v>0</v>
      </c>
    </row>
    <row r="587" spans="2:11" ht="15" x14ac:dyDescent="0.25">
      <c r="B587" s="354" t="s">
        <v>267</v>
      </c>
      <c r="C587" s="355">
        <v>38565</v>
      </c>
      <c r="D587" s="6">
        <v>12654</v>
      </c>
      <c r="E587" s="358">
        <f t="shared" si="110"/>
        <v>1054.0781999999999</v>
      </c>
      <c r="F587" s="356">
        <v>0</v>
      </c>
      <c r="G587" s="363">
        <v>541</v>
      </c>
      <c r="H587" s="356">
        <f t="shared" si="109"/>
        <v>513.07819999999992</v>
      </c>
      <c r="I587" s="361">
        <v>0</v>
      </c>
    </row>
    <row r="588" spans="2:11" ht="15" x14ac:dyDescent="0.25">
      <c r="B588" s="354" t="s">
        <v>267</v>
      </c>
      <c r="C588" s="355">
        <v>38596</v>
      </c>
      <c r="D588" s="6">
        <v>12654</v>
      </c>
      <c r="E588" s="358">
        <f t="shared" si="110"/>
        <v>1054.0781999999999</v>
      </c>
      <c r="F588" s="356">
        <v>0</v>
      </c>
      <c r="G588" s="363">
        <v>541</v>
      </c>
      <c r="H588" s="356">
        <f t="shared" si="109"/>
        <v>513.07819999999992</v>
      </c>
      <c r="I588" s="361">
        <v>0</v>
      </c>
    </row>
    <row r="589" spans="2:11" ht="15" x14ac:dyDescent="0.25">
      <c r="B589" s="354" t="s">
        <v>267</v>
      </c>
      <c r="C589" s="355">
        <v>38626</v>
      </c>
      <c r="D589" s="6">
        <v>12904</v>
      </c>
      <c r="E589" s="358">
        <f t="shared" si="110"/>
        <v>1074.9032</v>
      </c>
      <c r="F589" s="356">
        <v>0</v>
      </c>
      <c r="G589" s="363">
        <v>541</v>
      </c>
      <c r="H589" s="356">
        <f t="shared" si="109"/>
        <v>533.90319999999997</v>
      </c>
      <c r="I589" s="361">
        <v>0</v>
      </c>
    </row>
    <row r="590" spans="2:11" ht="15" x14ac:dyDescent="0.25">
      <c r="B590" s="354" t="s">
        <v>267</v>
      </c>
      <c r="C590" s="355">
        <v>38657</v>
      </c>
      <c r="D590" s="6">
        <v>12904</v>
      </c>
      <c r="E590" s="358">
        <f t="shared" si="110"/>
        <v>1074.9032</v>
      </c>
      <c r="F590" s="356">
        <v>0</v>
      </c>
      <c r="G590" s="363">
        <v>541</v>
      </c>
      <c r="H590" s="356">
        <f t="shared" si="109"/>
        <v>533.90319999999997</v>
      </c>
      <c r="I590" s="361">
        <v>0</v>
      </c>
    </row>
    <row r="591" spans="2:11" ht="15" x14ac:dyDescent="0.25">
      <c r="B591" s="354" t="s">
        <v>267</v>
      </c>
      <c r="C591" s="355">
        <v>38687</v>
      </c>
      <c r="D591" s="6">
        <v>12904</v>
      </c>
      <c r="E591" s="358">
        <f t="shared" si="110"/>
        <v>1074.9032</v>
      </c>
      <c r="F591" s="356">
        <v>0</v>
      </c>
      <c r="G591" s="363">
        <v>541</v>
      </c>
      <c r="H591" s="356">
        <f t="shared" si="109"/>
        <v>533.90319999999997</v>
      </c>
      <c r="I591" s="361">
        <v>0</v>
      </c>
    </row>
    <row r="592" spans="2:11" ht="15" x14ac:dyDescent="0.25">
      <c r="B592" s="354" t="s">
        <v>267</v>
      </c>
      <c r="C592" s="355">
        <v>38718</v>
      </c>
      <c r="D592" s="6">
        <v>13237</v>
      </c>
      <c r="E592" s="358">
        <f t="shared" si="110"/>
        <v>1102.6421</v>
      </c>
      <c r="F592" s="356">
        <v>0</v>
      </c>
      <c r="G592" s="363">
        <v>541</v>
      </c>
      <c r="H592" s="356">
        <f t="shared" si="109"/>
        <v>561.64210000000003</v>
      </c>
      <c r="I592" s="361">
        <v>0</v>
      </c>
    </row>
    <row r="593" spans="2:11" ht="15" x14ac:dyDescent="0.25">
      <c r="B593" s="354" t="s">
        <v>267</v>
      </c>
      <c r="C593" s="355">
        <v>38749</v>
      </c>
      <c r="D593" s="6">
        <v>13634</v>
      </c>
      <c r="E593" s="358">
        <f t="shared" si="110"/>
        <v>1135.7121999999999</v>
      </c>
      <c r="F593" s="356">
        <v>0</v>
      </c>
      <c r="G593" s="363">
        <v>541</v>
      </c>
      <c r="H593" s="356">
        <f t="shared" si="109"/>
        <v>594.71219999999994</v>
      </c>
      <c r="I593" s="361">
        <v>0</v>
      </c>
    </row>
    <row r="594" spans="2:11" ht="15" x14ac:dyDescent="0.25">
      <c r="B594" s="354" t="s">
        <v>267</v>
      </c>
      <c r="C594" s="355">
        <v>38777</v>
      </c>
      <c r="D594" s="6">
        <v>13634</v>
      </c>
      <c r="E594" s="358">
        <f t="shared" si="110"/>
        <v>1135.7121999999999</v>
      </c>
      <c r="F594" s="356">
        <v>0</v>
      </c>
      <c r="G594" s="363">
        <v>541</v>
      </c>
      <c r="H594" s="356">
        <f t="shared" si="109"/>
        <v>594.71219999999994</v>
      </c>
      <c r="I594" s="361">
        <v>0</v>
      </c>
      <c r="K594" s="370">
        <f>SUM(D583:D594)</f>
        <v>154891</v>
      </c>
    </row>
    <row r="595" spans="2:11" ht="15" x14ac:dyDescent="0.25">
      <c r="B595" s="354" t="s">
        <v>267</v>
      </c>
      <c r="C595" s="355">
        <v>38808</v>
      </c>
      <c r="D595" s="6">
        <v>13806</v>
      </c>
      <c r="E595" s="358">
        <f t="shared" si="110"/>
        <v>1150.0398</v>
      </c>
      <c r="F595" s="356">
        <v>0</v>
      </c>
      <c r="G595" s="363">
        <v>541</v>
      </c>
      <c r="H595" s="356">
        <f t="shared" si="109"/>
        <v>609.03980000000001</v>
      </c>
      <c r="I595" s="361">
        <v>0</v>
      </c>
    </row>
    <row r="596" spans="2:11" ht="15" x14ac:dyDescent="0.25">
      <c r="B596" s="354" t="s">
        <v>267</v>
      </c>
      <c r="C596" s="355">
        <v>38838</v>
      </c>
      <c r="D596" s="6">
        <v>17901</v>
      </c>
      <c r="E596" s="358">
        <f t="shared" ref="E596:E659" si="111">SUM(D596*8.33%)</f>
        <v>1491.1532999999999</v>
      </c>
      <c r="F596" s="356">
        <v>0</v>
      </c>
      <c r="G596" s="363">
        <v>541</v>
      </c>
      <c r="H596" s="356">
        <f t="shared" si="109"/>
        <v>950.15329999999994</v>
      </c>
      <c r="I596" s="361">
        <v>0</v>
      </c>
    </row>
    <row r="597" spans="2:11" ht="15" x14ac:dyDescent="0.25">
      <c r="B597" s="354" t="s">
        <v>267</v>
      </c>
      <c r="C597" s="355">
        <v>38869</v>
      </c>
      <c r="D597" s="6">
        <v>14611</v>
      </c>
      <c r="E597" s="358">
        <f t="shared" si="111"/>
        <v>1217.0962999999999</v>
      </c>
      <c r="F597" s="356">
        <v>0</v>
      </c>
      <c r="G597" s="363">
        <v>541</v>
      </c>
      <c r="H597" s="356">
        <f t="shared" si="109"/>
        <v>676.09629999999993</v>
      </c>
      <c r="I597" s="361">
        <v>0</v>
      </c>
    </row>
    <row r="598" spans="2:11" ht="15" x14ac:dyDescent="0.25">
      <c r="B598" s="354" t="s">
        <v>267</v>
      </c>
      <c r="C598" s="355">
        <v>38899</v>
      </c>
      <c r="D598" s="6">
        <v>14611</v>
      </c>
      <c r="E598" s="358">
        <f t="shared" si="111"/>
        <v>1217.0962999999999</v>
      </c>
      <c r="F598" s="356">
        <v>0</v>
      </c>
      <c r="G598" s="363">
        <v>541</v>
      </c>
      <c r="H598" s="356">
        <f t="shared" si="109"/>
        <v>676.09629999999993</v>
      </c>
      <c r="I598" s="361">
        <v>0</v>
      </c>
    </row>
    <row r="599" spans="2:11" ht="15" x14ac:dyDescent="0.25">
      <c r="B599" s="354" t="s">
        <v>267</v>
      </c>
      <c r="C599" s="355">
        <v>38930</v>
      </c>
      <c r="D599" s="6">
        <v>14883</v>
      </c>
      <c r="E599" s="358">
        <f t="shared" si="111"/>
        <v>1239.7538999999999</v>
      </c>
      <c r="F599" s="356">
        <v>0</v>
      </c>
      <c r="G599" s="363">
        <v>541</v>
      </c>
      <c r="H599" s="356">
        <f t="shared" ref="H599:H662" si="112">SUM(E599-G599)</f>
        <v>698.75389999999993</v>
      </c>
      <c r="I599" s="361">
        <v>0</v>
      </c>
    </row>
    <row r="600" spans="2:11" ht="15" x14ac:dyDescent="0.25">
      <c r="B600" s="354" t="s">
        <v>267</v>
      </c>
      <c r="C600" s="355">
        <v>38961</v>
      </c>
      <c r="D600" s="6">
        <v>14883</v>
      </c>
      <c r="E600" s="358">
        <f t="shared" si="111"/>
        <v>1239.7538999999999</v>
      </c>
      <c r="F600" s="356">
        <v>0</v>
      </c>
      <c r="G600" s="363">
        <v>541</v>
      </c>
      <c r="H600" s="356">
        <f t="shared" si="112"/>
        <v>698.75389999999993</v>
      </c>
      <c r="I600" s="361">
        <v>0</v>
      </c>
    </row>
    <row r="601" spans="2:11" ht="15" x14ac:dyDescent="0.25">
      <c r="B601" s="354" t="s">
        <v>267</v>
      </c>
      <c r="C601" s="355">
        <v>38991</v>
      </c>
      <c r="D601" s="6">
        <v>15155</v>
      </c>
      <c r="E601" s="358">
        <f t="shared" si="111"/>
        <v>1262.4114999999999</v>
      </c>
      <c r="F601" s="356">
        <v>0</v>
      </c>
      <c r="G601" s="363">
        <v>541</v>
      </c>
      <c r="H601" s="356">
        <f t="shared" si="112"/>
        <v>721.41149999999993</v>
      </c>
      <c r="I601" s="361">
        <v>0</v>
      </c>
    </row>
    <row r="602" spans="2:11" ht="15" x14ac:dyDescent="0.25">
      <c r="B602" s="354" t="s">
        <v>267</v>
      </c>
      <c r="C602" s="355">
        <v>39022</v>
      </c>
      <c r="D602" s="6">
        <v>15155</v>
      </c>
      <c r="E602" s="358">
        <f t="shared" si="111"/>
        <v>1262.4114999999999</v>
      </c>
      <c r="F602" s="356">
        <v>0</v>
      </c>
      <c r="G602" s="363">
        <v>541</v>
      </c>
      <c r="H602" s="356">
        <f t="shared" si="112"/>
        <v>721.41149999999993</v>
      </c>
      <c r="I602" s="361">
        <v>0</v>
      </c>
    </row>
    <row r="603" spans="2:11" ht="15" x14ac:dyDescent="0.25">
      <c r="B603" s="354" t="s">
        <v>267</v>
      </c>
      <c r="C603" s="355">
        <v>39052</v>
      </c>
      <c r="D603" s="6">
        <v>15155</v>
      </c>
      <c r="E603" s="358">
        <f t="shared" si="111"/>
        <v>1262.4114999999999</v>
      </c>
      <c r="F603" s="356">
        <v>0</v>
      </c>
      <c r="G603" s="363">
        <v>541</v>
      </c>
      <c r="H603" s="356">
        <f t="shared" si="112"/>
        <v>721.41149999999993</v>
      </c>
      <c r="I603" s="361">
        <v>0</v>
      </c>
    </row>
    <row r="604" spans="2:11" ht="15" x14ac:dyDescent="0.25">
      <c r="B604" s="354" t="s">
        <v>267</v>
      </c>
      <c r="C604" s="355">
        <v>39083</v>
      </c>
      <c r="D604" s="6">
        <v>15155</v>
      </c>
      <c r="E604" s="358">
        <f t="shared" si="111"/>
        <v>1262.4114999999999</v>
      </c>
      <c r="F604" s="356">
        <v>0</v>
      </c>
      <c r="G604" s="363">
        <v>541</v>
      </c>
      <c r="H604" s="356">
        <f t="shared" si="112"/>
        <v>721.41149999999993</v>
      </c>
      <c r="I604" s="361">
        <v>0</v>
      </c>
    </row>
    <row r="605" spans="2:11" ht="15" x14ac:dyDescent="0.25">
      <c r="B605" s="354" t="s">
        <v>267</v>
      </c>
      <c r="C605" s="355">
        <v>39114</v>
      </c>
      <c r="D605" s="6">
        <v>15946</v>
      </c>
      <c r="E605" s="358">
        <f t="shared" si="111"/>
        <v>1328.3018</v>
      </c>
      <c r="F605" s="356">
        <v>0</v>
      </c>
      <c r="G605" s="363">
        <v>541</v>
      </c>
      <c r="H605" s="356">
        <f t="shared" si="112"/>
        <v>787.30179999999996</v>
      </c>
      <c r="I605" s="361">
        <v>0</v>
      </c>
    </row>
    <row r="606" spans="2:11" ht="15" x14ac:dyDescent="0.25">
      <c r="B606" s="354" t="s">
        <v>267</v>
      </c>
      <c r="C606" s="355">
        <v>39142</v>
      </c>
      <c r="D606" s="6">
        <v>15946</v>
      </c>
      <c r="E606" s="358">
        <f t="shared" si="111"/>
        <v>1328.3018</v>
      </c>
      <c r="F606" s="356">
        <v>0</v>
      </c>
      <c r="G606" s="363">
        <v>541</v>
      </c>
      <c r="H606" s="356">
        <f t="shared" si="112"/>
        <v>787.30179999999996</v>
      </c>
      <c r="I606" s="361">
        <v>0</v>
      </c>
      <c r="K606" s="370">
        <f>SUM(D595:D606)</f>
        <v>183207</v>
      </c>
    </row>
    <row r="607" spans="2:11" ht="15" x14ac:dyDescent="0.25">
      <c r="B607" s="354" t="s">
        <v>267</v>
      </c>
      <c r="C607" s="355">
        <v>39173</v>
      </c>
      <c r="D607" s="6">
        <v>15946</v>
      </c>
      <c r="E607" s="358">
        <f t="shared" si="111"/>
        <v>1328.3018</v>
      </c>
      <c r="F607" s="356">
        <v>0</v>
      </c>
      <c r="G607" s="363">
        <v>541</v>
      </c>
      <c r="H607" s="356">
        <f t="shared" si="112"/>
        <v>787.30179999999996</v>
      </c>
      <c r="I607" s="361">
        <v>0</v>
      </c>
    </row>
    <row r="608" spans="2:11" ht="15" x14ac:dyDescent="0.25">
      <c r="B608" s="354" t="s">
        <v>267</v>
      </c>
      <c r="C608" s="355">
        <v>39203</v>
      </c>
      <c r="D608" s="6">
        <v>17345</v>
      </c>
      <c r="E608" s="358">
        <f t="shared" si="111"/>
        <v>1444.8385000000001</v>
      </c>
      <c r="F608" s="356">
        <v>0</v>
      </c>
      <c r="G608" s="363">
        <v>541</v>
      </c>
      <c r="H608" s="356">
        <f t="shared" si="112"/>
        <v>903.83850000000007</v>
      </c>
      <c r="I608" s="361">
        <v>0</v>
      </c>
    </row>
    <row r="609" spans="2:11" ht="15" x14ac:dyDescent="0.25">
      <c r="B609" s="354" t="s">
        <v>267</v>
      </c>
      <c r="C609" s="355">
        <v>39234</v>
      </c>
      <c r="D609" s="6">
        <v>17345</v>
      </c>
      <c r="E609" s="358">
        <f t="shared" si="111"/>
        <v>1444.8385000000001</v>
      </c>
      <c r="F609" s="356">
        <v>0</v>
      </c>
      <c r="G609" s="363">
        <v>541</v>
      </c>
      <c r="H609" s="356">
        <f t="shared" si="112"/>
        <v>903.83850000000007</v>
      </c>
      <c r="I609" s="361">
        <v>0</v>
      </c>
    </row>
    <row r="610" spans="2:11" ht="15" x14ac:dyDescent="0.25">
      <c r="B610" s="354" t="s">
        <v>267</v>
      </c>
      <c r="C610" s="355">
        <v>39264</v>
      </c>
      <c r="D610" s="6">
        <v>17345</v>
      </c>
      <c r="E610" s="358">
        <f t="shared" si="111"/>
        <v>1444.8385000000001</v>
      </c>
      <c r="F610" s="356">
        <v>0</v>
      </c>
      <c r="G610" s="363">
        <v>541</v>
      </c>
      <c r="H610" s="356">
        <f t="shared" si="112"/>
        <v>903.83850000000007</v>
      </c>
      <c r="I610" s="361">
        <v>0</v>
      </c>
    </row>
    <row r="611" spans="2:11" ht="15" x14ac:dyDescent="0.25">
      <c r="B611" s="354" t="s">
        <v>267</v>
      </c>
      <c r="C611" s="355">
        <v>39295</v>
      </c>
      <c r="D611" s="6">
        <v>17345</v>
      </c>
      <c r="E611" s="358">
        <f t="shared" si="111"/>
        <v>1444.8385000000001</v>
      </c>
      <c r="F611" s="356">
        <v>0</v>
      </c>
      <c r="G611" s="363">
        <v>541</v>
      </c>
      <c r="H611" s="356">
        <f t="shared" si="112"/>
        <v>903.83850000000007</v>
      </c>
      <c r="I611" s="361">
        <v>0</v>
      </c>
    </row>
    <row r="612" spans="2:11" ht="15" x14ac:dyDescent="0.25">
      <c r="B612" s="354" t="s">
        <v>267</v>
      </c>
      <c r="C612" s="355">
        <v>39326</v>
      </c>
      <c r="D612" s="6">
        <v>17345</v>
      </c>
      <c r="E612" s="358">
        <f t="shared" si="111"/>
        <v>1444.8385000000001</v>
      </c>
      <c r="F612" s="356">
        <v>0</v>
      </c>
      <c r="G612" s="363">
        <v>541</v>
      </c>
      <c r="H612" s="356">
        <f t="shared" si="112"/>
        <v>903.83850000000007</v>
      </c>
      <c r="I612" s="361">
        <v>0</v>
      </c>
    </row>
    <row r="613" spans="2:11" ht="15" x14ac:dyDescent="0.25">
      <c r="B613" s="354" t="s">
        <v>267</v>
      </c>
      <c r="C613" s="355">
        <v>39356</v>
      </c>
      <c r="D613" s="6">
        <v>17345</v>
      </c>
      <c r="E613" s="358">
        <f t="shared" si="111"/>
        <v>1444.8385000000001</v>
      </c>
      <c r="F613" s="356">
        <v>0</v>
      </c>
      <c r="G613" s="363">
        <v>541</v>
      </c>
      <c r="H613" s="356">
        <f t="shared" si="112"/>
        <v>903.83850000000007</v>
      </c>
      <c r="I613" s="361">
        <v>0</v>
      </c>
    </row>
    <row r="614" spans="2:11" ht="15" x14ac:dyDescent="0.25">
      <c r="B614" s="354" t="s">
        <v>267</v>
      </c>
      <c r="C614" s="355">
        <v>39387</v>
      </c>
      <c r="D614" s="6">
        <v>17345</v>
      </c>
      <c r="E614" s="358">
        <f t="shared" si="111"/>
        <v>1444.8385000000001</v>
      </c>
      <c r="F614" s="356">
        <v>0</v>
      </c>
      <c r="G614" s="363">
        <v>541</v>
      </c>
      <c r="H614" s="356">
        <f t="shared" si="112"/>
        <v>903.83850000000007</v>
      </c>
      <c r="I614" s="361">
        <v>0</v>
      </c>
    </row>
    <row r="615" spans="2:11" ht="15" x14ac:dyDescent="0.25">
      <c r="B615" s="354" t="s">
        <v>267</v>
      </c>
      <c r="C615" s="355">
        <v>39417</v>
      </c>
      <c r="D615" s="6">
        <v>17345</v>
      </c>
      <c r="E615" s="358">
        <f t="shared" si="111"/>
        <v>1444.8385000000001</v>
      </c>
      <c r="F615" s="356">
        <v>0</v>
      </c>
      <c r="G615" s="363">
        <v>541</v>
      </c>
      <c r="H615" s="356">
        <f t="shared" si="112"/>
        <v>903.83850000000007</v>
      </c>
      <c r="I615" s="361">
        <v>0</v>
      </c>
    </row>
    <row r="616" spans="2:11" ht="15" x14ac:dyDescent="0.25">
      <c r="B616" s="354" t="s">
        <v>267</v>
      </c>
      <c r="C616" s="355">
        <v>39448</v>
      </c>
      <c r="D616" s="6">
        <v>17345</v>
      </c>
      <c r="E616" s="358">
        <f t="shared" si="111"/>
        <v>1444.8385000000001</v>
      </c>
      <c r="F616" s="356">
        <v>0</v>
      </c>
      <c r="G616" s="363">
        <v>541</v>
      </c>
      <c r="H616" s="356">
        <f t="shared" si="112"/>
        <v>903.83850000000007</v>
      </c>
      <c r="I616" s="361">
        <v>0</v>
      </c>
    </row>
    <row r="617" spans="2:11" ht="15" x14ac:dyDescent="0.25">
      <c r="B617" s="354" t="s">
        <v>267</v>
      </c>
      <c r="C617" s="355">
        <v>39479</v>
      </c>
      <c r="D617" s="6">
        <v>18528</v>
      </c>
      <c r="E617" s="358">
        <f t="shared" si="111"/>
        <v>1543.3824</v>
      </c>
      <c r="F617" s="356">
        <v>0</v>
      </c>
      <c r="G617" s="363">
        <v>541</v>
      </c>
      <c r="H617" s="356">
        <f t="shared" si="112"/>
        <v>1002.3824</v>
      </c>
      <c r="I617" s="361">
        <v>0</v>
      </c>
    </row>
    <row r="618" spans="2:11" ht="15" x14ac:dyDescent="0.25">
      <c r="B618" s="354" t="s">
        <v>267</v>
      </c>
      <c r="C618" s="355">
        <v>39508</v>
      </c>
      <c r="D618" s="6">
        <v>18528</v>
      </c>
      <c r="E618" s="358">
        <f t="shared" si="111"/>
        <v>1543.3824</v>
      </c>
      <c r="F618" s="356">
        <v>0</v>
      </c>
      <c r="G618" s="363">
        <v>541</v>
      </c>
      <c r="H618" s="356">
        <f t="shared" si="112"/>
        <v>1002.3824</v>
      </c>
      <c r="I618" s="361">
        <v>0</v>
      </c>
      <c r="K618" s="370">
        <f>SUM(D607:D618)</f>
        <v>209107</v>
      </c>
    </row>
    <row r="619" spans="2:11" ht="15" x14ac:dyDescent="0.25">
      <c r="B619" s="354" t="s">
        <v>267</v>
      </c>
      <c r="C619" s="355">
        <v>39539</v>
      </c>
      <c r="D619" s="6">
        <v>18528</v>
      </c>
      <c r="E619" s="358">
        <f t="shared" si="111"/>
        <v>1543.3824</v>
      </c>
      <c r="F619" s="356">
        <v>0</v>
      </c>
      <c r="G619" s="363">
        <v>541</v>
      </c>
      <c r="H619" s="356">
        <f t="shared" si="112"/>
        <v>1002.3824</v>
      </c>
      <c r="I619" s="361">
        <v>0</v>
      </c>
    </row>
    <row r="620" spans="2:11" ht="15" x14ac:dyDescent="0.25">
      <c r="B620" s="354" t="s">
        <v>267</v>
      </c>
      <c r="C620" s="355">
        <v>39569</v>
      </c>
      <c r="D620" s="6">
        <v>18528</v>
      </c>
      <c r="E620" s="358">
        <f t="shared" si="111"/>
        <v>1543.3824</v>
      </c>
      <c r="F620" s="356">
        <v>0</v>
      </c>
      <c r="G620" s="363">
        <v>541</v>
      </c>
      <c r="H620" s="356">
        <f t="shared" si="112"/>
        <v>1002.3824</v>
      </c>
      <c r="I620" s="361">
        <v>0</v>
      </c>
    </row>
    <row r="621" spans="2:11" ht="15" x14ac:dyDescent="0.25">
      <c r="B621" s="354" t="s">
        <v>267</v>
      </c>
      <c r="C621" s="355">
        <v>39600</v>
      </c>
      <c r="D621" s="6">
        <v>20418</v>
      </c>
      <c r="E621" s="358">
        <f t="shared" si="111"/>
        <v>1700.8194000000001</v>
      </c>
      <c r="F621" s="356">
        <v>0</v>
      </c>
      <c r="G621" s="363">
        <v>541</v>
      </c>
      <c r="H621" s="356">
        <f t="shared" si="112"/>
        <v>1159.8194000000001</v>
      </c>
      <c r="I621" s="361">
        <v>0</v>
      </c>
    </row>
    <row r="622" spans="2:11" ht="15" x14ac:dyDescent="0.25">
      <c r="B622" s="354" t="s">
        <v>267</v>
      </c>
      <c r="C622" s="355">
        <v>39630</v>
      </c>
      <c r="D622" s="6">
        <v>19390</v>
      </c>
      <c r="E622" s="358">
        <f t="shared" si="111"/>
        <v>1615.1869999999999</v>
      </c>
      <c r="F622" s="356">
        <v>0</v>
      </c>
      <c r="G622" s="363">
        <v>541</v>
      </c>
      <c r="H622" s="356">
        <f t="shared" si="112"/>
        <v>1074.1869999999999</v>
      </c>
      <c r="I622" s="361">
        <v>0</v>
      </c>
    </row>
    <row r="623" spans="2:11" ht="15" x14ac:dyDescent="0.25">
      <c r="B623" s="354" t="s">
        <v>267</v>
      </c>
      <c r="C623" s="355">
        <v>39661</v>
      </c>
      <c r="D623" s="6">
        <v>19390</v>
      </c>
      <c r="E623" s="358">
        <f t="shared" si="111"/>
        <v>1615.1869999999999</v>
      </c>
      <c r="F623" s="356">
        <v>0</v>
      </c>
      <c r="G623" s="363">
        <v>541</v>
      </c>
      <c r="H623" s="356">
        <f t="shared" si="112"/>
        <v>1074.1869999999999</v>
      </c>
      <c r="I623" s="361">
        <v>0</v>
      </c>
    </row>
    <row r="624" spans="2:11" ht="15" x14ac:dyDescent="0.25">
      <c r="B624" s="354" t="s">
        <v>267</v>
      </c>
      <c r="C624" s="355">
        <v>39692</v>
      </c>
      <c r="D624" s="6">
        <v>19390</v>
      </c>
      <c r="E624" s="358">
        <f t="shared" si="111"/>
        <v>1615.1869999999999</v>
      </c>
      <c r="F624" s="356">
        <v>0</v>
      </c>
      <c r="G624" s="363">
        <v>541</v>
      </c>
      <c r="H624" s="356">
        <f t="shared" si="112"/>
        <v>1074.1869999999999</v>
      </c>
      <c r="I624" s="361">
        <v>0</v>
      </c>
    </row>
    <row r="625" spans="2:11" ht="15" x14ac:dyDescent="0.25">
      <c r="B625" s="354" t="s">
        <v>267</v>
      </c>
      <c r="C625" s="355">
        <v>39722</v>
      </c>
      <c r="D625" s="6">
        <v>19390</v>
      </c>
      <c r="E625" s="358">
        <f>SUM(D625*8.33%)</f>
        <v>1615.1869999999999</v>
      </c>
      <c r="F625" s="356">
        <v>0</v>
      </c>
      <c r="G625" s="363">
        <v>541</v>
      </c>
      <c r="H625" s="356">
        <f t="shared" si="112"/>
        <v>1074.1869999999999</v>
      </c>
      <c r="I625" s="361">
        <v>0</v>
      </c>
    </row>
    <row r="626" spans="2:11" ht="15" x14ac:dyDescent="0.25">
      <c r="B626" s="354" t="s">
        <v>267</v>
      </c>
      <c r="C626" s="355">
        <v>39753</v>
      </c>
      <c r="D626" s="6">
        <v>19390</v>
      </c>
      <c r="E626" s="358">
        <f t="shared" si="111"/>
        <v>1615.1869999999999</v>
      </c>
      <c r="F626" s="356">
        <v>0</v>
      </c>
      <c r="G626" s="363">
        <v>541</v>
      </c>
      <c r="H626" s="356">
        <f t="shared" si="112"/>
        <v>1074.1869999999999</v>
      </c>
      <c r="I626" s="361">
        <v>0</v>
      </c>
    </row>
    <row r="627" spans="2:11" ht="15" x14ac:dyDescent="0.25">
      <c r="B627" s="354" t="s">
        <v>267</v>
      </c>
      <c r="C627" s="355">
        <v>39783</v>
      </c>
      <c r="D627" s="6">
        <v>20252</v>
      </c>
      <c r="E627" s="358">
        <f t="shared" si="111"/>
        <v>1686.9916000000001</v>
      </c>
      <c r="F627" s="356">
        <v>0</v>
      </c>
      <c r="G627" s="363">
        <v>541</v>
      </c>
      <c r="H627" s="356">
        <f t="shared" si="112"/>
        <v>1145.9916000000001</v>
      </c>
      <c r="I627" s="361">
        <v>0</v>
      </c>
    </row>
    <row r="628" spans="2:11" ht="15" x14ac:dyDescent="0.25">
      <c r="B628" s="354" t="s">
        <v>267</v>
      </c>
      <c r="C628" s="355">
        <v>39814</v>
      </c>
      <c r="D628" s="6">
        <v>20252</v>
      </c>
      <c r="E628" s="358">
        <f t="shared" si="111"/>
        <v>1686.9916000000001</v>
      </c>
      <c r="F628" s="356">
        <v>0</v>
      </c>
      <c r="G628" s="363">
        <v>541</v>
      </c>
      <c r="H628" s="356">
        <f t="shared" si="112"/>
        <v>1145.9916000000001</v>
      </c>
      <c r="I628" s="361">
        <v>0</v>
      </c>
    </row>
    <row r="629" spans="2:11" ht="15" x14ac:dyDescent="0.25">
      <c r="B629" s="354" t="s">
        <v>267</v>
      </c>
      <c r="C629" s="355">
        <v>39845</v>
      </c>
      <c r="D629" s="6">
        <v>20781</v>
      </c>
      <c r="E629" s="358">
        <f t="shared" si="111"/>
        <v>1731.0572999999999</v>
      </c>
      <c r="F629" s="356">
        <v>0</v>
      </c>
      <c r="G629" s="363">
        <v>541</v>
      </c>
      <c r="H629" s="356">
        <f t="shared" si="112"/>
        <v>1190.0572999999999</v>
      </c>
      <c r="I629" s="361">
        <v>0</v>
      </c>
    </row>
    <row r="630" spans="2:11" ht="15" x14ac:dyDescent="0.25">
      <c r="B630" s="354" t="s">
        <v>267</v>
      </c>
      <c r="C630" s="355">
        <v>39873</v>
      </c>
      <c r="D630" s="6">
        <v>20781</v>
      </c>
      <c r="E630" s="358">
        <f t="shared" si="111"/>
        <v>1731.0572999999999</v>
      </c>
      <c r="F630" s="356">
        <v>0</v>
      </c>
      <c r="G630" s="363">
        <v>541</v>
      </c>
      <c r="H630" s="356">
        <f t="shared" si="112"/>
        <v>1190.0572999999999</v>
      </c>
      <c r="I630" s="361">
        <v>0</v>
      </c>
      <c r="K630" s="370">
        <f>SUM(D619:D630)</f>
        <v>236490</v>
      </c>
    </row>
    <row r="631" spans="2:11" ht="15" x14ac:dyDescent="0.25">
      <c r="B631" s="354" t="s">
        <v>267</v>
      </c>
      <c r="C631" s="355">
        <v>39904</v>
      </c>
      <c r="D631" s="6">
        <v>21665</v>
      </c>
      <c r="E631" s="358">
        <f t="shared" si="111"/>
        <v>1804.6945000000001</v>
      </c>
      <c r="F631" s="356">
        <v>0</v>
      </c>
      <c r="G631" s="363">
        <v>541</v>
      </c>
      <c r="H631" s="356">
        <f t="shared" si="112"/>
        <v>1263.6945000000001</v>
      </c>
      <c r="I631" s="361">
        <v>0</v>
      </c>
    </row>
    <row r="632" spans="2:11" ht="15" x14ac:dyDescent="0.25">
      <c r="B632" s="354" t="s">
        <v>267</v>
      </c>
      <c r="C632" s="355">
        <v>39934</v>
      </c>
      <c r="D632" s="6">
        <v>48216</v>
      </c>
      <c r="E632" s="358">
        <f t="shared" si="111"/>
        <v>4016.3928000000001</v>
      </c>
      <c r="F632" s="356">
        <v>0</v>
      </c>
      <c r="G632" s="363">
        <v>541</v>
      </c>
      <c r="H632" s="356">
        <f t="shared" si="112"/>
        <v>3475.3928000000001</v>
      </c>
      <c r="I632" s="361">
        <v>0</v>
      </c>
    </row>
    <row r="633" spans="2:11" ht="15" x14ac:dyDescent="0.25">
      <c r="B633" s="354" t="s">
        <v>267</v>
      </c>
      <c r="C633" s="355">
        <v>39965</v>
      </c>
      <c r="D633" s="6">
        <v>27364</v>
      </c>
      <c r="E633" s="358">
        <f t="shared" si="111"/>
        <v>2279.4211999999998</v>
      </c>
      <c r="F633" s="356">
        <v>0</v>
      </c>
      <c r="G633" s="363">
        <v>541</v>
      </c>
      <c r="H633" s="356">
        <f t="shared" si="112"/>
        <v>1738.4211999999998</v>
      </c>
      <c r="I633" s="361">
        <v>0</v>
      </c>
    </row>
    <row r="634" spans="2:11" ht="15" x14ac:dyDescent="0.25">
      <c r="B634" s="354" t="s">
        <v>267</v>
      </c>
      <c r="C634" s="355">
        <v>39995</v>
      </c>
      <c r="D634" s="6">
        <v>27364</v>
      </c>
      <c r="E634" s="358">
        <f t="shared" si="111"/>
        <v>2279.4211999999998</v>
      </c>
      <c r="F634" s="356">
        <v>0</v>
      </c>
      <c r="G634" s="363">
        <v>541</v>
      </c>
      <c r="H634" s="356">
        <f t="shared" si="112"/>
        <v>1738.4211999999998</v>
      </c>
      <c r="I634" s="361">
        <v>0</v>
      </c>
    </row>
    <row r="635" spans="2:11" ht="15" x14ac:dyDescent="0.25">
      <c r="B635" s="354" t="s">
        <v>267</v>
      </c>
      <c r="C635" s="355">
        <v>40026</v>
      </c>
      <c r="D635" s="6">
        <v>28188</v>
      </c>
      <c r="E635" s="358">
        <f t="shared" si="111"/>
        <v>2348.0603999999998</v>
      </c>
      <c r="F635" s="356">
        <v>0</v>
      </c>
      <c r="G635" s="363">
        <v>541</v>
      </c>
      <c r="H635" s="356">
        <f t="shared" si="112"/>
        <v>1807.0603999999998</v>
      </c>
      <c r="I635" s="361">
        <v>0</v>
      </c>
    </row>
    <row r="636" spans="2:11" ht="15" x14ac:dyDescent="0.25">
      <c r="B636" s="354" t="s">
        <v>267</v>
      </c>
      <c r="C636" s="355">
        <v>40057</v>
      </c>
      <c r="D636" s="6">
        <v>28188</v>
      </c>
      <c r="E636" s="358">
        <f t="shared" si="111"/>
        <v>2348.0603999999998</v>
      </c>
      <c r="F636" s="356">
        <v>0</v>
      </c>
      <c r="G636" s="363">
        <v>541</v>
      </c>
      <c r="H636" s="356">
        <f t="shared" si="112"/>
        <v>1807.0603999999998</v>
      </c>
      <c r="I636" s="361">
        <v>0</v>
      </c>
    </row>
    <row r="637" spans="2:11" ht="15" x14ac:dyDescent="0.25">
      <c r="B637" s="354" t="s">
        <v>267</v>
      </c>
      <c r="C637" s="355">
        <v>40087</v>
      </c>
      <c r="D637" s="6">
        <v>28188</v>
      </c>
      <c r="E637" s="358">
        <f t="shared" si="111"/>
        <v>2348.0603999999998</v>
      </c>
      <c r="F637" s="356">
        <v>0</v>
      </c>
      <c r="G637" s="363">
        <v>541</v>
      </c>
      <c r="H637" s="356">
        <f t="shared" si="112"/>
        <v>1807.0603999999998</v>
      </c>
      <c r="I637" s="361">
        <v>0</v>
      </c>
    </row>
    <row r="638" spans="2:11" ht="15" x14ac:dyDescent="0.25">
      <c r="B638" s="354" t="s">
        <v>267</v>
      </c>
      <c r="C638" s="355">
        <v>40118</v>
      </c>
      <c r="D638" s="6">
        <v>28188</v>
      </c>
      <c r="E638" s="358">
        <f t="shared" si="111"/>
        <v>2348.0603999999998</v>
      </c>
      <c r="F638" s="356">
        <v>0</v>
      </c>
      <c r="G638" s="363">
        <v>541</v>
      </c>
      <c r="H638" s="356">
        <f t="shared" si="112"/>
        <v>1807.0603999999998</v>
      </c>
      <c r="I638" s="361">
        <v>0</v>
      </c>
    </row>
    <row r="639" spans="2:11" ht="15" x14ac:dyDescent="0.25">
      <c r="B639" s="354" t="s">
        <v>267</v>
      </c>
      <c r="C639" s="355">
        <v>40148</v>
      </c>
      <c r="D639" s="6">
        <v>28188</v>
      </c>
      <c r="E639" s="358">
        <f t="shared" si="111"/>
        <v>2348.0603999999998</v>
      </c>
      <c r="F639" s="356">
        <v>0</v>
      </c>
      <c r="G639" s="363">
        <v>541</v>
      </c>
      <c r="H639" s="356">
        <f t="shared" si="112"/>
        <v>1807.0603999999998</v>
      </c>
      <c r="I639" s="361">
        <v>0</v>
      </c>
    </row>
    <row r="640" spans="2:11" ht="15" x14ac:dyDescent="0.25">
      <c r="B640" s="354" t="s">
        <v>267</v>
      </c>
      <c r="C640" s="355">
        <v>40179</v>
      </c>
      <c r="D640" s="6">
        <v>29646</v>
      </c>
      <c r="E640" s="358">
        <f t="shared" si="111"/>
        <v>2469.5117999999998</v>
      </c>
      <c r="F640" s="356">
        <v>0</v>
      </c>
      <c r="G640" s="363">
        <v>541</v>
      </c>
      <c r="H640" s="356">
        <f t="shared" si="112"/>
        <v>1928.5117999999998</v>
      </c>
      <c r="I640" s="361">
        <v>0</v>
      </c>
    </row>
    <row r="641" spans="2:11" ht="15" x14ac:dyDescent="0.25">
      <c r="B641" s="354" t="s">
        <v>267</v>
      </c>
      <c r="C641" s="355">
        <v>40210</v>
      </c>
      <c r="D641" s="6">
        <v>29646</v>
      </c>
      <c r="E641" s="358">
        <f t="shared" si="111"/>
        <v>2469.5117999999998</v>
      </c>
      <c r="F641" s="356">
        <v>0</v>
      </c>
      <c r="G641" s="363">
        <v>541</v>
      </c>
      <c r="H641" s="356">
        <f t="shared" si="112"/>
        <v>1928.5117999999998</v>
      </c>
      <c r="I641" s="361">
        <v>0</v>
      </c>
    </row>
    <row r="642" spans="2:11" ht="15" x14ac:dyDescent="0.25">
      <c r="B642" s="354" t="s">
        <v>267</v>
      </c>
      <c r="C642" s="355">
        <v>40238</v>
      </c>
      <c r="D642" s="6">
        <v>29646</v>
      </c>
      <c r="E642" s="358">
        <f t="shared" si="111"/>
        <v>2469.5117999999998</v>
      </c>
      <c r="F642" s="356">
        <v>0</v>
      </c>
      <c r="G642" s="363">
        <v>541</v>
      </c>
      <c r="H642" s="356">
        <f t="shared" si="112"/>
        <v>1928.5117999999998</v>
      </c>
      <c r="I642" s="361">
        <v>0</v>
      </c>
      <c r="K642" s="370">
        <f>SUM(D631:D642)</f>
        <v>354487</v>
      </c>
    </row>
    <row r="643" spans="2:11" ht="15" x14ac:dyDescent="0.25">
      <c r="B643" s="354" t="s">
        <v>267</v>
      </c>
      <c r="C643" s="355">
        <v>40269</v>
      </c>
      <c r="D643" s="12">
        <v>50498</v>
      </c>
      <c r="E643" s="358">
        <f t="shared" si="111"/>
        <v>4206.4834000000001</v>
      </c>
      <c r="F643" s="356">
        <v>0</v>
      </c>
      <c r="G643" s="363">
        <v>541</v>
      </c>
      <c r="H643" s="356">
        <f t="shared" si="112"/>
        <v>3665.4834000000001</v>
      </c>
      <c r="I643" s="361">
        <v>0</v>
      </c>
    </row>
    <row r="644" spans="2:11" ht="15" x14ac:dyDescent="0.25">
      <c r="B644" s="354" t="s">
        <v>267</v>
      </c>
      <c r="C644" s="355">
        <v>40299</v>
      </c>
      <c r="D644" s="6">
        <v>30861</v>
      </c>
      <c r="E644" s="358">
        <f t="shared" si="111"/>
        <v>2570.7213000000002</v>
      </c>
      <c r="F644" s="356">
        <v>0</v>
      </c>
      <c r="G644" s="363">
        <v>541</v>
      </c>
      <c r="H644" s="356">
        <f t="shared" si="112"/>
        <v>2029.7213000000002</v>
      </c>
      <c r="I644" s="361">
        <v>0</v>
      </c>
    </row>
    <row r="645" spans="2:11" ht="15" x14ac:dyDescent="0.25">
      <c r="B645" s="354" t="s">
        <v>267</v>
      </c>
      <c r="C645" s="355">
        <v>40330</v>
      </c>
      <c r="D645" s="6">
        <v>30861</v>
      </c>
      <c r="E645" s="358">
        <f t="shared" si="111"/>
        <v>2570.7213000000002</v>
      </c>
      <c r="F645" s="356">
        <v>0</v>
      </c>
      <c r="G645" s="363">
        <v>541</v>
      </c>
      <c r="H645" s="356">
        <f t="shared" si="112"/>
        <v>2029.7213000000002</v>
      </c>
      <c r="I645" s="361">
        <v>0</v>
      </c>
    </row>
    <row r="646" spans="2:11" ht="15" x14ac:dyDescent="0.25">
      <c r="B646" s="354" t="s">
        <v>267</v>
      </c>
      <c r="C646" s="355">
        <v>40360</v>
      </c>
      <c r="D646" s="6">
        <v>30861</v>
      </c>
      <c r="E646" s="358">
        <f t="shared" si="111"/>
        <v>2570.7213000000002</v>
      </c>
      <c r="F646" s="356">
        <v>0</v>
      </c>
      <c r="G646" s="363">
        <v>541</v>
      </c>
      <c r="H646" s="356">
        <f t="shared" si="112"/>
        <v>2029.7213000000002</v>
      </c>
      <c r="I646" s="361">
        <v>0</v>
      </c>
    </row>
    <row r="647" spans="2:11" ht="15" x14ac:dyDescent="0.25">
      <c r="B647" s="354" t="s">
        <v>267</v>
      </c>
      <c r="C647" s="355">
        <v>40391</v>
      </c>
      <c r="D647" s="6">
        <v>31788</v>
      </c>
      <c r="E647" s="358">
        <f t="shared" si="111"/>
        <v>2647.9404</v>
      </c>
      <c r="F647" s="356">
        <v>0</v>
      </c>
      <c r="G647" s="363">
        <v>541</v>
      </c>
      <c r="H647" s="356">
        <f t="shared" si="112"/>
        <v>2106.9404</v>
      </c>
      <c r="I647" s="361">
        <v>0</v>
      </c>
    </row>
    <row r="648" spans="2:11" ht="15" x14ac:dyDescent="0.25">
      <c r="B648" s="354" t="s">
        <v>267</v>
      </c>
      <c r="C648" s="355">
        <v>40422</v>
      </c>
      <c r="D648" s="6">
        <v>31788</v>
      </c>
      <c r="E648" s="358">
        <f t="shared" si="111"/>
        <v>2647.9404</v>
      </c>
      <c r="F648" s="356">
        <v>0</v>
      </c>
      <c r="G648" s="363">
        <v>541</v>
      </c>
      <c r="H648" s="356">
        <f t="shared" si="112"/>
        <v>2106.9404</v>
      </c>
      <c r="I648" s="361">
        <v>0</v>
      </c>
    </row>
    <row r="649" spans="2:11" ht="15" x14ac:dyDescent="0.25">
      <c r="B649" s="354" t="s">
        <v>267</v>
      </c>
      <c r="C649" s="355">
        <v>40452</v>
      </c>
      <c r="D649" s="6">
        <v>31788</v>
      </c>
      <c r="E649" s="358">
        <f t="shared" si="111"/>
        <v>2647.9404</v>
      </c>
      <c r="F649" s="356">
        <v>0</v>
      </c>
      <c r="G649" s="363">
        <v>541</v>
      </c>
      <c r="H649" s="356">
        <f t="shared" si="112"/>
        <v>2106.9404</v>
      </c>
      <c r="I649" s="361">
        <v>0</v>
      </c>
    </row>
    <row r="650" spans="2:11" ht="15" x14ac:dyDescent="0.25">
      <c r="B650" s="354" t="s">
        <v>267</v>
      </c>
      <c r="C650" s="355">
        <v>40483</v>
      </c>
      <c r="D650" s="6">
        <v>31788</v>
      </c>
      <c r="E650" s="358">
        <f t="shared" si="111"/>
        <v>2647.9404</v>
      </c>
      <c r="F650" s="356">
        <v>0</v>
      </c>
      <c r="G650" s="363">
        <v>541</v>
      </c>
      <c r="H650" s="356">
        <f t="shared" si="112"/>
        <v>2106.9404</v>
      </c>
      <c r="I650" s="361">
        <v>0</v>
      </c>
    </row>
    <row r="651" spans="2:11" ht="15" x14ac:dyDescent="0.25">
      <c r="B651" s="354" t="s">
        <v>267</v>
      </c>
      <c r="C651" s="355">
        <v>40513</v>
      </c>
      <c r="D651" s="6">
        <v>31788</v>
      </c>
      <c r="E651" s="358">
        <f t="shared" si="111"/>
        <v>2647.9404</v>
      </c>
      <c r="F651" s="356">
        <v>0</v>
      </c>
      <c r="G651" s="363">
        <v>541</v>
      </c>
      <c r="H651" s="356">
        <f t="shared" si="112"/>
        <v>2106.9404</v>
      </c>
      <c r="I651" s="361">
        <v>0</v>
      </c>
    </row>
    <row r="652" spans="2:11" ht="15" x14ac:dyDescent="0.25">
      <c r="B652" s="354" t="s">
        <v>267</v>
      </c>
      <c r="C652" s="355">
        <v>40544</v>
      </c>
      <c r="D652" s="6">
        <v>33791</v>
      </c>
      <c r="E652" s="358">
        <f t="shared" si="111"/>
        <v>2814.7903000000001</v>
      </c>
      <c r="F652" s="356">
        <v>0</v>
      </c>
      <c r="G652" s="363">
        <v>541</v>
      </c>
      <c r="H652" s="356">
        <f t="shared" si="112"/>
        <v>2273.7903000000001</v>
      </c>
      <c r="I652" s="361">
        <v>0</v>
      </c>
    </row>
    <row r="653" spans="2:11" ht="15" x14ac:dyDescent="0.25">
      <c r="B653" s="354" t="s">
        <v>267</v>
      </c>
      <c r="C653" s="355">
        <v>40575</v>
      </c>
      <c r="D653" s="6">
        <v>33791</v>
      </c>
      <c r="E653" s="358">
        <f t="shared" si="111"/>
        <v>2814.7903000000001</v>
      </c>
      <c r="F653" s="356">
        <v>0</v>
      </c>
      <c r="G653" s="363">
        <v>541</v>
      </c>
      <c r="H653" s="356">
        <f t="shared" si="112"/>
        <v>2273.7903000000001</v>
      </c>
      <c r="I653" s="361">
        <v>0</v>
      </c>
    </row>
    <row r="654" spans="2:11" ht="15" x14ac:dyDescent="0.25">
      <c r="B654" s="354" t="s">
        <v>267</v>
      </c>
      <c r="C654" s="355">
        <v>40603</v>
      </c>
      <c r="D654" s="6">
        <v>33791</v>
      </c>
      <c r="E654" s="358">
        <f t="shared" si="111"/>
        <v>2814.7903000000001</v>
      </c>
      <c r="F654" s="356">
        <v>0</v>
      </c>
      <c r="G654" s="363">
        <v>541</v>
      </c>
      <c r="H654" s="356">
        <f t="shared" si="112"/>
        <v>2273.7903000000001</v>
      </c>
      <c r="I654" s="361">
        <v>0</v>
      </c>
      <c r="K654" s="370">
        <f>SUM(D643:D654)</f>
        <v>403394</v>
      </c>
    </row>
    <row r="655" spans="2:11" ht="15" x14ac:dyDescent="0.25">
      <c r="B655" s="354" t="s">
        <v>267</v>
      </c>
      <c r="C655" s="355">
        <v>40634</v>
      </c>
      <c r="D655" s="6">
        <v>33791</v>
      </c>
      <c r="E655" s="358">
        <f t="shared" si="111"/>
        <v>2814.7903000000001</v>
      </c>
      <c r="F655" s="356">
        <v>0</v>
      </c>
      <c r="G655" s="363">
        <v>541</v>
      </c>
      <c r="H655" s="356">
        <f t="shared" si="112"/>
        <v>2273.7903000000001</v>
      </c>
      <c r="I655" s="361">
        <v>0</v>
      </c>
    </row>
    <row r="656" spans="2:11" ht="15" x14ac:dyDescent="0.25">
      <c r="B656" s="354" t="s">
        <v>267</v>
      </c>
      <c r="C656" s="355">
        <v>40664</v>
      </c>
      <c r="D656" s="6">
        <v>54643</v>
      </c>
      <c r="E656" s="358">
        <f t="shared" si="111"/>
        <v>4551.7618999999995</v>
      </c>
      <c r="F656" s="356">
        <v>0</v>
      </c>
      <c r="G656" s="363">
        <v>541</v>
      </c>
      <c r="H656" s="356">
        <f t="shared" si="112"/>
        <v>4010.7618999999995</v>
      </c>
      <c r="I656" s="361">
        <v>0</v>
      </c>
    </row>
    <row r="657" spans="2:11" ht="15" x14ac:dyDescent="0.25">
      <c r="B657" s="354" t="s">
        <v>267</v>
      </c>
      <c r="C657" s="355">
        <v>40695</v>
      </c>
      <c r="D657" s="6">
        <v>33791</v>
      </c>
      <c r="E657" s="358">
        <f t="shared" si="111"/>
        <v>2814.7903000000001</v>
      </c>
      <c r="F657" s="356">
        <v>0</v>
      </c>
      <c r="G657" s="363">
        <v>541</v>
      </c>
      <c r="H657" s="356">
        <f t="shared" si="112"/>
        <v>2273.7903000000001</v>
      </c>
      <c r="I657" s="361">
        <v>0</v>
      </c>
    </row>
    <row r="658" spans="2:11" ht="15" x14ac:dyDescent="0.25">
      <c r="B658" s="354" t="s">
        <v>267</v>
      </c>
      <c r="C658" s="355">
        <v>40725</v>
      </c>
      <c r="D658" s="6">
        <v>33791</v>
      </c>
      <c r="E658" s="358">
        <f t="shared" si="111"/>
        <v>2814.7903000000001</v>
      </c>
      <c r="F658" s="356">
        <v>0</v>
      </c>
      <c r="G658" s="363">
        <v>541</v>
      </c>
      <c r="H658" s="356">
        <f t="shared" si="112"/>
        <v>2273.7903000000001</v>
      </c>
      <c r="I658" s="361">
        <v>0</v>
      </c>
    </row>
    <row r="659" spans="2:11" ht="15" x14ac:dyDescent="0.25">
      <c r="B659" s="354" t="s">
        <v>267</v>
      </c>
      <c r="C659" s="355">
        <v>40756</v>
      </c>
      <c r="D659" s="6">
        <v>34817</v>
      </c>
      <c r="E659" s="358">
        <f t="shared" si="111"/>
        <v>2900.2561000000001</v>
      </c>
      <c r="F659" s="356">
        <v>0</v>
      </c>
      <c r="G659" s="363">
        <v>541</v>
      </c>
      <c r="H659" s="356">
        <f t="shared" si="112"/>
        <v>2359.2561000000001</v>
      </c>
      <c r="I659" s="361">
        <v>0</v>
      </c>
    </row>
    <row r="660" spans="2:11" ht="15" x14ac:dyDescent="0.25">
      <c r="B660" s="354" t="s">
        <v>267</v>
      </c>
      <c r="C660" s="355">
        <v>40787</v>
      </c>
      <c r="D660" s="6">
        <v>34817</v>
      </c>
      <c r="E660" s="358">
        <f t="shared" ref="E660:E723" si="113">SUM(D660*8.33%)</f>
        <v>2900.2561000000001</v>
      </c>
      <c r="F660" s="356">
        <v>0</v>
      </c>
      <c r="G660" s="363">
        <v>541</v>
      </c>
      <c r="H660" s="356">
        <f t="shared" si="112"/>
        <v>2359.2561000000001</v>
      </c>
      <c r="I660" s="361">
        <v>0</v>
      </c>
    </row>
    <row r="661" spans="2:11" ht="15" x14ac:dyDescent="0.25">
      <c r="B661" s="354" t="s">
        <v>267</v>
      </c>
      <c r="C661" s="355">
        <v>40817</v>
      </c>
      <c r="D661" s="6">
        <v>34817</v>
      </c>
      <c r="E661" s="358">
        <f t="shared" si="113"/>
        <v>2900.2561000000001</v>
      </c>
      <c r="F661" s="356">
        <v>0</v>
      </c>
      <c r="G661" s="363">
        <v>541</v>
      </c>
      <c r="H661" s="356">
        <f t="shared" si="112"/>
        <v>2359.2561000000001</v>
      </c>
      <c r="I661" s="361">
        <v>0</v>
      </c>
    </row>
    <row r="662" spans="2:11" ht="15" x14ac:dyDescent="0.25">
      <c r="B662" s="354" t="s">
        <v>267</v>
      </c>
      <c r="C662" s="355">
        <v>40848</v>
      </c>
      <c r="D662" s="6">
        <v>34817</v>
      </c>
      <c r="E662" s="358">
        <f t="shared" si="113"/>
        <v>2900.2561000000001</v>
      </c>
      <c r="F662" s="356">
        <v>0</v>
      </c>
      <c r="G662" s="363">
        <v>541</v>
      </c>
      <c r="H662" s="356">
        <f t="shared" si="112"/>
        <v>2359.2561000000001</v>
      </c>
      <c r="I662" s="361">
        <v>0</v>
      </c>
    </row>
    <row r="663" spans="2:11" ht="15" x14ac:dyDescent="0.25">
      <c r="B663" s="354" t="s">
        <v>267</v>
      </c>
      <c r="C663" s="355">
        <v>40878</v>
      </c>
      <c r="D663" s="6">
        <v>34817</v>
      </c>
      <c r="E663" s="358">
        <f t="shared" si="113"/>
        <v>2900.2561000000001</v>
      </c>
      <c r="F663" s="356">
        <v>0</v>
      </c>
      <c r="G663" s="363">
        <v>541</v>
      </c>
      <c r="H663" s="356">
        <f t="shared" ref="H663:H726" si="114">SUM(E663-G663)</f>
        <v>2359.2561000000001</v>
      </c>
      <c r="I663" s="361">
        <v>0</v>
      </c>
    </row>
    <row r="664" spans="2:11" ht="15" x14ac:dyDescent="0.25">
      <c r="B664" s="354" t="s">
        <v>267</v>
      </c>
      <c r="C664" s="355">
        <v>40909</v>
      </c>
      <c r="D664" s="6">
        <v>34817</v>
      </c>
      <c r="E664" s="358">
        <f t="shared" si="113"/>
        <v>2900.2561000000001</v>
      </c>
      <c r="F664" s="356">
        <v>0</v>
      </c>
      <c r="G664" s="363">
        <v>541</v>
      </c>
      <c r="H664" s="356">
        <f t="shared" si="114"/>
        <v>2359.2561000000001</v>
      </c>
      <c r="I664" s="361">
        <v>0</v>
      </c>
    </row>
    <row r="665" spans="2:11" ht="15" x14ac:dyDescent="0.25">
      <c r="B665" s="354" t="s">
        <v>267</v>
      </c>
      <c r="C665" s="355">
        <v>40940</v>
      </c>
      <c r="D665" s="6">
        <v>37396</v>
      </c>
      <c r="E665" s="358">
        <f t="shared" si="113"/>
        <v>3115.0868</v>
      </c>
      <c r="F665" s="356">
        <v>0</v>
      </c>
      <c r="G665" s="363">
        <v>541</v>
      </c>
      <c r="H665" s="356">
        <f t="shared" si="114"/>
        <v>2574.0868</v>
      </c>
      <c r="I665" s="361">
        <v>0</v>
      </c>
    </row>
    <row r="666" spans="2:11" ht="15" x14ac:dyDescent="0.25">
      <c r="B666" s="354" t="s">
        <v>267</v>
      </c>
      <c r="C666" s="355">
        <v>40969</v>
      </c>
      <c r="D666" s="6">
        <v>37396</v>
      </c>
      <c r="E666" s="358">
        <f t="shared" si="113"/>
        <v>3115.0868</v>
      </c>
      <c r="F666" s="356">
        <v>0</v>
      </c>
      <c r="G666" s="363">
        <v>541</v>
      </c>
      <c r="H666" s="356">
        <f t="shared" si="114"/>
        <v>2574.0868</v>
      </c>
      <c r="I666" s="361">
        <v>0</v>
      </c>
      <c r="K666" s="370">
        <f>SUM(D655:D666)</f>
        <v>439710</v>
      </c>
    </row>
    <row r="667" spans="2:11" ht="15" x14ac:dyDescent="0.25">
      <c r="B667" s="354" t="s">
        <v>267</v>
      </c>
      <c r="C667" s="355">
        <v>41000</v>
      </c>
      <c r="D667" s="6">
        <v>37396</v>
      </c>
      <c r="E667" s="358">
        <f t="shared" si="113"/>
        <v>3115.0868</v>
      </c>
      <c r="F667" s="356">
        <v>0</v>
      </c>
      <c r="G667" s="363">
        <v>541</v>
      </c>
      <c r="H667" s="356">
        <f t="shared" si="114"/>
        <v>2574.0868</v>
      </c>
      <c r="I667" s="361">
        <v>0</v>
      </c>
    </row>
    <row r="668" spans="2:11" ht="15" x14ac:dyDescent="0.25">
      <c r="B668" s="354" t="s">
        <v>267</v>
      </c>
      <c r="C668" s="355">
        <v>41030</v>
      </c>
      <c r="D668" s="6">
        <v>37396</v>
      </c>
      <c r="E668" s="358">
        <f t="shared" si="113"/>
        <v>3115.0868</v>
      </c>
      <c r="F668" s="356">
        <v>0</v>
      </c>
      <c r="G668" s="363">
        <v>541</v>
      </c>
      <c r="H668" s="356">
        <f t="shared" si="114"/>
        <v>2574.0868</v>
      </c>
      <c r="I668" s="361">
        <v>0</v>
      </c>
    </row>
    <row r="669" spans="2:11" ht="15" x14ac:dyDescent="0.25">
      <c r="B669" s="354" t="s">
        <v>267</v>
      </c>
      <c r="C669" s="355">
        <v>41061</v>
      </c>
      <c r="D669" s="6">
        <v>37396</v>
      </c>
      <c r="E669" s="358">
        <f t="shared" si="113"/>
        <v>3115.0868</v>
      </c>
      <c r="F669" s="356">
        <v>0</v>
      </c>
      <c r="G669" s="363">
        <v>541</v>
      </c>
      <c r="H669" s="356">
        <f t="shared" si="114"/>
        <v>2574.0868</v>
      </c>
      <c r="I669" s="361">
        <v>0</v>
      </c>
    </row>
    <row r="670" spans="2:11" ht="15" x14ac:dyDescent="0.25">
      <c r="B670" s="354" t="s">
        <v>267</v>
      </c>
      <c r="C670" s="355">
        <v>41091</v>
      </c>
      <c r="D670" s="6">
        <v>37396</v>
      </c>
      <c r="E670" s="358">
        <f t="shared" si="113"/>
        <v>3115.0868</v>
      </c>
      <c r="F670" s="356">
        <v>0</v>
      </c>
      <c r="G670" s="363">
        <v>541</v>
      </c>
      <c r="H670" s="356">
        <f t="shared" si="114"/>
        <v>2574.0868</v>
      </c>
      <c r="I670" s="361">
        <v>0</v>
      </c>
    </row>
    <row r="671" spans="2:11" ht="15" x14ac:dyDescent="0.25">
      <c r="B671" s="354" t="s">
        <v>267</v>
      </c>
      <c r="C671" s="355">
        <v>41122</v>
      </c>
      <c r="D671" s="6">
        <v>38527</v>
      </c>
      <c r="E671" s="358">
        <f t="shared" si="113"/>
        <v>3209.2991000000002</v>
      </c>
      <c r="F671" s="356">
        <v>0</v>
      </c>
      <c r="G671" s="363">
        <v>541</v>
      </c>
      <c r="H671" s="356">
        <f t="shared" si="114"/>
        <v>2668.2991000000002</v>
      </c>
      <c r="I671" s="361">
        <v>0</v>
      </c>
    </row>
    <row r="672" spans="2:11" ht="15" x14ac:dyDescent="0.25">
      <c r="B672" s="354" t="s">
        <v>267</v>
      </c>
      <c r="C672" s="355">
        <v>41153</v>
      </c>
      <c r="D672" s="6">
        <v>38527</v>
      </c>
      <c r="E672" s="358">
        <f t="shared" si="113"/>
        <v>3209.2991000000002</v>
      </c>
      <c r="F672" s="356">
        <v>0</v>
      </c>
      <c r="G672" s="363">
        <v>541</v>
      </c>
      <c r="H672" s="356">
        <f t="shared" si="114"/>
        <v>2668.2991000000002</v>
      </c>
      <c r="I672" s="361">
        <v>0</v>
      </c>
    </row>
    <row r="673" spans="2:11" ht="15" x14ac:dyDescent="0.25">
      <c r="B673" s="354" t="s">
        <v>267</v>
      </c>
      <c r="C673" s="355">
        <v>41183</v>
      </c>
      <c r="D673" s="6">
        <v>38527</v>
      </c>
      <c r="E673" s="358">
        <f t="shared" si="113"/>
        <v>3209.2991000000002</v>
      </c>
      <c r="F673" s="356">
        <v>0</v>
      </c>
      <c r="G673" s="363">
        <v>541</v>
      </c>
      <c r="H673" s="356">
        <f t="shared" si="114"/>
        <v>2668.2991000000002</v>
      </c>
      <c r="I673" s="361">
        <v>0</v>
      </c>
    </row>
    <row r="674" spans="2:11" ht="15" x14ac:dyDescent="0.25">
      <c r="B674" s="354" t="s">
        <v>267</v>
      </c>
      <c r="C674" s="355">
        <v>41214</v>
      </c>
      <c r="D674" s="6">
        <v>38527</v>
      </c>
      <c r="E674" s="358">
        <f t="shared" si="113"/>
        <v>3209.2991000000002</v>
      </c>
      <c r="F674" s="356">
        <v>0</v>
      </c>
      <c r="G674" s="363">
        <v>541</v>
      </c>
      <c r="H674" s="356">
        <f t="shared" si="114"/>
        <v>2668.2991000000002</v>
      </c>
      <c r="I674" s="361">
        <v>0</v>
      </c>
    </row>
    <row r="675" spans="2:11" ht="15" x14ac:dyDescent="0.25">
      <c r="B675" s="354" t="s">
        <v>267</v>
      </c>
      <c r="C675" s="355">
        <v>41244</v>
      </c>
      <c r="D675" s="6">
        <v>38527</v>
      </c>
      <c r="E675" s="358">
        <f t="shared" si="113"/>
        <v>3209.2991000000002</v>
      </c>
      <c r="F675" s="356">
        <v>0</v>
      </c>
      <c r="G675" s="363">
        <v>541</v>
      </c>
      <c r="H675" s="356">
        <f t="shared" si="114"/>
        <v>2668.2991000000002</v>
      </c>
      <c r="I675" s="361">
        <v>0</v>
      </c>
    </row>
    <row r="676" spans="2:11" ht="15" x14ac:dyDescent="0.25">
      <c r="B676" s="354" t="s">
        <v>267</v>
      </c>
      <c r="C676" s="355">
        <v>41275</v>
      </c>
      <c r="D676" s="6">
        <v>38527</v>
      </c>
      <c r="E676" s="358">
        <f t="shared" si="113"/>
        <v>3209.2991000000002</v>
      </c>
      <c r="F676" s="356">
        <v>0</v>
      </c>
      <c r="G676" s="363">
        <v>541</v>
      </c>
      <c r="H676" s="356">
        <f t="shared" si="114"/>
        <v>2668.2991000000002</v>
      </c>
      <c r="I676" s="361">
        <v>0</v>
      </c>
    </row>
    <row r="677" spans="2:11" ht="15" x14ac:dyDescent="0.25">
      <c r="B677" s="354" t="s">
        <v>267</v>
      </c>
      <c r="C677" s="355">
        <v>41306</v>
      </c>
      <c r="D677" s="6">
        <v>40386</v>
      </c>
      <c r="E677" s="358">
        <f t="shared" si="113"/>
        <v>3364.1538</v>
      </c>
      <c r="F677" s="356">
        <v>0</v>
      </c>
      <c r="G677" s="363">
        <v>541</v>
      </c>
      <c r="H677" s="356">
        <f t="shared" si="114"/>
        <v>2823.1538</v>
      </c>
      <c r="I677" s="361">
        <v>0</v>
      </c>
    </row>
    <row r="678" spans="2:11" ht="15" x14ac:dyDescent="0.25">
      <c r="B678" s="354" t="s">
        <v>267</v>
      </c>
      <c r="C678" s="355">
        <v>41334</v>
      </c>
      <c r="D678" s="6">
        <v>40386</v>
      </c>
      <c r="E678" s="358">
        <f t="shared" si="113"/>
        <v>3364.1538</v>
      </c>
      <c r="F678" s="356">
        <v>0</v>
      </c>
      <c r="G678" s="363">
        <v>541</v>
      </c>
      <c r="H678" s="356">
        <f t="shared" si="114"/>
        <v>2823.1538</v>
      </c>
      <c r="I678" s="361">
        <v>0</v>
      </c>
      <c r="K678" s="370">
        <f>SUM(D667:D678)</f>
        <v>461518</v>
      </c>
    </row>
    <row r="679" spans="2:11" ht="15" x14ac:dyDescent="0.25">
      <c r="B679" s="354" t="s">
        <v>267</v>
      </c>
      <c r="C679" s="355">
        <v>41365</v>
      </c>
      <c r="D679" s="6">
        <v>42189</v>
      </c>
      <c r="E679" s="358">
        <f t="shared" si="113"/>
        <v>3514.3436999999999</v>
      </c>
      <c r="F679" s="356">
        <v>0</v>
      </c>
      <c r="G679" s="363">
        <v>541</v>
      </c>
      <c r="H679" s="356">
        <f t="shared" si="114"/>
        <v>2973.3436999999999</v>
      </c>
      <c r="I679" s="361">
        <v>0</v>
      </c>
    </row>
    <row r="680" spans="2:11" ht="15" x14ac:dyDescent="0.25">
      <c r="B680" s="354" t="s">
        <v>267</v>
      </c>
      <c r="C680" s="355">
        <v>41395</v>
      </c>
      <c r="D680" s="6">
        <v>40842</v>
      </c>
      <c r="E680" s="358">
        <f t="shared" si="113"/>
        <v>3402.1385999999998</v>
      </c>
      <c r="F680" s="356">
        <v>0</v>
      </c>
      <c r="G680" s="363">
        <v>541</v>
      </c>
      <c r="H680" s="356">
        <f t="shared" si="114"/>
        <v>2861.1385999999998</v>
      </c>
      <c r="I680" s="361">
        <v>0</v>
      </c>
    </row>
    <row r="681" spans="2:11" ht="15" x14ac:dyDescent="0.25">
      <c r="B681" s="354" t="s">
        <v>267</v>
      </c>
      <c r="C681" s="355">
        <v>41426</v>
      </c>
      <c r="D681" s="6">
        <v>40842</v>
      </c>
      <c r="E681" s="358">
        <f t="shared" si="113"/>
        <v>3402.1385999999998</v>
      </c>
      <c r="F681" s="356">
        <v>0</v>
      </c>
      <c r="G681" s="363">
        <v>541</v>
      </c>
      <c r="H681" s="356">
        <f t="shared" si="114"/>
        <v>2861.1385999999998</v>
      </c>
      <c r="I681" s="361">
        <v>0</v>
      </c>
    </row>
    <row r="682" spans="2:11" ht="15" x14ac:dyDescent="0.25">
      <c r="B682" s="354" t="s">
        <v>267</v>
      </c>
      <c r="C682" s="355">
        <v>41456</v>
      </c>
      <c r="D682" s="6">
        <v>40842</v>
      </c>
      <c r="E682" s="358">
        <f t="shared" si="113"/>
        <v>3402.1385999999998</v>
      </c>
      <c r="F682" s="356">
        <v>0</v>
      </c>
      <c r="G682" s="363">
        <v>541</v>
      </c>
      <c r="H682" s="356">
        <f t="shared" si="114"/>
        <v>2861.1385999999998</v>
      </c>
      <c r="I682" s="361">
        <v>0</v>
      </c>
    </row>
    <row r="683" spans="2:11" ht="15" x14ac:dyDescent="0.25">
      <c r="B683" s="354" t="s">
        <v>267</v>
      </c>
      <c r="C683" s="355">
        <v>41487</v>
      </c>
      <c r="D683" s="6">
        <v>42074</v>
      </c>
      <c r="E683" s="358">
        <f t="shared" si="113"/>
        <v>3504.7642000000001</v>
      </c>
      <c r="F683" s="356">
        <v>0</v>
      </c>
      <c r="G683" s="363">
        <v>541</v>
      </c>
      <c r="H683" s="356">
        <f t="shared" si="114"/>
        <v>2963.7642000000001</v>
      </c>
      <c r="I683" s="361">
        <v>0</v>
      </c>
    </row>
    <row r="684" spans="2:11" ht="15" x14ac:dyDescent="0.25">
      <c r="B684" s="354" t="s">
        <v>267</v>
      </c>
      <c r="C684" s="355">
        <v>41518</v>
      </c>
      <c r="D684" s="6">
        <v>42074</v>
      </c>
      <c r="E684" s="358">
        <f t="shared" si="113"/>
        <v>3504.7642000000001</v>
      </c>
      <c r="F684" s="356">
        <v>0</v>
      </c>
      <c r="G684" s="363">
        <v>541</v>
      </c>
      <c r="H684" s="356">
        <f t="shared" si="114"/>
        <v>2963.7642000000001</v>
      </c>
      <c r="I684" s="361">
        <v>0</v>
      </c>
    </row>
    <row r="685" spans="2:11" ht="15" x14ac:dyDescent="0.25">
      <c r="B685" s="354" t="s">
        <v>267</v>
      </c>
      <c r="C685" s="355">
        <v>41548</v>
      </c>
      <c r="D685" s="6">
        <v>42074</v>
      </c>
      <c r="E685" s="358">
        <f t="shared" si="113"/>
        <v>3504.7642000000001</v>
      </c>
      <c r="F685" s="356">
        <v>0</v>
      </c>
      <c r="G685" s="363">
        <v>541</v>
      </c>
      <c r="H685" s="356">
        <f t="shared" si="114"/>
        <v>2963.7642000000001</v>
      </c>
      <c r="I685" s="361">
        <v>0</v>
      </c>
    </row>
    <row r="686" spans="2:11" ht="15" x14ac:dyDescent="0.25">
      <c r="B686" s="354" t="s">
        <v>267</v>
      </c>
      <c r="C686" s="355">
        <v>41579</v>
      </c>
      <c r="D686" s="6">
        <v>42074</v>
      </c>
      <c r="E686" s="358">
        <f t="shared" si="113"/>
        <v>3504.7642000000001</v>
      </c>
      <c r="F686" s="356">
        <v>0</v>
      </c>
      <c r="G686" s="363">
        <v>541</v>
      </c>
      <c r="H686" s="356">
        <f t="shared" si="114"/>
        <v>2963.7642000000001</v>
      </c>
      <c r="I686" s="361">
        <v>0</v>
      </c>
    </row>
    <row r="687" spans="2:11" ht="15" x14ac:dyDescent="0.25">
      <c r="B687" s="354" t="s">
        <v>267</v>
      </c>
      <c r="C687" s="355">
        <v>41609</v>
      </c>
      <c r="D687" s="6">
        <v>42074</v>
      </c>
      <c r="E687" s="358">
        <f t="shared" si="113"/>
        <v>3504.7642000000001</v>
      </c>
      <c r="F687" s="356">
        <v>0</v>
      </c>
      <c r="G687" s="363">
        <v>541</v>
      </c>
      <c r="H687" s="356">
        <f t="shared" si="114"/>
        <v>2963.7642000000001</v>
      </c>
      <c r="I687" s="361">
        <v>0</v>
      </c>
    </row>
    <row r="688" spans="2:11" ht="15" x14ac:dyDescent="0.25">
      <c r="B688" s="354" t="s">
        <v>267</v>
      </c>
      <c r="C688" s="355">
        <v>41640</v>
      </c>
      <c r="D688" s="6">
        <v>42074</v>
      </c>
      <c r="E688" s="358">
        <f t="shared" si="113"/>
        <v>3504.7642000000001</v>
      </c>
      <c r="F688" s="356">
        <v>0</v>
      </c>
      <c r="G688" s="363">
        <v>541</v>
      </c>
      <c r="H688" s="356">
        <f t="shared" si="114"/>
        <v>2963.7642000000001</v>
      </c>
      <c r="I688" s="361">
        <v>0</v>
      </c>
    </row>
    <row r="689" spans="2:11" ht="15" x14ac:dyDescent="0.25">
      <c r="B689" s="354" t="s">
        <v>267</v>
      </c>
      <c r="C689" s="355">
        <v>41671</v>
      </c>
      <c r="D689" s="6">
        <v>43734</v>
      </c>
      <c r="E689" s="358">
        <f t="shared" si="113"/>
        <v>3643.0421999999999</v>
      </c>
      <c r="F689" s="356">
        <v>0</v>
      </c>
      <c r="G689" s="363">
        <v>541</v>
      </c>
      <c r="H689" s="356">
        <f t="shared" si="114"/>
        <v>3102.0421999999999</v>
      </c>
      <c r="I689" s="361">
        <v>0</v>
      </c>
    </row>
    <row r="690" spans="2:11" ht="15" x14ac:dyDescent="0.25">
      <c r="B690" s="354" t="s">
        <v>267</v>
      </c>
      <c r="C690" s="355">
        <v>41699</v>
      </c>
      <c r="D690" s="6">
        <v>43734</v>
      </c>
      <c r="E690" s="358">
        <f t="shared" si="113"/>
        <v>3643.0421999999999</v>
      </c>
      <c r="F690" s="356">
        <v>0</v>
      </c>
      <c r="G690" s="363">
        <v>541</v>
      </c>
      <c r="H690" s="356">
        <f t="shared" si="114"/>
        <v>3102.0421999999999</v>
      </c>
      <c r="I690" s="361">
        <v>0</v>
      </c>
      <c r="K690" s="370">
        <f>SUM(D679:D690)</f>
        <v>504627</v>
      </c>
    </row>
    <row r="691" spans="2:11" ht="15" x14ac:dyDescent="0.25">
      <c r="B691" s="354" t="s">
        <v>267</v>
      </c>
      <c r="C691" s="355">
        <v>41730</v>
      </c>
      <c r="D691" s="6">
        <v>43734</v>
      </c>
      <c r="E691" s="358">
        <f t="shared" si="113"/>
        <v>3643.0421999999999</v>
      </c>
      <c r="F691" s="356">
        <v>0</v>
      </c>
      <c r="G691" s="363">
        <v>541</v>
      </c>
      <c r="H691" s="356">
        <f t="shared" si="114"/>
        <v>3102.0421999999999</v>
      </c>
      <c r="I691" s="361">
        <v>0</v>
      </c>
    </row>
    <row r="692" spans="2:11" ht="15" x14ac:dyDescent="0.25">
      <c r="B692" s="354" t="s">
        <v>267</v>
      </c>
      <c r="C692" s="355">
        <v>41760</v>
      </c>
      <c r="D692" s="6">
        <v>43734</v>
      </c>
      <c r="E692" s="358">
        <f t="shared" si="113"/>
        <v>3643.0421999999999</v>
      </c>
      <c r="F692" s="356">
        <v>0</v>
      </c>
      <c r="G692" s="363">
        <v>541</v>
      </c>
      <c r="H692" s="356">
        <f t="shared" si="114"/>
        <v>3102.0421999999999</v>
      </c>
      <c r="I692" s="361">
        <v>0</v>
      </c>
    </row>
    <row r="693" spans="2:11" ht="15" x14ac:dyDescent="0.25">
      <c r="B693" s="354" t="s">
        <v>267</v>
      </c>
      <c r="C693" s="355">
        <v>41791</v>
      </c>
      <c r="D693" s="6">
        <v>43734</v>
      </c>
      <c r="E693" s="358">
        <f t="shared" si="113"/>
        <v>3643.0421999999999</v>
      </c>
      <c r="F693" s="356">
        <v>0</v>
      </c>
      <c r="G693" s="363">
        <v>541</v>
      </c>
      <c r="H693" s="356">
        <f t="shared" si="114"/>
        <v>3102.0421999999999</v>
      </c>
      <c r="I693" s="361">
        <v>0</v>
      </c>
    </row>
    <row r="694" spans="2:11" ht="15" x14ac:dyDescent="0.25">
      <c r="B694" s="354" t="s">
        <v>267</v>
      </c>
      <c r="C694" s="355">
        <v>41821</v>
      </c>
      <c r="D694" s="6">
        <v>43734</v>
      </c>
      <c r="E694" s="358">
        <f t="shared" si="113"/>
        <v>3643.0421999999999</v>
      </c>
      <c r="F694" s="356">
        <v>0</v>
      </c>
      <c r="G694" s="363">
        <v>541</v>
      </c>
      <c r="H694" s="356">
        <f t="shared" si="114"/>
        <v>3102.0421999999999</v>
      </c>
      <c r="I694" s="361">
        <v>0</v>
      </c>
    </row>
    <row r="695" spans="2:11" ht="15" x14ac:dyDescent="0.25">
      <c r="B695" s="354" t="s">
        <v>267</v>
      </c>
      <c r="C695" s="355">
        <v>41852</v>
      </c>
      <c r="D695" s="6">
        <v>45046</v>
      </c>
      <c r="E695" s="358">
        <f t="shared" si="113"/>
        <v>3752.3317999999999</v>
      </c>
      <c r="F695" s="356">
        <v>0</v>
      </c>
      <c r="G695" s="363">
        <v>541</v>
      </c>
      <c r="H695" s="356">
        <f t="shared" si="114"/>
        <v>3211.3317999999999</v>
      </c>
      <c r="I695" s="361">
        <v>0</v>
      </c>
    </row>
    <row r="696" spans="2:11" ht="15" x14ac:dyDescent="0.25">
      <c r="B696" s="354" t="s">
        <v>267</v>
      </c>
      <c r="C696" s="355">
        <v>41883</v>
      </c>
      <c r="D696" s="6">
        <v>45046</v>
      </c>
      <c r="E696" s="358">
        <f t="shared" si="113"/>
        <v>3752.3317999999999</v>
      </c>
      <c r="F696" s="356">
        <v>0</v>
      </c>
      <c r="G696" s="363">
        <v>1250</v>
      </c>
      <c r="H696" s="356">
        <f t="shared" si="114"/>
        <v>2502.3317999999999</v>
      </c>
      <c r="I696" s="361">
        <v>0</v>
      </c>
    </row>
    <row r="697" spans="2:11" ht="15" x14ac:dyDescent="0.25">
      <c r="B697" s="354" t="s">
        <v>267</v>
      </c>
      <c r="C697" s="355">
        <v>41913</v>
      </c>
      <c r="D697" s="6">
        <v>45046</v>
      </c>
      <c r="E697" s="358">
        <f t="shared" si="113"/>
        <v>3752.3317999999999</v>
      </c>
      <c r="F697" s="356">
        <v>0</v>
      </c>
      <c r="G697" s="363">
        <v>1250</v>
      </c>
      <c r="H697" s="356">
        <f t="shared" si="114"/>
        <v>2502.3317999999999</v>
      </c>
      <c r="I697" s="361">
        <v>0</v>
      </c>
    </row>
    <row r="698" spans="2:11" ht="15" x14ac:dyDescent="0.25">
      <c r="B698" s="354" t="s">
        <v>267</v>
      </c>
      <c r="C698" s="355">
        <v>41944</v>
      </c>
      <c r="D698" s="6">
        <v>45046</v>
      </c>
      <c r="E698" s="358">
        <f t="shared" si="113"/>
        <v>3752.3317999999999</v>
      </c>
      <c r="F698" s="356">
        <v>0</v>
      </c>
      <c r="G698" s="363">
        <v>1250</v>
      </c>
      <c r="H698" s="356">
        <f t="shared" si="114"/>
        <v>2502.3317999999999</v>
      </c>
      <c r="I698" s="361">
        <v>0</v>
      </c>
    </row>
    <row r="699" spans="2:11" ht="15" x14ac:dyDescent="0.25">
      <c r="B699" s="354" t="s">
        <v>267</v>
      </c>
      <c r="C699" s="355">
        <v>41974</v>
      </c>
      <c r="D699" s="6">
        <v>45046</v>
      </c>
      <c r="E699" s="358">
        <f t="shared" si="113"/>
        <v>3752.3317999999999</v>
      </c>
      <c r="F699" s="356">
        <v>0</v>
      </c>
      <c r="G699" s="363">
        <v>1250</v>
      </c>
      <c r="H699" s="356">
        <f t="shared" si="114"/>
        <v>2502.3317999999999</v>
      </c>
      <c r="I699" s="361">
        <v>0</v>
      </c>
    </row>
    <row r="700" spans="2:11" ht="15" x14ac:dyDescent="0.25">
      <c r="B700" s="354" t="s">
        <v>267</v>
      </c>
      <c r="C700" s="355">
        <v>42005</v>
      </c>
      <c r="D700" s="6">
        <v>46405</v>
      </c>
      <c r="E700" s="358">
        <f t="shared" si="113"/>
        <v>3865.5365000000002</v>
      </c>
      <c r="F700" s="356">
        <v>0</v>
      </c>
      <c r="G700" s="363">
        <v>1250</v>
      </c>
      <c r="H700" s="356">
        <f t="shared" si="114"/>
        <v>2615.5365000000002</v>
      </c>
      <c r="I700" s="361">
        <v>0</v>
      </c>
    </row>
    <row r="701" spans="2:11" ht="15" x14ac:dyDescent="0.25">
      <c r="B701" s="354" t="s">
        <v>267</v>
      </c>
      <c r="C701" s="355">
        <v>42036</v>
      </c>
      <c r="D701" s="6">
        <v>48461</v>
      </c>
      <c r="E701" s="358">
        <f t="shared" si="113"/>
        <v>4036.8013000000001</v>
      </c>
      <c r="F701" s="356">
        <v>0</v>
      </c>
      <c r="G701" s="363">
        <v>1250</v>
      </c>
      <c r="H701" s="356">
        <f t="shared" si="114"/>
        <v>2786.8013000000001</v>
      </c>
      <c r="I701" s="361">
        <v>0</v>
      </c>
    </row>
    <row r="702" spans="2:11" ht="15" x14ac:dyDescent="0.25">
      <c r="B702" s="354" t="s">
        <v>267</v>
      </c>
      <c r="C702" s="355">
        <v>42064</v>
      </c>
      <c r="D702" s="6">
        <v>48460</v>
      </c>
      <c r="E702" s="358">
        <f t="shared" si="113"/>
        <v>4036.7179999999998</v>
      </c>
      <c r="F702" s="356">
        <v>0</v>
      </c>
      <c r="G702" s="363">
        <v>1250</v>
      </c>
      <c r="H702" s="356">
        <f t="shared" si="114"/>
        <v>2786.7179999999998</v>
      </c>
      <c r="I702" s="361">
        <v>0</v>
      </c>
      <c r="K702" s="370">
        <f>SUM(D691:D702)</f>
        <v>543492</v>
      </c>
    </row>
    <row r="703" spans="2:11" ht="15" x14ac:dyDescent="0.25">
      <c r="B703" s="354" t="s">
        <v>267</v>
      </c>
      <c r="C703" s="355">
        <v>42095</v>
      </c>
      <c r="D703" s="6">
        <v>48461</v>
      </c>
      <c r="E703" s="358">
        <f t="shared" si="113"/>
        <v>4036.8013000000001</v>
      </c>
      <c r="F703" s="356">
        <v>0</v>
      </c>
      <c r="G703" s="363">
        <v>1250</v>
      </c>
      <c r="H703" s="356">
        <f t="shared" si="114"/>
        <v>2786.8013000000001</v>
      </c>
      <c r="I703" s="361">
        <v>0</v>
      </c>
    </row>
    <row r="704" spans="2:11" ht="15" x14ac:dyDescent="0.25">
      <c r="B704" s="354" t="s">
        <v>267</v>
      </c>
      <c r="C704" s="355">
        <v>42125</v>
      </c>
      <c r="D704" s="6">
        <v>48461</v>
      </c>
      <c r="E704" s="358">
        <f t="shared" si="113"/>
        <v>4036.8013000000001</v>
      </c>
      <c r="F704" s="356">
        <v>0</v>
      </c>
      <c r="G704" s="363">
        <v>1250</v>
      </c>
      <c r="H704" s="356">
        <f t="shared" si="114"/>
        <v>2786.8013000000001</v>
      </c>
      <c r="I704" s="361">
        <v>0</v>
      </c>
    </row>
    <row r="705" spans="2:11" ht="15" x14ac:dyDescent="0.25">
      <c r="B705" s="354" t="s">
        <v>267</v>
      </c>
      <c r="C705" s="355">
        <v>42156</v>
      </c>
      <c r="D705" s="6">
        <v>48461</v>
      </c>
      <c r="E705" s="358">
        <f t="shared" si="113"/>
        <v>4036.8013000000001</v>
      </c>
      <c r="F705" s="356">
        <v>0</v>
      </c>
      <c r="G705" s="363">
        <v>1250</v>
      </c>
      <c r="H705" s="356">
        <f t="shared" si="114"/>
        <v>2786.8013000000001</v>
      </c>
      <c r="I705" s="361">
        <v>0</v>
      </c>
    </row>
    <row r="706" spans="2:11" ht="15" x14ac:dyDescent="0.25">
      <c r="B706" s="354" t="s">
        <v>267</v>
      </c>
      <c r="C706" s="355">
        <v>42186</v>
      </c>
      <c r="D706" s="6">
        <v>48461</v>
      </c>
      <c r="E706" s="358">
        <f t="shared" si="113"/>
        <v>4036.8013000000001</v>
      </c>
      <c r="F706" s="356">
        <v>0</v>
      </c>
      <c r="G706" s="363">
        <v>1250</v>
      </c>
      <c r="H706" s="356">
        <f t="shared" si="114"/>
        <v>2786.8013000000001</v>
      </c>
      <c r="I706" s="361">
        <v>0</v>
      </c>
    </row>
    <row r="707" spans="2:11" ht="15" x14ac:dyDescent="0.25">
      <c r="B707" s="354" t="s">
        <v>267</v>
      </c>
      <c r="C707" s="355">
        <v>42217</v>
      </c>
      <c r="D707" s="6">
        <v>49929</v>
      </c>
      <c r="E707" s="358">
        <f t="shared" si="113"/>
        <v>4159.0856999999996</v>
      </c>
      <c r="F707" s="356">
        <v>0</v>
      </c>
      <c r="G707" s="363">
        <v>1250</v>
      </c>
      <c r="H707" s="356">
        <f t="shared" si="114"/>
        <v>2909.0856999999996</v>
      </c>
      <c r="I707" s="361">
        <v>0</v>
      </c>
    </row>
    <row r="708" spans="2:11" ht="15" x14ac:dyDescent="0.25">
      <c r="B708" s="354" t="s">
        <v>267</v>
      </c>
      <c r="C708" s="355">
        <v>42248</v>
      </c>
      <c r="D708" s="6">
        <v>49929</v>
      </c>
      <c r="E708" s="358">
        <f t="shared" si="113"/>
        <v>4159.0856999999996</v>
      </c>
      <c r="F708" s="356">
        <v>0</v>
      </c>
      <c r="G708" s="363">
        <v>1250</v>
      </c>
      <c r="H708" s="356">
        <f t="shared" si="114"/>
        <v>2909.0856999999996</v>
      </c>
      <c r="I708" s="361">
        <v>0</v>
      </c>
    </row>
    <row r="709" spans="2:11" ht="15" x14ac:dyDescent="0.25">
      <c r="B709" s="354" t="s">
        <v>267</v>
      </c>
      <c r="C709" s="355">
        <v>42278</v>
      </c>
      <c r="D709" s="6">
        <v>49929</v>
      </c>
      <c r="E709" s="358">
        <f t="shared" si="113"/>
        <v>4159.0856999999996</v>
      </c>
      <c r="F709" s="356">
        <v>0</v>
      </c>
      <c r="G709" s="363">
        <v>1250</v>
      </c>
      <c r="H709" s="356">
        <f t="shared" si="114"/>
        <v>2909.0856999999996</v>
      </c>
      <c r="I709" s="361">
        <v>0</v>
      </c>
    </row>
    <row r="710" spans="2:11" ht="15" x14ac:dyDescent="0.25">
      <c r="B710" s="354" t="s">
        <v>267</v>
      </c>
      <c r="C710" s="355">
        <v>42309</v>
      </c>
      <c r="D710" s="6">
        <v>49929</v>
      </c>
      <c r="E710" s="358">
        <f t="shared" si="113"/>
        <v>4159.0856999999996</v>
      </c>
      <c r="F710" s="356">
        <v>0</v>
      </c>
      <c r="G710" s="363">
        <v>1250</v>
      </c>
      <c r="H710" s="356">
        <f t="shared" si="114"/>
        <v>2909.0856999999996</v>
      </c>
      <c r="I710" s="361">
        <v>0</v>
      </c>
    </row>
    <row r="711" spans="2:11" ht="15" x14ac:dyDescent="0.25">
      <c r="B711" s="354" t="s">
        <v>267</v>
      </c>
      <c r="C711" s="355">
        <v>42339</v>
      </c>
      <c r="D711" s="6">
        <v>49929</v>
      </c>
      <c r="E711" s="358">
        <f t="shared" si="113"/>
        <v>4159.0856999999996</v>
      </c>
      <c r="F711" s="356">
        <v>0</v>
      </c>
      <c r="G711" s="363">
        <v>1250</v>
      </c>
      <c r="H711" s="356">
        <f t="shared" si="114"/>
        <v>2909.0856999999996</v>
      </c>
      <c r="I711" s="361">
        <v>0</v>
      </c>
    </row>
    <row r="712" spans="2:11" ht="15" x14ac:dyDescent="0.25">
      <c r="B712" s="354" t="s">
        <v>267</v>
      </c>
      <c r="C712" s="355">
        <v>42370</v>
      </c>
      <c r="D712" s="6">
        <v>49929</v>
      </c>
      <c r="E712" s="358">
        <f t="shared" si="113"/>
        <v>4159.0856999999996</v>
      </c>
      <c r="F712" s="356">
        <v>0</v>
      </c>
      <c r="G712" s="363">
        <v>1250</v>
      </c>
      <c r="H712" s="356">
        <f t="shared" si="114"/>
        <v>2909.0856999999996</v>
      </c>
      <c r="I712" s="361">
        <v>0</v>
      </c>
    </row>
    <row r="713" spans="2:11" ht="15" x14ac:dyDescent="0.25">
      <c r="B713" s="354" t="s">
        <v>267</v>
      </c>
      <c r="C713" s="355">
        <v>42401</v>
      </c>
      <c r="D713" s="6">
        <v>52955</v>
      </c>
      <c r="E713" s="358">
        <f t="shared" si="113"/>
        <v>4411.1514999999999</v>
      </c>
      <c r="F713" s="356">
        <v>0</v>
      </c>
      <c r="G713" s="363">
        <v>1250</v>
      </c>
      <c r="H713" s="356">
        <f t="shared" si="114"/>
        <v>3161.1514999999999</v>
      </c>
      <c r="I713" s="361">
        <v>0</v>
      </c>
    </row>
    <row r="714" spans="2:11" ht="15" x14ac:dyDescent="0.25">
      <c r="B714" s="354" t="s">
        <v>267</v>
      </c>
      <c r="C714" s="355">
        <v>42430</v>
      </c>
      <c r="D714" s="6">
        <v>52955</v>
      </c>
      <c r="E714" s="358">
        <f t="shared" si="113"/>
        <v>4411.1514999999999</v>
      </c>
      <c r="F714" s="356">
        <v>0</v>
      </c>
      <c r="G714" s="363">
        <v>1250</v>
      </c>
      <c r="H714" s="356">
        <f t="shared" si="114"/>
        <v>3161.1514999999999</v>
      </c>
      <c r="I714" s="361">
        <v>0</v>
      </c>
      <c r="K714" s="370">
        <f>SUM(D703:D714)</f>
        <v>599328</v>
      </c>
    </row>
    <row r="715" spans="2:11" ht="15" x14ac:dyDescent="0.25">
      <c r="B715" s="354" t="s">
        <v>267</v>
      </c>
      <c r="C715" s="355">
        <v>42461</v>
      </c>
      <c r="D715" s="6">
        <v>52955</v>
      </c>
      <c r="E715" s="358">
        <f t="shared" si="113"/>
        <v>4411.1514999999999</v>
      </c>
      <c r="F715" s="356">
        <v>0</v>
      </c>
      <c r="G715" s="363">
        <v>1250</v>
      </c>
      <c r="H715" s="356">
        <f t="shared" si="114"/>
        <v>3161.1514999999999</v>
      </c>
      <c r="I715" s="361">
        <v>0</v>
      </c>
    </row>
    <row r="716" spans="2:11" ht="15" x14ac:dyDescent="0.25">
      <c r="B716" s="354" t="s">
        <v>267</v>
      </c>
      <c r="C716" s="355">
        <v>42491</v>
      </c>
      <c r="D716" s="6">
        <v>52955</v>
      </c>
      <c r="E716" s="358">
        <f t="shared" si="113"/>
        <v>4411.1514999999999</v>
      </c>
      <c r="F716" s="356">
        <v>0</v>
      </c>
      <c r="G716" s="363">
        <v>1250</v>
      </c>
      <c r="H716" s="356">
        <f t="shared" si="114"/>
        <v>3161.1514999999999</v>
      </c>
      <c r="I716" s="361">
        <v>0</v>
      </c>
    </row>
    <row r="717" spans="2:11" ht="15" x14ac:dyDescent="0.25">
      <c r="B717" s="354" t="s">
        <v>267</v>
      </c>
      <c r="C717" s="355">
        <v>42522</v>
      </c>
      <c r="D717" s="6">
        <v>52955</v>
      </c>
      <c r="E717" s="358">
        <f t="shared" si="113"/>
        <v>4411.1514999999999</v>
      </c>
      <c r="F717" s="356">
        <v>0</v>
      </c>
      <c r="G717" s="363">
        <v>1250</v>
      </c>
      <c r="H717" s="356">
        <f t="shared" si="114"/>
        <v>3161.1514999999999</v>
      </c>
      <c r="I717" s="361">
        <v>0</v>
      </c>
    </row>
    <row r="718" spans="2:11" ht="15" x14ac:dyDescent="0.25">
      <c r="B718" s="354" t="s">
        <v>267</v>
      </c>
      <c r="C718" s="355">
        <v>42552</v>
      </c>
      <c r="D718" s="6">
        <v>52955</v>
      </c>
      <c r="E718" s="358">
        <f t="shared" si="113"/>
        <v>4411.1514999999999</v>
      </c>
      <c r="F718" s="356">
        <v>0</v>
      </c>
      <c r="G718" s="363">
        <v>1250</v>
      </c>
      <c r="H718" s="356">
        <f t="shared" si="114"/>
        <v>3161.1514999999999</v>
      </c>
      <c r="I718" s="361">
        <v>0</v>
      </c>
    </row>
    <row r="719" spans="2:11" ht="15" x14ac:dyDescent="0.25">
      <c r="B719" s="354" t="s">
        <v>267</v>
      </c>
      <c r="C719" s="355">
        <v>42583</v>
      </c>
      <c r="D719" s="6">
        <v>54548</v>
      </c>
      <c r="E719" s="358">
        <f t="shared" si="113"/>
        <v>4543.8483999999999</v>
      </c>
      <c r="F719" s="356">
        <v>0</v>
      </c>
      <c r="G719" s="363">
        <v>1250</v>
      </c>
      <c r="H719" s="356">
        <f t="shared" si="114"/>
        <v>3293.8483999999999</v>
      </c>
      <c r="I719" s="361">
        <v>0</v>
      </c>
    </row>
    <row r="720" spans="2:11" ht="15" x14ac:dyDescent="0.25">
      <c r="B720" s="354" t="s">
        <v>267</v>
      </c>
      <c r="C720" s="355">
        <v>42614</v>
      </c>
      <c r="D720" s="6">
        <v>54548</v>
      </c>
      <c r="E720" s="358">
        <f t="shared" si="113"/>
        <v>4543.8483999999999</v>
      </c>
      <c r="F720" s="356">
        <v>0</v>
      </c>
      <c r="G720" s="363">
        <v>1250</v>
      </c>
      <c r="H720" s="356">
        <f t="shared" si="114"/>
        <v>3293.8483999999999</v>
      </c>
      <c r="I720" s="361">
        <v>0</v>
      </c>
    </row>
    <row r="721" spans="2:11" ht="15" x14ac:dyDescent="0.25">
      <c r="B721" s="354" t="s">
        <v>267</v>
      </c>
      <c r="C721" s="355">
        <v>42644</v>
      </c>
      <c r="D721" s="6">
        <v>54548</v>
      </c>
      <c r="E721" s="358">
        <f t="shared" si="113"/>
        <v>4543.8483999999999</v>
      </c>
      <c r="F721" s="356">
        <v>0</v>
      </c>
      <c r="G721" s="363">
        <v>1250</v>
      </c>
      <c r="H721" s="356">
        <f t="shared" si="114"/>
        <v>3293.8483999999999</v>
      </c>
      <c r="I721" s="361">
        <v>0</v>
      </c>
    </row>
    <row r="722" spans="2:11" ht="15" x14ac:dyDescent="0.25">
      <c r="B722" s="354" t="s">
        <v>267</v>
      </c>
      <c r="C722" s="355">
        <v>42675</v>
      </c>
      <c r="D722" s="6">
        <v>54548</v>
      </c>
      <c r="E722" s="358">
        <f t="shared" si="113"/>
        <v>4543.8483999999999</v>
      </c>
      <c r="F722" s="356">
        <v>0</v>
      </c>
      <c r="G722" s="363">
        <v>1250</v>
      </c>
      <c r="H722" s="356">
        <f t="shared" si="114"/>
        <v>3293.8483999999999</v>
      </c>
      <c r="I722" s="361">
        <v>0</v>
      </c>
    </row>
    <row r="723" spans="2:11" ht="15" x14ac:dyDescent="0.25">
      <c r="B723" s="354" t="s">
        <v>267</v>
      </c>
      <c r="C723" s="355">
        <v>42705</v>
      </c>
      <c r="D723" s="6">
        <v>54548</v>
      </c>
      <c r="E723" s="358">
        <f t="shared" si="113"/>
        <v>4543.8483999999999</v>
      </c>
      <c r="F723" s="356">
        <v>0</v>
      </c>
      <c r="G723" s="363">
        <v>1250</v>
      </c>
      <c r="H723" s="356">
        <f t="shared" si="114"/>
        <v>3293.8483999999999</v>
      </c>
      <c r="I723" s="361">
        <v>0</v>
      </c>
    </row>
    <row r="724" spans="2:11" ht="15" x14ac:dyDescent="0.25">
      <c r="B724" s="354" t="s">
        <v>267</v>
      </c>
      <c r="C724" s="355">
        <v>42736</v>
      </c>
      <c r="D724" s="6">
        <v>54548</v>
      </c>
      <c r="E724" s="358">
        <f t="shared" ref="E724:E740" si="115">SUM(D724*8.33%)</f>
        <v>4543.8483999999999</v>
      </c>
      <c r="F724" s="356">
        <v>0</v>
      </c>
      <c r="G724" s="363">
        <v>1250</v>
      </c>
      <c r="H724" s="356">
        <f t="shared" si="114"/>
        <v>3293.8483999999999</v>
      </c>
      <c r="I724" s="361">
        <v>0</v>
      </c>
    </row>
    <row r="725" spans="2:11" ht="15" x14ac:dyDescent="0.25">
      <c r="B725" s="354" t="s">
        <v>267</v>
      </c>
      <c r="C725" s="355">
        <v>42767</v>
      </c>
      <c r="D725" s="6">
        <v>57665</v>
      </c>
      <c r="E725" s="358">
        <f t="shared" si="115"/>
        <v>4803.4944999999998</v>
      </c>
      <c r="F725" s="356">
        <v>0</v>
      </c>
      <c r="G725" s="363">
        <v>1250</v>
      </c>
      <c r="H725" s="356">
        <f t="shared" si="114"/>
        <v>3553.4944999999998</v>
      </c>
      <c r="I725" s="361">
        <v>0</v>
      </c>
    </row>
    <row r="726" spans="2:11" ht="15" x14ac:dyDescent="0.25">
      <c r="B726" s="354" t="s">
        <v>267</v>
      </c>
      <c r="C726" s="355">
        <v>42795</v>
      </c>
      <c r="D726" s="6">
        <v>57665</v>
      </c>
      <c r="E726" s="358">
        <f t="shared" si="115"/>
        <v>4803.4944999999998</v>
      </c>
      <c r="F726" s="356">
        <v>0</v>
      </c>
      <c r="G726" s="363">
        <v>1250</v>
      </c>
      <c r="H726" s="356">
        <f t="shared" si="114"/>
        <v>3553.4944999999998</v>
      </c>
      <c r="I726" s="361">
        <v>0</v>
      </c>
      <c r="K726" s="370">
        <f>SUM(D715:D726)</f>
        <v>654438</v>
      </c>
    </row>
    <row r="727" spans="2:11" ht="15" x14ac:dyDescent="0.25">
      <c r="B727" s="354" t="s">
        <v>267</v>
      </c>
      <c r="C727" s="355">
        <v>42826</v>
      </c>
      <c r="D727" s="6">
        <v>57665</v>
      </c>
      <c r="E727" s="358">
        <f t="shared" si="115"/>
        <v>4803.4944999999998</v>
      </c>
      <c r="F727" s="356">
        <v>0</v>
      </c>
      <c r="G727" s="363">
        <v>1250</v>
      </c>
      <c r="H727" s="356">
        <f t="shared" ref="H727:H740" si="116">SUM(E727-G727)</f>
        <v>3553.4944999999998</v>
      </c>
      <c r="I727" s="361">
        <v>0</v>
      </c>
    </row>
    <row r="728" spans="2:11" ht="15" x14ac:dyDescent="0.25">
      <c r="B728" s="354" t="s">
        <v>267</v>
      </c>
      <c r="C728" s="355">
        <v>42856</v>
      </c>
      <c r="D728" s="6">
        <v>57665</v>
      </c>
      <c r="E728" s="358">
        <f t="shared" si="115"/>
        <v>4803.4944999999998</v>
      </c>
      <c r="F728" s="356">
        <v>0</v>
      </c>
      <c r="G728" s="363">
        <v>1250</v>
      </c>
      <c r="H728" s="356">
        <f t="shared" si="116"/>
        <v>3553.4944999999998</v>
      </c>
      <c r="I728" s="361">
        <v>0</v>
      </c>
    </row>
    <row r="729" spans="2:11" ht="15" x14ac:dyDescent="0.25">
      <c r="B729" s="354" t="s">
        <v>267</v>
      </c>
      <c r="C729" s="355">
        <v>42887</v>
      </c>
      <c r="D729" s="6">
        <v>57665</v>
      </c>
      <c r="E729" s="358">
        <f t="shared" si="115"/>
        <v>4803.4944999999998</v>
      </c>
      <c r="F729" s="356">
        <v>0</v>
      </c>
      <c r="G729" s="363">
        <v>1250</v>
      </c>
      <c r="H729" s="356">
        <f t="shared" si="116"/>
        <v>3553.4944999999998</v>
      </c>
      <c r="I729" s="361">
        <v>0</v>
      </c>
    </row>
    <row r="730" spans="2:11" ht="15" x14ac:dyDescent="0.25">
      <c r="B730" s="354" t="s">
        <v>267</v>
      </c>
      <c r="C730" s="355">
        <v>42917</v>
      </c>
      <c r="D730" s="6">
        <v>57665</v>
      </c>
      <c r="E730" s="358">
        <f t="shared" si="115"/>
        <v>4803.4944999999998</v>
      </c>
      <c r="F730" s="356">
        <v>0</v>
      </c>
      <c r="G730" s="363">
        <v>1250</v>
      </c>
      <c r="H730" s="356">
        <f t="shared" si="116"/>
        <v>3553.4944999999998</v>
      </c>
      <c r="I730" s="361">
        <v>0</v>
      </c>
    </row>
    <row r="731" spans="2:11" ht="15" x14ac:dyDescent="0.25">
      <c r="B731" s="354" t="s">
        <v>267</v>
      </c>
      <c r="C731" s="355">
        <v>42948</v>
      </c>
      <c r="D731" s="6">
        <v>59404</v>
      </c>
      <c r="E731" s="358">
        <f t="shared" si="115"/>
        <v>4948.3531999999996</v>
      </c>
      <c r="F731" s="356">
        <v>0</v>
      </c>
      <c r="G731" s="363">
        <v>1250</v>
      </c>
      <c r="H731" s="356">
        <f t="shared" si="116"/>
        <v>3698.3531999999996</v>
      </c>
      <c r="I731" s="361">
        <v>0</v>
      </c>
    </row>
    <row r="732" spans="2:11" ht="15" x14ac:dyDescent="0.25">
      <c r="B732" s="354" t="s">
        <v>267</v>
      </c>
      <c r="C732" s="355">
        <v>42979</v>
      </c>
      <c r="D732" s="6">
        <v>59404</v>
      </c>
      <c r="E732" s="358">
        <f t="shared" si="115"/>
        <v>4948.3531999999996</v>
      </c>
      <c r="F732" s="356">
        <v>0</v>
      </c>
      <c r="G732" s="363">
        <v>1250</v>
      </c>
      <c r="H732" s="356">
        <f t="shared" si="116"/>
        <v>3698.3531999999996</v>
      </c>
      <c r="I732" s="361">
        <v>0</v>
      </c>
    </row>
    <row r="733" spans="2:11" ht="15" x14ac:dyDescent="0.25">
      <c r="B733" s="354" t="s">
        <v>267</v>
      </c>
      <c r="C733" s="355">
        <v>43009</v>
      </c>
      <c r="D733" s="6">
        <v>59404</v>
      </c>
      <c r="E733" s="358">
        <f t="shared" si="115"/>
        <v>4948.3531999999996</v>
      </c>
      <c r="F733" s="356">
        <v>0</v>
      </c>
      <c r="G733" s="363">
        <v>1250</v>
      </c>
      <c r="H733" s="356">
        <f t="shared" si="116"/>
        <v>3698.3531999999996</v>
      </c>
      <c r="I733" s="361">
        <v>0</v>
      </c>
    </row>
    <row r="734" spans="2:11" ht="15" x14ac:dyDescent="0.25">
      <c r="B734" s="354" t="s">
        <v>267</v>
      </c>
      <c r="C734" s="355">
        <v>43040</v>
      </c>
      <c r="D734" s="6">
        <v>59404</v>
      </c>
      <c r="E734" s="358">
        <f t="shared" si="115"/>
        <v>4948.3531999999996</v>
      </c>
      <c r="F734" s="356">
        <v>0</v>
      </c>
      <c r="G734" s="363">
        <v>1250</v>
      </c>
      <c r="H734" s="356">
        <f t="shared" si="116"/>
        <v>3698.3531999999996</v>
      </c>
      <c r="I734" s="361">
        <v>0</v>
      </c>
    </row>
    <row r="735" spans="2:11" ht="15" x14ac:dyDescent="0.25">
      <c r="B735" s="354" t="s">
        <v>267</v>
      </c>
      <c r="C735" s="355">
        <v>43070</v>
      </c>
      <c r="D735" s="6">
        <v>59404</v>
      </c>
      <c r="E735" s="358">
        <f t="shared" si="115"/>
        <v>4948.3531999999996</v>
      </c>
      <c r="F735" s="356">
        <v>0</v>
      </c>
      <c r="G735" s="363">
        <v>1250</v>
      </c>
      <c r="H735" s="356">
        <f t="shared" si="116"/>
        <v>3698.3531999999996</v>
      </c>
      <c r="I735" s="361">
        <v>0</v>
      </c>
    </row>
    <row r="736" spans="2:11" ht="15" x14ac:dyDescent="0.25">
      <c r="B736" s="354" t="s">
        <v>267</v>
      </c>
      <c r="C736" s="355">
        <v>43101</v>
      </c>
      <c r="D736" s="6">
        <v>59404</v>
      </c>
      <c r="E736" s="358">
        <f t="shared" si="115"/>
        <v>4948.3531999999996</v>
      </c>
      <c r="F736" s="356">
        <v>0</v>
      </c>
      <c r="G736" s="363">
        <v>1250</v>
      </c>
      <c r="H736" s="356">
        <f t="shared" si="116"/>
        <v>3698.3531999999996</v>
      </c>
      <c r="I736" s="361">
        <v>0</v>
      </c>
    </row>
    <row r="737" spans="2:11" ht="15" x14ac:dyDescent="0.25">
      <c r="B737" s="354" t="s">
        <v>267</v>
      </c>
      <c r="C737" s="355">
        <v>43132</v>
      </c>
      <c r="D737" s="6">
        <v>64220</v>
      </c>
      <c r="E737" s="358">
        <f t="shared" si="115"/>
        <v>5349.5259999999998</v>
      </c>
      <c r="F737" s="356">
        <v>0</v>
      </c>
      <c r="G737" s="363">
        <v>1250</v>
      </c>
      <c r="H737" s="356">
        <f t="shared" si="116"/>
        <v>4099.5259999999998</v>
      </c>
      <c r="I737" s="361">
        <v>0</v>
      </c>
    </row>
    <row r="738" spans="2:11" ht="15" x14ac:dyDescent="0.25">
      <c r="B738" s="354" t="s">
        <v>267</v>
      </c>
      <c r="C738" s="355">
        <v>43160</v>
      </c>
      <c r="D738" s="6">
        <v>64220</v>
      </c>
      <c r="E738" s="358">
        <f t="shared" si="115"/>
        <v>5349.5259999999998</v>
      </c>
      <c r="F738" s="356">
        <v>0</v>
      </c>
      <c r="G738" s="363">
        <v>1250</v>
      </c>
      <c r="H738" s="356">
        <f t="shared" si="116"/>
        <v>4099.5259999999998</v>
      </c>
      <c r="I738" s="361">
        <v>0</v>
      </c>
      <c r="K738" s="370">
        <f>SUM(D727:D738)</f>
        <v>715524</v>
      </c>
    </row>
    <row r="739" spans="2:11" ht="15" customHeight="1" x14ac:dyDescent="0.25">
      <c r="B739" s="354" t="s">
        <v>267</v>
      </c>
      <c r="C739" s="355">
        <v>43191</v>
      </c>
      <c r="D739" s="6">
        <v>64220</v>
      </c>
      <c r="E739" s="358">
        <f t="shared" si="115"/>
        <v>5349.5259999999998</v>
      </c>
      <c r="F739" s="356">
        <v>0</v>
      </c>
      <c r="G739" s="363">
        <v>1250</v>
      </c>
      <c r="H739" s="356">
        <f t="shared" si="116"/>
        <v>4099.5259999999998</v>
      </c>
      <c r="I739" s="361">
        <v>0</v>
      </c>
      <c r="K739" s="387" t="s">
        <v>54</v>
      </c>
    </row>
    <row r="740" spans="2:11" ht="15" customHeight="1" x14ac:dyDescent="0.25">
      <c r="B740" s="398" t="s">
        <v>267</v>
      </c>
      <c r="C740" s="399">
        <v>43221</v>
      </c>
      <c r="D740" s="400">
        <v>64220</v>
      </c>
      <c r="E740" s="365">
        <f t="shared" si="115"/>
        <v>5349.5259999999998</v>
      </c>
      <c r="F740" s="401">
        <v>0</v>
      </c>
      <c r="G740" s="402">
        <v>1250</v>
      </c>
      <c r="H740" s="401">
        <f t="shared" si="116"/>
        <v>4099.5259999999998</v>
      </c>
      <c r="I740" s="403">
        <v>0</v>
      </c>
      <c r="K740" s="370">
        <f>SUM(D739:D740)</f>
        <v>128440</v>
      </c>
    </row>
    <row r="741" spans="2:11" x14ac:dyDescent="0.3">
      <c r="B741" s="354"/>
      <c r="C741" s="404" t="s">
        <v>54</v>
      </c>
      <c r="D741" s="405">
        <f>SUM(D470:D740)</f>
        <v>6572680</v>
      </c>
      <c r="E741" s="354"/>
      <c r="F741" s="354"/>
      <c r="G741" s="354"/>
      <c r="H741" s="354"/>
      <c r="I741" s="406"/>
      <c r="J741" s="145"/>
      <c r="K741" s="407">
        <f>SUM(K470:K740)</f>
        <v>6572680</v>
      </c>
    </row>
  </sheetData>
  <mergeCells count="99">
    <mergeCell ref="B2:K2"/>
    <mergeCell ref="B16:D16"/>
    <mergeCell ref="E16:F16"/>
    <mergeCell ref="B17:D17"/>
    <mergeCell ref="E17:F17"/>
    <mergeCell ref="H3:I3"/>
    <mergeCell ref="B4:D4"/>
    <mergeCell ref="E4:F4"/>
    <mergeCell ref="B5:D5"/>
    <mergeCell ref="E5:F5"/>
    <mergeCell ref="B35:D35"/>
    <mergeCell ref="E35:F35"/>
    <mergeCell ref="B36:D36"/>
    <mergeCell ref="E36:F36"/>
    <mergeCell ref="B54:D54"/>
    <mergeCell ref="E54:F54"/>
    <mergeCell ref="B55:D55"/>
    <mergeCell ref="E55:F55"/>
    <mergeCell ref="B74:D74"/>
    <mergeCell ref="E74:F74"/>
    <mergeCell ref="B75:D75"/>
    <mergeCell ref="E75:F75"/>
    <mergeCell ref="B94:D94"/>
    <mergeCell ref="E94:F94"/>
    <mergeCell ref="B95:D95"/>
    <mergeCell ref="E95:F95"/>
    <mergeCell ref="B113:D113"/>
    <mergeCell ref="E113:F113"/>
    <mergeCell ref="B114:D114"/>
    <mergeCell ref="E114:F114"/>
    <mergeCell ref="B132:D132"/>
    <mergeCell ref="E132:F132"/>
    <mergeCell ref="B133:D133"/>
    <mergeCell ref="E133:F133"/>
    <mergeCell ref="B152:D152"/>
    <mergeCell ref="E152:F152"/>
    <mergeCell ref="B153:D153"/>
    <mergeCell ref="E153:F153"/>
    <mergeCell ref="B171:D171"/>
    <mergeCell ref="E171:F171"/>
    <mergeCell ref="B172:D172"/>
    <mergeCell ref="E172:F172"/>
    <mergeCell ref="B191:D191"/>
    <mergeCell ref="E191:F191"/>
    <mergeCell ref="B192:D192"/>
    <mergeCell ref="E192:F192"/>
    <mergeCell ref="B210:D210"/>
    <mergeCell ref="E210:F210"/>
    <mergeCell ref="B211:D211"/>
    <mergeCell ref="E211:F211"/>
    <mergeCell ref="B230:D230"/>
    <mergeCell ref="E230:F230"/>
    <mergeCell ref="B231:D231"/>
    <mergeCell ref="E231:F231"/>
    <mergeCell ref="B249:D249"/>
    <mergeCell ref="E249:F249"/>
    <mergeCell ref="B250:D250"/>
    <mergeCell ref="E250:F250"/>
    <mergeCell ref="B269:D269"/>
    <mergeCell ref="E269:F269"/>
    <mergeCell ref="B270:D270"/>
    <mergeCell ref="E270:F270"/>
    <mergeCell ref="B289:D289"/>
    <mergeCell ref="E289:F289"/>
    <mergeCell ref="B290:D290"/>
    <mergeCell ref="E290:F290"/>
    <mergeCell ref="B309:D309"/>
    <mergeCell ref="E309:F309"/>
    <mergeCell ref="B310:D310"/>
    <mergeCell ref="E310:F310"/>
    <mergeCell ref="B328:D328"/>
    <mergeCell ref="E328:F328"/>
    <mergeCell ref="B329:D329"/>
    <mergeCell ref="E329:F329"/>
    <mergeCell ref="B347:D347"/>
    <mergeCell ref="E347:F347"/>
    <mergeCell ref="B348:D348"/>
    <mergeCell ref="E348:F348"/>
    <mergeCell ref="B367:D367"/>
    <mergeCell ref="E367:F367"/>
    <mergeCell ref="B368:D368"/>
    <mergeCell ref="E368:F368"/>
    <mergeCell ref="B386:D386"/>
    <mergeCell ref="E386:F386"/>
    <mergeCell ref="B424:D424"/>
    <mergeCell ref="E424:F424"/>
    <mergeCell ref="B425:D425"/>
    <mergeCell ref="E425:F425"/>
    <mergeCell ref="B387:D387"/>
    <mergeCell ref="E387:F387"/>
    <mergeCell ref="B405:D405"/>
    <mergeCell ref="E405:F405"/>
    <mergeCell ref="B406:D406"/>
    <mergeCell ref="E406:F406"/>
    <mergeCell ref="B443:D443"/>
    <mergeCell ref="E443:F443"/>
    <mergeCell ref="B444:D444"/>
    <mergeCell ref="E444:F444"/>
    <mergeCell ref="C453:K453"/>
  </mergeCells>
  <printOptions horizontalCentered="1" verticalCentered="1"/>
  <pageMargins left="0" right="0" top="0" bottom="0" header="0" footer="0"/>
  <pageSetup paperSize="9" scale="79" orientation="landscape" verticalDpi="300" r:id="rId1"/>
  <rowBreaks count="5" manualBreakCount="5">
    <brk id="53" min="1" max="10" man="1"/>
    <brk id="112" min="1" max="10" man="1"/>
    <brk id="170" min="1" max="10" man="1"/>
    <brk id="346" min="1" max="10" man="1"/>
    <brk id="404" min="1" max="10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39"/>
  <sheetViews>
    <sheetView topLeftCell="A644" workbookViewId="0">
      <selection activeCell="B671" sqref="B671"/>
    </sheetView>
  </sheetViews>
  <sheetFormatPr defaultColWidth="21.85546875" defaultRowHeight="23.25" x14ac:dyDescent="0.25"/>
  <cols>
    <col min="1" max="1" width="2.7109375" customWidth="1"/>
    <col min="2" max="2" width="26.28515625" customWidth="1"/>
    <col min="3" max="3" width="18.5703125" customWidth="1"/>
    <col min="4" max="4" width="12.4257812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28515625" style="41" customWidth="1"/>
    <col min="10" max="10" width="1" style="16" customWidth="1"/>
    <col min="11" max="11" width="14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175"/>
      <c r="C3" s="175"/>
      <c r="D3" s="175"/>
      <c r="E3" s="175"/>
      <c r="F3" s="175"/>
      <c r="G3" s="175"/>
      <c r="H3" s="443" t="s">
        <v>1</v>
      </c>
      <c r="I3" s="443"/>
      <c r="J3" s="174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136</v>
      </c>
      <c r="C5" s="439"/>
      <c r="D5" s="439"/>
      <c r="E5" s="439" t="s">
        <v>137</v>
      </c>
      <c r="F5" s="439"/>
      <c r="G5" s="4" t="s">
        <v>138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>
        <v>0</v>
      </c>
      <c r="H7" s="15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3649</v>
      </c>
      <c r="D8" s="6">
        <v>5000</v>
      </c>
      <c r="E8" s="6">
        <f t="shared" ref="E8:E11" si="0">$C8*8.33%</f>
        <v>303.96170000000001</v>
      </c>
      <c r="F8" s="6">
        <v>174</v>
      </c>
      <c r="G8" s="15">
        <f>G7+H7</f>
        <v>0</v>
      </c>
      <c r="H8" s="15">
        <f t="shared" ref="H8:H11" si="1">E8-F8</f>
        <v>129.96170000000001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3836</v>
      </c>
      <c r="D9" s="6">
        <v>5000</v>
      </c>
      <c r="E9" s="6">
        <f t="shared" si="0"/>
        <v>319.53879999999998</v>
      </c>
      <c r="F9" s="6">
        <v>320</v>
      </c>
      <c r="G9" s="15">
        <f t="shared" ref="G9:G11" si="2">G8+H8</f>
        <v>129.96170000000001</v>
      </c>
      <c r="H9" s="15">
        <f t="shared" si="1"/>
        <v>-0.46120000000001937</v>
      </c>
      <c r="I9" s="31"/>
      <c r="J9" s="16"/>
      <c r="K9" s="15">
        <f>(G9)*(H5/12)</f>
        <v>1.299617</v>
      </c>
    </row>
    <row r="10" spans="2:11" s="2" customFormat="1" ht="12.75" customHeight="1" x14ac:dyDescent="0.25">
      <c r="B10" s="2" t="s">
        <v>20</v>
      </c>
      <c r="C10" s="6">
        <v>3983</v>
      </c>
      <c r="D10" s="6">
        <v>5000</v>
      </c>
      <c r="E10" s="6">
        <f t="shared" si="0"/>
        <v>331.78390000000002</v>
      </c>
      <c r="F10" s="6">
        <v>331</v>
      </c>
      <c r="G10" s="15">
        <f t="shared" si="2"/>
        <v>129.50049999999999</v>
      </c>
      <c r="H10" s="15">
        <f t="shared" si="1"/>
        <v>0.78390000000001692</v>
      </c>
      <c r="I10" s="31"/>
      <c r="J10" s="16"/>
      <c r="K10" s="15">
        <f>(G10)*(H5/12)</f>
        <v>1.295005</v>
      </c>
    </row>
    <row r="11" spans="2:11" s="2" customFormat="1" ht="12.75" customHeight="1" x14ac:dyDescent="0.25">
      <c r="B11" s="2" t="s">
        <v>21</v>
      </c>
      <c r="C11" s="6">
        <v>3983</v>
      </c>
      <c r="D11" s="6">
        <v>5000</v>
      </c>
      <c r="E11" s="6">
        <f t="shared" si="0"/>
        <v>331.78390000000002</v>
      </c>
      <c r="F11" s="6">
        <v>331</v>
      </c>
      <c r="G11" s="15">
        <f t="shared" si="2"/>
        <v>130.28440000000001</v>
      </c>
      <c r="H11" s="15">
        <f t="shared" si="1"/>
        <v>0.78390000000001692</v>
      </c>
      <c r="I11" s="31"/>
      <c r="J11" s="16"/>
      <c r="K11" s="15">
        <f>(G11)*(H5/12)</f>
        <v>1.3028440000000001</v>
      </c>
    </row>
    <row r="12" spans="2:11" s="2" customFormat="1" ht="12.75" customHeight="1" x14ac:dyDescent="0.25">
      <c r="B12" s="7" t="s">
        <v>22</v>
      </c>
      <c r="C12" s="8">
        <f>SUM(C7:C11)</f>
        <v>15451</v>
      </c>
      <c r="D12" s="9" t="s">
        <v>23</v>
      </c>
      <c r="E12" s="8">
        <f>SUM(E7:E11)</f>
        <v>1287.0682999999999</v>
      </c>
      <c r="F12" s="12">
        <f>SUM(F7:F11)</f>
        <v>1156</v>
      </c>
      <c r="G12" s="30">
        <f>SUM(G7:G11)</f>
        <v>389.7466</v>
      </c>
      <c r="H12" s="30">
        <f>SUM(H7:H11)</f>
        <v>131.06830000000002</v>
      </c>
      <c r="I12" s="34">
        <f>H5/12</f>
        <v>0.01</v>
      </c>
      <c r="J12" s="19"/>
      <c r="K12" s="30">
        <f>SUM(K7:K11)</f>
        <v>3.8974660000000005</v>
      </c>
    </row>
    <row r="13" spans="2:11" s="2" customFormat="1" ht="12.75" customHeight="1" x14ac:dyDescent="0.25">
      <c r="F13" s="14"/>
      <c r="G13" s="15"/>
      <c r="H13" s="15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3.8974660000000001</v>
      </c>
      <c r="F14" s="14" t="s">
        <v>25</v>
      </c>
      <c r="G14" s="15">
        <f>C14+H12</f>
        <v>134.96576600000003</v>
      </c>
      <c r="H14" s="15"/>
      <c r="I14" s="73">
        <f>$G$14</f>
        <v>134.96576600000003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136</v>
      </c>
      <c r="C17" s="439"/>
      <c r="D17" s="439"/>
      <c r="E17" s="439" t="s">
        <v>137</v>
      </c>
      <c r="F17" s="439"/>
      <c r="G17" s="4" t="s">
        <v>138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3983</v>
      </c>
      <c r="D19" s="6">
        <v>5000</v>
      </c>
      <c r="E19" s="6">
        <f>C19*8.33%</f>
        <v>331.78390000000002</v>
      </c>
      <c r="F19" s="6">
        <v>332</v>
      </c>
      <c r="G19" s="69">
        <f>$G$14</f>
        <v>134.96576600000003</v>
      </c>
      <c r="H19" s="15">
        <f t="shared" ref="H19:H30" si="3">E19-F19</f>
        <v>-0.21609999999998308</v>
      </c>
      <c r="I19" s="31"/>
      <c r="J19" s="16"/>
      <c r="K19" s="15">
        <f>($G19)*($H$17/12)</f>
        <v>1.3496576600000003</v>
      </c>
    </row>
    <row r="20" spans="2:15" s="2" customFormat="1" ht="12.75" customHeight="1" x14ac:dyDescent="0.25">
      <c r="B20" s="2" t="s">
        <v>28</v>
      </c>
      <c r="C20" s="6">
        <v>4177</v>
      </c>
      <c r="D20" s="6">
        <v>5000</v>
      </c>
      <c r="E20" s="6">
        <f t="shared" ref="E20:E30" si="4">C20*8.33%</f>
        <v>347.94409999999999</v>
      </c>
      <c r="F20" s="6">
        <v>348</v>
      </c>
      <c r="G20" s="15">
        <f>$G19+$H19</f>
        <v>134.74966600000005</v>
      </c>
      <c r="H20" s="15">
        <f t="shared" si="3"/>
        <v>-5.5900000000008276E-2</v>
      </c>
      <c r="I20" s="31"/>
      <c r="J20" s="16"/>
      <c r="K20" s="15">
        <f t="shared" ref="K20:K30" si="5">($G20)*($H$17/12)</f>
        <v>1.3474966600000005</v>
      </c>
    </row>
    <row r="21" spans="2:15" s="2" customFormat="1" ht="12.75" customHeight="1" x14ac:dyDescent="0.25">
      <c r="B21" s="2" t="s">
        <v>29</v>
      </c>
      <c r="C21" s="6">
        <v>4177</v>
      </c>
      <c r="D21" s="6">
        <v>5000</v>
      </c>
      <c r="E21" s="6">
        <f t="shared" si="4"/>
        <v>347.94409999999999</v>
      </c>
      <c r="F21" s="6">
        <v>348</v>
      </c>
      <c r="G21" s="15">
        <f t="shared" ref="G21:G30" si="6">$G20+$H20</f>
        <v>134.69376600000004</v>
      </c>
      <c r="H21" s="15">
        <f t="shared" si="3"/>
        <v>-5.5900000000008276E-2</v>
      </c>
      <c r="I21" s="31"/>
      <c r="J21" s="16"/>
      <c r="K21" s="15">
        <f t="shared" si="5"/>
        <v>1.3469376600000005</v>
      </c>
    </row>
    <row r="22" spans="2:15" s="2" customFormat="1" ht="12.75" customHeight="1" x14ac:dyDescent="0.25">
      <c r="B22" s="2" t="s">
        <v>30</v>
      </c>
      <c r="C22" s="6">
        <v>4177</v>
      </c>
      <c r="D22" s="6">
        <v>5000</v>
      </c>
      <c r="E22" s="6">
        <f t="shared" si="4"/>
        <v>347.94409999999999</v>
      </c>
      <c r="F22" s="6">
        <v>348</v>
      </c>
      <c r="G22" s="15">
        <f t="shared" si="6"/>
        <v>134.63786600000003</v>
      </c>
      <c r="H22" s="15">
        <f t="shared" si="3"/>
        <v>-5.5900000000008276E-2</v>
      </c>
      <c r="I22" s="31"/>
      <c r="J22" s="16"/>
      <c r="K22" s="15">
        <f t="shared" si="5"/>
        <v>1.3463786600000003</v>
      </c>
    </row>
    <row r="23" spans="2:15" s="2" customFormat="1" ht="12.75" customHeight="1" x14ac:dyDescent="0.25">
      <c r="B23" s="2" t="s">
        <v>31</v>
      </c>
      <c r="C23" s="6">
        <v>4177</v>
      </c>
      <c r="D23" s="6">
        <v>5000</v>
      </c>
      <c r="E23" s="6">
        <f t="shared" si="4"/>
        <v>347.94409999999999</v>
      </c>
      <c r="F23" s="6">
        <v>348</v>
      </c>
      <c r="G23" s="15">
        <f t="shared" si="6"/>
        <v>134.58196600000002</v>
      </c>
      <c r="H23" s="15">
        <f t="shared" si="3"/>
        <v>-5.5900000000008276E-2</v>
      </c>
      <c r="I23" s="31"/>
      <c r="J23" s="16"/>
      <c r="K23" s="15">
        <f t="shared" si="5"/>
        <v>1.3458196600000003</v>
      </c>
    </row>
    <row r="24" spans="2:15" s="2" customFormat="1" ht="12.75" customHeight="1" x14ac:dyDescent="0.25">
      <c r="B24" s="2" t="s">
        <v>32</v>
      </c>
      <c r="C24" s="6">
        <v>4177</v>
      </c>
      <c r="D24" s="6">
        <v>5000</v>
      </c>
      <c r="E24" s="6">
        <f t="shared" si="4"/>
        <v>347.94409999999999</v>
      </c>
      <c r="F24" s="6">
        <v>348</v>
      </c>
      <c r="G24" s="15">
        <f t="shared" si="6"/>
        <v>134.52606600000001</v>
      </c>
      <c r="H24" s="15">
        <f t="shared" si="3"/>
        <v>-5.5900000000008276E-2</v>
      </c>
      <c r="I24" s="31"/>
      <c r="J24" s="16"/>
      <c r="K24" s="15">
        <f t="shared" si="5"/>
        <v>1.3452606600000001</v>
      </c>
    </row>
    <row r="25" spans="2:15" s="2" customFormat="1" ht="12.75" customHeight="1" x14ac:dyDescent="0.25">
      <c r="B25" s="2" t="s">
        <v>33</v>
      </c>
      <c r="C25" s="6">
        <v>4177</v>
      </c>
      <c r="D25" s="6">
        <v>5000</v>
      </c>
      <c r="E25" s="6">
        <f t="shared" si="4"/>
        <v>347.94409999999999</v>
      </c>
      <c r="F25" s="6">
        <v>348</v>
      </c>
      <c r="G25" s="15">
        <f t="shared" si="6"/>
        <v>134.47016600000001</v>
      </c>
      <c r="H25" s="15">
        <f t="shared" si="3"/>
        <v>-5.5900000000008276E-2</v>
      </c>
      <c r="I25" s="31"/>
      <c r="J25" s="16"/>
      <c r="K25" s="15">
        <f t="shared" si="5"/>
        <v>1.3447016600000001</v>
      </c>
    </row>
    <row r="26" spans="2:15" s="2" customFormat="1" ht="12.75" customHeight="1" x14ac:dyDescent="0.25">
      <c r="B26" s="2" t="s">
        <v>17</v>
      </c>
      <c r="C26" s="6">
        <v>4390</v>
      </c>
      <c r="D26" s="6">
        <v>5000</v>
      </c>
      <c r="E26" s="6">
        <f t="shared" si="4"/>
        <v>365.68700000000001</v>
      </c>
      <c r="F26" s="6">
        <v>366</v>
      </c>
      <c r="G26" s="15">
        <f t="shared" si="6"/>
        <v>134.414266</v>
      </c>
      <c r="H26" s="15">
        <f t="shared" si="3"/>
        <v>-0.31299999999998818</v>
      </c>
      <c r="I26" s="31"/>
      <c r="J26" s="16"/>
      <c r="K26" s="15">
        <f t="shared" si="5"/>
        <v>1.3441426599999999</v>
      </c>
    </row>
    <row r="27" spans="2:15" s="2" customFormat="1" ht="12.75" customHeight="1" x14ac:dyDescent="0.25">
      <c r="B27" s="2" t="s">
        <v>18</v>
      </c>
      <c r="C27" s="6">
        <v>4390</v>
      </c>
      <c r="D27" s="6">
        <v>5000</v>
      </c>
      <c r="E27" s="6">
        <f t="shared" si="4"/>
        <v>365.68700000000001</v>
      </c>
      <c r="F27" s="6">
        <v>366</v>
      </c>
      <c r="G27" s="15">
        <f t="shared" si="6"/>
        <v>134.10126600000001</v>
      </c>
      <c r="H27" s="15">
        <f t="shared" si="3"/>
        <v>-0.31299999999998818</v>
      </c>
      <c r="I27" s="31"/>
      <c r="J27" s="16"/>
      <c r="K27" s="15">
        <f t="shared" si="5"/>
        <v>1.3410126600000001</v>
      </c>
    </row>
    <row r="28" spans="2:15" s="2" customFormat="1" ht="12.75" customHeight="1" x14ac:dyDescent="0.25">
      <c r="B28" s="2" t="s">
        <v>19</v>
      </c>
      <c r="C28" s="6">
        <v>4390</v>
      </c>
      <c r="D28" s="6">
        <v>5000</v>
      </c>
      <c r="E28" s="6">
        <f t="shared" si="4"/>
        <v>365.68700000000001</v>
      </c>
      <c r="F28" s="6">
        <v>366</v>
      </c>
      <c r="G28" s="15">
        <f t="shared" si="6"/>
        <v>133.78826600000002</v>
      </c>
      <c r="H28" s="15">
        <f t="shared" si="3"/>
        <v>-0.31299999999998818</v>
      </c>
      <c r="I28" s="31"/>
      <c r="J28" s="16"/>
      <c r="K28" s="15">
        <f t="shared" si="5"/>
        <v>1.3378826600000002</v>
      </c>
    </row>
    <row r="29" spans="2:15" s="2" customFormat="1" ht="12.75" customHeight="1" x14ac:dyDescent="0.25">
      <c r="B29" s="2" t="s">
        <v>20</v>
      </c>
      <c r="C29" s="6">
        <v>4551</v>
      </c>
      <c r="D29" s="6">
        <v>5000</v>
      </c>
      <c r="E29" s="6">
        <f t="shared" si="4"/>
        <v>379.09829999999999</v>
      </c>
      <c r="F29" s="6">
        <v>379</v>
      </c>
      <c r="G29" s="15">
        <f t="shared" si="6"/>
        <v>133.47526600000003</v>
      </c>
      <c r="H29" s="15">
        <f t="shared" si="3"/>
        <v>9.8299999999994725E-2</v>
      </c>
      <c r="I29" s="31"/>
      <c r="J29" s="16"/>
      <c r="K29" s="15">
        <f t="shared" si="5"/>
        <v>1.3347526600000004</v>
      </c>
    </row>
    <row r="30" spans="2:15" s="2" customFormat="1" ht="12.75" customHeight="1" thickBot="1" x14ac:dyDescent="0.3">
      <c r="B30" s="2" t="s">
        <v>21</v>
      </c>
      <c r="C30" s="6">
        <v>4551</v>
      </c>
      <c r="D30" s="6">
        <v>5000</v>
      </c>
      <c r="E30" s="6">
        <f t="shared" si="4"/>
        <v>379.09829999999999</v>
      </c>
      <c r="F30" s="6">
        <v>379</v>
      </c>
      <c r="G30" s="15">
        <f t="shared" si="6"/>
        <v>133.57356600000003</v>
      </c>
      <c r="H30" s="15">
        <f t="shared" si="3"/>
        <v>9.8299999999994725E-2</v>
      </c>
      <c r="I30" s="31"/>
      <c r="J30" s="16"/>
      <c r="K30" s="15">
        <f t="shared" si="5"/>
        <v>1.3357356600000003</v>
      </c>
    </row>
    <row r="31" spans="2:15" s="2" customFormat="1" ht="12.75" customHeight="1" thickBot="1" x14ac:dyDescent="0.3">
      <c r="B31" s="7" t="s">
        <v>22</v>
      </c>
      <c r="C31" s="8">
        <f>SUM(C19:C30)</f>
        <v>51317</v>
      </c>
      <c r="D31" s="9" t="s">
        <v>23</v>
      </c>
      <c r="E31" s="8">
        <f t="shared" ref="E31:F31" si="7">SUM(E19:E30)</f>
        <v>4274.7060999999994</v>
      </c>
      <c r="F31" s="12">
        <f t="shared" si="7"/>
        <v>4276</v>
      </c>
      <c r="G31" s="30">
        <f>SUM(G19:G30)</f>
        <v>1611.9778919999999</v>
      </c>
      <c r="H31" s="30">
        <f t="shared" ref="H31" si="8">SUM(H19:H30)</f>
        <v>-1.2939000000000078</v>
      </c>
      <c r="I31" s="34">
        <f>H17/12</f>
        <v>0.01</v>
      </c>
      <c r="J31" s="19"/>
      <c r="K31" s="29">
        <f>SUM(K19:K30)</f>
        <v>16.119778920000002</v>
      </c>
    </row>
    <row r="32" spans="2:15" s="2" customFormat="1" ht="12.75" customHeight="1" x14ac:dyDescent="0.25">
      <c r="F32" s="15"/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16.119778919999998</v>
      </c>
      <c r="F33" s="15" t="s">
        <v>25</v>
      </c>
      <c r="G33" s="73">
        <f>$C33+$H31</f>
        <v>14.82587891999999</v>
      </c>
      <c r="H33" s="15"/>
      <c r="I33" s="15">
        <f>SUM($G$14,$G$33)</f>
        <v>149.79164492000001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136</v>
      </c>
      <c r="C36" s="439"/>
      <c r="D36" s="439"/>
      <c r="E36" s="439" t="s">
        <v>137</v>
      </c>
      <c r="F36" s="439"/>
      <c r="G36" s="4" t="s">
        <v>138</v>
      </c>
      <c r="H36" s="54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4551</v>
      </c>
      <c r="D38" s="6">
        <v>5000</v>
      </c>
      <c r="E38" s="6">
        <f>C38*8.33%</f>
        <v>379.09829999999999</v>
      </c>
      <c r="F38" s="6">
        <v>379</v>
      </c>
      <c r="G38" s="15">
        <f>$G$14+$G$33</f>
        <v>149.79164492000001</v>
      </c>
      <c r="H38" s="15">
        <f t="shared" ref="H38:H49" si="9">E38-F38</f>
        <v>9.8299999999994725E-2</v>
      </c>
      <c r="I38" s="31"/>
      <c r="J38" s="16"/>
      <c r="K38" s="15">
        <f>($G38)*($H$36/12)</f>
        <v>1.4979164492000001</v>
      </c>
    </row>
    <row r="39" spans="2:11" s="2" customFormat="1" ht="12.75" customHeight="1" x14ac:dyDescent="0.25">
      <c r="B39" s="2" t="s">
        <v>28</v>
      </c>
      <c r="C39" s="6">
        <v>4551</v>
      </c>
      <c r="D39" s="6">
        <v>5000</v>
      </c>
      <c r="E39" s="6">
        <f t="shared" ref="E39:E49" si="10">C39*8.33%</f>
        <v>379.09829999999999</v>
      </c>
      <c r="F39" s="6">
        <v>379</v>
      </c>
      <c r="G39" s="15">
        <f t="shared" ref="G39:G49" si="11">$G38+$H38</f>
        <v>149.88994492</v>
      </c>
      <c r="H39" s="15">
        <f t="shared" si="9"/>
        <v>9.8299999999994725E-2</v>
      </c>
      <c r="I39" s="31"/>
      <c r="J39" s="16"/>
      <c r="K39" s="15">
        <f t="shared" ref="K39:K49" si="12">($G39)*($H$36/12)</f>
        <v>1.4988994492000001</v>
      </c>
    </row>
    <row r="40" spans="2:11" s="2" customFormat="1" ht="12.75" customHeight="1" x14ac:dyDescent="0.25">
      <c r="B40" s="2" t="s">
        <v>29</v>
      </c>
      <c r="C40" s="6">
        <v>4551</v>
      </c>
      <c r="D40" s="6">
        <v>5000</v>
      </c>
      <c r="E40" s="6">
        <f t="shared" si="10"/>
        <v>379.09829999999999</v>
      </c>
      <c r="F40" s="6">
        <v>379</v>
      </c>
      <c r="G40" s="15">
        <f t="shared" si="11"/>
        <v>149.98824492</v>
      </c>
      <c r="H40" s="15">
        <f t="shared" si="9"/>
        <v>9.8299999999994725E-2</v>
      </c>
      <c r="I40" s="31"/>
      <c r="J40" s="16"/>
      <c r="K40" s="15">
        <f t="shared" si="12"/>
        <v>1.4998824492</v>
      </c>
    </row>
    <row r="41" spans="2:11" s="2" customFormat="1" ht="12.75" customHeight="1" x14ac:dyDescent="0.25">
      <c r="B41" s="2" t="s">
        <v>30</v>
      </c>
      <c r="C41" s="6">
        <v>4551</v>
      </c>
      <c r="D41" s="6">
        <v>5000</v>
      </c>
      <c r="E41" s="6">
        <f t="shared" si="10"/>
        <v>379.09829999999999</v>
      </c>
      <c r="F41" s="6">
        <v>379</v>
      </c>
      <c r="G41" s="15">
        <f t="shared" si="11"/>
        <v>150.08654491999999</v>
      </c>
      <c r="H41" s="15">
        <f t="shared" si="9"/>
        <v>9.8299999999994725E-2</v>
      </c>
      <c r="I41" s="31"/>
      <c r="J41" s="16"/>
      <c r="K41" s="15">
        <f t="shared" si="12"/>
        <v>1.5008654492</v>
      </c>
    </row>
    <row r="42" spans="2:11" s="2" customFormat="1" ht="12.75" customHeight="1" x14ac:dyDescent="0.25">
      <c r="B42" s="2" t="s">
        <v>31</v>
      </c>
      <c r="C42" s="6">
        <v>4551</v>
      </c>
      <c r="D42" s="6">
        <v>5000</v>
      </c>
      <c r="E42" s="6">
        <f t="shared" si="10"/>
        <v>379.09829999999999</v>
      </c>
      <c r="F42" s="6">
        <v>379</v>
      </c>
      <c r="G42" s="15">
        <f t="shared" si="11"/>
        <v>150.18484491999999</v>
      </c>
      <c r="H42" s="15">
        <f t="shared" si="9"/>
        <v>9.8299999999994725E-2</v>
      </c>
      <c r="I42" s="31"/>
      <c r="J42" s="16"/>
      <c r="K42" s="15">
        <f t="shared" si="12"/>
        <v>1.5018484491999999</v>
      </c>
    </row>
    <row r="43" spans="2:11" s="2" customFormat="1" ht="12.75" customHeight="1" x14ac:dyDescent="0.25">
      <c r="B43" s="2" t="s">
        <v>32</v>
      </c>
      <c r="C43" s="6">
        <v>4753</v>
      </c>
      <c r="D43" s="6">
        <v>5000</v>
      </c>
      <c r="E43" s="6">
        <f t="shared" si="10"/>
        <v>395.92489999999998</v>
      </c>
      <c r="F43" s="6">
        <v>396</v>
      </c>
      <c r="G43" s="15">
        <f t="shared" si="11"/>
        <v>150.28314491999998</v>
      </c>
      <c r="H43" s="15">
        <f t="shared" si="9"/>
        <v>-7.5100000000020373E-2</v>
      </c>
      <c r="I43" s="31"/>
      <c r="J43" s="16"/>
      <c r="K43" s="15">
        <f t="shared" si="12"/>
        <v>1.5028314491999999</v>
      </c>
    </row>
    <row r="44" spans="2:11" s="2" customFormat="1" ht="12.75" customHeight="1" x14ac:dyDescent="0.25">
      <c r="B44" s="2" t="s">
        <v>33</v>
      </c>
      <c r="C44" s="6">
        <v>4753</v>
      </c>
      <c r="D44" s="6">
        <v>5000</v>
      </c>
      <c r="E44" s="6">
        <f t="shared" si="10"/>
        <v>395.92489999999998</v>
      </c>
      <c r="F44" s="6">
        <v>396</v>
      </c>
      <c r="G44" s="15">
        <f t="shared" si="11"/>
        <v>150.20804491999996</v>
      </c>
      <c r="H44" s="15">
        <f t="shared" si="9"/>
        <v>-7.5100000000020373E-2</v>
      </c>
      <c r="I44" s="31"/>
      <c r="J44" s="16"/>
      <c r="K44" s="15">
        <f t="shared" si="12"/>
        <v>1.5020804491999997</v>
      </c>
    </row>
    <row r="45" spans="2:11" s="2" customFormat="1" ht="12.75" customHeight="1" x14ac:dyDescent="0.25">
      <c r="B45" s="2" t="s">
        <v>17</v>
      </c>
      <c r="C45" s="6">
        <v>4753</v>
      </c>
      <c r="D45" s="6">
        <v>5000</v>
      </c>
      <c r="E45" s="6">
        <f t="shared" si="10"/>
        <v>395.92489999999998</v>
      </c>
      <c r="F45" s="6">
        <v>396</v>
      </c>
      <c r="G45" s="15">
        <f t="shared" si="11"/>
        <v>150.13294491999994</v>
      </c>
      <c r="H45" s="15">
        <f t="shared" si="9"/>
        <v>-7.5100000000020373E-2</v>
      </c>
      <c r="I45" s="31"/>
      <c r="J45" s="16"/>
      <c r="K45" s="15">
        <f t="shared" si="12"/>
        <v>1.5013294491999996</v>
      </c>
    </row>
    <row r="46" spans="2:11" s="2" customFormat="1" ht="12.75" customHeight="1" x14ac:dyDescent="0.25">
      <c r="B46" s="2" t="s">
        <v>18</v>
      </c>
      <c r="C46" s="6">
        <v>4753</v>
      </c>
      <c r="D46" s="6">
        <v>5000</v>
      </c>
      <c r="E46" s="6">
        <f t="shared" si="10"/>
        <v>395.92489999999998</v>
      </c>
      <c r="F46" s="6">
        <v>396</v>
      </c>
      <c r="G46" s="15">
        <f t="shared" si="11"/>
        <v>150.05784491999992</v>
      </c>
      <c r="H46" s="15">
        <f t="shared" si="9"/>
        <v>-7.5100000000020373E-2</v>
      </c>
      <c r="I46" s="31"/>
      <c r="J46" s="16"/>
      <c r="K46" s="15">
        <f t="shared" si="12"/>
        <v>1.5005784491999992</v>
      </c>
    </row>
    <row r="47" spans="2:11" s="2" customFormat="1" ht="12.75" customHeight="1" x14ac:dyDescent="0.25">
      <c r="B47" s="2" t="s">
        <v>19</v>
      </c>
      <c r="C47" s="6">
        <v>4955</v>
      </c>
      <c r="D47" s="6">
        <v>5000</v>
      </c>
      <c r="E47" s="6">
        <f t="shared" si="10"/>
        <v>412.75150000000002</v>
      </c>
      <c r="F47" s="6">
        <v>413</v>
      </c>
      <c r="G47" s="15">
        <f t="shared" si="11"/>
        <v>149.9827449199999</v>
      </c>
      <c r="H47" s="15">
        <f t="shared" si="9"/>
        <v>-0.24849999999997863</v>
      </c>
      <c r="I47" s="31"/>
      <c r="J47" s="16"/>
      <c r="K47" s="15">
        <f t="shared" si="12"/>
        <v>1.499827449199999</v>
      </c>
    </row>
    <row r="48" spans="2:11" s="2" customFormat="1" ht="12.75" customHeight="1" x14ac:dyDescent="0.25">
      <c r="B48" s="2" t="s">
        <v>20</v>
      </c>
      <c r="C48" s="6">
        <v>5130</v>
      </c>
      <c r="D48" s="6">
        <v>5000</v>
      </c>
      <c r="E48" s="6">
        <f t="shared" si="10"/>
        <v>427.32900000000001</v>
      </c>
      <c r="F48" s="6">
        <v>417</v>
      </c>
      <c r="G48" s="15">
        <f t="shared" si="11"/>
        <v>149.73424491999992</v>
      </c>
      <c r="H48" s="15">
        <f t="shared" si="9"/>
        <v>10.329000000000008</v>
      </c>
      <c r="I48" s="31"/>
      <c r="J48" s="16"/>
      <c r="K48" s="15">
        <f t="shared" si="12"/>
        <v>1.4973424491999994</v>
      </c>
    </row>
    <row r="49" spans="2:11" s="2" customFormat="1" ht="12.75" customHeight="1" thickBot="1" x14ac:dyDescent="0.3">
      <c r="B49" s="2" t="s">
        <v>21</v>
      </c>
      <c r="C49" s="6">
        <v>5130</v>
      </c>
      <c r="D49" s="6">
        <v>5000</v>
      </c>
      <c r="E49" s="6">
        <f t="shared" si="10"/>
        <v>427.32900000000001</v>
      </c>
      <c r="F49" s="6">
        <v>417</v>
      </c>
      <c r="G49" s="15">
        <f t="shared" si="11"/>
        <v>160.06324491999993</v>
      </c>
      <c r="H49" s="15">
        <f t="shared" si="9"/>
        <v>10.329000000000008</v>
      </c>
      <c r="I49" s="31"/>
      <c r="J49" s="16"/>
      <c r="K49" s="15">
        <f t="shared" si="12"/>
        <v>1.6006324491999993</v>
      </c>
    </row>
    <row r="50" spans="2:11" s="2" customFormat="1" ht="12.75" customHeight="1" thickBot="1" x14ac:dyDescent="0.3">
      <c r="B50" s="7" t="s">
        <v>22</v>
      </c>
      <c r="C50" s="8">
        <f>SUM(C38:C49)</f>
        <v>56982</v>
      </c>
      <c r="D50" s="9" t="s">
        <v>23</v>
      </c>
      <c r="E50" s="8">
        <f>SUM(E38:E49)</f>
        <v>4746.6005999999998</v>
      </c>
      <c r="F50" s="12">
        <f t="shared" ref="F50" si="13">SUM(F38:F49)</f>
        <v>4726</v>
      </c>
      <c r="G50" s="30">
        <f>SUM(G38:G49)</f>
        <v>1810.40343904</v>
      </c>
      <c r="H50" s="30">
        <f>SUM(H38:H49)</f>
        <v>20.600599999999929</v>
      </c>
      <c r="I50" s="34">
        <f>H36/12</f>
        <v>0.01</v>
      </c>
      <c r="J50" s="19"/>
      <c r="K50" s="29">
        <f>SUM(K38:K49)</f>
        <v>18.104034390399995</v>
      </c>
    </row>
    <row r="51" spans="2:11" s="2" customFormat="1" ht="12.75" customHeight="1" x14ac:dyDescent="0.25">
      <c r="F51" s="15"/>
      <c r="G51" s="15"/>
      <c r="H51" s="15"/>
      <c r="I51" s="31"/>
      <c r="J51" s="16"/>
      <c r="K51" s="15"/>
    </row>
    <row r="52" spans="2:11" s="2" customFormat="1" ht="12.75" customHeight="1" x14ac:dyDescent="0.25">
      <c r="B52" s="2" t="s">
        <v>24</v>
      </c>
      <c r="C52" s="10">
        <f>G50*I50</f>
        <v>18.104034390399999</v>
      </c>
      <c r="F52" s="15" t="s">
        <v>25</v>
      </c>
      <c r="G52" s="73">
        <f>$C52+$H50</f>
        <v>38.704634390399931</v>
      </c>
      <c r="H52" s="15"/>
      <c r="I52" s="15">
        <f>SUM($G$14,$G$33,$G$52)</f>
        <v>188.49627931039993</v>
      </c>
      <c r="J52" s="143" t="str">
        <f>IF($K51=$C53,"Intt OK","Intt CHECK IT")</f>
        <v>Intt OK</v>
      </c>
      <c r="K52" s="15"/>
    </row>
    <row r="53" spans="2:11" s="1" customFormat="1" ht="12.75" customHeight="1" x14ac:dyDescent="0.25">
      <c r="H53" s="53"/>
      <c r="I53" s="135" t="str">
        <f>IF($I52=$G57,"OK","CHECK IT")</f>
        <v>OK</v>
      </c>
      <c r="J53" s="20"/>
      <c r="K53" s="28"/>
    </row>
    <row r="54" spans="2:11" s="2" customFormat="1" ht="12.75" customHeight="1" x14ac:dyDescent="0.25">
      <c r="B54" s="438" t="s">
        <v>2</v>
      </c>
      <c r="C54" s="438"/>
      <c r="D54" s="438"/>
      <c r="E54" s="438" t="s">
        <v>3</v>
      </c>
      <c r="F54" s="438"/>
      <c r="G54" s="3" t="s">
        <v>4</v>
      </c>
      <c r="H54" s="136" t="s">
        <v>36</v>
      </c>
      <c r="J54" s="18"/>
      <c r="K54" s="15"/>
    </row>
    <row r="55" spans="2:11" s="2" customFormat="1" ht="12.75" customHeight="1" x14ac:dyDescent="0.25">
      <c r="B55" s="439" t="s">
        <v>136</v>
      </c>
      <c r="C55" s="439"/>
      <c r="D55" s="439"/>
      <c r="E55" s="439" t="s">
        <v>137</v>
      </c>
      <c r="F55" s="439"/>
      <c r="G55" s="4" t="s">
        <v>138</v>
      </c>
      <c r="H55" s="54">
        <v>0.12</v>
      </c>
      <c r="I55" s="44"/>
      <c r="J55" s="17"/>
      <c r="K55" s="15"/>
    </row>
    <row r="56" spans="2:11" s="2" customFormat="1" ht="12.75" customHeight="1" x14ac:dyDescent="0.25">
      <c r="B56" s="3" t="s">
        <v>9</v>
      </c>
      <c r="C56" s="5" t="s">
        <v>10</v>
      </c>
      <c r="D56" s="3" t="s">
        <v>11</v>
      </c>
      <c r="E56" s="5" t="s">
        <v>12</v>
      </c>
      <c r="F56" s="3" t="s">
        <v>13</v>
      </c>
      <c r="G56" s="5" t="s">
        <v>14</v>
      </c>
      <c r="H56" s="48" t="s">
        <v>15</v>
      </c>
      <c r="I56" s="33" t="s">
        <v>16</v>
      </c>
      <c r="J56" s="16"/>
      <c r="K56" s="15"/>
    </row>
    <row r="57" spans="2:11" s="2" customFormat="1" ht="12.75" customHeight="1" x14ac:dyDescent="0.25">
      <c r="B57" s="2" t="s">
        <v>27</v>
      </c>
      <c r="C57" s="6">
        <v>5130</v>
      </c>
      <c r="D57" s="6">
        <v>5000</v>
      </c>
      <c r="E57" s="6">
        <f>C57*8.33%</f>
        <v>427.32900000000001</v>
      </c>
      <c r="F57" s="6">
        <v>417</v>
      </c>
      <c r="G57" s="15">
        <f>$G$14+$G$33+$G$52</f>
        <v>188.49627931039993</v>
      </c>
      <c r="H57" s="15">
        <f t="shared" ref="H57:H69" si="14">E57-F57</f>
        <v>10.329000000000008</v>
      </c>
      <c r="I57" s="31"/>
      <c r="J57" s="16"/>
      <c r="K57" s="15">
        <f>($G57)*($H$55/12)</f>
        <v>1.8849627931039994</v>
      </c>
    </row>
    <row r="58" spans="2:11" s="2" customFormat="1" ht="12.75" customHeight="1" x14ac:dyDescent="0.25">
      <c r="B58" s="2" t="s">
        <v>28</v>
      </c>
      <c r="C58" s="6">
        <v>5366</v>
      </c>
      <c r="D58" s="6">
        <v>5000</v>
      </c>
      <c r="E58" s="6">
        <f t="shared" ref="E58:E68" si="15">C58*8.33%</f>
        <v>446.98779999999999</v>
      </c>
      <c r="F58" s="6">
        <v>417</v>
      </c>
      <c r="G58" s="15">
        <f t="shared" ref="G58:G69" si="16">$G57+$H57</f>
        <v>198.82527931039994</v>
      </c>
      <c r="H58" s="15">
        <f t="shared" si="14"/>
        <v>29.987799999999993</v>
      </c>
      <c r="I58" s="31"/>
      <c r="J58" s="16"/>
      <c r="K58" s="15">
        <f t="shared" ref="K58:K69" si="17">($G58)*($H$55/12)</f>
        <v>1.9882527931039995</v>
      </c>
    </row>
    <row r="59" spans="2:11" s="2" customFormat="1" ht="12.75" customHeight="1" x14ac:dyDescent="0.25">
      <c r="B59" s="2" t="s">
        <v>29</v>
      </c>
      <c r="C59" s="6">
        <v>5366</v>
      </c>
      <c r="D59" s="6">
        <v>5000</v>
      </c>
      <c r="E59" s="6">
        <f t="shared" si="15"/>
        <v>446.98779999999999</v>
      </c>
      <c r="F59" s="6">
        <v>417</v>
      </c>
      <c r="G59" s="15">
        <f t="shared" si="16"/>
        <v>228.81307931039993</v>
      </c>
      <c r="H59" s="15">
        <f t="shared" si="14"/>
        <v>29.987799999999993</v>
      </c>
      <c r="I59" s="31"/>
      <c r="J59" s="16"/>
      <c r="K59" s="15">
        <f t="shared" si="17"/>
        <v>2.2881307931039991</v>
      </c>
    </row>
    <row r="60" spans="2:11" s="2" customFormat="1" ht="12.75" customHeight="1" x14ac:dyDescent="0.25">
      <c r="B60" s="2" t="s">
        <v>30</v>
      </c>
      <c r="C60" s="6">
        <v>5366</v>
      </c>
      <c r="D60" s="6">
        <v>5000</v>
      </c>
      <c r="E60" s="6">
        <f t="shared" si="15"/>
        <v>446.98779999999999</v>
      </c>
      <c r="F60" s="6">
        <v>417</v>
      </c>
      <c r="G60" s="15">
        <f t="shared" si="16"/>
        <v>258.80087931039992</v>
      </c>
      <c r="H60" s="15">
        <f t="shared" si="14"/>
        <v>29.987799999999993</v>
      </c>
      <c r="I60" s="31"/>
      <c r="J60" s="16"/>
      <c r="K60" s="15">
        <f t="shared" si="17"/>
        <v>2.5880087931039992</v>
      </c>
    </row>
    <row r="61" spans="2:11" s="2" customFormat="1" ht="12.75" customHeight="1" x14ac:dyDescent="0.25">
      <c r="B61" s="2" t="s">
        <v>31</v>
      </c>
      <c r="C61" s="6">
        <v>5366</v>
      </c>
      <c r="D61" s="6">
        <v>5000</v>
      </c>
      <c r="E61" s="6">
        <f t="shared" si="15"/>
        <v>446.98779999999999</v>
      </c>
      <c r="F61" s="6">
        <v>417</v>
      </c>
      <c r="G61" s="15">
        <f t="shared" si="16"/>
        <v>288.78867931039991</v>
      </c>
      <c r="H61" s="15">
        <f t="shared" si="14"/>
        <v>29.987799999999993</v>
      </c>
      <c r="I61" s="31"/>
      <c r="J61" s="16"/>
      <c r="K61" s="15">
        <f t="shared" si="17"/>
        <v>2.8878867931039993</v>
      </c>
    </row>
    <row r="62" spans="2:11" s="2" customFormat="1" ht="12.75" customHeight="1" x14ac:dyDescent="0.25">
      <c r="B62" s="2" t="s">
        <v>32</v>
      </c>
      <c r="C62" s="6">
        <v>5366</v>
      </c>
      <c r="D62" s="6">
        <v>5000</v>
      </c>
      <c r="E62" s="6">
        <f t="shared" si="15"/>
        <v>446.98779999999999</v>
      </c>
      <c r="F62" s="6">
        <v>417</v>
      </c>
      <c r="G62" s="15">
        <f t="shared" si="16"/>
        <v>318.77647931039991</v>
      </c>
      <c r="H62" s="15">
        <f t="shared" si="14"/>
        <v>29.987799999999993</v>
      </c>
      <c r="I62" s="31"/>
      <c r="J62" s="16"/>
      <c r="K62" s="15">
        <f t="shared" si="17"/>
        <v>3.187764793103999</v>
      </c>
    </row>
    <row r="63" spans="2:11" s="2" customFormat="1" ht="12.75" customHeight="1" x14ac:dyDescent="0.25">
      <c r="B63" s="2" t="s">
        <v>33</v>
      </c>
      <c r="C63" s="6">
        <v>5366</v>
      </c>
      <c r="D63" s="6">
        <v>5000</v>
      </c>
      <c r="E63" s="6">
        <f t="shared" si="15"/>
        <v>446.98779999999999</v>
      </c>
      <c r="F63" s="6">
        <v>417</v>
      </c>
      <c r="G63" s="15">
        <f t="shared" si="16"/>
        <v>348.7642793103999</v>
      </c>
      <c r="H63" s="15">
        <f t="shared" si="14"/>
        <v>29.987799999999993</v>
      </c>
      <c r="I63" s="31"/>
      <c r="J63" s="16"/>
      <c r="K63" s="15">
        <f t="shared" si="17"/>
        <v>3.4876427931039991</v>
      </c>
    </row>
    <row r="64" spans="2:11" s="2" customFormat="1" ht="12.75" customHeight="1" x14ac:dyDescent="0.25">
      <c r="B64" s="2" t="s">
        <v>17</v>
      </c>
      <c r="C64" s="6">
        <v>5366</v>
      </c>
      <c r="D64" s="6">
        <v>5000</v>
      </c>
      <c r="E64" s="6">
        <f t="shared" si="15"/>
        <v>446.98779999999999</v>
      </c>
      <c r="F64" s="6">
        <v>417</v>
      </c>
      <c r="G64" s="15">
        <f t="shared" si="16"/>
        <v>378.75207931039989</v>
      </c>
      <c r="H64" s="15">
        <f t="shared" si="14"/>
        <v>29.987799999999993</v>
      </c>
      <c r="I64" s="31"/>
      <c r="J64" s="16"/>
      <c r="K64" s="15">
        <f t="shared" si="17"/>
        <v>3.7875207931039991</v>
      </c>
    </row>
    <row r="65" spans="1:11" s="2" customFormat="1" ht="12.75" customHeight="1" x14ac:dyDescent="0.25">
      <c r="B65" s="2" t="s">
        <v>18</v>
      </c>
      <c r="C65" s="6">
        <v>5790</v>
      </c>
      <c r="D65" s="6">
        <v>5000</v>
      </c>
      <c r="E65" s="6">
        <f t="shared" si="15"/>
        <v>482.30700000000002</v>
      </c>
      <c r="F65" s="6">
        <v>417</v>
      </c>
      <c r="G65" s="15">
        <f t="shared" si="16"/>
        <v>408.73987931039989</v>
      </c>
      <c r="H65" s="15">
        <f t="shared" si="14"/>
        <v>65.307000000000016</v>
      </c>
      <c r="I65" s="31"/>
      <c r="J65" s="16"/>
      <c r="K65" s="15">
        <f t="shared" si="17"/>
        <v>4.0873987931039988</v>
      </c>
    </row>
    <row r="66" spans="1:11" s="2" customFormat="1" ht="12.75" customHeight="1" x14ac:dyDescent="0.25">
      <c r="B66" s="2" t="s">
        <v>19</v>
      </c>
      <c r="C66" s="6">
        <v>5790</v>
      </c>
      <c r="D66" s="6">
        <v>5000</v>
      </c>
      <c r="E66" s="6">
        <f t="shared" si="15"/>
        <v>482.30700000000002</v>
      </c>
      <c r="F66" s="6">
        <v>417</v>
      </c>
      <c r="G66" s="15">
        <f t="shared" si="16"/>
        <v>474.0468793103999</v>
      </c>
      <c r="H66" s="15">
        <f t="shared" si="14"/>
        <v>65.307000000000016</v>
      </c>
      <c r="I66" s="31"/>
      <c r="J66" s="16"/>
      <c r="K66" s="15">
        <f t="shared" si="17"/>
        <v>4.7404687931039993</v>
      </c>
    </row>
    <row r="67" spans="1:11" s="2" customFormat="1" ht="12.75" customHeight="1" x14ac:dyDescent="0.25">
      <c r="B67" s="2" t="s">
        <v>20</v>
      </c>
      <c r="C67" s="6">
        <v>5989</v>
      </c>
      <c r="D67" s="6">
        <v>5000</v>
      </c>
      <c r="E67" s="6">
        <f t="shared" si="15"/>
        <v>498.88369999999998</v>
      </c>
      <c r="F67" s="6">
        <v>417</v>
      </c>
      <c r="G67" s="15">
        <f t="shared" si="16"/>
        <v>539.35387931039986</v>
      </c>
      <c r="H67" s="15">
        <f t="shared" si="14"/>
        <v>81.883699999999976</v>
      </c>
      <c r="I67" s="31"/>
      <c r="J67" s="16"/>
      <c r="K67" s="15">
        <f t="shared" si="17"/>
        <v>5.3935387931039989</v>
      </c>
    </row>
    <row r="68" spans="1:11" s="2" customFormat="1" ht="12.75" customHeight="1" x14ac:dyDescent="0.25">
      <c r="B68" s="2" t="s">
        <v>21</v>
      </c>
      <c r="C68" s="6">
        <v>7442</v>
      </c>
      <c r="D68" s="6">
        <v>5000</v>
      </c>
      <c r="E68" s="6">
        <f t="shared" si="15"/>
        <v>619.91859999999997</v>
      </c>
      <c r="F68" s="6">
        <v>417</v>
      </c>
      <c r="G68" s="15">
        <f t="shared" si="16"/>
        <v>621.23757931039984</v>
      </c>
      <c r="H68" s="15">
        <f t="shared" si="14"/>
        <v>202.91859999999997</v>
      </c>
      <c r="K68" s="15">
        <f t="shared" si="17"/>
        <v>6.2123757931039982</v>
      </c>
    </row>
    <row r="69" spans="1:11" s="2" customFormat="1" ht="12.75" customHeight="1" x14ac:dyDescent="0.25">
      <c r="A69" s="2" t="s">
        <v>54</v>
      </c>
      <c r="B69" s="2" t="s">
        <v>119</v>
      </c>
      <c r="C69" s="6">
        <v>13800</v>
      </c>
      <c r="D69" s="6">
        <v>5000</v>
      </c>
      <c r="E69" s="6">
        <f t="shared" ref="E69" si="18">$C69*8.33%</f>
        <v>1149.54</v>
      </c>
      <c r="F69" s="6">
        <v>0</v>
      </c>
      <c r="G69" s="15">
        <f t="shared" si="16"/>
        <v>824.15617931039981</v>
      </c>
      <c r="H69" s="15">
        <f t="shared" si="14"/>
        <v>1149.54</v>
      </c>
      <c r="K69" s="15">
        <f t="shared" si="17"/>
        <v>8.2415617931039975</v>
      </c>
    </row>
    <row r="70" spans="1:11" s="2" customFormat="1" ht="12.75" customHeight="1" x14ac:dyDescent="0.25">
      <c r="B70" s="7" t="s">
        <v>22</v>
      </c>
      <c r="C70" s="8">
        <f>SUM(C57:C69)</f>
        <v>81503</v>
      </c>
      <c r="D70" s="9" t="s">
        <v>23</v>
      </c>
      <c r="E70" s="8">
        <f t="shared" ref="E70:H70" si="19">SUM(E57:E69)</f>
        <v>6789.1998999999996</v>
      </c>
      <c r="F70" s="8">
        <f t="shared" si="19"/>
        <v>5004</v>
      </c>
      <c r="G70" s="8">
        <f t="shared" si="19"/>
        <v>5077.5514310351991</v>
      </c>
      <c r="H70" s="8">
        <f t="shared" si="19"/>
        <v>1785.1998999999998</v>
      </c>
      <c r="I70" s="34">
        <f>H55/12</f>
        <v>0.01</v>
      </c>
      <c r="J70" s="19"/>
      <c r="K70" s="8">
        <f t="shared" ref="K70" si="20">SUM(K57:K69)</f>
        <v>50.775514310351994</v>
      </c>
    </row>
    <row r="71" spans="1:11" s="2" customFormat="1" ht="12.75" customHeight="1" x14ac:dyDescent="0.25">
      <c r="G71" s="15"/>
      <c r="H71" s="15"/>
      <c r="I71" s="31"/>
      <c r="J71" s="16"/>
      <c r="K71" s="15"/>
    </row>
    <row r="72" spans="1:11" s="2" customFormat="1" ht="12.75" customHeight="1" x14ac:dyDescent="0.25">
      <c r="B72" s="2" t="s">
        <v>24</v>
      </c>
      <c r="C72" s="10">
        <f>G70*I70</f>
        <v>50.775514310351994</v>
      </c>
      <c r="F72" s="2" t="s">
        <v>25</v>
      </c>
      <c r="G72" s="73">
        <f>$C72+$H70</f>
        <v>1835.9754143103519</v>
      </c>
      <c r="H72" s="15"/>
      <c r="I72" s="15">
        <f>SUM($G$14,$G$33,$G$52,$G$72)</f>
        <v>2024.4716936207519</v>
      </c>
      <c r="J72" s="143" t="str">
        <f>IF($K71=$C73,"Intt OK","Intt CHECK IT")</f>
        <v>Intt OK</v>
      </c>
      <c r="K72" s="15"/>
    </row>
    <row r="73" spans="1:11" s="1" customFormat="1" ht="12.75" customHeight="1" x14ac:dyDescent="0.25">
      <c r="H73" s="53"/>
      <c r="I73" s="135" t="str">
        <f>IF($I72=$G77,"OK","CHECK IT")</f>
        <v>OK</v>
      </c>
      <c r="J73" s="18"/>
      <c r="K73" s="28"/>
    </row>
    <row r="74" spans="1:11" s="2" customFormat="1" ht="12.75" customHeight="1" x14ac:dyDescent="0.25">
      <c r="B74" s="438" t="s">
        <v>2</v>
      </c>
      <c r="C74" s="438"/>
      <c r="D74" s="438"/>
      <c r="E74" s="438" t="s">
        <v>3</v>
      </c>
      <c r="F74" s="438"/>
      <c r="G74" s="3" t="s">
        <v>4</v>
      </c>
      <c r="H74" s="136" t="s">
        <v>37</v>
      </c>
      <c r="J74" s="17"/>
      <c r="K74" s="15"/>
    </row>
    <row r="75" spans="1:11" s="2" customFormat="1" ht="12.75" customHeight="1" x14ac:dyDescent="0.25">
      <c r="B75" s="439" t="s">
        <v>136</v>
      </c>
      <c r="C75" s="439"/>
      <c r="D75" s="439"/>
      <c r="E75" s="439" t="s">
        <v>137</v>
      </c>
      <c r="F75" s="439"/>
      <c r="G75" s="4" t="s">
        <v>138</v>
      </c>
      <c r="H75" s="55">
        <v>0.12</v>
      </c>
      <c r="I75" s="31"/>
      <c r="J75" s="16"/>
      <c r="K75" s="15"/>
    </row>
    <row r="76" spans="1:11" s="2" customFormat="1" ht="12.75" customHeight="1" x14ac:dyDescent="0.25">
      <c r="B76" s="3" t="s">
        <v>9</v>
      </c>
      <c r="C76" s="5" t="s">
        <v>10</v>
      </c>
      <c r="D76" s="3" t="s">
        <v>11</v>
      </c>
      <c r="E76" s="5" t="s">
        <v>12</v>
      </c>
      <c r="F76" s="3" t="s">
        <v>13</v>
      </c>
      <c r="G76" s="5" t="s">
        <v>14</v>
      </c>
      <c r="H76" s="48" t="s">
        <v>15</v>
      </c>
      <c r="I76" s="33" t="s">
        <v>16</v>
      </c>
      <c r="J76" s="16"/>
      <c r="K76" s="15"/>
    </row>
    <row r="77" spans="1:11" s="2" customFormat="1" ht="12.75" customHeight="1" x14ac:dyDescent="0.25">
      <c r="B77" s="2" t="s">
        <v>27</v>
      </c>
      <c r="C77" s="6">
        <v>7442</v>
      </c>
      <c r="D77" s="6">
        <v>5000</v>
      </c>
      <c r="E77" s="6">
        <f>C77*8.33%</f>
        <v>619.91859999999997</v>
      </c>
      <c r="F77" s="6">
        <v>417</v>
      </c>
      <c r="G77" s="15">
        <f>$G$14+$G$33+$G$52+$G$72</f>
        <v>2024.4716936207519</v>
      </c>
      <c r="H77" s="15">
        <f t="shared" ref="H77:H89" si="21">E77-F77</f>
        <v>202.91859999999997</v>
      </c>
      <c r="I77" s="31"/>
      <c r="J77" s="16"/>
      <c r="K77" s="15">
        <f>($G77)*($H$75/12)</f>
        <v>20.244716936207521</v>
      </c>
    </row>
    <row r="78" spans="1:11" s="2" customFormat="1" ht="12.75" customHeight="1" x14ac:dyDescent="0.25">
      <c r="B78" s="2" t="s">
        <v>119</v>
      </c>
      <c r="C78" s="6">
        <v>13799</v>
      </c>
      <c r="D78" s="6">
        <v>5000</v>
      </c>
      <c r="E78" s="6">
        <f t="shared" ref="E78:E89" si="22">C78*8.33%</f>
        <v>1149.4567</v>
      </c>
      <c r="F78" s="6">
        <v>0</v>
      </c>
      <c r="G78" s="15">
        <f>$G77+$H77</f>
        <v>2227.3902936207519</v>
      </c>
      <c r="H78" s="15">
        <f t="shared" si="21"/>
        <v>1149.4567</v>
      </c>
      <c r="I78" s="31"/>
      <c r="J78" s="16"/>
      <c r="K78" s="15">
        <f t="shared" ref="K78:K89" si="23">($G78)*($H$75/12)</f>
        <v>22.27390293620752</v>
      </c>
    </row>
    <row r="79" spans="1:11" s="2" customFormat="1" ht="12.75" customHeight="1" x14ac:dyDescent="0.25">
      <c r="B79" s="2" t="s">
        <v>28</v>
      </c>
      <c r="C79" s="6">
        <v>7442</v>
      </c>
      <c r="D79" s="6">
        <v>5000</v>
      </c>
      <c r="E79" s="6">
        <f t="shared" si="22"/>
        <v>619.91859999999997</v>
      </c>
      <c r="F79" s="6">
        <v>417</v>
      </c>
      <c r="G79" s="15">
        <f t="shared" ref="G79:G89" si="24">$G78+$H78</f>
        <v>3376.8469936207521</v>
      </c>
      <c r="H79" s="15">
        <f t="shared" si="21"/>
        <v>202.91859999999997</v>
      </c>
      <c r="I79" s="31"/>
      <c r="J79" s="16"/>
      <c r="K79" s="15">
        <f t="shared" si="23"/>
        <v>33.768469936207524</v>
      </c>
    </row>
    <row r="80" spans="1:11" s="2" customFormat="1" ht="12.75" customHeight="1" x14ac:dyDescent="0.25">
      <c r="B80" s="2" t="s">
        <v>29</v>
      </c>
      <c r="C80" s="6">
        <v>7442</v>
      </c>
      <c r="D80" s="6">
        <v>5000</v>
      </c>
      <c r="E80" s="6">
        <f t="shared" si="22"/>
        <v>619.91859999999997</v>
      </c>
      <c r="F80" s="6">
        <v>417</v>
      </c>
      <c r="G80" s="15">
        <f t="shared" si="24"/>
        <v>3579.765593620752</v>
      </c>
      <c r="H80" s="15">
        <f t="shared" si="21"/>
        <v>202.91859999999997</v>
      </c>
      <c r="I80" s="31"/>
      <c r="J80" s="16"/>
      <c r="K80" s="15">
        <f t="shared" si="23"/>
        <v>35.797655936207519</v>
      </c>
    </row>
    <row r="81" spans="2:11" s="2" customFormat="1" ht="12.75" customHeight="1" x14ac:dyDescent="0.25">
      <c r="B81" s="2" t="s">
        <v>30</v>
      </c>
      <c r="C81" s="6">
        <v>7442</v>
      </c>
      <c r="D81" s="6">
        <v>5000</v>
      </c>
      <c r="E81" s="6">
        <f t="shared" si="22"/>
        <v>619.91859999999997</v>
      </c>
      <c r="F81" s="6">
        <v>417</v>
      </c>
      <c r="G81" s="15">
        <f t="shared" si="24"/>
        <v>3782.684193620752</v>
      </c>
      <c r="H81" s="15">
        <f t="shared" si="21"/>
        <v>202.91859999999997</v>
      </c>
      <c r="I81" s="31"/>
      <c r="J81" s="16"/>
      <c r="K81" s="15">
        <f t="shared" si="23"/>
        <v>37.826841936207522</v>
      </c>
    </row>
    <row r="82" spans="2:11" s="2" customFormat="1" ht="12.75" customHeight="1" x14ac:dyDescent="0.25">
      <c r="B82" s="2" t="s">
        <v>31</v>
      </c>
      <c r="C82" s="6">
        <v>7442</v>
      </c>
      <c r="D82" s="6">
        <v>5000</v>
      </c>
      <c r="E82" s="6">
        <f t="shared" si="22"/>
        <v>619.91859999999997</v>
      </c>
      <c r="F82" s="6">
        <v>417</v>
      </c>
      <c r="G82" s="15">
        <f t="shared" si="24"/>
        <v>3985.602793620752</v>
      </c>
      <c r="H82" s="15">
        <f t="shared" si="21"/>
        <v>202.91859999999997</v>
      </c>
      <c r="I82" s="31"/>
      <c r="J82" s="16"/>
      <c r="K82" s="15">
        <f t="shared" si="23"/>
        <v>39.856027936207518</v>
      </c>
    </row>
    <row r="83" spans="2:11" s="2" customFormat="1" ht="12.75" customHeight="1" x14ac:dyDescent="0.25">
      <c r="B83" s="2" t="s">
        <v>32</v>
      </c>
      <c r="C83" s="6">
        <v>8052</v>
      </c>
      <c r="D83" s="6">
        <v>5000</v>
      </c>
      <c r="E83" s="6">
        <f t="shared" si="22"/>
        <v>670.73159999999996</v>
      </c>
      <c r="F83" s="6">
        <v>417</v>
      </c>
      <c r="G83" s="15">
        <f t="shared" si="24"/>
        <v>4188.521393620752</v>
      </c>
      <c r="H83" s="15">
        <f t="shared" si="21"/>
        <v>253.73159999999996</v>
      </c>
      <c r="I83" s="31"/>
      <c r="J83" s="16"/>
      <c r="K83" s="15">
        <f t="shared" si="23"/>
        <v>41.885213936207521</v>
      </c>
    </row>
    <row r="84" spans="2:11" s="2" customFormat="1" ht="12.75" customHeight="1" x14ac:dyDescent="0.25">
      <c r="B84" s="2" t="s">
        <v>33</v>
      </c>
      <c r="C84" s="6">
        <v>8052</v>
      </c>
      <c r="D84" s="6">
        <v>5000</v>
      </c>
      <c r="E84" s="6">
        <f t="shared" si="22"/>
        <v>670.73159999999996</v>
      </c>
      <c r="F84" s="6">
        <v>417</v>
      </c>
      <c r="G84" s="15">
        <f t="shared" si="24"/>
        <v>4442.252993620752</v>
      </c>
      <c r="H84" s="15">
        <f t="shared" si="21"/>
        <v>253.73159999999996</v>
      </c>
      <c r="I84" s="31"/>
      <c r="J84" s="16"/>
      <c r="K84" s="15">
        <f t="shared" si="23"/>
        <v>44.422529936207518</v>
      </c>
    </row>
    <row r="85" spans="2:11" s="2" customFormat="1" ht="12.75" customHeight="1" x14ac:dyDescent="0.25">
      <c r="B85" s="2" t="s">
        <v>17</v>
      </c>
      <c r="C85" s="6">
        <v>8052</v>
      </c>
      <c r="D85" s="6">
        <v>5000</v>
      </c>
      <c r="E85" s="6">
        <f t="shared" si="22"/>
        <v>670.73159999999996</v>
      </c>
      <c r="F85" s="6">
        <v>417</v>
      </c>
      <c r="G85" s="15">
        <f t="shared" si="24"/>
        <v>4695.9845936207521</v>
      </c>
      <c r="H85" s="15">
        <f t="shared" si="21"/>
        <v>253.73159999999996</v>
      </c>
      <c r="I85" s="31"/>
      <c r="J85" s="16"/>
      <c r="K85" s="15">
        <f t="shared" si="23"/>
        <v>46.959845936207522</v>
      </c>
    </row>
    <row r="86" spans="2:11" s="2" customFormat="1" ht="12.75" customHeight="1" x14ac:dyDescent="0.25">
      <c r="B86" s="2" t="s">
        <v>18</v>
      </c>
      <c r="C86" s="6">
        <v>8052</v>
      </c>
      <c r="D86" s="6">
        <v>5000</v>
      </c>
      <c r="E86" s="6">
        <f t="shared" si="22"/>
        <v>670.73159999999996</v>
      </c>
      <c r="F86" s="6">
        <v>417</v>
      </c>
      <c r="G86" s="15">
        <f t="shared" si="24"/>
        <v>4949.7161936207522</v>
      </c>
      <c r="H86" s="15">
        <f t="shared" si="21"/>
        <v>253.73159999999996</v>
      </c>
      <c r="I86" s="31"/>
      <c r="J86" s="16"/>
      <c r="K86" s="15">
        <f t="shared" si="23"/>
        <v>49.497161936207526</v>
      </c>
    </row>
    <row r="87" spans="2:11" s="2" customFormat="1" ht="12.75" customHeight="1" x14ac:dyDescent="0.25">
      <c r="B87" s="2" t="s">
        <v>19</v>
      </c>
      <c r="C87" s="6">
        <v>8052</v>
      </c>
      <c r="D87" s="6">
        <v>5000</v>
      </c>
      <c r="E87" s="6">
        <f t="shared" si="22"/>
        <v>670.73159999999996</v>
      </c>
      <c r="F87" s="6">
        <v>417</v>
      </c>
      <c r="G87" s="15">
        <f t="shared" si="24"/>
        <v>5203.4477936207522</v>
      </c>
      <c r="H87" s="15">
        <f t="shared" si="21"/>
        <v>253.73159999999996</v>
      </c>
      <c r="K87" s="15">
        <f t="shared" si="23"/>
        <v>52.034477936207523</v>
      </c>
    </row>
    <row r="88" spans="2:11" s="2" customFormat="1" ht="12.75" customHeight="1" x14ac:dyDescent="0.25">
      <c r="B88" s="2" t="s">
        <v>20</v>
      </c>
      <c r="C88" s="6">
        <v>8316</v>
      </c>
      <c r="D88" s="6">
        <v>5000</v>
      </c>
      <c r="E88" s="6">
        <f t="shared" si="22"/>
        <v>692.72280000000001</v>
      </c>
      <c r="F88" s="6">
        <v>417</v>
      </c>
      <c r="G88" s="15">
        <f t="shared" si="24"/>
        <v>5457.1793936207523</v>
      </c>
      <c r="H88" s="15">
        <f t="shared" si="21"/>
        <v>275.72280000000001</v>
      </c>
      <c r="K88" s="15">
        <f t="shared" si="23"/>
        <v>54.571793936207527</v>
      </c>
    </row>
    <row r="89" spans="2:11" s="2" customFormat="1" ht="12.75" customHeight="1" thickBot="1" x14ac:dyDescent="0.3">
      <c r="B89" s="2" t="s">
        <v>21</v>
      </c>
      <c r="C89" s="6">
        <v>8316</v>
      </c>
      <c r="D89" s="6">
        <v>5000</v>
      </c>
      <c r="E89" s="6">
        <f t="shared" si="22"/>
        <v>692.72280000000001</v>
      </c>
      <c r="F89" s="6">
        <v>417</v>
      </c>
      <c r="G89" s="15">
        <f t="shared" si="24"/>
        <v>5732.9021936207519</v>
      </c>
      <c r="H89" s="15">
        <f t="shared" si="21"/>
        <v>275.72280000000001</v>
      </c>
      <c r="K89" s="15">
        <f t="shared" si="23"/>
        <v>57.329021936207518</v>
      </c>
    </row>
    <row r="90" spans="2:11" s="2" customFormat="1" ht="12.75" customHeight="1" thickBot="1" x14ac:dyDescent="0.3">
      <c r="B90" s="7" t="s">
        <v>22</v>
      </c>
      <c r="C90" s="8">
        <f>SUM(C77:C89)</f>
        <v>107901</v>
      </c>
      <c r="D90" s="9" t="s">
        <v>23</v>
      </c>
      <c r="E90" s="8">
        <f>SUM(E77:E89)</f>
        <v>8988.1532999999999</v>
      </c>
      <c r="F90" s="8">
        <f>SUM(F77:F89)</f>
        <v>5004</v>
      </c>
      <c r="G90" s="30">
        <f>SUM(G77:G89)</f>
        <v>53646.766117069776</v>
      </c>
      <c r="H90" s="30">
        <f>SUM(H77:H89)</f>
        <v>3984.1532999999999</v>
      </c>
      <c r="I90" s="34">
        <f>H75/12</f>
        <v>0.01</v>
      </c>
      <c r="J90" s="19"/>
      <c r="K90" s="29">
        <f>SUM(K77:K89)</f>
        <v>536.46766117069774</v>
      </c>
    </row>
    <row r="91" spans="2:11" s="2" customFormat="1" ht="12.75" customHeight="1" x14ac:dyDescent="0.25">
      <c r="G91" s="15"/>
      <c r="H91" s="15"/>
      <c r="I91" s="31"/>
      <c r="J91" s="16"/>
      <c r="K91" s="15"/>
    </row>
    <row r="92" spans="2:11" s="2" customFormat="1" ht="12.75" customHeight="1" x14ac:dyDescent="0.25">
      <c r="B92" s="2" t="s">
        <v>24</v>
      </c>
      <c r="C92" s="10">
        <f>G90*I90</f>
        <v>536.46766117069774</v>
      </c>
      <c r="F92" s="2" t="s">
        <v>25</v>
      </c>
      <c r="G92" s="73">
        <f>$C92+$H90</f>
        <v>4520.6209611706981</v>
      </c>
      <c r="H92" s="15"/>
      <c r="I92" s="15">
        <f>SUM($G$14,$G$33,$G$52,$G$72,$G$92)</f>
        <v>6545.0926547914496</v>
      </c>
      <c r="J92" s="143" t="str">
        <f>IF($K91=$C93,"Intt OK","Intt CHECK IT")</f>
        <v>Intt OK</v>
      </c>
      <c r="K92" s="15"/>
    </row>
    <row r="93" spans="2:11" s="1" customFormat="1" ht="12.75" customHeight="1" x14ac:dyDescent="0.25">
      <c r="H93" s="53"/>
      <c r="I93" s="135" t="str">
        <f>IF($I92=$G97,"OK","CHECK IT")</f>
        <v>OK</v>
      </c>
      <c r="J93" s="16"/>
      <c r="K93" s="28"/>
    </row>
    <row r="94" spans="2:11" s="2" customFormat="1" ht="12.75" customHeight="1" x14ac:dyDescent="0.25">
      <c r="B94" s="438" t="s">
        <v>2</v>
      </c>
      <c r="C94" s="438"/>
      <c r="D94" s="438"/>
      <c r="E94" s="438" t="s">
        <v>3</v>
      </c>
      <c r="F94" s="438"/>
      <c r="G94" s="3" t="s">
        <v>4</v>
      </c>
      <c r="H94" s="137" t="s">
        <v>38</v>
      </c>
      <c r="J94" s="20"/>
      <c r="K94" s="15"/>
    </row>
    <row r="95" spans="2:11" s="2" customFormat="1" ht="12.75" customHeight="1" x14ac:dyDescent="0.25">
      <c r="B95" s="439" t="s">
        <v>136</v>
      </c>
      <c r="C95" s="439"/>
      <c r="D95" s="439"/>
      <c r="E95" s="439" t="s">
        <v>137</v>
      </c>
      <c r="F95" s="439"/>
      <c r="G95" s="4" t="s">
        <v>138</v>
      </c>
      <c r="H95" s="72">
        <v>0.12</v>
      </c>
      <c r="I95" s="77">
        <v>0.11</v>
      </c>
      <c r="J95" s="21"/>
      <c r="K95" s="15"/>
    </row>
    <row r="96" spans="2:11" s="2" customFormat="1" ht="12.75" customHeight="1" x14ac:dyDescent="0.25">
      <c r="B96" s="3" t="s">
        <v>9</v>
      </c>
      <c r="C96" s="5" t="s">
        <v>10</v>
      </c>
      <c r="D96" s="3" t="s">
        <v>11</v>
      </c>
      <c r="E96" s="5" t="s">
        <v>12</v>
      </c>
      <c r="F96" s="3" t="s">
        <v>13</v>
      </c>
      <c r="G96" s="5" t="s">
        <v>14</v>
      </c>
      <c r="H96" s="48" t="s">
        <v>15</v>
      </c>
      <c r="I96" s="33" t="s">
        <v>16</v>
      </c>
      <c r="J96" s="17"/>
      <c r="K96" s="15"/>
    </row>
    <row r="97" spans="2:15" s="2" customFormat="1" ht="12.75" customHeight="1" x14ac:dyDescent="0.25">
      <c r="B97" s="2" t="s">
        <v>27</v>
      </c>
      <c r="C97" s="6">
        <v>8316</v>
      </c>
      <c r="D97" s="6">
        <v>5000</v>
      </c>
      <c r="E97" s="6">
        <f>C97*8.33%</f>
        <v>692.72280000000001</v>
      </c>
      <c r="F97" s="6">
        <v>417</v>
      </c>
      <c r="G97" s="15">
        <f>$G$14+$G$33+$G$52+$G$72+$G$92</f>
        <v>6545.0926547914496</v>
      </c>
      <c r="H97" s="15">
        <f t="shared" ref="H97:H108" si="25">E97-F97</f>
        <v>275.72280000000001</v>
      </c>
      <c r="I97" s="36">
        <v>0.12</v>
      </c>
      <c r="J97" s="22"/>
      <c r="K97" s="15">
        <f>($G97)*($H$95/12)</f>
        <v>65.450926547914491</v>
      </c>
    </row>
    <row r="98" spans="2:15" s="2" customFormat="1" ht="12.75" customHeight="1" x14ac:dyDescent="0.25">
      <c r="B98" s="2" t="s">
        <v>28</v>
      </c>
      <c r="C98" s="6">
        <v>8631</v>
      </c>
      <c r="D98" s="6">
        <v>5000</v>
      </c>
      <c r="E98" s="6">
        <f t="shared" ref="E98:E108" si="26">C98*8.33%</f>
        <v>718.96230000000003</v>
      </c>
      <c r="F98" s="6">
        <v>417</v>
      </c>
      <c r="G98" s="15">
        <f t="shared" ref="G98:G108" si="27">$G97+$H97</f>
        <v>6820.8154547914492</v>
      </c>
      <c r="H98" s="15">
        <f t="shared" si="25"/>
        <v>301.96230000000003</v>
      </c>
      <c r="I98" s="31"/>
      <c r="J98" s="16"/>
      <c r="K98" s="15">
        <f t="shared" ref="K98:K99" si="28">($G98)*($H$95/12)</f>
        <v>68.208154547914489</v>
      </c>
    </row>
    <row r="99" spans="2:15" s="2" customFormat="1" ht="12.75" customHeight="1" x14ac:dyDescent="0.25">
      <c r="B99" s="2" t="s">
        <v>29</v>
      </c>
      <c r="C99" s="6">
        <v>8631</v>
      </c>
      <c r="D99" s="6">
        <v>5000</v>
      </c>
      <c r="E99" s="6">
        <f t="shared" si="26"/>
        <v>718.96230000000003</v>
      </c>
      <c r="F99" s="6">
        <v>417</v>
      </c>
      <c r="G99" s="15">
        <f t="shared" si="27"/>
        <v>7122.7777547914493</v>
      </c>
      <c r="H99" s="15">
        <f t="shared" si="25"/>
        <v>301.96230000000003</v>
      </c>
      <c r="I99" s="31"/>
      <c r="J99" s="16"/>
      <c r="K99" s="15">
        <f t="shared" si="28"/>
        <v>71.227777547914499</v>
      </c>
    </row>
    <row r="100" spans="2:15" s="2" customFormat="1" ht="12.75" customHeight="1" x14ac:dyDescent="0.25">
      <c r="B100" s="2" t="s">
        <v>30</v>
      </c>
      <c r="C100" s="6">
        <v>8631</v>
      </c>
      <c r="D100" s="6">
        <v>5000</v>
      </c>
      <c r="E100" s="6">
        <f t="shared" si="26"/>
        <v>718.96230000000003</v>
      </c>
      <c r="F100" s="6">
        <v>417</v>
      </c>
      <c r="G100" s="15">
        <f t="shared" si="27"/>
        <v>7424.7400547914494</v>
      </c>
      <c r="H100" s="15">
        <f t="shared" si="25"/>
        <v>301.96230000000003</v>
      </c>
      <c r="I100" s="36">
        <v>0.11</v>
      </c>
      <c r="J100" s="16"/>
      <c r="K100" s="15">
        <f>($G100)*($I$95/12)</f>
        <v>68.060117168921622</v>
      </c>
    </row>
    <row r="101" spans="2:15" s="2" customFormat="1" ht="12.75" customHeight="1" x14ac:dyDescent="0.25">
      <c r="B101" s="2" t="s">
        <v>31</v>
      </c>
      <c r="C101" s="6">
        <v>8631</v>
      </c>
      <c r="D101" s="6">
        <v>5000</v>
      </c>
      <c r="E101" s="6">
        <f t="shared" si="26"/>
        <v>718.96230000000003</v>
      </c>
      <c r="F101" s="6">
        <v>417</v>
      </c>
      <c r="G101" s="15">
        <f t="shared" si="27"/>
        <v>7726.7023547914496</v>
      </c>
      <c r="H101" s="15">
        <f t="shared" si="25"/>
        <v>301.96230000000003</v>
      </c>
      <c r="I101" s="31"/>
      <c r="J101" s="16"/>
      <c r="K101" s="15">
        <f t="shared" ref="K101:K108" si="29">($G101)*($I$95/12)</f>
        <v>70.828104918921625</v>
      </c>
    </row>
    <row r="102" spans="2:15" s="2" customFormat="1" ht="12.75" customHeight="1" x14ac:dyDescent="0.25">
      <c r="B102" s="2" t="s">
        <v>32</v>
      </c>
      <c r="C102" s="6">
        <v>8631</v>
      </c>
      <c r="D102" s="6">
        <v>5000</v>
      </c>
      <c r="E102" s="6">
        <f t="shared" si="26"/>
        <v>718.96230000000003</v>
      </c>
      <c r="F102" s="6">
        <v>417</v>
      </c>
      <c r="G102" s="15">
        <f t="shared" si="27"/>
        <v>8028.6646547914497</v>
      </c>
      <c r="H102" s="15">
        <f t="shared" si="25"/>
        <v>301.96230000000003</v>
      </c>
      <c r="I102" s="31"/>
      <c r="J102" s="16"/>
      <c r="K102" s="15">
        <f t="shared" si="29"/>
        <v>73.596092668921628</v>
      </c>
    </row>
    <row r="103" spans="2:15" s="2" customFormat="1" ht="12.75" customHeight="1" x14ac:dyDescent="0.25">
      <c r="B103" s="2" t="s">
        <v>33</v>
      </c>
      <c r="C103" s="6">
        <v>8631</v>
      </c>
      <c r="D103" s="6">
        <v>5000</v>
      </c>
      <c r="E103" s="6">
        <f t="shared" si="26"/>
        <v>718.96230000000003</v>
      </c>
      <c r="F103" s="6">
        <v>417</v>
      </c>
      <c r="G103" s="15">
        <f t="shared" si="27"/>
        <v>8330.626954791449</v>
      </c>
      <c r="H103" s="15">
        <f t="shared" si="25"/>
        <v>301.96230000000003</v>
      </c>
      <c r="I103" s="31"/>
      <c r="J103" s="16"/>
      <c r="K103" s="15">
        <f t="shared" si="29"/>
        <v>76.364080418921617</v>
      </c>
    </row>
    <row r="104" spans="2:15" s="2" customFormat="1" ht="12.75" customHeight="1" x14ac:dyDescent="0.25">
      <c r="B104" s="2" t="s">
        <v>17</v>
      </c>
      <c r="C104" s="6">
        <v>8694</v>
      </c>
      <c r="D104" s="6">
        <v>5000</v>
      </c>
      <c r="E104" s="6">
        <f t="shared" si="26"/>
        <v>724.21019999999999</v>
      </c>
      <c r="F104" s="6">
        <v>417</v>
      </c>
      <c r="G104" s="15">
        <f t="shared" si="27"/>
        <v>8632.5892547914482</v>
      </c>
      <c r="H104" s="15">
        <f t="shared" si="25"/>
        <v>307.21019999999999</v>
      </c>
      <c r="I104" s="31"/>
      <c r="J104" s="16"/>
      <c r="K104" s="15">
        <f t="shared" si="29"/>
        <v>79.132068168921606</v>
      </c>
    </row>
    <row r="105" spans="2:15" s="2" customFormat="1" ht="12.75" customHeight="1" x14ac:dyDescent="0.25">
      <c r="B105" s="2" t="s">
        <v>18</v>
      </c>
      <c r="C105" s="6">
        <v>8694</v>
      </c>
      <c r="D105" s="6">
        <v>5000</v>
      </c>
      <c r="E105" s="6">
        <f t="shared" si="26"/>
        <v>724.21019999999999</v>
      </c>
      <c r="F105" s="6">
        <v>417</v>
      </c>
      <c r="G105" s="15">
        <f t="shared" si="27"/>
        <v>8939.7994547914477</v>
      </c>
      <c r="H105" s="15">
        <f t="shared" si="25"/>
        <v>307.21019999999999</v>
      </c>
      <c r="I105" s="31"/>
      <c r="J105" s="16"/>
      <c r="K105" s="15">
        <f t="shared" si="29"/>
        <v>81.9481616689216</v>
      </c>
    </row>
    <row r="106" spans="2:15" s="2" customFormat="1" ht="12.75" customHeight="1" x14ac:dyDescent="0.25">
      <c r="B106" s="2" t="s">
        <v>19</v>
      </c>
      <c r="C106" s="6">
        <v>8694</v>
      </c>
      <c r="D106" s="6">
        <v>5000</v>
      </c>
      <c r="E106" s="6">
        <f t="shared" si="26"/>
        <v>724.21019999999999</v>
      </c>
      <c r="F106" s="6">
        <v>417</v>
      </c>
      <c r="G106" s="15">
        <f t="shared" si="27"/>
        <v>9247.0096547914472</v>
      </c>
      <c r="H106" s="15">
        <f t="shared" si="25"/>
        <v>307.21019999999999</v>
      </c>
      <c r="K106" s="15">
        <f t="shared" si="29"/>
        <v>84.764255168921594</v>
      </c>
    </row>
    <row r="107" spans="2:15" s="2" customFormat="1" ht="12.75" customHeight="1" x14ac:dyDescent="0.25">
      <c r="B107" s="2" t="s">
        <v>20</v>
      </c>
      <c r="C107" s="6">
        <v>9005</v>
      </c>
      <c r="D107" s="6">
        <v>5000</v>
      </c>
      <c r="E107" s="6">
        <f t="shared" si="26"/>
        <v>750.11649999999997</v>
      </c>
      <c r="F107" s="6">
        <v>417</v>
      </c>
      <c r="G107" s="15">
        <f t="shared" si="27"/>
        <v>9554.2198547914468</v>
      </c>
      <c r="H107" s="15">
        <f t="shared" si="25"/>
        <v>333.11649999999997</v>
      </c>
      <c r="K107" s="15">
        <f t="shared" si="29"/>
        <v>87.580348668921602</v>
      </c>
    </row>
    <row r="108" spans="2:15" s="2" customFormat="1" ht="12.75" customHeight="1" x14ac:dyDescent="0.25">
      <c r="B108" s="2" t="s">
        <v>21</v>
      </c>
      <c r="C108" s="6">
        <v>9005</v>
      </c>
      <c r="D108" s="6">
        <v>5000</v>
      </c>
      <c r="E108" s="6">
        <f t="shared" si="26"/>
        <v>750.11649999999997</v>
      </c>
      <c r="F108" s="6">
        <v>417</v>
      </c>
      <c r="G108" s="15">
        <f t="shared" si="27"/>
        <v>9887.3363547914469</v>
      </c>
      <c r="H108" s="15">
        <f t="shared" si="25"/>
        <v>333.11649999999997</v>
      </c>
      <c r="K108" s="15">
        <f t="shared" si="29"/>
        <v>90.633916585588267</v>
      </c>
    </row>
    <row r="109" spans="2:15" s="2" customFormat="1" ht="12.75" customHeight="1" x14ac:dyDescent="0.25">
      <c r="B109" s="7" t="s">
        <v>22</v>
      </c>
      <c r="C109" s="8">
        <f>SUM(C97:C108)</f>
        <v>104194</v>
      </c>
      <c r="D109" s="9" t="s">
        <v>23</v>
      </c>
      <c r="E109" s="8">
        <f t="shared" ref="E109:F109" si="30">SUM(E97:E108)</f>
        <v>8679.3601999999992</v>
      </c>
      <c r="F109" s="8">
        <f t="shared" si="30"/>
        <v>5004</v>
      </c>
      <c r="G109" s="30">
        <f>SUM(G97:G108)</f>
        <v>98260.374457497383</v>
      </c>
      <c r="H109" s="30">
        <f>SUM(H97:H108)</f>
        <v>3675.3602000000005</v>
      </c>
      <c r="I109" s="37"/>
      <c r="J109" s="23"/>
      <c r="K109" s="30">
        <f>SUM(K97:K108)</f>
        <v>917.79400408070467</v>
      </c>
    </row>
    <row r="110" spans="2:15" s="2" customFormat="1" ht="12.75" customHeight="1" x14ac:dyDescent="0.25">
      <c r="G110" s="15"/>
      <c r="H110" s="15"/>
      <c r="I110" s="31"/>
      <c r="J110" s="16"/>
      <c r="K110" s="42"/>
    </row>
    <row r="111" spans="2:15" s="2" customFormat="1" ht="12.75" customHeight="1" x14ac:dyDescent="0.25">
      <c r="B111" s="2" t="s">
        <v>24</v>
      </c>
      <c r="C111" s="10">
        <f>((G97+G98+G99)*$H$95+(G100+G101+G102+G103+G104+G105+G106+G107+G108)*$I$95)/12</f>
        <v>917.79400408070467</v>
      </c>
      <c r="D111" s="14"/>
      <c r="E111" s="10"/>
      <c r="F111" s="2" t="s">
        <v>25</v>
      </c>
      <c r="G111" s="73">
        <f>$C111+$H109</f>
        <v>4593.1542040807053</v>
      </c>
      <c r="H111" s="15"/>
      <c r="I111" s="15">
        <f>SUM($G$14,$G$33,$G$52,$G$72,$G$92,$G$111)</f>
        <v>11138.246858872155</v>
      </c>
      <c r="J111" s="143" t="str">
        <f>IF($K110=$C112,"Intt OK","Intt CHECK IT")</f>
        <v>Intt OK</v>
      </c>
      <c r="K111" s="15"/>
      <c r="N111" s="10">
        <f>(R97+R98+R99)*1%</f>
        <v>0</v>
      </c>
      <c r="O111" s="14">
        <f>((R100+R101+R102+R103+R104+R105+R106+R107+R108)*11%)/12</f>
        <v>0</v>
      </c>
    </row>
    <row r="112" spans="2:15" s="2" customFormat="1" ht="12.75" customHeight="1" x14ac:dyDescent="0.25">
      <c r="D112" s="14"/>
      <c r="G112" s="10"/>
      <c r="H112" s="46"/>
      <c r="I112" s="135" t="str">
        <f>IF($I111=$G116,"OK","CHECK IT")</f>
        <v>OK</v>
      </c>
      <c r="J112" s="16"/>
      <c r="K112" s="15"/>
    </row>
    <row r="113" spans="2:11" s="2" customFormat="1" ht="12.75" customHeight="1" x14ac:dyDescent="0.25">
      <c r="B113" s="438" t="s">
        <v>2</v>
      </c>
      <c r="C113" s="438"/>
      <c r="D113" s="438"/>
      <c r="E113" s="438" t="s">
        <v>3</v>
      </c>
      <c r="F113" s="438"/>
      <c r="G113" s="3" t="s">
        <v>4</v>
      </c>
      <c r="H113" s="136" t="s">
        <v>39</v>
      </c>
      <c r="J113" s="20"/>
      <c r="K113" s="15"/>
    </row>
    <row r="114" spans="2:11" s="2" customFormat="1" ht="12.75" customHeight="1" x14ac:dyDescent="0.25">
      <c r="B114" s="439" t="s">
        <v>136</v>
      </c>
      <c r="C114" s="439"/>
      <c r="D114" s="439"/>
      <c r="E114" s="439" t="s">
        <v>137</v>
      </c>
      <c r="F114" s="439"/>
      <c r="G114" s="4" t="s">
        <v>138</v>
      </c>
      <c r="H114" s="52" t="s">
        <v>40</v>
      </c>
      <c r="I114" s="35"/>
      <c r="J114" s="21"/>
      <c r="K114" s="15"/>
    </row>
    <row r="115" spans="2:11" s="2" customFormat="1" ht="12.75" customHeight="1" x14ac:dyDescent="0.25">
      <c r="B115" s="3" t="s">
        <v>9</v>
      </c>
      <c r="C115" s="5" t="s">
        <v>10</v>
      </c>
      <c r="D115" s="3" t="s">
        <v>11</v>
      </c>
      <c r="E115" s="5" t="s">
        <v>12</v>
      </c>
      <c r="F115" s="3" t="s">
        <v>13</v>
      </c>
      <c r="G115" s="5" t="s">
        <v>14</v>
      </c>
      <c r="H115" s="48" t="s">
        <v>15</v>
      </c>
      <c r="I115" s="33" t="s">
        <v>16</v>
      </c>
      <c r="J115" s="17"/>
      <c r="K115" s="15"/>
    </row>
    <row r="116" spans="2:11" s="2" customFormat="1" ht="12.75" customHeight="1" x14ac:dyDescent="0.25">
      <c r="B116" s="2" t="s">
        <v>27</v>
      </c>
      <c r="C116" s="6">
        <v>9005</v>
      </c>
      <c r="D116" s="6">
        <v>5000</v>
      </c>
      <c r="E116" s="6">
        <f>C116*8.33%</f>
        <v>750.11649999999997</v>
      </c>
      <c r="F116" s="6">
        <v>417</v>
      </c>
      <c r="G116" s="15">
        <f>$G$14+$G$33+$G$52+$G$72+$G$92+$G$111</f>
        <v>11138.246858872155</v>
      </c>
      <c r="H116" s="15">
        <f t="shared" ref="H116:H127" si="31">E116-F116</f>
        <v>333.11649999999997</v>
      </c>
      <c r="I116" s="31"/>
      <c r="J116" s="16"/>
      <c r="K116" s="15">
        <f>($G116)*($H$114/12)</f>
        <v>88.177787632737903</v>
      </c>
    </row>
    <row r="117" spans="2:11" s="2" customFormat="1" ht="12.75" customHeight="1" x14ac:dyDescent="0.25">
      <c r="B117" s="2" t="s">
        <v>28</v>
      </c>
      <c r="C117" s="6">
        <v>9005</v>
      </c>
      <c r="D117" s="6">
        <v>5000</v>
      </c>
      <c r="E117" s="6">
        <f t="shared" ref="E117:E127" si="32">C117*8.33%</f>
        <v>750.11649999999997</v>
      </c>
      <c r="F117" s="6">
        <v>417</v>
      </c>
      <c r="G117" s="15">
        <f t="shared" ref="G117:G127" si="33">$G116+$H116</f>
        <v>11471.363358872155</v>
      </c>
      <c r="H117" s="15">
        <f t="shared" si="31"/>
        <v>333.11649999999997</v>
      </c>
      <c r="I117" s="31"/>
      <c r="J117" s="16"/>
      <c r="K117" s="15">
        <f t="shared" ref="K117:K127" si="34">($G117)*($H$114/12)</f>
        <v>90.814959924404562</v>
      </c>
    </row>
    <row r="118" spans="2:11" s="2" customFormat="1" ht="12.75" customHeight="1" x14ac:dyDescent="0.25">
      <c r="B118" s="2" t="s">
        <v>29</v>
      </c>
      <c r="C118" s="6">
        <v>9005</v>
      </c>
      <c r="D118" s="6">
        <v>5000</v>
      </c>
      <c r="E118" s="6">
        <f t="shared" si="32"/>
        <v>750.11649999999997</v>
      </c>
      <c r="F118" s="6">
        <v>417</v>
      </c>
      <c r="G118" s="15">
        <f t="shared" si="33"/>
        <v>11804.479858872155</v>
      </c>
      <c r="H118" s="15">
        <f t="shared" si="31"/>
        <v>333.11649999999997</v>
      </c>
      <c r="I118" s="31"/>
      <c r="J118" s="16"/>
      <c r="K118" s="15">
        <f t="shared" si="34"/>
        <v>93.452132216071234</v>
      </c>
    </row>
    <row r="119" spans="2:11" s="2" customFormat="1" ht="12.75" customHeight="1" x14ac:dyDescent="0.25">
      <c r="B119" s="2" t="s">
        <v>30</v>
      </c>
      <c r="C119" s="6">
        <v>9005</v>
      </c>
      <c r="D119" s="6">
        <v>6500</v>
      </c>
      <c r="E119" s="6">
        <f t="shared" si="32"/>
        <v>750.11649999999997</v>
      </c>
      <c r="F119" s="6">
        <v>541</v>
      </c>
      <c r="G119" s="15">
        <f t="shared" si="33"/>
        <v>12137.596358872155</v>
      </c>
      <c r="H119" s="15">
        <f t="shared" si="31"/>
        <v>209.11649999999997</v>
      </c>
      <c r="I119" s="31"/>
      <c r="J119" s="16"/>
      <c r="K119" s="15">
        <f t="shared" si="34"/>
        <v>96.089304507737907</v>
      </c>
    </row>
    <row r="120" spans="2:11" s="2" customFormat="1" ht="12.75" customHeight="1" x14ac:dyDescent="0.25">
      <c r="B120" s="2" t="s">
        <v>31</v>
      </c>
      <c r="C120" s="6">
        <v>9200</v>
      </c>
      <c r="D120" s="6">
        <v>6500</v>
      </c>
      <c r="E120" s="6">
        <f t="shared" si="32"/>
        <v>766.36</v>
      </c>
      <c r="F120" s="6">
        <v>541</v>
      </c>
      <c r="G120" s="15">
        <f t="shared" si="33"/>
        <v>12346.712858872155</v>
      </c>
      <c r="H120" s="15">
        <f t="shared" si="31"/>
        <v>225.36</v>
      </c>
      <c r="I120" s="31"/>
      <c r="J120" s="16"/>
      <c r="K120" s="15">
        <f t="shared" si="34"/>
        <v>97.744810132737911</v>
      </c>
    </row>
    <row r="121" spans="2:11" s="2" customFormat="1" ht="12.75" customHeight="1" x14ac:dyDescent="0.25">
      <c r="B121" s="2" t="s">
        <v>32</v>
      </c>
      <c r="C121" s="6">
        <v>9200</v>
      </c>
      <c r="D121" s="6">
        <v>6500</v>
      </c>
      <c r="E121" s="6">
        <f t="shared" si="32"/>
        <v>766.36</v>
      </c>
      <c r="F121" s="6">
        <v>541</v>
      </c>
      <c r="G121" s="15">
        <f t="shared" si="33"/>
        <v>12572.072858872156</v>
      </c>
      <c r="H121" s="15">
        <f t="shared" si="31"/>
        <v>225.36</v>
      </c>
      <c r="I121" s="31"/>
      <c r="J121" s="16"/>
      <c r="K121" s="15">
        <f t="shared" si="34"/>
        <v>99.528910132737906</v>
      </c>
    </row>
    <row r="122" spans="2:11" s="2" customFormat="1" ht="12.75" customHeight="1" x14ac:dyDescent="0.25">
      <c r="B122" s="2" t="s">
        <v>33</v>
      </c>
      <c r="C122" s="6">
        <v>9200</v>
      </c>
      <c r="D122" s="6">
        <v>6500</v>
      </c>
      <c r="E122" s="6">
        <f t="shared" si="32"/>
        <v>766.36</v>
      </c>
      <c r="F122" s="6">
        <v>541</v>
      </c>
      <c r="G122" s="15">
        <f t="shared" si="33"/>
        <v>12797.432858872156</v>
      </c>
      <c r="H122" s="15">
        <f t="shared" si="31"/>
        <v>225.36</v>
      </c>
      <c r="I122" s="31"/>
      <c r="J122" s="16"/>
      <c r="K122" s="15">
        <f t="shared" si="34"/>
        <v>101.31301013273792</v>
      </c>
    </row>
    <row r="123" spans="2:11" s="2" customFormat="1" ht="12.75" customHeight="1" x14ac:dyDescent="0.25">
      <c r="B123" s="2" t="s">
        <v>17</v>
      </c>
      <c r="C123" s="6">
        <v>9200</v>
      </c>
      <c r="D123" s="6">
        <v>6500</v>
      </c>
      <c r="E123" s="6">
        <f t="shared" si="32"/>
        <v>766.36</v>
      </c>
      <c r="F123" s="6">
        <v>541</v>
      </c>
      <c r="G123" s="15">
        <f t="shared" si="33"/>
        <v>13022.792858872157</v>
      </c>
      <c r="H123" s="15">
        <f t="shared" si="31"/>
        <v>225.36</v>
      </c>
      <c r="I123" s="31"/>
      <c r="J123" s="16"/>
      <c r="K123" s="15">
        <f t="shared" si="34"/>
        <v>103.09711013273792</v>
      </c>
    </row>
    <row r="124" spans="2:11" s="2" customFormat="1" ht="12.75" customHeight="1" x14ac:dyDescent="0.25">
      <c r="B124" s="2" t="s">
        <v>18</v>
      </c>
      <c r="C124" s="6">
        <v>9200</v>
      </c>
      <c r="D124" s="6">
        <v>6500</v>
      </c>
      <c r="E124" s="6">
        <f t="shared" si="32"/>
        <v>766.36</v>
      </c>
      <c r="F124" s="6">
        <v>541</v>
      </c>
      <c r="G124" s="15">
        <f t="shared" si="33"/>
        <v>13248.152858872158</v>
      </c>
      <c r="H124" s="15">
        <f t="shared" si="31"/>
        <v>225.36</v>
      </c>
      <c r="I124" s="31"/>
      <c r="J124" s="16"/>
      <c r="K124" s="15">
        <f t="shared" si="34"/>
        <v>104.88121013273792</v>
      </c>
    </row>
    <row r="125" spans="2:11" s="2" customFormat="1" ht="12.75" customHeight="1" x14ac:dyDescent="0.25">
      <c r="B125" s="2" t="s">
        <v>19</v>
      </c>
      <c r="C125" s="6">
        <v>9200</v>
      </c>
      <c r="D125" s="6">
        <v>6500</v>
      </c>
      <c r="E125" s="6">
        <f t="shared" si="32"/>
        <v>766.36</v>
      </c>
      <c r="F125" s="6">
        <v>541</v>
      </c>
      <c r="G125" s="15">
        <f t="shared" si="33"/>
        <v>13473.512858872158</v>
      </c>
      <c r="H125" s="15">
        <f t="shared" si="31"/>
        <v>225.36</v>
      </c>
      <c r="K125" s="15">
        <f t="shared" si="34"/>
        <v>106.66531013273793</v>
      </c>
    </row>
    <row r="126" spans="2:11" s="2" customFormat="1" ht="12.75" customHeight="1" x14ac:dyDescent="0.25">
      <c r="B126" s="2" t="s">
        <v>20</v>
      </c>
      <c r="C126" s="6">
        <v>9518</v>
      </c>
      <c r="D126" s="6">
        <v>6500</v>
      </c>
      <c r="E126" s="6">
        <f t="shared" si="32"/>
        <v>792.84939999999995</v>
      </c>
      <c r="F126" s="6">
        <v>541</v>
      </c>
      <c r="G126" s="15">
        <f t="shared" si="33"/>
        <v>13698.872858872159</v>
      </c>
      <c r="H126" s="15">
        <f t="shared" si="31"/>
        <v>251.84939999999995</v>
      </c>
      <c r="K126" s="15">
        <f t="shared" si="34"/>
        <v>108.44941013273794</v>
      </c>
    </row>
    <row r="127" spans="2:11" s="2" customFormat="1" ht="12.75" customHeight="1" x14ac:dyDescent="0.25">
      <c r="B127" s="2" t="s">
        <v>21</v>
      </c>
      <c r="C127" s="6">
        <v>9518</v>
      </c>
      <c r="D127" s="6">
        <v>6500</v>
      </c>
      <c r="E127" s="6">
        <f t="shared" si="32"/>
        <v>792.84939999999995</v>
      </c>
      <c r="F127" s="6">
        <v>541</v>
      </c>
      <c r="G127" s="15">
        <f t="shared" si="33"/>
        <v>13950.722258872158</v>
      </c>
      <c r="H127" s="15">
        <f t="shared" si="31"/>
        <v>251.84939999999995</v>
      </c>
      <c r="K127" s="15">
        <f t="shared" si="34"/>
        <v>110.44321788273793</v>
      </c>
    </row>
    <row r="128" spans="2:11" s="2" customFormat="1" ht="12.75" customHeight="1" x14ac:dyDescent="0.25">
      <c r="B128" s="7" t="s">
        <v>22</v>
      </c>
      <c r="C128" s="8">
        <f>SUM(C116:C127)</f>
        <v>110256</v>
      </c>
      <c r="D128" s="9" t="s">
        <v>23</v>
      </c>
      <c r="E128" s="8">
        <f>SUM(E116:E127)</f>
        <v>9184.3247999999967</v>
      </c>
      <c r="F128" s="8">
        <f>SUM(F116:F127)</f>
        <v>6120</v>
      </c>
      <c r="G128" s="30">
        <f>SUM(G116:G127)</f>
        <v>151661.95870646587</v>
      </c>
      <c r="H128" s="30">
        <f>SUM(H116:H127)</f>
        <v>3064.3248000000008</v>
      </c>
      <c r="I128" s="38">
        <f>H114/12</f>
        <v>7.9166666666666673E-3</v>
      </c>
      <c r="J128" s="23"/>
      <c r="K128" s="30">
        <f>SUM(K116:K127)</f>
        <v>1200.6571730928547</v>
      </c>
    </row>
    <row r="129" spans="2:11" s="2" customFormat="1" ht="12.75" customHeight="1" x14ac:dyDescent="0.25">
      <c r="G129" s="15"/>
      <c r="H129" s="15"/>
      <c r="I129" s="31"/>
      <c r="J129" s="16"/>
      <c r="K129" s="42"/>
    </row>
    <row r="130" spans="2:11" s="2" customFormat="1" ht="12.75" customHeight="1" x14ac:dyDescent="0.25">
      <c r="B130" s="2" t="s">
        <v>24</v>
      </c>
      <c r="C130" s="10">
        <f>G128*I128</f>
        <v>1200.6571730928549</v>
      </c>
      <c r="F130" s="2" t="s">
        <v>25</v>
      </c>
      <c r="G130" s="73">
        <f>$C130+$H128</f>
        <v>4264.9819730928557</v>
      </c>
      <c r="H130" s="15"/>
      <c r="I130" s="15">
        <f>SUM($G$14,$G$33,$G$52,$G$72,$G$92,$G$111,$G$130)</f>
        <v>15403.228831965011</v>
      </c>
      <c r="J130" s="143" t="str">
        <f>IF($K129=$C131,"Intt OK","Intt CHECK IT")</f>
        <v>Intt OK</v>
      </c>
      <c r="K130" s="15"/>
    </row>
    <row r="131" spans="2:11" s="1" customFormat="1" ht="12.75" customHeight="1" x14ac:dyDescent="0.25">
      <c r="H131" s="53"/>
      <c r="I131" s="135" t="str">
        <f>IF($I130=$G135,"OK","CHECK IT")</f>
        <v>OK</v>
      </c>
      <c r="J131" s="16"/>
      <c r="K131" s="28"/>
    </row>
    <row r="132" spans="2:11" s="2" customFormat="1" ht="12.75" customHeight="1" x14ac:dyDescent="0.25">
      <c r="B132" s="438" t="s">
        <v>2</v>
      </c>
      <c r="C132" s="438"/>
      <c r="D132" s="438"/>
      <c r="E132" s="438" t="s">
        <v>3</v>
      </c>
      <c r="F132" s="438"/>
      <c r="G132" s="3" t="s">
        <v>4</v>
      </c>
      <c r="H132" s="136" t="s">
        <v>41</v>
      </c>
      <c r="J132" s="20"/>
      <c r="K132" s="15"/>
    </row>
    <row r="133" spans="2:11" s="2" customFormat="1" ht="12.75" customHeight="1" x14ac:dyDescent="0.25">
      <c r="B133" s="439" t="s">
        <v>136</v>
      </c>
      <c r="C133" s="439"/>
      <c r="D133" s="439"/>
      <c r="E133" s="439" t="s">
        <v>137</v>
      </c>
      <c r="F133" s="439"/>
      <c r="G133" s="4" t="s">
        <v>138</v>
      </c>
      <c r="H133" s="52" t="s">
        <v>40</v>
      </c>
      <c r="I133" s="35"/>
      <c r="J133" s="21"/>
      <c r="K133" s="15"/>
    </row>
    <row r="134" spans="2:11" s="2" customFormat="1" ht="12.75" customHeight="1" x14ac:dyDescent="0.25">
      <c r="B134" s="3" t="s">
        <v>9</v>
      </c>
      <c r="C134" s="5" t="s">
        <v>10</v>
      </c>
      <c r="D134" s="3" t="s">
        <v>11</v>
      </c>
      <c r="E134" s="5" t="s">
        <v>12</v>
      </c>
      <c r="F134" s="3" t="s">
        <v>13</v>
      </c>
      <c r="G134" s="5" t="s">
        <v>14</v>
      </c>
      <c r="H134" s="48" t="s">
        <v>15</v>
      </c>
      <c r="I134" s="33" t="s">
        <v>16</v>
      </c>
      <c r="J134" s="17"/>
      <c r="K134" s="15"/>
    </row>
    <row r="135" spans="2:11" s="2" customFormat="1" ht="12.75" customHeight="1" x14ac:dyDescent="0.25">
      <c r="B135" s="2" t="s">
        <v>27</v>
      </c>
      <c r="C135" s="6">
        <v>9518</v>
      </c>
      <c r="D135" s="6">
        <v>6500</v>
      </c>
      <c r="E135" s="6">
        <f>C135*8.33%</f>
        <v>792.84939999999995</v>
      </c>
      <c r="F135" s="6">
        <v>541</v>
      </c>
      <c r="G135" s="15">
        <f>$G$14+$G$33+$G$52+$G$72+$G$92+$G$111+$G$130</f>
        <v>15403.228831965011</v>
      </c>
      <c r="H135" s="15">
        <f t="shared" ref="H135:H147" si="35">E135-F135</f>
        <v>251.84939999999995</v>
      </c>
      <c r="K135" s="15">
        <f>($G135)*($H$133/12)</f>
        <v>121.94222825305634</v>
      </c>
    </row>
    <row r="136" spans="2:11" s="2" customFormat="1" ht="12.75" customHeight="1" x14ac:dyDescent="0.25">
      <c r="B136" s="2" t="s">
        <v>28</v>
      </c>
      <c r="C136" s="6">
        <v>9518</v>
      </c>
      <c r="D136" s="6">
        <v>6500</v>
      </c>
      <c r="E136" s="6">
        <f t="shared" ref="E136:E147" si="36">C136*8.33%</f>
        <v>792.84939999999995</v>
      </c>
      <c r="F136" s="6">
        <v>541</v>
      </c>
      <c r="G136" s="15">
        <f t="shared" ref="G136:G147" si="37">$G135+$H135</f>
        <v>15655.07823196501</v>
      </c>
      <c r="H136" s="15">
        <f t="shared" si="35"/>
        <v>251.84939999999995</v>
      </c>
      <c r="I136" s="31"/>
      <c r="J136" s="16"/>
      <c r="K136" s="15">
        <f t="shared" ref="K136:K147" si="38">($G136)*($H$133/12)</f>
        <v>123.93603600305634</v>
      </c>
    </row>
    <row r="137" spans="2:11" s="2" customFormat="1" ht="12.75" customHeight="1" x14ac:dyDescent="0.25">
      <c r="B137" s="2" t="s">
        <v>29</v>
      </c>
      <c r="C137" s="6">
        <v>9518</v>
      </c>
      <c r="D137" s="6">
        <v>6500</v>
      </c>
      <c r="E137" s="6">
        <f t="shared" si="36"/>
        <v>792.84939999999995</v>
      </c>
      <c r="F137" s="6">
        <v>541</v>
      </c>
      <c r="G137" s="15">
        <f t="shared" si="37"/>
        <v>15906.927631965009</v>
      </c>
      <c r="H137" s="15">
        <f t="shared" si="35"/>
        <v>251.84939999999995</v>
      </c>
      <c r="I137" s="31"/>
      <c r="J137" s="16"/>
      <c r="K137" s="15">
        <f t="shared" si="38"/>
        <v>125.92984375305633</v>
      </c>
    </row>
    <row r="138" spans="2:11" s="2" customFormat="1" ht="12.75" customHeight="1" x14ac:dyDescent="0.25">
      <c r="B138" s="2" t="s">
        <v>30</v>
      </c>
      <c r="C138" s="6">
        <v>9518</v>
      </c>
      <c r="D138" s="6">
        <v>6500</v>
      </c>
      <c r="E138" s="6">
        <f t="shared" si="36"/>
        <v>792.84939999999995</v>
      </c>
      <c r="F138" s="6">
        <v>541</v>
      </c>
      <c r="G138" s="15">
        <f t="shared" si="37"/>
        <v>16158.777031965008</v>
      </c>
      <c r="H138" s="15">
        <f t="shared" si="35"/>
        <v>251.84939999999995</v>
      </c>
      <c r="I138" s="31"/>
      <c r="J138" s="16"/>
      <c r="K138" s="15">
        <f t="shared" si="38"/>
        <v>127.92365150305632</v>
      </c>
    </row>
    <row r="139" spans="2:11" s="2" customFormat="1" ht="12.75" customHeight="1" x14ac:dyDescent="0.25">
      <c r="B139" s="2" t="s">
        <v>31</v>
      </c>
      <c r="C139" s="6">
        <v>9518</v>
      </c>
      <c r="D139" s="6">
        <v>6500</v>
      </c>
      <c r="E139" s="6">
        <f t="shared" si="36"/>
        <v>792.84939999999995</v>
      </c>
      <c r="F139" s="6">
        <v>541</v>
      </c>
      <c r="G139" s="15">
        <f t="shared" si="37"/>
        <v>16410.626431965007</v>
      </c>
      <c r="H139" s="15">
        <f t="shared" si="35"/>
        <v>251.84939999999995</v>
      </c>
      <c r="I139" s="31"/>
      <c r="J139" s="16"/>
      <c r="K139" s="15">
        <f t="shared" si="38"/>
        <v>129.91745925305631</v>
      </c>
    </row>
    <row r="140" spans="2:11" s="2" customFormat="1" ht="12.75" customHeight="1" x14ac:dyDescent="0.25">
      <c r="B140" s="2" t="s">
        <v>32</v>
      </c>
      <c r="C140" s="6">
        <v>9518</v>
      </c>
      <c r="D140" s="6">
        <v>6500</v>
      </c>
      <c r="E140" s="6">
        <f t="shared" si="36"/>
        <v>792.84939999999995</v>
      </c>
      <c r="F140" s="6">
        <v>541</v>
      </c>
      <c r="G140" s="15">
        <f t="shared" si="37"/>
        <v>16662.475831965006</v>
      </c>
      <c r="H140" s="15">
        <f t="shared" si="35"/>
        <v>251.84939999999995</v>
      </c>
      <c r="I140" s="31"/>
      <c r="J140" s="16"/>
      <c r="K140" s="15">
        <f t="shared" si="38"/>
        <v>131.91126700305631</v>
      </c>
    </row>
    <row r="141" spans="2:11" s="2" customFormat="1" ht="12.75" customHeight="1" x14ac:dyDescent="0.25">
      <c r="B141" s="2" t="s">
        <v>33</v>
      </c>
      <c r="C141" s="6">
        <v>9518</v>
      </c>
      <c r="D141" s="6">
        <v>6500</v>
      </c>
      <c r="E141" s="6">
        <f t="shared" si="36"/>
        <v>792.84939999999995</v>
      </c>
      <c r="F141" s="6">
        <v>541</v>
      </c>
      <c r="G141" s="15">
        <f t="shared" si="37"/>
        <v>16914.325231965006</v>
      </c>
      <c r="H141" s="15">
        <f t="shared" si="35"/>
        <v>251.84939999999995</v>
      </c>
      <c r="I141" s="31"/>
      <c r="J141" s="16"/>
      <c r="K141" s="15">
        <f t="shared" si="38"/>
        <v>133.90507475305631</v>
      </c>
    </row>
    <row r="142" spans="2:11" s="2" customFormat="1" ht="12.75" customHeight="1" x14ac:dyDescent="0.25">
      <c r="B142" s="2" t="s">
        <v>17</v>
      </c>
      <c r="C142" s="6">
        <v>9518</v>
      </c>
      <c r="D142" s="6">
        <v>6500</v>
      </c>
      <c r="E142" s="6">
        <f t="shared" si="36"/>
        <v>792.84939999999995</v>
      </c>
      <c r="F142" s="6">
        <v>541</v>
      </c>
      <c r="G142" s="15">
        <f t="shared" si="37"/>
        <v>17166.174631965005</v>
      </c>
      <c r="H142" s="15">
        <f t="shared" si="35"/>
        <v>251.84939999999995</v>
      </c>
      <c r="I142" s="31"/>
      <c r="J142" s="16"/>
      <c r="K142" s="15">
        <f t="shared" si="38"/>
        <v>135.89888250305629</v>
      </c>
    </row>
    <row r="143" spans="2:11" s="2" customFormat="1" ht="12.75" customHeight="1" x14ac:dyDescent="0.25">
      <c r="B143" s="2" t="s">
        <v>18</v>
      </c>
      <c r="C143" s="6">
        <v>9518</v>
      </c>
      <c r="D143" s="6">
        <v>6500</v>
      </c>
      <c r="E143" s="6">
        <f t="shared" si="36"/>
        <v>792.84939999999995</v>
      </c>
      <c r="F143" s="6">
        <v>541</v>
      </c>
      <c r="G143" s="15">
        <f t="shared" si="37"/>
        <v>17418.024031965004</v>
      </c>
      <c r="H143" s="15">
        <f t="shared" si="35"/>
        <v>251.84939999999995</v>
      </c>
      <c r="I143" s="31"/>
      <c r="J143" s="16"/>
      <c r="K143" s="15">
        <f t="shared" si="38"/>
        <v>137.89269025305629</v>
      </c>
    </row>
    <row r="144" spans="2:11" s="2" customFormat="1" ht="12.75" customHeight="1" x14ac:dyDescent="0.25">
      <c r="B144" s="2" t="s">
        <v>19</v>
      </c>
      <c r="C144" s="6">
        <v>9835</v>
      </c>
      <c r="D144" s="6">
        <v>6500</v>
      </c>
      <c r="E144" s="6">
        <f t="shared" si="36"/>
        <v>819.25549999999998</v>
      </c>
      <c r="F144" s="6">
        <v>541</v>
      </c>
      <c r="G144" s="15">
        <f t="shared" si="37"/>
        <v>17669.873431965003</v>
      </c>
      <c r="H144" s="15">
        <f t="shared" si="35"/>
        <v>278.25549999999998</v>
      </c>
      <c r="I144" s="31"/>
      <c r="J144" s="16"/>
      <c r="K144" s="15">
        <f t="shared" si="38"/>
        <v>139.88649800305629</v>
      </c>
    </row>
    <row r="145" spans="2:11" s="2" customFormat="1" ht="12.75" customHeight="1" x14ac:dyDescent="0.25">
      <c r="B145" s="2" t="s">
        <v>20</v>
      </c>
      <c r="C145" s="6">
        <v>10152</v>
      </c>
      <c r="D145" s="6">
        <v>6500</v>
      </c>
      <c r="E145" s="6">
        <f t="shared" si="36"/>
        <v>845.66160000000002</v>
      </c>
      <c r="F145" s="6">
        <v>541</v>
      </c>
      <c r="G145" s="15">
        <f t="shared" si="37"/>
        <v>17948.128931965002</v>
      </c>
      <c r="H145" s="15">
        <f t="shared" si="35"/>
        <v>304.66160000000002</v>
      </c>
      <c r="K145" s="15">
        <f t="shared" si="38"/>
        <v>142.08935404472294</v>
      </c>
    </row>
    <row r="146" spans="2:11" s="2" customFormat="1" ht="12.75" customHeight="1" x14ac:dyDescent="0.25">
      <c r="B146" s="2" t="s">
        <v>21</v>
      </c>
      <c r="C146" s="6">
        <v>10152</v>
      </c>
      <c r="D146" s="6">
        <v>6500</v>
      </c>
      <c r="E146" s="6">
        <f t="shared" si="36"/>
        <v>845.66160000000002</v>
      </c>
      <c r="F146" s="6">
        <v>541</v>
      </c>
      <c r="G146" s="15">
        <f t="shared" si="37"/>
        <v>18252.790531965002</v>
      </c>
      <c r="H146" s="15">
        <f t="shared" si="35"/>
        <v>304.66160000000002</v>
      </c>
      <c r="K146" s="15">
        <f t="shared" si="38"/>
        <v>144.50125837805626</v>
      </c>
    </row>
    <row r="147" spans="2:11" s="2" customFormat="1" ht="12.75" customHeight="1" x14ac:dyDescent="0.25">
      <c r="B147" s="2" t="s">
        <v>119</v>
      </c>
      <c r="C147" s="6">
        <v>1852</v>
      </c>
      <c r="D147" s="6">
        <v>6500</v>
      </c>
      <c r="E147" s="6">
        <f t="shared" si="36"/>
        <v>154.27160000000001</v>
      </c>
      <c r="F147" s="6">
        <v>0</v>
      </c>
      <c r="G147" s="15">
        <f t="shared" si="37"/>
        <v>18557.452131965001</v>
      </c>
      <c r="H147" s="15">
        <f t="shared" si="35"/>
        <v>154.27160000000001</v>
      </c>
      <c r="K147" s="15">
        <f t="shared" si="38"/>
        <v>146.91316271138962</v>
      </c>
    </row>
    <row r="148" spans="2:11" s="2" customFormat="1" ht="12.75" customHeight="1" x14ac:dyDescent="0.25">
      <c r="B148" s="7" t="s">
        <v>22</v>
      </c>
      <c r="C148" s="8">
        <f>SUM(C135:C147)</f>
        <v>117653</v>
      </c>
      <c r="D148" s="9" t="s">
        <v>23</v>
      </c>
      <c r="E148" s="8">
        <f>SUM(E135:E147)</f>
        <v>9800.4948999999997</v>
      </c>
      <c r="F148" s="8">
        <f>SUM(F135:F147)</f>
        <v>6492</v>
      </c>
      <c r="G148" s="30">
        <f>SUM(G135:G147)</f>
        <v>220123.88291554508</v>
      </c>
      <c r="H148" s="30">
        <f>SUM(H135:H147)</f>
        <v>3308.4948999999997</v>
      </c>
      <c r="I148" s="38">
        <f>H133/12</f>
        <v>7.9166666666666673E-3</v>
      </c>
      <c r="J148" s="23"/>
      <c r="K148" s="30">
        <f>SUM(K135:K147)</f>
        <v>1742.6474064147319</v>
      </c>
    </row>
    <row r="149" spans="2:11" s="2" customFormat="1" ht="12.75" customHeight="1" x14ac:dyDescent="0.25">
      <c r="B149" s="59"/>
      <c r="C149" s="60"/>
      <c r="D149" s="61"/>
      <c r="E149" s="60"/>
      <c r="F149" s="60"/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1742.6474064147321</v>
      </c>
      <c r="F150" s="2" t="s">
        <v>25</v>
      </c>
      <c r="G150" s="73">
        <f>$C150+$H148</f>
        <v>5051.142306414732</v>
      </c>
      <c r="H150" s="15"/>
      <c r="I150" s="15">
        <f>SUM($G$14,$G$33,$G$52,$G$72,$G$92,$G$111,$G$130,$G$150)</f>
        <v>20454.371138379742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136</v>
      </c>
      <c r="C153" s="439"/>
      <c r="D153" s="439"/>
      <c r="E153" s="439" t="s">
        <v>137</v>
      </c>
      <c r="F153" s="439"/>
      <c r="G153" s="4" t="s">
        <v>138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10152</v>
      </c>
      <c r="D155" s="6">
        <v>6500</v>
      </c>
      <c r="E155" s="6">
        <f>C155*8.33%</f>
        <v>845.66160000000002</v>
      </c>
      <c r="F155" s="6">
        <v>541</v>
      </c>
      <c r="G155" s="15">
        <f>$G$14+$G$33+$G$52+$G$72+$G$92+$G$111+$G$130+$G$150</f>
        <v>20454.371138379742</v>
      </c>
      <c r="H155" s="15">
        <f t="shared" ref="H155:H166" si="39">E155-F155</f>
        <v>304.66160000000002</v>
      </c>
      <c r="I155" s="31"/>
      <c r="J155" s="16"/>
      <c r="K155" s="15">
        <f>($G155)*($H$153/12)</f>
        <v>161.93043817883964</v>
      </c>
    </row>
    <row r="156" spans="2:11" s="2" customFormat="1" ht="12.75" customHeight="1" x14ac:dyDescent="0.25">
      <c r="B156" s="2" t="s">
        <v>28</v>
      </c>
      <c r="C156" s="6">
        <v>10152</v>
      </c>
      <c r="D156" s="6">
        <v>6500</v>
      </c>
      <c r="E156" s="6">
        <f t="shared" ref="E156:E166" si="40">C156*8.33%</f>
        <v>845.66160000000002</v>
      </c>
      <c r="F156" s="6">
        <v>541</v>
      </c>
      <c r="G156" s="15">
        <f t="shared" ref="G156:G166" si="41">$G155+$H155</f>
        <v>20759.032738379741</v>
      </c>
      <c r="H156" s="15">
        <f t="shared" si="39"/>
        <v>304.66160000000002</v>
      </c>
      <c r="I156" s="31"/>
      <c r="J156" s="16"/>
      <c r="K156" s="15">
        <f t="shared" ref="K156:K166" si="42">($G156)*($H$153/12)</f>
        <v>164.34234251217296</v>
      </c>
    </row>
    <row r="157" spans="2:11" s="2" customFormat="1" ht="12.75" customHeight="1" x14ac:dyDescent="0.25">
      <c r="B157" s="2" t="s">
        <v>29</v>
      </c>
      <c r="C157" s="6">
        <v>10152</v>
      </c>
      <c r="D157" s="6">
        <v>6500</v>
      </c>
      <c r="E157" s="6">
        <f t="shared" si="40"/>
        <v>845.66160000000002</v>
      </c>
      <c r="F157" s="6">
        <v>541</v>
      </c>
      <c r="G157" s="15">
        <f t="shared" si="41"/>
        <v>21063.694338379741</v>
      </c>
      <c r="H157" s="15">
        <f t="shared" si="39"/>
        <v>304.66160000000002</v>
      </c>
      <c r="I157" s="31"/>
      <c r="J157" s="16"/>
      <c r="K157" s="15">
        <f t="shared" si="42"/>
        <v>166.75424684550629</v>
      </c>
    </row>
    <row r="158" spans="2:11" s="2" customFormat="1" ht="12.75" customHeight="1" x14ac:dyDescent="0.25">
      <c r="B158" s="2" t="s">
        <v>30</v>
      </c>
      <c r="C158" s="6">
        <v>10152</v>
      </c>
      <c r="D158" s="6">
        <v>6500</v>
      </c>
      <c r="E158" s="6">
        <f t="shared" si="40"/>
        <v>845.66160000000002</v>
      </c>
      <c r="F158" s="6">
        <v>541</v>
      </c>
      <c r="G158" s="15">
        <f t="shared" si="41"/>
        <v>21368.35593837974</v>
      </c>
      <c r="H158" s="15">
        <f t="shared" si="39"/>
        <v>304.66160000000002</v>
      </c>
      <c r="I158" s="31"/>
      <c r="J158" s="16"/>
      <c r="K158" s="15">
        <f t="shared" si="42"/>
        <v>169.16615117883961</v>
      </c>
    </row>
    <row r="159" spans="2:11" s="2" customFormat="1" ht="12.75" customHeight="1" x14ac:dyDescent="0.25">
      <c r="B159" s="2" t="s">
        <v>31</v>
      </c>
      <c r="C159" s="6">
        <v>10152</v>
      </c>
      <c r="D159" s="6">
        <v>6500</v>
      </c>
      <c r="E159" s="6">
        <f t="shared" si="40"/>
        <v>845.66160000000002</v>
      </c>
      <c r="F159" s="6">
        <v>541</v>
      </c>
      <c r="G159" s="15">
        <f t="shared" si="41"/>
        <v>21673.01753837974</v>
      </c>
      <c r="H159" s="15">
        <f t="shared" si="39"/>
        <v>304.66160000000002</v>
      </c>
      <c r="I159" s="31"/>
      <c r="J159" s="16"/>
      <c r="K159" s="15">
        <f t="shared" si="42"/>
        <v>171.57805551217297</v>
      </c>
    </row>
    <row r="160" spans="2:11" s="2" customFormat="1" ht="12.75" customHeight="1" x14ac:dyDescent="0.25">
      <c r="B160" s="2" t="s">
        <v>32</v>
      </c>
      <c r="C160" s="6">
        <v>10152</v>
      </c>
      <c r="D160" s="6">
        <v>6500</v>
      </c>
      <c r="E160" s="6">
        <f t="shared" si="40"/>
        <v>845.66160000000002</v>
      </c>
      <c r="F160" s="6">
        <v>541</v>
      </c>
      <c r="G160" s="15">
        <f t="shared" si="41"/>
        <v>21977.679138379739</v>
      </c>
      <c r="H160" s="15">
        <f t="shared" si="39"/>
        <v>304.66160000000002</v>
      </c>
      <c r="I160" s="31"/>
      <c r="J160" s="16"/>
      <c r="K160" s="15">
        <f t="shared" si="42"/>
        <v>173.98995984550629</v>
      </c>
    </row>
    <row r="161" spans="2:11" s="2" customFormat="1" ht="12.75" customHeight="1" x14ac:dyDescent="0.25">
      <c r="B161" s="2" t="s">
        <v>33</v>
      </c>
      <c r="C161" s="6">
        <v>10152</v>
      </c>
      <c r="D161" s="6">
        <v>6500</v>
      </c>
      <c r="E161" s="6">
        <f t="shared" si="40"/>
        <v>845.66160000000002</v>
      </c>
      <c r="F161" s="6">
        <v>541</v>
      </c>
      <c r="G161" s="15">
        <f t="shared" si="41"/>
        <v>22282.340738379738</v>
      </c>
      <c r="H161" s="15">
        <f t="shared" si="39"/>
        <v>304.66160000000002</v>
      </c>
      <c r="I161" s="31"/>
      <c r="J161" s="16"/>
      <c r="K161" s="15">
        <f t="shared" si="42"/>
        <v>176.40186417883962</v>
      </c>
    </row>
    <row r="162" spans="2:11" s="2" customFormat="1" ht="12.75" customHeight="1" x14ac:dyDescent="0.25">
      <c r="B162" s="2" t="s">
        <v>17</v>
      </c>
      <c r="C162" s="6">
        <v>10152</v>
      </c>
      <c r="D162" s="6">
        <v>6500</v>
      </c>
      <c r="E162" s="6">
        <f t="shared" si="40"/>
        <v>845.66160000000002</v>
      </c>
      <c r="F162" s="6">
        <v>541</v>
      </c>
      <c r="G162" s="15">
        <f t="shared" si="41"/>
        <v>22587.002338379738</v>
      </c>
      <c r="H162" s="15">
        <f t="shared" si="39"/>
        <v>304.66160000000002</v>
      </c>
      <c r="I162" s="31"/>
      <c r="J162" s="16"/>
      <c r="K162" s="15">
        <f t="shared" si="42"/>
        <v>178.81376851217294</v>
      </c>
    </row>
    <row r="163" spans="2:11" s="2" customFormat="1" ht="12.75" customHeight="1" x14ac:dyDescent="0.25">
      <c r="B163" s="2" t="s">
        <v>18</v>
      </c>
      <c r="C163" s="6">
        <v>10152</v>
      </c>
      <c r="D163" s="6">
        <v>6500</v>
      </c>
      <c r="E163" s="6">
        <f t="shared" si="40"/>
        <v>845.66160000000002</v>
      </c>
      <c r="F163" s="6">
        <v>541</v>
      </c>
      <c r="G163" s="15">
        <f t="shared" si="41"/>
        <v>22891.663938379737</v>
      </c>
      <c r="H163" s="15">
        <f t="shared" si="39"/>
        <v>304.66160000000002</v>
      </c>
      <c r="I163" s="31"/>
      <c r="J163" s="16"/>
      <c r="K163" s="15">
        <f t="shared" si="42"/>
        <v>181.22567284550627</v>
      </c>
    </row>
    <row r="164" spans="2:11" s="2" customFormat="1" ht="12.75" customHeight="1" x14ac:dyDescent="0.25">
      <c r="B164" s="2" t="s">
        <v>19</v>
      </c>
      <c r="C164" s="6">
        <v>10152</v>
      </c>
      <c r="D164" s="6">
        <v>6500</v>
      </c>
      <c r="E164" s="6">
        <f t="shared" si="40"/>
        <v>845.66160000000002</v>
      </c>
      <c r="F164" s="6">
        <v>541</v>
      </c>
      <c r="G164" s="15">
        <f t="shared" si="41"/>
        <v>23196.325538379737</v>
      </c>
      <c r="H164" s="15">
        <f t="shared" si="39"/>
        <v>304.66160000000002</v>
      </c>
      <c r="K164" s="15">
        <f t="shared" si="42"/>
        <v>183.63757717883959</v>
      </c>
    </row>
    <row r="165" spans="2:11" s="2" customFormat="1" ht="12.75" customHeight="1" x14ac:dyDescent="0.25">
      <c r="B165" s="2" t="s">
        <v>20</v>
      </c>
      <c r="C165" s="6">
        <v>10766</v>
      </c>
      <c r="D165" s="6">
        <v>6500</v>
      </c>
      <c r="E165" s="6">
        <f t="shared" si="40"/>
        <v>896.80780000000004</v>
      </c>
      <c r="F165" s="6">
        <v>541</v>
      </c>
      <c r="G165" s="15">
        <f t="shared" si="41"/>
        <v>23500.987138379736</v>
      </c>
      <c r="H165" s="15">
        <f t="shared" si="39"/>
        <v>355.80780000000004</v>
      </c>
      <c r="K165" s="15">
        <f t="shared" si="42"/>
        <v>186.04948151217292</v>
      </c>
    </row>
    <row r="166" spans="2:11" s="2" customFormat="1" ht="12.75" customHeight="1" x14ac:dyDescent="0.25">
      <c r="B166" s="2" t="s">
        <v>21</v>
      </c>
      <c r="C166" s="6">
        <v>10766</v>
      </c>
      <c r="D166" s="6">
        <v>6500</v>
      </c>
      <c r="E166" s="6">
        <f t="shared" si="40"/>
        <v>896.80780000000004</v>
      </c>
      <c r="F166" s="6">
        <v>541</v>
      </c>
      <c r="G166" s="15">
        <f t="shared" si="41"/>
        <v>23856.794938379735</v>
      </c>
      <c r="H166" s="15">
        <f t="shared" si="39"/>
        <v>355.80780000000004</v>
      </c>
      <c r="K166" s="15">
        <f t="shared" si="42"/>
        <v>188.86629326217292</v>
      </c>
    </row>
    <row r="167" spans="2:11" s="2" customFormat="1" ht="12.75" customHeight="1" x14ac:dyDescent="0.25">
      <c r="B167" s="7" t="s">
        <v>22</v>
      </c>
      <c r="C167" s="8">
        <f>SUM(C155:C166)</f>
        <v>123052</v>
      </c>
      <c r="D167" s="9" t="s">
        <v>23</v>
      </c>
      <c r="E167" s="8">
        <f>SUM(E155:E166)</f>
        <v>10250.231600000003</v>
      </c>
      <c r="F167" s="8">
        <f>SUM(F155:F166)</f>
        <v>6492</v>
      </c>
      <c r="G167" s="30">
        <f>SUM(G155:G166)</f>
        <v>265611.2654605569</v>
      </c>
      <c r="H167" s="30">
        <f>SUM(H155:H166)</f>
        <v>3758.2315999999996</v>
      </c>
      <c r="I167" s="38">
        <f>H153/12</f>
        <v>7.9166666666666673E-3</v>
      </c>
      <c r="J167" s="23"/>
      <c r="K167" s="30">
        <f>SUM(K155:K166)</f>
        <v>2102.755851562742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2102.7558515627425</v>
      </c>
      <c r="F169" s="2" t="s">
        <v>25</v>
      </c>
      <c r="G169" s="73">
        <f>$C169+$H167</f>
        <v>5860.9874515627416</v>
      </c>
      <c r="H169" s="15"/>
      <c r="I169" s="15">
        <f>SUM($G$14,$G$33,$G$52,$G$72,$G$92,$G$111,$G$130,$G$150,$G$169)</f>
        <v>26315.358589942483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136</v>
      </c>
      <c r="C172" s="439"/>
      <c r="D172" s="439"/>
      <c r="E172" s="439" t="s">
        <v>137</v>
      </c>
      <c r="F172" s="439"/>
      <c r="G172" s="4" t="s">
        <v>138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10766</v>
      </c>
      <c r="D174" s="6">
        <v>6500</v>
      </c>
      <c r="E174" s="6">
        <f>C174*8.33%</f>
        <v>896.80780000000004</v>
      </c>
      <c r="F174" s="6">
        <v>541</v>
      </c>
      <c r="G174" s="15">
        <f>$G$14+$G$33+$G$52+$G$72+$G$92+$G$111+$G$130+$G$150+$G$169</f>
        <v>26315.358589942483</v>
      </c>
      <c r="H174" s="15">
        <f t="shared" ref="H174:H186" si="43">E174-F174</f>
        <v>355.80780000000004</v>
      </c>
      <c r="I174" s="31"/>
      <c r="J174" s="16"/>
      <c r="K174" s="15">
        <f>($G174)*($H$172/12)</f>
        <v>208.32992217037801</v>
      </c>
    </row>
    <row r="175" spans="2:11" s="2" customFormat="1" ht="12.75" customHeight="1" x14ac:dyDescent="0.25">
      <c r="B175" s="2" t="s">
        <v>28</v>
      </c>
      <c r="C175" s="6">
        <v>10766</v>
      </c>
      <c r="D175" s="6">
        <v>6500</v>
      </c>
      <c r="E175" s="6">
        <f t="shared" ref="E175:E186" si="44">C175*8.33%</f>
        <v>896.80780000000004</v>
      </c>
      <c r="F175" s="6">
        <v>541</v>
      </c>
      <c r="G175" s="15">
        <f t="shared" ref="G175:G186" si="45">$G174+$H174</f>
        <v>26671.166389942482</v>
      </c>
      <c r="H175" s="15">
        <f t="shared" si="43"/>
        <v>355.80780000000004</v>
      </c>
      <c r="I175" s="31"/>
      <c r="J175" s="16"/>
      <c r="K175" s="15">
        <f t="shared" ref="K175:K186" si="46">($G175)*($H$172/12)</f>
        <v>211.14673392037801</v>
      </c>
    </row>
    <row r="176" spans="2:11" s="2" customFormat="1" ht="12.75" customHeight="1" x14ac:dyDescent="0.25">
      <c r="B176" s="2" t="s">
        <v>29</v>
      </c>
      <c r="C176" s="6">
        <v>10766</v>
      </c>
      <c r="D176" s="6">
        <v>6500</v>
      </c>
      <c r="E176" s="6">
        <f t="shared" si="44"/>
        <v>896.80780000000004</v>
      </c>
      <c r="F176" s="6">
        <v>541</v>
      </c>
      <c r="G176" s="15">
        <f t="shared" si="45"/>
        <v>27026.974189942481</v>
      </c>
      <c r="H176" s="15">
        <f t="shared" si="43"/>
        <v>355.80780000000004</v>
      </c>
      <c r="I176" s="31"/>
      <c r="J176" s="16"/>
      <c r="K176" s="15">
        <f t="shared" si="46"/>
        <v>213.96354567037798</v>
      </c>
    </row>
    <row r="177" spans="2:11" s="2" customFormat="1" ht="12.75" customHeight="1" x14ac:dyDescent="0.25">
      <c r="B177" s="2" t="s">
        <v>30</v>
      </c>
      <c r="C177" s="6">
        <v>11745</v>
      </c>
      <c r="D177" s="6">
        <v>6500</v>
      </c>
      <c r="E177" s="6">
        <f t="shared" si="44"/>
        <v>978.35849999999994</v>
      </c>
      <c r="F177" s="6">
        <v>541</v>
      </c>
      <c r="G177" s="15">
        <f t="shared" si="45"/>
        <v>27382.781989942479</v>
      </c>
      <c r="H177" s="15">
        <f t="shared" si="43"/>
        <v>437.35849999999994</v>
      </c>
      <c r="I177" s="31"/>
      <c r="J177" s="16"/>
      <c r="K177" s="15">
        <f t="shared" si="46"/>
        <v>216.78035742037798</v>
      </c>
    </row>
    <row r="178" spans="2:11" s="2" customFormat="1" ht="12.75" customHeight="1" x14ac:dyDescent="0.25">
      <c r="B178" s="2" t="s">
        <v>119</v>
      </c>
      <c r="C178" s="6">
        <v>74901</v>
      </c>
      <c r="D178" s="6">
        <v>6500</v>
      </c>
      <c r="E178" s="6">
        <f t="shared" si="44"/>
        <v>6239.2533000000003</v>
      </c>
      <c r="F178" s="6">
        <v>0</v>
      </c>
      <c r="G178" s="15">
        <f t="shared" si="45"/>
        <v>27820.140489942478</v>
      </c>
      <c r="H178" s="15">
        <f t="shared" si="43"/>
        <v>6239.2533000000003</v>
      </c>
      <c r="I178" s="31"/>
      <c r="J178" s="16"/>
      <c r="K178" s="15">
        <f t="shared" si="46"/>
        <v>220.24277887871131</v>
      </c>
    </row>
    <row r="179" spans="2:11" s="2" customFormat="1" ht="12.75" customHeight="1" x14ac:dyDescent="0.25">
      <c r="B179" s="2" t="s">
        <v>31</v>
      </c>
      <c r="C179" s="6">
        <v>11745</v>
      </c>
      <c r="D179" s="6">
        <v>6500</v>
      </c>
      <c r="E179" s="6">
        <f t="shared" si="44"/>
        <v>978.35849999999994</v>
      </c>
      <c r="F179" s="6">
        <v>541</v>
      </c>
      <c r="G179" s="15">
        <f t="shared" si="45"/>
        <v>34059.393789942478</v>
      </c>
      <c r="H179" s="15">
        <f t="shared" si="43"/>
        <v>437.35849999999994</v>
      </c>
      <c r="I179" s="31"/>
      <c r="J179" s="16"/>
      <c r="K179" s="15">
        <f t="shared" si="46"/>
        <v>269.6368675037113</v>
      </c>
    </row>
    <row r="180" spans="2:11" s="2" customFormat="1" ht="12.75" customHeight="1" x14ac:dyDescent="0.25">
      <c r="B180" s="2" t="s">
        <v>32</v>
      </c>
      <c r="C180" s="6">
        <v>11745</v>
      </c>
      <c r="D180" s="6">
        <v>6500</v>
      </c>
      <c r="E180" s="6">
        <f t="shared" si="44"/>
        <v>978.35849999999994</v>
      </c>
      <c r="F180" s="6">
        <v>541</v>
      </c>
      <c r="G180" s="15">
        <f t="shared" si="45"/>
        <v>34496.75228994248</v>
      </c>
      <c r="H180" s="15">
        <f t="shared" si="43"/>
        <v>437.35849999999994</v>
      </c>
      <c r="I180" s="31"/>
      <c r="J180" s="16"/>
      <c r="K180" s="15">
        <f t="shared" si="46"/>
        <v>273.09928896204468</v>
      </c>
    </row>
    <row r="181" spans="2:11" s="2" customFormat="1" ht="12.75" customHeight="1" x14ac:dyDescent="0.25">
      <c r="B181" s="2" t="s">
        <v>33</v>
      </c>
      <c r="C181" s="6">
        <v>12069</v>
      </c>
      <c r="D181" s="6">
        <v>6500</v>
      </c>
      <c r="E181" s="6">
        <f t="shared" si="44"/>
        <v>1005.3477</v>
      </c>
      <c r="F181" s="6">
        <v>541</v>
      </c>
      <c r="G181" s="15">
        <f t="shared" si="45"/>
        <v>34934.110789942482</v>
      </c>
      <c r="H181" s="15">
        <f t="shared" si="43"/>
        <v>464.34770000000003</v>
      </c>
      <c r="I181" s="31"/>
      <c r="J181" s="16"/>
      <c r="K181" s="15">
        <f t="shared" si="46"/>
        <v>276.56171042037801</v>
      </c>
    </row>
    <row r="182" spans="2:11" s="2" customFormat="1" ht="12.75" customHeight="1" x14ac:dyDescent="0.25">
      <c r="B182" s="2" t="s">
        <v>17</v>
      </c>
      <c r="C182" s="6">
        <v>12069</v>
      </c>
      <c r="D182" s="6">
        <v>6500</v>
      </c>
      <c r="E182" s="6">
        <f t="shared" si="44"/>
        <v>1005.3477</v>
      </c>
      <c r="F182" s="6">
        <v>541</v>
      </c>
      <c r="G182" s="15">
        <f t="shared" si="45"/>
        <v>35398.458489942481</v>
      </c>
      <c r="H182" s="15">
        <f t="shared" si="43"/>
        <v>464.34770000000003</v>
      </c>
      <c r="I182" s="31"/>
      <c r="J182" s="16"/>
      <c r="K182" s="15">
        <f t="shared" si="46"/>
        <v>280.23779637871132</v>
      </c>
    </row>
    <row r="183" spans="2:11" s="2" customFormat="1" ht="12.75" customHeight="1" x14ac:dyDescent="0.25">
      <c r="B183" s="2" t="s">
        <v>18</v>
      </c>
      <c r="C183" s="6">
        <v>12069</v>
      </c>
      <c r="D183" s="6">
        <v>6500</v>
      </c>
      <c r="E183" s="6">
        <f t="shared" si="44"/>
        <v>1005.3477</v>
      </c>
      <c r="F183" s="6">
        <v>541</v>
      </c>
      <c r="G183" s="15">
        <f t="shared" si="45"/>
        <v>35862.806189942479</v>
      </c>
      <c r="H183" s="15">
        <f t="shared" si="43"/>
        <v>464.34770000000003</v>
      </c>
      <c r="K183" s="15">
        <f t="shared" si="46"/>
        <v>283.91388233704464</v>
      </c>
    </row>
    <row r="184" spans="2:11" s="2" customFormat="1" ht="12.75" customHeight="1" x14ac:dyDescent="0.25">
      <c r="B184" s="2" t="s">
        <v>19</v>
      </c>
      <c r="C184" s="6">
        <v>12069</v>
      </c>
      <c r="D184" s="6">
        <v>6500</v>
      </c>
      <c r="E184" s="6">
        <f t="shared" si="44"/>
        <v>1005.3477</v>
      </c>
      <c r="F184" s="6">
        <v>541</v>
      </c>
      <c r="G184" s="15">
        <f t="shared" si="45"/>
        <v>36327.153889942478</v>
      </c>
      <c r="H184" s="15">
        <f t="shared" si="43"/>
        <v>464.34770000000003</v>
      </c>
      <c r="K184" s="15">
        <f t="shared" si="46"/>
        <v>287.58996829537796</v>
      </c>
    </row>
    <row r="185" spans="2:11" s="2" customFormat="1" ht="12.75" customHeight="1" x14ac:dyDescent="0.25">
      <c r="B185" s="2" t="s">
        <v>20</v>
      </c>
      <c r="C185" s="6">
        <v>12404</v>
      </c>
      <c r="D185" s="6">
        <v>6500</v>
      </c>
      <c r="E185" s="6">
        <f t="shared" si="44"/>
        <v>1033.2531999999999</v>
      </c>
      <c r="F185" s="6">
        <v>541</v>
      </c>
      <c r="G185" s="15">
        <f t="shared" si="45"/>
        <v>36791.501589942476</v>
      </c>
      <c r="H185" s="15">
        <f t="shared" si="43"/>
        <v>492.25319999999988</v>
      </c>
      <c r="K185" s="15">
        <f t="shared" si="46"/>
        <v>291.26605425371127</v>
      </c>
    </row>
    <row r="186" spans="2:11" s="2" customFormat="1" ht="12.75" customHeight="1" x14ac:dyDescent="0.25">
      <c r="B186" s="2" t="s">
        <v>21</v>
      </c>
      <c r="C186" s="6">
        <v>12404</v>
      </c>
      <c r="D186" s="6">
        <v>6500</v>
      </c>
      <c r="E186" s="6">
        <f t="shared" si="44"/>
        <v>1033.2531999999999</v>
      </c>
      <c r="F186" s="6">
        <v>541</v>
      </c>
      <c r="G186" s="15">
        <f t="shared" si="45"/>
        <v>37283.754789942475</v>
      </c>
      <c r="H186" s="15">
        <f t="shared" si="43"/>
        <v>492.25319999999988</v>
      </c>
      <c r="K186" s="15">
        <f t="shared" si="46"/>
        <v>295.16305875371131</v>
      </c>
    </row>
    <row r="187" spans="2:11" s="2" customFormat="1" ht="12.75" customHeight="1" x14ac:dyDescent="0.25">
      <c r="B187" s="7" t="s">
        <v>22</v>
      </c>
      <c r="C187" s="8">
        <f>SUM(C174:C186)</f>
        <v>215518</v>
      </c>
      <c r="D187" s="9" t="s">
        <v>23</v>
      </c>
      <c r="E187" s="8">
        <f>SUM(E174:E186)</f>
        <v>17952.649400000002</v>
      </c>
      <c r="F187" s="8">
        <f>SUM(F174:F186)</f>
        <v>6492</v>
      </c>
      <c r="G187" s="30">
        <f>SUM(G174:G186)</f>
        <v>420370.35346925218</v>
      </c>
      <c r="H187" s="30">
        <f>SUM(H174:H186)</f>
        <v>11460.6494</v>
      </c>
      <c r="I187" s="38">
        <f>H172/12</f>
        <v>7.9166666666666673E-3</v>
      </c>
      <c r="J187" s="23"/>
      <c r="K187" s="30">
        <f>SUM(K174:K186)</f>
        <v>3327.9319649649133</v>
      </c>
    </row>
    <row r="188" spans="2:11" s="2" customFormat="1" ht="12.75" customHeight="1" x14ac:dyDescent="0.25">
      <c r="B188" s="2" t="s">
        <v>24</v>
      </c>
      <c r="C188" s="10">
        <f>G187*I187</f>
        <v>3327.9319649649133</v>
      </c>
      <c r="F188" s="2" t="s">
        <v>54</v>
      </c>
      <c r="G188" s="15"/>
      <c r="H188" s="15"/>
      <c r="I188" s="31"/>
      <c r="J188" s="16"/>
      <c r="K188" s="15"/>
    </row>
    <row r="189" spans="2:11" s="1" customFormat="1" ht="12.75" customHeight="1" x14ac:dyDescent="0.25">
      <c r="F189" s="2" t="s">
        <v>25</v>
      </c>
      <c r="G189" s="73">
        <f>$C188+$H187</f>
        <v>14788.581364964914</v>
      </c>
      <c r="H189" s="15"/>
      <c r="I189" s="15">
        <f>SUM($G$14,$G$33,$G$52,$G$72,$G$92,$G$111,$G$130,$G$150,$G$169,$G$189)</f>
        <v>41103.939954907401</v>
      </c>
      <c r="J189" s="143" t="str">
        <f>IF($K187=$C189,"Intt OK","Intt CHECK IT")</f>
        <v>Intt CHECK IT</v>
      </c>
      <c r="K189" s="15"/>
    </row>
    <row r="190" spans="2:11" s="1" customFormat="1" ht="12.75" customHeight="1" x14ac:dyDescent="0.25">
      <c r="G190" s="73"/>
      <c r="H190" s="15"/>
      <c r="I190" s="135" t="str">
        <f>IF($I189=$G194,"OK","CHECK IT")</f>
        <v>OK</v>
      </c>
      <c r="J190" s="16"/>
      <c r="K190" s="15"/>
    </row>
    <row r="191" spans="2:11" s="2" customFormat="1" ht="12.75" customHeight="1" x14ac:dyDescent="0.25">
      <c r="B191" s="438" t="s">
        <v>2</v>
      </c>
      <c r="C191" s="438"/>
      <c r="D191" s="438"/>
      <c r="E191" s="438" t="s">
        <v>3</v>
      </c>
      <c r="F191" s="438"/>
      <c r="G191" s="3" t="s">
        <v>4</v>
      </c>
      <c r="H191" s="136" t="s">
        <v>44</v>
      </c>
      <c r="I191" s="31"/>
      <c r="J191" s="20"/>
      <c r="K191" s="15"/>
    </row>
    <row r="192" spans="2:11" s="2" customFormat="1" ht="12.75" customHeight="1" x14ac:dyDescent="0.25">
      <c r="B192" s="439" t="s">
        <v>136</v>
      </c>
      <c r="C192" s="439"/>
      <c r="D192" s="439"/>
      <c r="E192" s="439" t="s">
        <v>137</v>
      </c>
      <c r="F192" s="439"/>
      <c r="G192" s="4" t="s">
        <v>138</v>
      </c>
      <c r="H192" s="52" t="s">
        <v>45</v>
      </c>
      <c r="I192" s="35"/>
      <c r="J192" s="21"/>
      <c r="K192" s="15"/>
    </row>
    <row r="193" spans="2:11" s="2" customFormat="1" ht="12.75" customHeight="1" x14ac:dyDescent="0.25">
      <c r="B193" s="3" t="s">
        <v>9</v>
      </c>
      <c r="C193" s="5" t="s">
        <v>10</v>
      </c>
      <c r="D193" s="3" t="s">
        <v>11</v>
      </c>
      <c r="E193" s="5" t="s">
        <v>12</v>
      </c>
      <c r="F193" s="3" t="s">
        <v>13</v>
      </c>
      <c r="G193" s="5" t="s">
        <v>14</v>
      </c>
      <c r="H193" s="48" t="s">
        <v>15</v>
      </c>
      <c r="I193" s="33" t="s">
        <v>16</v>
      </c>
      <c r="J193" s="17"/>
      <c r="K193" s="15"/>
    </row>
    <row r="194" spans="2:11" s="2" customFormat="1" ht="12.75" customHeight="1" x14ac:dyDescent="0.25">
      <c r="B194" s="2" t="s">
        <v>27</v>
      </c>
      <c r="C194" s="6">
        <v>12404</v>
      </c>
      <c r="D194" s="6">
        <v>6500</v>
      </c>
      <c r="E194" s="6">
        <f>C194*8.33%</f>
        <v>1033.2531999999999</v>
      </c>
      <c r="F194" s="6">
        <v>541</v>
      </c>
      <c r="G194" s="15">
        <f>$G$14+$G$33+$G$52+$G$72+$G$92+$G$111+$G$130+$G$150+$G$169+$G$189</f>
        <v>41103.939954907401</v>
      </c>
      <c r="H194" s="15">
        <f t="shared" ref="H194:H205" si="47">E194-F194</f>
        <v>492.25319999999988</v>
      </c>
      <c r="I194" s="31"/>
      <c r="J194" s="16"/>
      <c r="K194" s="15">
        <f>($G194)*($H$192/12)</f>
        <v>291.15290801392746</v>
      </c>
    </row>
    <row r="195" spans="2:11" s="2" customFormat="1" ht="12.75" customHeight="1" x14ac:dyDescent="0.25">
      <c r="B195" s="2" t="s">
        <v>28</v>
      </c>
      <c r="C195" s="6">
        <v>12654</v>
      </c>
      <c r="D195" s="6">
        <v>6500</v>
      </c>
      <c r="E195" s="6">
        <f t="shared" ref="E195:E205" si="48">C195*8.33%</f>
        <v>1054.0781999999999</v>
      </c>
      <c r="F195" s="6">
        <v>541</v>
      </c>
      <c r="G195" s="15">
        <f t="shared" ref="G195:G205" si="49">$G194+$H194</f>
        <v>41596.1931549074</v>
      </c>
      <c r="H195" s="15">
        <f t="shared" si="47"/>
        <v>513.07819999999992</v>
      </c>
      <c r="I195" s="31"/>
      <c r="J195" s="16"/>
      <c r="K195" s="15">
        <f t="shared" ref="K195:K205" si="50">($G195)*($H$192/12)</f>
        <v>294.63970151392743</v>
      </c>
    </row>
    <row r="196" spans="2:11" s="2" customFormat="1" ht="12.75" customHeight="1" x14ac:dyDescent="0.25">
      <c r="B196" s="2" t="s">
        <v>29</v>
      </c>
      <c r="C196" s="6">
        <v>12654</v>
      </c>
      <c r="D196" s="6">
        <v>6500</v>
      </c>
      <c r="E196" s="6">
        <f t="shared" si="48"/>
        <v>1054.0781999999999</v>
      </c>
      <c r="F196" s="6">
        <v>541</v>
      </c>
      <c r="G196" s="15">
        <f t="shared" si="49"/>
        <v>42109.271354907396</v>
      </c>
      <c r="H196" s="15">
        <f t="shared" si="47"/>
        <v>513.07819999999992</v>
      </c>
      <c r="I196" s="31"/>
      <c r="J196" s="16"/>
      <c r="K196" s="15">
        <f t="shared" si="50"/>
        <v>298.27400543059406</v>
      </c>
    </row>
    <row r="197" spans="2:11" s="2" customFormat="1" ht="12.75" customHeight="1" x14ac:dyDescent="0.25">
      <c r="B197" s="2" t="s">
        <v>30</v>
      </c>
      <c r="C197" s="6">
        <v>12654</v>
      </c>
      <c r="D197" s="6">
        <v>6500</v>
      </c>
      <c r="E197" s="6">
        <f t="shared" si="48"/>
        <v>1054.0781999999999</v>
      </c>
      <c r="F197" s="6">
        <v>541</v>
      </c>
      <c r="G197" s="15">
        <f t="shared" si="49"/>
        <v>42622.3495549074</v>
      </c>
      <c r="H197" s="15">
        <f t="shared" si="47"/>
        <v>513.07819999999992</v>
      </c>
      <c r="I197" s="31"/>
      <c r="J197" s="16"/>
      <c r="K197" s="15">
        <f t="shared" si="50"/>
        <v>301.9083093472608</v>
      </c>
    </row>
    <row r="198" spans="2:11" s="2" customFormat="1" ht="12.75" customHeight="1" x14ac:dyDescent="0.25">
      <c r="B198" s="2" t="s">
        <v>31</v>
      </c>
      <c r="C198" s="6">
        <v>12654</v>
      </c>
      <c r="D198" s="6">
        <v>6500</v>
      </c>
      <c r="E198" s="6">
        <f t="shared" si="48"/>
        <v>1054.0781999999999</v>
      </c>
      <c r="F198" s="6">
        <v>541</v>
      </c>
      <c r="G198" s="15">
        <f t="shared" si="49"/>
        <v>43135.427754907403</v>
      </c>
      <c r="H198" s="15">
        <f t="shared" si="47"/>
        <v>513.07819999999992</v>
      </c>
      <c r="I198" s="31"/>
      <c r="J198" s="16"/>
      <c r="K198" s="15">
        <f t="shared" si="50"/>
        <v>305.54261326392748</v>
      </c>
    </row>
    <row r="199" spans="2:11" s="2" customFormat="1" ht="12.75" customHeight="1" x14ac:dyDescent="0.25">
      <c r="B199" s="2" t="s">
        <v>32</v>
      </c>
      <c r="C199" s="6">
        <v>12654</v>
      </c>
      <c r="D199" s="6">
        <v>6500</v>
      </c>
      <c r="E199" s="6">
        <f t="shared" si="48"/>
        <v>1054.0781999999999</v>
      </c>
      <c r="F199" s="6">
        <v>541</v>
      </c>
      <c r="G199" s="15">
        <f t="shared" si="49"/>
        <v>43648.505954907407</v>
      </c>
      <c r="H199" s="15">
        <f t="shared" si="47"/>
        <v>513.07819999999992</v>
      </c>
      <c r="I199" s="31"/>
      <c r="J199" s="16"/>
      <c r="K199" s="15">
        <f t="shared" si="50"/>
        <v>309.17691718059416</v>
      </c>
    </row>
    <row r="200" spans="2:11" s="2" customFormat="1" ht="12.75" customHeight="1" x14ac:dyDescent="0.25">
      <c r="B200" s="2" t="s">
        <v>33</v>
      </c>
      <c r="C200" s="6">
        <v>12904</v>
      </c>
      <c r="D200" s="6">
        <v>6500</v>
      </c>
      <c r="E200" s="6">
        <f t="shared" si="48"/>
        <v>1074.9032</v>
      </c>
      <c r="F200" s="6">
        <v>541</v>
      </c>
      <c r="G200" s="15">
        <f t="shared" si="49"/>
        <v>44161.58415490741</v>
      </c>
      <c r="H200" s="15">
        <f t="shared" si="47"/>
        <v>533.90319999999997</v>
      </c>
      <c r="I200" s="31"/>
      <c r="J200" s="16"/>
      <c r="K200" s="15">
        <f t="shared" si="50"/>
        <v>312.81122109726084</v>
      </c>
    </row>
    <row r="201" spans="2:11" s="2" customFormat="1" ht="12.75" customHeight="1" x14ac:dyDescent="0.25">
      <c r="B201" s="2" t="s">
        <v>17</v>
      </c>
      <c r="C201" s="6">
        <v>12904</v>
      </c>
      <c r="D201" s="6">
        <v>6500</v>
      </c>
      <c r="E201" s="6">
        <f t="shared" si="48"/>
        <v>1074.9032</v>
      </c>
      <c r="F201" s="6">
        <v>541</v>
      </c>
      <c r="G201" s="15">
        <f t="shared" si="49"/>
        <v>44695.487354907411</v>
      </c>
      <c r="H201" s="15">
        <f t="shared" si="47"/>
        <v>533.90319999999997</v>
      </c>
      <c r="I201" s="31"/>
      <c r="J201" s="16"/>
      <c r="K201" s="15">
        <f t="shared" si="50"/>
        <v>316.59303543059417</v>
      </c>
    </row>
    <row r="202" spans="2:11" s="2" customFormat="1" ht="12.75" customHeight="1" x14ac:dyDescent="0.25">
      <c r="B202" s="2" t="s">
        <v>18</v>
      </c>
      <c r="C202" s="6">
        <v>12904</v>
      </c>
      <c r="D202" s="6">
        <v>6500</v>
      </c>
      <c r="E202" s="6">
        <f t="shared" si="48"/>
        <v>1074.9032</v>
      </c>
      <c r="F202" s="6">
        <v>541</v>
      </c>
      <c r="G202" s="15">
        <f t="shared" si="49"/>
        <v>45229.390554907412</v>
      </c>
      <c r="H202" s="15">
        <f t="shared" si="47"/>
        <v>533.90319999999997</v>
      </c>
      <c r="I202" s="31"/>
      <c r="J202" s="16"/>
      <c r="K202" s="15">
        <f t="shared" si="50"/>
        <v>320.3748497639275</v>
      </c>
    </row>
    <row r="203" spans="2:11" s="2" customFormat="1" ht="12.75" customHeight="1" x14ac:dyDescent="0.25">
      <c r="B203" s="2" t="s">
        <v>19</v>
      </c>
      <c r="C203" s="6">
        <v>13237</v>
      </c>
      <c r="D203" s="6">
        <v>6500</v>
      </c>
      <c r="E203" s="6">
        <f t="shared" si="48"/>
        <v>1102.6421</v>
      </c>
      <c r="F203" s="6">
        <v>541</v>
      </c>
      <c r="G203" s="15">
        <f t="shared" si="49"/>
        <v>45763.293754907412</v>
      </c>
      <c r="H203" s="15">
        <f t="shared" si="47"/>
        <v>561.64210000000003</v>
      </c>
      <c r="K203" s="15">
        <f t="shared" si="50"/>
        <v>324.15666409726089</v>
      </c>
    </row>
    <row r="204" spans="2:11" s="2" customFormat="1" ht="12.75" customHeight="1" x14ac:dyDescent="0.25">
      <c r="B204" s="2" t="s">
        <v>20</v>
      </c>
      <c r="C204" s="6">
        <v>13634</v>
      </c>
      <c r="D204" s="6">
        <v>6500</v>
      </c>
      <c r="E204" s="6">
        <f t="shared" si="48"/>
        <v>1135.7121999999999</v>
      </c>
      <c r="F204" s="6">
        <v>541</v>
      </c>
      <c r="G204" s="15">
        <f t="shared" si="49"/>
        <v>46324.93585490741</v>
      </c>
      <c r="H204" s="15">
        <f t="shared" si="47"/>
        <v>594.71219999999994</v>
      </c>
      <c r="K204" s="15">
        <f t="shared" si="50"/>
        <v>328.13496230559417</v>
      </c>
    </row>
    <row r="205" spans="2:11" s="2" customFormat="1" ht="12.75" customHeight="1" x14ac:dyDescent="0.25">
      <c r="B205" s="2" t="s">
        <v>21</v>
      </c>
      <c r="C205" s="6">
        <v>13634</v>
      </c>
      <c r="D205" s="6">
        <v>6500</v>
      </c>
      <c r="E205" s="6">
        <f t="shared" si="48"/>
        <v>1135.7121999999999</v>
      </c>
      <c r="F205" s="6">
        <v>541</v>
      </c>
      <c r="G205" s="15">
        <f t="shared" si="49"/>
        <v>46919.648054907411</v>
      </c>
      <c r="H205" s="15">
        <f t="shared" si="47"/>
        <v>594.71219999999994</v>
      </c>
      <c r="K205" s="15">
        <f t="shared" si="50"/>
        <v>332.34750705559418</v>
      </c>
    </row>
    <row r="206" spans="2:11" s="2" customFormat="1" ht="12.75" customHeight="1" x14ac:dyDescent="0.25">
      <c r="B206" s="7" t="s">
        <v>22</v>
      </c>
      <c r="C206" s="8">
        <f>SUM(C194:C205)</f>
        <v>154891</v>
      </c>
      <c r="D206" s="9" t="s">
        <v>23</v>
      </c>
      <c r="E206" s="8">
        <f>SUM(E194:E205)</f>
        <v>12902.420300000002</v>
      </c>
      <c r="F206" s="8">
        <f>SUM(F194:F205)</f>
        <v>6492</v>
      </c>
      <c r="G206" s="30">
        <f>SUM(G194:G205)</f>
        <v>527310.02745888894</v>
      </c>
      <c r="H206" s="30">
        <f>SUM(H194:H205)</f>
        <v>6410.4202999999989</v>
      </c>
      <c r="I206" s="38">
        <f>H192/12</f>
        <v>7.0833333333333338E-3</v>
      </c>
      <c r="J206" s="23"/>
      <c r="K206" s="30">
        <f>SUM(K194:K205)</f>
        <v>3735.1126945004635</v>
      </c>
    </row>
    <row r="207" spans="2:11" s="2" customFormat="1" ht="12.75" customHeight="1" x14ac:dyDescent="0.25">
      <c r="G207" s="15"/>
      <c r="H207" s="15"/>
      <c r="I207" s="31"/>
      <c r="J207" s="16"/>
      <c r="K207" s="15"/>
    </row>
    <row r="208" spans="2:11" s="2" customFormat="1" ht="12.75" customHeight="1" x14ac:dyDescent="0.25">
      <c r="B208" s="2" t="s">
        <v>24</v>
      </c>
      <c r="C208" s="10">
        <f>G206*I206</f>
        <v>3735.1126945004635</v>
      </c>
      <c r="F208" s="2" t="s">
        <v>25</v>
      </c>
      <c r="G208" s="73">
        <f>$C208+$H206</f>
        <v>10145.532994500463</v>
      </c>
      <c r="H208" s="15"/>
      <c r="I208" s="15">
        <f>SUM($G$14,$G$33,$G$52,$G$72,$G$92,$G$111,$G$130,$G$150,$G$169,$G$189,$G$208)</f>
        <v>51249.472949407864</v>
      </c>
      <c r="J208" s="143" t="str">
        <f>IF($K206=$C208,"Intt OK","Intt CHECK IT")</f>
        <v>Intt OK</v>
      </c>
      <c r="K208" s="15"/>
    </row>
    <row r="209" spans="2:11" s="1" customFormat="1" ht="12.75" customHeight="1" x14ac:dyDescent="0.25">
      <c r="H209" s="53"/>
      <c r="I209" s="135" t="str">
        <f>IF($I208=$G213,"OK","CHECK IT")</f>
        <v>OK</v>
      </c>
      <c r="J209" s="16"/>
      <c r="K209" s="28"/>
    </row>
    <row r="210" spans="2:11" s="2" customFormat="1" ht="12.75" customHeight="1" x14ac:dyDescent="0.25">
      <c r="B210" s="438" t="s">
        <v>2</v>
      </c>
      <c r="C210" s="438"/>
      <c r="D210" s="438"/>
      <c r="E210" s="438" t="s">
        <v>3</v>
      </c>
      <c r="F210" s="438"/>
      <c r="G210" s="3" t="s">
        <v>4</v>
      </c>
      <c r="H210" s="136" t="s">
        <v>46</v>
      </c>
      <c r="I210" s="31"/>
      <c r="J210" s="20"/>
      <c r="K210" s="15"/>
    </row>
    <row r="211" spans="2:11" s="2" customFormat="1" ht="12.75" customHeight="1" x14ac:dyDescent="0.25">
      <c r="B211" s="439" t="s">
        <v>136</v>
      </c>
      <c r="C211" s="439"/>
      <c r="D211" s="439"/>
      <c r="E211" s="439" t="s">
        <v>137</v>
      </c>
      <c r="F211" s="439"/>
      <c r="G211" s="4" t="s">
        <v>138</v>
      </c>
      <c r="H211" s="52" t="s">
        <v>45</v>
      </c>
      <c r="I211" s="32"/>
      <c r="J211" s="26"/>
      <c r="K211" s="15"/>
    </row>
    <row r="212" spans="2:11" s="2" customFormat="1" ht="12.75" customHeight="1" x14ac:dyDescent="0.25">
      <c r="B212" s="3" t="s">
        <v>9</v>
      </c>
      <c r="C212" s="5" t="s">
        <v>10</v>
      </c>
      <c r="D212" s="3" t="s">
        <v>11</v>
      </c>
      <c r="E212" s="5" t="s">
        <v>12</v>
      </c>
      <c r="F212" s="3" t="s">
        <v>13</v>
      </c>
      <c r="G212" s="5" t="s">
        <v>14</v>
      </c>
      <c r="H212" s="48" t="s">
        <v>15</v>
      </c>
      <c r="I212" s="33" t="s">
        <v>16</v>
      </c>
      <c r="J212" s="17"/>
      <c r="K212" s="15"/>
    </row>
    <row r="213" spans="2:11" s="2" customFormat="1" ht="12.75" customHeight="1" x14ac:dyDescent="0.25">
      <c r="B213" s="2" t="s">
        <v>27</v>
      </c>
      <c r="C213" s="6">
        <v>13806</v>
      </c>
      <c r="D213" s="6">
        <v>6500</v>
      </c>
      <c r="E213" s="6">
        <f>C213*8.33%</f>
        <v>1150.0398</v>
      </c>
      <c r="F213" s="6">
        <v>541</v>
      </c>
      <c r="G213" s="15">
        <f>$G$14+$G$33+$G$52+$G$72+$G$92+$G$111+$G$130+$G$150+$G$169+$G$189+$G$208</f>
        <v>51249.472949407864</v>
      </c>
      <c r="H213" s="15">
        <f t="shared" ref="H213:H225" si="51">E213-F213</f>
        <v>609.03980000000001</v>
      </c>
      <c r="I213" s="31"/>
      <c r="J213" s="16"/>
      <c r="K213" s="15">
        <f>(G213)*($H$211/12)</f>
        <v>363.01710005830574</v>
      </c>
    </row>
    <row r="214" spans="2:11" s="2" customFormat="1" ht="12.75" customHeight="1" x14ac:dyDescent="0.25">
      <c r="B214" s="2" t="s">
        <v>28</v>
      </c>
      <c r="C214" s="6">
        <v>13806</v>
      </c>
      <c r="D214" s="6">
        <v>6500</v>
      </c>
      <c r="E214" s="6">
        <f t="shared" ref="E214:E225" si="52">C214*8.33%</f>
        <v>1150.0398</v>
      </c>
      <c r="F214" s="6">
        <v>541</v>
      </c>
      <c r="G214" s="15">
        <f t="shared" ref="G214:G225" si="53">$G213+$H213</f>
        <v>51858.512749407862</v>
      </c>
      <c r="H214" s="15">
        <f t="shared" si="51"/>
        <v>609.03980000000001</v>
      </c>
      <c r="I214" s="31"/>
      <c r="J214" s="16"/>
      <c r="K214" s="15">
        <f t="shared" ref="K214:K225" si="54">(G214)*($H$211/12)</f>
        <v>367.33113197497238</v>
      </c>
    </row>
    <row r="215" spans="2:11" s="2" customFormat="1" ht="12.75" customHeight="1" x14ac:dyDescent="0.25">
      <c r="B215" s="2" t="s">
        <v>119</v>
      </c>
      <c r="C215" s="6">
        <v>2995</v>
      </c>
      <c r="D215" s="6">
        <v>6500</v>
      </c>
      <c r="E215" s="6">
        <f t="shared" si="52"/>
        <v>249.48349999999999</v>
      </c>
      <c r="F215" s="6">
        <v>0</v>
      </c>
      <c r="G215" s="15">
        <f t="shared" si="53"/>
        <v>52467.552549407861</v>
      </c>
      <c r="H215" s="15">
        <f t="shared" si="51"/>
        <v>249.48349999999999</v>
      </c>
      <c r="I215" s="31"/>
      <c r="J215" s="16"/>
      <c r="K215" s="15">
        <f t="shared" si="54"/>
        <v>371.64516389163902</v>
      </c>
    </row>
    <row r="216" spans="2:11" s="2" customFormat="1" ht="12.75" customHeight="1" x14ac:dyDescent="0.25">
      <c r="B216" s="2" t="s">
        <v>29</v>
      </c>
      <c r="C216" s="6">
        <v>14611</v>
      </c>
      <c r="D216" s="6">
        <v>6500</v>
      </c>
      <c r="E216" s="6">
        <f t="shared" si="52"/>
        <v>1217.0962999999999</v>
      </c>
      <c r="F216" s="6">
        <v>541</v>
      </c>
      <c r="G216" s="15">
        <f t="shared" si="53"/>
        <v>52717.036049407863</v>
      </c>
      <c r="H216" s="15">
        <f t="shared" si="51"/>
        <v>676.09629999999993</v>
      </c>
      <c r="I216" s="31"/>
      <c r="J216" s="16"/>
      <c r="K216" s="15">
        <f t="shared" si="54"/>
        <v>373.41233868330573</v>
      </c>
    </row>
    <row r="217" spans="2:11" s="2" customFormat="1" ht="12.75" customHeight="1" x14ac:dyDescent="0.25">
      <c r="B217" s="2" t="s">
        <v>30</v>
      </c>
      <c r="C217" s="6">
        <v>14611</v>
      </c>
      <c r="D217" s="6">
        <v>6500</v>
      </c>
      <c r="E217" s="6">
        <f t="shared" si="52"/>
        <v>1217.0962999999999</v>
      </c>
      <c r="F217" s="6">
        <v>541</v>
      </c>
      <c r="G217" s="15">
        <f t="shared" si="53"/>
        <v>53393.132349407861</v>
      </c>
      <c r="H217" s="15">
        <f t="shared" si="51"/>
        <v>676.09629999999993</v>
      </c>
      <c r="I217" s="31"/>
      <c r="J217" s="16"/>
      <c r="K217" s="15">
        <f t="shared" si="54"/>
        <v>378.20135414163906</v>
      </c>
    </row>
    <row r="218" spans="2:11" s="2" customFormat="1" ht="12.75" customHeight="1" x14ac:dyDescent="0.25">
      <c r="B218" s="2" t="s">
        <v>31</v>
      </c>
      <c r="C218" s="6">
        <v>14883</v>
      </c>
      <c r="D218" s="6">
        <v>6500</v>
      </c>
      <c r="E218" s="6">
        <f t="shared" si="52"/>
        <v>1239.7538999999999</v>
      </c>
      <c r="F218" s="6">
        <v>541</v>
      </c>
      <c r="G218" s="15">
        <f t="shared" si="53"/>
        <v>54069.228649407858</v>
      </c>
      <c r="H218" s="15">
        <f t="shared" si="51"/>
        <v>698.75389999999993</v>
      </c>
      <c r="I218" s="31"/>
      <c r="J218" s="16"/>
      <c r="K218" s="15">
        <f t="shared" si="54"/>
        <v>382.99036959997238</v>
      </c>
    </row>
    <row r="219" spans="2:11" s="2" customFormat="1" ht="12.75" customHeight="1" x14ac:dyDescent="0.25">
      <c r="B219" s="2" t="s">
        <v>32</v>
      </c>
      <c r="C219" s="6">
        <v>14883</v>
      </c>
      <c r="D219" s="6">
        <v>6500</v>
      </c>
      <c r="E219" s="6">
        <f t="shared" si="52"/>
        <v>1239.7538999999999</v>
      </c>
      <c r="F219" s="6">
        <v>541</v>
      </c>
      <c r="G219" s="15">
        <f t="shared" si="53"/>
        <v>54767.982549407861</v>
      </c>
      <c r="H219" s="15">
        <f t="shared" si="51"/>
        <v>698.75389999999993</v>
      </c>
      <c r="I219" s="31"/>
      <c r="J219" s="16"/>
      <c r="K219" s="15">
        <f t="shared" si="54"/>
        <v>387.93987639163902</v>
      </c>
    </row>
    <row r="220" spans="2:11" s="2" customFormat="1" ht="12.75" customHeight="1" x14ac:dyDescent="0.25">
      <c r="B220" s="2" t="s">
        <v>33</v>
      </c>
      <c r="C220" s="6">
        <v>15155</v>
      </c>
      <c r="D220" s="6">
        <v>6500</v>
      </c>
      <c r="E220" s="6">
        <f t="shared" si="52"/>
        <v>1262.4114999999999</v>
      </c>
      <c r="F220" s="6">
        <v>541</v>
      </c>
      <c r="G220" s="15">
        <f t="shared" si="53"/>
        <v>55466.736449407865</v>
      </c>
      <c r="H220" s="15">
        <f t="shared" si="51"/>
        <v>721.41149999999993</v>
      </c>
      <c r="I220" s="31"/>
      <c r="J220" s="16"/>
      <c r="K220" s="15">
        <f t="shared" si="54"/>
        <v>392.88938318330571</v>
      </c>
    </row>
    <row r="221" spans="2:11" s="2" customFormat="1" ht="12.75" customHeight="1" x14ac:dyDescent="0.25">
      <c r="B221" s="2" t="s">
        <v>17</v>
      </c>
      <c r="C221" s="6">
        <v>15155</v>
      </c>
      <c r="D221" s="6">
        <v>6500</v>
      </c>
      <c r="E221" s="6">
        <f t="shared" si="52"/>
        <v>1262.4114999999999</v>
      </c>
      <c r="F221" s="6">
        <v>541</v>
      </c>
      <c r="G221" s="15">
        <f t="shared" si="53"/>
        <v>56188.147949407867</v>
      </c>
      <c r="H221" s="15">
        <f t="shared" si="51"/>
        <v>721.41149999999993</v>
      </c>
      <c r="I221" s="31"/>
      <c r="J221" s="16"/>
      <c r="K221" s="15">
        <f t="shared" si="54"/>
        <v>397.99938130830577</v>
      </c>
    </row>
    <row r="222" spans="2:11" s="2" customFormat="1" ht="12.75" customHeight="1" x14ac:dyDescent="0.25">
      <c r="B222" s="2" t="s">
        <v>18</v>
      </c>
      <c r="C222" s="6">
        <v>15155</v>
      </c>
      <c r="D222" s="6">
        <v>6500</v>
      </c>
      <c r="E222" s="6">
        <f t="shared" si="52"/>
        <v>1262.4114999999999</v>
      </c>
      <c r="F222" s="6">
        <v>541</v>
      </c>
      <c r="G222" s="15">
        <f t="shared" si="53"/>
        <v>56909.559449407869</v>
      </c>
      <c r="H222" s="15">
        <f t="shared" si="51"/>
        <v>721.41149999999993</v>
      </c>
      <c r="I222" s="31"/>
      <c r="J222" s="16"/>
      <c r="K222" s="15">
        <f t="shared" si="54"/>
        <v>403.10937943330578</v>
      </c>
    </row>
    <row r="223" spans="2:11" s="2" customFormat="1" ht="12.75" customHeight="1" x14ac:dyDescent="0.25">
      <c r="B223" s="2" t="s">
        <v>19</v>
      </c>
      <c r="C223" s="6">
        <v>15155</v>
      </c>
      <c r="D223" s="6">
        <v>6500</v>
      </c>
      <c r="E223" s="6">
        <f t="shared" si="52"/>
        <v>1262.4114999999999</v>
      </c>
      <c r="F223" s="6">
        <v>541</v>
      </c>
      <c r="G223" s="15">
        <f t="shared" si="53"/>
        <v>57630.970949407871</v>
      </c>
      <c r="H223" s="15">
        <f t="shared" si="51"/>
        <v>721.41149999999993</v>
      </c>
      <c r="I223" s="31"/>
      <c r="J223" s="16"/>
      <c r="K223" s="15">
        <f t="shared" si="54"/>
        <v>408.21937755830578</v>
      </c>
    </row>
    <row r="224" spans="2:11" s="2" customFormat="1" ht="12.75" customHeight="1" x14ac:dyDescent="0.25">
      <c r="B224" s="2" t="s">
        <v>20</v>
      </c>
      <c r="C224" s="6">
        <v>15946</v>
      </c>
      <c r="D224" s="6">
        <v>6500</v>
      </c>
      <c r="E224" s="6">
        <f t="shared" si="52"/>
        <v>1328.3018</v>
      </c>
      <c r="F224" s="6">
        <v>541</v>
      </c>
      <c r="G224" s="15">
        <f t="shared" si="53"/>
        <v>58352.382449407873</v>
      </c>
      <c r="H224" s="15">
        <f t="shared" si="51"/>
        <v>787.30179999999996</v>
      </c>
      <c r="I224" s="31"/>
      <c r="J224" s="16"/>
      <c r="K224" s="15">
        <f t="shared" si="54"/>
        <v>413.32937568330578</v>
      </c>
    </row>
    <row r="225" spans="2:11" s="2" customFormat="1" ht="12.75" customHeight="1" x14ac:dyDescent="0.25">
      <c r="B225" s="2" t="s">
        <v>21</v>
      </c>
      <c r="C225" s="6">
        <v>15946</v>
      </c>
      <c r="D225" s="6">
        <v>6500</v>
      </c>
      <c r="E225" s="6">
        <f t="shared" si="52"/>
        <v>1328.3018</v>
      </c>
      <c r="F225" s="6">
        <v>541</v>
      </c>
      <c r="G225" s="15">
        <f t="shared" si="53"/>
        <v>59139.684249407874</v>
      </c>
      <c r="H225" s="15">
        <f t="shared" si="51"/>
        <v>787.30179999999996</v>
      </c>
      <c r="K225" s="15">
        <f t="shared" si="54"/>
        <v>418.90609676663911</v>
      </c>
    </row>
    <row r="226" spans="2:11" s="2" customFormat="1" ht="12.75" customHeight="1" x14ac:dyDescent="0.25">
      <c r="B226" s="7" t="s">
        <v>22</v>
      </c>
      <c r="C226" s="8">
        <f>SUM(C213:C225)</f>
        <v>182107</v>
      </c>
      <c r="D226" s="9" t="s">
        <v>23</v>
      </c>
      <c r="E226" s="8">
        <f>SUM(E213:E225)</f>
        <v>15169.513099999998</v>
      </c>
      <c r="F226" s="8">
        <f>SUM(F213:F225)</f>
        <v>6492</v>
      </c>
      <c r="G226" s="30">
        <f>SUM(G213:G225)</f>
        <v>714210.39934230223</v>
      </c>
      <c r="H226" s="30">
        <f>SUM(H213:H225)</f>
        <v>8677.5131000000001</v>
      </c>
      <c r="I226" s="38">
        <f>H211/12</f>
        <v>7.0833333333333338E-3</v>
      </c>
      <c r="J226" s="23"/>
      <c r="K226" s="30">
        <f>SUM(K213:K225)</f>
        <v>5058.9903286746403</v>
      </c>
    </row>
    <row r="227" spans="2:11" s="2" customFormat="1" ht="12.75" customHeight="1" x14ac:dyDescent="0.25">
      <c r="G227" s="15"/>
      <c r="H227" s="15"/>
      <c r="I227" s="31"/>
      <c r="J227" s="16"/>
      <c r="K227" s="15"/>
    </row>
    <row r="228" spans="2:11" s="2" customFormat="1" ht="12.75" customHeight="1" x14ac:dyDescent="0.25">
      <c r="B228" s="2" t="s">
        <v>24</v>
      </c>
      <c r="C228" s="10">
        <f>G226*I226</f>
        <v>5058.9903286746412</v>
      </c>
      <c r="F228" s="2" t="s">
        <v>25</v>
      </c>
      <c r="G228" s="73">
        <f>$C228+$H226</f>
        <v>13736.503428674641</v>
      </c>
      <c r="H228" s="15"/>
      <c r="I228" s="15">
        <f>SUM($G$14,$G$33,$G$52,$G$72,$G$92,$G$111,$G$130,$G$150,$G$169,$G$189,$G$208,$G$228)</f>
        <v>64985.976378082501</v>
      </c>
      <c r="J228" s="143" t="str">
        <f>IF($K226=$C228,"Intt OK","Intt CHECK IT")</f>
        <v>Intt OK</v>
      </c>
      <c r="K228" s="15"/>
    </row>
    <row r="229" spans="2:11" s="1" customFormat="1" ht="12.75" customHeight="1" x14ac:dyDescent="0.25">
      <c r="H229" s="53"/>
      <c r="I229" s="135" t="str">
        <f>IF($I228=$G233,"OK","CHECK IT")</f>
        <v>OK</v>
      </c>
      <c r="J229" s="16"/>
      <c r="K229" s="28"/>
    </row>
    <row r="230" spans="2:11" s="2" customFormat="1" ht="12.75" customHeight="1" x14ac:dyDescent="0.25">
      <c r="B230" s="438" t="s">
        <v>2</v>
      </c>
      <c r="C230" s="438"/>
      <c r="D230" s="438"/>
      <c r="E230" s="438" t="s">
        <v>3</v>
      </c>
      <c r="F230" s="438"/>
      <c r="G230" s="3" t="s">
        <v>4</v>
      </c>
      <c r="H230" s="136" t="s">
        <v>47</v>
      </c>
      <c r="I230" s="31"/>
      <c r="J230" s="20"/>
      <c r="K230" s="15"/>
    </row>
    <row r="231" spans="2:11" s="2" customFormat="1" ht="12.75" customHeight="1" x14ac:dyDescent="0.25">
      <c r="B231" s="439" t="s">
        <v>136</v>
      </c>
      <c r="C231" s="439"/>
      <c r="D231" s="439"/>
      <c r="E231" s="439" t="s">
        <v>137</v>
      </c>
      <c r="F231" s="439"/>
      <c r="G231" s="4" t="s">
        <v>138</v>
      </c>
      <c r="H231" s="52" t="s">
        <v>45</v>
      </c>
      <c r="I231" s="32"/>
      <c r="J231" s="26"/>
      <c r="K231" s="15"/>
    </row>
    <row r="232" spans="2:11" s="2" customFormat="1" ht="12.75" customHeight="1" x14ac:dyDescent="0.25">
      <c r="B232" s="3" t="s">
        <v>9</v>
      </c>
      <c r="C232" s="5" t="s">
        <v>10</v>
      </c>
      <c r="D232" s="3" t="s">
        <v>11</v>
      </c>
      <c r="E232" s="5" t="s">
        <v>12</v>
      </c>
      <c r="F232" s="3" t="s">
        <v>13</v>
      </c>
      <c r="G232" s="5" t="s">
        <v>14</v>
      </c>
      <c r="H232" s="48" t="s">
        <v>15</v>
      </c>
      <c r="I232" s="33" t="s">
        <v>16</v>
      </c>
      <c r="J232" s="17"/>
      <c r="K232" s="15"/>
    </row>
    <row r="233" spans="2:11" s="2" customFormat="1" ht="12.75" customHeight="1" x14ac:dyDescent="0.25">
      <c r="B233" s="2" t="s">
        <v>27</v>
      </c>
      <c r="C233" s="6">
        <v>15946</v>
      </c>
      <c r="D233" s="6">
        <v>6500</v>
      </c>
      <c r="E233" s="6">
        <f>C233*8.33%</f>
        <v>1328.3018</v>
      </c>
      <c r="F233" s="6">
        <v>541</v>
      </c>
      <c r="G233" s="15">
        <f>$G$14+$G$33+$G$52+$G$72+$G$92+$G$111+$G$130+$G$150+$G$169+$G$189+$G$208+$G$228</f>
        <v>64985.976378082501</v>
      </c>
      <c r="H233" s="15">
        <f t="shared" ref="H233:H244" si="55">E233-F233</f>
        <v>787.30179999999996</v>
      </c>
      <c r="I233" s="31"/>
      <c r="J233" s="16"/>
      <c r="K233" s="15">
        <f>(G233)*($H$231/12)</f>
        <v>460.31733267808443</v>
      </c>
    </row>
    <row r="234" spans="2:11" s="2" customFormat="1" ht="12.75" customHeight="1" x14ac:dyDescent="0.25">
      <c r="B234" s="2" t="s">
        <v>28</v>
      </c>
      <c r="C234" s="6">
        <v>17345</v>
      </c>
      <c r="D234" s="6">
        <v>6500</v>
      </c>
      <c r="E234" s="6">
        <f t="shared" ref="E234:E244" si="56">C234*8.33%</f>
        <v>1444.8385000000001</v>
      </c>
      <c r="F234" s="6">
        <v>541</v>
      </c>
      <c r="G234" s="15">
        <f t="shared" ref="G234:G244" si="57">$G233+$H233</f>
        <v>65773.278178082503</v>
      </c>
      <c r="H234" s="15">
        <f t="shared" si="55"/>
        <v>903.83850000000007</v>
      </c>
      <c r="I234" s="31"/>
      <c r="J234" s="16"/>
      <c r="K234" s="15">
        <f t="shared" ref="K234:K244" si="58">(G234)*($H$231/12)</f>
        <v>465.89405376141775</v>
      </c>
    </row>
    <row r="235" spans="2:11" s="2" customFormat="1" ht="12.75" customHeight="1" x14ac:dyDescent="0.25">
      <c r="B235" s="2" t="s">
        <v>29</v>
      </c>
      <c r="C235" s="6">
        <v>17345</v>
      </c>
      <c r="D235" s="6">
        <v>6500</v>
      </c>
      <c r="E235" s="6">
        <f t="shared" si="56"/>
        <v>1444.8385000000001</v>
      </c>
      <c r="F235" s="6">
        <v>541</v>
      </c>
      <c r="G235" s="15">
        <f t="shared" si="57"/>
        <v>66677.116678082501</v>
      </c>
      <c r="H235" s="15">
        <f t="shared" si="55"/>
        <v>903.83850000000007</v>
      </c>
      <c r="I235" s="31"/>
      <c r="J235" s="16"/>
      <c r="K235" s="15">
        <f t="shared" si="58"/>
        <v>472.29624313641773</v>
      </c>
    </row>
    <row r="236" spans="2:11" s="2" customFormat="1" ht="12.75" customHeight="1" x14ac:dyDescent="0.25">
      <c r="B236" s="2" t="s">
        <v>30</v>
      </c>
      <c r="C236" s="6">
        <v>17345</v>
      </c>
      <c r="D236" s="6">
        <v>6500</v>
      </c>
      <c r="E236" s="6">
        <f t="shared" si="56"/>
        <v>1444.8385000000001</v>
      </c>
      <c r="F236" s="6">
        <v>541</v>
      </c>
      <c r="G236" s="15">
        <f t="shared" si="57"/>
        <v>67580.955178082499</v>
      </c>
      <c r="H236" s="15">
        <f t="shared" si="55"/>
        <v>903.83850000000007</v>
      </c>
      <c r="I236" s="31"/>
      <c r="J236" s="16"/>
      <c r="K236" s="15">
        <f t="shared" si="58"/>
        <v>478.69843251141771</v>
      </c>
    </row>
    <row r="237" spans="2:11" s="2" customFormat="1" ht="12.75" customHeight="1" x14ac:dyDescent="0.25">
      <c r="B237" s="2" t="s">
        <v>31</v>
      </c>
      <c r="C237" s="6">
        <v>17345</v>
      </c>
      <c r="D237" s="6">
        <v>6500</v>
      </c>
      <c r="E237" s="6">
        <f t="shared" si="56"/>
        <v>1444.8385000000001</v>
      </c>
      <c r="F237" s="6">
        <v>541</v>
      </c>
      <c r="G237" s="15">
        <f t="shared" si="57"/>
        <v>68484.793678082497</v>
      </c>
      <c r="H237" s="15">
        <f t="shared" si="55"/>
        <v>903.83850000000007</v>
      </c>
      <c r="I237" s="31"/>
      <c r="J237" s="16"/>
      <c r="K237" s="15">
        <f t="shared" si="58"/>
        <v>485.10062188641774</v>
      </c>
    </row>
    <row r="238" spans="2:11" s="2" customFormat="1" ht="12.75" customHeight="1" x14ac:dyDescent="0.25">
      <c r="B238" s="2" t="s">
        <v>32</v>
      </c>
      <c r="C238" s="6">
        <v>17345</v>
      </c>
      <c r="D238" s="6">
        <v>6500</v>
      </c>
      <c r="E238" s="6">
        <f t="shared" si="56"/>
        <v>1444.8385000000001</v>
      </c>
      <c r="F238" s="6">
        <v>541</v>
      </c>
      <c r="G238" s="15">
        <f t="shared" si="57"/>
        <v>69388.632178082495</v>
      </c>
      <c r="H238" s="15">
        <f t="shared" si="55"/>
        <v>903.83850000000007</v>
      </c>
      <c r="I238" s="31"/>
      <c r="J238" s="16"/>
      <c r="K238" s="15">
        <f t="shared" si="58"/>
        <v>491.50281126141772</v>
      </c>
    </row>
    <row r="239" spans="2:11" s="2" customFormat="1" ht="12.75" customHeight="1" x14ac:dyDescent="0.25">
      <c r="B239" s="2" t="s">
        <v>33</v>
      </c>
      <c r="C239" s="6">
        <v>17345</v>
      </c>
      <c r="D239" s="6">
        <v>6500</v>
      </c>
      <c r="E239" s="6">
        <f t="shared" si="56"/>
        <v>1444.8385000000001</v>
      </c>
      <c r="F239" s="6">
        <v>541</v>
      </c>
      <c r="G239" s="15">
        <f t="shared" si="57"/>
        <v>70292.470678082493</v>
      </c>
      <c r="H239" s="15">
        <f t="shared" si="55"/>
        <v>903.83850000000007</v>
      </c>
      <c r="I239" s="31"/>
      <c r="J239" s="16"/>
      <c r="K239" s="15">
        <f t="shared" si="58"/>
        <v>497.9050006364177</v>
      </c>
    </row>
    <row r="240" spans="2:11" s="2" customFormat="1" ht="12.75" customHeight="1" x14ac:dyDescent="0.25">
      <c r="B240" s="2" t="s">
        <v>17</v>
      </c>
      <c r="C240" s="6">
        <v>17345</v>
      </c>
      <c r="D240" s="6">
        <v>6500</v>
      </c>
      <c r="E240" s="6">
        <f t="shared" si="56"/>
        <v>1444.8385000000001</v>
      </c>
      <c r="F240" s="6">
        <v>541</v>
      </c>
      <c r="G240" s="15">
        <f t="shared" si="57"/>
        <v>71196.309178082491</v>
      </c>
      <c r="H240" s="15">
        <f t="shared" si="55"/>
        <v>903.83850000000007</v>
      </c>
      <c r="I240" s="31"/>
      <c r="J240" s="16"/>
      <c r="K240" s="15">
        <f t="shared" si="58"/>
        <v>504.30719001141767</v>
      </c>
    </row>
    <row r="241" spans="2:11" s="2" customFormat="1" ht="12.75" customHeight="1" x14ac:dyDescent="0.25">
      <c r="B241" s="2" t="s">
        <v>18</v>
      </c>
      <c r="C241" s="6">
        <v>17345</v>
      </c>
      <c r="D241" s="6">
        <v>6500</v>
      </c>
      <c r="E241" s="6">
        <f t="shared" si="56"/>
        <v>1444.8385000000001</v>
      </c>
      <c r="F241" s="6">
        <v>541</v>
      </c>
      <c r="G241" s="15">
        <f t="shared" si="57"/>
        <v>72100.147678082489</v>
      </c>
      <c r="H241" s="15">
        <f t="shared" si="55"/>
        <v>903.83850000000007</v>
      </c>
      <c r="I241" s="31"/>
      <c r="J241" s="16"/>
      <c r="K241" s="15">
        <f t="shared" si="58"/>
        <v>510.70937938641765</v>
      </c>
    </row>
    <row r="242" spans="2:11" s="2" customFormat="1" ht="12.75" customHeight="1" x14ac:dyDescent="0.25">
      <c r="B242" s="2" t="s">
        <v>19</v>
      </c>
      <c r="C242" s="6">
        <v>17345</v>
      </c>
      <c r="D242" s="6">
        <v>6500</v>
      </c>
      <c r="E242" s="6">
        <f t="shared" si="56"/>
        <v>1444.8385000000001</v>
      </c>
      <c r="F242" s="6">
        <v>541</v>
      </c>
      <c r="G242" s="15">
        <f t="shared" si="57"/>
        <v>73003.986178082487</v>
      </c>
      <c r="H242" s="15">
        <f t="shared" si="55"/>
        <v>903.83850000000007</v>
      </c>
      <c r="I242" s="31"/>
      <c r="J242" s="16"/>
      <c r="K242" s="15">
        <f t="shared" si="58"/>
        <v>517.11156876141763</v>
      </c>
    </row>
    <row r="243" spans="2:11" s="2" customFormat="1" ht="12.75" customHeight="1" x14ac:dyDescent="0.25">
      <c r="B243" s="2" t="s">
        <v>20</v>
      </c>
      <c r="C243" s="6">
        <v>18528</v>
      </c>
      <c r="D243" s="6">
        <v>6500</v>
      </c>
      <c r="E243" s="6">
        <f t="shared" si="56"/>
        <v>1543.3824</v>
      </c>
      <c r="F243" s="6">
        <v>541</v>
      </c>
      <c r="G243" s="15">
        <f t="shared" si="57"/>
        <v>73907.824678082485</v>
      </c>
      <c r="H243" s="15">
        <f t="shared" si="55"/>
        <v>1002.3824</v>
      </c>
      <c r="I243" s="31"/>
      <c r="J243" s="16"/>
      <c r="K243" s="15">
        <f t="shared" si="58"/>
        <v>523.51375813641766</v>
      </c>
    </row>
    <row r="244" spans="2:11" s="2" customFormat="1" ht="12.75" customHeight="1" x14ac:dyDescent="0.25">
      <c r="B244" s="2" t="s">
        <v>21</v>
      </c>
      <c r="C244" s="6">
        <v>18528</v>
      </c>
      <c r="D244" s="6">
        <v>6500</v>
      </c>
      <c r="E244" s="6">
        <f t="shared" si="56"/>
        <v>1543.3824</v>
      </c>
      <c r="F244" s="6">
        <v>541</v>
      </c>
      <c r="G244" s="15">
        <f t="shared" si="57"/>
        <v>74910.207078082487</v>
      </c>
      <c r="H244" s="15">
        <f t="shared" si="55"/>
        <v>1002.3824</v>
      </c>
      <c r="I244" s="31"/>
      <c r="J244" s="16"/>
      <c r="K244" s="15">
        <f t="shared" si="58"/>
        <v>530.61396680308428</v>
      </c>
    </row>
    <row r="245" spans="2:11" s="2" customFormat="1" ht="12.75" customHeight="1" x14ac:dyDescent="0.25">
      <c r="B245" s="7" t="s">
        <v>22</v>
      </c>
      <c r="C245" s="8">
        <f>SUM(C233:C244)</f>
        <v>209107</v>
      </c>
      <c r="D245" s="9" t="s">
        <v>23</v>
      </c>
      <c r="E245" s="8">
        <f>SUM(E233:E244)</f>
        <v>17418.613099999999</v>
      </c>
      <c r="F245" s="8">
        <f>SUM(F233:F244)</f>
        <v>6492</v>
      </c>
      <c r="G245" s="30">
        <f>SUM(G233:G244)</f>
        <v>838301.69773698994</v>
      </c>
      <c r="H245" s="30">
        <f>SUM(H233:H244)</f>
        <v>10926.6131</v>
      </c>
      <c r="I245" s="38">
        <f>H231/12</f>
        <v>7.0833333333333338E-3</v>
      </c>
      <c r="J245" s="23"/>
      <c r="K245" s="30">
        <f>SUM(K233:K244)</f>
        <v>5937.9703589703458</v>
      </c>
    </row>
    <row r="246" spans="2:11" s="2" customFormat="1" ht="12.75" customHeight="1" x14ac:dyDescent="0.25">
      <c r="G246" s="15"/>
      <c r="H246" s="15"/>
      <c r="I246" s="31"/>
      <c r="J246" s="16"/>
      <c r="K246" s="15"/>
    </row>
    <row r="247" spans="2:11" s="2" customFormat="1" ht="12.75" customHeight="1" x14ac:dyDescent="0.25">
      <c r="B247" s="2" t="s">
        <v>24</v>
      </c>
      <c r="C247" s="10">
        <f>G245*I245</f>
        <v>5937.9703589703458</v>
      </c>
      <c r="F247" s="2" t="s">
        <v>25</v>
      </c>
      <c r="G247" s="73">
        <f>$C247+$H245</f>
        <v>16864.583458970345</v>
      </c>
      <c r="H247" s="15"/>
      <c r="I247" s="15">
        <f>SUM($G$14,$G$33,$G$52,$G$72,$G$92,$G$111,$G$130,$G$150,$G$169,$G$189,$G$208,$G$228,$G$247)</f>
        <v>81850.559837052846</v>
      </c>
      <c r="J247" s="143" t="str">
        <f>IF($K245=$C247,"Intt OK","Intt CHECK IT")</f>
        <v>Intt OK</v>
      </c>
      <c r="K247" s="15"/>
    </row>
    <row r="248" spans="2:11" s="1" customFormat="1" ht="12.75" customHeight="1" x14ac:dyDescent="0.25">
      <c r="H248" s="53"/>
      <c r="I248" s="135" t="str">
        <f>IF($I247=$G252,"OK","CHECK IT")</f>
        <v>OK</v>
      </c>
      <c r="J248" s="16"/>
      <c r="K248" s="28"/>
    </row>
    <row r="249" spans="2:11" s="2" customFormat="1" ht="12.75" customHeight="1" x14ac:dyDescent="0.25">
      <c r="B249" s="438" t="s">
        <v>2</v>
      </c>
      <c r="C249" s="438"/>
      <c r="D249" s="438"/>
      <c r="E249" s="438" t="s">
        <v>3</v>
      </c>
      <c r="F249" s="438"/>
      <c r="G249" s="3" t="s">
        <v>4</v>
      </c>
      <c r="H249" s="136" t="s">
        <v>48</v>
      </c>
      <c r="I249" s="31"/>
      <c r="J249" s="20"/>
      <c r="K249" s="15"/>
    </row>
    <row r="250" spans="2:11" s="2" customFormat="1" ht="12.75" customHeight="1" x14ac:dyDescent="0.25">
      <c r="B250" s="439" t="s">
        <v>136</v>
      </c>
      <c r="C250" s="439"/>
      <c r="D250" s="439"/>
      <c r="E250" s="439" t="s">
        <v>137</v>
      </c>
      <c r="F250" s="439"/>
      <c r="G250" s="4" t="s">
        <v>138</v>
      </c>
      <c r="H250" s="56">
        <v>8.5000000000000006E-2</v>
      </c>
      <c r="I250" s="32"/>
      <c r="J250" s="26"/>
      <c r="K250" s="15"/>
    </row>
    <row r="251" spans="2:11" s="2" customFormat="1" ht="12.75" customHeight="1" x14ac:dyDescent="0.25">
      <c r="B251" s="3" t="s">
        <v>9</v>
      </c>
      <c r="C251" s="5" t="s">
        <v>10</v>
      </c>
      <c r="D251" s="3" t="s">
        <v>11</v>
      </c>
      <c r="E251" s="5" t="s">
        <v>12</v>
      </c>
      <c r="F251" s="3" t="s">
        <v>13</v>
      </c>
      <c r="G251" s="5" t="s">
        <v>14</v>
      </c>
      <c r="H251" s="48" t="s">
        <v>15</v>
      </c>
      <c r="I251" s="33" t="s">
        <v>16</v>
      </c>
      <c r="J251" s="17"/>
      <c r="K251" s="15"/>
    </row>
    <row r="252" spans="2:11" s="2" customFormat="1" ht="12.75" customHeight="1" x14ac:dyDescent="0.25">
      <c r="B252" s="2" t="s">
        <v>27</v>
      </c>
      <c r="C252" s="6">
        <v>18528</v>
      </c>
      <c r="D252" s="6">
        <v>6500</v>
      </c>
      <c r="E252" s="6">
        <f>C252*8.33%</f>
        <v>1543.3824</v>
      </c>
      <c r="F252" s="6">
        <v>541</v>
      </c>
      <c r="G252" s="15">
        <f>$G$14+$G$33+$G$52+$G$72+$G$92+$G$111+$G$130+$G$150+$G$169+$G$189+$G$208+$G$228+$G$247</f>
        <v>81850.559837052846</v>
      </c>
      <c r="H252" s="15">
        <f t="shared" ref="H252:H264" si="59">E252-F252</f>
        <v>1002.3824</v>
      </c>
      <c r="I252" s="31"/>
      <c r="J252" s="16"/>
      <c r="K252" s="15">
        <f>(G252)*($H$250/12)</f>
        <v>579.774798845791</v>
      </c>
    </row>
    <row r="253" spans="2:11" s="2" customFormat="1" ht="12.75" customHeight="1" x14ac:dyDescent="0.25">
      <c r="B253" s="2" t="s">
        <v>28</v>
      </c>
      <c r="C253" s="6">
        <v>18528</v>
      </c>
      <c r="D253" s="6">
        <v>6500</v>
      </c>
      <c r="E253" s="6">
        <f t="shared" ref="E253:E264" si="60">C253*8.33%</f>
        <v>1543.3824</v>
      </c>
      <c r="F253" s="6">
        <v>541</v>
      </c>
      <c r="G253" s="15">
        <f t="shared" ref="G253:G264" si="61">$G252+$H252</f>
        <v>82852.942237052848</v>
      </c>
      <c r="H253" s="15">
        <f t="shared" si="59"/>
        <v>1002.3824</v>
      </c>
      <c r="I253" s="31"/>
      <c r="J253" s="16"/>
      <c r="K253" s="15">
        <f t="shared" ref="K253:K264" si="62">(G253)*($H$250/12)</f>
        <v>586.87500751245773</v>
      </c>
    </row>
    <row r="254" spans="2:11" s="2" customFormat="1" ht="12.75" customHeight="1" x14ac:dyDescent="0.25">
      <c r="B254" s="2" t="s">
        <v>29</v>
      </c>
      <c r="C254" s="6">
        <v>18528</v>
      </c>
      <c r="D254" s="6">
        <v>6500</v>
      </c>
      <c r="E254" s="6">
        <f t="shared" si="60"/>
        <v>1543.3824</v>
      </c>
      <c r="F254" s="6">
        <v>541</v>
      </c>
      <c r="G254" s="15">
        <f t="shared" si="61"/>
        <v>83855.32463705285</v>
      </c>
      <c r="H254" s="15">
        <f t="shared" si="59"/>
        <v>1002.3824</v>
      </c>
      <c r="I254" s="31"/>
      <c r="J254" s="16"/>
      <c r="K254" s="15">
        <f t="shared" si="62"/>
        <v>593.97521617912435</v>
      </c>
    </row>
    <row r="255" spans="2:11" s="2" customFormat="1" ht="12.75" customHeight="1" x14ac:dyDescent="0.25">
      <c r="B255" s="2" t="s">
        <v>119</v>
      </c>
      <c r="C255" s="6">
        <v>1890</v>
      </c>
      <c r="D255" s="6">
        <v>6500</v>
      </c>
      <c r="E255" s="6">
        <f t="shared" si="60"/>
        <v>157.43700000000001</v>
      </c>
      <c r="F255" s="6">
        <v>0</v>
      </c>
      <c r="G255" s="15">
        <f t="shared" si="61"/>
        <v>84857.707037052853</v>
      </c>
      <c r="H255" s="15">
        <f t="shared" si="59"/>
        <v>157.43700000000001</v>
      </c>
      <c r="I255" s="31"/>
      <c r="J255" s="16"/>
      <c r="K255" s="15">
        <f t="shared" si="62"/>
        <v>601.07542484579108</v>
      </c>
    </row>
    <row r="256" spans="2:11" s="2" customFormat="1" ht="12.75" customHeight="1" x14ac:dyDescent="0.25">
      <c r="B256" s="2" t="s">
        <v>30</v>
      </c>
      <c r="C256" s="6">
        <v>19390</v>
      </c>
      <c r="D256" s="6">
        <v>6500</v>
      </c>
      <c r="E256" s="6">
        <f t="shared" si="60"/>
        <v>1615.1869999999999</v>
      </c>
      <c r="F256" s="6">
        <v>541</v>
      </c>
      <c r="G256" s="15">
        <f t="shared" si="61"/>
        <v>85015.144037052858</v>
      </c>
      <c r="H256" s="15">
        <f t="shared" si="59"/>
        <v>1074.1869999999999</v>
      </c>
      <c r="I256" s="31"/>
      <c r="J256" s="16"/>
      <c r="K256" s="15">
        <f t="shared" si="62"/>
        <v>602.19060359579112</v>
      </c>
    </row>
    <row r="257" spans="1:12" s="2" customFormat="1" ht="12.75" customHeight="1" x14ac:dyDescent="0.25">
      <c r="B257" s="2" t="s">
        <v>31</v>
      </c>
      <c r="C257" s="6">
        <v>19390</v>
      </c>
      <c r="D257" s="6">
        <v>6500</v>
      </c>
      <c r="E257" s="6">
        <f t="shared" si="60"/>
        <v>1615.1869999999999</v>
      </c>
      <c r="F257" s="6">
        <v>541</v>
      </c>
      <c r="G257" s="15">
        <f t="shared" si="61"/>
        <v>86089.331037052863</v>
      </c>
      <c r="H257" s="15">
        <f t="shared" si="59"/>
        <v>1074.1869999999999</v>
      </c>
      <c r="I257" s="31"/>
      <c r="J257" s="16"/>
      <c r="K257" s="15">
        <f t="shared" si="62"/>
        <v>609.79942817912445</v>
      </c>
      <c r="L257" s="2" t="s">
        <v>54</v>
      </c>
    </row>
    <row r="258" spans="1:12" s="2" customFormat="1" ht="12.75" customHeight="1" x14ac:dyDescent="0.25">
      <c r="B258" s="2" t="s">
        <v>32</v>
      </c>
      <c r="C258" s="6">
        <v>19390</v>
      </c>
      <c r="D258" s="6">
        <v>6500</v>
      </c>
      <c r="E258" s="6">
        <f t="shared" si="60"/>
        <v>1615.1869999999999</v>
      </c>
      <c r="F258" s="6">
        <v>541</v>
      </c>
      <c r="G258" s="15">
        <f t="shared" si="61"/>
        <v>87163.518037052869</v>
      </c>
      <c r="H258" s="15">
        <f t="shared" si="59"/>
        <v>1074.1869999999999</v>
      </c>
      <c r="I258" s="31"/>
      <c r="J258" s="16"/>
      <c r="K258" s="15">
        <f t="shared" si="62"/>
        <v>617.40825276245789</v>
      </c>
    </row>
    <row r="259" spans="1:12" s="2" customFormat="1" ht="12.75" customHeight="1" x14ac:dyDescent="0.25">
      <c r="B259" s="2" t="s">
        <v>33</v>
      </c>
      <c r="C259" s="6">
        <v>19390</v>
      </c>
      <c r="D259" s="6">
        <v>6500</v>
      </c>
      <c r="E259" s="6">
        <f t="shared" si="60"/>
        <v>1615.1869999999999</v>
      </c>
      <c r="F259" s="6">
        <v>541</v>
      </c>
      <c r="G259" s="15">
        <f t="shared" si="61"/>
        <v>88237.705037052874</v>
      </c>
      <c r="H259" s="15">
        <f t="shared" si="59"/>
        <v>1074.1869999999999</v>
      </c>
      <c r="I259" s="31"/>
      <c r="J259" s="16"/>
      <c r="K259" s="15">
        <f t="shared" si="62"/>
        <v>625.01707734579122</v>
      </c>
    </row>
    <row r="260" spans="1:12" s="2" customFormat="1" ht="12.75" customHeight="1" x14ac:dyDescent="0.25">
      <c r="B260" s="2" t="s">
        <v>17</v>
      </c>
      <c r="C260" s="6">
        <v>19390</v>
      </c>
      <c r="D260" s="6">
        <v>6500</v>
      </c>
      <c r="E260" s="6">
        <f t="shared" si="60"/>
        <v>1615.1869999999999</v>
      </c>
      <c r="F260" s="6">
        <v>541</v>
      </c>
      <c r="G260" s="15">
        <f t="shared" si="61"/>
        <v>89311.892037052879</v>
      </c>
      <c r="H260" s="15">
        <f t="shared" si="59"/>
        <v>1074.1869999999999</v>
      </c>
      <c r="I260" s="31"/>
      <c r="J260" s="16"/>
      <c r="K260" s="15">
        <f t="shared" si="62"/>
        <v>632.62590192912455</v>
      </c>
    </row>
    <row r="261" spans="1:12" s="2" customFormat="1" ht="12.75" customHeight="1" x14ac:dyDescent="0.25">
      <c r="B261" s="2" t="s">
        <v>18</v>
      </c>
      <c r="C261" s="6">
        <v>20252</v>
      </c>
      <c r="D261" s="6">
        <v>6500</v>
      </c>
      <c r="E261" s="6">
        <f t="shared" si="60"/>
        <v>1686.9916000000001</v>
      </c>
      <c r="F261" s="6">
        <v>541</v>
      </c>
      <c r="G261" s="15">
        <f t="shared" si="61"/>
        <v>90386.079037052885</v>
      </c>
      <c r="H261" s="15">
        <f t="shared" si="59"/>
        <v>1145.9916000000001</v>
      </c>
      <c r="I261" s="31"/>
      <c r="J261" s="16"/>
      <c r="K261" s="15">
        <f t="shared" si="62"/>
        <v>640.234726512458</v>
      </c>
    </row>
    <row r="262" spans="1:12" s="2" customFormat="1" ht="12.75" customHeight="1" x14ac:dyDescent="0.25">
      <c r="B262" s="2" t="s">
        <v>19</v>
      </c>
      <c r="C262" s="6">
        <v>20252</v>
      </c>
      <c r="D262" s="6">
        <v>6500</v>
      </c>
      <c r="E262" s="6">
        <f t="shared" si="60"/>
        <v>1686.9916000000001</v>
      </c>
      <c r="F262" s="6">
        <v>541</v>
      </c>
      <c r="G262" s="15">
        <f t="shared" si="61"/>
        <v>91532.070637052879</v>
      </c>
      <c r="H262" s="15">
        <f t="shared" si="59"/>
        <v>1145.9916000000001</v>
      </c>
      <c r="I262" s="31"/>
      <c r="J262" s="16"/>
      <c r="K262" s="15">
        <f t="shared" si="62"/>
        <v>648.35216701245793</v>
      </c>
    </row>
    <row r="263" spans="1:12" s="2" customFormat="1" ht="12.75" customHeight="1" x14ac:dyDescent="0.25">
      <c r="B263" s="2" t="s">
        <v>20</v>
      </c>
      <c r="C263" s="6">
        <v>20781</v>
      </c>
      <c r="D263" s="6">
        <v>6500</v>
      </c>
      <c r="E263" s="6">
        <f t="shared" si="60"/>
        <v>1731.0572999999999</v>
      </c>
      <c r="F263" s="6">
        <v>541</v>
      </c>
      <c r="G263" s="15">
        <f t="shared" si="61"/>
        <v>92678.062237052873</v>
      </c>
      <c r="H263" s="15">
        <f t="shared" si="59"/>
        <v>1190.0572999999999</v>
      </c>
      <c r="I263" s="31"/>
      <c r="J263" s="16"/>
      <c r="K263" s="15">
        <f t="shared" si="62"/>
        <v>656.46960751245786</v>
      </c>
    </row>
    <row r="264" spans="1:12" s="2" customFormat="1" ht="12.75" customHeight="1" x14ac:dyDescent="0.25">
      <c r="B264" s="2" t="s">
        <v>21</v>
      </c>
      <c r="C264" s="6">
        <v>20781</v>
      </c>
      <c r="D264" s="6">
        <v>6500</v>
      </c>
      <c r="E264" s="6">
        <f t="shared" si="60"/>
        <v>1731.0572999999999</v>
      </c>
      <c r="F264" s="6">
        <v>541</v>
      </c>
      <c r="G264" s="15">
        <f t="shared" si="61"/>
        <v>93868.119537052873</v>
      </c>
      <c r="H264" s="15">
        <f t="shared" si="59"/>
        <v>1190.0572999999999</v>
      </c>
      <c r="K264" s="15">
        <f t="shared" si="62"/>
        <v>664.8991800541246</v>
      </c>
    </row>
    <row r="265" spans="1:12" s="2" customFormat="1" ht="12.75" customHeight="1" x14ac:dyDescent="0.25">
      <c r="B265" s="7" t="s">
        <v>22</v>
      </c>
      <c r="C265" s="8">
        <f>SUM(C252:C264)</f>
        <v>236490</v>
      </c>
      <c r="D265" s="9" t="s">
        <v>23</v>
      </c>
      <c r="E265" s="8">
        <f>SUM(E252:E264)</f>
        <v>19699.616999999998</v>
      </c>
      <c r="F265" s="8">
        <f>SUM(F252:F264)</f>
        <v>6492</v>
      </c>
      <c r="G265" s="30">
        <f>SUM(G252:G264)</f>
        <v>1137698.4553816873</v>
      </c>
      <c r="H265" s="30">
        <f>SUM(H252:H264)</f>
        <v>13207.616999999998</v>
      </c>
      <c r="I265" s="38">
        <f>H250/12</f>
        <v>7.0833333333333338E-3</v>
      </c>
      <c r="J265" s="23"/>
      <c r="K265" s="30">
        <f>SUM(K252:K264)</f>
        <v>8058.6973922869511</v>
      </c>
    </row>
    <row r="266" spans="1:12" s="2" customFormat="1" ht="12.75" customHeight="1" x14ac:dyDescent="0.25">
      <c r="G266" s="15"/>
      <c r="H266" s="15"/>
      <c r="I266" s="31"/>
      <c r="J266" s="16"/>
      <c r="K266" s="15"/>
    </row>
    <row r="267" spans="1:12" s="2" customFormat="1" ht="12.75" customHeight="1" x14ac:dyDescent="0.25">
      <c r="B267" s="2" t="s">
        <v>24</v>
      </c>
      <c r="C267" s="10">
        <f>G265*I265</f>
        <v>8058.697392286952</v>
      </c>
      <c r="F267" s="2" t="s">
        <v>25</v>
      </c>
      <c r="G267" s="73">
        <f>$C267+$H265</f>
        <v>21266.314392286949</v>
      </c>
      <c r="H267" s="15"/>
      <c r="I267" s="15">
        <f>SUM($G$14,$G$33,$G$52,$G$72,$G$92,$G$111,$G$130,$G$150,$G$169,$G$189,$G$208,$G$228,$G$247,$G$267)</f>
        <v>103116.8742293398</v>
      </c>
      <c r="J267" s="143" t="str">
        <f>IF($K265=$C267,"Intt OK","Intt CHECK IT")</f>
        <v>Intt OK</v>
      </c>
      <c r="K267" s="15"/>
    </row>
    <row r="268" spans="1:12" s="1" customFormat="1" ht="12.75" customHeight="1" x14ac:dyDescent="0.25">
      <c r="H268" s="53"/>
      <c r="I268" s="135" t="str">
        <f>IF($I267=$G272,"OK","CHECK IT")</f>
        <v>OK</v>
      </c>
      <c r="J268" s="16"/>
      <c r="K268" s="28"/>
    </row>
    <row r="269" spans="1:12" s="1" customFormat="1" ht="12.75" customHeight="1" x14ac:dyDescent="0.25">
      <c r="A269" s="2"/>
      <c r="B269" s="438" t="s">
        <v>2</v>
      </c>
      <c r="C269" s="438"/>
      <c r="D269" s="438"/>
      <c r="E269" s="438" t="s">
        <v>3</v>
      </c>
      <c r="F269" s="438"/>
      <c r="G269" s="3" t="s">
        <v>4</v>
      </c>
      <c r="H269" s="136" t="s">
        <v>49</v>
      </c>
      <c r="I269" s="31"/>
      <c r="J269" s="2"/>
      <c r="K269" s="28"/>
    </row>
    <row r="270" spans="1:12" s="1" customFormat="1" ht="12.75" customHeight="1" x14ac:dyDescent="0.25">
      <c r="A270" s="2"/>
      <c r="B270" s="439" t="s">
        <v>136</v>
      </c>
      <c r="C270" s="439"/>
      <c r="D270" s="439"/>
      <c r="E270" s="439" t="s">
        <v>137</v>
      </c>
      <c r="F270" s="439"/>
      <c r="G270" s="4" t="s">
        <v>138</v>
      </c>
      <c r="H270" s="52" t="s">
        <v>45</v>
      </c>
      <c r="I270" s="45"/>
      <c r="J270" s="2"/>
      <c r="K270" s="28"/>
    </row>
    <row r="271" spans="1:12" s="1" customFormat="1" ht="12.75" customHeight="1" x14ac:dyDescent="0.25">
      <c r="A271" s="2"/>
      <c r="B271" s="3" t="s">
        <v>9</v>
      </c>
      <c r="C271" s="5" t="s">
        <v>10</v>
      </c>
      <c r="D271" s="3" t="s">
        <v>11</v>
      </c>
      <c r="E271" s="5" t="s">
        <v>12</v>
      </c>
      <c r="F271" s="3" t="s">
        <v>13</v>
      </c>
      <c r="G271" s="5" t="s">
        <v>14</v>
      </c>
      <c r="H271" s="48" t="s">
        <v>15</v>
      </c>
      <c r="I271" s="3" t="s">
        <v>16</v>
      </c>
      <c r="J271" s="2"/>
      <c r="K271" s="28"/>
    </row>
    <row r="272" spans="1:12" s="1" customFormat="1" ht="12.75" customHeight="1" x14ac:dyDescent="0.25">
      <c r="A272" s="2"/>
      <c r="B272" s="2" t="s">
        <v>27</v>
      </c>
      <c r="C272" s="6">
        <v>21665</v>
      </c>
      <c r="D272" s="6">
        <v>6500</v>
      </c>
      <c r="E272" s="6">
        <f>C272*8.33%</f>
        <v>1804.6945000000001</v>
      </c>
      <c r="F272" s="6">
        <v>541</v>
      </c>
      <c r="G272" s="15">
        <f>$G$14+$G$33+$G$52+$G$72+$G$92+$G$111+$G$130+$G$150+$G$169+$G$189+$G$208+$G$228+$G$247+$G$267</f>
        <v>103116.8742293398</v>
      </c>
      <c r="H272" s="15">
        <f t="shared" ref="H272:H284" si="63">E272-F272</f>
        <v>1263.6945000000001</v>
      </c>
      <c r="I272" s="31"/>
      <c r="J272" s="16"/>
      <c r="K272" s="15">
        <f>(G272)*($H$270/12)</f>
        <v>730.41119245782363</v>
      </c>
    </row>
    <row r="273" spans="1:11" s="1" customFormat="1" ht="12.75" customHeight="1" x14ac:dyDescent="0.25">
      <c r="A273" s="2"/>
      <c r="B273" s="2" t="s">
        <v>28</v>
      </c>
      <c r="C273" s="6">
        <v>27364</v>
      </c>
      <c r="D273" s="6">
        <v>6500</v>
      </c>
      <c r="E273" s="6">
        <f t="shared" ref="E273:E284" si="64">C273*8.33%</f>
        <v>2279.4211999999998</v>
      </c>
      <c r="F273" s="6">
        <v>541</v>
      </c>
      <c r="G273" s="15">
        <f t="shared" ref="G273:G284" si="65">$G272+$H272</f>
        <v>104380.56872933979</v>
      </c>
      <c r="H273" s="15">
        <f t="shared" si="63"/>
        <v>1738.4211999999998</v>
      </c>
      <c r="I273" s="31"/>
      <c r="J273" s="16"/>
      <c r="K273" s="15">
        <f t="shared" ref="K273:K284" si="66">(G273)*($H$270/12)</f>
        <v>739.36236183282358</v>
      </c>
    </row>
    <row r="274" spans="1:11" s="1" customFormat="1" ht="12.75" customHeight="1" x14ac:dyDescent="0.25">
      <c r="A274" s="2"/>
      <c r="B274" s="2" t="s">
        <v>119</v>
      </c>
      <c r="C274" s="6">
        <v>20852</v>
      </c>
      <c r="D274" s="6">
        <v>6500</v>
      </c>
      <c r="E274" s="6">
        <f t="shared" si="64"/>
        <v>1736.9716000000001</v>
      </c>
      <c r="F274" s="6">
        <v>0</v>
      </c>
      <c r="G274" s="15">
        <f t="shared" si="65"/>
        <v>106118.98992933979</v>
      </c>
      <c r="H274" s="15">
        <f t="shared" si="63"/>
        <v>1736.9716000000001</v>
      </c>
      <c r="I274" s="31"/>
      <c r="J274" s="16"/>
      <c r="K274" s="15">
        <f t="shared" si="66"/>
        <v>751.67617866615694</v>
      </c>
    </row>
    <row r="275" spans="1:11" s="1" customFormat="1" ht="12.75" customHeight="1" x14ac:dyDescent="0.25">
      <c r="A275" s="2"/>
      <c r="B275" s="2" t="s">
        <v>29</v>
      </c>
      <c r="C275" s="6">
        <v>27364</v>
      </c>
      <c r="D275" s="6">
        <v>6500</v>
      </c>
      <c r="E275" s="6">
        <f t="shared" si="64"/>
        <v>2279.4211999999998</v>
      </c>
      <c r="F275" s="6">
        <v>541</v>
      </c>
      <c r="G275" s="15">
        <f t="shared" si="65"/>
        <v>107855.96152933979</v>
      </c>
      <c r="H275" s="15">
        <f t="shared" si="63"/>
        <v>1738.4211999999998</v>
      </c>
      <c r="I275" s="31"/>
      <c r="J275" s="16"/>
      <c r="K275" s="15">
        <f t="shared" si="66"/>
        <v>763.97972749949031</v>
      </c>
    </row>
    <row r="276" spans="1:11" s="1" customFormat="1" ht="12.75" customHeight="1" x14ac:dyDescent="0.25">
      <c r="A276" s="2"/>
      <c r="B276" s="2" t="s">
        <v>30</v>
      </c>
      <c r="C276" s="6">
        <v>27364</v>
      </c>
      <c r="D276" s="6">
        <v>6500</v>
      </c>
      <c r="E276" s="6">
        <f t="shared" si="64"/>
        <v>2279.4211999999998</v>
      </c>
      <c r="F276" s="6">
        <v>541</v>
      </c>
      <c r="G276" s="15">
        <f t="shared" si="65"/>
        <v>109594.38272933979</v>
      </c>
      <c r="H276" s="15">
        <f t="shared" si="63"/>
        <v>1738.4211999999998</v>
      </c>
      <c r="I276" s="31"/>
      <c r="J276" s="16"/>
      <c r="K276" s="15">
        <f t="shared" si="66"/>
        <v>776.29354433282356</v>
      </c>
    </row>
    <row r="277" spans="1:11" s="1" customFormat="1" ht="12.75" customHeight="1" x14ac:dyDescent="0.25">
      <c r="A277" s="2"/>
      <c r="B277" s="2" t="s">
        <v>31</v>
      </c>
      <c r="C277" s="6">
        <v>28188</v>
      </c>
      <c r="D277" s="6">
        <v>6500</v>
      </c>
      <c r="E277" s="6">
        <f t="shared" si="64"/>
        <v>2348.0603999999998</v>
      </c>
      <c r="F277" s="6">
        <v>541</v>
      </c>
      <c r="G277" s="15">
        <f t="shared" si="65"/>
        <v>111332.80392933979</v>
      </c>
      <c r="H277" s="15">
        <f t="shared" si="63"/>
        <v>1807.0603999999998</v>
      </c>
      <c r="I277" s="31"/>
      <c r="J277" s="16"/>
      <c r="K277" s="15">
        <f t="shared" si="66"/>
        <v>788.60736116615692</v>
      </c>
    </row>
    <row r="278" spans="1:11" s="1" customFormat="1" ht="12.75" customHeight="1" x14ac:dyDescent="0.25">
      <c r="A278" s="2"/>
      <c r="B278" s="2" t="s">
        <v>32</v>
      </c>
      <c r="C278" s="6">
        <v>28188</v>
      </c>
      <c r="D278" s="6">
        <v>6500</v>
      </c>
      <c r="E278" s="6">
        <f t="shared" si="64"/>
        <v>2348.0603999999998</v>
      </c>
      <c r="F278" s="6">
        <v>541</v>
      </c>
      <c r="G278" s="15">
        <f t="shared" si="65"/>
        <v>113139.86432933979</v>
      </c>
      <c r="H278" s="15">
        <f t="shared" si="63"/>
        <v>1807.0603999999998</v>
      </c>
      <c r="I278" s="31"/>
      <c r="J278" s="16"/>
      <c r="K278" s="15">
        <f t="shared" si="66"/>
        <v>801.40737233282357</v>
      </c>
    </row>
    <row r="279" spans="1:11" s="1" customFormat="1" ht="12.75" customHeight="1" x14ac:dyDescent="0.25">
      <c r="A279" s="2"/>
      <c r="B279" s="2" t="s">
        <v>33</v>
      </c>
      <c r="C279" s="6">
        <v>28188</v>
      </c>
      <c r="D279" s="6">
        <v>6500</v>
      </c>
      <c r="E279" s="6">
        <f t="shared" si="64"/>
        <v>2348.0603999999998</v>
      </c>
      <c r="F279" s="6">
        <v>541</v>
      </c>
      <c r="G279" s="15">
        <f t="shared" si="65"/>
        <v>114946.92472933979</v>
      </c>
      <c r="H279" s="15">
        <f t="shared" si="63"/>
        <v>1807.0603999999998</v>
      </c>
      <c r="I279" s="31"/>
      <c r="J279" s="16"/>
      <c r="K279" s="15">
        <f t="shared" si="66"/>
        <v>814.20738349949022</v>
      </c>
    </row>
    <row r="280" spans="1:11" s="1" customFormat="1" ht="12.75" customHeight="1" x14ac:dyDescent="0.25">
      <c r="A280" s="2"/>
      <c r="B280" s="2" t="s">
        <v>17</v>
      </c>
      <c r="C280" s="6">
        <v>28188</v>
      </c>
      <c r="D280" s="6">
        <v>6500</v>
      </c>
      <c r="E280" s="6">
        <f t="shared" si="64"/>
        <v>2348.0603999999998</v>
      </c>
      <c r="F280" s="6">
        <v>541</v>
      </c>
      <c r="G280" s="15">
        <f t="shared" si="65"/>
        <v>116753.9851293398</v>
      </c>
      <c r="H280" s="15">
        <f t="shared" si="63"/>
        <v>1807.0603999999998</v>
      </c>
      <c r="I280" s="31"/>
      <c r="J280" s="16"/>
      <c r="K280" s="15">
        <f t="shared" si="66"/>
        <v>827.00739466615698</v>
      </c>
    </row>
    <row r="281" spans="1:11" s="1" customFormat="1" ht="12.75" customHeight="1" x14ac:dyDescent="0.25">
      <c r="A281" s="2"/>
      <c r="B281" s="2" t="s">
        <v>18</v>
      </c>
      <c r="C281" s="6">
        <v>28188</v>
      </c>
      <c r="D281" s="6">
        <v>6500</v>
      </c>
      <c r="E281" s="6">
        <f t="shared" si="64"/>
        <v>2348.0603999999998</v>
      </c>
      <c r="F281" s="6">
        <v>541</v>
      </c>
      <c r="G281" s="15">
        <f t="shared" si="65"/>
        <v>118561.0455293398</v>
      </c>
      <c r="H281" s="15">
        <f t="shared" si="63"/>
        <v>1807.0603999999998</v>
      </c>
      <c r="I281" s="31"/>
      <c r="J281" s="16"/>
      <c r="K281" s="15">
        <f t="shared" si="66"/>
        <v>839.80740583282363</v>
      </c>
    </row>
    <row r="282" spans="1:11" s="1" customFormat="1" ht="12.75" customHeight="1" x14ac:dyDescent="0.25">
      <c r="A282" s="2"/>
      <c r="B282" s="2" t="s">
        <v>19</v>
      </c>
      <c r="C282" s="6">
        <v>29646</v>
      </c>
      <c r="D282" s="6">
        <v>6500</v>
      </c>
      <c r="E282" s="6">
        <f t="shared" si="64"/>
        <v>2469.5117999999998</v>
      </c>
      <c r="F282" s="6">
        <v>541</v>
      </c>
      <c r="G282" s="15">
        <f t="shared" si="65"/>
        <v>120368.1059293398</v>
      </c>
      <c r="H282" s="15">
        <f t="shared" si="63"/>
        <v>1928.5117999999998</v>
      </c>
      <c r="I282" s="31"/>
      <c r="J282" s="16"/>
      <c r="K282" s="15">
        <f t="shared" si="66"/>
        <v>852.60741699949028</v>
      </c>
    </row>
    <row r="283" spans="1:11" s="1" customFormat="1" ht="12.75" customHeight="1" x14ac:dyDescent="0.25">
      <c r="A283" s="2"/>
      <c r="B283" s="2" t="s">
        <v>20</v>
      </c>
      <c r="C283" s="6">
        <v>29646</v>
      </c>
      <c r="D283" s="6">
        <v>6500</v>
      </c>
      <c r="E283" s="6">
        <f t="shared" si="64"/>
        <v>2469.5117999999998</v>
      </c>
      <c r="F283" s="6">
        <v>541</v>
      </c>
      <c r="G283" s="15">
        <f t="shared" si="65"/>
        <v>122296.61772933979</v>
      </c>
      <c r="H283" s="15">
        <f t="shared" si="63"/>
        <v>1928.5117999999998</v>
      </c>
      <c r="I283" s="31"/>
      <c r="J283" s="16"/>
      <c r="K283" s="15">
        <f t="shared" si="66"/>
        <v>866.26770891615695</v>
      </c>
    </row>
    <row r="284" spans="1:11" s="1" customFormat="1" ht="12.75" customHeight="1" x14ac:dyDescent="0.25">
      <c r="A284" s="2"/>
      <c r="B284" s="2" t="s">
        <v>21</v>
      </c>
      <c r="C284" s="6">
        <v>29646</v>
      </c>
      <c r="D284" s="6">
        <v>6500</v>
      </c>
      <c r="E284" s="6">
        <f t="shared" si="64"/>
        <v>2469.5117999999998</v>
      </c>
      <c r="F284" s="6">
        <v>541</v>
      </c>
      <c r="G284" s="15">
        <f t="shared" si="65"/>
        <v>124225.12952933979</v>
      </c>
      <c r="H284" s="15">
        <f t="shared" si="63"/>
        <v>1928.5117999999998</v>
      </c>
      <c r="I284" s="41"/>
      <c r="J284" s="16"/>
      <c r="K284" s="15">
        <f t="shared" si="66"/>
        <v>879.9280008328235</v>
      </c>
    </row>
    <row r="285" spans="1:11" s="1" customFormat="1" ht="12.75" customHeight="1" x14ac:dyDescent="0.25">
      <c r="A285" s="2"/>
      <c r="B285" s="7" t="s">
        <v>22</v>
      </c>
      <c r="C285" s="8">
        <f>SUM(C272:C284)</f>
        <v>354487</v>
      </c>
      <c r="D285" s="9" t="s">
        <v>23</v>
      </c>
      <c r="E285" s="8">
        <f>SUM(E272:E284)</f>
        <v>29528.767099999997</v>
      </c>
      <c r="F285" s="8">
        <f>SUM(F272:F284)</f>
        <v>6492</v>
      </c>
      <c r="G285" s="30">
        <f>SUM(G272:G284)</f>
        <v>1472691.253981417</v>
      </c>
      <c r="H285" s="30">
        <f>SUM(H272:H284)</f>
        <v>23036.767100000001</v>
      </c>
      <c r="I285" s="38">
        <f>H270/12</f>
        <v>7.0833333333333338E-3</v>
      </c>
      <c r="J285" s="23"/>
      <c r="K285" s="30">
        <f>SUM(K272:K284)</f>
        <v>10431.563049035041</v>
      </c>
    </row>
    <row r="286" spans="1:11" s="1" customFormat="1" ht="12.75" customHeight="1" x14ac:dyDescent="0.25">
      <c r="A286" s="2"/>
      <c r="B286" s="2"/>
      <c r="C286" s="2"/>
      <c r="D286" s="2"/>
      <c r="E286" s="2"/>
      <c r="F286" s="2"/>
      <c r="G286" s="15"/>
      <c r="H286" s="15"/>
      <c r="I286" s="31"/>
      <c r="J286" s="16"/>
      <c r="K286" s="15"/>
    </row>
    <row r="287" spans="1:11" s="1" customFormat="1" ht="12.75" customHeight="1" x14ac:dyDescent="0.25">
      <c r="A287" s="2"/>
      <c r="B287" s="2" t="s">
        <v>24</v>
      </c>
      <c r="C287" s="10">
        <f>G285*I285</f>
        <v>10431.563049035038</v>
      </c>
      <c r="D287" s="2"/>
      <c r="E287" s="2"/>
      <c r="F287" s="2" t="s">
        <v>25</v>
      </c>
      <c r="G287" s="73">
        <f>$C287+$H285</f>
        <v>33468.330149035042</v>
      </c>
      <c r="H287" s="15"/>
      <c r="I287" s="15">
        <f>SUM($G$14,$G$33,$G$52,$G$72,$G$92,$G$111,$G$130,$G$150,$G$169,$G$189,$G$208,$G$228,$G$247,$G$267,$G$287)</f>
        <v>136585.20437837485</v>
      </c>
      <c r="J287" s="143" t="str">
        <f>IF($K285=$C287,"Intt OK","Intt CHECK IT")</f>
        <v>Intt OK</v>
      </c>
      <c r="K287" s="15"/>
    </row>
    <row r="288" spans="1:11" s="1" customFormat="1" ht="12.75" customHeight="1" x14ac:dyDescent="0.25">
      <c r="H288" s="53"/>
      <c r="I288" s="135" t="str">
        <f>IF($I287=$G292,"OK","CHECK IT")</f>
        <v>OK</v>
      </c>
      <c r="J288" s="2"/>
      <c r="K288" s="28"/>
    </row>
    <row r="289" spans="1:11" s="1" customFormat="1" ht="12.75" customHeight="1" x14ac:dyDescent="0.25">
      <c r="A289" s="2"/>
      <c r="B289" s="438" t="s">
        <v>2</v>
      </c>
      <c r="C289" s="438"/>
      <c r="D289" s="438"/>
      <c r="E289" s="438" t="s">
        <v>3</v>
      </c>
      <c r="F289" s="438"/>
      <c r="G289" s="3" t="s">
        <v>4</v>
      </c>
      <c r="H289" s="136" t="s">
        <v>50</v>
      </c>
      <c r="I289" s="38"/>
      <c r="J289" s="2"/>
      <c r="K289" s="28"/>
    </row>
    <row r="290" spans="1:11" s="1" customFormat="1" ht="12.75" customHeight="1" x14ac:dyDescent="0.25">
      <c r="A290" s="2"/>
      <c r="B290" s="439" t="s">
        <v>136</v>
      </c>
      <c r="C290" s="439"/>
      <c r="D290" s="439"/>
      <c r="E290" s="439" t="s">
        <v>137</v>
      </c>
      <c r="F290" s="439"/>
      <c r="G290" s="4" t="s">
        <v>138</v>
      </c>
      <c r="H290" s="52" t="s">
        <v>40</v>
      </c>
      <c r="I290" s="45"/>
      <c r="J290" s="2"/>
      <c r="K290" s="28"/>
    </row>
    <row r="291" spans="1:11" s="1" customFormat="1" ht="12.75" customHeight="1" x14ac:dyDescent="0.25">
      <c r="A291" s="2"/>
      <c r="B291" s="3" t="s">
        <v>9</v>
      </c>
      <c r="C291" s="5" t="s">
        <v>10</v>
      </c>
      <c r="D291" s="3" t="s">
        <v>11</v>
      </c>
      <c r="E291" s="5" t="s">
        <v>12</v>
      </c>
      <c r="F291" s="3" t="s">
        <v>13</v>
      </c>
      <c r="G291" s="5" t="s">
        <v>14</v>
      </c>
      <c r="H291" s="48" t="s">
        <v>15</v>
      </c>
      <c r="I291" s="3" t="s">
        <v>16</v>
      </c>
      <c r="J291" s="2"/>
      <c r="K291" s="28"/>
    </row>
    <row r="292" spans="1:11" s="1" customFormat="1" ht="12.75" customHeight="1" x14ac:dyDescent="0.25">
      <c r="A292" s="2"/>
      <c r="B292" s="2" t="s">
        <v>27</v>
      </c>
      <c r="C292" s="6">
        <v>29646</v>
      </c>
      <c r="D292" s="6">
        <v>6500</v>
      </c>
      <c r="E292" s="6">
        <f>C292*8.33%</f>
        <v>2469.5117999999998</v>
      </c>
      <c r="F292" s="6">
        <v>541</v>
      </c>
      <c r="G292" s="15">
        <f>$G$14+$G$33+$G$52+$G$72+$G$92+$G$111+$G$130+$G$150+$G$169+$G$189+$G$208+$G$228+$G$247+$G$267+$G$287</f>
        <v>136585.20437837485</v>
      </c>
      <c r="H292" s="15">
        <f t="shared" ref="H292:H304" si="67">E292-F292</f>
        <v>1928.5117999999998</v>
      </c>
      <c r="I292" s="31"/>
      <c r="J292" s="16"/>
      <c r="K292" s="15">
        <f>(G292)*($H$290/12)</f>
        <v>1081.2995346621344</v>
      </c>
    </row>
    <row r="293" spans="1:11" s="1" customFormat="1" ht="12.75" customHeight="1" x14ac:dyDescent="0.25">
      <c r="A293" s="2"/>
      <c r="B293" s="2" t="s">
        <v>119</v>
      </c>
      <c r="C293" s="6">
        <v>20852</v>
      </c>
      <c r="D293" s="6">
        <v>6500</v>
      </c>
      <c r="E293" s="6">
        <f t="shared" ref="E293:E304" si="68">C293*8.33%</f>
        <v>1736.9716000000001</v>
      </c>
      <c r="F293" s="6">
        <v>0</v>
      </c>
      <c r="G293" s="15">
        <f t="shared" ref="G293:G304" si="69">$G292+$H292</f>
        <v>138513.71617837486</v>
      </c>
      <c r="H293" s="15">
        <f t="shared" si="67"/>
        <v>1736.9716000000001</v>
      </c>
      <c r="I293" s="31"/>
      <c r="J293" s="16"/>
      <c r="K293" s="15">
        <f>(G293)*($H$290/12)</f>
        <v>1096.5669197454677</v>
      </c>
    </row>
    <row r="294" spans="1:11" s="1" customFormat="1" ht="12.75" customHeight="1" x14ac:dyDescent="0.25">
      <c r="A294" s="2"/>
      <c r="B294" s="2" t="s">
        <v>28</v>
      </c>
      <c r="C294" s="6">
        <v>30861</v>
      </c>
      <c r="D294" s="6">
        <v>6500</v>
      </c>
      <c r="E294" s="6">
        <f t="shared" si="68"/>
        <v>2570.7213000000002</v>
      </c>
      <c r="F294" s="6">
        <v>541</v>
      </c>
      <c r="G294" s="15">
        <f t="shared" si="69"/>
        <v>140250.68777837485</v>
      </c>
      <c r="H294" s="15">
        <f t="shared" si="67"/>
        <v>2029.7213000000002</v>
      </c>
      <c r="I294" s="31"/>
      <c r="J294" s="16"/>
      <c r="K294" s="15">
        <f t="shared" ref="K294:K304" si="70">(G294)*($H$290/12)</f>
        <v>1110.3179449121344</v>
      </c>
    </row>
    <row r="295" spans="1:11" s="1" customFormat="1" ht="12.75" customHeight="1" x14ac:dyDescent="0.25">
      <c r="A295" s="2"/>
      <c r="B295" s="2" t="s">
        <v>29</v>
      </c>
      <c r="C295" s="6">
        <v>30861</v>
      </c>
      <c r="D295" s="6">
        <v>6500</v>
      </c>
      <c r="E295" s="6">
        <f t="shared" si="68"/>
        <v>2570.7213000000002</v>
      </c>
      <c r="F295" s="6">
        <v>541</v>
      </c>
      <c r="G295" s="15">
        <f t="shared" si="69"/>
        <v>142280.40907837485</v>
      </c>
      <c r="H295" s="15">
        <f t="shared" si="67"/>
        <v>2029.7213000000002</v>
      </c>
      <c r="I295" s="31"/>
      <c r="J295" s="16"/>
      <c r="K295" s="15">
        <f t="shared" si="70"/>
        <v>1126.3865718704676</v>
      </c>
    </row>
    <row r="296" spans="1:11" s="1" customFormat="1" ht="12.75" customHeight="1" x14ac:dyDescent="0.25">
      <c r="A296" s="2"/>
      <c r="B296" s="2" t="s">
        <v>30</v>
      </c>
      <c r="C296" s="6">
        <v>30861</v>
      </c>
      <c r="D296" s="6">
        <v>6500</v>
      </c>
      <c r="E296" s="6">
        <f t="shared" si="68"/>
        <v>2570.7213000000002</v>
      </c>
      <c r="F296" s="6">
        <v>541</v>
      </c>
      <c r="G296" s="15">
        <f t="shared" si="69"/>
        <v>144310.13037837486</v>
      </c>
      <c r="H296" s="15">
        <f t="shared" si="67"/>
        <v>2029.7213000000002</v>
      </c>
      <c r="I296" s="31"/>
      <c r="J296" s="16"/>
      <c r="K296" s="15">
        <f t="shared" si="70"/>
        <v>1142.455198828801</v>
      </c>
    </row>
    <row r="297" spans="1:11" s="1" customFormat="1" ht="12.75" customHeight="1" x14ac:dyDescent="0.25">
      <c r="A297" s="2"/>
      <c r="B297" s="2" t="s">
        <v>31</v>
      </c>
      <c r="C297" s="6">
        <v>31788</v>
      </c>
      <c r="D297" s="6">
        <v>6500</v>
      </c>
      <c r="E297" s="6">
        <f t="shared" si="68"/>
        <v>2647.9404</v>
      </c>
      <c r="F297" s="6">
        <v>541</v>
      </c>
      <c r="G297" s="15">
        <f t="shared" si="69"/>
        <v>146339.85167837486</v>
      </c>
      <c r="H297" s="15">
        <f t="shared" si="67"/>
        <v>2106.9404</v>
      </c>
      <c r="I297" s="31"/>
      <c r="J297" s="16"/>
      <c r="K297" s="15">
        <f t="shared" si="70"/>
        <v>1158.5238257871345</v>
      </c>
    </row>
    <row r="298" spans="1:11" s="1" customFormat="1" ht="12.75" customHeight="1" x14ac:dyDescent="0.25">
      <c r="A298" s="2"/>
      <c r="B298" s="2" t="s">
        <v>32</v>
      </c>
      <c r="C298" s="6">
        <v>31788</v>
      </c>
      <c r="D298" s="6">
        <v>6500</v>
      </c>
      <c r="E298" s="6">
        <f t="shared" si="68"/>
        <v>2647.9404</v>
      </c>
      <c r="F298" s="6">
        <v>541</v>
      </c>
      <c r="G298" s="15">
        <f t="shared" si="69"/>
        <v>148446.79207837486</v>
      </c>
      <c r="H298" s="15">
        <f t="shared" si="67"/>
        <v>2106.9404</v>
      </c>
      <c r="I298" s="31"/>
      <c r="J298" s="16"/>
      <c r="K298" s="15">
        <f t="shared" si="70"/>
        <v>1175.2037706204678</v>
      </c>
    </row>
    <row r="299" spans="1:11" s="1" customFormat="1" ht="12.75" customHeight="1" x14ac:dyDescent="0.25">
      <c r="A299" s="2"/>
      <c r="B299" s="2" t="s">
        <v>33</v>
      </c>
      <c r="C299" s="6">
        <v>31788</v>
      </c>
      <c r="D299" s="6">
        <v>6500</v>
      </c>
      <c r="E299" s="6">
        <f t="shared" si="68"/>
        <v>2647.9404</v>
      </c>
      <c r="F299" s="6">
        <v>541</v>
      </c>
      <c r="G299" s="15">
        <f t="shared" si="69"/>
        <v>150553.73247837485</v>
      </c>
      <c r="H299" s="15">
        <f t="shared" si="67"/>
        <v>2106.9404</v>
      </c>
      <c r="I299" s="31"/>
      <c r="J299" s="16"/>
      <c r="K299" s="15">
        <f t="shared" si="70"/>
        <v>1191.883715453801</v>
      </c>
    </row>
    <row r="300" spans="1:11" s="1" customFormat="1" ht="12.75" customHeight="1" x14ac:dyDescent="0.25">
      <c r="A300" s="2"/>
      <c r="B300" s="2" t="s">
        <v>17</v>
      </c>
      <c r="C300" s="6">
        <v>31788</v>
      </c>
      <c r="D300" s="6">
        <v>6500</v>
      </c>
      <c r="E300" s="6">
        <f t="shared" si="68"/>
        <v>2647.9404</v>
      </c>
      <c r="F300" s="6">
        <v>541</v>
      </c>
      <c r="G300" s="15">
        <f t="shared" si="69"/>
        <v>152660.67287837484</v>
      </c>
      <c r="H300" s="15">
        <f t="shared" si="67"/>
        <v>2106.9404</v>
      </c>
      <c r="I300" s="31"/>
      <c r="J300" s="16"/>
      <c r="K300" s="15">
        <f t="shared" si="70"/>
        <v>1208.5636602871343</v>
      </c>
    </row>
    <row r="301" spans="1:11" s="1" customFormat="1" ht="12.75" customHeight="1" x14ac:dyDescent="0.25">
      <c r="A301" s="2"/>
      <c r="B301" s="2" t="s">
        <v>18</v>
      </c>
      <c r="C301" s="6">
        <v>31788</v>
      </c>
      <c r="D301" s="6">
        <v>6500</v>
      </c>
      <c r="E301" s="6">
        <f t="shared" si="68"/>
        <v>2647.9404</v>
      </c>
      <c r="F301" s="6">
        <v>541</v>
      </c>
      <c r="G301" s="15">
        <f t="shared" si="69"/>
        <v>154767.61327837483</v>
      </c>
      <c r="H301" s="15">
        <f t="shared" si="67"/>
        <v>2106.9404</v>
      </c>
      <c r="I301" s="31"/>
      <c r="J301" s="16"/>
      <c r="K301" s="15">
        <f t="shared" si="70"/>
        <v>1225.2436051204675</v>
      </c>
    </row>
    <row r="302" spans="1:11" s="1" customFormat="1" ht="12.75" customHeight="1" x14ac:dyDescent="0.25">
      <c r="A302" s="2"/>
      <c r="B302" s="2" t="s">
        <v>19</v>
      </c>
      <c r="C302" s="6">
        <v>33791</v>
      </c>
      <c r="D302" s="6">
        <v>6500</v>
      </c>
      <c r="E302" s="6">
        <f t="shared" si="68"/>
        <v>2814.7903000000001</v>
      </c>
      <c r="F302" s="6">
        <v>541</v>
      </c>
      <c r="G302" s="15">
        <f t="shared" si="69"/>
        <v>156874.55367837482</v>
      </c>
      <c r="H302" s="15">
        <f t="shared" si="67"/>
        <v>2273.7903000000001</v>
      </c>
      <c r="I302" s="31"/>
      <c r="J302" s="16"/>
      <c r="K302" s="15">
        <f t="shared" si="70"/>
        <v>1241.9235499538008</v>
      </c>
    </row>
    <row r="303" spans="1:11" s="1" customFormat="1" ht="12.75" customHeight="1" x14ac:dyDescent="0.25">
      <c r="A303" s="2"/>
      <c r="B303" s="2" t="s">
        <v>20</v>
      </c>
      <c r="C303" s="6">
        <v>33791</v>
      </c>
      <c r="D303" s="6">
        <v>6500</v>
      </c>
      <c r="E303" s="6">
        <f t="shared" si="68"/>
        <v>2814.7903000000001</v>
      </c>
      <c r="F303" s="6">
        <v>541</v>
      </c>
      <c r="G303" s="15">
        <f t="shared" si="69"/>
        <v>159148.34397837482</v>
      </c>
      <c r="H303" s="15">
        <f t="shared" si="67"/>
        <v>2273.7903000000001</v>
      </c>
      <c r="I303" s="41"/>
      <c r="J303" s="16"/>
      <c r="K303" s="15">
        <f t="shared" si="70"/>
        <v>1259.9243898288007</v>
      </c>
    </row>
    <row r="304" spans="1:11" s="1" customFormat="1" ht="12.75" customHeight="1" x14ac:dyDescent="0.25">
      <c r="A304" s="2"/>
      <c r="B304" s="2" t="s">
        <v>21</v>
      </c>
      <c r="C304" s="6">
        <v>33791</v>
      </c>
      <c r="D304" s="6">
        <v>6500</v>
      </c>
      <c r="E304" s="6">
        <f t="shared" si="68"/>
        <v>2814.7903000000001</v>
      </c>
      <c r="F304" s="6">
        <v>541</v>
      </c>
      <c r="G304" s="15">
        <f t="shared" si="69"/>
        <v>161422.13427837481</v>
      </c>
      <c r="H304" s="15">
        <f t="shared" si="67"/>
        <v>2273.7903000000001</v>
      </c>
      <c r="I304" s="41"/>
      <c r="J304" s="16"/>
      <c r="K304" s="15">
        <f t="shared" si="70"/>
        <v>1277.9252297038006</v>
      </c>
    </row>
    <row r="305" spans="1:11" s="1" customFormat="1" ht="12.75" customHeight="1" x14ac:dyDescent="0.25">
      <c r="A305" s="2"/>
      <c r="B305" s="7" t="s">
        <v>22</v>
      </c>
      <c r="C305" s="8">
        <f>SUM(C292:C304)</f>
        <v>403394</v>
      </c>
      <c r="D305" s="9" t="s">
        <v>23</v>
      </c>
      <c r="E305" s="8">
        <f>SUM(E292:E304)</f>
        <v>33602.720199999996</v>
      </c>
      <c r="F305" s="8">
        <f>SUM(F292:F304)</f>
        <v>6492</v>
      </c>
      <c r="G305" s="30">
        <f>SUM(G292:G304)</f>
        <v>1932153.8421188726</v>
      </c>
      <c r="H305" s="30">
        <f>SUM(H292:H304)</f>
        <v>27110.7202</v>
      </c>
      <c r="I305" s="38">
        <f>H290/12</f>
        <v>7.9166666666666673E-3</v>
      </c>
      <c r="J305" s="23"/>
      <c r="K305" s="30">
        <f>SUM(K292:K304)</f>
        <v>15296.217916774413</v>
      </c>
    </row>
    <row r="306" spans="1:11" s="1" customFormat="1" ht="12.75" customHeight="1" x14ac:dyDescent="0.25">
      <c r="A306" s="2"/>
      <c r="B306" s="2"/>
      <c r="C306" s="2"/>
      <c r="D306" s="2"/>
      <c r="E306" s="2"/>
      <c r="F306" s="2"/>
      <c r="G306" s="15"/>
      <c r="H306" s="15"/>
      <c r="I306" s="31"/>
      <c r="J306" s="16"/>
      <c r="K306" s="15"/>
    </row>
    <row r="307" spans="1:11" s="1" customFormat="1" ht="12.75" customHeight="1" x14ac:dyDescent="0.25">
      <c r="A307" s="2"/>
      <c r="B307" s="2" t="s">
        <v>24</v>
      </c>
      <c r="C307" s="10">
        <f>G305*I305</f>
        <v>15296.217916774409</v>
      </c>
      <c r="D307" s="2"/>
      <c r="E307" s="2"/>
      <c r="F307" s="2" t="s">
        <v>25</v>
      </c>
      <c r="G307" s="73">
        <f>$C307+$H305</f>
        <v>42406.938116774407</v>
      </c>
      <c r="H307" s="15"/>
      <c r="I307" s="15">
        <f>SUM($G$14,$G$33,$G$52,$G$72,$G$92,$G$111,$G$130,$G$150,$G$169,$G$189,$G$208,$G$228,$G$247,$G$267,$G$287,$G$307)</f>
        <v>178992.14249514925</v>
      </c>
      <c r="J307" s="143" t="str">
        <f>IF($K305=$C307,"Intt OK","Intt CHECK IT")</f>
        <v>Intt OK</v>
      </c>
      <c r="K307" s="15"/>
    </row>
    <row r="308" spans="1:11" s="1" customFormat="1" ht="12.75" customHeight="1" x14ac:dyDescent="0.25">
      <c r="H308" s="53"/>
      <c r="I308" s="135" t="str">
        <f>IF($I307=$G312,"OK","CHECK IT")</f>
        <v>OK</v>
      </c>
      <c r="J308" s="2"/>
      <c r="K308" s="28"/>
    </row>
    <row r="309" spans="1:11" s="1" customFormat="1" ht="12.75" customHeight="1" x14ac:dyDescent="0.25">
      <c r="A309" s="2"/>
      <c r="B309" s="438" t="s">
        <v>2</v>
      </c>
      <c r="C309" s="438"/>
      <c r="D309" s="438"/>
      <c r="E309" s="438" t="s">
        <v>3</v>
      </c>
      <c r="F309" s="438"/>
      <c r="G309" s="3" t="s">
        <v>4</v>
      </c>
      <c r="H309" s="136" t="s">
        <v>51</v>
      </c>
      <c r="I309" s="31"/>
      <c r="J309" s="2"/>
      <c r="K309" s="28"/>
    </row>
    <row r="310" spans="1:11" s="1" customFormat="1" ht="12.75" customHeight="1" x14ac:dyDescent="0.25">
      <c r="A310" s="2"/>
      <c r="B310" s="439" t="s">
        <v>136</v>
      </c>
      <c r="C310" s="439"/>
      <c r="D310" s="439"/>
      <c r="E310" s="439" t="s">
        <v>137</v>
      </c>
      <c r="F310" s="439"/>
      <c r="G310" s="4" t="s">
        <v>138</v>
      </c>
      <c r="H310" s="52" t="s">
        <v>52</v>
      </c>
      <c r="I310" s="45"/>
      <c r="J310" s="2"/>
      <c r="K310" s="28"/>
    </row>
    <row r="311" spans="1:11" s="1" customFormat="1" ht="12.75" customHeight="1" x14ac:dyDescent="0.25">
      <c r="A311" s="2"/>
      <c r="B311" s="3" t="s">
        <v>9</v>
      </c>
      <c r="C311" s="5" t="s">
        <v>10</v>
      </c>
      <c r="D311" s="3" t="s">
        <v>11</v>
      </c>
      <c r="E311" s="5" t="s">
        <v>12</v>
      </c>
      <c r="F311" s="3" t="s">
        <v>13</v>
      </c>
      <c r="G311" s="5" t="s">
        <v>14</v>
      </c>
      <c r="H311" s="48" t="s">
        <v>15</v>
      </c>
      <c r="I311" s="3" t="s">
        <v>16</v>
      </c>
      <c r="J311" s="2"/>
      <c r="K311" s="28"/>
    </row>
    <row r="312" spans="1:11" s="1" customFormat="1" ht="12.75" customHeight="1" x14ac:dyDescent="0.25">
      <c r="A312" s="2"/>
      <c r="B312" s="2" t="s">
        <v>27</v>
      </c>
      <c r="C312" s="6">
        <v>33791</v>
      </c>
      <c r="D312" s="6">
        <v>6500</v>
      </c>
      <c r="E312" s="6">
        <f>C312*8.33%</f>
        <v>2814.7903000000001</v>
      </c>
      <c r="F312" s="6">
        <v>541</v>
      </c>
      <c r="G312" s="15">
        <f>$G$14+$G$33+$G$52+$G$72+$G$92+$G$111+$G$130+$G$150+$G$169+$G$189+$G$208+$G$228+$G$247+$G$267+$G$287+$G$307</f>
        <v>178992.14249514925</v>
      </c>
      <c r="H312" s="15">
        <f t="shared" ref="H312:H323" si="71">E312-F312</f>
        <v>2273.7903000000001</v>
      </c>
      <c r="I312" s="31"/>
      <c r="J312" s="16"/>
      <c r="K312" s="15">
        <f>(G312)*($H$310/12)</f>
        <v>1230.5709796541512</v>
      </c>
    </row>
    <row r="313" spans="1:11" s="1" customFormat="1" ht="12.75" customHeight="1" x14ac:dyDescent="0.25">
      <c r="A313" s="2"/>
      <c r="B313" s="2" t="s">
        <v>28</v>
      </c>
      <c r="C313" s="6">
        <v>54643</v>
      </c>
      <c r="D313" s="6">
        <v>6500</v>
      </c>
      <c r="E313" s="6">
        <f t="shared" ref="E313:E323" si="72">C313*8.33%</f>
        <v>4551.7618999999995</v>
      </c>
      <c r="F313" s="6">
        <v>541</v>
      </c>
      <c r="G313" s="15">
        <f t="shared" ref="G313" si="73">$G312+$H312</f>
        <v>181265.93279514925</v>
      </c>
      <c r="H313" s="15">
        <f t="shared" si="71"/>
        <v>4010.7618999999995</v>
      </c>
      <c r="I313" s="31"/>
      <c r="J313" s="16"/>
      <c r="K313" s="15">
        <f t="shared" ref="K313:K323" si="74">(G313)*($H$310/12)</f>
        <v>1246.203287966651</v>
      </c>
    </row>
    <row r="314" spans="1:11" s="1" customFormat="1" ht="12.75" customHeight="1" x14ac:dyDescent="0.25">
      <c r="A314" s="2"/>
      <c r="B314" s="2" t="s">
        <v>29</v>
      </c>
      <c r="C314" s="6">
        <v>33791</v>
      </c>
      <c r="D314" s="6">
        <v>6500</v>
      </c>
      <c r="E314" s="6">
        <f t="shared" si="72"/>
        <v>2814.7903000000001</v>
      </c>
      <c r="F314" s="6">
        <v>541</v>
      </c>
      <c r="G314" s="15">
        <f t="shared" ref="G314:G323" si="75">$G313+$H313</f>
        <v>185276.69469514926</v>
      </c>
      <c r="H314" s="15">
        <f t="shared" si="71"/>
        <v>2273.7903000000001</v>
      </c>
      <c r="I314" s="31"/>
      <c r="J314" s="16"/>
      <c r="K314" s="15">
        <f t="shared" si="74"/>
        <v>1273.7772760291512</v>
      </c>
    </row>
    <row r="315" spans="1:11" s="1" customFormat="1" ht="12.75" customHeight="1" x14ac:dyDescent="0.25">
      <c r="A315" s="2"/>
      <c r="B315" s="2" t="s">
        <v>30</v>
      </c>
      <c r="C315" s="6">
        <v>33791</v>
      </c>
      <c r="D315" s="6">
        <v>6500</v>
      </c>
      <c r="E315" s="6">
        <f t="shared" si="72"/>
        <v>2814.7903000000001</v>
      </c>
      <c r="F315" s="6">
        <v>541</v>
      </c>
      <c r="G315" s="15">
        <f t="shared" si="75"/>
        <v>187550.48499514925</v>
      </c>
      <c r="H315" s="15">
        <f t="shared" si="71"/>
        <v>2273.7903000000001</v>
      </c>
      <c r="I315" s="31"/>
      <c r="J315" s="16"/>
      <c r="K315" s="15">
        <f t="shared" si="74"/>
        <v>1289.409584341651</v>
      </c>
    </row>
    <row r="316" spans="1:11" s="1" customFormat="1" ht="12.75" customHeight="1" x14ac:dyDescent="0.25">
      <c r="A316" s="2"/>
      <c r="B316" s="2" t="s">
        <v>31</v>
      </c>
      <c r="C316" s="6">
        <v>34817</v>
      </c>
      <c r="D316" s="6">
        <v>6500</v>
      </c>
      <c r="E316" s="6">
        <f t="shared" si="72"/>
        <v>2900.2561000000001</v>
      </c>
      <c r="F316" s="6">
        <v>541</v>
      </c>
      <c r="G316" s="15">
        <f t="shared" si="75"/>
        <v>189824.27529514924</v>
      </c>
      <c r="H316" s="15">
        <f t="shared" si="71"/>
        <v>2359.2561000000001</v>
      </c>
      <c r="I316" s="31"/>
      <c r="J316" s="16"/>
      <c r="K316" s="15">
        <f t="shared" si="74"/>
        <v>1305.0418926541511</v>
      </c>
    </row>
    <row r="317" spans="1:11" s="1" customFormat="1" ht="12.75" customHeight="1" x14ac:dyDescent="0.25">
      <c r="A317" s="2"/>
      <c r="B317" s="2" t="s">
        <v>32</v>
      </c>
      <c r="C317" s="6">
        <v>34817</v>
      </c>
      <c r="D317" s="6">
        <v>6500</v>
      </c>
      <c r="E317" s="6">
        <f t="shared" si="72"/>
        <v>2900.2561000000001</v>
      </c>
      <c r="F317" s="6">
        <v>541</v>
      </c>
      <c r="G317" s="15">
        <f t="shared" si="75"/>
        <v>192183.53139514924</v>
      </c>
      <c r="H317" s="15">
        <f t="shared" si="71"/>
        <v>2359.2561000000001</v>
      </c>
      <c r="I317" s="31"/>
      <c r="J317" s="16"/>
      <c r="K317" s="15">
        <f t="shared" si="74"/>
        <v>1321.2617783416511</v>
      </c>
    </row>
    <row r="318" spans="1:11" s="1" customFormat="1" ht="12.75" customHeight="1" x14ac:dyDescent="0.25">
      <c r="A318" s="2"/>
      <c r="B318" s="2" t="s">
        <v>33</v>
      </c>
      <c r="C318" s="6">
        <v>34817</v>
      </c>
      <c r="D318" s="6">
        <v>6500</v>
      </c>
      <c r="E318" s="6">
        <f t="shared" si="72"/>
        <v>2900.2561000000001</v>
      </c>
      <c r="F318" s="6">
        <v>541</v>
      </c>
      <c r="G318" s="15">
        <f t="shared" si="75"/>
        <v>194542.78749514924</v>
      </c>
      <c r="H318" s="15">
        <f t="shared" si="71"/>
        <v>2359.2561000000001</v>
      </c>
      <c r="I318" s="31"/>
      <c r="J318" s="16"/>
      <c r="K318" s="15">
        <f t="shared" si="74"/>
        <v>1337.481664029151</v>
      </c>
    </row>
    <row r="319" spans="1:11" s="1" customFormat="1" ht="12.75" customHeight="1" x14ac:dyDescent="0.25">
      <c r="A319" s="2"/>
      <c r="B319" s="2" t="s">
        <v>17</v>
      </c>
      <c r="C319" s="6">
        <v>34817</v>
      </c>
      <c r="D319" s="6">
        <v>6500</v>
      </c>
      <c r="E319" s="6">
        <f t="shared" si="72"/>
        <v>2900.2561000000001</v>
      </c>
      <c r="F319" s="6">
        <v>541</v>
      </c>
      <c r="G319" s="15">
        <f t="shared" si="75"/>
        <v>196902.04359514924</v>
      </c>
      <c r="H319" s="15">
        <f t="shared" si="71"/>
        <v>2359.2561000000001</v>
      </c>
      <c r="I319" s="31"/>
      <c r="J319" s="16"/>
      <c r="K319" s="15">
        <f t="shared" si="74"/>
        <v>1353.701549716651</v>
      </c>
    </row>
    <row r="320" spans="1:11" s="1" customFormat="1" ht="12.75" customHeight="1" x14ac:dyDescent="0.25">
      <c r="A320" s="2"/>
      <c r="B320" s="2" t="s">
        <v>18</v>
      </c>
      <c r="C320" s="6">
        <v>34817</v>
      </c>
      <c r="D320" s="6">
        <v>6500</v>
      </c>
      <c r="E320" s="6">
        <f t="shared" si="72"/>
        <v>2900.2561000000001</v>
      </c>
      <c r="F320" s="6">
        <v>541</v>
      </c>
      <c r="G320" s="15">
        <f t="shared" si="75"/>
        <v>199261.29969514924</v>
      </c>
      <c r="H320" s="15">
        <f t="shared" si="71"/>
        <v>2359.2561000000001</v>
      </c>
      <c r="I320" s="31"/>
      <c r="J320" s="16"/>
      <c r="K320" s="15">
        <f t="shared" si="74"/>
        <v>1369.921435404151</v>
      </c>
    </row>
    <row r="321" spans="1:12" s="1" customFormat="1" ht="12.75" customHeight="1" x14ac:dyDescent="0.25">
      <c r="A321" s="2"/>
      <c r="B321" s="2" t="s">
        <v>19</v>
      </c>
      <c r="C321" s="6">
        <v>34817</v>
      </c>
      <c r="D321" s="6">
        <v>6500</v>
      </c>
      <c r="E321" s="6">
        <f t="shared" si="72"/>
        <v>2900.2561000000001</v>
      </c>
      <c r="F321" s="6">
        <v>541</v>
      </c>
      <c r="G321" s="15">
        <f t="shared" si="75"/>
        <v>201620.55579514924</v>
      </c>
      <c r="H321" s="15">
        <f t="shared" si="71"/>
        <v>2359.2561000000001</v>
      </c>
      <c r="I321" s="31"/>
      <c r="J321" s="16"/>
      <c r="K321" s="15">
        <f t="shared" si="74"/>
        <v>1386.141321091651</v>
      </c>
    </row>
    <row r="322" spans="1:12" s="1" customFormat="1" ht="12.75" customHeight="1" x14ac:dyDescent="0.25">
      <c r="A322" s="2"/>
      <c r="B322" s="2" t="s">
        <v>20</v>
      </c>
      <c r="C322" s="6">
        <v>37396</v>
      </c>
      <c r="D322" s="6">
        <v>6500</v>
      </c>
      <c r="E322" s="6">
        <f t="shared" si="72"/>
        <v>3115.0868</v>
      </c>
      <c r="F322" s="6">
        <v>541</v>
      </c>
      <c r="G322" s="15">
        <f t="shared" si="75"/>
        <v>203979.81189514924</v>
      </c>
      <c r="H322" s="15">
        <f t="shared" si="71"/>
        <v>2574.0868</v>
      </c>
      <c r="I322" s="31"/>
      <c r="J322" s="16"/>
      <c r="K322" s="15">
        <f t="shared" si="74"/>
        <v>1402.361206779151</v>
      </c>
    </row>
    <row r="323" spans="1:12" s="1" customFormat="1" ht="12.75" customHeight="1" x14ac:dyDescent="0.25">
      <c r="A323" s="2"/>
      <c r="B323" s="2" t="s">
        <v>21</v>
      </c>
      <c r="C323" s="6">
        <v>37396</v>
      </c>
      <c r="D323" s="6">
        <v>6500</v>
      </c>
      <c r="E323" s="6">
        <f t="shared" si="72"/>
        <v>3115.0868</v>
      </c>
      <c r="F323" s="6">
        <v>541</v>
      </c>
      <c r="G323" s="15">
        <f t="shared" si="75"/>
        <v>206553.89869514923</v>
      </c>
      <c r="H323" s="15">
        <f t="shared" si="71"/>
        <v>2574.0868</v>
      </c>
      <c r="I323" s="41"/>
      <c r="J323" s="16"/>
      <c r="K323" s="15">
        <f t="shared" si="74"/>
        <v>1420.058053529151</v>
      </c>
    </row>
    <row r="324" spans="1:12" s="1" customFormat="1" ht="12.75" customHeight="1" x14ac:dyDescent="0.25">
      <c r="A324" s="2"/>
      <c r="B324" s="7" t="s">
        <v>22</v>
      </c>
      <c r="C324" s="8">
        <f>SUM(C312:C323)</f>
        <v>439710</v>
      </c>
      <c r="D324" s="9" t="s">
        <v>23</v>
      </c>
      <c r="E324" s="8">
        <f>SUM(E312:E323)</f>
        <v>36627.842999999993</v>
      </c>
      <c r="F324" s="8">
        <f>SUM(F312:F323)</f>
        <v>6492</v>
      </c>
      <c r="G324" s="30">
        <f>SUM(G312:G323)</f>
        <v>2317953.4588417904</v>
      </c>
      <c r="H324" s="30">
        <f>SUM(H312:H323)</f>
        <v>30135.843000000001</v>
      </c>
      <c r="I324" s="38">
        <f>H310/12</f>
        <v>6.875E-3</v>
      </c>
      <c r="J324" s="23"/>
      <c r="K324" s="30">
        <f>SUM(K312:K323)</f>
        <v>15935.93002953731</v>
      </c>
    </row>
    <row r="325" spans="1:12" s="1" customFormat="1" ht="12.75" customHeight="1" x14ac:dyDescent="0.25">
      <c r="A325" s="2"/>
      <c r="B325" s="2"/>
      <c r="C325" s="2"/>
      <c r="D325" s="2"/>
      <c r="E325" s="2"/>
      <c r="F325" s="2"/>
      <c r="G325" s="15"/>
      <c r="H325" s="15"/>
      <c r="I325" s="31"/>
      <c r="J325" s="16"/>
      <c r="K325" s="15"/>
    </row>
    <row r="326" spans="1:12" s="1" customFormat="1" ht="12.75" customHeight="1" x14ac:dyDescent="0.25">
      <c r="A326" s="2"/>
      <c r="B326" s="2" t="s">
        <v>24</v>
      </c>
      <c r="C326" s="10">
        <f>G324*I324</f>
        <v>15935.930029537309</v>
      </c>
      <c r="D326" s="2"/>
      <c r="E326" s="2"/>
      <c r="F326" s="2" t="s">
        <v>25</v>
      </c>
      <c r="G326" s="73">
        <f>$C326+$H324</f>
        <v>46071.773029537311</v>
      </c>
      <c r="H326" s="15"/>
      <c r="I326" s="15">
        <f>SUM($G$14,$G$33,$G$52,$G$72,$G$92,$G$111,$G$130,$G$150,$G$169,$G$189,$G$208,$G$228,$G$247,$G$267,$G$287,$G$307,$G$326)</f>
        <v>225063.91552468657</v>
      </c>
      <c r="J326" s="143" t="str">
        <f>IF($K324=$C326,"Intt OK","Intt CHECK IT")</f>
        <v>Intt OK</v>
      </c>
      <c r="K326" s="15"/>
    </row>
    <row r="327" spans="1:12" s="1" customFormat="1" ht="12.75" customHeight="1" x14ac:dyDescent="0.25">
      <c r="H327" s="53"/>
      <c r="I327" s="135" t="str">
        <f>IF($I326=$G331,"OK","CHECK IT")</f>
        <v>OK</v>
      </c>
      <c r="J327" s="2"/>
      <c r="K327" s="28"/>
    </row>
    <row r="328" spans="1:12" s="1" customFormat="1" ht="12.75" customHeight="1" x14ac:dyDescent="0.25">
      <c r="A328" s="2"/>
      <c r="B328" s="438" t="s">
        <v>2</v>
      </c>
      <c r="C328" s="438"/>
      <c r="D328" s="438"/>
      <c r="E328" s="438" t="s">
        <v>3</v>
      </c>
      <c r="F328" s="438"/>
      <c r="G328" s="3" t="s">
        <v>4</v>
      </c>
      <c r="H328" s="136" t="s">
        <v>53</v>
      </c>
      <c r="I328" s="31"/>
      <c r="J328" s="2"/>
      <c r="K328" s="28"/>
    </row>
    <row r="329" spans="1:12" s="1" customFormat="1" ht="12.75" customHeight="1" x14ac:dyDescent="0.25">
      <c r="A329" s="2"/>
      <c r="B329" s="439" t="s">
        <v>136</v>
      </c>
      <c r="C329" s="439"/>
      <c r="D329" s="439"/>
      <c r="E329" s="439" t="s">
        <v>137</v>
      </c>
      <c r="F329" s="439"/>
      <c r="G329" s="4" t="s">
        <v>138</v>
      </c>
      <c r="H329" s="52" t="s">
        <v>45</v>
      </c>
      <c r="I329" s="45"/>
      <c r="J329" s="2"/>
      <c r="K329" s="28"/>
    </row>
    <row r="330" spans="1:12" s="1" customFormat="1" ht="12.75" customHeight="1" x14ac:dyDescent="0.25">
      <c r="A330" s="2"/>
      <c r="B330" s="3" t="s">
        <v>9</v>
      </c>
      <c r="C330" s="5" t="s">
        <v>10</v>
      </c>
      <c r="D330" s="3" t="s">
        <v>11</v>
      </c>
      <c r="E330" s="5" t="s">
        <v>12</v>
      </c>
      <c r="F330" s="3" t="s">
        <v>13</v>
      </c>
      <c r="G330" s="5" t="s">
        <v>14</v>
      </c>
      <c r="H330" s="48" t="s">
        <v>15</v>
      </c>
      <c r="I330" s="3" t="s">
        <v>16</v>
      </c>
      <c r="J330" s="2"/>
      <c r="K330" s="28"/>
    </row>
    <row r="331" spans="1:12" s="1" customFormat="1" ht="12.75" customHeight="1" x14ac:dyDescent="0.25">
      <c r="A331" s="2"/>
      <c r="B331" s="2" t="s">
        <v>27</v>
      </c>
      <c r="C331" s="6">
        <v>37396</v>
      </c>
      <c r="D331" s="6">
        <v>6500</v>
      </c>
      <c r="E331" s="6">
        <f>C331*8.33%</f>
        <v>3115.0868</v>
      </c>
      <c r="F331" s="6">
        <v>541</v>
      </c>
      <c r="G331" s="15">
        <f>$G$14+$G$33+$G$52+$G$72+$G$92+$G$111+$G$130+$G$150+$G$169+$G$189+$G$208+$G$228+$G$247+$G$267+$G$287+$G$307+$G$326</f>
        <v>225063.91552468657</v>
      </c>
      <c r="H331" s="15">
        <f t="shared" ref="H331:H342" si="76">E331-F331</f>
        <v>2574.0868</v>
      </c>
      <c r="I331" s="31"/>
      <c r="J331" s="16"/>
      <c r="K331" s="15">
        <f>(G331)*($H$329/12)</f>
        <v>1594.20273496653</v>
      </c>
    </row>
    <row r="332" spans="1:12" s="1" customFormat="1" ht="12.75" customHeight="1" x14ac:dyDescent="0.25">
      <c r="A332" s="2"/>
      <c r="B332" s="2" t="s">
        <v>28</v>
      </c>
      <c r="C332" s="6">
        <v>37396</v>
      </c>
      <c r="D332" s="6">
        <v>6500</v>
      </c>
      <c r="E332" s="6">
        <f t="shared" ref="E332:E342" si="77">C332*8.33%</f>
        <v>3115.0868</v>
      </c>
      <c r="F332" s="6">
        <v>541</v>
      </c>
      <c r="G332" s="15">
        <f t="shared" ref="G332:G342" si="78">$G331+$H331</f>
        <v>227638.00232468656</v>
      </c>
      <c r="H332" s="15">
        <f t="shared" si="76"/>
        <v>2574.0868</v>
      </c>
      <c r="I332" s="31"/>
      <c r="J332" s="16"/>
      <c r="K332" s="15">
        <f t="shared" ref="K332:K342" si="79">(G332)*($H$329/12)</f>
        <v>1612.4358497998633</v>
      </c>
    </row>
    <row r="333" spans="1:12" s="1" customFormat="1" ht="12.75" customHeight="1" x14ac:dyDescent="0.25">
      <c r="A333" s="2"/>
      <c r="B333" s="2" t="s">
        <v>29</v>
      </c>
      <c r="C333" s="6">
        <v>37396</v>
      </c>
      <c r="D333" s="6">
        <v>6500</v>
      </c>
      <c r="E333" s="6">
        <f t="shared" si="77"/>
        <v>3115.0868</v>
      </c>
      <c r="F333" s="6">
        <v>541</v>
      </c>
      <c r="G333" s="15">
        <f t="shared" si="78"/>
        <v>230212.08912468655</v>
      </c>
      <c r="H333" s="15">
        <f t="shared" si="76"/>
        <v>2574.0868</v>
      </c>
      <c r="I333" s="31"/>
      <c r="J333" s="16"/>
      <c r="K333" s="15">
        <f t="shared" si="79"/>
        <v>1630.6689646331965</v>
      </c>
    </row>
    <row r="334" spans="1:12" s="1" customFormat="1" ht="12.75" customHeight="1" x14ac:dyDescent="0.25">
      <c r="A334" s="2"/>
      <c r="B334" s="2" t="s">
        <v>30</v>
      </c>
      <c r="C334" s="6">
        <v>37396</v>
      </c>
      <c r="D334" s="6">
        <v>6500</v>
      </c>
      <c r="E334" s="6">
        <f t="shared" si="77"/>
        <v>3115.0868</v>
      </c>
      <c r="F334" s="6">
        <v>541</v>
      </c>
      <c r="G334" s="15">
        <f t="shared" si="78"/>
        <v>232786.17592468654</v>
      </c>
      <c r="H334" s="15">
        <f t="shared" si="76"/>
        <v>2574.0868</v>
      </c>
      <c r="I334" s="31"/>
      <c r="J334" s="16"/>
      <c r="K334" s="15">
        <f t="shared" si="79"/>
        <v>1648.9020794665298</v>
      </c>
    </row>
    <row r="335" spans="1:12" s="1" customFormat="1" ht="12.75" customHeight="1" x14ac:dyDescent="0.25">
      <c r="A335" s="2"/>
      <c r="B335" s="2" t="s">
        <v>31</v>
      </c>
      <c r="C335" s="6">
        <v>38527</v>
      </c>
      <c r="D335" s="6">
        <v>6500</v>
      </c>
      <c r="E335" s="6">
        <f t="shared" si="77"/>
        <v>3209.2991000000002</v>
      </c>
      <c r="F335" s="6">
        <v>541</v>
      </c>
      <c r="G335" s="15">
        <f t="shared" si="78"/>
        <v>235360.26272468653</v>
      </c>
      <c r="H335" s="15">
        <f t="shared" si="76"/>
        <v>2668.2991000000002</v>
      </c>
      <c r="I335" s="31"/>
      <c r="J335" s="16"/>
      <c r="K335" s="15">
        <f t="shared" si="79"/>
        <v>1667.1351942998631</v>
      </c>
      <c r="L335" s="1" t="s">
        <v>54</v>
      </c>
    </row>
    <row r="336" spans="1:12" s="1" customFormat="1" ht="12.75" customHeight="1" x14ac:dyDescent="0.25">
      <c r="A336" s="2"/>
      <c r="B336" s="2" t="s">
        <v>32</v>
      </c>
      <c r="C336" s="6">
        <v>38527</v>
      </c>
      <c r="D336" s="6">
        <v>6500</v>
      </c>
      <c r="E336" s="6">
        <f t="shared" si="77"/>
        <v>3209.2991000000002</v>
      </c>
      <c r="F336" s="6">
        <v>541</v>
      </c>
      <c r="G336" s="15">
        <f t="shared" si="78"/>
        <v>238028.56182468653</v>
      </c>
      <c r="H336" s="15">
        <f t="shared" si="76"/>
        <v>2668.2991000000002</v>
      </c>
      <c r="I336" s="31"/>
      <c r="J336" s="16"/>
      <c r="K336" s="15">
        <f t="shared" si="79"/>
        <v>1686.0356462581965</v>
      </c>
    </row>
    <row r="337" spans="1:11" s="1" customFormat="1" ht="12.75" customHeight="1" x14ac:dyDescent="0.25">
      <c r="A337" s="2"/>
      <c r="B337" s="2" t="s">
        <v>33</v>
      </c>
      <c r="C337" s="6">
        <v>38527</v>
      </c>
      <c r="D337" s="6">
        <v>6500</v>
      </c>
      <c r="E337" s="6">
        <f t="shared" si="77"/>
        <v>3209.2991000000002</v>
      </c>
      <c r="F337" s="6">
        <v>541</v>
      </c>
      <c r="G337" s="15">
        <f t="shared" si="78"/>
        <v>240696.86092468654</v>
      </c>
      <c r="H337" s="15">
        <f t="shared" si="76"/>
        <v>2668.2991000000002</v>
      </c>
      <c r="I337" s="31"/>
      <c r="J337" s="16"/>
      <c r="K337" s="15">
        <f t="shared" si="79"/>
        <v>1704.9360982165297</v>
      </c>
    </row>
    <row r="338" spans="1:11" s="1" customFormat="1" ht="12.75" customHeight="1" x14ac:dyDescent="0.25">
      <c r="A338" s="2"/>
      <c r="B338" s="2" t="s">
        <v>17</v>
      </c>
      <c r="C338" s="6">
        <v>38527</v>
      </c>
      <c r="D338" s="6">
        <v>6500</v>
      </c>
      <c r="E338" s="6">
        <f t="shared" si="77"/>
        <v>3209.2991000000002</v>
      </c>
      <c r="F338" s="6">
        <v>541</v>
      </c>
      <c r="G338" s="15">
        <f t="shared" si="78"/>
        <v>243365.16002468654</v>
      </c>
      <c r="H338" s="15">
        <f t="shared" si="76"/>
        <v>2668.2991000000002</v>
      </c>
      <c r="I338" s="31"/>
      <c r="J338" s="16"/>
      <c r="K338" s="15">
        <f t="shared" si="79"/>
        <v>1723.8365501748631</v>
      </c>
    </row>
    <row r="339" spans="1:11" s="1" customFormat="1" ht="12.75" customHeight="1" x14ac:dyDescent="0.25">
      <c r="A339" s="2"/>
      <c r="B339" s="2" t="s">
        <v>18</v>
      </c>
      <c r="C339" s="6">
        <v>38527</v>
      </c>
      <c r="D339" s="6">
        <v>6500</v>
      </c>
      <c r="E339" s="6">
        <f t="shared" si="77"/>
        <v>3209.2991000000002</v>
      </c>
      <c r="F339" s="6">
        <v>541</v>
      </c>
      <c r="G339" s="15">
        <f t="shared" si="78"/>
        <v>246033.45912468655</v>
      </c>
      <c r="H339" s="15">
        <f t="shared" si="76"/>
        <v>2668.2991000000002</v>
      </c>
      <c r="I339" s="31"/>
      <c r="J339" s="16"/>
      <c r="K339" s="15">
        <f t="shared" si="79"/>
        <v>1742.7370021331965</v>
      </c>
    </row>
    <row r="340" spans="1:11" s="1" customFormat="1" ht="12.75" customHeight="1" x14ac:dyDescent="0.25">
      <c r="A340" s="2"/>
      <c r="B340" s="2" t="s">
        <v>19</v>
      </c>
      <c r="C340" s="6">
        <v>38527</v>
      </c>
      <c r="D340" s="6">
        <v>6500</v>
      </c>
      <c r="E340" s="6">
        <f t="shared" si="77"/>
        <v>3209.2991000000002</v>
      </c>
      <c r="F340" s="6">
        <v>541</v>
      </c>
      <c r="G340" s="15">
        <f t="shared" si="78"/>
        <v>248701.75822468655</v>
      </c>
      <c r="H340" s="15">
        <f t="shared" si="76"/>
        <v>2668.2991000000002</v>
      </c>
      <c r="I340" s="31"/>
      <c r="J340" s="16"/>
      <c r="K340" s="15">
        <f t="shared" si="79"/>
        <v>1761.6374540915299</v>
      </c>
    </row>
    <row r="341" spans="1:11" s="1" customFormat="1" ht="12.75" customHeight="1" x14ac:dyDescent="0.25">
      <c r="A341" s="2"/>
      <c r="B341" s="2" t="s">
        <v>20</v>
      </c>
      <c r="C341" s="6">
        <v>40386</v>
      </c>
      <c r="D341" s="6">
        <v>6500</v>
      </c>
      <c r="E341" s="6">
        <f t="shared" si="77"/>
        <v>3364.1538</v>
      </c>
      <c r="F341" s="6">
        <v>541</v>
      </c>
      <c r="G341" s="15">
        <f t="shared" si="78"/>
        <v>251370.05732468655</v>
      </c>
      <c r="H341" s="15">
        <f t="shared" si="76"/>
        <v>2823.1538</v>
      </c>
      <c r="I341" s="31"/>
      <c r="J341" s="16"/>
      <c r="K341" s="15">
        <f t="shared" si="79"/>
        <v>1780.5379060498633</v>
      </c>
    </row>
    <row r="342" spans="1:11" s="1" customFormat="1" ht="12.75" customHeight="1" x14ac:dyDescent="0.25">
      <c r="A342" s="2"/>
      <c r="B342" s="2" t="s">
        <v>21</v>
      </c>
      <c r="C342" s="6">
        <v>40386</v>
      </c>
      <c r="D342" s="6">
        <v>6500</v>
      </c>
      <c r="E342" s="6">
        <f t="shared" si="77"/>
        <v>3364.1538</v>
      </c>
      <c r="F342" s="6">
        <v>541</v>
      </c>
      <c r="G342" s="15">
        <f t="shared" si="78"/>
        <v>254193.21112468655</v>
      </c>
      <c r="H342" s="15">
        <f t="shared" si="76"/>
        <v>2823.1538</v>
      </c>
      <c r="I342" s="31"/>
      <c r="J342" s="16"/>
      <c r="K342" s="15">
        <f t="shared" si="79"/>
        <v>1800.5352454665299</v>
      </c>
    </row>
    <row r="343" spans="1:11" s="1" customFormat="1" ht="12.75" customHeight="1" x14ac:dyDescent="0.25">
      <c r="A343" s="2"/>
      <c r="B343" s="7" t="s">
        <v>22</v>
      </c>
      <c r="C343" s="8">
        <f>SUM(C331:C342)</f>
        <v>461518</v>
      </c>
      <c r="D343" s="9" t="s">
        <v>23</v>
      </c>
      <c r="E343" s="8">
        <f>SUM(E331:E342)</f>
        <v>38444.449399999998</v>
      </c>
      <c r="F343" s="8">
        <f>SUM(F331:F342)</f>
        <v>6492</v>
      </c>
      <c r="G343" s="30">
        <f>SUM(G331:G342)</f>
        <v>2873449.5141962385</v>
      </c>
      <c r="H343" s="30">
        <f>SUM(H331:H342)</f>
        <v>31952.449400000001</v>
      </c>
      <c r="I343" s="38">
        <f>H329/12</f>
        <v>7.0833333333333338E-3</v>
      </c>
      <c r="J343" s="23"/>
      <c r="K343" s="30">
        <f>SUM(K331:K342)</f>
        <v>20353.600725556691</v>
      </c>
    </row>
    <row r="344" spans="1:11" s="1" customFormat="1" ht="12.75" customHeight="1" x14ac:dyDescent="0.25">
      <c r="A344" s="2"/>
      <c r="B344" s="2"/>
      <c r="C344" s="2"/>
      <c r="D344" s="2"/>
      <c r="E344" s="2"/>
      <c r="F344" s="2"/>
      <c r="G344" s="15"/>
      <c r="H344" s="15"/>
      <c r="I344" s="31"/>
      <c r="J344" s="16"/>
      <c r="K344" s="15"/>
    </row>
    <row r="345" spans="1:11" s="1" customFormat="1" ht="12.75" customHeight="1" x14ac:dyDescent="0.25">
      <c r="A345" s="2"/>
      <c r="B345" s="2" t="s">
        <v>24</v>
      </c>
      <c r="C345" s="10">
        <f>G343*I343</f>
        <v>20353.600725556691</v>
      </c>
      <c r="D345" s="2"/>
      <c r="E345" s="2"/>
      <c r="F345" s="2" t="s">
        <v>25</v>
      </c>
      <c r="G345" s="73">
        <f>$C345+$H343</f>
        <v>52306.050125556692</v>
      </c>
      <c r="H345" s="15"/>
      <c r="I345" s="15">
        <f>SUM($G$14,$G$33,$G$52,$G$72,$G$92,$G$111,$G$130,$G$150,$G$169,$G$189,$G$208,$G$228,$G$247,$G$267,$G$287,$G$307,$G$326,$G$345)</f>
        <v>277369.96565024328</v>
      </c>
      <c r="J345" s="143" t="str">
        <f>IF($K343=$C345,"Intt OK","Intt CHECK IT")</f>
        <v>Intt OK</v>
      </c>
      <c r="K345" s="15"/>
    </row>
    <row r="346" spans="1:11" s="1" customFormat="1" ht="12.75" customHeight="1" x14ac:dyDescent="0.25">
      <c r="H346" s="53"/>
      <c r="I346" s="135" t="str">
        <f>IF($I345=$G350,"OK","CHECK IT")</f>
        <v>OK</v>
      </c>
      <c r="J346" s="2"/>
      <c r="K346" s="28"/>
    </row>
    <row r="347" spans="1:11" s="1" customFormat="1" ht="12.75" customHeight="1" x14ac:dyDescent="0.25">
      <c r="A347" s="2"/>
      <c r="B347" s="438" t="s">
        <v>2</v>
      </c>
      <c r="C347" s="438"/>
      <c r="D347" s="438"/>
      <c r="E347" s="438" t="s">
        <v>3</v>
      </c>
      <c r="F347" s="438"/>
      <c r="G347" s="3" t="s">
        <v>4</v>
      </c>
      <c r="H347" s="136" t="s">
        <v>55</v>
      </c>
      <c r="I347" s="31"/>
      <c r="J347" s="2"/>
      <c r="K347" s="28"/>
    </row>
    <row r="348" spans="1:11" s="1" customFormat="1" ht="12.75" customHeight="1" x14ac:dyDescent="0.25">
      <c r="A348" s="2"/>
      <c r="B348" s="439" t="s">
        <v>136</v>
      </c>
      <c r="C348" s="439"/>
      <c r="D348" s="439"/>
      <c r="E348" s="439" t="s">
        <v>137</v>
      </c>
      <c r="F348" s="439"/>
      <c r="G348" s="4" t="s">
        <v>138</v>
      </c>
      <c r="H348" s="52" t="s">
        <v>56</v>
      </c>
      <c r="I348" s="45"/>
      <c r="J348" s="2"/>
      <c r="K348" s="28"/>
    </row>
    <row r="349" spans="1:11" s="1" customFormat="1" ht="12.75" customHeight="1" x14ac:dyDescent="0.25">
      <c r="A349" s="2"/>
      <c r="B349" s="3" t="s">
        <v>9</v>
      </c>
      <c r="C349" s="5" t="s">
        <v>10</v>
      </c>
      <c r="D349" s="3" t="s">
        <v>11</v>
      </c>
      <c r="E349" s="5" t="s">
        <v>12</v>
      </c>
      <c r="F349" s="3" t="s">
        <v>13</v>
      </c>
      <c r="G349" s="5" t="s">
        <v>14</v>
      </c>
      <c r="H349" s="48" t="s">
        <v>15</v>
      </c>
      <c r="I349" s="3" t="s">
        <v>16</v>
      </c>
      <c r="J349" s="2"/>
      <c r="K349" s="28"/>
    </row>
    <row r="350" spans="1:11" s="1" customFormat="1" ht="12.75" customHeight="1" x14ac:dyDescent="0.25">
      <c r="A350" s="2"/>
      <c r="B350" s="2" t="s">
        <v>27</v>
      </c>
      <c r="C350" s="6">
        <v>40386</v>
      </c>
      <c r="D350" s="6">
        <v>6500</v>
      </c>
      <c r="E350" s="6">
        <f>C350*8.33%</f>
        <v>3364.1538</v>
      </c>
      <c r="F350" s="6">
        <v>541</v>
      </c>
      <c r="G350" s="15">
        <f>$G$14+$G$33+$G$52+$G$72+$G$92+$G$111+$G$130+$G$150+$G$169+$G$189+$G$208+$G$228+$G$247+$G$267+$G$287+$G$307+$G$326+$G$345</f>
        <v>277369.96565024328</v>
      </c>
      <c r="H350" s="15">
        <f t="shared" ref="H350:H362" si="80">E350-F350</f>
        <v>2823.1538</v>
      </c>
      <c r="I350" s="31"/>
      <c r="J350" s="16"/>
      <c r="K350" s="15">
        <f>(G350)*($H$348/12)</f>
        <v>2022.489332866357</v>
      </c>
    </row>
    <row r="351" spans="1:11" s="1" customFormat="1" ht="12.75" customHeight="1" x14ac:dyDescent="0.25">
      <c r="A351" s="2"/>
      <c r="B351" s="2" t="s">
        <v>119</v>
      </c>
      <c r="C351" s="6">
        <v>0</v>
      </c>
      <c r="D351" s="6">
        <v>6500</v>
      </c>
      <c r="E351" s="6">
        <f t="shared" ref="E351:E362" si="81">C351*8.33%</f>
        <v>0</v>
      </c>
      <c r="F351" s="6">
        <v>0</v>
      </c>
      <c r="G351" s="15">
        <f t="shared" ref="G351:G362" si="82">$G350+$H350</f>
        <v>280193.11945024331</v>
      </c>
      <c r="H351" s="15">
        <f t="shared" si="80"/>
        <v>0</v>
      </c>
      <c r="I351" s="31"/>
      <c r="J351" s="16"/>
      <c r="K351" s="15">
        <f t="shared" ref="K351:K362" si="83">(G351)*($H$348/12)</f>
        <v>2043.0748293246907</v>
      </c>
    </row>
    <row r="352" spans="1:11" s="1" customFormat="1" ht="12.75" customHeight="1" x14ac:dyDescent="0.25">
      <c r="A352" s="2"/>
      <c r="B352" s="2" t="s">
        <v>28</v>
      </c>
      <c r="C352" s="6">
        <v>40386</v>
      </c>
      <c r="D352" s="6">
        <v>6500</v>
      </c>
      <c r="E352" s="6">
        <f t="shared" si="81"/>
        <v>3364.1538</v>
      </c>
      <c r="F352" s="6">
        <v>541</v>
      </c>
      <c r="G352" s="15">
        <f t="shared" si="82"/>
        <v>280193.11945024331</v>
      </c>
      <c r="H352" s="15">
        <f t="shared" si="80"/>
        <v>2823.1538</v>
      </c>
      <c r="I352" s="31"/>
      <c r="J352" s="16"/>
      <c r="K352" s="15">
        <f t="shared" si="83"/>
        <v>2043.0748293246907</v>
      </c>
    </row>
    <row r="353" spans="1:11" s="1" customFormat="1" ht="12.75" customHeight="1" x14ac:dyDescent="0.25">
      <c r="A353" s="2"/>
      <c r="B353" s="2" t="s">
        <v>29</v>
      </c>
      <c r="C353" s="6">
        <v>40386</v>
      </c>
      <c r="D353" s="6">
        <v>6500</v>
      </c>
      <c r="E353" s="6">
        <f t="shared" si="81"/>
        <v>3364.1538</v>
      </c>
      <c r="F353" s="6">
        <v>541</v>
      </c>
      <c r="G353" s="15">
        <f t="shared" si="82"/>
        <v>283016.27325024328</v>
      </c>
      <c r="H353" s="15">
        <f t="shared" si="80"/>
        <v>2823.1538</v>
      </c>
      <c r="I353" s="31"/>
      <c r="J353" s="16"/>
      <c r="K353" s="15">
        <f t="shared" si="83"/>
        <v>2063.6603257830238</v>
      </c>
    </row>
    <row r="354" spans="1:11" s="1" customFormat="1" ht="12.75" customHeight="1" x14ac:dyDescent="0.25">
      <c r="A354" s="2"/>
      <c r="B354" s="2" t="s">
        <v>30</v>
      </c>
      <c r="C354" s="6">
        <v>40386</v>
      </c>
      <c r="D354" s="6">
        <v>6500</v>
      </c>
      <c r="E354" s="6">
        <f t="shared" si="81"/>
        <v>3364.1538</v>
      </c>
      <c r="F354" s="6">
        <v>541</v>
      </c>
      <c r="G354" s="15">
        <f t="shared" si="82"/>
        <v>285839.42705024325</v>
      </c>
      <c r="H354" s="15">
        <f t="shared" si="80"/>
        <v>2823.1538</v>
      </c>
      <c r="I354" s="31"/>
      <c r="J354" s="16"/>
      <c r="K354" s="15">
        <f t="shared" si="83"/>
        <v>2084.245822241357</v>
      </c>
    </row>
    <row r="355" spans="1:11" s="1" customFormat="1" ht="12.75" customHeight="1" x14ac:dyDescent="0.25">
      <c r="A355" s="2"/>
      <c r="B355" s="2" t="s">
        <v>31</v>
      </c>
      <c r="C355" s="6">
        <v>41450</v>
      </c>
      <c r="D355" s="6">
        <v>6500</v>
      </c>
      <c r="E355" s="6">
        <f t="shared" si="81"/>
        <v>3452.7849999999999</v>
      </c>
      <c r="F355" s="6">
        <v>541</v>
      </c>
      <c r="G355" s="15">
        <f t="shared" si="82"/>
        <v>288662.58085024322</v>
      </c>
      <c r="H355" s="15">
        <f t="shared" si="80"/>
        <v>2911.7849999999999</v>
      </c>
      <c r="I355" s="31"/>
      <c r="J355" s="16"/>
      <c r="K355" s="15">
        <f t="shared" si="83"/>
        <v>2104.8313186996897</v>
      </c>
    </row>
    <row r="356" spans="1:11" s="1" customFormat="1" ht="12.75" customHeight="1" x14ac:dyDescent="0.25">
      <c r="A356" s="2"/>
      <c r="B356" s="2" t="s">
        <v>32</v>
      </c>
      <c r="C356" s="6">
        <v>41450</v>
      </c>
      <c r="D356" s="6">
        <v>6500</v>
      </c>
      <c r="E356" s="6">
        <f t="shared" si="81"/>
        <v>3452.7849999999999</v>
      </c>
      <c r="F356" s="6">
        <v>541</v>
      </c>
      <c r="G356" s="15">
        <f t="shared" si="82"/>
        <v>291574.36585024319</v>
      </c>
      <c r="H356" s="15">
        <f t="shared" si="80"/>
        <v>2911.7849999999999</v>
      </c>
      <c r="I356" s="31"/>
      <c r="J356" s="16"/>
      <c r="K356" s="15">
        <f t="shared" si="83"/>
        <v>2126.06308432469</v>
      </c>
    </row>
    <row r="357" spans="1:11" s="1" customFormat="1" ht="12.75" customHeight="1" x14ac:dyDescent="0.25">
      <c r="A357" s="2"/>
      <c r="B357" s="2" t="s">
        <v>33</v>
      </c>
      <c r="C357" s="6">
        <v>41450</v>
      </c>
      <c r="D357" s="6">
        <v>6500</v>
      </c>
      <c r="E357" s="6">
        <f t="shared" si="81"/>
        <v>3452.7849999999999</v>
      </c>
      <c r="F357" s="6">
        <v>541</v>
      </c>
      <c r="G357" s="15">
        <f t="shared" si="82"/>
        <v>294486.15085024317</v>
      </c>
      <c r="H357" s="15">
        <f t="shared" si="80"/>
        <v>2911.7849999999999</v>
      </c>
      <c r="I357" s="31"/>
      <c r="J357" s="16"/>
      <c r="K357" s="15">
        <f t="shared" si="83"/>
        <v>2147.2948499496897</v>
      </c>
    </row>
    <row r="358" spans="1:11" s="1" customFormat="1" ht="12.75" customHeight="1" x14ac:dyDescent="0.25">
      <c r="A358" s="2"/>
      <c r="B358" s="2" t="s">
        <v>17</v>
      </c>
      <c r="C358" s="6">
        <v>41450</v>
      </c>
      <c r="D358" s="6">
        <v>6500</v>
      </c>
      <c r="E358" s="6">
        <f t="shared" si="81"/>
        <v>3452.7849999999999</v>
      </c>
      <c r="F358" s="6">
        <v>541</v>
      </c>
      <c r="G358" s="15">
        <f t="shared" si="82"/>
        <v>297397.93585024314</v>
      </c>
      <c r="H358" s="15">
        <f t="shared" si="80"/>
        <v>2911.7849999999999</v>
      </c>
      <c r="I358" s="31"/>
      <c r="J358" s="16"/>
      <c r="K358" s="15">
        <f t="shared" si="83"/>
        <v>2168.5266155746895</v>
      </c>
    </row>
    <row r="359" spans="1:11" s="1" customFormat="1" ht="12.75" customHeight="1" x14ac:dyDescent="0.25">
      <c r="A359" s="2"/>
      <c r="B359" s="2" t="s">
        <v>18</v>
      </c>
      <c r="C359" s="6">
        <v>41450</v>
      </c>
      <c r="D359" s="6">
        <v>6500</v>
      </c>
      <c r="E359" s="6">
        <f t="shared" si="81"/>
        <v>3452.7849999999999</v>
      </c>
      <c r="F359" s="6">
        <v>541</v>
      </c>
      <c r="G359" s="15">
        <f t="shared" si="82"/>
        <v>300309.72085024312</v>
      </c>
      <c r="H359" s="15">
        <f t="shared" si="80"/>
        <v>2911.7849999999999</v>
      </c>
      <c r="I359" s="31"/>
      <c r="J359" s="16"/>
      <c r="K359" s="15">
        <f t="shared" si="83"/>
        <v>2189.7583811996892</v>
      </c>
    </row>
    <row r="360" spans="1:11" s="1" customFormat="1" ht="12.75" customHeight="1" x14ac:dyDescent="0.25">
      <c r="A360" s="2"/>
      <c r="B360" s="2" t="s">
        <v>19</v>
      </c>
      <c r="C360" s="6">
        <v>41450</v>
      </c>
      <c r="D360" s="6">
        <v>6500</v>
      </c>
      <c r="E360" s="6">
        <f t="shared" si="81"/>
        <v>3452.7849999999999</v>
      </c>
      <c r="F360" s="6">
        <v>541</v>
      </c>
      <c r="G360" s="15">
        <f t="shared" si="82"/>
        <v>303221.50585024309</v>
      </c>
      <c r="H360" s="15">
        <f t="shared" si="80"/>
        <v>2911.7849999999999</v>
      </c>
      <c r="I360" s="31"/>
      <c r="J360" s="16"/>
      <c r="K360" s="15">
        <f t="shared" si="83"/>
        <v>2210.990146824689</v>
      </c>
    </row>
    <row r="361" spans="1:11" s="1" customFormat="1" ht="12.75" customHeight="1" x14ac:dyDescent="0.25">
      <c r="A361" s="2"/>
      <c r="B361" s="2" t="s">
        <v>20</v>
      </c>
      <c r="C361" s="6">
        <v>43087</v>
      </c>
      <c r="D361" s="6">
        <v>6500</v>
      </c>
      <c r="E361" s="6">
        <f t="shared" si="81"/>
        <v>3589.1471000000001</v>
      </c>
      <c r="F361" s="6">
        <v>541</v>
      </c>
      <c r="G361" s="15">
        <f t="shared" si="82"/>
        <v>306133.29085024307</v>
      </c>
      <c r="H361" s="15">
        <f t="shared" si="80"/>
        <v>3048.1471000000001</v>
      </c>
      <c r="I361" s="31"/>
      <c r="J361" s="16"/>
      <c r="K361" s="15">
        <f t="shared" si="83"/>
        <v>2232.2219124496887</v>
      </c>
    </row>
    <row r="362" spans="1:11" s="1" customFormat="1" ht="12.75" customHeight="1" x14ac:dyDescent="0.25">
      <c r="A362" s="2"/>
      <c r="B362" s="2" t="s">
        <v>21</v>
      </c>
      <c r="C362" s="6">
        <v>43087</v>
      </c>
      <c r="D362" s="6">
        <v>6500</v>
      </c>
      <c r="E362" s="6">
        <f t="shared" si="81"/>
        <v>3589.1471000000001</v>
      </c>
      <c r="F362" s="6">
        <v>541</v>
      </c>
      <c r="G362" s="15">
        <f t="shared" si="82"/>
        <v>309181.43795024307</v>
      </c>
      <c r="H362" s="15">
        <f t="shared" si="80"/>
        <v>3048.1471000000001</v>
      </c>
      <c r="I362" s="41"/>
      <c r="J362" s="16"/>
      <c r="K362" s="15">
        <f t="shared" si="83"/>
        <v>2254.4479850538555</v>
      </c>
    </row>
    <row r="363" spans="1:11" s="1" customFormat="1" ht="12.75" customHeight="1" x14ac:dyDescent="0.25">
      <c r="A363" s="2"/>
      <c r="B363" s="7" t="s">
        <v>22</v>
      </c>
      <c r="C363" s="8">
        <f>SUM(C350:C362)</f>
        <v>496418</v>
      </c>
      <c r="D363" s="9" t="s">
        <v>23</v>
      </c>
      <c r="E363" s="8">
        <f>SUM(E350:E362)</f>
        <v>41351.619400000003</v>
      </c>
      <c r="F363" s="8">
        <f>SUM(F350:F362)</f>
        <v>6492</v>
      </c>
      <c r="G363" s="30">
        <f>SUM(G350:G362)</f>
        <v>3797578.8937531617</v>
      </c>
      <c r="H363" s="30">
        <f>SUM(H350:H362)</f>
        <v>34859.619400000003</v>
      </c>
      <c r="I363" s="38">
        <f>H348/12</f>
        <v>7.2916666666666659E-3</v>
      </c>
      <c r="J363" s="23"/>
      <c r="K363" s="30">
        <f>SUM(K350:K362)</f>
        <v>27690.679433616799</v>
      </c>
    </row>
    <row r="364" spans="1:11" s="1" customFormat="1" ht="12.75" customHeight="1" x14ac:dyDescent="0.25">
      <c r="A364" s="2"/>
      <c r="B364" s="2"/>
      <c r="C364" s="2"/>
      <c r="D364" s="2"/>
      <c r="E364" s="2"/>
      <c r="F364" s="2"/>
      <c r="G364" s="15"/>
      <c r="H364" s="15"/>
      <c r="I364" s="31"/>
      <c r="J364" s="16"/>
      <c r="K364" s="15"/>
    </row>
    <row r="365" spans="1:11" s="1" customFormat="1" ht="12.75" customHeight="1" x14ac:dyDescent="0.25">
      <c r="A365" s="2"/>
      <c r="B365" s="2" t="s">
        <v>24</v>
      </c>
      <c r="C365" s="10">
        <f>G363*I363</f>
        <v>27690.679433616802</v>
      </c>
      <c r="D365" s="2"/>
      <c r="E365" s="2"/>
      <c r="F365" s="2" t="s">
        <v>25</v>
      </c>
      <c r="G365" s="73">
        <f>$C365+$H363</f>
        <v>62550.298833616805</v>
      </c>
      <c r="H365" s="15"/>
      <c r="I365" s="15">
        <f>SUM($G$14,$G$33,$G$52,$G$72,$G$92,$G$111,$G$130,$G$150,$G$169,$G$189,$G$208,$G$228,$G$247,$G$267,$G$287,$G$307,$G$326,$G$345,$G$365)</f>
        <v>339920.26448386011</v>
      </c>
      <c r="J365" s="143" t="str">
        <f>IF($K363=$C365,"Intt OK","Intt CHECK IT")</f>
        <v>Intt OK</v>
      </c>
      <c r="K365" s="15"/>
    </row>
    <row r="366" spans="1:11" s="1" customFormat="1" ht="12.75" customHeight="1" x14ac:dyDescent="0.25">
      <c r="H366" s="53"/>
      <c r="I366" s="135" t="str">
        <f>IF($I365=$G370,"OK","CHECK IT")</f>
        <v>OK</v>
      </c>
      <c r="J366" s="2"/>
      <c r="K366" s="28"/>
    </row>
    <row r="367" spans="1:11" s="1" customFormat="1" ht="12.75" customHeight="1" x14ac:dyDescent="0.25">
      <c r="A367" s="2"/>
      <c r="B367" s="438" t="s">
        <v>2</v>
      </c>
      <c r="C367" s="438"/>
      <c r="D367" s="438"/>
      <c r="E367" s="438" t="s">
        <v>3</v>
      </c>
      <c r="F367" s="438"/>
      <c r="G367" s="3" t="s">
        <v>4</v>
      </c>
      <c r="H367" s="136" t="s">
        <v>57</v>
      </c>
      <c r="I367" s="31"/>
      <c r="J367" s="2"/>
      <c r="K367" s="28"/>
    </row>
    <row r="368" spans="1:11" s="1" customFormat="1" ht="12.75" customHeight="1" x14ac:dyDescent="0.25">
      <c r="A368" s="2"/>
      <c r="B368" s="439" t="s">
        <v>136</v>
      </c>
      <c r="C368" s="439"/>
      <c r="D368" s="439"/>
      <c r="E368" s="439" t="s">
        <v>137</v>
      </c>
      <c r="F368" s="439"/>
      <c r="G368" s="4" t="s">
        <v>138</v>
      </c>
      <c r="H368" s="52" t="s">
        <v>56</v>
      </c>
      <c r="I368" s="45"/>
      <c r="J368" s="2"/>
      <c r="K368" s="28"/>
    </row>
    <row r="369" spans="1:11" s="1" customFormat="1" ht="12.75" customHeight="1" x14ac:dyDescent="0.25">
      <c r="A369" s="2"/>
      <c r="B369" s="3" t="s">
        <v>9</v>
      </c>
      <c r="C369" s="5" t="s">
        <v>10</v>
      </c>
      <c r="D369" s="3" t="s">
        <v>11</v>
      </c>
      <c r="E369" s="5" t="s">
        <v>12</v>
      </c>
      <c r="F369" s="3" t="s">
        <v>13</v>
      </c>
      <c r="G369" s="5" t="s">
        <v>14</v>
      </c>
      <c r="H369" s="48" t="s">
        <v>15</v>
      </c>
      <c r="I369" s="3" t="s">
        <v>16</v>
      </c>
      <c r="J369" s="2"/>
      <c r="K369" s="28"/>
    </row>
    <row r="370" spans="1:11" s="1" customFormat="1" ht="12.75" customHeight="1" x14ac:dyDescent="0.25">
      <c r="A370" s="2"/>
      <c r="B370" s="2" t="s">
        <v>27</v>
      </c>
      <c r="C370" s="6">
        <v>43087</v>
      </c>
      <c r="D370" s="6">
        <v>6500</v>
      </c>
      <c r="E370" s="6">
        <f>C370*8.33%</f>
        <v>3589.1471000000001</v>
      </c>
      <c r="F370" s="6">
        <v>541</v>
      </c>
      <c r="G370" s="15">
        <f>$G$14+$G$33+$G$52+$G$72+$G$92+$G$111+$G$130+$G$150+$G$169+$G$189+$G$208+$G$228+$G$247+$G$267+$G$287+$G$307+$G$326+$G$345+$G$365</f>
        <v>339920.26448386011</v>
      </c>
      <c r="H370" s="15">
        <f t="shared" ref="H370:H381" si="84">E370-F370</f>
        <v>3048.1471000000001</v>
      </c>
      <c r="I370" s="31"/>
      <c r="J370" s="16"/>
      <c r="K370" s="15">
        <f>(G370)*($H$368/12)</f>
        <v>2478.5852618614799</v>
      </c>
    </row>
    <row r="371" spans="1:11" s="1" customFormat="1" ht="12.75" customHeight="1" x14ac:dyDescent="0.25">
      <c r="A371" s="2"/>
      <c r="B371" s="2" t="s">
        <v>28</v>
      </c>
      <c r="C371" s="6">
        <v>43087</v>
      </c>
      <c r="D371" s="6">
        <v>6500</v>
      </c>
      <c r="E371" s="6">
        <f t="shared" ref="E371:E381" si="85">C371*8.33%</f>
        <v>3589.1471000000001</v>
      </c>
      <c r="F371" s="6">
        <v>541</v>
      </c>
      <c r="G371" s="15">
        <f t="shared" ref="G371:G381" si="86">$G370+$H370</f>
        <v>342968.41158386011</v>
      </c>
      <c r="H371" s="15">
        <f t="shared" si="84"/>
        <v>3048.1471000000001</v>
      </c>
      <c r="I371" s="31"/>
      <c r="J371" s="16"/>
      <c r="K371" s="15">
        <f t="shared" ref="K371:K381" si="87">(G371)*($H$368/12)</f>
        <v>2500.8113344656463</v>
      </c>
    </row>
    <row r="372" spans="1:11" s="1" customFormat="1" ht="12.75" customHeight="1" x14ac:dyDescent="0.25">
      <c r="A372" s="2"/>
      <c r="B372" s="2" t="s">
        <v>29</v>
      </c>
      <c r="C372" s="6">
        <v>43087</v>
      </c>
      <c r="D372" s="6">
        <v>6500</v>
      </c>
      <c r="E372" s="6">
        <f t="shared" si="85"/>
        <v>3589.1471000000001</v>
      </c>
      <c r="F372" s="6">
        <v>541</v>
      </c>
      <c r="G372" s="15">
        <f t="shared" si="86"/>
        <v>346016.55868386012</v>
      </c>
      <c r="H372" s="15">
        <f t="shared" si="84"/>
        <v>3048.1471000000001</v>
      </c>
      <c r="I372" s="31"/>
      <c r="J372" s="16"/>
      <c r="K372" s="15">
        <f t="shared" si="87"/>
        <v>2523.0374070698131</v>
      </c>
    </row>
    <row r="373" spans="1:11" s="1" customFormat="1" ht="12.75" customHeight="1" x14ac:dyDescent="0.25">
      <c r="A373" s="2"/>
      <c r="B373" s="2" t="s">
        <v>30</v>
      </c>
      <c r="C373" s="6">
        <v>43087</v>
      </c>
      <c r="D373" s="6">
        <v>6500</v>
      </c>
      <c r="E373" s="6">
        <f t="shared" si="85"/>
        <v>3589.1471000000001</v>
      </c>
      <c r="F373" s="6">
        <v>541</v>
      </c>
      <c r="G373" s="15">
        <f t="shared" si="86"/>
        <v>349064.70578386012</v>
      </c>
      <c r="H373" s="15">
        <f t="shared" si="84"/>
        <v>3048.1471000000001</v>
      </c>
      <c r="I373" s="31"/>
      <c r="J373" s="16"/>
      <c r="K373" s="15">
        <f t="shared" si="87"/>
        <v>2545.2634796739799</v>
      </c>
    </row>
    <row r="374" spans="1:11" s="1" customFormat="1" ht="12.75" customHeight="1" x14ac:dyDescent="0.25">
      <c r="A374" s="2"/>
      <c r="B374" s="2" t="s">
        <v>31</v>
      </c>
      <c r="C374" s="6">
        <v>45046</v>
      </c>
      <c r="D374" s="6">
        <v>6500</v>
      </c>
      <c r="E374" s="6">
        <f t="shared" si="85"/>
        <v>3752.3317999999999</v>
      </c>
      <c r="F374" s="6">
        <v>541</v>
      </c>
      <c r="G374" s="15">
        <f t="shared" si="86"/>
        <v>352112.85288386012</v>
      </c>
      <c r="H374" s="15">
        <f t="shared" si="84"/>
        <v>3211.3317999999999</v>
      </c>
      <c r="I374" s="31"/>
      <c r="J374" s="16"/>
      <c r="K374" s="15">
        <f t="shared" si="87"/>
        <v>2567.4895522781462</v>
      </c>
    </row>
    <row r="375" spans="1:11" s="1" customFormat="1" ht="12.75" customHeight="1" x14ac:dyDescent="0.25">
      <c r="A375" s="2"/>
      <c r="B375" s="2" t="s">
        <v>32</v>
      </c>
      <c r="C375" s="6">
        <v>45046</v>
      </c>
      <c r="D375" s="6">
        <v>6500</v>
      </c>
      <c r="E375" s="6">
        <f t="shared" si="85"/>
        <v>3752.3317999999999</v>
      </c>
      <c r="F375" s="6">
        <v>541</v>
      </c>
      <c r="G375" s="15">
        <f t="shared" si="86"/>
        <v>355324.1846838601</v>
      </c>
      <c r="H375" s="15">
        <f t="shared" si="84"/>
        <v>3211.3317999999999</v>
      </c>
      <c r="I375" s="31"/>
      <c r="J375" s="16"/>
      <c r="K375" s="15">
        <f t="shared" si="87"/>
        <v>2590.9055133198131</v>
      </c>
    </row>
    <row r="376" spans="1:11" s="1" customFormat="1" ht="12.75" customHeight="1" x14ac:dyDescent="0.25">
      <c r="A376" s="2"/>
      <c r="B376" s="2" t="s">
        <v>33</v>
      </c>
      <c r="C376" s="6">
        <v>45046</v>
      </c>
      <c r="D376" s="6">
        <v>15000</v>
      </c>
      <c r="E376" s="6">
        <f t="shared" si="85"/>
        <v>3752.3317999999999</v>
      </c>
      <c r="F376" s="6">
        <v>1250</v>
      </c>
      <c r="G376" s="15">
        <f t="shared" si="86"/>
        <v>358535.51648386009</v>
      </c>
      <c r="H376" s="15">
        <f t="shared" si="84"/>
        <v>2502.3317999999999</v>
      </c>
      <c r="I376" s="31"/>
      <c r="J376" s="16"/>
      <c r="K376" s="15">
        <f t="shared" si="87"/>
        <v>2614.3214743614794</v>
      </c>
    </row>
    <row r="377" spans="1:11" s="1" customFormat="1" ht="12.75" customHeight="1" x14ac:dyDescent="0.25">
      <c r="A377" s="2"/>
      <c r="B377" s="2" t="s">
        <v>17</v>
      </c>
      <c r="C377" s="6">
        <v>45046</v>
      </c>
      <c r="D377" s="6">
        <v>15000</v>
      </c>
      <c r="E377" s="6">
        <f t="shared" si="85"/>
        <v>3752.3317999999999</v>
      </c>
      <c r="F377" s="6">
        <v>1250</v>
      </c>
      <c r="G377" s="15">
        <f t="shared" si="86"/>
        <v>361037.84828386008</v>
      </c>
      <c r="H377" s="15">
        <f t="shared" si="84"/>
        <v>2502.3317999999999</v>
      </c>
      <c r="I377" s="31"/>
      <c r="J377" s="16"/>
      <c r="K377" s="15">
        <f t="shared" si="87"/>
        <v>2632.5676437364796</v>
      </c>
    </row>
    <row r="378" spans="1:11" s="1" customFormat="1" ht="12.75" customHeight="1" x14ac:dyDescent="0.25">
      <c r="A378" s="2"/>
      <c r="B378" s="2" t="s">
        <v>18</v>
      </c>
      <c r="C378" s="6">
        <v>45046</v>
      </c>
      <c r="D378" s="6">
        <v>15000</v>
      </c>
      <c r="E378" s="6">
        <f t="shared" si="85"/>
        <v>3752.3317999999999</v>
      </c>
      <c r="F378" s="6">
        <v>1250</v>
      </c>
      <c r="G378" s="15">
        <f t="shared" si="86"/>
        <v>363540.18008386006</v>
      </c>
      <c r="H378" s="15">
        <f t="shared" si="84"/>
        <v>2502.3317999999999</v>
      </c>
      <c r="I378" s="31"/>
      <c r="J378" s="16"/>
      <c r="K378" s="15">
        <f t="shared" si="87"/>
        <v>2650.8138131114792</v>
      </c>
    </row>
    <row r="379" spans="1:11" s="1" customFormat="1" ht="12.75" customHeight="1" x14ac:dyDescent="0.25">
      <c r="A379" s="2"/>
      <c r="B379" s="2" t="s">
        <v>19</v>
      </c>
      <c r="C379" s="6">
        <v>45046</v>
      </c>
      <c r="D379" s="6">
        <v>15000</v>
      </c>
      <c r="E379" s="6">
        <f t="shared" si="85"/>
        <v>3752.3317999999999</v>
      </c>
      <c r="F379" s="6">
        <v>1250</v>
      </c>
      <c r="G379" s="15">
        <f t="shared" si="86"/>
        <v>366042.51188386005</v>
      </c>
      <c r="H379" s="15">
        <f t="shared" si="84"/>
        <v>2502.3317999999999</v>
      </c>
      <c r="I379" s="31"/>
      <c r="J379" s="16"/>
      <c r="K379" s="15">
        <f t="shared" si="87"/>
        <v>2669.0599824864794</v>
      </c>
    </row>
    <row r="380" spans="1:11" s="1" customFormat="1" ht="12.75" customHeight="1" x14ac:dyDescent="0.25">
      <c r="A380" s="2"/>
      <c r="B380" s="2" t="s">
        <v>20</v>
      </c>
      <c r="C380" s="6">
        <v>48461</v>
      </c>
      <c r="D380" s="6">
        <v>15000</v>
      </c>
      <c r="E380" s="6">
        <f t="shared" si="85"/>
        <v>4036.8013000000001</v>
      </c>
      <c r="F380" s="6">
        <v>1250</v>
      </c>
      <c r="G380" s="15">
        <f t="shared" si="86"/>
        <v>368544.84368386003</v>
      </c>
      <c r="H380" s="15">
        <f t="shared" si="84"/>
        <v>2786.8013000000001</v>
      </c>
      <c r="I380" s="31"/>
      <c r="J380" s="16"/>
      <c r="K380" s="15">
        <f t="shared" si="87"/>
        <v>2687.3061518614791</v>
      </c>
    </row>
    <row r="381" spans="1:11" s="1" customFormat="1" ht="12.75" customHeight="1" x14ac:dyDescent="0.25">
      <c r="A381" s="2"/>
      <c r="B381" s="2" t="s">
        <v>21</v>
      </c>
      <c r="C381" s="6">
        <v>48460</v>
      </c>
      <c r="D381" s="6">
        <v>15000</v>
      </c>
      <c r="E381" s="6">
        <f t="shared" si="85"/>
        <v>4036.7179999999998</v>
      </c>
      <c r="F381" s="6">
        <v>1250</v>
      </c>
      <c r="G381" s="15">
        <f t="shared" si="86"/>
        <v>371331.64498386002</v>
      </c>
      <c r="H381" s="15">
        <f t="shared" si="84"/>
        <v>2786.7179999999998</v>
      </c>
      <c r="I381" s="31"/>
      <c r="J381" s="16"/>
      <c r="K381" s="15">
        <f t="shared" si="87"/>
        <v>2707.6265780073122</v>
      </c>
    </row>
    <row r="382" spans="1:11" s="1" customFormat="1" ht="12.75" customHeight="1" x14ac:dyDescent="0.25">
      <c r="A382" s="2"/>
      <c r="B382" s="7" t="s">
        <v>22</v>
      </c>
      <c r="C382" s="8">
        <f>SUM(C370:C381)</f>
        <v>539545</v>
      </c>
      <c r="D382" s="9" t="s">
        <v>23</v>
      </c>
      <c r="E382" s="8">
        <f>SUM(E370:E381)</f>
        <v>44944.0985</v>
      </c>
      <c r="F382" s="8">
        <f>SUM(F370:F381)</f>
        <v>10746</v>
      </c>
      <c r="G382" s="30">
        <f>SUM(G370:G381)</f>
        <v>4274439.523506321</v>
      </c>
      <c r="H382" s="30">
        <f>SUM(H370:H381)</f>
        <v>34198.0985</v>
      </c>
      <c r="I382" s="38">
        <f>H368/12</f>
        <v>7.2916666666666659E-3</v>
      </c>
      <c r="J382" s="23"/>
      <c r="K382" s="30">
        <f>SUM(K370:K381)</f>
        <v>31167.788192233584</v>
      </c>
    </row>
    <row r="383" spans="1:11" s="1" customFormat="1" ht="12.75" customHeight="1" x14ac:dyDescent="0.25">
      <c r="A383" s="2"/>
      <c r="B383" s="2"/>
      <c r="C383" s="2"/>
      <c r="D383" s="2"/>
      <c r="E383" s="2"/>
      <c r="F383" s="2"/>
      <c r="G383" s="15"/>
      <c r="H383" s="15"/>
      <c r="I383" s="31"/>
      <c r="J383" s="16"/>
      <c r="K383" s="15"/>
    </row>
    <row r="384" spans="1:11" s="1" customFormat="1" ht="12.75" customHeight="1" x14ac:dyDescent="0.25">
      <c r="A384" s="2"/>
      <c r="B384" s="2" t="s">
        <v>24</v>
      </c>
      <c r="C384" s="10">
        <f>G382*I382</f>
        <v>31167.788192233587</v>
      </c>
      <c r="D384" s="2"/>
      <c r="E384" s="2"/>
      <c r="F384" s="2" t="s">
        <v>25</v>
      </c>
      <c r="G384" s="73">
        <f>$C384+$H382</f>
        <v>65365.886692233587</v>
      </c>
      <c r="H384" s="15"/>
      <c r="I384" s="15">
        <f>SUM($G$14,$G$33,$G$52,$G$72,$G$92,$G$111,$G$130,$G$150,$G$169,$G$189,$G$208,$G$228,$G$247,$G$267,$G$287,$G$307,$G$326,$G$345,$G$365,$G$384)</f>
        <v>405286.15117609373</v>
      </c>
      <c r="J384" s="143" t="str">
        <f>IF($K382=$C384,"Intt OK","Intt CHECK IT")</f>
        <v>Intt OK</v>
      </c>
      <c r="K384" s="15"/>
    </row>
    <row r="385" spans="1:11" ht="12.75" customHeight="1" x14ac:dyDescent="0.25">
      <c r="I385" s="135" t="str">
        <f>IF($I384=$G389,"OK","CHECK IT")</f>
        <v>OK</v>
      </c>
    </row>
    <row r="386" spans="1:11" s="1" customFormat="1" ht="12.75" customHeight="1" x14ac:dyDescent="0.25">
      <c r="A386" s="2"/>
      <c r="B386" s="438" t="s">
        <v>2</v>
      </c>
      <c r="C386" s="438"/>
      <c r="D386" s="438"/>
      <c r="E386" s="438" t="s">
        <v>3</v>
      </c>
      <c r="F386" s="438"/>
      <c r="G386" s="3" t="s">
        <v>4</v>
      </c>
      <c r="H386" s="136" t="s">
        <v>58</v>
      </c>
      <c r="I386" s="31"/>
      <c r="J386" s="2"/>
      <c r="K386" s="28"/>
    </row>
    <row r="387" spans="1:11" s="1" customFormat="1" ht="12.75" customHeight="1" x14ac:dyDescent="0.25">
      <c r="A387" s="2"/>
      <c r="B387" s="439" t="s">
        <v>136</v>
      </c>
      <c r="C387" s="439"/>
      <c r="D387" s="439"/>
      <c r="E387" s="439" t="s">
        <v>137</v>
      </c>
      <c r="F387" s="439"/>
      <c r="G387" s="4" t="s">
        <v>138</v>
      </c>
      <c r="H387" s="56">
        <v>8.7999999999999995E-2</v>
      </c>
      <c r="I387" s="45"/>
      <c r="J387" s="2"/>
      <c r="K387" s="28"/>
    </row>
    <row r="388" spans="1:11" s="1" customFormat="1" ht="12.75" customHeight="1" x14ac:dyDescent="0.25">
      <c r="A388" s="2"/>
      <c r="B388" s="3" t="s">
        <v>9</v>
      </c>
      <c r="C388" s="5" t="s">
        <v>10</v>
      </c>
      <c r="D388" s="3" t="s">
        <v>11</v>
      </c>
      <c r="E388" s="5" t="s">
        <v>12</v>
      </c>
      <c r="F388" s="3" t="s">
        <v>13</v>
      </c>
      <c r="G388" s="5" t="s">
        <v>14</v>
      </c>
      <c r="H388" s="48" t="s">
        <v>15</v>
      </c>
      <c r="I388" s="3" t="s">
        <v>16</v>
      </c>
      <c r="J388" s="2"/>
      <c r="K388" s="28"/>
    </row>
    <row r="389" spans="1:11" s="1" customFormat="1" ht="12.75" customHeight="1" x14ac:dyDescent="0.25">
      <c r="A389" s="2"/>
      <c r="B389" s="2" t="s">
        <v>27</v>
      </c>
      <c r="C389" s="6">
        <v>48461</v>
      </c>
      <c r="D389" s="6">
        <v>15000</v>
      </c>
      <c r="E389" s="6">
        <f>C389*8.33%</f>
        <v>4036.8013000000001</v>
      </c>
      <c r="F389" s="6">
        <v>1250</v>
      </c>
      <c r="G389" s="15">
        <f>$G$14+$G$33+$G$52+$G$72+$G$92+$G$111+$G$130+$G$150+$G$169+$G$189+$G$208+$G$228+$G$247+$G$267+$G$287+$G$307+$G$326+$G$345+$G$365+$G$384</f>
        <v>405286.15117609373</v>
      </c>
      <c r="H389" s="15">
        <f t="shared" ref="H389:H400" si="88">E389-F389</f>
        <v>2786.8013000000001</v>
      </c>
      <c r="I389" s="31"/>
      <c r="J389" s="16"/>
      <c r="K389" s="15">
        <f>(G389)*($H$387/12)</f>
        <v>2972.0984419580204</v>
      </c>
    </row>
    <row r="390" spans="1:11" s="1" customFormat="1" ht="12.75" customHeight="1" x14ac:dyDescent="0.25">
      <c r="A390" s="2"/>
      <c r="B390" s="2" t="s">
        <v>28</v>
      </c>
      <c r="C390" s="6">
        <v>48461</v>
      </c>
      <c r="D390" s="6">
        <v>15000</v>
      </c>
      <c r="E390" s="6">
        <f t="shared" ref="E390:E400" si="89">C390*8.33%</f>
        <v>4036.8013000000001</v>
      </c>
      <c r="F390" s="6">
        <v>1250</v>
      </c>
      <c r="G390" s="15">
        <f t="shared" ref="G390:G400" si="90">$G389+$H389</f>
        <v>408072.95247609372</v>
      </c>
      <c r="H390" s="15">
        <f t="shared" si="88"/>
        <v>2786.8013000000001</v>
      </c>
      <c r="I390" s="31"/>
      <c r="J390" s="16"/>
      <c r="K390" s="15">
        <f t="shared" ref="K390:K400" si="91">(G390)*($H$387/12)</f>
        <v>2992.5349848246874</v>
      </c>
    </row>
    <row r="391" spans="1:11" s="1" customFormat="1" ht="12.75" customHeight="1" x14ac:dyDescent="0.25">
      <c r="A391" s="2"/>
      <c r="B391" s="2" t="s">
        <v>29</v>
      </c>
      <c r="C391" s="6">
        <v>48461</v>
      </c>
      <c r="D391" s="6">
        <v>15000</v>
      </c>
      <c r="E391" s="6">
        <f t="shared" si="89"/>
        <v>4036.8013000000001</v>
      </c>
      <c r="F391" s="6">
        <v>1250</v>
      </c>
      <c r="G391" s="15">
        <f t="shared" si="90"/>
        <v>410859.75377609371</v>
      </c>
      <c r="H391" s="15">
        <f t="shared" si="88"/>
        <v>2786.8013000000001</v>
      </c>
      <c r="I391" s="31"/>
      <c r="J391" s="16"/>
      <c r="K391" s="15">
        <f t="shared" si="91"/>
        <v>3012.9715276913539</v>
      </c>
    </row>
    <row r="392" spans="1:11" s="1" customFormat="1" ht="12.75" customHeight="1" x14ac:dyDescent="0.25">
      <c r="A392" s="2"/>
      <c r="B392" s="2" t="s">
        <v>30</v>
      </c>
      <c r="C392" s="6">
        <v>48461</v>
      </c>
      <c r="D392" s="6">
        <v>15000</v>
      </c>
      <c r="E392" s="6">
        <f t="shared" si="89"/>
        <v>4036.8013000000001</v>
      </c>
      <c r="F392" s="6">
        <v>1250</v>
      </c>
      <c r="G392" s="15">
        <f t="shared" si="90"/>
        <v>413646.5550760937</v>
      </c>
      <c r="H392" s="15">
        <f t="shared" si="88"/>
        <v>2786.8013000000001</v>
      </c>
      <c r="I392" s="31" t="s">
        <v>54</v>
      </c>
      <c r="J392" s="16"/>
      <c r="K392" s="15">
        <f t="shared" si="91"/>
        <v>3033.4080705580204</v>
      </c>
    </row>
    <row r="393" spans="1:11" s="1" customFormat="1" ht="12.75" customHeight="1" x14ac:dyDescent="0.25">
      <c r="A393" s="2"/>
      <c r="B393" s="2" t="s">
        <v>31</v>
      </c>
      <c r="C393" s="6">
        <v>49929</v>
      </c>
      <c r="D393" s="6">
        <v>15000</v>
      </c>
      <c r="E393" s="6">
        <f t="shared" si="89"/>
        <v>4159.0856999999996</v>
      </c>
      <c r="F393" s="6">
        <v>1250</v>
      </c>
      <c r="G393" s="15">
        <f t="shared" si="90"/>
        <v>416433.3563760937</v>
      </c>
      <c r="H393" s="15">
        <f t="shared" si="88"/>
        <v>2909.0856999999996</v>
      </c>
      <c r="I393" s="31"/>
      <c r="J393" s="16"/>
      <c r="K393" s="15">
        <f t="shared" si="91"/>
        <v>3053.8446134246869</v>
      </c>
    </row>
    <row r="394" spans="1:11" s="1" customFormat="1" ht="12.75" customHeight="1" x14ac:dyDescent="0.25">
      <c r="A394" s="2"/>
      <c r="B394" s="2" t="s">
        <v>32</v>
      </c>
      <c r="C394" s="6">
        <v>49929</v>
      </c>
      <c r="D394" s="6">
        <v>15000</v>
      </c>
      <c r="E394" s="6">
        <f t="shared" si="89"/>
        <v>4159.0856999999996</v>
      </c>
      <c r="F394" s="6">
        <v>1250</v>
      </c>
      <c r="G394" s="15">
        <f t="shared" si="90"/>
        <v>419342.44207609369</v>
      </c>
      <c r="H394" s="15">
        <f t="shared" si="88"/>
        <v>2909.0856999999996</v>
      </c>
      <c r="I394" s="31"/>
      <c r="J394" s="16"/>
      <c r="K394" s="15">
        <f t="shared" si="91"/>
        <v>3075.1779085580201</v>
      </c>
    </row>
    <row r="395" spans="1:11" s="1" customFormat="1" ht="12.75" customHeight="1" x14ac:dyDescent="0.25">
      <c r="A395" s="2"/>
      <c r="B395" s="2" t="s">
        <v>33</v>
      </c>
      <c r="C395" s="6">
        <v>49929</v>
      </c>
      <c r="D395" s="6">
        <v>15000</v>
      </c>
      <c r="E395" s="6">
        <f t="shared" si="89"/>
        <v>4159.0856999999996</v>
      </c>
      <c r="F395" s="6">
        <v>1250</v>
      </c>
      <c r="G395" s="15">
        <f t="shared" si="90"/>
        <v>422251.52777609369</v>
      </c>
      <c r="H395" s="15">
        <f t="shared" si="88"/>
        <v>2909.0856999999996</v>
      </c>
      <c r="I395" s="31"/>
      <c r="J395" s="16"/>
      <c r="K395" s="15">
        <f t="shared" si="91"/>
        <v>3096.5112036913538</v>
      </c>
    </row>
    <row r="396" spans="1:11" s="1" customFormat="1" ht="12.75" customHeight="1" x14ac:dyDescent="0.25">
      <c r="A396" s="2"/>
      <c r="B396" s="2" t="s">
        <v>17</v>
      </c>
      <c r="C396" s="6">
        <v>49929</v>
      </c>
      <c r="D396" s="6">
        <v>15000</v>
      </c>
      <c r="E396" s="6">
        <f t="shared" si="89"/>
        <v>4159.0856999999996</v>
      </c>
      <c r="F396" s="6">
        <v>1250</v>
      </c>
      <c r="G396" s="15">
        <f t="shared" si="90"/>
        <v>425160.61347609368</v>
      </c>
      <c r="H396" s="15">
        <f t="shared" si="88"/>
        <v>2909.0856999999996</v>
      </c>
      <c r="I396" s="31"/>
      <c r="J396" s="16"/>
      <c r="K396" s="15">
        <f t="shared" si="91"/>
        <v>3117.844498824687</v>
      </c>
    </row>
    <row r="397" spans="1:11" s="1" customFormat="1" ht="12.75" customHeight="1" x14ac:dyDescent="0.25">
      <c r="A397" s="2"/>
      <c r="B397" s="2" t="s">
        <v>18</v>
      </c>
      <c r="C397" s="6">
        <v>49929</v>
      </c>
      <c r="D397" s="6">
        <v>15000</v>
      </c>
      <c r="E397" s="6">
        <f t="shared" si="89"/>
        <v>4159.0856999999996</v>
      </c>
      <c r="F397" s="6">
        <v>1250</v>
      </c>
      <c r="G397" s="15">
        <f t="shared" si="90"/>
        <v>428069.69917609368</v>
      </c>
      <c r="H397" s="15">
        <f t="shared" si="88"/>
        <v>2909.0856999999996</v>
      </c>
      <c r="I397" s="31"/>
      <c r="J397" s="16"/>
      <c r="K397" s="15">
        <f t="shared" si="91"/>
        <v>3139.1777939580202</v>
      </c>
    </row>
    <row r="398" spans="1:11" s="1" customFormat="1" ht="12.75" customHeight="1" x14ac:dyDescent="0.25">
      <c r="A398" s="2"/>
      <c r="B398" s="2" t="s">
        <v>19</v>
      </c>
      <c r="C398" s="6">
        <v>49929</v>
      </c>
      <c r="D398" s="6">
        <v>15000</v>
      </c>
      <c r="E398" s="6">
        <f t="shared" si="89"/>
        <v>4159.0856999999996</v>
      </c>
      <c r="F398" s="6">
        <v>1250</v>
      </c>
      <c r="G398" s="15">
        <f t="shared" si="90"/>
        <v>430978.78487609368</v>
      </c>
      <c r="H398" s="15">
        <f t="shared" si="88"/>
        <v>2909.0856999999996</v>
      </c>
      <c r="I398" s="31"/>
      <c r="J398" s="16"/>
      <c r="K398" s="15">
        <f t="shared" si="91"/>
        <v>3160.5110890913534</v>
      </c>
    </row>
    <row r="399" spans="1:11" s="1" customFormat="1" ht="12.75" customHeight="1" x14ac:dyDescent="0.25">
      <c r="A399" s="2"/>
      <c r="B399" s="2" t="s">
        <v>20</v>
      </c>
      <c r="C399" s="6">
        <v>52955</v>
      </c>
      <c r="D399" s="6">
        <v>15000</v>
      </c>
      <c r="E399" s="6">
        <f t="shared" si="89"/>
        <v>4411.1514999999999</v>
      </c>
      <c r="F399" s="6">
        <v>1250</v>
      </c>
      <c r="G399" s="15">
        <f t="shared" si="90"/>
        <v>433887.87057609367</v>
      </c>
      <c r="H399" s="15">
        <f t="shared" si="88"/>
        <v>3161.1514999999999</v>
      </c>
      <c r="I399" s="31"/>
      <c r="J399" s="16"/>
      <c r="K399" s="15">
        <f t="shared" si="91"/>
        <v>3181.844384224687</v>
      </c>
    </row>
    <row r="400" spans="1:11" s="1" customFormat="1" ht="12.75" customHeight="1" x14ac:dyDescent="0.25">
      <c r="A400" s="2"/>
      <c r="B400" s="2" t="s">
        <v>21</v>
      </c>
      <c r="C400" s="6">
        <v>52955</v>
      </c>
      <c r="D400" s="6">
        <v>15000</v>
      </c>
      <c r="E400" s="6">
        <f t="shared" si="89"/>
        <v>4411.1514999999999</v>
      </c>
      <c r="F400" s="6">
        <v>1250</v>
      </c>
      <c r="G400" s="15">
        <f t="shared" si="90"/>
        <v>437049.02207609365</v>
      </c>
      <c r="H400" s="15">
        <f t="shared" si="88"/>
        <v>3161.1514999999999</v>
      </c>
      <c r="I400" s="31"/>
      <c r="J400" s="16"/>
      <c r="K400" s="15">
        <f t="shared" si="91"/>
        <v>3205.0261618913532</v>
      </c>
    </row>
    <row r="401" spans="1:11" s="1" customFormat="1" ht="12.75" customHeight="1" x14ac:dyDescent="0.25">
      <c r="A401" s="2"/>
      <c r="B401" s="7" t="s">
        <v>22</v>
      </c>
      <c r="C401" s="8">
        <f>SUM(C389:C400)</f>
        <v>599328</v>
      </c>
      <c r="D401" s="9" t="s">
        <v>23</v>
      </c>
      <c r="E401" s="8">
        <f>SUM(E389:E400)</f>
        <v>49924.022399999987</v>
      </c>
      <c r="F401" s="8">
        <f>SUM(F389:F400)</f>
        <v>15000</v>
      </c>
      <c r="G401" s="30">
        <f>SUM(G389:G400)</f>
        <v>5051038.7289131237</v>
      </c>
      <c r="H401" s="30">
        <f>SUM(H389:H400)</f>
        <v>34924.022400000002</v>
      </c>
      <c r="I401" s="38">
        <f>H387/12</f>
        <v>7.3333333333333332E-3</v>
      </c>
      <c r="J401" s="23"/>
      <c r="K401" s="30">
        <f>SUM(K389:K400)</f>
        <v>37040.950678696237</v>
      </c>
    </row>
    <row r="402" spans="1:11" s="1" customFormat="1" ht="12.75" customHeight="1" x14ac:dyDescent="0.25">
      <c r="A402" s="2"/>
      <c r="B402" s="2"/>
      <c r="C402" s="2"/>
      <c r="D402" s="2"/>
      <c r="E402" s="2"/>
      <c r="F402" s="2"/>
      <c r="G402" s="15"/>
      <c r="H402" s="15"/>
      <c r="I402" s="31"/>
      <c r="J402" s="16"/>
      <c r="K402" s="15"/>
    </row>
    <row r="403" spans="1:11" s="1" customFormat="1" ht="12.75" customHeight="1" x14ac:dyDescent="0.25">
      <c r="A403" s="2"/>
      <c r="B403" s="2" t="s">
        <v>24</v>
      </c>
      <c r="C403" s="10">
        <f>G401*I401</f>
        <v>37040.950678696237</v>
      </c>
      <c r="D403" s="2"/>
      <c r="E403" s="2"/>
      <c r="F403" s="2" t="s">
        <v>25</v>
      </c>
      <c r="G403" s="73">
        <f>$C403+$H401</f>
        <v>71964.973078696232</v>
      </c>
      <c r="H403" s="15"/>
      <c r="I403" s="15">
        <f>SUM($G$14,$G$33,$G$52,$G$72,$G$92,$G$111,$G$130,$G$150,$G$169,$G$189,$G$208,$G$228,$G$247,$G$267,$G$287,$G$307,$G$326,$G$345,$G$365,$G$384,$G$403)</f>
        <v>477251.12425478996</v>
      </c>
      <c r="J403" s="143" t="str">
        <f>IF($K401=$C403,"Intt OK","Intt CHECK IT")</f>
        <v>Intt OK</v>
      </c>
      <c r="K403" s="15"/>
    </row>
    <row r="404" spans="1:11" ht="12.75" customHeight="1" x14ac:dyDescent="0.25">
      <c r="I404" s="135" t="str">
        <f>IF($I403=$G408,"OK","CHECK IT")</f>
        <v>OK</v>
      </c>
    </row>
    <row r="405" spans="1:11" s="1" customFormat="1" ht="12.75" customHeight="1" x14ac:dyDescent="0.25">
      <c r="A405" s="2"/>
      <c r="B405" s="438" t="s">
        <v>2</v>
      </c>
      <c r="C405" s="438"/>
      <c r="D405" s="438"/>
      <c r="E405" s="438" t="s">
        <v>3</v>
      </c>
      <c r="F405" s="438"/>
      <c r="G405" s="3" t="s">
        <v>4</v>
      </c>
      <c r="H405" s="136" t="s">
        <v>59</v>
      </c>
      <c r="I405" s="31"/>
      <c r="J405" s="2"/>
      <c r="K405" s="28"/>
    </row>
    <row r="406" spans="1:11" s="1" customFormat="1" ht="12.75" customHeight="1" x14ac:dyDescent="0.25">
      <c r="A406" s="2"/>
      <c r="B406" s="439" t="s">
        <v>136</v>
      </c>
      <c r="C406" s="439"/>
      <c r="D406" s="439"/>
      <c r="E406" s="439" t="s">
        <v>137</v>
      </c>
      <c r="F406" s="439"/>
      <c r="G406" s="4" t="s">
        <v>138</v>
      </c>
      <c r="H406" s="56">
        <v>8.6499999999999994E-2</v>
      </c>
      <c r="I406" s="45"/>
      <c r="J406" s="2"/>
      <c r="K406" s="28"/>
    </row>
    <row r="407" spans="1:11" s="1" customFormat="1" ht="12.75" customHeight="1" x14ac:dyDescent="0.25">
      <c r="A407" s="2"/>
      <c r="B407" s="3" t="s">
        <v>9</v>
      </c>
      <c r="C407" s="5" t="s">
        <v>10</v>
      </c>
      <c r="D407" s="3" t="s">
        <v>11</v>
      </c>
      <c r="E407" s="5" t="s">
        <v>12</v>
      </c>
      <c r="F407" s="3" t="s">
        <v>13</v>
      </c>
      <c r="G407" s="5" t="s">
        <v>14</v>
      </c>
      <c r="H407" s="48" t="s">
        <v>15</v>
      </c>
      <c r="I407" s="3" t="s">
        <v>16</v>
      </c>
      <c r="J407" s="2"/>
      <c r="K407" s="28"/>
    </row>
    <row r="408" spans="1:11" s="1" customFormat="1" ht="12.75" customHeight="1" x14ac:dyDescent="0.25">
      <c r="A408" s="2"/>
      <c r="B408" s="2" t="s">
        <v>27</v>
      </c>
      <c r="C408" s="6">
        <v>52955</v>
      </c>
      <c r="D408" s="6">
        <v>15000</v>
      </c>
      <c r="E408" s="6">
        <f>C408*8.33%</f>
        <v>4411.1514999999999</v>
      </c>
      <c r="F408" s="6">
        <v>1250</v>
      </c>
      <c r="G408" s="15">
        <f>$G$14+G$33+$G$52+$G$72+$G$92+$G$111+$G$130+$G$150+$G$169+$G$189+$G$208+$G$228+$G$247+$G$267+$G$287+$G$307+$G$326+$G$345+$G$365+$G$384+$G$403</f>
        <v>477251.12425478996</v>
      </c>
      <c r="H408" s="15">
        <f t="shared" ref="H408:H419" si="92">E408-F408</f>
        <v>3161.1514999999999</v>
      </c>
      <c r="I408" s="31"/>
      <c r="J408" s="16"/>
      <c r="K408" s="15">
        <f>(G408)*($H$406/12)</f>
        <v>3440.1851873366109</v>
      </c>
    </row>
    <row r="409" spans="1:11" s="1" customFormat="1" ht="12.75" customHeight="1" x14ac:dyDescent="0.25">
      <c r="A409" s="2"/>
      <c r="B409" s="2" t="s">
        <v>28</v>
      </c>
      <c r="C409" s="6">
        <v>52955</v>
      </c>
      <c r="D409" s="6">
        <v>15000</v>
      </c>
      <c r="E409" s="6">
        <f t="shared" ref="E409:E419" si="93">C409*8.33%</f>
        <v>4411.1514999999999</v>
      </c>
      <c r="F409" s="6">
        <v>1250</v>
      </c>
      <c r="G409" s="15">
        <f t="shared" ref="G409:G419" si="94">$G408+$H408</f>
        <v>480412.27575478994</v>
      </c>
      <c r="H409" s="15">
        <f t="shared" si="92"/>
        <v>3161.1514999999999</v>
      </c>
      <c r="I409" s="31"/>
      <c r="J409" s="16"/>
      <c r="K409" s="15">
        <f t="shared" ref="K409:K419" si="95">(G409)*($H$406/12)</f>
        <v>3462.9718210657775</v>
      </c>
    </row>
    <row r="410" spans="1:11" s="1" customFormat="1" ht="12.75" customHeight="1" x14ac:dyDescent="0.25">
      <c r="A410" s="2"/>
      <c r="B410" s="2" t="s">
        <v>29</v>
      </c>
      <c r="C410" s="6">
        <v>52955</v>
      </c>
      <c r="D410" s="6">
        <v>15000</v>
      </c>
      <c r="E410" s="6">
        <f t="shared" si="93"/>
        <v>4411.1514999999999</v>
      </c>
      <c r="F410" s="6">
        <v>1250</v>
      </c>
      <c r="G410" s="15">
        <f t="shared" si="94"/>
        <v>483573.42725478992</v>
      </c>
      <c r="H410" s="15">
        <f t="shared" si="92"/>
        <v>3161.1514999999999</v>
      </c>
      <c r="I410" s="31"/>
      <c r="J410" s="16"/>
      <c r="K410" s="15">
        <f t="shared" si="95"/>
        <v>3485.7584547949436</v>
      </c>
    </row>
    <row r="411" spans="1:11" s="1" customFormat="1" ht="12.75" customHeight="1" x14ac:dyDescent="0.25">
      <c r="A411" s="2"/>
      <c r="B411" s="2" t="s">
        <v>30</v>
      </c>
      <c r="C411" s="6">
        <v>52955</v>
      </c>
      <c r="D411" s="6">
        <v>15000</v>
      </c>
      <c r="E411" s="6">
        <f t="shared" si="93"/>
        <v>4411.1514999999999</v>
      </c>
      <c r="F411" s="6">
        <v>1250</v>
      </c>
      <c r="G411" s="15">
        <f t="shared" si="94"/>
        <v>486734.57875478989</v>
      </c>
      <c r="H411" s="15">
        <f t="shared" si="92"/>
        <v>3161.1514999999999</v>
      </c>
      <c r="I411" s="31" t="s">
        <v>54</v>
      </c>
      <c r="J411" s="16"/>
      <c r="K411" s="15">
        <f t="shared" si="95"/>
        <v>3508.5450885241103</v>
      </c>
    </row>
    <row r="412" spans="1:11" s="1" customFormat="1" ht="12.75" customHeight="1" x14ac:dyDescent="0.25">
      <c r="A412" s="2"/>
      <c r="B412" s="2" t="s">
        <v>31</v>
      </c>
      <c r="C412" s="6">
        <v>54548</v>
      </c>
      <c r="D412" s="6">
        <v>15000</v>
      </c>
      <c r="E412" s="6">
        <f t="shared" si="93"/>
        <v>4543.8483999999999</v>
      </c>
      <c r="F412" s="6">
        <v>1250</v>
      </c>
      <c r="G412" s="15">
        <f t="shared" si="94"/>
        <v>489895.73025478987</v>
      </c>
      <c r="H412" s="15">
        <f t="shared" si="92"/>
        <v>3293.8483999999999</v>
      </c>
      <c r="I412" s="31"/>
      <c r="J412" s="16"/>
      <c r="K412" s="15">
        <f t="shared" si="95"/>
        <v>3531.3317222532769</v>
      </c>
    </row>
    <row r="413" spans="1:11" s="1" customFormat="1" ht="12.75" customHeight="1" x14ac:dyDescent="0.25">
      <c r="A413" s="2"/>
      <c r="B413" s="2" t="s">
        <v>32</v>
      </c>
      <c r="C413" s="6">
        <v>54548</v>
      </c>
      <c r="D413" s="6">
        <v>15000</v>
      </c>
      <c r="E413" s="6">
        <f t="shared" si="93"/>
        <v>4543.8483999999999</v>
      </c>
      <c r="F413" s="6">
        <v>1250</v>
      </c>
      <c r="G413" s="15">
        <f t="shared" si="94"/>
        <v>493189.57865478989</v>
      </c>
      <c r="H413" s="15">
        <f t="shared" si="92"/>
        <v>3293.8483999999999</v>
      </c>
      <c r="I413" s="31"/>
      <c r="J413" s="16"/>
      <c r="K413" s="15">
        <f t="shared" si="95"/>
        <v>3555.0748794699439</v>
      </c>
    </row>
    <row r="414" spans="1:11" s="1" customFormat="1" ht="12.75" customHeight="1" x14ac:dyDescent="0.25">
      <c r="A414" s="2"/>
      <c r="B414" s="2" t="s">
        <v>33</v>
      </c>
      <c r="C414" s="6">
        <v>54548</v>
      </c>
      <c r="D414" s="6">
        <v>15000</v>
      </c>
      <c r="E414" s="6">
        <f t="shared" si="93"/>
        <v>4543.8483999999999</v>
      </c>
      <c r="F414" s="6">
        <v>1250</v>
      </c>
      <c r="G414" s="15">
        <f t="shared" si="94"/>
        <v>496483.42705478991</v>
      </c>
      <c r="H414" s="15">
        <f t="shared" si="92"/>
        <v>3293.8483999999999</v>
      </c>
      <c r="I414" s="31"/>
      <c r="J414" s="16"/>
      <c r="K414" s="15">
        <f t="shared" si="95"/>
        <v>3578.8180366866104</v>
      </c>
    </row>
    <row r="415" spans="1:11" s="1" customFormat="1" ht="12.75" customHeight="1" x14ac:dyDescent="0.25">
      <c r="A415" s="2"/>
      <c r="B415" s="2" t="s">
        <v>17</v>
      </c>
      <c r="C415" s="6">
        <v>54548</v>
      </c>
      <c r="D415" s="6">
        <v>15000</v>
      </c>
      <c r="E415" s="6">
        <f t="shared" si="93"/>
        <v>4543.8483999999999</v>
      </c>
      <c r="F415" s="6">
        <v>1250</v>
      </c>
      <c r="G415" s="15">
        <f t="shared" si="94"/>
        <v>499777.27545478992</v>
      </c>
      <c r="H415" s="15">
        <f t="shared" si="92"/>
        <v>3293.8483999999999</v>
      </c>
      <c r="I415" s="31"/>
      <c r="J415" s="16"/>
      <c r="K415" s="15">
        <f t="shared" si="95"/>
        <v>3602.5611939032774</v>
      </c>
    </row>
    <row r="416" spans="1:11" s="1" customFormat="1" ht="12.75" customHeight="1" x14ac:dyDescent="0.25">
      <c r="A416" s="2"/>
      <c r="B416" s="2" t="s">
        <v>18</v>
      </c>
      <c r="C416" s="6">
        <v>54548</v>
      </c>
      <c r="D416" s="6">
        <v>15000</v>
      </c>
      <c r="E416" s="6">
        <f t="shared" si="93"/>
        <v>4543.8483999999999</v>
      </c>
      <c r="F416" s="6">
        <v>1250</v>
      </c>
      <c r="G416" s="15">
        <f t="shared" si="94"/>
        <v>503071.12385478994</v>
      </c>
      <c r="H416" s="15">
        <f t="shared" si="92"/>
        <v>3293.8483999999999</v>
      </c>
      <c r="I416" s="31"/>
      <c r="J416" s="16"/>
      <c r="K416" s="15">
        <f t="shared" si="95"/>
        <v>3626.3043511199439</v>
      </c>
    </row>
    <row r="417" spans="1:11" s="1" customFormat="1" ht="12.75" customHeight="1" x14ac:dyDescent="0.25">
      <c r="A417" s="2"/>
      <c r="B417" s="2" t="s">
        <v>19</v>
      </c>
      <c r="C417" s="6">
        <v>54548</v>
      </c>
      <c r="D417" s="6">
        <v>15000</v>
      </c>
      <c r="E417" s="6">
        <f t="shared" si="93"/>
        <v>4543.8483999999999</v>
      </c>
      <c r="F417" s="6">
        <v>1250</v>
      </c>
      <c r="G417" s="15">
        <f t="shared" si="94"/>
        <v>506364.97225478996</v>
      </c>
      <c r="H417" s="15">
        <f t="shared" si="92"/>
        <v>3293.8483999999999</v>
      </c>
      <c r="I417" s="31"/>
      <c r="J417" s="16"/>
      <c r="K417" s="15">
        <f t="shared" si="95"/>
        <v>3650.0475083366109</v>
      </c>
    </row>
    <row r="418" spans="1:11" s="1" customFormat="1" ht="12.75" customHeight="1" x14ac:dyDescent="0.25">
      <c r="A418" s="2"/>
      <c r="B418" s="2" t="s">
        <v>20</v>
      </c>
      <c r="C418" s="6">
        <v>57665</v>
      </c>
      <c r="D418" s="6">
        <v>15000</v>
      </c>
      <c r="E418" s="6">
        <f t="shared" si="93"/>
        <v>4803.4944999999998</v>
      </c>
      <c r="F418" s="6">
        <v>1250</v>
      </c>
      <c r="G418" s="15">
        <f t="shared" si="94"/>
        <v>509658.82065478998</v>
      </c>
      <c r="H418" s="15">
        <f t="shared" si="92"/>
        <v>3553.4944999999998</v>
      </c>
      <c r="I418" s="31"/>
      <c r="J418" s="16"/>
      <c r="K418" s="15">
        <f t="shared" si="95"/>
        <v>3673.7906655532774</v>
      </c>
    </row>
    <row r="419" spans="1:11" s="1" customFormat="1" ht="12.75" customHeight="1" x14ac:dyDescent="0.25">
      <c r="A419" s="2"/>
      <c r="B419" s="2" t="s">
        <v>21</v>
      </c>
      <c r="C419" s="6">
        <v>57665</v>
      </c>
      <c r="D419" s="6">
        <v>15000</v>
      </c>
      <c r="E419" s="6">
        <f t="shared" si="93"/>
        <v>4803.4944999999998</v>
      </c>
      <c r="F419" s="6">
        <v>1250</v>
      </c>
      <c r="G419" s="15">
        <f t="shared" si="94"/>
        <v>513212.31515478995</v>
      </c>
      <c r="H419" s="15">
        <f t="shared" si="92"/>
        <v>3553.4944999999998</v>
      </c>
      <c r="I419" s="31"/>
      <c r="J419" s="16"/>
      <c r="K419" s="15">
        <f t="shared" si="95"/>
        <v>3699.4054384074439</v>
      </c>
    </row>
    <row r="420" spans="1:11" s="1" customFormat="1" ht="12.75" customHeight="1" x14ac:dyDescent="0.25">
      <c r="A420" s="2"/>
      <c r="B420" s="7" t="s">
        <v>22</v>
      </c>
      <c r="C420" s="8">
        <f>SUM(C408:C419)</f>
        <v>654438</v>
      </c>
      <c r="D420" s="9" t="s">
        <v>23</v>
      </c>
      <c r="E420" s="8">
        <f>SUM(E408:E419)</f>
        <v>54514.685400000002</v>
      </c>
      <c r="F420" s="8">
        <f>SUM(F408:F419)</f>
        <v>15000</v>
      </c>
      <c r="G420" s="30">
        <f>SUM(G408:G419)</f>
        <v>5939624.64935748</v>
      </c>
      <c r="H420" s="30">
        <f>SUM(H408:H419)</f>
        <v>39514.685399999995</v>
      </c>
      <c r="I420" s="38">
        <f>H406/12</f>
        <v>7.2083333333333331E-3</v>
      </c>
      <c r="J420" s="23"/>
      <c r="K420" s="30">
        <f>SUM(K408:K419)</f>
        <v>42814.794347451825</v>
      </c>
    </row>
    <row r="421" spans="1:11" s="1" customFormat="1" ht="12.75" customHeight="1" x14ac:dyDescent="0.25">
      <c r="A421" s="2"/>
      <c r="B421" s="2"/>
      <c r="C421" s="2"/>
      <c r="D421" s="2"/>
      <c r="E421" s="2"/>
      <c r="F421" s="2"/>
      <c r="G421" s="15"/>
      <c r="H421" s="15"/>
      <c r="I421" s="31"/>
      <c r="J421" s="16"/>
      <c r="K421" s="15"/>
    </row>
    <row r="422" spans="1:11" s="1" customFormat="1" ht="12.75" customHeight="1" x14ac:dyDescent="0.25">
      <c r="A422" s="2"/>
      <c r="B422" s="2" t="s">
        <v>24</v>
      </c>
      <c r="C422" s="10">
        <f>G420*I420</f>
        <v>42814.794347451832</v>
      </c>
      <c r="D422" s="2"/>
      <c r="E422" s="2"/>
      <c r="F422" s="2" t="s">
        <v>25</v>
      </c>
      <c r="G422" s="73">
        <f>$C422+$H420</f>
        <v>82329.479747451827</v>
      </c>
      <c r="H422" s="15"/>
      <c r="I422" s="15">
        <f>SUM($G$14,$G$33,$G$52,$G$72,$G$92,$G$111,$G$130,$G$150,$G$169,$G$189,$G$208,$G$228,$G$247,$G$267,$G$287,$G$307,$G$326,$G$345,$G$365,$G$384,$G$403,$G$422)</f>
        <v>559580.60400224174</v>
      </c>
      <c r="J422" s="143" t="str">
        <f>IF($K420=$C422,"Intt OK","Intt CHECK IT")</f>
        <v>Intt OK</v>
      </c>
      <c r="K422" s="15"/>
    </row>
    <row r="423" spans="1:11" ht="12.75" customHeight="1" x14ac:dyDescent="0.25">
      <c r="I423" s="135" t="str">
        <f>IF($I422=$G427,"OK","CHECK IT")</f>
        <v>OK</v>
      </c>
    </row>
    <row r="424" spans="1:11" s="1" customFormat="1" ht="12.75" customHeight="1" x14ac:dyDescent="0.25">
      <c r="A424" s="2"/>
      <c r="B424" s="438" t="s">
        <v>2</v>
      </c>
      <c r="C424" s="438"/>
      <c r="D424" s="438"/>
      <c r="E424" s="438" t="s">
        <v>3</v>
      </c>
      <c r="F424" s="438"/>
      <c r="G424" s="3" t="s">
        <v>4</v>
      </c>
      <c r="H424" s="136" t="s">
        <v>60</v>
      </c>
      <c r="I424" s="31"/>
      <c r="J424" s="2"/>
      <c r="K424" s="28"/>
    </row>
    <row r="425" spans="1:11" s="1" customFormat="1" ht="12.75" customHeight="1" x14ac:dyDescent="0.25">
      <c r="A425" s="2"/>
      <c r="B425" s="439" t="s">
        <v>136</v>
      </c>
      <c r="C425" s="439"/>
      <c r="D425" s="439"/>
      <c r="E425" s="439" t="s">
        <v>137</v>
      </c>
      <c r="F425" s="439"/>
      <c r="G425" s="4" t="s">
        <v>138</v>
      </c>
      <c r="H425" s="56">
        <v>8.5500000000000007E-2</v>
      </c>
      <c r="I425" s="45"/>
      <c r="J425" s="2"/>
      <c r="K425" s="28"/>
    </row>
    <row r="426" spans="1:11" s="1" customFormat="1" ht="12.75" customHeight="1" x14ac:dyDescent="0.25">
      <c r="A426" s="2"/>
      <c r="B426" s="3" t="s">
        <v>9</v>
      </c>
      <c r="C426" s="5" t="s">
        <v>10</v>
      </c>
      <c r="D426" s="3" t="s">
        <v>11</v>
      </c>
      <c r="E426" s="5" t="s">
        <v>12</v>
      </c>
      <c r="F426" s="3" t="s">
        <v>13</v>
      </c>
      <c r="G426" s="5" t="s">
        <v>14</v>
      </c>
      <c r="H426" s="48" t="s">
        <v>15</v>
      </c>
      <c r="I426" s="3" t="s">
        <v>16</v>
      </c>
      <c r="J426" s="2"/>
      <c r="K426" s="28"/>
    </row>
    <row r="427" spans="1:11" s="1" customFormat="1" ht="12.75" customHeight="1" x14ac:dyDescent="0.25">
      <c r="A427" s="2"/>
      <c r="B427" s="2" t="s">
        <v>27</v>
      </c>
      <c r="C427" s="6">
        <v>57665</v>
      </c>
      <c r="D427" s="6">
        <v>15000</v>
      </c>
      <c r="E427" s="6">
        <f>C427*8.33%</f>
        <v>4803.4944999999998</v>
      </c>
      <c r="F427" s="6">
        <v>1250</v>
      </c>
      <c r="G427" s="15">
        <f>$G$14+$G$33+$G$52+$G$72+$G$92+$G$111+$G$130+$G$150+$G$169+$G$189+$G$208+$G$228+$G$247+$G$267+$G$287+$G$307+$G$326+$G$345+$G$365+$G$384+$G$403+$G$422</f>
        <v>559580.60400224174</v>
      </c>
      <c r="H427" s="15">
        <f t="shared" ref="H427:H438" si="96">E427-F427</f>
        <v>3553.4944999999998</v>
      </c>
      <c r="I427" s="31"/>
      <c r="J427" s="16"/>
      <c r="K427" s="15">
        <f>(G427)*($H$425/12)</f>
        <v>3987.0118035159726</v>
      </c>
    </row>
    <row r="428" spans="1:11" s="1" customFormat="1" ht="12.75" customHeight="1" x14ac:dyDescent="0.25">
      <c r="A428" s="2"/>
      <c r="B428" s="2" t="s">
        <v>28</v>
      </c>
      <c r="C428" s="6">
        <v>57665</v>
      </c>
      <c r="D428" s="6">
        <v>15000</v>
      </c>
      <c r="E428" s="6">
        <f t="shared" ref="E428:E438" si="97">C428*8.33%</f>
        <v>4803.4944999999998</v>
      </c>
      <c r="F428" s="6">
        <v>1250</v>
      </c>
      <c r="G428" s="15">
        <f t="shared" ref="G428:G438" si="98">$G427+$H427</f>
        <v>563134.09850224177</v>
      </c>
      <c r="H428" s="15">
        <f t="shared" si="96"/>
        <v>3553.4944999999998</v>
      </c>
      <c r="I428" s="31"/>
      <c r="J428" s="16"/>
      <c r="K428" s="15">
        <f t="shared" ref="K428:K438" si="99">(G428)*($H$425/12)</f>
        <v>4012.3304518284726</v>
      </c>
    </row>
    <row r="429" spans="1:11" s="1" customFormat="1" ht="12.75" customHeight="1" x14ac:dyDescent="0.25">
      <c r="A429" s="2"/>
      <c r="B429" s="2" t="s">
        <v>29</v>
      </c>
      <c r="C429" s="6">
        <v>57665</v>
      </c>
      <c r="D429" s="6">
        <v>15000</v>
      </c>
      <c r="E429" s="6">
        <f t="shared" si="97"/>
        <v>4803.4944999999998</v>
      </c>
      <c r="F429" s="6">
        <v>1250</v>
      </c>
      <c r="G429" s="15">
        <f t="shared" si="98"/>
        <v>566687.5930022418</v>
      </c>
      <c r="H429" s="15">
        <f t="shared" si="96"/>
        <v>3553.4944999999998</v>
      </c>
      <c r="I429" s="31"/>
      <c r="J429" s="16"/>
      <c r="K429" s="15">
        <f t="shared" si="99"/>
        <v>4037.6491001409731</v>
      </c>
    </row>
    <row r="430" spans="1:11" s="1" customFormat="1" ht="12.75" customHeight="1" x14ac:dyDescent="0.25">
      <c r="A430" s="2"/>
      <c r="B430" s="2" t="s">
        <v>30</v>
      </c>
      <c r="C430" s="6">
        <v>57665</v>
      </c>
      <c r="D430" s="6">
        <v>15000</v>
      </c>
      <c r="E430" s="6">
        <f t="shared" si="97"/>
        <v>4803.4944999999998</v>
      </c>
      <c r="F430" s="6">
        <v>1250</v>
      </c>
      <c r="G430" s="15">
        <f t="shared" si="98"/>
        <v>570241.08750224183</v>
      </c>
      <c r="H430" s="15">
        <f t="shared" si="96"/>
        <v>3553.4944999999998</v>
      </c>
      <c r="I430" s="31" t="s">
        <v>54</v>
      </c>
      <c r="J430" s="16"/>
      <c r="K430" s="15">
        <f t="shared" si="99"/>
        <v>4062.9677484534732</v>
      </c>
    </row>
    <row r="431" spans="1:11" s="1" customFormat="1" ht="12.75" customHeight="1" x14ac:dyDescent="0.25">
      <c r="A431" s="2"/>
      <c r="B431" s="2" t="s">
        <v>31</v>
      </c>
      <c r="C431" s="6">
        <v>59404</v>
      </c>
      <c r="D431" s="6">
        <v>15000</v>
      </c>
      <c r="E431" s="6">
        <f t="shared" si="97"/>
        <v>4948.3531999999996</v>
      </c>
      <c r="F431" s="6">
        <v>1250</v>
      </c>
      <c r="G431" s="15">
        <f t="shared" si="98"/>
        <v>573794.58200224186</v>
      </c>
      <c r="H431" s="15">
        <f t="shared" si="96"/>
        <v>3698.3531999999996</v>
      </c>
      <c r="I431" s="31"/>
      <c r="J431" s="16"/>
      <c r="K431" s="15">
        <f t="shared" si="99"/>
        <v>4088.2863967659732</v>
      </c>
    </row>
    <row r="432" spans="1:11" s="1" customFormat="1" ht="12.75" customHeight="1" x14ac:dyDescent="0.25">
      <c r="A432" s="2"/>
      <c r="B432" s="2" t="s">
        <v>32</v>
      </c>
      <c r="C432" s="6">
        <v>59404</v>
      </c>
      <c r="D432" s="6">
        <v>15000</v>
      </c>
      <c r="E432" s="6">
        <f t="shared" si="97"/>
        <v>4948.3531999999996</v>
      </c>
      <c r="F432" s="6">
        <v>1250</v>
      </c>
      <c r="G432" s="15">
        <f t="shared" si="98"/>
        <v>577492.93520224188</v>
      </c>
      <c r="H432" s="15">
        <f t="shared" si="96"/>
        <v>3698.3531999999996</v>
      </c>
      <c r="I432" s="31"/>
      <c r="J432" s="16"/>
      <c r="K432" s="15">
        <f t="shared" si="99"/>
        <v>4114.6371633159733</v>
      </c>
    </row>
    <row r="433" spans="1:11" s="1" customFormat="1" ht="12.75" customHeight="1" x14ac:dyDescent="0.25">
      <c r="A433" s="2"/>
      <c r="B433" s="2" t="s">
        <v>33</v>
      </c>
      <c r="C433" s="6">
        <v>59404</v>
      </c>
      <c r="D433" s="6">
        <v>15000</v>
      </c>
      <c r="E433" s="6">
        <f t="shared" si="97"/>
        <v>4948.3531999999996</v>
      </c>
      <c r="F433" s="6">
        <v>1250</v>
      </c>
      <c r="G433" s="15">
        <f t="shared" si="98"/>
        <v>581191.28840224189</v>
      </c>
      <c r="H433" s="15">
        <f t="shared" si="96"/>
        <v>3698.3531999999996</v>
      </c>
      <c r="I433" s="31"/>
      <c r="J433" s="16"/>
      <c r="K433" s="15">
        <f t="shared" si="99"/>
        <v>4140.9879298659735</v>
      </c>
    </row>
    <row r="434" spans="1:11" s="1" customFormat="1" ht="12.75" customHeight="1" x14ac:dyDescent="0.25">
      <c r="A434" s="2"/>
      <c r="B434" s="2" t="s">
        <v>17</v>
      </c>
      <c r="C434" s="6">
        <v>59404</v>
      </c>
      <c r="D434" s="6">
        <v>15000</v>
      </c>
      <c r="E434" s="6">
        <f t="shared" si="97"/>
        <v>4948.3531999999996</v>
      </c>
      <c r="F434" s="6">
        <v>1250</v>
      </c>
      <c r="G434" s="15">
        <f t="shared" si="98"/>
        <v>584889.6416022419</v>
      </c>
      <c r="H434" s="15">
        <f t="shared" si="96"/>
        <v>3698.3531999999996</v>
      </c>
      <c r="I434" s="31"/>
      <c r="J434" s="16"/>
      <c r="K434" s="15">
        <f t="shared" si="99"/>
        <v>4167.3386964159736</v>
      </c>
    </row>
    <row r="435" spans="1:11" s="1" customFormat="1" ht="12.75" customHeight="1" x14ac:dyDescent="0.25">
      <c r="A435" s="2"/>
      <c r="B435" s="2" t="s">
        <v>18</v>
      </c>
      <c r="C435" s="6">
        <v>59404</v>
      </c>
      <c r="D435" s="6">
        <v>15000</v>
      </c>
      <c r="E435" s="6">
        <f t="shared" si="97"/>
        <v>4948.3531999999996</v>
      </c>
      <c r="F435" s="6">
        <v>1250</v>
      </c>
      <c r="G435" s="15">
        <f t="shared" si="98"/>
        <v>588587.99480224191</v>
      </c>
      <c r="H435" s="15">
        <f t="shared" si="96"/>
        <v>3698.3531999999996</v>
      </c>
      <c r="I435" s="31"/>
      <c r="J435" s="16"/>
      <c r="K435" s="15">
        <f t="shared" si="99"/>
        <v>4193.6894629659737</v>
      </c>
    </row>
    <row r="436" spans="1:11" s="1" customFormat="1" ht="12.75" customHeight="1" x14ac:dyDescent="0.25">
      <c r="A436" s="2"/>
      <c r="B436" s="2" t="s">
        <v>19</v>
      </c>
      <c r="C436" s="6">
        <v>59404</v>
      </c>
      <c r="D436" s="6">
        <v>15000</v>
      </c>
      <c r="E436" s="6">
        <f t="shared" ref="E436" si="100">C436*8.33%</f>
        <v>4948.3531999999996</v>
      </c>
      <c r="F436" s="6">
        <v>1250</v>
      </c>
      <c r="G436" s="15">
        <f t="shared" si="98"/>
        <v>592286.34800224192</v>
      </c>
      <c r="H436" s="15">
        <f t="shared" ref="H436" si="101">E436-F436</f>
        <v>3698.3531999999996</v>
      </c>
      <c r="I436" s="31"/>
      <c r="J436" s="16"/>
      <c r="K436" s="15">
        <f t="shared" ref="K436" si="102">(G436)*($H$425/12)</f>
        <v>4220.0402295159738</v>
      </c>
    </row>
    <row r="437" spans="1:11" s="1" customFormat="1" ht="12.75" customHeight="1" x14ac:dyDescent="0.25">
      <c r="A437" s="2"/>
      <c r="B437" s="2" t="s">
        <v>20</v>
      </c>
      <c r="C437" s="6">
        <v>64220</v>
      </c>
      <c r="D437" s="6">
        <v>15000</v>
      </c>
      <c r="E437" s="6">
        <f t="shared" si="97"/>
        <v>5349.5259999999998</v>
      </c>
      <c r="F437" s="6">
        <v>1250</v>
      </c>
      <c r="G437" s="15">
        <f t="shared" si="98"/>
        <v>595984.70120224194</v>
      </c>
      <c r="H437" s="15">
        <f t="shared" si="96"/>
        <v>4099.5259999999998</v>
      </c>
      <c r="I437" s="31"/>
      <c r="J437" s="16"/>
      <c r="K437" s="15">
        <f t="shared" si="99"/>
        <v>4246.3909960659739</v>
      </c>
    </row>
    <row r="438" spans="1:11" s="1" customFormat="1" ht="12.75" customHeight="1" x14ac:dyDescent="0.25">
      <c r="A438" s="2"/>
      <c r="B438" s="2" t="s">
        <v>21</v>
      </c>
      <c r="C438" s="6">
        <v>64220</v>
      </c>
      <c r="D438" s="6">
        <v>15000</v>
      </c>
      <c r="E438" s="6">
        <f t="shared" si="97"/>
        <v>5349.5259999999998</v>
      </c>
      <c r="F438" s="6">
        <v>1250</v>
      </c>
      <c r="G438" s="15">
        <f t="shared" si="98"/>
        <v>600084.22720224189</v>
      </c>
      <c r="H438" s="15">
        <f t="shared" si="96"/>
        <v>4099.5259999999998</v>
      </c>
      <c r="I438" s="31"/>
      <c r="J438" s="16"/>
      <c r="K438" s="15">
        <f t="shared" si="99"/>
        <v>4275.6001188159735</v>
      </c>
    </row>
    <row r="439" spans="1:11" s="1" customFormat="1" ht="12.75" customHeight="1" x14ac:dyDescent="0.25">
      <c r="A439" s="2"/>
      <c r="B439" s="7" t="s">
        <v>22</v>
      </c>
      <c r="C439" s="8">
        <f>SUM(C427:C438)</f>
        <v>715524</v>
      </c>
      <c r="D439" s="9" t="s">
        <v>23</v>
      </c>
      <c r="E439" s="8">
        <f>SUM(E427:E438)</f>
        <v>59603.149199999985</v>
      </c>
      <c r="F439" s="8">
        <f>SUM(F427:F438)</f>
        <v>15000</v>
      </c>
      <c r="G439" s="30">
        <f>SUM(G427:G438)</f>
        <v>6953955.1014269032</v>
      </c>
      <c r="H439" s="30">
        <f>SUM(H427:H438)</f>
        <v>44603.149199999985</v>
      </c>
      <c r="I439" s="38">
        <f>H425/12</f>
        <v>7.1250000000000003E-3</v>
      </c>
      <c r="J439" s="23"/>
      <c r="K439" s="30">
        <f>SUM(K427:K438)</f>
        <v>49546.930097666671</v>
      </c>
    </row>
    <row r="440" spans="1:11" s="1" customFormat="1" ht="12.75" customHeight="1" x14ac:dyDescent="0.25">
      <c r="A440" s="2"/>
      <c r="B440" s="2"/>
      <c r="C440" s="2"/>
      <c r="D440" s="2"/>
      <c r="E440" s="2"/>
      <c r="F440" s="2"/>
      <c r="G440" s="15"/>
      <c r="H440" s="15"/>
      <c r="I440" s="31"/>
      <c r="J440" s="16"/>
      <c r="K440" s="15"/>
    </row>
    <row r="441" spans="1:11" s="1" customFormat="1" ht="12.75" customHeight="1" x14ac:dyDescent="0.25">
      <c r="A441" s="2"/>
      <c r="B441" s="2" t="s">
        <v>24</v>
      </c>
      <c r="C441" s="10">
        <f>G439*I439</f>
        <v>49546.930097666685</v>
      </c>
      <c r="D441" s="2"/>
      <c r="E441" s="2"/>
      <c r="F441" s="2" t="s">
        <v>25</v>
      </c>
      <c r="G441" s="73">
        <f>$C441+$H439</f>
        <v>94150.079297666671</v>
      </c>
      <c r="H441" s="15"/>
      <c r="I441" s="15">
        <f>SUM($G$14,$G$33,$G$52,$G$72,$G$92,$G$111,$G$130,$G$150,$G$169,$G$189,$G$208,$G$228,$G$247,$G$267,$G$287,$G$307,$G$326,$G$345,$G$365,$G$384,$G$403,$G$422,$G$441)</f>
        <v>653730.68329990841</v>
      </c>
      <c r="J441" s="143" t="str">
        <f>IF($K439=$C441,"Intt OK","Intt CHECK IT")</f>
        <v>Intt OK</v>
      </c>
      <c r="K441" s="15"/>
    </row>
    <row r="442" spans="1:11" s="1" customFormat="1" ht="12.75" customHeight="1" x14ac:dyDescent="0.25">
      <c r="A442" s="2"/>
      <c r="B442" s="2"/>
      <c r="C442" s="10"/>
      <c r="D442" s="2"/>
      <c r="E442" s="2"/>
      <c r="F442" s="2"/>
      <c r="G442" s="73"/>
      <c r="H442" s="15"/>
      <c r="I442" s="135" t="str">
        <f>IF($I441=$G446,"OK","CHECK IT")</f>
        <v>OK</v>
      </c>
      <c r="J442" s="143"/>
      <c r="K442" s="15"/>
    </row>
    <row r="443" spans="1:11" s="1" customFormat="1" ht="12.75" customHeight="1" x14ac:dyDescent="0.25">
      <c r="A443" s="2"/>
      <c r="B443" s="438" t="s">
        <v>2</v>
      </c>
      <c r="C443" s="438"/>
      <c r="D443" s="438"/>
      <c r="E443" s="438" t="s">
        <v>3</v>
      </c>
      <c r="F443" s="438"/>
      <c r="G443" s="66" t="s">
        <v>4</v>
      </c>
      <c r="H443" s="137" t="s">
        <v>142</v>
      </c>
      <c r="I443" s="31"/>
      <c r="J443" s="2"/>
      <c r="K443" s="28"/>
    </row>
    <row r="444" spans="1:11" s="1" customFormat="1" ht="12.75" customHeight="1" x14ac:dyDescent="0.25">
      <c r="A444" s="2"/>
      <c r="B444" s="439" t="s">
        <v>136</v>
      </c>
      <c r="C444" s="439"/>
      <c r="D444" s="439"/>
      <c r="E444" s="439" t="s">
        <v>137</v>
      </c>
      <c r="F444" s="439"/>
      <c r="G444" s="4" t="s">
        <v>138</v>
      </c>
      <c r="H444" s="56">
        <v>8.5500000000000007E-2</v>
      </c>
      <c r="I444" s="45"/>
      <c r="J444" s="2"/>
      <c r="K444" s="28"/>
    </row>
    <row r="445" spans="1:11" s="1" customFormat="1" ht="12.75" customHeight="1" x14ac:dyDescent="0.25">
      <c r="A445" s="2"/>
      <c r="B445" s="3" t="s">
        <v>9</v>
      </c>
      <c r="C445" s="5" t="s">
        <v>10</v>
      </c>
      <c r="D445" s="3" t="s">
        <v>11</v>
      </c>
      <c r="E445" s="5" t="s">
        <v>12</v>
      </c>
      <c r="F445" s="3" t="s">
        <v>13</v>
      </c>
      <c r="G445" s="68" t="s">
        <v>14</v>
      </c>
      <c r="H445" s="66" t="s">
        <v>15</v>
      </c>
      <c r="I445" s="3" t="s">
        <v>16</v>
      </c>
      <c r="J445" s="2"/>
      <c r="K445" s="28"/>
    </row>
    <row r="446" spans="1:11" s="1" customFormat="1" ht="12.75" customHeight="1" x14ac:dyDescent="0.25">
      <c r="A446" s="2"/>
      <c r="B446" s="2" t="s">
        <v>27</v>
      </c>
      <c r="C446" s="6">
        <v>64220</v>
      </c>
      <c r="D446" s="6">
        <v>15000</v>
      </c>
      <c r="E446" s="6">
        <f t="shared" ref="E446:E447" si="103">$C446*8.33%</f>
        <v>5349.5259999999998</v>
      </c>
      <c r="F446" s="6">
        <v>1250</v>
      </c>
      <c r="G446" s="15">
        <f>$G$14+$G$33+$G$52+$G$72+$G$92+$G$111+$G$130+$G$150+$G$169+$G$189+$G$208+$G$228+$G$247+$G$267+$G$287+$G$307+$G$326+$G$345+$G$365+$G$384+$G$403+$G$422+$G$441</f>
        <v>653730.68329990841</v>
      </c>
      <c r="H446" s="15">
        <f t="shared" ref="H446:H447" si="104">$E446-$F446</f>
        <v>4099.5259999999998</v>
      </c>
      <c r="I446" s="31"/>
      <c r="J446" s="16"/>
      <c r="K446" s="15">
        <f>(G446)*($H$444/12)</f>
        <v>4657.8311185118473</v>
      </c>
    </row>
    <row r="447" spans="1:11" s="1" customFormat="1" ht="12.75" customHeight="1" x14ac:dyDescent="0.25">
      <c r="A447" s="2"/>
      <c r="B447" s="2" t="s">
        <v>28</v>
      </c>
      <c r="C447" s="6">
        <v>64220</v>
      </c>
      <c r="D447" s="6">
        <v>15000</v>
      </c>
      <c r="E447" s="6">
        <f t="shared" si="103"/>
        <v>5349.5259999999998</v>
      </c>
      <c r="F447" s="6">
        <v>1250</v>
      </c>
      <c r="G447" s="15">
        <f t="shared" ref="G447" si="105">$G446+$H446</f>
        <v>657830.20929990837</v>
      </c>
      <c r="H447" s="15">
        <f t="shared" si="104"/>
        <v>4099.5259999999998</v>
      </c>
      <c r="I447" s="31"/>
      <c r="J447" s="16"/>
      <c r="K447" s="15">
        <f>(G447)*($H$444/12)</f>
        <v>4687.0402412618469</v>
      </c>
    </row>
    <row r="448" spans="1:11" s="1" customFormat="1" ht="12.75" customHeight="1" x14ac:dyDescent="0.25">
      <c r="A448" s="2"/>
      <c r="B448" s="7" t="s">
        <v>22</v>
      </c>
      <c r="C448" s="8">
        <f>SUM(C446:C447)</f>
        <v>128440</v>
      </c>
      <c r="D448" s="9" t="s">
        <v>23</v>
      </c>
      <c r="E448" s="8">
        <v>10700</v>
      </c>
      <c r="F448" s="8">
        <f t="shared" ref="F448:H448" si="106">SUM(F446:F447)</f>
        <v>2500</v>
      </c>
      <c r="G448" s="8">
        <f t="shared" si="106"/>
        <v>1311560.8925998169</v>
      </c>
      <c r="H448" s="8">
        <f t="shared" si="106"/>
        <v>8199.0519999999997</v>
      </c>
      <c r="I448" s="38">
        <f>H444/12</f>
        <v>7.1250000000000003E-3</v>
      </c>
      <c r="J448" s="23"/>
      <c r="K448" s="30">
        <f>SUM(K446:K447)</f>
        <v>9344.8713597736933</v>
      </c>
    </row>
    <row r="449" spans="1:11" s="1" customFormat="1" ht="12.75" customHeight="1" x14ac:dyDescent="0.25">
      <c r="A449" s="2"/>
      <c r="B449" s="2"/>
      <c r="C449" s="2"/>
      <c r="D449" s="2"/>
      <c r="E449" s="2"/>
      <c r="F449" s="2"/>
      <c r="G449" s="15"/>
      <c r="H449" s="15"/>
      <c r="I449" s="31"/>
      <c r="J449" s="16"/>
      <c r="K449" s="15"/>
    </row>
    <row r="450" spans="1:11" s="1" customFormat="1" ht="12.75" customHeight="1" x14ac:dyDescent="0.25">
      <c r="A450" s="2"/>
      <c r="B450" s="2" t="s">
        <v>24</v>
      </c>
      <c r="C450" s="10">
        <f>G448*I448</f>
        <v>9344.8713597736951</v>
      </c>
      <c r="D450" s="2"/>
      <c r="E450" s="2"/>
      <c r="F450" s="2" t="s">
        <v>25</v>
      </c>
      <c r="G450" s="73">
        <f>$C450+$H448</f>
        <v>17543.923359773697</v>
      </c>
      <c r="H450" s="15"/>
      <c r="I450" s="6">
        <f>SUM($G$14,$G$33,$G$52,$G$72,$G$92,$G$111,$G$130,$G$150,$G$169,$G$189,$G$208,$G$228,$G$247,$G$267,$G$287,$G$307,$G$326,$G$345,$G$365,$G$384,$G$403,$G$422,$G$441)</f>
        <v>653730.68329990841</v>
      </c>
      <c r="J450" s="143" t="str">
        <f>IF($K448=$C450,"Intt OK","Intt CHECK IT")</f>
        <v>Intt CHECK IT</v>
      </c>
      <c r="K450" s="15"/>
    </row>
    <row r="451" spans="1:11" s="1" customFormat="1" ht="12.75" customHeight="1" x14ac:dyDescent="0.25">
      <c r="G451" s="28"/>
      <c r="H451" s="28"/>
      <c r="I451" s="135" t="str">
        <f>IF($I450=$G454,"OK","CHECK IT")</f>
        <v>OK</v>
      </c>
      <c r="J451" s="16"/>
      <c r="K451" s="28"/>
    </row>
    <row r="452" spans="1:11" ht="12.75" customHeight="1" thickBot="1" x14ac:dyDescent="0.3">
      <c r="B452" s="2" t="s">
        <v>61</v>
      </c>
      <c r="C452" s="10">
        <f>SUM(G441,G422,G403,G384,G365,G345,G326,G307,G287,G267,G247,G228,G208,G189,G169,G150,G130,G111,G92,G72,G52,G33,G14)</f>
        <v>653730.68329990841</v>
      </c>
      <c r="I452"/>
      <c r="J452"/>
    </row>
    <row r="453" spans="1:11" s="1" customFormat="1" ht="24" thickBot="1" x14ac:dyDescent="0.3">
      <c r="C453" s="440" t="s">
        <v>191</v>
      </c>
      <c r="D453" s="441"/>
      <c r="E453" s="441"/>
      <c r="F453" s="441"/>
      <c r="G453" s="441"/>
      <c r="H453" s="441"/>
      <c r="I453" s="441"/>
      <c r="J453" s="441"/>
      <c r="K453" s="442"/>
    </row>
    <row r="454" spans="1:11" ht="31.5" thickBot="1" x14ac:dyDescent="0.3">
      <c r="A454" s="142" t="s">
        <v>126</v>
      </c>
      <c r="C454" s="200" t="s">
        <v>137</v>
      </c>
      <c r="D454" s="201" t="s">
        <v>192</v>
      </c>
      <c r="E454" s="204" t="s">
        <v>242</v>
      </c>
      <c r="F454" s="251" t="s">
        <v>120</v>
      </c>
      <c r="G454" s="202">
        <f>SUM(G441,G422,G403,G384,G365,G345,G326,G307,G287,G267,G247,G228,G208,G189,G169,G150,G130,G111,G92,G72,G52,G33,G14)</f>
        <v>653730.68329990841</v>
      </c>
      <c r="H454" s="203" t="str">
        <f>IF(AND($C452=$G454),"OK",IF(AND($G454=$I441),"OK","CHECK IT"))</f>
        <v>OK</v>
      </c>
      <c r="I454" s="204"/>
      <c r="J454" s="205"/>
      <c r="K454" s="206"/>
    </row>
    <row r="455" spans="1:11" x14ac:dyDescent="0.25">
      <c r="A455" s="100"/>
      <c r="C455" s="100"/>
      <c r="D455" s="207" t="s">
        <v>193</v>
      </c>
      <c r="E455" s="244" t="s">
        <v>136</v>
      </c>
      <c r="F455" s="248"/>
      <c r="G455" s="208"/>
      <c r="H455" s="209">
        <f>C452-G454</f>
        <v>0</v>
      </c>
      <c r="I455" s="215"/>
      <c r="J455" s="211"/>
      <c r="K455" s="212"/>
    </row>
    <row r="456" spans="1:11" ht="15.75" x14ac:dyDescent="0.25">
      <c r="A456" s="109"/>
      <c r="C456" s="213"/>
      <c r="D456" s="207" t="s">
        <v>194</v>
      </c>
      <c r="E456" s="244" t="s">
        <v>23</v>
      </c>
      <c r="F456" s="252"/>
      <c r="G456" s="207"/>
      <c r="H456" s="214"/>
      <c r="I456" s="260"/>
      <c r="J456" s="211"/>
      <c r="K456" s="212"/>
    </row>
    <row r="457" spans="1:11" ht="36" x14ac:dyDescent="0.25">
      <c r="A457" s="113"/>
      <c r="B457" s="114"/>
      <c r="C457" s="216" t="s">
        <v>147</v>
      </c>
      <c r="D457" s="217"/>
      <c r="E457" s="218" t="s">
        <v>146</v>
      </c>
      <c r="F457" s="218" t="s">
        <v>145</v>
      </c>
      <c r="G457" s="219"/>
      <c r="H457" s="218" t="s">
        <v>144</v>
      </c>
      <c r="I457" s="220"/>
      <c r="J457" s="221"/>
      <c r="K457" s="222" t="s">
        <v>143</v>
      </c>
    </row>
    <row r="458" spans="1:11" ht="15" x14ac:dyDescent="0.25">
      <c r="A458" s="120"/>
      <c r="B458" s="59"/>
      <c r="C458" s="223">
        <f>SUM(C448,C439,C420,C401,C382,C363,C343,C324,C305,C285,C265,C245,C226,C206,C187,C167,C148,C128,C109,C90,C70,C50,C31,C12)</f>
        <v>6559224</v>
      </c>
      <c r="D458" s="224"/>
      <c r="E458" s="225">
        <f>SUM(E439,E420,E401,E382,E363,E343,E324,E305,E285,E265,E245,E226,E206,E187,E167,E148,E128,E109,E90,E70,E50,E31,E12)</f>
        <v>535684.30719999992</v>
      </c>
      <c r="F458" s="225">
        <f>SUM(F439,F420,F401,F382,F363,F343,F324,F305,F285,F265,F245,F226,F206,F187,F167,F148,F128,F109,F90,F70,F50,F31,F12)</f>
        <v>164940</v>
      </c>
      <c r="G458" s="257"/>
      <c r="H458" s="225">
        <f>SUM(H439,H420,H401,H382,H363,H343,H324,H305,H285,H265,H245,H226,H206,H187,H167,H148,H128,H109,H90,H70,H50,H31,H12)</f>
        <v>370744.30719999992</v>
      </c>
      <c r="I458" s="231"/>
      <c r="J458" s="211"/>
      <c r="K458" s="227">
        <f>SUM(K439,K420,K401,K382,K363,K343,K324,K305,K285,K265,K245,K226,K206,K187,K167,K148,K128,K109,K90,K70,K50,K31,K12)</f>
        <v>282986.37609990832</v>
      </c>
    </row>
    <row r="459" spans="1:11" ht="24" thickBot="1" x14ac:dyDescent="0.3">
      <c r="A459" s="120"/>
      <c r="B459" s="59"/>
      <c r="C459" s="228"/>
      <c r="D459" s="229"/>
      <c r="E459" s="230">
        <f>$C458*8.33%</f>
        <v>546383.35919999995</v>
      </c>
      <c r="F459" s="229"/>
      <c r="G459" s="210"/>
      <c r="H459" s="230">
        <f>$E459-$F458</f>
        <v>381443.35919999995</v>
      </c>
      <c r="I459" s="215"/>
      <c r="J459" s="211"/>
      <c r="K459" s="212"/>
    </row>
    <row r="460" spans="1:11" ht="24" thickBot="1" x14ac:dyDescent="0.3">
      <c r="A460" s="120"/>
      <c r="B460" s="59"/>
      <c r="C460" s="228"/>
      <c r="D460" s="229"/>
      <c r="E460" s="232" t="str">
        <f>IF($E458=$E459,"OK","CHECK IT")</f>
        <v>CHECK IT</v>
      </c>
      <c r="F460" s="230"/>
      <c r="G460" s="210"/>
      <c r="H460" s="232" t="str">
        <f>IF($H458=$H459,"OK","CHECK IT")</f>
        <v>CHECK IT</v>
      </c>
      <c r="I460" s="215"/>
      <c r="J460" s="211"/>
      <c r="K460" s="212"/>
    </row>
    <row r="461" spans="1:11" ht="27" thickBot="1" x14ac:dyDescent="0.3">
      <c r="A461" s="124"/>
      <c r="B461" s="59"/>
      <c r="C461" s="233"/>
      <c r="D461" s="234"/>
      <c r="E461" s="209">
        <f>$E458-$E459</f>
        <v>-10699.052000000025</v>
      </c>
      <c r="F461" s="235"/>
      <c r="G461" s="235"/>
      <c r="H461" s="209">
        <f>$H458-$H459</f>
        <v>-10699.052000000025</v>
      </c>
      <c r="I461" s="259"/>
      <c r="J461" s="259"/>
      <c r="K461" s="212"/>
    </row>
    <row r="462" spans="1:11" ht="24.75" thickBot="1" x14ac:dyDescent="0.3">
      <c r="A462" s="127"/>
      <c r="B462" s="104"/>
      <c r="C462" s="216" t="s">
        <v>143</v>
      </c>
      <c r="D462" s="236"/>
      <c r="E462" s="236"/>
      <c r="F462" s="236"/>
      <c r="G462" s="237"/>
      <c r="H462" s="237"/>
      <c r="I462" s="215"/>
      <c r="J462" s="253" t="str">
        <f>IF($C463=$K458,"Intt OK","Intt CHECK IT")</f>
        <v>Intt OK</v>
      </c>
      <c r="K462" s="254"/>
    </row>
    <row r="463" spans="1:11" ht="31.5" thickBot="1" x14ac:dyDescent="0.3">
      <c r="A463" s="179" t="s">
        <v>128</v>
      </c>
      <c r="B463" s="130"/>
      <c r="C463" s="238">
        <f>SUM(C441,C422,C403,C384,C365,C345,C326,C307,C287,C267,C247,C228,C208,C188,C169,C150,C130,C111,C92,C72,C52,C33,C14)</f>
        <v>282986.37609990838</v>
      </c>
      <c r="D463" s="239"/>
      <c r="E463" s="240" t="s">
        <v>139</v>
      </c>
      <c r="F463" s="239" t="str">
        <f>IF(G454=(H458+K458),"OK", "False")</f>
        <v>OK</v>
      </c>
      <c r="G463" s="241"/>
      <c r="H463" s="241"/>
      <c r="I463" s="255"/>
      <c r="J463" s="243">
        <f>$C463-$K458</f>
        <v>0</v>
      </c>
      <c r="K463" s="256"/>
    </row>
    <row r="464" spans="1:11" ht="26.25" x14ac:dyDescent="0.4">
      <c r="F464" s="178" t="s">
        <v>132</v>
      </c>
      <c r="I464"/>
      <c r="J464"/>
    </row>
    <row r="467" spans="2:11" ht="105" x14ac:dyDescent="0.25">
      <c r="B467" s="353" t="s">
        <v>245</v>
      </c>
      <c r="C467" s="353" t="s">
        <v>246</v>
      </c>
      <c r="D467" s="353" t="s">
        <v>247</v>
      </c>
      <c r="E467" s="353" t="s">
        <v>248</v>
      </c>
      <c r="F467" s="353" t="s">
        <v>249</v>
      </c>
      <c r="G467" s="353" t="s">
        <v>250</v>
      </c>
      <c r="H467" s="353" t="s">
        <v>251</v>
      </c>
      <c r="I467" s="353" t="s">
        <v>252</v>
      </c>
    </row>
    <row r="468" spans="2:11" ht="15" x14ac:dyDescent="0.25">
      <c r="B468" s="354" t="s">
        <v>265</v>
      </c>
      <c r="C468" s="355" t="s">
        <v>255</v>
      </c>
      <c r="D468" s="12">
        <v>0</v>
      </c>
      <c r="E468" s="356">
        <f>SUM(D468*8.33%)</f>
        <v>0</v>
      </c>
      <c r="F468" s="356">
        <f>SUM(D468-G468)*1.16%</f>
        <v>0</v>
      </c>
      <c r="G468" s="354">
        <v>0</v>
      </c>
      <c r="I468" s="357"/>
    </row>
    <row r="469" spans="2:11" ht="15" x14ac:dyDescent="0.25">
      <c r="B469" s="354" t="s">
        <v>265</v>
      </c>
      <c r="C469" s="355">
        <v>35034</v>
      </c>
      <c r="D469" s="6">
        <v>3649</v>
      </c>
      <c r="E469" s="358">
        <f>SUM(D469*8.33%)</f>
        <v>303.96170000000001</v>
      </c>
      <c r="F469" s="356">
        <v>0</v>
      </c>
      <c r="G469" s="358">
        <v>304</v>
      </c>
      <c r="H469" s="356" t="s">
        <v>54</v>
      </c>
      <c r="I469" s="354"/>
    </row>
    <row r="470" spans="2:11" ht="15" x14ac:dyDescent="0.25">
      <c r="B470" s="354" t="s">
        <v>265</v>
      </c>
      <c r="C470" s="355">
        <v>35065</v>
      </c>
      <c r="D470" s="6">
        <v>3836</v>
      </c>
      <c r="E470" s="358">
        <f t="shared" ref="E470:E533" si="107">SUM(D470*8.33%)</f>
        <v>319.53879999999998</v>
      </c>
      <c r="F470" s="356">
        <v>0</v>
      </c>
      <c r="G470" s="358">
        <v>320</v>
      </c>
      <c r="H470" s="356" t="s">
        <v>54</v>
      </c>
      <c r="I470" s="354"/>
    </row>
    <row r="471" spans="2:11" ht="15" x14ac:dyDescent="0.25">
      <c r="B471" s="354" t="s">
        <v>265</v>
      </c>
      <c r="C471" s="355">
        <v>35096</v>
      </c>
      <c r="D471" s="6">
        <v>3983</v>
      </c>
      <c r="E471" s="358">
        <f t="shared" si="107"/>
        <v>331.78390000000002</v>
      </c>
      <c r="F471" s="356">
        <v>0</v>
      </c>
      <c r="G471" s="358">
        <v>332</v>
      </c>
      <c r="H471" s="356" t="s">
        <v>54</v>
      </c>
      <c r="I471" s="354"/>
    </row>
    <row r="472" spans="2:11" ht="15" x14ac:dyDescent="0.25">
      <c r="B472" s="354" t="s">
        <v>265</v>
      </c>
      <c r="C472" s="355">
        <v>35125</v>
      </c>
      <c r="D472" s="6">
        <v>3983</v>
      </c>
      <c r="E472" s="358">
        <f t="shared" si="107"/>
        <v>331.78390000000002</v>
      </c>
      <c r="F472" s="356">
        <v>0</v>
      </c>
      <c r="G472" s="358">
        <v>332</v>
      </c>
      <c r="H472" s="356" t="s">
        <v>54</v>
      </c>
      <c r="I472" s="354"/>
      <c r="K472" s="370">
        <f>SUM(D469:D472)</f>
        <v>15451</v>
      </c>
    </row>
    <row r="473" spans="2:11" ht="15" x14ac:dyDescent="0.25">
      <c r="B473" s="354" t="s">
        <v>265</v>
      </c>
      <c r="C473" s="355">
        <v>35156</v>
      </c>
      <c r="D473" s="6">
        <v>3983</v>
      </c>
      <c r="E473" s="358">
        <f t="shared" si="107"/>
        <v>331.78390000000002</v>
      </c>
      <c r="F473" s="356">
        <v>0</v>
      </c>
      <c r="G473" s="358">
        <v>332</v>
      </c>
      <c r="H473" s="356">
        <v>0</v>
      </c>
      <c r="I473" s="354"/>
    </row>
    <row r="474" spans="2:11" ht="15" x14ac:dyDescent="0.25">
      <c r="B474" s="354" t="s">
        <v>265</v>
      </c>
      <c r="C474" s="355">
        <v>35186</v>
      </c>
      <c r="D474" s="6">
        <v>4177</v>
      </c>
      <c r="E474" s="358">
        <f t="shared" si="107"/>
        <v>347.94409999999999</v>
      </c>
      <c r="F474" s="356">
        <v>0</v>
      </c>
      <c r="G474" s="358">
        <v>348</v>
      </c>
      <c r="H474" s="356">
        <v>0</v>
      </c>
      <c r="I474" s="354"/>
    </row>
    <row r="475" spans="2:11" ht="15" x14ac:dyDescent="0.25">
      <c r="B475" s="354" t="s">
        <v>265</v>
      </c>
      <c r="C475" s="355">
        <v>35217</v>
      </c>
      <c r="D475" s="6">
        <v>4177</v>
      </c>
      <c r="E475" s="358">
        <f t="shared" si="107"/>
        <v>347.94409999999999</v>
      </c>
      <c r="F475" s="356">
        <v>0</v>
      </c>
      <c r="G475" s="358">
        <v>348</v>
      </c>
      <c r="H475" s="356">
        <v>0</v>
      </c>
      <c r="I475" s="354" t="s">
        <v>54</v>
      </c>
    </row>
    <row r="476" spans="2:11" ht="15" x14ac:dyDescent="0.25">
      <c r="B476" s="354" t="s">
        <v>265</v>
      </c>
      <c r="C476" s="355">
        <v>35247</v>
      </c>
      <c r="D476" s="6">
        <v>4177</v>
      </c>
      <c r="E476" s="358">
        <f t="shared" si="107"/>
        <v>347.94409999999999</v>
      </c>
      <c r="F476" s="356">
        <v>0</v>
      </c>
      <c r="G476" s="358">
        <v>348</v>
      </c>
      <c r="H476" s="356">
        <v>0</v>
      </c>
      <c r="I476" s="354"/>
    </row>
    <row r="477" spans="2:11" ht="15" x14ac:dyDescent="0.25">
      <c r="B477" s="354" t="s">
        <v>265</v>
      </c>
      <c r="C477" s="355">
        <v>35278</v>
      </c>
      <c r="D477" s="6">
        <v>4177</v>
      </c>
      <c r="E477" s="358">
        <f t="shared" si="107"/>
        <v>347.94409999999999</v>
      </c>
      <c r="F477" s="356">
        <v>0</v>
      </c>
      <c r="G477" s="358">
        <v>348</v>
      </c>
      <c r="H477" s="356">
        <v>0</v>
      </c>
      <c r="I477" s="354"/>
    </row>
    <row r="478" spans="2:11" ht="15" x14ac:dyDescent="0.25">
      <c r="B478" s="354" t="s">
        <v>265</v>
      </c>
      <c r="C478" s="355">
        <v>35309</v>
      </c>
      <c r="D478" s="6">
        <v>4177</v>
      </c>
      <c r="E478" s="358">
        <f t="shared" si="107"/>
        <v>347.94409999999999</v>
      </c>
      <c r="F478" s="356">
        <v>0</v>
      </c>
      <c r="G478" s="358">
        <v>348</v>
      </c>
      <c r="H478" s="356">
        <v>0</v>
      </c>
      <c r="I478" s="354"/>
    </row>
    <row r="479" spans="2:11" ht="15" x14ac:dyDescent="0.25">
      <c r="B479" s="354" t="s">
        <v>265</v>
      </c>
      <c r="C479" s="355">
        <v>35339</v>
      </c>
      <c r="D479" s="6">
        <v>4177</v>
      </c>
      <c r="E479" s="358">
        <f t="shared" si="107"/>
        <v>347.94409999999999</v>
      </c>
      <c r="F479" s="356">
        <v>0</v>
      </c>
      <c r="G479" s="358">
        <v>348</v>
      </c>
      <c r="H479" s="356">
        <v>0</v>
      </c>
      <c r="I479" s="354"/>
    </row>
    <row r="480" spans="2:11" ht="15" x14ac:dyDescent="0.25">
      <c r="B480" s="354" t="s">
        <v>265</v>
      </c>
      <c r="C480" s="355">
        <v>35370</v>
      </c>
      <c r="D480" s="6">
        <v>4390</v>
      </c>
      <c r="E480" s="358">
        <f t="shared" si="107"/>
        <v>365.68700000000001</v>
      </c>
      <c r="F480" s="356">
        <v>0</v>
      </c>
      <c r="G480" s="358">
        <v>366</v>
      </c>
      <c r="H480" s="356">
        <v>0</v>
      </c>
      <c r="I480" s="354"/>
    </row>
    <row r="481" spans="2:11" ht="15" x14ac:dyDescent="0.25">
      <c r="B481" s="354" t="s">
        <v>265</v>
      </c>
      <c r="C481" s="355">
        <v>35400</v>
      </c>
      <c r="D481" s="6">
        <v>4390</v>
      </c>
      <c r="E481" s="358">
        <f t="shared" si="107"/>
        <v>365.68700000000001</v>
      </c>
      <c r="F481" s="356">
        <v>0</v>
      </c>
      <c r="G481" s="358">
        <v>366</v>
      </c>
      <c r="H481" s="356">
        <v>0</v>
      </c>
      <c r="I481" s="354"/>
    </row>
    <row r="482" spans="2:11" ht="15" x14ac:dyDescent="0.25">
      <c r="B482" s="354" t="s">
        <v>265</v>
      </c>
      <c r="C482" s="355">
        <v>35431</v>
      </c>
      <c r="D482" s="6">
        <v>4390</v>
      </c>
      <c r="E482" s="358">
        <f t="shared" si="107"/>
        <v>365.68700000000001</v>
      </c>
      <c r="F482" s="356">
        <v>0</v>
      </c>
      <c r="G482" s="358">
        <v>366</v>
      </c>
      <c r="H482" s="356">
        <v>0</v>
      </c>
      <c r="I482" s="354"/>
    </row>
    <row r="483" spans="2:11" ht="15" x14ac:dyDescent="0.25">
      <c r="B483" s="354" t="s">
        <v>265</v>
      </c>
      <c r="C483" s="355">
        <v>35462</v>
      </c>
      <c r="D483" s="6">
        <v>4551</v>
      </c>
      <c r="E483" s="358">
        <f t="shared" si="107"/>
        <v>379.09829999999999</v>
      </c>
      <c r="F483" s="356">
        <v>0</v>
      </c>
      <c r="G483" s="358">
        <v>379</v>
      </c>
      <c r="H483" s="356">
        <v>0</v>
      </c>
      <c r="I483" s="354"/>
    </row>
    <row r="484" spans="2:11" ht="15" x14ac:dyDescent="0.25">
      <c r="B484" s="354" t="s">
        <v>265</v>
      </c>
      <c r="C484" s="355">
        <v>35490</v>
      </c>
      <c r="D484" s="6">
        <v>4551</v>
      </c>
      <c r="E484" s="358">
        <f t="shared" si="107"/>
        <v>379.09829999999999</v>
      </c>
      <c r="F484" s="356">
        <v>0</v>
      </c>
      <c r="G484" s="358">
        <v>393</v>
      </c>
      <c r="H484" s="356">
        <v>0</v>
      </c>
      <c r="I484" s="354"/>
      <c r="K484" s="370">
        <f>SUM(D473:D484)</f>
        <v>51317</v>
      </c>
    </row>
    <row r="485" spans="2:11" ht="15" x14ac:dyDescent="0.25">
      <c r="B485" s="354" t="s">
        <v>265</v>
      </c>
      <c r="C485" s="355">
        <v>35521</v>
      </c>
      <c r="D485" s="6">
        <v>4551</v>
      </c>
      <c r="E485" s="358">
        <f t="shared" si="107"/>
        <v>379.09829999999999</v>
      </c>
      <c r="F485" s="356">
        <v>0</v>
      </c>
      <c r="G485" s="358">
        <v>393</v>
      </c>
      <c r="H485" s="356">
        <v>0</v>
      </c>
      <c r="I485" s="354"/>
    </row>
    <row r="486" spans="2:11" ht="15" x14ac:dyDescent="0.25">
      <c r="B486" s="354" t="s">
        <v>265</v>
      </c>
      <c r="C486" s="355">
        <v>35551</v>
      </c>
      <c r="D486" s="6">
        <v>4551</v>
      </c>
      <c r="E486" s="358">
        <f t="shared" si="107"/>
        <v>379.09829999999999</v>
      </c>
      <c r="F486" s="356">
        <v>0</v>
      </c>
      <c r="G486" s="358">
        <v>393</v>
      </c>
      <c r="H486" s="356">
        <v>0</v>
      </c>
      <c r="I486" s="354"/>
    </row>
    <row r="487" spans="2:11" ht="15" x14ac:dyDescent="0.25">
      <c r="B487" s="354" t="s">
        <v>265</v>
      </c>
      <c r="C487" s="355">
        <v>35582</v>
      </c>
      <c r="D487" s="6">
        <v>4551</v>
      </c>
      <c r="E487" s="358">
        <f t="shared" si="107"/>
        <v>379.09829999999999</v>
      </c>
      <c r="F487" s="356">
        <v>0</v>
      </c>
      <c r="G487" s="358">
        <v>393</v>
      </c>
      <c r="H487" s="356">
        <v>0</v>
      </c>
      <c r="I487" s="354"/>
    </row>
    <row r="488" spans="2:11" ht="15" x14ac:dyDescent="0.25">
      <c r="B488" s="354" t="s">
        <v>265</v>
      </c>
      <c r="C488" s="355">
        <v>35612</v>
      </c>
      <c r="D488" s="6">
        <v>4551</v>
      </c>
      <c r="E488" s="358">
        <f t="shared" si="107"/>
        <v>379.09829999999999</v>
      </c>
      <c r="F488" s="356">
        <v>0</v>
      </c>
      <c r="G488" s="358">
        <v>393</v>
      </c>
      <c r="H488" s="356">
        <v>0</v>
      </c>
      <c r="I488" s="354"/>
    </row>
    <row r="489" spans="2:11" ht="15" x14ac:dyDescent="0.25">
      <c r="B489" s="354" t="s">
        <v>265</v>
      </c>
      <c r="C489" s="355">
        <v>35643</v>
      </c>
      <c r="D489" s="6">
        <v>4551</v>
      </c>
      <c r="E489" s="358">
        <f t="shared" si="107"/>
        <v>379.09829999999999</v>
      </c>
      <c r="F489" s="356">
        <v>0</v>
      </c>
      <c r="G489" s="358">
        <v>393</v>
      </c>
      <c r="H489" s="356">
        <v>0</v>
      </c>
      <c r="I489" s="354"/>
    </row>
    <row r="490" spans="2:11" ht="15" x14ac:dyDescent="0.25">
      <c r="B490" s="354" t="s">
        <v>265</v>
      </c>
      <c r="C490" s="355">
        <v>35674</v>
      </c>
      <c r="D490" s="6">
        <v>4753</v>
      </c>
      <c r="E490" s="358">
        <f t="shared" si="107"/>
        <v>395.92489999999998</v>
      </c>
      <c r="F490" s="356">
        <v>0</v>
      </c>
      <c r="G490" s="358">
        <v>396</v>
      </c>
      <c r="H490" s="356">
        <v>0</v>
      </c>
      <c r="I490" s="354"/>
    </row>
    <row r="491" spans="2:11" ht="15" x14ac:dyDescent="0.25">
      <c r="B491" s="354" t="s">
        <v>265</v>
      </c>
      <c r="C491" s="355">
        <v>35704</v>
      </c>
      <c r="D491" s="6">
        <v>4753</v>
      </c>
      <c r="E491" s="358">
        <f t="shared" si="107"/>
        <v>395.92489999999998</v>
      </c>
      <c r="F491" s="356">
        <v>0</v>
      </c>
      <c r="G491" s="358">
        <v>396</v>
      </c>
      <c r="H491" s="356">
        <v>0</v>
      </c>
      <c r="I491" s="354"/>
    </row>
    <row r="492" spans="2:11" ht="15" x14ac:dyDescent="0.25">
      <c r="B492" s="354" t="s">
        <v>265</v>
      </c>
      <c r="C492" s="355">
        <v>35735</v>
      </c>
      <c r="D492" s="6">
        <v>4753</v>
      </c>
      <c r="E492" s="358">
        <f t="shared" si="107"/>
        <v>395.92489999999998</v>
      </c>
      <c r="F492" s="356">
        <v>0</v>
      </c>
      <c r="G492" s="358">
        <v>396</v>
      </c>
      <c r="H492" s="356">
        <v>0</v>
      </c>
      <c r="I492" s="354"/>
    </row>
    <row r="493" spans="2:11" ht="15" x14ac:dyDescent="0.25">
      <c r="B493" s="354" t="s">
        <v>265</v>
      </c>
      <c r="C493" s="355">
        <v>35765</v>
      </c>
      <c r="D493" s="6">
        <v>4753</v>
      </c>
      <c r="E493" s="358">
        <f t="shared" si="107"/>
        <v>395.92489999999998</v>
      </c>
      <c r="F493" s="356">
        <v>0</v>
      </c>
      <c r="G493" s="358">
        <v>396</v>
      </c>
      <c r="H493" s="356">
        <v>0</v>
      </c>
      <c r="I493" s="354"/>
    </row>
    <row r="494" spans="2:11" ht="15" x14ac:dyDescent="0.25">
      <c r="B494" s="354" t="s">
        <v>265</v>
      </c>
      <c r="C494" s="355">
        <v>35796</v>
      </c>
      <c r="D494" s="6">
        <v>4955</v>
      </c>
      <c r="E494" s="358">
        <f t="shared" si="107"/>
        <v>412.75150000000002</v>
      </c>
      <c r="F494" s="356">
        <v>0</v>
      </c>
      <c r="G494" s="358">
        <v>413</v>
      </c>
      <c r="H494" s="356">
        <v>0</v>
      </c>
      <c r="I494" s="354"/>
    </row>
    <row r="495" spans="2:11" ht="15" x14ac:dyDescent="0.25">
      <c r="B495" s="354" t="s">
        <v>265</v>
      </c>
      <c r="C495" s="355">
        <v>35827</v>
      </c>
      <c r="D495" s="6">
        <v>5130</v>
      </c>
      <c r="E495" s="358">
        <f t="shared" si="107"/>
        <v>427.32900000000001</v>
      </c>
      <c r="F495" s="356">
        <v>0</v>
      </c>
      <c r="G495" s="358">
        <v>417</v>
      </c>
      <c r="H495" s="356">
        <f t="shared" ref="H495:H532" si="108">SUM(E495-G495)</f>
        <v>10.329000000000008</v>
      </c>
      <c r="I495" s="361">
        <v>0</v>
      </c>
    </row>
    <row r="496" spans="2:11" ht="15" x14ac:dyDescent="0.25">
      <c r="B496" s="354" t="s">
        <v>265</v>
      </c>
      <c r="C496" s="355">
        <v>35855</v>
      </c>
      <c r="D496" s="6">
        <v>5130</v>
      </c>
      <c r="E496" s="358">
        <f t="shared" si="107"/>
        <v>427.32900000000001</v>
      </c>
      <c r="F496" s="356">
        <v>0</v>
      </c>
      <c r="G496" s="358">
        <v>417</v>
      </c>
      <c r="H496" s="356">
        <f t="shared" si="108"/>
        <v>10.329000000000008</v>
      </c>
      <c r="I496" s="361">
        <v>0</v>
      </c>
      <c r="K496" s="370">
        <f>SUM(D485:D496)</f>
        <v>56982</v>
      </c>
    </row>
    <row r="497" spans="2:11" ht="15" x14ac:dyDescent="0.25">
      <c r="B497" s="354" t="s">
        <v>265</v>
      </c>
      <c r="C497" s="355">
        <v>35886</v>
      </c>
      <c r="D497" s="6">
        <v>5130</v>
      </c>
      <c r="E497" s="358">
        <f t="shared" si="107"/>
        <v>427.32900000000001</v>
      </c>
      <c r="F497" s="356">
        <v>0</v>
      </c>
      <c r="G497" s="358">
        <v>417</v>
      </c>
      <c r="H497" s="356">
        <f t="shared" si="108"/>
        <v>10.329000000000008</v>
      </c>
      <c r="I497" s="361">
        <v>0</v>
      </c>
      <c r="K497" s="370" t="s">
        <v>54</v>
      </c>
    </row>
    <row r="498" spans="2:11" ht="15" x14ac:dyDescent="0.25">
      <c r="B498" s="354" t="s">
        <v>265</v>
      </c>
      <c r="C498" s="355">
        <v>35916</v>
      </c>
      <c r="D498" s="6">
        <v>5366</v>
      </c>
      <c r="E498" s="358">
        <f t="shared" si="107"/>
        <v>446.98779999999999</v>
      </c>
      <c r="F498" s="356">
        <v>0</v>
      </c>
      <c r="G498" s="358">
        <v>417</v>
      </c>
      <c r="H498" s="356">
        <f t="shared" si="108"/>
        <v>29.987799999999993</v>
      </c>
      <c r="I498" s="361">
        <v>0</v>
      </c>
    </row>
    <row r="499" spans="2:11" ht="15" x14ac:dyDescent="0.25">
      <c r="B499" s="354" t="s">
        <v>265</v>
      </c>
      <c r="C499" s="355">
        <v>35947</v>
      </c>
      <c r="D499" s="6">
        <v>5366</v>
      </c>
      <c r="E499" s="358">
        <f t="shared" si="107"/>
        <v>446.98779999999999</v>
      </c>
      <c r="F499" s="356">
        <v>0</v>
      </c>
      <c r="G499" s="358">
        <v>417</v>
      </c>
      <c r="H499" s="356">
        <f t="shared" si="108"/>
        <v>29.987799999999993</v>
      </c>
      <c r="I499" s="361">
        <v>0</v>
      </c>
    </row>
    <row r="500" spans="2:11" ht="15" x14ac:dyDescent="0.25">
      <c r="B500" s="354" t="s">
        <v>265</v>
      </c>
      <c r="C500" s="355">
        <v>35977</v>
      </c>
      <c r="D500" s="6">
        <v>5366</v>
      </c>
      <c r="E500" s="358">
        <f t="shared" si="107"/>
        <v>446.98779999999999</v>
      </c>
      <c r="F500" s="356">
        <v>0</v>
      </c>
      <c r="G500" s="358">
        <v>417</v>
      </c>
      <c r="H500" s="356">
        <f t="shared" si="108"/>
        <v>29.987799999999993</v>
      </c>
      <c r="I500" s="361">
        <v>0</v>
      </c>
    </row>
    <row r="501" spans="2:11" ht="15" x14ac:dyDescent="0.25">
      <c r="B501" s="354" t="s">
        <v>265</v>
      </c>
      <c r="C501" s="355">
        <v>36008</v>
      </c>
      <c r="D501" s="6">
        <v>5366</v>
      </c>
      <c r="E501" s="358">
        <f t="shared" si="107"/>
        <v>446.98779999999999</v>
      </c>
      <c r="F501" s="356">
        <v>0</v>
      </c>
      <c r="G501" s="358">
        <v>417</v>
      </c>
      <c r="H501" s="356">
        <f t="shared" si="108"/>
        <v>29.987799999999993</v>
      </c>
      <c r="I501" s="361">
        <v>0</v>
      </c>
    </row>
    <row r="502" spans="2:11" ht="15" x14ac:dyDescent="0.25">
      <c r="B502" s="354" t="s">
        <v>265</v>
      </c>
      <c r="C502" s="355">
        <v>36039</v>
      </c>
      <c r="D502" s="6">
        <v>5366</v>
      </c>
      <c r="E502" s="358">
        <f t="shared" si="107"/>
        <v>446.98779999999999</v>
      </c>
      <c r="F502" s="356">
        <v>0</v>
      </c>
      <c r="G502" s="358">
        <v>417</v>
      </c>
      <c r="H502" s="356">
        <f t="shared" si="108"/>
        <v>29.987799999999993</v>
      </c>
      <c r="I502" s="361">
        <v>0</v>
      </c>
    </row>
    <row r="503" spans="2:11" ht="15" x14ac:dyDescent="0.25">
      <c r="B503" s="354" t="s">
        <v>265</v>
      </c>
      <c r="C503" s="355">
        <v>36069</v>
      </c>
      <c r="D503" s="6">
        <v>5366</v>
      </c>
      <c r="E503" s="358">
        <f t="shared" si="107"/>
        <v>446.98779999999999</v>
      </c>
      <c r="F503" s="356">
        <v>0</v>
      </c>
      <c r="G503" s="358">
        <v>417</v>
      </c>
      <c r="H503" s="356">
        <f t="shared" si="108"/>
        <v>29.987799999999993</v>
      </c>
      <c r="I503" s="361">
        <v>0</v>
      </c>
    </row>
    <row r="504" spans="2:11" ht="15" x14ac:dyDescent="0.25">
      <c r="B504" s="354" t="s">
        <v>265</v>
      </c>
      <c r="C504" s="355">
        <v>36100</v>
      </c>
      <c r="D504" s="6">
        <v>5366</v>
      </c>
      <c r="E504" s="358">
        <f t="shared" si="107"/>
        <v>446.98779999999999</v>
      </c>
      <c r="F504" s="356">
        <v>0</v>
      </c>
      <c r="G504" s="358">
        <v>417</v>
      </c>
      <c r="H504" s="356">
        <f t="shared" si="108"/>
        <v>29.987799999999993</v>
      </c>
      <c r="I504" s="361">
        <v>0</v>
      </c>
    </row>
    <row r="505" spans="2:11" ht="15" x14ac:dyDescent="0.25">
      <c r="B505" s="354" t="s">
        <v>265</v>
      </c>
      <c r="C505" s="355">
        <v>36130</v>
      </c>
      <c r="D505" s="6">
        <v>5790</v>
      </c>
      <c r="E505" s="358">
        <f t="shared" si="107"/>
        <v>482.30700000000002</v>
      </c>
      <c r="F505" s="356">
        <v>0</v>
      </c>
      <c r="G505" s="358">
        <v>417</v>
      </c>
      <c r="H505" s="356">
        <f t="shared" si="108"/>
        <v>65.307000000000016</v>
      </c>
      <c r="I505" s="361">
        <v>0</v>
      </c>
    </row>
    <row r="506" spans="2:11" ht="15" x14ac:dyDescent="0.25">
      <c r="B506" s="354" t="s">
        <v>265</v>
      </c>
      <c r="C506" s="355">
        <v>36161</v>
      </c>
      <c r="D506" s="6">
        <v>5790</v>
      </c>
      <c r="E506" s="358">
        <f t="shared" si="107"/>
        <v>482.30700000000002</v>
      </c>
      <c r="F506" s="356">
        <v>0</v>
      </c>
      <c r="G506" s="358">
        <v>417</v>
      </c>
      <c r="H506" s="356">
        <f t="shared" si="108"/>
        <v>65.307000000000016</v>
      </c>
      <c r="I506" s="361">
        <v>0</v>
      </c>
    </row>
    <row r="507" spans="2:11" ht="15" x14ac:dyDescent="0.25">
      <c r="B507" s="354" t="s">
        <v>265</v>
      </c>
      <c r="C507" s="355">
        <v>36192</v>
      </c>
      <c r="D507" s="6">
        <v>5989</v>
      </c>
      <c r="E507" s="358">
        <f t="shared" si="107"/>
        <v>498.88369999999998</v>
      </c>
      <c r="F507" s="356">
        <v>0</v>
      </c>
      <c r="G507" s="358">
        <v>417</v>
      </c>
      <c r="H507" s="356">
        <f t="shared" si="108"/>
        <v>81.883699999999976</v>
      </c>
      <c r="I507" s="361">
        <v>0</v>
      </c>
    </row>
    <row r="508" spans="2:11" ht="15" x14ac:dyDescent="0.25">
      <c r="B508" s="354" t="s">
        <v>265</v>
      </c>
      <c r="C508" s="355">
        <v>36220</v>
      </c>
      <c r="D508" s="6">
        <v>21242</v>
      </c>
      <c r="E508" s="358">
        <f t="shared" si="107"/>
        <v>1769.4585999999999</v>
      </c>
      <c r="F508" s="356">
        <v>0</v>
      </c>
      <c r="G508" s="358">
        <v>417</v>
      </c>
      <c r="H508" s="356">
        <f t="shared" si="108"/>
        <v>1352.4585999999999</v>
      </c>
      <c r="I508" s="361">
        <v>0</v>
      </c>
      <c r="K508" s="370">
        <f>SUM(D497:D508)</f>
        <v>81503</v>
      </c>
    </row>
    <row r="509" spans="2:11" ht="15" x14ac:dyDescent="0.25">
      <c r="B509" s="354" t="s">
        <v>265</v>
      </c>
      <c r="C509" s="355">
        <v>36251</v>
      </c>
      <c r="D509" s="6">
        <v>21241</v>
      </c>
      <c r="E509" s="358">
        <f t="shared" si="107"/>
        <v>1769.3752999999999</v>
      </c>
      <c r="F509" s="356">
        <v>0</v>
      </c>
      <c r="G509" s="358">
        <v>417</v>
      </c>
      <c r="H509" s="356">
        <f t="shared" si="108"/>
        <v>1352.3752999999999</v>
      </c>
      <c r="I509" s="361">
        <v>0</v>
      </c>
    </row>
    <row r="510" spans="2:11" ht="15" x14ac:dyDescent="0.25">
      <c r="B510" s="354" t="s">
        <v>265</v>
      </c>
      <c r="C510" s="355">
        <v>36281</v>
      </c>
      <c r="D510" s="6">
        <v>7442</v>
      </c>
      <c r="E510" s="358">
        <f t="shared" si="107"/>
        <v>619.91859999999997</v>
      </c>
      <c r="F510" s="356">
        <v>0</v>
      </c>
      <c r="G510" s="358">
        <v>417</v>
      </c>
      <c r="H510" s="356">
        <f t="shared" si="108"/>
        <v>202.91859999999997</v>
      </c>
      <c r="I510" s="361">
        <v>0</v>
      </c>
    </row>
    <row r="511" spans="2:11" ht="15" x14ac:dyDescent="0.25">
      <c r="B511" s="354" t="s">
        <v>265</v>
      </c>
      <c r="C511" s="355">
        <v>36312</v>
      </c>
      <c r="D511" s="6">
        <v>7442</v>
      </c>
      <c r="E511" s="358">
        <f t="shared" si="107"/>
        <v>619.91859999999997</v>
      </c>
      <c r="F511" s="356">
        <v>0</v>
      </c>
      <c r="G511" s="358">
        <v>417</v>
      </c>
      <c r="H511" s="356">
        <f t="shared" si="108"/>
        <v>202.91859999999997</v>
      </c>
      <c r="I511" s="361">
        <v>0</v>
      </c>
    </row>
    <row r="512" spans="2:11" ht="15" x14ac:dyDescent="0.25">
      <c r="B512" s="354" t="s">
        <v>265</v>
      </c>
      <c r="C512" s="355">
        <v>36342</v>
      </c>
      <c r="D512" s="6">
        <v>7442</v>
      </c>
      <c r="E512" s="358">
        <f t="shared" si="107"/>
        <v>619.91859999999997</v>
      </c>
      <c r="F512" s="356">
        <v>0</v>
      </c>
      <c r="G512" s="358">
        <v>417</v>
      </c>
      <c r="H512" s="356">
        <f t="shared" si="108"/>
        <v>202.91859999999997</v>
      </c>
      <c r="I512" s="361">
        <v>0</v>
      </c>
    </row>
    <row r="513" spans="2:11" ht="15" x14ac:dyDescent="0.25">
      <c r="B513" s="354" t="s">
        <v>265</v>
      </c>
      <c r="C513" s="355">
        <v>36373</v>
      </c>
      <c r="D513" s="6">
        <v>7442</v>
      </c>
      <c r="E513" s="358">
        <f t="shared" si="107"/>
        <v>619.91859999999997</v>
      </c>
      <c r="F513" s="356">
        <v>0</v>
      </c>
      <c r="G513" s="358">
        <v>417</v>
      </c>
      <c r="H513" s="356">
        <f t="shared" si="108"/>
        <v>202.91859999999997</v>
      </c>
      <c r="I513" s="361">
        <v>0</v>
      </c>
    </row>
    <row r="514" spans="2:11" ht="15" x14ac:dyDescent="0.25">
      <c r="B514" s="354" t="s">
        <v>265</v>
      </c>
      <c r="C514" s="355">
        <v>36404</v>
      </c>
      <c r="D514" s="6">
        <v>8052</v>
      </c>
      <c r="E514" s="358">
        <f t="shared" si="107"/>
        <v>670.73159999999996</v>
      </c>
      <c r="F514" s="356">
        <v>0</v>
      </c>
      <c r="G514" s="354">
        <v>417</v>
      </c>
      <c r="H514" s="356">
        <f t="shared" si="108"/>
        <v>253.73159999999996</v>
      </c>
      <c r="I514" s="361">
        <v>0</v>
      </c>
    </row>
    <row r="515" spans="2:11" ht="15" x14ac:dyDescent="0.25">
      <c r="B515" s="354" t="s">
        <v>265</v>
      </c>
      <c r="C515" s="355">
        <v>36434</v>
      </c>
      <c r="D515" s="6">
        <v>8052</v>
      </c>
      <c r="E515" s="358">
        <f t="shared" si="107"/>
        <v>670.73159999999996</v>
      </c>
      <c r="F515" s="356">
        <v>0</v>
      </c>
      <c r="G515" s="354">
        <v>417</v>
      </c>
      <c r="H515" s="356">
        <f t="shared" si="108"/>
        <v>253.73159999999996</v>
      </c>
      <c r="I515" s="361">
        <v>0</v>
      </c>
    </row>
    <row r="516" spans="2:11" ht="15" x14ac:dyDescent="0.25">
      <c r="B516" s="354" t="s">
        <v>265</v>
      </c>
      <c r="C516" s="355">
        <v>36465</v>
      </c>
      <c r="D516" s="6">
        <v>8052</v>
      </c>
      <c r="E516" s="358">
        <f t="shared" si="107"/>
        <v>670.73159999999996</v>
      </c>
      <c r="F516" s="356">
        <v>0</v>
      </c>
      <c r="G516" s="354">
        <v>417</v>
      </c>
      <c r="H516" s="356">
        <f t="shared" si="108"/>
        <v>253.73159999999996</v>
      </c>
      <c r="I516" s="361">
        <v>0</v>
      </c>
    </row>
    <row r="517" spans="2:11" ht="15" x14ac:dyDescent="0.25">
      <c r="B517" s="354" t="s">
        <v>265</v>
      </c>
      <c r="C517" s="355">
        <v>36495</v>
      </c>
      <c r="D517" s="6">
        <v>8052</v>
      </c>
      <c r="E517" s="358">
        <f t="shared" si="107"/>
        <v>670.73159999999996</v>
      </c>
      <c r="F517" s="356">
        <v>0</v>
      </c>
      <c r="G517" s="354">
        <v>417</v>
      </c>
      <c r="H517" s="356">
        <f t="shared" si="108"/>
        <v>253.73159999999996</v>
      </c>
      <c r="I517" s="361">
        <v>0</v>
      </c>
    </row>
    <row r="518" spans="2:11" ht="15" x14ac:dyDescent="0.25">
      <c r="B518" s="354" t="s">
        <v>265</v>
      </c>
      <c r="C518" s="355">
        <v>36526</v>
      </c>
      <c r="D518" s="6">
        <v>8052</v>
      </c>
      <c r="E518" s="358">
        <f t="shared" si="107"/>
        <v>670.73159999999996</v>
      </c>
      <c r="F518" s="356">
        <v>0</v>
      </c>
      <c r="G518" s="354">
        <v>417</v>
      </c>
      <c r="H518" s="356">
        <f t="shared" si="108"/>
        <v>253.73159999999996</v>
      </c>
      <c r="I518" s="361">
        <v>0</v>
      </c>
    </row>
    <row r="519" spans="2:11" ht="15" x14ac:dyDescent="0.25">
      <c r="B519" s="354" t="s">
        <v>265</v>
      </c>
      <c r="C519" s="355">
        <v>36557</v>
      </c>
      <c r="D519" s="6">
        <v>8316</v>
      </c>
      <c r="E519" s="358">
        <f t="shared" si="107"/>
        <v>692.72280000000001</v>
      </c>
      <c r="F519" s="356">
        <v>0</v>
      </c>
      <c r="G519" s="354">
        <v>417</v>
      </c>
      <c r="H519" s="356">
        <f t="shared" si="108"/>
        <v>275.72280000000001</v>
      </c>
      <c r="I519" s="361">
        <v>0</v>
      </c>
    </row>
    <row r="520" spans="2:11" ht="15" x14ac:dyDescent="0.25">
      <c r="B520" s="354" t="s">
        <v>265</v>
      </c>
      <c r="C520" s="355">
        <v>36586</v>
      </c>
      <c r="D520" s="6">
        <v>8316</v>
      </c>
      <c r="E520" s="358">
        <f t="shared" si="107"/>
        <v>692.72280000000001</v>
      </c>
      <c r="F520" s="356">
        <v>0</v>
      </c>
      <c r="G520" s="354">
        <v>417</v>
      </c>
      <c r="H520" s="356">
        <f t="shared" si="108"/>
        <v>275.72280000000001</v>
      </c>
      <c r="I520" s="361">
        <v>0</v>
      </c>
      <c r="K520" s="370">
        <f>SUM(D509:D520)</f>
        <v>107901</v>
      </c>
    </row>
    <row r="521" spans="2:11" ht="15" x14ac:dyDescent="0.25">
      <c r="B521" s="354" t="s">
        <v>265</v>
      </c>
      <c r="C521" s="355">
        <v>36617</v>
      </c>
      <c r="D521" s="6">
        <v>8316</v>
      </c>
      <c r="E521" s="358">
        <f t="shared" si="107"/>
        <v>692.72280000000001</v>
      </c>
      <c r="F521" s="356">
        <v>0</v>
      </c>
      <c r="G521" s="354">
        <v>417</v>
      </c>
      <c r="H521" s="356">
        <f t="shared" si="108"/>
        <v>275.72280000000001</v>
      </c>
      <c r="I521" s="361">
        <v>0</v>
      </c>
    </row>
    <row r="522" spans="2:11" ht="15" x14ac:dyDescent="0.25">
      <c r="B522" s="354" t="s">
        <v>265</v>
      </c>
      <c r="C522" s="355">
        <v>36647</v>
      </c>
      <c r="D522" s="6">
        <v>8631</v>
      </c>
      <c r="E522" s="358">
        <f t="shared" si="107"/>
        <v>718.96230000000003</v>
      </c>
      <c r="F522" s="356">
        <v>0</v>
      </c>
      <c r="G522" s="354">
        <v>417</v>
      </c>
      <c r="H522" s="356">
        <f t="shared" si="108"/>
        <v>301.96230000000003</v>
      </c>
      <c r="I522" s="361">
        <v>0</v>
      </c>
    </row>
    <row r="523" spans="2:11" ht="15" x14ac:dyDescent="0.25">
      <c r="B523" s="354" t="s">
        <v>265</v>
      </c>
      <c r="C523" s="355">
        <v>36678</v>
      </c>
      <c r="D523" s="6">
        <v>8631</v>
      </c>
      <c r="E523" s="358">
        <f t="shared" si="107"/>
        <v>718.96230000000003</v>
      </c>
      <c r="F523" s="356">
        <v>0</v>
      </c>
      <c r="G523" s="354">
        <v>417</v>
      </c>
      <c r="H523" s="356">
        <f t="shared" si="108"/>
        <v>301.96230000000003</v>
      </c>
      <c r="I523" s="361">
        <v>0</v>
      </c>
    </row>
    <row r="524" spans="2:11" ht="15" x14ac:dyDescent="0.25">
      <c r="B524" s="354" t="s">
        <v>265</v>
      </c>
      <c r="C524" s="355">
        <v>36708</v>
      </c>
      <c r="D524" s="6">
        <v>8631</v>
      </c>
      <c r="E524" s="358">
        <f t="shared" si="107"/>
        <v>718.96230000000003</v>
      </c>
      <c r="F524" s="356">
        <v>0</v>
      </c>
      <c r="G524" s="354">
        <v>417</v>
      </c>
      <c r="H524" s="356">
        <f t="shared" si="108"/>
        <v>301.96230000000003</v>
      </c>
      <c r="I524" s="361">
        <v>0</v>
      </c>
    </row>
    <row r="525" spans="2:11" ht="15" x14ac:dyDescent="0.25">
      <c r="B525" s="354" t="s">
        <v>265</v>
      </c>
      <c r="C525" s="355">
        <v>36739</v>
      </c>
      <c r="D525" s="6">
        <v>8631</v>
      </c>
      <c r="E525" s="358">
        <f t="shared" si="107"/>
        <v>718.96230000000003</v>
      </c>
      <c r="F525" s="356">
        <v>0</v>
      </c>
      <c r="G525" s="354">
        <v>417</v>
      </c>
      <c r="H525" s="356">
        <f t="shared" si="108"/>
        <v>301.96230000000003</v>
      </c>
      <c r="I525" s="361">
        <v>0</v>
      </c>
    </row>
    <row r="526" spans="2:11" ht="15" x14ac:dyDescent="0.25">
      <c r="B526" s="354" t="s">
        <v>265</v>
      </c>
      <c r="C526" s="355">
        <v>36770</v>
      </c>
      <c r="D526" s="6">
        <v>8631</v>
      </c>
      <c r="E526" s="358">
        <f t="shared" si="107"/>
        <v>718.96230000000003</v>
      </c>
      <c r="F526" s="356">
        <v>0</v>
      </c>
      <c r="G526" s="354">
        <v>417</v>
      </c>
      <c r="H526" s="356">
        <f t="shared" si="108"/>
        <v>301.96230000000003</v>
      </c>
      <c r="I526" s="361">
        <v>0</v>
      </c>
    </row>
    <row r="527" spans="2:11" ht="15" x14ac:dyDescent="0.25">
      <c r="B527" s="354" t="s">
        <v>265</v>
      </c>
      <c r="C527" s="355">
        <v>36800</v>
      </c>
      <c r="D527" s="6">
        <v>8631</v>
      </c>
      <c r="E527" s="358">
        <f t="shared" si="107"/>
        <v>718.96230000000003</v>
      </c>
      <c r="F527" s="356">
        <v>0</v>
      </c>
      <c r="G527" s="354">
        <v>417</v>
      </c>
      <c r="H527" s="356">
        <f t="shared" si="108"/>
        <v>301.96230000000003</v>
      </c>
      <c r="I527" s="361">
        <v>0</v>
      </c>
    </row>
    <row r="528" spans="2:11" ht="15" x14ac:dyDescent="0.25">
      <c r="B528" s="354" t="s">
        <v>265</v>
      </c>
      <c r="C528" s="355">
        <v>36831</v>
      </c>
      <c r="D528" s="6">
        <v>8694</v>
      </c>
      <c r="E528" s="358">
        <f t="shared" si="107"/>
        <v>724.21019999999999</v>
      </c>
      <c r="F528" s="356">
        <v>0</v>
      </c>
      <c r="G528" s="354">
        <v>417</v>
      </c>
      <c r="H528" s="356">
        <f t="shared" si="108"/>
        <v>307.21019999999999</v>
      </c>
      <c r="I528" s="361">
        <v>0</v>
      </c>
    </row>
    <row r="529" spans="2:11" ht="15" x14ac:dyDescent="0.25">
      <c r="B529" s="354" t="s">
        <v>265</v>
      </c>
      <c r="C529" s="355">
        <v>36861</v>
      </c>
      <c r="D529" s="6">
        <v>8694</v>
      </c>
      <c r="E529" s="358">
        <f t="shared" si="107"/>
        <v>724.21019999999999</v>
      </c>
      <c r="F529" s="356">
        <v>0</v>
      </c>
      <c r="G529" s="354">
        <v>417</v>
      </c>
      <c r="H529" s="356">
        <f t="shared" si="108"/>
        <v>307.21019999999999</v>
      </c>
      <c r="I529" s="361">
        <v>0</v>
      </c>
    </row>
    <row r="530" spans="2:11" ht="15" x14ac:dyDescent="0.25">
      <c r="B530" s="354" t="s">
        <v>265</v>
      </c>
      <c r="C530" s="355">
        <v>36892</v>
      </c>
      <c r="D530" s="6">
        <v>8694</v>
      </c>
      <c r="E530" s="358">
        <f t="shared" si="107"/>
        <v>724.21019999999999</v>
      </c>
      <c r="F530" s="356">
        <v>0</v>
      </c>
      <c r="G530" s="354">
        <v>417</v>
      </c>
      <c r="H530" s="356">
        <f t="shared" si="108"/>
        <v>307.21019999999999</v>
      </c>
      <c r="I530" s="361">
        <v>0</v>
      </c>
    </row>
    <row r="531" spans="2:11" ht="15" x14ac:dyDescent="0.25">
      <c r="B531" s="354" t="s">
        <v>265</v>
      </c>
      <c r="C531" s="355">
        <v>36923</v>
      </c>
      <c r="D531" s="6">
        <v>9005</v>
      </c>
      <c r="E531" s="358">
        <f t="shared" si="107"/>
        <v>750.11649999999997</v>
      </c>
      <c r="F531" s="356">
        <v>0</v>
      </c>
      <c r="G531" s="354">
        <v>417</v>
      </c>
      <c r="H531" s="356">
        <f t="shared" si="108"/>
        <v>333.11649999999997</v>
      </c>
      <c r="I531" s="361">
        <v>0</v>
      </c>
    </row>
    <row r="532" spans="2:11" ht="15" x14ac:dyDescent="0.25">
      <c r="B532" s="354" t="s">
        <v>265</v>
      </c>
      <c r="C532" s="355">
        <v>36951</v>
      </c>
      <c r="D532" s="6">
        <v>9005</v>
      </c>
      <c r="E532" s="358">
        <f t="shared" si="107"/>
        <v>750.11649999999997</v>
      </c>
      <c r="F532" s="356">
        <v>0</v>
      </c>
      <c r="G532" s="354">
        <v>417</v>
      </c>
      <c r="H532" s="356">
        <f t="shared" si="108"/>
        <v>333.11649999999997</v>
      </c>
      <c r="I532" s="361">
        <v>0</v>
      </c>
      <c r="K532" s="370">
        <f>SUM(D521:D532)</f>
        <v>104194</v>
      </c>
    </row>
    <row r="533" spans="2:11" ht="15" x14ac:dyDescent="0.25">
      <c r="B533" s="354" t="s">
        <v>265</v>
      </c>
      <c r="C533" s="355">
        <v>36982</v>
      </c>
      <c r="D533" s="6">
        <v>9005</v>
      </c>
      <c r="E533" s="358">
        <f t="shared" si="107"/>
        <v>750.11649999999997</v>
      </c>
      <c r="F533" s="356">
        <v>0</v>
      </c>
      <c r="G533" s="354">
        <v>417</v>
      </c>
      <c r="H533" s="356">
        <f t="shared" ref="H533:H596" si="109">SUM(E533-G533)</f>
        <v>333.11649999999997</v>
      </c>
      <c r="I533" s="361">
        <v>0</v>
      </c>
    </row>
    <row r="534" spans="2:11" ht="15" x14ac:dyDescent="0.25">
      <c r="B534" s="354" t="s">
        <v>265</v>
      </c>
      <c r="C534" s="355">
        <v>37012</v>
      </c>
      <c r="D534" s="6">
        <v>9005</v>
      </c>
      <c r="E534" s="358">
        <f t="shared" ref="E534:E593" si="110">SUM(D534*8.33%)</f>
        <v>750.11649999999997</v>
      </c>
      <c r="F534" s="356">
        <v>0</v>
      </c>
      <c r="G534" s="354">
        <v>417</v>
      </c>
      <c r="H534" s="356">
        <f t="shared" si="109"/>
        <v>333.11649999999997</v>
      </c>
      <c r="I534" s="361">
        <v>0</v>
      </c>
    </row>
    <row r="535" spans="2:11" ht="15" x14ac:dyDescent="0.25">
      <c r="B535" s="354" t="s">
        <v>265</v>
      </c>
      <c r="C535" s="355">
        <v>37043</v>
      </c>
      <c r="D535" s="6">
        <v>9005</v>
      </c>
      <c r="E535" s="358">
        <f t="shared" si="110"/>
        <v>750.11649999999997</v>
      </c>
      <c r="F535" s="356">
        <v>0</v>
      </c>
      <c r="G535" s="363">
        <v>541</v>
      </c>
      <c r="H535" s="356">
        <f t="shared" si="109"/>
        <v>209.11649999999997</v>
      </c>
      <c r="I535" s="361">
        <v>0</v>
      </c>
    </row>
    <row r="536" spans="2:11" ht="15" x14ac:dyDescent="0.25">
      <c r="B536" s="354" t="s">
        <v>265</v>
      </c>
      <c r="C536" s="355">
        <v>37073</v>
      </c>
      <c r="D536" s="6">
        <v>9005</v>
      </c>
      <c r="E536" s="358">
        <f t="shared" si="110"/>
        <v>750.11649999999997</v>
      </c>
      <c r="F536" s="356">
        <v>0</v>
      </c>
      <c r="G536" s="363">
        <v>541</v>
      </c>
      <c r="H536" s="356">
        <f t="shared" si="109"/>
        <v>209.11649999999997</v>
      </c>
      <c r="I536" s="361">
        <v>0</v>
      </c>
    </row>
    <row r="537" spans="2:11" ht="15" x14ac:dyDescent="0.25">
      <c r="B537" s="354" t="s">
        <v>265</v>
      </c>
      <c r="C537" s="355">
        <v>37104</v>
      </c>
      <c r="D537" s="6">
        <v>9200</v>
      </c>
      <c r="E537" s="358">
        <f t="shared" si="110"/>
        <v>766.36</v>
      </c>
      <c r="F537" s="356">
        <v>0</v>
      </c>
      <c r="G537" s="363">
        <v>541</v>
      </c>
      <c r="H537" s="356">
        <f t="shared" si="109"/>
        <v>225.36</v>
      </c>
      <c r="I537" s="361">
        <v>0</v>
      </c>
    </row>
    <row r="538" spans="2:11" ht="15" x14ac:dyDescent="0.25">
      <c r="B538" s="354" t="s">
        <v>265</v>
      </c>
      <c r="C538" s="355">
        <v>37135</v>
      </c>
      <c r="D538" s="6">
        <v>9200</v>
      </c>
      <c r="E538" s="358">
        <f t="shared" si="110"/>
        <v>766.36</v>
      </c>
      <c r="F538" s="356">
        <v>0</v>
      </c>
      <c r="G538" s="363">
        <v>541</v>
      </c>
      <c r="H538" s="356">
        <f t="shared" si="109"/>
        <v>225.36</v>
      </c>
      <c r="I538" s="361">
        <v>0</v>
      </c>
    </row>
    <row r="539" spans="2:11" ht="15" x14ac:dyDescent="0.25">
      <c r="B539" s="354" t="s">
        <v>265</v>
      </c>
      <c r="C539" s="355">
        <v>37165</v>
      </c>
      <c r="D539" s="6">
        <v>9200</v>
      </c>
      <c r="E539" s="358">
        <f t="shared" si="110"/>
        <v>766.36</v>
      </c>
      <c r="F539" s="356">
        <v>0</v>
      </c>
      <c r="G539" s="363">
        <v>541</v>
      </c>
      <c r="H539" s="356">
        <f t="shared" si="109"/>
        <v>225.36</v>
      </c>
      <c r="I539" s="361">
        <v>0</v>
      </c>
    </row>
    <row r="540" spans="2:11" ht="15" x14ac:dyDescent="0.25">
      <c r="B540" s="354" t="s">
        <v>265</v>
      </c>
      <c r="C540" s="355">
        <v>37196</v>
      </c>
      <c r="D540" s="6">
        <v>9200</v>
      </c>
      <c r="E540" s="358">
        <f t="shared" si="110"/>
        <v>766.36</v>
      </c>
      <c r="F540" s="356">
        <v>0</v>
      </c>
      <c r="G540" s="363">
        <v>541</v>
      </c>
      <c r="H540" s="356">
        <f t="shared" si="109"/>
        <v>225.36</v>
      </c>
      <c r="I540" s="361">
        <v>0</v>
      </c>
    </row>
    <row r="541" spans="2:11" ht="15" x14ac:dyDescent="0.25">
      <c r="B541" s="354" t="s">
        <v>265</v>
      </c>
      <c r="C541" s="355">
        <v>37226</v>
      </c>
      <c r="D541" s="6">
        <v>9200</v>
      </c>
      <c r="E541" s="358">
        <f t="shared" si="110"/>
        <v>766.36</v>
      </c>
      <c r="F541" s="356">
        <v>0</v>
      </c>
      <c r="G541" s="363">
        <v>541</v>
      </c>
      <c r="H541" s="356">
        <f t="shared" si="109"/>
        <v>225.36</v>
      </c>
      <c r="I541" s="361">
        <v>0</v>
      </c>
    </row>
    <row r="542" spans="2:11" ht="15" x14ac:dyDescent="0.25">
      <c r="B542" s="354" t="s">
        <v>265</v>
      </c>
      <c r="C542" s="355">
        <v>37257</v>
      </c>
      <c r="D542" s="6">
        <v>9200</v>
      </c>
      <c r="E542" s="358">
        <f t="shared" si="110"/>
        <v>766.36</v>
      </c>
      <c r="F542" s="356">
        <v>0</v>
      </c>
      <c r="G542" s="363">
        <v>541</v>
      </c>
      <c r="H542" s="356">
        <f t="shared" si="109"/>
        <v>225.36</v>
      </c>
      <c r="I542" s="361">
        <v>0</v>
      </c>
    </row>
    <row r="543" spans="2:11" ht="15" x14ac:dyDescent="0.25">
      <c r="B543" s="354" t="s">
        <v>265</v>
      </c>
      <c r="C543" s="355">
        <v>37288</v>
      </c>
      <c r="D543" s="6">
        <v>9518</v>
      </c>
      <c r="E543" s="358">
        <f t="shared" si="110"/>
        <v>792.84939999999995</v>
      </c>
      <c r="F543" s="356">
        <v>0</v>
      </c>
      <c r="G543" s="363">
        <v>541</v>
      </c>
      <c r="H543" s="356">
        <f t="shared" si="109"/>
        <v>251.84939999999995</v>
      </c>
      <c r="I543" s="361">
        <v>0</v>
      </c>
    </row>
    <row r="544" spans="2:11" ht="15" x14ac:dyDescent="0.25">
      <c r="B544" s="354" t="s">
        <v>265</v>
      </c>
      <c r="C544" s="355">
        <v>37316</v>
      </c>
      <c r="D544" s="6">
        <v>9518</v>
      </c>
      <c r="E544" s="358">
        <f t="shared" si="110"/>
        <v>792.84939999999995</v>
      </c>
      <c r="F544" s="356">
        <v>0</v>
      </c>
      <c r="G544" s="363">
        <v>541</v>
      </c>
      <c r="H544" s="356">
        <f t="shared" si="109"/>
        <v>251.84939999999995</v>
      </c>
      <c r="I544" s="361">
        <v>0</v>
      </c>
      <c r="K544" s="370">
        <f>SUM(D533:D544)</f>
        <v>110256</v>
      </c>
    </row>
    <row r="545" spans="2:11" ht="15" x14ac:dyDescent="0.25">
      <c r="B545" s="354" t="s">
        <v>265</v>
      </c>
      <c r="C545" s="355">
        <v>37347</v>
      </c>
      <c r="D545" s="6">
        <v>9518</v>
      </c>
      <c r="E545" s="358">
        <f t="shared" si="110"/>
        <v>792.84939999999995</v>
      </c>
      <c r="F545" s="356">
        <v>0</v>
      </c>
      <c r="G545" s="363">
        <v>541</v>
      </c>
      <c r="H545" s="356">
        <f t="shared" si="109"/>
        <v>251.84939999999995</v>
      </c>
      <c r="I545" s="361">
        <v>0</v>
      </c>
    </row>
    <row r="546" spans="2:11" ht="15" x14ac:dyDescent="0.25">
      <c r="B546" s="354" t="s">
        <v>265</v>
      </c>
      <c r="C546" s="355">
        <v>37377</v>
      </c>
      <c r="D546" s="6">
        <v>9518</v>
      </c>
      <c r="E546" s="358">
        <f t="shared" si="110"/>
        <v>792.84939999999995</v>
      </c>
      <c r="F546" s="356">
        <v>0</v>
      </c>
      <c r="G546" s="363">
        <v>541</v>
      </c>
      <c r="H546" s="356">
        <f t="shared" si="109"/>
        <v>251.84939999999995</v>
      </c>
      <c r="I546" s="361">
        <v>0</v>
      </c>
    </row>
    <row r="547" spans="2:11" ht="15" x14ac:dyDescent="0.25">
      <c r="B547" s="354" t="s">
        <v>265</v>
      </c>
      <c r="C547" s="355">
        <v>37408</v>
      </c>
      <c r="D547" s="6">
        <v>9518</v>
      </c>
      <c r="E547" s="358">
        <f t="shared" si="110"/>
        <v>792.84939999999995</v>
      </c>
      <c r="F547" s="356">
        <v>0</v>
      </c>
      <c r="G547" s="363">
        <v>541</v>
      </c>
      <c r="H547" s="356">
        <f t="shared" si="109"/>
        <v>251.84939999999995</v>
      </c>
      <c r="I547" s="361">
        <v>0</v>
      </c>
    </row>
    <row r="548" spans="2:11" ht="15" x14ac:dyDescent="0.25">
      <c r="B548" s="354" t="s">
        <v>265</v>
      </c>
      <c r="C548" s="355">
        <v>37438</v>
      </c>
      <c r="D548" s="6">
        <v>9518</v>
      </c>
      <c r="E548" s="358">
        <f t="shared" si="110"/>
        <v>792.84939999999995</v>
      </c>
      <c r="F548" s="356">
        <v>0</v>
      </c>
      <c r="G548" s="363">
        <v>541</v>
      </c>
      <c r="H548" s="356">
        <f t="shared" si="109"/>
        <v>251.84939999999995</v>
      </c>
      <c r="I548" s="361">
        <v>0</v>
      </c>
    </row>
    <row r="549" spans="2:11" ht="15" x14ac:dyDescent="0.25">
      <c r="B549" s="354" t="s">
        <v>265</v>
      </c>
      <c r="C549" s="355">
        <v>37469</v>
      </c>
      <c r="D549" s="6">
        <v>9518</v>
      </c>
      <c r="E549" s="358">
        <f t="shared" si="110"/>
        <v>792.84939999999995</v>
      </c>
      <c r="F549" s="356">
        <v>0</v>
      </c>
      <c r="G549" s="363">
        <v>541</v>
      </c>
      <c r="H549" s="356">
        <f t="shared" si="109"/>
        <v>251.84939999999995</v>
      </c>
      <c r="I549" s="361">
        <v>0</v>
      </c>
    </row>
    <row r="550" spans="2:11" ht="15" x14ac:dyDescent="0.25">
      <c r="B550" s="354" t="s">
        <v>265</v>
      </c>
      <c r="C550" s="355">
        <v>37500</v>
      </c>
      <c r="D550" s="6">
        <v>9518</v>
      </c>
      <c r="E550" s="358">
        <f t="shared" si="110"/>
        <v>792.84939999999995</v>
      </c>
      <c r="F550" s="356">
        <v>0</v>
      </c>
      <c r="G550" s="363">
        <v>541</v>
      </c>
      <c r="H550" s="356">
        <f t="shared" si="109"/>
        <v>251.84939999999995</v>
      </c>
      <c r="I550" s="361">
        <v>0</v>
      </c>
    </row>
    <row r="551" spans="2:11" ht="15" x14ac:dyDescent="0.25">
      <c r="B551" s="354" t="s">
        <v>265</v>
      </c>
      <c r="C551" s="355">
        <v>37530</v>
      </c>
      <c r="D551" s="6">
        <v>9518</v>
      </c>
      <c r="E551" s="358">
        <f t="shared" si="110"/>
        <v>792.84939999999995</v>
      </c>
      <c r="F551" s="356">
        <v>0</v>
      </c>
      <c r="G551" s="363">
        <v>541</v>
      </c>
      <c r="H551" s="356">
        <f t="shared" si="109"/>
        <v>251.84939999999995</v>
      </c>
      <c r="I551" s="361">
        <v>0</v>
      </c>
    </row>
    <row r="552" spans="2:11" ht="15" x14ac:dyDescent="0.25">
      <c r="B552" s="354" t="s">
        <v>265</v>
      </c>
      <c r="C552" s="355">
        <v>37561</v>
      </c>
      <c r="D552" s="6">
        <v>9518</v>
      </c>
      <c r="E552" s="358">
        <f t="shared" si="110"/>
        <v>792.84939999999995</v>
      </c>
      <c r="F552" s="356">
        <v>0</v>
      </c>
      <c r="G552" s="363">
        <v>541</v>
      </c>
      <c r="H552" s="356">
        <f t="shared" si="109"/>
        <v>251.84939999999995</v>
      </c>
      <c r="I552" s="361">
        <v>0</v>
      </c>
    </row>
    <row r="553" spans="2:11" ht="15" x14ac:dyDescent="0.25">
      <c r="B553" s="354" t="s">
        <v>265</v>
      </c>
      <c r="C553" s="355">
        <v>37591</v>
      </c>
      <c r="D553" s="6">
        <v>9518</v>
      </c>
      <c r="E553" s="358">
        <f t="shared" si="110"/>
        <v>792.84939999999995</v>
      </c>
      <c r="F553" s="356">
        <v>0</v>
      </c>
      <c r="G553" s="363">
        <v>541</v>
      </c>
      <c r="H553" s="356">
        <f t="shared" si="109"/>
        <v>251.84939999999995</v>
      </c>
      <c r="I553" s="361">
        <v>0</v>
      </c>
    </row>
    <row r="554" spans="2:11" ht="15" x14ac:dyDescent="0.25">
      <c r="B554" s="354" t="s">
        <v>265</v>
      </c>
      <c r="C554" s="355">
        <v>37622</v>
      </c>
      <c r="D554" s="6">
        <v>9835</v>
      </c>
      <c r="E554" s="358">
        <f t="shared" si="110"/>
        <v>819.25549999999998</v>
      </c>
      <c r="F554" s="356">
        <v>0</v>
      </c>
      <c r="G554" s="363">
        <v>541</v>
      </c>
      <c r="H554" s="356">
        <f t="shared" si="109"/>
        <v>278.25549999999998</v>
      </c>
      <c r="I554" s="361">
        <v>0</v>
      </c>
    </row>
    <row r="555" spans="2:11" ht="15" x14ac:dyDescent="0.25">
      <c r="B555" s="354" t="s">
        <v>265</v>
      </c>
      <c r="C555" s="355">
        <v>37653</v>
      </c>
      <c r="D555" s="6">
        <v>10152</v>
      </c>
      <c r="E555" s="358">
        <f t="shared" si="110"/>
        <v>845.66160000000002</v>
      </c>
      <c r="F555" s="356">
        <v>0</v>
      </c>
      <c r="G555" s="363">
        <v>541</v>
      </c>
      <c r="H555" s="356">
        <f t="shared" si="109"/>
        <v>304.66160000000002</v>
      </c>
      <c r="I555" s="361">
        <v>0</v>
      </c>
    </row>
    <row r="556" spans="2:11" ht="15" x14ac:dyDescent="0.25">
      <c r="B556" s="354" t="s">
        <v>265</v>
      </c>
      <c r="C556" s="355">
        <v>37681</v>
      </c>
      <c r="D556" s="6">
        <v>12004</v>
      </c>
      <c r="E556" s="358">
        <f t="shared" si="110"/>
        <v>999.93319999999994</v>
      </c>
      <c r="F556" s="356">
        <v>0</v>
      </c>
      <c r="G556" s="363">
        <v>541</v>
      </c>
      <c r="H556" s="356">
        <f t="shared" si="109"/>
        <v>458.93319999999994</v>
      </c>
      <c r="I556" s="361">
        <v>0</v>
      </c>
      <c r="K556" s="370">
        <f>SUM(D545:D556)</f>
        <v>117653</v>
      </c>
    </row>
    <row r="557" spans="2:11" ht="15" x14ac:dyDescent="0.25">
      <c r="B557" s="354" t="s">
        <v>265</v>
      </c>
      <c r="C557" s="355">
        <v>37712</v>
      </c>
      <c r="D557" s="6">
        <v>10152</v>
      </c>
      <c r="E557" s="358">
        <f t="shared" si="110"/>
        <v>845.66160000000002</v>
      </c>
      <c r="F557" s="356">
        <v>0</v>
      </c>
      <c r="G557" s="363">
        <v>541</v>
      </c>
      <c r="H557" s="356">
        <f t="shared" si="109"/>
        <v>304.66160000000002</v>
      </c>
      <c r="I557" s="361">
        <v>0</v>
      </c>
    </row>
    <row r="558" spans="2:11" ht="15" x14ac:dyDescent="0.25">
      <c r="B558" s="354" t="s">
        <v>265</v>
      </c>
      <c r="C558" s="355">
        <v>37742</v>
      </c>
      <c r="D558" s="6">
        <v>10152</v>
      </c>
      <c r="E558" s="358">
        <f t="shared" si="110"/>
        <v>845.66160000000002</v>
      </c>
      <c r="F558" s="356">
        <v>0</v>
      </c>
      <c r="G558" s="363">
        <v>541</v>
      </c>
      <c r="H558" s="356">
        <f t="shared" si="109"/>
        <v>304.66160000000002</v>
      </c>
      <c r="I558" s="361">
        <v>0</v>
      </c>
    </row>
    <row r="559" spans="2:11" ht="15" x14ac:dyDescent="0.25">
      <c r="B559" s="354" t="s">
        <v>265</v>
      </c>
      <c r="C559" s="355">
        <v>37773</v>
      </c>
      <c r="D559" s="6">
        <v>10152</v>
      </c>
      <c r="E559" s="358">
        <f t="shared" si="110"/>
        <v>845.66160000000002</v>
      </c>
      <c r="F559" s="356">
        <v>0</v>
      </c>
      <c r="G559" s="363">
        <v>541</v>
      </c>
      <c r="H559" s="356">
        <f t="shared" si="109"/>
        <v>304.66160000000002</v>
      </c>
      <c r="I559" s="361">
        <v>0</v>
      </c>
    </row>
    <row r="560" spans="2:11" ht="15" x14ac:dyDescent="0.25">
      <c r="B560" s="354" t="s">
        <v>265</v>
      </c>
      <c r="C560" s="355">
        <v>37803</v>
      </c>
      <c r="D560" s="6">
        <v>10152</v>
      </c>
      <c r="E560" s="358">
        <f t="shared" si="110"/>
        <v>845.66160000000002</v>
      </c>
      <c r="F560" s="356">
        <v>0</v>
      </c>
      <c r="G560" s="363">
        <v>541</v>
      </c>
      <c r="H560" s="356">
        <f t="shared" si="109"/>
        <v>304.66160000000002</v>
      </c>
      <c r="I560" s="361">
        <v>0</v>
      </c>
    </row>
    <row r="561" spans="2:11" ht="15" x14ac:dyDescent="0.25">
      <c r="B561" s="354" t="s">
        <v>265</v>
      </c>
      <c r="C561" s="355">
        <v>37834</v>
      </c>
      <c r="D561" s="6">
        <v>10152</v>
      </c>
      <c r="E561" s="358">
        <f t="shared" si="110"/>
        <v>845.66160000000002</v>
      </c>
      <c r="F561" s="356">
        <v>0</v>
      </c>
      <c r="G561" s="363">
        <v>541</v>
      </c>
      <c r="H561" s="356">
        <f t="shared" si="109"/>
        <v>304.66160000000002</v>
      </c>
      <c r="I561" s="361">
        <v>0</v>
      </c>
    </row>
    <row r="562" spans="2:11" ht="15" x14ac:dyDescent="0.25">
      <c r="B562" s="354" t="s">
        <v>265</v>
      </c>
      <c r="C562" s="355">
        <v>37865</v>
      </c>
      <c r="D562" s="6">
        <v>10152</v>
      </c>
      <c r="E562" s="358">
        <f t="shared" si="110"/>
        <v>845.66160000000002</v>
      </c>
      <c r="F562" s="356">
        <v>0</v>
      </c>
      <c r="G562" s="363">
        <v>541</v>
      </c>
      <c r="H562" s="356">
        <f t="shared" si="109"/>
        <v>304.66160000000002</v>
      </c>
      <c r="I562" s="361">
        <v>0</v>
      </c>
    </row>
    <row r="563" spans="2:11" ht="15" x14ac:dyDescent="0.25">
      <c r="B563" s="354" t="s">
        <v>265</v>
      </c>
      <c r="C563" s="355">
        <v>37895</v>
      </c>
      <c r="D563" s="6">
        <v>10152</v>
      </c>
      <c r="E563" s="358">
        <f t="shared" si="110"/>
        <v>845.66160000000002</v>
      </c>
      <c r="F563" s="356">
        <v>0</v>
      </c>
      <c r="G563" s="363">
        <v>541</v>
      </c>
      <c r="H563" s="356">
        <f t="shared" si="109"/>
        <v>304.66160000000002</v>
      </c>
      <c r="I563" s="361">
        <v>0</v>
      </c>
    </row>
    <row r="564" spans="2:11" ht="15" x14ac:dyDescent="0.25">
      <c r="B564" s="354" t="s">
        <v>265</v>
      </c>
      <c r="C564" s="355">
        <v>37926</v>
      </c>
      <c r="D564" s="6">
        <v>10152</v>
      </c>
      <c r="E564" s="358">
        <f t="shared" si="110"/>
        <v>845.66160000000002</v>
      </c>
      <c r="F564" s="356">
        <v>0</v>
      </c>
      <c r="G564" s="363">
        <v>541</v>
      </c>
      <c r="H564" s="356">
        <f t="shared" si="109"/>
        <v>304.66160000000002</v>
      </c>
      <c r="I564" s="361">
        <v>0</v>
      </c>
    </row>
    <row r="565" spans="2:11" ht="15" x14ac:dyDescent="0.25">
      <c r="B565" s="354" t="s">
        <v>265</v>
      </c>
      <c r="C565" s="355">
        <v>37956</v>
      </c>
      <c r="D565" s="6">
        <v>10152</v>
      </c>
      <c r="E565" s="358">
        <f t="shared" si="110"/>
        <v>845.66160000000002</v>
      </c>
      <c r="F565" s="356">
        <v>0</v>
      </c>
      <c r="G565" s="363">
        <v>541</v>
      </c>
      <c r="H565" s="356">
        <f t="shared" si="109"/>
        <v>304.66160000000002</v>
      </c>
      <c r="I565" s="361">
        <v>0</v>
      </c>
    </row>
    <row r="566" spans="2:11" ht="15" x14ac:dyDescent="0.25">
      <c r="B566" s="354" t="s">
        <v>265</v>
      </c>
      <c r="C566" s="355">
        <v>37987</v>
      </c>
      <c r="D566" s="6">
        <v>10152</v>
      </c>
      <c r="E566" s="358">
        <f t="shared" si="110"/>
        <v>845.66160000000002</v>
      </c>
      <c r="F566" s="356">
        <v>0</v>
      </c>
      <c r="G566" s="363">
        <v>541</v>
      </c>
      <c r="H566" s="356">
        <f t="shared" si="109"/>
        <v>304.66160000000002</v>
      </c>
      <c r="I566" s="361">
        <v>0</v>
      </c>
    </row>
    <row r="567" spans="2:11" ht="15" x14ac:dyDescent="0.25">
      <c r="B567" s="354" t="s">
        <v>265</v>
      </c>
      <c r="C567" s="355">
        <v>38018</v>
      </c>
      <c r="D567" s="6">
        <v>10766</v>
      </c>
      <c r="E567" s="358">
        <f t="shared" si="110"/>
        <v>896.80780000000004</v>
      </c>
      <c r="F567" s="356">
        <v>0</v>
      </c>
      <c r="G567" s="363">
        <v>541</v>
      </c>
      <c r="H567" s="356">
        <f t="shared" si="109"/>
        <v>355.80780000000004</v>
      </c>
      <c r="I567" s="361">
        <v>0</v>
      </c>
    </row>
    <row r="568" spans="2:11" ht="15" x14ac:dyDescent="0.25">
      <c r="B568" s="354" t="s">
        <v>265</v>
      </c>
      <c r="C568" s="355">
        <v>38047</v>
      </c>
      <c r="D568" s="6">
        <v>10766</v>
      </c>
      <c r="E568" s="358">
        <f t="shared" si="110"/>
        <v>896.80780000000004</v>
      </c>
      <c r="F568" s="356">
        <v>0</v>
      </c>
      <c r="G568" s="363">
        <v>541</v>
      </c>
      <c r="H568" s="356">
        <f t="shared" si="109"/>
        <v>355.80780000000004</v>
      </c>
      <c r="I568" s="361">
        <v>0</v>
      </c>
      <c r="K568" s="370">
        <f>SUM(D557:D568)</f>
        <v>123052</v>
      </c>
    </row>
    <row r="569" spans="2:11" ht="15" x14ac:dyDescent="0.25">
      <c r="B569" s="354" t="s">
        <v>265</v>
      </c>
      <c r="C569" s="355">
        <v>38078</v>
      </c>
      <c r="D569" s="6">
        <v>10766</v>
      </c>
      <c r="E569" s="358">
        <f t="shared" si="110"/>
        <v>896.80780000000004</v>
      </c>
      <c r="F569" s="356">
        <v>0</v>
      </c>
      <c r="G569" s="363">
        <v>541</v>
      </c>
      <c r="H569" s="356">
        <f t="shared" si="109"/>
        <v>355.80780000000004</v>
      </c>
      <c r="I569" s="361">
        <v>0</v>
      </c>
    </row>
    <row r="570" spans="2:11" ht="15" x14ac:dyDescent="0.25">
      <c r="B570" s="354" t="s">
        <v>265</v>
      </c>
      <c r="C570" s="355">
        <v>38108</v>
      </c>
      <c r="D570" s="6">
        <v>10766</v>
      </c>
      <c r="E570" s="358">
        <f t="shared" si="110"/>
        <v>896.80780000000004</v>
      </c>
      <c r="F570" s="356">
        <v>0</v>
      </c>
      <c r="G570" s="363">
        <v>541</v>
      </c>
      <c r="H570" s="356">
        <f t="shared" si="109"/>
        <v>355.80780000000004</v>
      </c>
      <c r="I570" s="361">
        <v>0</v>
      </c>
    </row>
    <row r="571" spans="2:11" ht="15" x14ac:dyDescent="0.25">
      <c r="B571" s="354" t="s">
        <v>265</v>
      </c>
      <c r="C571" s="355">
        <v>38139</v>
      </c>
      <c r="D571" s="6">
        <v>10766</v>
      </c>
      <c r="E571" s="358">
        <f t="shared" si="110"/>
        <v>896.80780000000004</v>
      </c>
      <c r="F571" s="356">
        <v>0</v>
      </c>
      <c r="G571" s="363">
        <v>541</v>
      </c>
      <c r="H571" s="356">
        <f t="shared" si="109"/>
        <v>355.80780000000004</v>
      </c>
      <c r="I571" s="361">
        <v>0</v>
      </c>
    </row>
    <row r="572" spans="2:11" ht="15" x14ac:dyDescent="0.25">
      <c r="B572" s="354" t="s">
        <v>265</v>
      </c>
      <c r="C572" s="355">
        <v>38169</v>
      </c>
      <c r="D572" s="6">
        <v>86646</v>
      </c>
      <c r="E572" s="358">
        <f t="shared" si="110"/>
        <v>7217.6117999999997</v>
      </c>
      <c r="F572" s="356">
        <v>0</v>
      </c>
      <c r="G572" s="363">
        <v>541</v>
      </c>
      <c r="H572" s="356">
        <f t="shared" si="109"/>
        <v>6676.6117999999997</v>
      </c>
      <c r="I572" s="361">
        <v>0</v>
      </c>
    </row>
    <row r="573" spans="2:11" ht="15" x14ac:dyDescent="0.25">
      <c r="B573" s="354" t="s">
        <v>265</v>
      </c>
      <c r="C573" s="355">
        <v>38200</v>
      </c>
      <c r="D573" s="6">
        <v>11745</v>
      </c>
      <c r="E573" s="358">
        <f t="shared" si="110"/>
        <v>978.35849999999994</v>
      </c>
      <c r="F573" s="356">
        <v>0</v>
      </c>
      <c r="G573" s="363">
        <v>541</v>
      </c>
      <c r="H573" s="356">
        <f t="shared" si="109"/>
        <v>437.35849999999994</v>
      </c>
      <c r="I573" s="361">
        <v>0</v>
      </c>
    </row>
    <row r="574" spans="2:11" ht="15" x14ac:dyDescent="0.25">
      <c r="B574" s="354" t="s">
        <v>265</v>
      </c>
      <c r="C574" s="355">
        <v>38231</v>
      </c>
      <c r="D574" s="6">
        <v>11745</v>
      </c>
      <c r="E574" s="358">
        <f t="shared" si="110"/>
        <v>978.35849999999994</v>
      </c>
      <c r="F574" s="356">
        <v>0</v>
      </c>
      <c r="G574" s="363">
        <v>541</v>
      </c>
      <c r="H574" s="356">
        <f t="shared" si="109"/>
        <v>437.35849999999994</v>
      </c>
      <c r="I574" s="361">
        <v>0</v>
      </c>
    </row>
    <row r="575" spans="2:11" ht="15" x14ac:dyDescent="0.25">
      <c r="B575" s="354" t="s">
        <v>265</v>
      </c>
      <c r="C575" s="355">
        <v>38261</v>
      </c>
      <c r="D575" s="6">
        <v>12069</v>
      </c>
      <c r="E575" s="358">
        <f t="shared" si="110"/>
        <v>1005.3477</v>
      </c>
      <c r="F575" s="356">
        <v>0</v>
      </c>
      <c r="G575" s="363">
        <v>541</v>
      </c>
      <c r="H575" s="356">
        <f t="shared" si="109"/>
        <v>464.34770000000003</v>
      </c>
      <c r="I575" s="361">
        <v>0</v>
      </c>
    </row>
    <row r="576" spans="2:11" ht="15" x14ac:dyDescent="0.25">
      <c r="B576" s="354" t="s">
        <v>265</v>
      </c>
      <c r="C576" s="355">
        <v>38292</v>
      </c>
      <c r="D576" s="6">
        <v>12069</v>
      </c>
      <c r="E576" s="358">
        <f t="shared" si="110"/>
        <v>1005.3477</v>
      </c>
      <c r="F576" s="356">
        <v>0</v>
      </c>
      <c r="G576" s="363">
        <v>541</v>
      </c>
      <c r="H576" s="356">
        <f t="shared" si="109"/>
        <v>464.34770000000003</v>
      </c>
      <c r="I576" s="361">
        <v>0</v>
      </c>
    </row>
    <row r="577" spans="2:11" ht="15" x14ac:dyDescent="0.25">
      <c r="B577" s="354" t="s">
        <v>265</v>
      </c>
      <c r="C577" s="355">
        <v>38322</v>
      </c>
      <c r="D577" s="6">
        <v>12069</v>
      </c>
      <c r="E577" s="358">
        <f t="shared" si="110"/>
        <v>1005.3477</v>
      </c>
      <c r="F577" s="356">
        <v>0</v>
      </c>
      <c r="G577" s="363">
        <v>541</v>
      </c>
      <c r="H577" s="356">
        <f t="shared" si="109"/>
        <v>464.34770000000003</v>
      </c>
      <c r="I577" s="361">
        <v>0</v>
      </c>
    </row>
    <row r="578" spans="2:11" ht="15" x14ac:dyDescent="0.25">
      <c r="B578" s="354" t="s">
        <v>265</v>
      </c>
      <c r="C578" s="355">
        <v>38353</v>
      </c>
      <c r="D578" s="6">
        <v>12069</v>
      </c>
      <c r="E578" s="358">
        <f t="shared" si="110"/>
        <v>1005.3477</v>
      </c>
      <c r="F578" s="356">
        <v>0</v>
      </c>
      <c r="G578" s="363">
        <v>541</v>
      </c>
      <c r="H578" s="356">
        <f t="shared" si="109"/>
        <v>464.34770000000003</v>
      </c>
      <c r="I578" s="361">
        <v>0</v>
      </c>
    </row>
    <row r="579" spans="2:11" ht="15" x14ac:dyDescent="0.25">
      <c r="B579" s="354" t="s">
        <v>265</v>
      </c>
      <c r="C579" s="355">
        <v>38384</v>
      </c>
      <c r="D579" s="6">
        <v>12404</v>
      </c>
      <c r="E579" s="358">
        <f t="shared" si="110"/>
        <v>1033.2531999999999</v>
      </c>
      <c r="F579" s="356">
        <v>0</v>
      </c>
      <c r="G579" s="363">
        <v>541</v>
      </c>
      <c r="H579" s="356">
        <f t="shared" si="109"/>
        <v>492.25319999999988</v>
      </c>
      <c r="I579" s="361">
        <v>0</v>
      </c>
    </row>
    <row r="580" spans="2:11" ht="15" x14ac:dyDescent="0.25">
      <c r="B580" s="354" t="s">
        <v>265</v>
      </c>
      <c r="C580" s="355">
        <v>38412</v>
      </c>
      <c r="D580" s="6">
        <v>12404</v>
      </c>
      <c r="E580" s="358">
        <f t="shared" si="110"/>
        <v>1033.2531999999999</v>
      </c>
      <c r="F580" s="356">
        <v>0</v>
      </c>
      <c r="G580" s="363">
        <v>541</v>
      </c>
      <c r="H580" s="356">
        <f t="shared" si="109"/>
        <v>492.25319999999988</v>
      </c>
      <c r="I580" s="361">
        <v>0</v>
      </c>
      <c r="K580" s="370">
        <f>SUM(D569:D580)</f>
        <v>215518</v>
      </c>
    </row>
    <row r="581" spans="2:11" ht="15" x14ac:dyDescent="0.25">
      <c r="B581" s="354" t="s">
        <v>265</v>
      </c>
      <c r="C581" s="355">
        <v>38443</v>
      </c>
      <c r="D581" s="6">
        <v>12404</v>
      </c>
      <c r="E581" s="358">
        <f t="shared" si="110"/>
        <v>1033.2531999999999</v>
      </c>
      <c r="F581" s="356">
        <v>0</v>
      </c>
      <c r="G581" s="363">
        <v>541</v>
      </c>
      <c r="H581" s="356">
        <f t="shared" si="109"/>
        <v>492.25319999999988</v>
      </c>
      <c r="I581" s="361">
        <v>0</v>
      </c>
    </row>
    <row r="582" spans="2:11" ht="15" x14ac:dyDescent="0.25">
      <c r="B582" s="354" t="s">
        <v>265</v>
      </c>
      <c r="C582" s="355">
        <v>38473</v>
      </c>
      <c r="D582" s="6">
        <v>12654</v>
      </c>
      <c r="E582" s="358">
        <f t="shared" si="110"/>
        <v>1054.0781999999999</v>
      </c>
      <c r="F582" s="356">
        <v>0</v>
      </c>
      <c r="G582" s="363">
        <v>541</v>
      </c>
      <c r="H582" s="356">
        <f t="shared" si="109"/>
        <v>513.07819999999992</v>
      </c>
      <c r="I582" s="361">
        <v>0</v>
      </c>
    </row>
    <row r="583" spans="2:11" ht="15" x14ac:dyDescent="0.25">
      <c r="B583" s="354" t="s">
        <v>265</v>
      </c>
      <c r="C583" s="355">
        <v>38504</v>
      </c>
      <c r="D583" s="6">
        <v>12654</v>
      </c>
      <c r="E583" s="358">
        <f t="shared" si="110"/>
        <v>1054.0781999999999</v>
      </c>
      <c r="F583" s="356">
        <v>0</v>
      </c>
      <c r="G583" s="363">
        <v>541</v>
      </c>
      <c r="H583" s="356">
        <f t="shared" si="109"/>
        <v>513.07819999999992</v>
      </c>
      <c r="I583" s="361">
        <v>0</v>
      </c>
    </row>
    <row r="584" spans="2:11" ht="15" x14ac:dyDescent="0.25">
      <c r="B584" s="354" t="s">
        <v>265</v>
      </c>
      <c r="C584" s="355">
        <v>38534</v>
      </c>
      <c r="D584" s="6">
        <v>12654</v>
      </c>
      <c r="E584" s="358">
        <f t="shared" si="110"/>
        <v>1054.0781999999999</v>
      </c>
      <c r="F584" s="356">
        <v>0</v>
      </c>
      <c r="G584" s="363">
        <v>541</v>
      </c>
      <c r="H584" s="356">
        <f t="shared" si="109"/>
        <v>513.07819999999992</v>
      </c>
      <c r="I584" s="361">
        <v>0</v>
      </c>
    </row>
    <row r="585" spans="2:11" ht="15" x14ac:dyDescent="0.25">
      <c r="B585" s="354" t="s">
        <v>265</v>
      </c>
      <c r="C585" s="355">
        <v>38565</v>
      </c>
      <c r="D585" s="6">
        <v>12654</v>
      </c>
      <c r="E585" s="358">
        <f t="shared" si="110"/>
        <v>1054.0781999999999</v>
      </c>
      <c r="F585" s="356">
        <v>0</v>
      </c>
      <c r="G585" s="363">
        <v>541</v>
      </c>
      <c r="H585" s="356">
        <f t="shared" si="109"/>
        <v>513.07819999999992</v>
      </c>
      <c r="I585" s="361">
        <v>0</v>
      </c>
    </row>
    <row r="586" spans="2:11" ht="15" x14ac:dyDescent="0.25">
      <c r="B586" s="354" t="s">
        <v>265</v>
      </c>
      <c r="C586" s="355">
        <v>38596</v>
      </c>
      <c r="D586" s="6">
        <v>12654</v>
      </c>
      <c r="E586" s="358">
        <f t="shared" si="110"/>
        <v>1054.0781999999999</v>
      </c>
      <c r="F586" s="356">
        <v>0</v>
      </c>
      <c r="G586" s="363">
        <v>541</v>
      </c>
      <c r="H586" s="356">
        <f t="shared" si="109"/>
        <v>513.07819999999992</v>
      </c>
      <c r="I586" s="361">
        <v>0</v>
      </c>
    </row>
    <row r="587" spans="2:11" ht="15" x14ac:dyDescent="0.25">
      <c r="B587" s="354" t="s">
        <v>265</v>
      </c>
      <c r="C587" s="355">
        <v>38626</v>
      </c>
      <c r="D587" s="6">
        <v>12904</v>
      </c>
      <c r="E587" s="358">
        <f t="shared" si="110"/>
        <v>1074.9032</v>
      </c>
      <c r="F587" s="356">
        <v>0</v>
      </c>
      <c r="G587" s="363">
        <v>541</v>
      </c>
      <c r="H587" s="356">
        <f t="shared" si="109"/>
        <v>533.90319999999997</v>
      </c>
      <c r="I587" s="361">
        <v>0</v>
      </c>
    </row>
    <row r="588" spans="2:11" ht="15" x14ac:dyDescent="0.25">
      <c r="B588" s="354" t="s">
        <v>265</v>
      </c>
      <c r="C588" s="355">
        <v>38657</v>
      </c>
      <c r="D588" s="6">
        <v>12904</v>
      </c>
      <c r="E588" s="358">
        <f t="shared" si="110"/>
        <v>1074.9032</v>
      </c>
      <c r="F588" s="356">
        <v>0</v>
      </c>
      <c r="G588" s="363">
        <v>541</v>
      </c>
      <c r="H588" s="356">
        <f t="shared" si="109"/>
        <v>533.90319999999997</v>
      </c>
      <c r="I588" s="361">
        <v>0</v>
      </c>
    </row>
    <row r="589" spans="2:11" ht="15" x14ac:dyDescent="0.25">
      <c r="B589" s="354" t="s">
        <v>265</v>
      </c>
      <c r="C589" s="355">
        <v>38687</v>
      </c>
      <c r="D589" s="6">
        <v>12904</v>
      </c>
      <c r="E589" s="358">
        <f t="shared" si="110"/>
        <v>1074.9032</v>
      </c>
      <c r="F589" s="356">
        <v>0</v>
      </c>
      <c r="G589" s="363">
        <v>541</v>
      </c>
      <c r="H589" s="356">
        <f t="shared" si="109"/>
        <v>533.90319999999997</v>
      </c>
      <c r="I589" s="361">
        <v>0</v>
      </c>
    </row>
    <row r="590" spans="2:11" ht="15" x14ac:dyDescent="0.25">
      <c r="B590" s="354" t="s">
        <v>265</v>
      </c>
      <c r="C590" s="355">
        <v>38718</v>
      </c>
      <c r="D590" s="6">
        <v>13237</v>
      </c>
      <c r="E590" s="358">
        <f t="shared" si="110"/>
        <v>1102.6421</v>
      </c>
      <c r="F590" s="356">
        <v>0</v>
      </c>
      <c r="G590" s="363">
        <v>541</v>
      </c>
      <c r="H590" s="356">
        <f t="shared" si="109"/>
        <v>561.64210000000003</v>
      </c>
      <c r="I590" s="361">
        <v>0</v>
      </c>
    </row>
    <row r="591" spans="2:11" ht="15" x14ac:dyDescent="0.25">
      <c r="B591" s="354" t="s">
        <v>265</v>
      </c>
      <c r="C591" s="355">
        <v>38749</v>
      </c>
      <c r="D591" s="6">
        <v>13634</v>
      </c>
      <c r="E591" s="358">
        <f t="shared" si="110"/>
        <v>1135.7121999999999</v>
      </c>
      <c r="F591" s="356">
        <v>0</v>
      </c>
      <c r="G591" s="363">
        <v>541</v>
      </c>
      <c r="H591" s="356">
        <f t="shared" si="109"/>
        <v>594.71219999999994</v>
      </c>
      <c r="I591" s="361">
        <v>0</v>
      </c>
    </row>
    <row r="592" spans="2:11" ht="15" x14ac:dyDescent="0.25">
      <c r="B592" s="354" t="s">
        <v>265</v>
      </c>
      <c r="C592" s="355">
        <v>38777</v>
      </c>
      <c r="D592" s="6">
        <v>13634</v>
      </c>
      <c r="E592" s="358">
        <f t="shared" si="110"/>
        <v>1135.7121999999999</v>
      </c>
      <c r="F592" s="356">
        <v>0</v>
      </c>
      <c r="G592" s="363">
        <v>541</v>
      </c>
      <c r="H592" s="356">
        <f t="shared" si="109"/>
        <v>594.71219999999994</v>
      </c>
      <c r="I592" s="361">
        <v>0</v>
      </c>
      <c r="K592" s="370">
        <f>SUM(D581:D592)</f>
        <v>154891</v>
      </c>
    </row>
    <row r="593" spans="2:11" ht="15" x14ac:dyDescent="0.25">
      <c r="B593" s="354" t="s">
        <v>265</v>
      </c>
      <c r="C593" s="355">
        <v>38808</v>
      </c>
      <c r="D593" s="6">
        <v>13806</v>
      </c>
      <c r="E593" s="358">
        <f t="shared" si="110"/>
        <v>1150.0398</v>
      </c>
      <c r="F593" s="356">
        <v>0</v>
      </c>
      <c r="G593" s="363">
        <v>541</v>
      </c>
      <c r="H593" s="356">
        <f t="shared" si="109"/>
        <v>609.03980000000001</v>
      </c>
      <c r="I593" s="361">
        <v>0</v>
      </c>
    </row>
    <row r="594" spans="2:11" ht="15" x14ac:dyDescent="0.25">
      <c r="B594" s="354" t="s">
        <v>265</v>
      </c>
      <c r="C594" s="355">
        <v>38838</v>
      </c>
      <c r="D594" s="6">
        <v>16801</v>
      </c>
      <c r="E594" s="358">
        <f t="shared" ref="E594:E657" si="111">SUM(D594*8.33%)</f>
        <v>1399.5233000000001</v>
      </c>
      <c r="F594" s="356">
        <v>0</v>
      </c>
      <c r="G594" s="363">
        <v>541</v>
      </c>
      <c r="H594" s="356">
        <f t="shared" si="109"/>
        <v>858.52330000000006</v>
      </c>
      <c r="I594" s="361">
        <v>0</v>
      </c>
    </row>
    <row r="595" spans="2:11" ht="15" x14ac:dyDescent="0.25">
      <c r="B595" s="354" t="s">
        <v>265</v>
      </c>
      <c r="C595" s="355">
        <v>38869</v>
      </c>
      <c r="D595" s="6">
        <v>14611</v>
      </c>
      <c r="E595" s="358">
        <f t="shared" si="111"/>
        <v>1217.0962999999999</v>
      </c>
      <c r="F595" s="356">
        <v>0</v>
      </c>
      <c r="G595" s="363">
        <v>541</v>
      </c>
      <c r="H595" s="356">
        <f t="shared" si="109"/>
        <v>676.09629999999993</v>
      </c>
      <c r="I595" s="361">
        <v>0</v>
      </c>
    </row>
    <row r="596" spans="2:11" ht="15" x14ac:dyDescent="0.25">
      <c r="B596" s="354" t="s">
        <v>265</v>
      </c>
      <c r="C596" s="355">
        <v>38899</v>
      </c>
      <c r="D596" s="6">
        <v>14611</v>
      </c>
      <c r="E596" s="358">
        <f t="shared" si="111"/>
        <v>1217.0962999999999</v>
      </c>
      <c r="F596" s="356">
        <v>0</v>
      </c>
      <c r="G596" s="363">
        <v>541</v>
      </c>
      <c r="H596" s="356">
        <f t="shared" si="109"/>
        <v>676.09629999999993</v>
      </c>
      <c r="I596" s="361">
        <v>0</v>
      </c>
    </row>
    <row r="597" spans="2:11" ht="15" x14ac:dyDescent="0.25">
      <c r="B597" s="354" t="s">
        <v>265</v>
      </c>
      <c r="C597" s="355">
        <v>38930</v>
      </c>
      <c r="D597" s="6">
        <v>14883</v>
      </c>
      <c r="E597" s="358">
        <f t="shared" si="111"/>
        <v>1239.7538999999999</v>
      </c>
      <c r="F597" s="356">
        <v>0</v>
      </c>
      <c r="G597" s="363">
        <v>541</v>
      </c>
      <c r="H597" s="356">
        <f t="shared" ref="H597:H660" si="112">SUM(E597-G597)</f>
        <v>698.75389999999993</v>
      </c>
      <c r="I597" s="361">
        <v>0</v>
      </c>
    </row>
    <row r="598" spans="2:11" ht="15" x14ac:dyDescent="0.25">
      <c r="B598" s="354" t="s">
        <v>265</v>
      </c>
      <c r="C598" s="355">
        <v>38961</v>
      </c>
      <c r="D598" s="6">
        <v>14883</v>
      </c>
      <c r="E598" s="358">
        <f t="shared" si="111"/>
        <v>1239.7538999999999</v>
      </c>
      <c r="F598" s="356">
        <v>0</v>
      </c>
      <c r="G598" s="363">
        <v>541</v>
      </c>
      <c r="H598" s="356">
        <f t="shared" si="112"/>
        <v>698.75389999999993</v>
      </c>
      <c r="I598" s="361">
        <v>0</v>
      </c>
    </row>
    <row r="599" spans="2:11" ht="15" x14ac:dyDescent="0.25">
      <c r="B599" s="354" t="s">
        <v>265</v>
      </c>
      <c r="C599" s="355">
        <v>38991</v>
      </c>
      <c r="D599" s="6">
        <v>15155</v>
      </c>
      <c r="E599" s="358">
        <f t="shared" si="111"/>
        <v>1262.4114999999999</v>
      </c>
      <c r="F599" s="356">
        <v>0</v>
      </c>
      <c r="G599" s="363">
        <v>541</v>
      </c>
      <c r="H599" s="356">
        <f t="shared" si="112"/>
        <v>721.41149999999993</v>
      </c>
      <c r="I599" s="361">
        <v>0</v>
      </c>
    </row>
    <row r="600" spans="2:11" ht="15" x14ac:dyDescent="0.25">
      <c r="B600" s="354" t="s">
        <v>265</v>
      </c>
      <c r="C600" s="355">
        <v>39022</v>
      </c>
      <c r="D600" s="6">
        <v>15155</v>
      </c>
      <c r="E600" s="358">
        <f t="shared" si="111"/>
        <v>1262.4114999999999</v>
      </c>
      <c r="F600" s="356">
        <v>0</v>
      </c>
      <c r="G600" s="363">
        <v>541</v>
      </c>
      <c r="H600" s="356">
        <f t="shared" si="112"/>
        <v>721.41149999999993</v>
      </c>
      <c r="I600" s="361">
        <v>0</v>
      </c>
    </row>
    <row r="601" spans="2:11" ht="15" x14ac:dyDescent="0.25">
      <c r="B601" s="354" t="s">
        <v>265</v>
      </c>
      <c r="C601" s="355">
        <v>39052</v>
      </c>
      <c r="D601" s="6">
        <v>15155</v>
      </c>
      <c r="E601" s="358">
        <f t="shared" si="111"/>
        <v>1262.4114999999999</v>
      </c>
      <c r="F601" s="356">
        <v>0</v>
      </c>
      <c r="G601" s="363">
        <v>541</v>
      </c>
      <c r="H601" s="356">
        <f t="shared" si="112"/>
        <v>721.41149999999993</v>
      </c>
      <c r="I601" s="361">
        <v>0</v>
      </c>
    </row>
    <row r="602" spans="2:11" ht="15" x14ac:dyDescent="0.25">
      <c r="B602" s="354" t="s">
        <v>265</v>
      </c>
      <c r="C602" s="355">
        <v>39083</v>
      </c>
      <c r="D602" s="6">
        <v>15155</v>
      </c>
      <c r="E602" s="358">
        <f t="shared" si="111"/>
        <v>1262.4114999999999</v>
      </c>
      <c r="F602" s="356">
        <v>0</v>
      </c>
      <c r="G602" s="363">
        <v>541</v>
      </c>
      <c r="H602" s="356">
        <f t="shared" si="112"/>
        <v>721.41149999999993</v>
      </c>
      <c r="I602" s="361">
        <v>0</v>
      </c>
    </row>
    <row r="603" spans="2:11" ht="15" x14ac:dyDescent="0.25">
      <c r="B603" s="354" t="s">
        <v>265</v>
      </c>
      <c r="C603" s="355">
        <v>39114</v>
      </c>
      <c r="D603" s="6">
        <v>15946</v>
      </c>
      <c r="E603" s="358">
        <f t="shared" si="111"/>
        <v>1328.3018</v>
      </c>
      <c r="F603" s="356">
        <v>0</v>
      </c>
      <c r="G603" s="363">
        <v>541</v>
      </c>
      <c r="H603" s="356">
        <f t="shared" si="112"/>
        <v>787.30179999999996</v>
      </c>
      <c r="I603" s="361">
        <v>0</v>
      </c>
    </row>
    <row r="604" spans="2:11" ht="15" x14ac:dyDescent="0.25">
      <c r="B604" s="354" t="s">
        <v>265</v>
      </c>
      <c r="C604" s="355">
        <v>39142</v>
      </c>
      <c r="D604" s="6">
        <v>15946</v>
      </c>
      <c r="E604" s="358">
        <f t="shared" si="111"/>
        <v>1328.3018</v>
      </c>
      <c r="F604" s="356">
        <v>0</v>
      </c>
      <c r="G604" s="363">
        <v>541</v>
      </c>
      <c r="H604" s="356">
        <f t="shared" si="112"/>
        <v>787.30179999999996</v>
      </c>
      <c r="I604" s="361">
        <v>0</v>
      </c>
      <c r="K604" s="370">
        <f>SUM(D593:D604)</f>
        <v>182107</v>
      </c>
    </row>
    <row r="605" spans="2:11" ht="15" x14ac:dyDescent="0.25">
      <c r="B605" s="354" t="s">
        <v>265</v>
      </c>
      <c r="C605" s="355">
        <v>39173</v>
      </c>
      <c r="D605" s="6">
        <v>15946</v>
      </c>
      <c r="E605" s="358">
        <f t="shared" si="111"/>
        <v>1328.3018</v>
      </c>
      <c r="F605" s="356">
        <v>0</v>
      </c>
      <c r="G605" s="363">
        <v>541</v>
      </c>
      <c r="H605" s="356">
        <f t="shared" si="112"/>
        <v>787.30179999999996</v>
      </c>
      <c r="I605" s="361">
        <v>0</v>
      </c>
    </row>
    <row r="606" spans="2:11" ht="15" x14ac:dyDescent="0.25">
      <c r="B606" s="354" t="s">
        <v>265</v>
      </c>
      <c r="C606" s="355">
        <v>39203</v>
      </c>
      <c r="D606" s="6">
        <v>17345</v>
      </c>
      <c r="E606" s="358">
        <f t="shared" si="111"/>
        <v>1444.8385000000001</v>
      </c>
      <c r="F606" s="356">
        <v>0</v>
      </c>
      <c r="G606" s="363">
        <v>541</v>
      </c>
      <c r="H606" s="356">
        <f t="shared" si="112"/>
        <v>903.83850000000007</v>
      </c>
      <c r="I606" s="361">
        <v>0</v>
      </c>
    </row>
    <row r="607" spans="2:11" ht="15" x14ac:dyDescent="0.25">
      <c r="B607" s="354" t="s">
        <v>265</v>
      </c>
      <c r="C607" s="355">
        <v>39234</v>
      </c>
      <c r="D607" s="6">
        <v>17345</v>
      </c>
      <c r="E607" s="358">
        <f t="shared" si="111"/>
        <v>1444.8385000000001</v>
      </c>
      <c r="F607" s="356">
        <v>0</v>
      </c>
      <c r="G607" s="363">
        <v>541</v>
      </c>
      <c r="H607" s="356">
        <f t="shared" si="112"/>
        <v>903.83850000000007</v>
      </c>
      <c r="I607" s="361">
        <v>0</v>
      </c>
    </row>
    <row r="608" spans="2:11" ht="15" x14ac:dyDescent="0.25">
      <c r="B608" s="354" t="s">
        <v>265</v>
      </c>
      <c r="C608" s="355">
        <v>39264</v>
      </c>
      <c r="D608" s="6">
        <v>17345</v>
      </c>
      <c r="E608" s="358">
        <f t="shared" si="111"/>
        <v>1444.8385000000001</v>
      </c>
      <c r="F608" s="356">
        <v>0</v>
      </c>
      <c r="G608" s="363">
        <v>541</v>
      </c>
      <c r="H608" s="356">
        <f t="shared" si="112"/>
        <v>903.83850000000007</v>
      </c>
      <c r="I608" s="361">
        <v>0</v>
      </c>
    </row>
    <row r="609" spans="2:11" ht="15" x14ac:dyDescent="0.25">
      <c r="B609" s="354" t="s">
        <v>265</v>
      </c>
      <c r="C609" s="355">
        <v>39295</v>
      </c>
      <c r="D609" s="6">
        <v>17345</v>
      </c>
      <c r="E609" s="358">
        <f t="shared" si="111"/>
        <v>1444.8385000000001</v>
      </c>
      <c r="F609" s="356">
        <v>0</v>
      </c>
      <c r="G609" s="363">
        <v>541</v>
      </c>
      <c r="H609" s="356">
        <f t="shared" si="112"/>
        <v>903.83850000000007</v>
      </c>
      <c r="I609" s="361">
        <v>0</v>
      </c>
    </row>
    <row r="610" spans="2:11" ht="15" x14ac:dyDescent="0.25">
      <c r="B610" s="354" t="s">
        <v>265</v>
      </c>
      <c r="C610" s="355">
        <v>39326</v>
      </c>
      <c r="D610" s="6">
        <v>17345</v>
      </c>
      <c r="E610" s="358">
        <f t="shared" si="111"/>
        <v>1444.8385000000001</v>
      </c>
      <c r="F610" s="356">
        <v>0</v>
      </c>
      <c r="G610" s="363">
        <v>541</v>
      </c>
      <c r="H610" s="356">
        <f t="shared" si="112"/>
        <v>903.83850000000007</v>
      </c>
      <c r="I610" s="361">
        <v>0</v>
      </c>
    </row>
    <row r="611" spans="2:11" ht="15" x14ac:dyDescent="0.25">
      <c r="B611" s="354" t="s">
        <v>265</v>
      </c>
      <c r="C611" s="355">
        <v>39356</v>
      </c>
      <c r="D611" s="6">
        <v>17345</v>
      </c>
      <c r="E611" s="358">
        <f t="shared" si="111"/>
        <v>1444.8385000000001</v>
      </c>
      <c r="F611" s="356">
        <v>0</v>
      </c>
      <c r="G611" s="363">
        <v>541</v>
      </c>
      <c r="H611" s="356">
        <f t="shared" si="112"/>
        <v>903.83850000000007</v>
      </c>
      <c r="I611" s="361">
        <v>0</v>
      </c>
    </row>
    <row r="612" spans="2:11" ht="15" x14ac:dyDescent="0.25">
      <c r="B612" s="354" t="s">
        <v>265</v>
      </c>
      <c r="C612" s="355">
        <v>39387</v>
      </c>
      <c r="D612" s="6">
        <v>17345</v>
      </c>
      <c r="E612" s="358">
        <f t="shared" si="111"/>
        <v>1444.8385000000001</v>
      </c>
      <c r="F612" s="356">
        <v>0</v>
      </c>
      <c r="G612" s="363">
        <v>541</v>
      </c>
      <c r="H612" s="356">
        <f t="shared" si="112"/>
        <v>903.83850000000007</v>
      </c>
      <c r="I612" s="361">
        <v>0</v>
      </c>
    </row>
    <row r="613" spans="2:11" ht="15" x14ac:dyDescent="0.25">
      <c r="B613" s="354" t="s">
        <v>265</v>
      </c>
      <c r="C613" s="355">
        <v>39417</v>
      </c>
      <c r="D613" s="6">
        <v>17345</v>
      </c>
      <c r="E613" s="358">
        <f t="shared" si="111"/>
        <v>1444.8385000000001</v>
      </c>
      <c r="F613" s="356">
        <v>0</v>
      </c>
      <c r="G613" s="363">
        <v>541</v>
      </c>
      <c r="H613" s="356">
        <f t="shared" si="112"/>
        <v>903.83850000000007</v>
      </c>
      <c r="I613" s="361">
        <v>0</v>
      </c>
    </row>
    <row r="614" spans="2:11" ht="15" x14ac:dyDescent="0.25">
      <c r="B614" s="354" t="s">
        <v>265</v>
      </c>
      <c r="C614" s="355">
        <v>39448</v>
      </c>
      <c r="D614" s="6">
        <v>17345</v>
      </c>
      <c r="E614" s="358">
        <f t="shared" si="111"/>
        <v>1444.8385000000001</v>
      </c>
      <c r="F614" s="356">
        <v>0</v>
      </c>
      <c r="G614" s="363">
        <v>541</v>
      </c>
      <c r="H614" s="356">
        <f t="shared" si="112"/>
        <v>903.83850000000007</v>
      </c>
      <c r="I614" s="361">
        <v>0</v>
      </c>
    </row>
    <row r="615" spans="2:11" ht="15" x14ac:dyDescent="0.25">
      <c r="B615" s="354" t="s">
        <v>265</v>
      </c>
      <c r="C615" s="355">
        <v>39479</v>
      </c>
      <c r="D615" s="6">
        <v>18528</v>
      </c>
      <c r="E615" s="358">
        <f t="shared" si="111"/>
        <v>1543.3824</v>
      </c>
      <c r="F615" s="356">
        <v>0</v>
      </c>
      <c r="G615" s="363">
        <v>541</v>
      </c>
      <c r="H615" s="356">
        <f t="shared" si="112"/>
        <v>1002.3824</v>
      </c>
      <c r="I615" s="361">
        <v>0</v>
      </c>
    </row>
    <row r="616" spans="2:11" ht="15" x14ac:dyDescent="0.25">
      <c r="B616" s="354" t="s">
        <v>265</v>
      </c>
      <c r="C616" s="355">
        <v>39508</v>
      </c>
      <c r="D616" s="6">
        <v>18528</v>
      </c>
      <c r="E616" s="358">
        <f t="shared" si="111"/>
        <v>1543.3824</v>
      </c>
      <c r="F616" s="356">
        <v>0</v>
      </c>
      <c r="G616" s="363">
        <v>541</v>
      </c>
      <c r="H616" s="356">
        <f t="shared" si="112"/>
        <v>1002.3824</v>
      </c>
      <c r="I616" s="361">
        <v>0</v>
      </c>
      <c r="K616" s="370">
        <f>SUM(D605:D616)</f>
        <v>209107</v>
      </c>
    </row>
    <row r="617" spans="2:11" ht="15" x14ac:dyDescent="0.25">
      <c r="B617" s="354" t="s">
        <v>265</v>
      </c>
      <c r="C617" s="355">
        <v>39539</v>
      </c>
      <c r="D617" s="6">
        <v>18528</v>
      </c>
      <c r="E617" s="358">
        <f t="shared" si="111"/>
        <v>1543.3824</v>
      </c>
      <c r="F617" s="356">
        <v>0</v>
      </c>
      <c r="G617" s="363">
        <v>541</v>
      </c>
      <c r="H617" s="356">
        <f t="shared" si="112"/>
        <v>1002.3824</v>
      </c>
      <c r="I617" s="361">
        <v>0</v>
      </c>
    </row>
    <row r="618" spans="2:11" ht="15" x14ac:dyDescent="0.25">
      <c r="B618" s="354" t="s">
        <v>265</v>
      </c>
      <c r="C618" s="355">
        <v>39569</v>
      </c>
      <c r="D618" s="6">
        <v>18528</v>
      </c>
      <c r="E618" s="358">
        <f t="shared" si="111"/>
        <v>1543.3824</v>
      </c>
      <c r="F618" s="356">
        <v>0</v>
      </c>
      <c r="G618" s="363">
        <v>541</v>
      </c>
      <c r="H618" s="356">
        <f t="shared" si="112"/>
        <v>1002.3824</v>
      </c>
      <c r="I618" s="361">
        <v>0</v>
      </c>
    </row>
    <row r="619" spans="2:11" ht="15" x14ac:dyDescent="0.25">
      <c r="B619" s="354" t="s">
        <v>265</v>
      </c>
      <c r="C619" s="355">
        <v>39600</v>
      </c>
      <c r="D619" s="6">
        <v>20418</v>
      </c>
      <c r="E619" s="358">
        <f t="shared" si="111"/>
        <v>1700.8194000000001</v>
      </c>
      <c r="F619" s="356">
        <v>0</v>
      </c>
      <c r="G619" s="363">
        <v>541</v>
      </c>
      <c r="H619" s="356">
        <f t="shared" si="112"/>
        <v>1159.8194000000001</v>
      </c>
      <c r="I619" s="361">
        <v>0</v>
      </c>
    </row>
    <row r="620" spans="2:11" ht="15" x14ac:dyDescent="0.25">
      <c r="B620" s="354" t="s">
        <v>265</v>
      </c>
      <c r="C620" s="355">
        <v>39630</v>
      </c>
      <c r="D620" s="6">
        <v>19390</v>
      </c>
      <c r="E620" s="358">
        <f t="shared" si="111"/>
        <v>1615.1869999999999</v>
      </c>
      <c r="F620" s="356">
        <v>0</v>
      </c>
      <c r="G620" s="363">
        <v>541</v>
      </c>
      <c r="H620" s="356">
        <f t="shared" si="112"/>
        <v>1074.1869999999999</v>
      </c>
      <c r="I620" s="361">
        <v>0</v>
      </c>
    </row>
    <row r="621" spans="2:11" ht="15" x14ac:dyDescent="0.25">
      <c r="B621" s="354" t="s">
        <v>265</v>
      </c>
      <c r="C621" s="355">
        <v>39661</v>
      </c>
      <c r="D621" s="6">
        <v>19390</v>
      </c>
      <c r="E621" s="358">
        <f t="shared" si="111"/>
        <v>1615.1869999999999</v>
      </c>
      <c r="F621" s="356">
        <v>0</v>
      </c>
      <c r="G621" s="363">
        <v>541</v>
      </c>
      <c r="H621" s="356">
        <f t="shared" si="112"/>
        <v>1074.1869999999999</v>
      </c>
      <c r="I621" s="361">
        <v>0</v>
      </c>
    </row>
    <row r="622" spans="2:11" ht="15" x14ac:dyDescent="0.25">
      <c r="B622" s="354" t="s">
        <v>265</v>
      </c>
      <c r="C622" s="355">
        <v>39692</v>
      </c>
      <c r="D622" s="6">
        <v>19390</v>
      </c>
      <c r="E622" s="358">
        <f t="shared" si="111"/>
        <v>1615.1869999999999</v>
      </c>
      <c r="F622" s="356">
        <v>0</v>
      </c>
      <c r="G622" s="363">
        <v>541</v>
      </c>
      <c r="H622" s="356">
        <f t="shared" si="112"/>
        <v>1074.1869999999999</v>
      </c>
      <c r="I622" s="361">
        <v>0</v>
      </c>
    </row>
    <row r="623" spans="2:11" ht="15" x14ac:dyDescent="0.25">
      <c r="B623" s="354" t="s">
        <v>265</v>
      </c>
      <c r="C623" s="355">
        <v>39722</v>
      </c>
      <c r="D623" s="6">
        <v>19390</v>
      </c>
      <c r="E623" s="358">
        <f>SUM(D623*8.33%)</f>
        <v>1615.1869999999999</v>
      </c>
      <c r="F623" s="356">
        <v>0</v>
      </c>
      <c r="G623" s="363">
        <v>541</v>
      </c>
      <c r="H623" s="356">
        <f t="shared" si="112"/>
        <v>1074.1869999999999</v>
      </c>
      <c r="I623" s="361">
        <v>0</v>
      </c>
    </row>
    <row r="624" spans="2:11" ht="15" x14ac:dyDescent="0.25">
      <c r="B624" s="354" t="s">
        <v>265</v>
      </c>
      <c r="C624" s="355">
        <v>39753</v>
      </c>
      <c r="D624" s="6">
        <v>19390</v>
      </c>
      <c r="E624" s="358">
        <f t="shared" si="111"/>
        <v>1615.1869999999999</v>
      </c>
      <c r="F624" s="356">
        <v>0</v>
      </c>
      <c r="G624" s="363">
        <v>541</v>
      </c>
      <c r="H624" s="356">
        <f t="shared" si="112"/>
        <v>1074.1869999999999</v>
      </c>
      <c r="I624" s="361">
        <v>0</v>
      </c>
    </row>
    <row r="625" spans="2:11" ht="15" x14ac:dyDescent="0.25">
      <c r="B625" s="354" t="s">
        <v>265</v>
      </c>
      <c r="C625" s="355">
        <v>39783</v>
      </c>
      <c r="D625" s="6">
        <v>20252</v>
      </c>
      <c r="E625" s="358">
        <f t="shared" si="111"/>
        <v>1686.9916000000001</v>
      </c>
      <c r="F625" s="356">
        <v>0</v>
      </c>
      <c r="G625" s="363">
        <v>541</v>
      </c>
      <c r="H625" s="356">
        <f t="shared" si="112"/>
        <v>1145.9916000000001</v>
      </c>
      <c r="I625" s="361">
        <v>0</v>
      </c>
    </row>
    <row r="626" spans="2:11" ht="15" x14ac:dyDescent="0.25">
      <c r="B626" s="354" t="s">
        <v>265</v>
      </c>
      <c r="C626" s="355">
        <v>39814</v>
      </c>
      <c r="D626" s="6">
        <v>20252</v>
      </c>
      <c r="E626" s="358">
        <f t="shared" si="111"/>
        <v>1686.9916000000001</v>
      </c>
      <c r="F626" s="356">
        <v>0</v>
      </c>
      <c r="G626" s="363">
        <v>541</v>
      </c>
      <c r="H626" s="356">
        <f t="shared" si="112"/>
        <v>1145.9916000000001</v>
      </c>
      <c r="I626" s="361">
        <v>0</v>
      </c>
    </row>
    <row r="627" spans="2:11" ht="15" x14ac:dyDescent="0.25">
      <c r="B627" s="354" t="s">
        <v>265</v>
      </c>
      <c r="C627" s="355">
        <v>39845</v>
      </c>
      <c r="D627" s="6">
        <v>20781</v>
      </c>
      <c r="E627" s="358">
        <f t="shared" si="111"/>
        <v>1731.0572999999999</v>
      </c>
      <c r="F627" s="356">
        <v>0</v>
      </c>
      <c r="G627" s="363">
        <v>541</v>
      </c>
      <c r="H627" s="356">
        <f t="shared" si="112"/>
        <v>1190.0572999999999</v>
      </c>
      <c r="I627" s="361">
        <v>0</v>
      </c>
    </row>
    <row r="628" spans="2:11" ht="15" x14ac:dyDescent="0.25">
      <c r="B628" s="354" t="s">
        <v>265</v>
      </c>
      <c r="C628" s="355">
        <v>39873</v>
      </c>
      <c r="D628" s="6">
        <v>20781</v>
      </c>
      <c r="E628" s="358">
        <f t="shared" si="111"/>
        <v>1731.0572999999999</v>
      </c>
      <c r="F628" s="356">
        <v>0</v>
      </c>
      <c r="G628" s="363">
        <v>541</v>
      </c>
      <c r="H628" s="356">
        <f t="shared" si="112"/>
        <v>1190.0572999999999</v>
      </c>
      <c r="I628" s="361">
        <v>0</v>
      </c>
      <c r="K628" s="370">
        <f>SUM(D617:D628)</f>
        <v>236490</v>
      </c>
    </row>
    <row r="629" spans="2:11" ht="15" x14ac:dyDescent="0.25">
      <c r="B629" s="354" t="s">
        <v>265</v>
      </c>
      <c r="C629" s="355">
        <v>39904</v>
      </c>
      <c r="D629" s="6">
        <v>21665</v>
      </c>
      <c r="E629" s="358">
        <f t="shared" si="111"/>
        <v>1804.6945000000001</v>
      </c>
      <c r="F629" s="356">
        <v>0</v>
      </c>
      <c r="G629" s="363">
        <v>541</v>
      </c>
      <c r="H629" s="356">
        <f t="shared" si="112"/>
        <v>1263.6945000000001</v>
      </c>
      <c r="I629" s="361">
        <v>0</v>
      </c>
    </row>
    <row r="630" spans="2:11" ht="15" x14ac:dyDescent="0.25">
      <c r="B630" s="354" t="s">
        <v>265</v>
      </c>
      <c r="C630" s="355">
        <v>39934</v>
      </c>
      <c r="D630" s="6">
        <v>48216</v>
      </c>
      <c r="E630" s="358">
        <f t="shared" si="111"/>
        <v>4016.3928000000001</v>
      </c>
      <c r="F630" s="356">
        <v>0</v>
      </c>
      <c r="G630" s="363">
        <v>541</v>
      </c>
      <c r="H630" s="356">
        <f t="shared" si="112"/>
        <v>3475.3928000000001</v>
      </c>
      <c r="I630" s="361">
        <v>0</v>
      </c>
    </row>
    <row r="631" spans="2:11" ht="15" x14ac:dyDescent="0.25">
      <c r="B631" s="354" t="s">
        <v>265</v>
      </c>
      <c r="C631" s="355">
        <v>39965</v>
      </c>
      <c r="D631" s="6">
        <v>27364</v>
      </c>
      <c r="E631" s="358">
        <f t="shared" si="111"/>
        <v>2279.4211999999998</v>
      </c>
      <c r="F631" s="356">
        <v>0</v>
      </c>
      <c r="G631" s="363">
        <v>541</v>
      </c>
      <c r="H631" s="356">
        <f t="shared" si="112"/>
        <v>1738.4211999999998</v>
      </c>
      <c r="I631" s="361">
        <v>0</v>
      </c>
    </row>
    <row r="632" spans="2:11" ht="15" x14ac:dyDescent="0.25">
      <c r="B632" s="354" t="s">
        <v>265</v>
      </c>
      <c r="C632" s="355">
        <v>39995</v>
      </c>
      <c r="D632" s="6">
        <v>27364</v>
      </c>
      <c r="E632" s="358">
        <f t="shared" si="111"/>
        <v>2279.4211999999998</v>
      </c>
      <c r="F632" s="356">
        <v>0</v>
      </c>
      <c r="G632" s="363">
        <v>541</v>
      </c>
      <c r="H632" s="356">
        <f t="shared" si="112"/>
        <v>1738.4211999999998</v>
      </c>
      <c r="I632" s="361">
        <v>0</v>
      </c>
    </row>
    <row r="633" spans="2:11" ht="15" x14ac:dyDescent="0.25">
      <c r="B633" s="354" t="s">
        <v>265</v>
      </c>
      <c r="C633" s="355">
        <v>40026</v>
      </c>
      <c r="D633" s="6">
        <v>28188</v>
      </c>
      <c r="E633" s="358">
        <f t="shared" si="111"/>
        <v>2348.0603999999998</v>
      </c>
      <c r="F633" s="356">
        <v>0</v>
      </c>
      <c r="G633" s="363">
        <v>541</v>
      </c>
      <c r="H633" s="356">
        <f t="shared" si="112"/>
        <v>1807.0603999999998</v>
      </c>
      <c r="I633" s="361">
        <v>0</v>
      </c>
    </row>
    <row r="634" spans="2:11" ht="15" x14ac:dyDescent="0.25">
      <c r="B634" s="354" t="s">
        <v>265</v>
      </c>
      <c r="C634" s="355">
        <v>40057</v>
      </c>
      <c r="D634" s="6">
        <v>28188</v>
      </c>
      <c r="E634" s="358">
        <f t="shared" si="111"/>
        <v>2348.0603999999998</v>
      </c>
      <c r="F634" s="356">
        <v>0</v>
      </c>
      <c r="G634" s="363">
        <v>541</v>
      </c>
      <c r="H634" s="356">
        <f t="shared" si="112"/>
        <v>1807.0603999999998</v>
      </c>
      <c r="I634" s="361">
        <v>0</v>
      </c>
    </row>
    <row r="635" spans="2:11" ht="15" x14ac:dyDescent="0.25">
      <c r="B635" s="354" t="s">
        <v>265</v>
      </c>
      <c r="C635" s="355">
        <v>40087</v>
      </c>
      <c r="D635" s="6">
        <v>28188</v>
      </c>
      <c r="E635" s="358">
        <f t="shared" si="111"/>
        <v>2348.0603999999998</v>
      </c>
      <c r="F635" s="356">
        <v>0</v>
      </c>
      <c r="G635" s="363">
        <v>541</v>
      </c>
      <c r="H635" s="356">
        <f t="shared" si="112"/>
        <v>1807.0603999999998</v>
      </c>
      <c r="I635" s="361">
        <v>0</v>
      </c>
    </row>
    <row r="636" spans="2:11" ht="15" x14ac:dyDescent="0.25">
      <c r="B636" s="354" t="s">
        <v>265</v>
      </c>
      <c r="C636" s="355">
        <v>40118</v>
      </c>
      <c r="D636" s="6">
        <v>28188</v>
      </c>
      <c r="E636" s="358">
        <f t="shared" si="111"/>
        <v>2348.0603999999998</v>
      </c>
      <c r="F636" s="356">
        <v>0</v>
      </c>
      <c r="G636" s="363">
        <v>541</v>
      </c>
      <c r="H636" s="356">
        <f t="shared" si="112"/>
        <v>1807.0603999999998</v>
      </c>
      <c r="I636" s="361">
        <v>0</v>
      </c>
    </row>
    <row r="637" spans="2:11" ht="15" x14ac:dyDescent="0.25">
      <c r="B637" s="354" t="s">
        <v>265</v>
      </c>
      <c r="C637" s="355">
        <v>40148</v>
      </c>
      <c r="D637" s="6">
        <v>28188</v>
      </c>
      <c r="E637" s="358">
        <f t="shared" si="111"/>
        <v>2348.0603999999998</v>
      </c>
      <c r="F637" s="356">
        <v>0</v>
      </c>
      <c r="G637" s="363">
        <v>541</v>
      </c>
      <c r="H637" s="356">
        <f t="shared" si="112"/>
        <v>1807.0603999999998</v>
      </c>
      <c r="I637" s="361">
        <v>0</v>
      </c>
    </row>
    <row r="638" spans="2:11" ht="15" x14ac:dyDescent="0.25">
      <c r="B638" s="354" t="s">
        <v>265</v>
      </c>
      <c r="C638" s="355">
        <v>40179</v>
      </c>
      <c r="D638" s="6">
        <v>29646</v>
      </c>
      <c r="E638" s="358">
        <f t="shared" si="111"/>
        <v>2469.5117999999998</v>
      </c>
      <c r="F638" s="356">
        <v>0</v>
      </c>
      <c r="G638" s="363">
        <v>541</v>
      </c>
      <c r="H638" s="356">
        <f t="shared" si="112"/>
        <v>1928.5117999999998</v>
      </c>
      <c r="I638" s="361">
        <v>0</v>
      </c>
    </row>
    <row r="639" spans="2:11" ht="15" x14ac:dyDescent="0.25">
      <c r="B639" s="354" t="s">
        <v>265</v>
      </c>
      <c r="C639" s="355">
        <v>40210</v>
      </c>
      <c r="D639" s="6">
        <v>29646</v>
      </c>
      <c r="E639" s="358">
        <f t="shared" si="111"/>
        <v>2469.5117999999998</v>
      </c>
      <c r="F639" s="356">
        <v>0</v>
      </c>
      <c r="G639" s="363">
        <v>541</v>
      </c>
      <c r="H639" s="356">
        <f t="shared" si="112"/>
        <v>1928.5117999999998</v>
      </c>
      <c r="I639" s="361">
        <v>0</v>
      </c>
    </row>
    <row r="640" spans="2:11" ht="15" x14ac:dyDescent="0.25">
      <c r="B640" s="354" t="s">
        <v>265</v>
      </c>
      <c r="C640" s="355">
        <v>40238</v>
      </c>
      <c r="D640" s="6">
        <v>29646</v>
      </c>
      <c r="E640" s="358">
        <f t="shared" si="111"/>
        <v>2469.5117999999998</v>
      </c>
      <c r="F640" s="356">
        <v>0</v>
      </c>
      <c r="G640" s="363">
        <v>541</v>
      </c>
      <c r="H640" s="356">
        <f t="shared" si="112"/>
        <v>1928.5117999999998</v>
      </c>
      <c r="I640" s="361">
        <v>0</v>
      </c>
      <c r="K640" s="370">
        <f>SUM(D629:D640)</f>
        <v>354487</v>
      </c>
    </row>
    <row r="641" spans="2:11" ht="15" x14ac:dyDescent="0.25">
      <c r="B641" s="354" t="s">
        <v>265</v>
      </c>
      <c r="C641" s="355">
        <v>40269</v>
      </c>
      <c r="D641" s="12">
        <v>50498</v>
      </c>
      <c r="E641" s="358">
        <f t="shared" si="111"/>
        <v>4206.4834000000001</v>
      </c>
      <c r="F641" s="356">
        <v>0</v>
      </c>
      <c r="G641" s="363">
        <v>541</v>
      </c>
      <c r="H641" s="356">
        <f t="shared" si="112"/>
        <v>3665.4834000000001</v>
      </c>
      <c r="I641" s="361">
        <v>0</v>
      </c>
    </row>
    <row r="642" spans="2:11" ht="15" x14ac:dyDescent="0.25">
      <c r="B642" s="354" t="s">
        <v>265</v>
      </c>
      <c r="C642" s="355">
        <v>40299</v>
      </c>
      <c r="D642" s="6">
        <v>30861</v>
      </c>
      <c r="E642" s="358">
        <f t="shared" si="111"/>
        <v>2570.7213000000002</v>
      </c>
      <c r="F642" s="356">
        <v>0</v>
      </c>
      <c r="G642" s="363">
        <v>541</v>
      </c>
      <c r="H642" s="356">
        <f t="shared" si="112"/>
        <v>2029.7213000000002</v>
      </c>
      <c r="I642" s="361">
        <v>0</v>
      </c>
    </row>
    <row r="643" spans="2:11" ht="15" x14ac:dyDescent="0.25">
      <c r="B643" s="354" t="s">
        <v>265</v>
      </c>
      <c r="C643" s="355">
        <v>40330</v>
      </c>
      <c r="D643" s="6">
        <v>30861</v>
      </c>
      <c r="E643" s="358">
        <f t="shared" si="111"/>
        <v>2570.7213000000002</v>
      </c>
      <c r="F643" s="356">
        <v>0</v>
      </c>
      <c r="G643" s="363">
        <v>541</v>
      </c>
      <c r="H643" s="356">
        <f t="shared" si="112"/>
        <v>2029.7213000000002</v>
      </c>
      <c r="I643" s="361">
        <v>0</v>
      </c>
    </row>
    <row r="644" spans="2:11" ht="15" x14ac:dyDescent="0.25">
      <c r="B644" s="354" t="s">
        <v>265</v>
      </c>
      <c r="C644" s="355">
        <v>40360</v>
      </c>
      <c r="D644" s="6">
        <v>30861</v>
      </c>
      <c r="E644" s="358">
        <f t="shared" si="111"/>
        <v>2570.7213000000002</v>
      </c>
      <c r="F644" s="356">
        <v>0</v>
      </c>
      <c r="G644" s="363">
        <v>541</v>
      </c>
      <c r="H644" s="356">
        <f t="shared" si="112"/>
        <v>2029.7213000000002</v>
      </c>
      <c r="I644" s="361">
        <v>0</v>
      </c>
    </row>
    <row r="645" spans="2:11" ht="15" x14ac:dyDescent="0.25">
      <c r="B645" s="354" t="s">
        <v>265</v>
      </c>
      <c r="C645" s="355">
        <v>40391</v>
      </c>
      <c r="D645" s="6">
        <v>31788</v>
      </c>
      <c r="E645" s="358">
        <f t="shared" si="111"/>
        <v>2647.9404</v>
      </c>
      <c r="F645" s="356">
        <v>0</v>
      </c>
      <c r="G645" s="363">
        <v>541</v>
      </c>
      <c r="H645" s="356">
        <f t="shared" si="112"/>
        <v>2106.9404</v>
      </c>
      <c r="I645" s="361">
        <v>0</v>
      </c>
    </row>
    <row r="646" spans="2:11" ht="15" x14ac:dyDescent="0.25">
      <c r="B646" s="354" t="s">
        <v>265</v>
      </c>
      <c r="C646" s="355">
        <v>40422</v>
      </c>
      <c r="D646" s="6">
        <v>31788</v>
      </c>
      <c r="E646" s="358">
        <f t="shared" si="111"/>
        <v>2647.9404</v>
      </c>
      <c r="F646" s="356">
        <v>0</v>
      </c>
      <c r="G646" s="363">
        <v>541</v>
      </c>
      <c r="H646" s="356">
        <f t="shared" si="112"/>
        <v>2106.9404</v>
      </c>
      <c r="I646" s="361">
        <v>0</v>
      </c>
    </row>
    <row r="647" spans="2:11" ht="15" x14ac:dyDescent="0.25">
      <c r="B647" s="354" t="s">
        <v>265</v>
      </c>
      <c r="C647" s="355">
        <v>40452</v>
      </c>
      <c r="D647" s="6">
        <v>31788</v>
      </c>
      <c r="E647" s="358">
        <f t="shared" si="111"/>
        <v>2647.9404</v>
      </c>
      <c r="F647" s="356">
        <v>0</v>
      </c>
      <c r="G647" s="363">
        <v>541</v>
      </c>
      <c r="H647" s="356">
        <f t="shared" si="112"/>
        <v>2106.9404</v>
      </c>
      <c r="I647" s="361">
        <v>0</v>
      </c>
    </row>
    <row r="648" spans="2:11" ht="15" x14ac:dyDescent="0.25">
      <c r="B648" s="354" t="s">
        <v>265</v>
      </c>
      <c r="C648" s="355">
        <v>40483</v>
      </c>
      <c r="D648" s="6">
        <v>31788</v>
      </c>
      <c r="E648" s="358">
        <f t="shared" si="111"/>
        <v>2647.9404</v>
      </c>
      <c r="F648" s="356">
        <v>0</v>
      </c>
      <c r="G648" s="363">
        <v>541</v>
      </c>
      <c r="H648" s="356">
        <f t="shared" si="112"/>
        <v>2106.9404</v>
      </c>
      <c r="I648" s="361">
        <v>0</v>
      </c>
    </row>
    <row r="649" spans="2:11" ht="15" x14ac:dyDescent="0.25">
      <c r="B649" s="354" t="s">
        <v>265</v>
      </c>
      <c r="C649" s="355">
        <v>40513</v>
      </c>
      <c r="D649" s="6">
        <v>31788</v>
      </c>
      <c r="E649" s="358">
        <f t="shared" si="111"/>
        <v>2647.9404</v>
      </c>
      <c r="F649" s="356">
        <v>0</v>
      </c>
      <c r="G649" s="363">
        <v>541</v>
      </c>
      <c r="H649" s="356">
        <f t="shared" si="112"/>
        <v>2106.9404</v>
      </c>
      <c r="I649" s="361">
        <v>0</v>
      </c>
    </row>
    <row r="650" spans="2:11" ht="15" x14ac:dyDescent="0.25">
      <c r="B650" s="354" t="s">
        <v>265</v>
      </c>
      <c r="C650" s="355">
        <v>40544</v>
      </c>
      <c r="D650" s="6">
        <v>33791</v>
      </c>
      <c r="E650" s="358">
        <f t="shared" si="111"/>
        <v>2814.7903000000001</v>
      </c>
      <c r="F650" s="356">
        <v>0</v>
      </c>
      <c r="G650" s="363">
        <v>541</v>
      </c>
      <c r="H650" s="356">
        <f t="shared" si="112"/>
        <v>2273.7903000000001</v>
      </c>
      <c r="I650" s="361">
        <v>0</v>
      </c>
    </row>
    <row r="651" spans="2:11" ht="15" x14ac:dyDescent="0.25">
      <c r="B651" s="354" t="s">
        <v>265</v>
      </c>
      <c r="C651" s="355">
        <v>40575</v>
      </c>
      <c r="D651" s="6">
        <v>33791</v>
      </c>
      <c r="E651" s="358">
        <f t="shared" si="111"/>
        <v>2814.7903000000001</v>
      </c>
      <c r="F651" s="356">
        <v>0</v>
      </c>
      <c r="G651" s="363">
        <v>541</v>
      </c>
      <c r="H651" s="356">
        <f t="shared" si="112"/>
        <v>2273.7903000000001</v>
      </c>
      <c r="I651" s="361">
        <v>0</v>
      </c>
    </row>
    <row r="652" spans="2:11" ht="15" x14ac:dyDescent="0.25">
      <c r="B652" s="354" t="s">
        <v>265</v>
      </c>
      <c r="C652" s="355">
        <v>40603</v>
      </c>
      <c r="D652" s="6">
        <v>33791</v>
      </c>
      <c r="E652" s="358">
        <f t="shared" si="111"/>
        <v>2814.7903000000001</v>
      </c>
      <c r="F652" s="356">
        <v>0</v>
      </c>
      <c r="G652" s="363">
        <v>541</v>
      </c>
      <c r="H652" s="356">
        <f t="shared" si="112"/>
        <v>2273.7903000000001</v>
      </c>
      <c r="I652" s="361">
        <v>0</v>
      </c>
      <c r="K652" s="370">
        <f>SUM(D641:D652)</f>
        <v>403394</v>
      </c>
    </row>
    <row r="653" spans="2:11" ht="15" x14ac:dyDescent="0.25">
      <c r="B653" s="354" t="s">
        <v>265</v>
      </c>
      <c r="C653" s="355">
        <v>40634</v>
      </c>
      <c r="D653" s="6">
        <v>33791</v>
      </c>
      <c r="E653" s="358">
        <f t="shared" si="111"/>
        <v>2814.7903000000001</v>
      </c>
      <c r="F653" s="356">
        <v>0</v>
      </c>
      <c r="G653" s="363">
        <v>541</v>
      </c>
      <c r="H653" s="356">
        <f t="shared" si="112"/>
        <v>2273.7903000000001</v>
      </c>
      <c r="I653" s="361">
        <v>0</v>
      </c>
    </row>
    <row r="654" spans="2:11" ht="15" x14ac:dyDescent="0.25">
      <c r="B654" s="354" t="s">
        <v>265</v>
      </c>
      <c r="C654" s="355">
        <v>40664</v>
      </c>
      <c r="D654" s="6">
        <v>54643</v>
      </c>
      <c r="E654" s="358">
        <f t="shared" si="111"/>
        <v>4551.7618999999995</v>
      </c>
      <c r="F654" s="356">
        <v>0</v>
      </c>
      <c r="G654" s="363">
        <v>541</v>
      </c>
      <c r="H654" s="356">
        <f t="shared" si="112"/>
        <v>4010.7618999999995</v>
      </c>
      <c r="I654" s="361">
        <v>0</v>
      </c>
    </row>
    <row r="655" spans="2:11" ht="15" x14ac:dyDescent="0.25">
      <c r="B655" s="354" t="s">
        <v>265</v>
      </c>
      <c r="C655" s="355">
        <v>40695</v>
      </c>
      <c r="D655" s="6">
        <v>33791</v>
      </c>
      <c r="E655" s="358">
        <f t="shared" si="111"/>
        <v>2814.7903000000001</v>
      </c>
      <c r="F655" s="356">
        <v>0</v>
      </c>
      <c r="G655" s="363">
        <v>541</v>
      </c>
      <c r="H655" s="356">
        <f t="shared" si="112"/>
        <v>2273.7903000000001</v>
      </c>
      <c r="I655" s="361">
        <v>0</v>
      </c>
    </row>
    <row r="656" spans="2:11" ht="15" x14ac:dyDescent="0.25">
      <c r="B656" s="354" t="s">
        <v>265</v>
      </c>
      <c r="C656" s="355">
        <v>40725</v>
      </c>
      <c r="D656" s="6">
        <v>33791</v>
      </c>
      <c r="E656" s="358">
        <f t="shared" si="111"/>
        <v>2814.7903000000001</v>
      </c>
      <c r="F656" s="356">
        <v>0</v>
      </c>
      <c r="G656" s="363">
        <v>541</v>
      </c>
      <c r="H656" s="356">
        <f t="shared" si="112"/>
        <v>2273.7903000000001</v>
      </c>
      <c r="I656" s="361">
        <v>0</v>
      </c>
    </row>
    <row r="657" spans="2:11" ht="15" x14ac:dyDescent="0.25">
      <c r="B657" s="354" t="s">
        <v>265</v>
      </c>
      <c r="C657" s="355">
        <v>40756</v>
      </c>
      <c r="D657" s="6">
        <v>34817</v>
      </c>
      <c r="E657" s="358">
        <f t="shared" si="111"/>
        <v>2900.2561000000001</v>
      </c>
      <c r="F657" s="356">
        <v>0</v>
      </c>
      <c r="G657" s="363">
        <v>541</v>
      </c>
      <c r="H657" s="356">
        <f t="shared" si="112"/>
        <v>2359.2561000000001</v>
      </c>
      <c r="I657" s="361">
        <v>0</v>
      </c>
    </row>
    <row r="658" spans="2:11" ht="15" x14ac:dyDescent="0.25">
      <c r="B658" s="354" t="s">
        <v>265</v>
      </c>
      <c r="C658" s="355">
        <v>40787</v>
      </c>
      <c r="D658" s="6">
        <v>34817</v>
      </c>
      <c r="E658" s="358">
        <f t="shared" ref="E658:E664" si="113">SUM(D658*8.33%)</f>
        <v>2900.2561000000001</v>
      </c>
      <c r="F658" s="356">
        <v>0</v>
      </c>
      <c r="G658" s="363">
        <v>541</v>
      </c>
      <c r="H658" s="356">
        <f t="shared" si="112"/>
        <v>2359.2561000000001</v>
      </c>
      <c r="I658" s="361">
        <v>0</v>
      </c>
    </row>
    <row r="659" spans="2:11" ht="15" x14ac:dyDescent="0.25">
      <c r="B659" s="354" t="s">
        <v>265</v>
      </c>
      <c r="C659" s="355">
        <v>40817</v>
      </c>
      <c r="D659" s="6">
        <v>34817</v>
      </c>
      <c r="E659" s="358">
        <f t="shared" si="113"/>
        <v>2900.2561000000001</v>
      </c>
      <c r="F659" s="356">
        <v>0</v>
      </c>
      <c r="G659" s="363">
        <v>541</v>
      </c>
      <c r="H659" s="356">
        <f t="shared" si="112"/>
        <v>2359.2561000000001</v>
      </c>
      <c r="I659" s="361">
        <v>0</v>
      </c>
    </row>
    <row r="660" spans="2:11" ht="15" x14ac:dyDescent="0.25">
      <c r="B660" s="354" t="s">
        <v>265</v>
      </c>
      <c r="C660" s="355">
        <v>40848</v>
      </c>
      <c r="D660" s="6">
        <v>34817</v>
      </c>
      <c r="E660" s="358">
        <f t="shared" si="113"/>
        <v>2900.2561000000001</v>
      </c>
      <c r="F660" s="356">
        <v>0</v>
      </c>
      <c r="G660" s="363">
        <v>541</v>
      </c>
      <c r="H660" s="356">
        <f t="shared" si="112"/>
        <v>2359.2561000000001</v>
      </c>
      <c r="I660" s="361">
        <v>0</v>
      </c>
    </row>
    <row r="661" spans="2:11" ht="15" x14ac:dyDescent="0.25">
      <c r="B661" s="354" t="s">
        <v>265</v>
      </c>
      <c r="C661" s="355">
        <v>40878</v>
      </c>
      <c r="D661" s="6">
        <v>34817</v>
      </c>
      <c r="E661" s="358">
        <f t="shared" si="113"/>
        <v>2900.2561000000001</v>
      </c>
      <c r="F661" s="356">
        <v>0</v>
      </c>
      <c r="G661" s="363">
        <v>541</v>
      </c>
      <c r="H661" s="356">
        <f t="shared" ref="H661:H664" si="114">SUM(E661-G661)</f>
        <v>2359.2561000000001</v>
      </c>
      <c r="I661" s="361">
        <v>0</v>
      </c>
    </row>
    <row r="662" spans="2:11" ht="15" x14ac:dyDescent="0.25">
      <c r="B662" s="354" t="s">
        <v>265</v>
      </c>
      <c r="C662" s="355">
        <v>40909</v>
      </c>
      <c r="D662" s="6">
        <v>34817</v>
      </c>
      <c r="E662" s="358">
        <f t="shared" si="113"/>
        <v>2900.2561000000001</v>
      </c>
      <c r="F662" s="356">
        <v>0</v>
      </c>
      <c r="G662" s="363">
        <v>541</v>
      </c>
      <c r="H662" s="356">
        <f t="shared" si="114"/>
        <v>2359.2561000000001</v>
      </c>
      <c r="I662" s="361">
        <v>0</v>
      </c>
    </row>
    <row r="663" spans="2:11" ht="15" x14ac:dyDescent="0.25">
      <c r="B663" s="354" t="s">
        <v>265</v>
      </c>
      <c r="C663" s="355">
        <v>40940</v>
      </c>
      <c r="D663" s="6">
        <v>37396</v>
      </c>
      <c r="E663" s="358">
        <f t="shared" si="113"/>
        <v>3115.0868</v>
      </c>
      <c r="F663" s="356">
        <v>0</v>
      </c>
      <c r="G663" s="363">
        <v>541</v>
      </c>
      <c r="H663" s="356">
        <f t="shared" si="114"/>
        <v>2574.0868</v>
      </c>
      <c r="I663" s="361">
        <v>0</v>
      </c>
    </row>
    <row r="664" spans="2:11" ht="15" x14ac:dyDescent="0.25">
      <c r="B664" s="354" t="s">
        <v>265</v>
      </c>
      <c r="C664" s="355">
        <v>40969</v>
      </c>
      <c r="D664" s="6">
        <v>37396</v>
      </c>
      <c r="E664" s="358">
        <f t="shared" si="113"/>
        <v>3115.0868</v>
      </c>
      <c r="F664" s="356">
        <v>0</v>
      </c>
      <c r="G664" s="363">
        <v>541</v>
      </c>
      <c r="H664" s="356">
        <f t="shared" si="114"/>
        <v>2574.0868</v>
      </c>
      <c r="I664" s="361">
        <v>0</v>
      </c>
      <c r="K664" s="370">
        <f>SUM(D653:D664)</f>
        <v>439710</v>
      </c>
    </row>
    <row r="665" spans="2:11" ht="15" x14ac:dyDescent="0.25">
      <c r="B665" s="354" t="s">
        <v>265</v>
      </c>
      <c r="C665" s="355">
        <v>41000</v>
      </c>
      <c r="D665" s="6">
        <v>37396</v>
      </c>
      <c r="E665" s="358">
        <f t="shared" ref="E665" si="115">SUM(D665*8.33%)</f>
        <v>3115.0868</v>
      </c>
      <c r="F665" s="356">
        <v>0</v>
      </c>
      <c r="G665" s="363">
        <v>541</v>
      </c>
      <c r="H665" s="356">
        <f t="shared" ref="H665" si="116">SUM(E665-G665)</f>
        <v>2574.0868</v>
      </c>
      <c r="I665" s="361">
        <v>0</v>
      </c>
    </row>
    <row r="666" spans="2:11" ht="15" x14ac:dyDescent="0.25">
      <c r="B666" s="354" t="s">
        <v>265</v>
      </c>
      <c r="C666" s="355">
        <v>41030</v>
      </c>
      <c r="D666" s="6">
        <v>37396</v>
      </c>
      <c r="E666" s="358">
        <f t="shared" ref="E666:E676" si="117">SUM(D666*8.33%)</f>
        <v>3115.0868</v>
      </c>
      <c r="F666" s="356">
        <v>0</v>
      </c>
      <c r="G666" s="363">
        <v>541</v>
      </c>
      <c r="H666" s="356">
        <f t="shared" ref="H666:H676" si="118">SUM(E666-G666)</f>
        <v>2574.0868</v>
      </c>
      <c r="I666" s="361">
        <v>0</v>
      </c>
    </row>
    <row r="667" spans="2:11" ht="15" x14ac:dyDescent="0.25">
      <c r="B667" s="354" t="s">
        <v>265</v>
      </c>
      <c r="C667" s="355">
        <v>41061</v>
      </c>
      <c r="D667" s="6">
        <v>37396</v>
      </c>
      <c r="E667" s="358">
        <f t="shared" si="117"/>
        <v>3115.0868</v>
      </c>
      <c r="F667" s="356">
        <v>0</v>
      </c>
      <c r="G667" s="363">
        <v>541</v>
      </c>
      <c r="H667" s="356">
        <f t="shared" si="118"/>
        <v>2574.0868</v>
      </c>
      <c r="I667" s="361">
        <v>0</v>
      </c>
    </row>
    <row r="668" spans="2:11" ht="15" x14ac:dyDescent="0.25">
      <c r="B668" s="354" t="s">
        <v>265</v>
      </c>
      <c r="C668" s="355">
        <v>41091</v>
      </c>
      <c r="D668" s="6">
        <v>37396</v>
      </c>
      <c r="E668" s="358">
        <f t="shared" si="117"/>
        <v>3115.0868</v>
      </c>
      <c r="F668" s="356">
        <v>0</v>
      </c>
      <c r="G668" s="363">
        <v>541</v>
      </c>
      <c r="H668" s="356">
        <f t="shared" si="118"/>
        <v>2574.0868</v>
      </c>
      <c r="I668" s="361">
        <v>0</v>
      </c>
    </row>
    <row r="669" spans="2:11" ht="15" x14ac:dyDescent="0.25">
      <c r="B669" s="354" t="s">
        <v>265</v>
      </c>
      <c r="C669" s="355">
        <v>41122</v>
      </c>
      <c r="D669" s="6">
        <v>38527</v>
      </c>
      <c r="E669" s="358">
        <f t="shared" si="117"/>
        <v>3209.2991000000002</v>
      </c>
      <c r="F669" s="356">
        <v>0</v>
      </c>
      <c r="G669" s="363">
        <v>541</v>
      </c>
      <c r="H669" s="356">
        <f t="shared" si="118"/>
        <v>2668.2991000000002</v>
      </c>
      <c r="I669" s="361">
        <v>0</v>
      </c>
    </row>
    <row r="670" spans="2:11" ht="15" x14ac:dyDescent="0.25">
      <c r="B670" s="354" t="s">
        <v>265</v>
      </c>
      <c r="C670" s="355">
        <v>41153</v>
      </c>
      <c r="D670" s="6">
        <v>38527</v>
      </c>
      <c r="E670" s="358">
        <f t="shared" si="117"/>
        <v>3209.2991000000002</v>
      </c>
      <c r="F670" s="356">
        <v>0</v>
      </c>
      <c r="G670" s="363">
        <v>541</v>
      </c>
      <c r="H670" s="356">
        <f t="shared" si="118"/>
        <v>2668.2991000000002</v>
      </c>
      <c r="I670" s="361">
        <v>0</v>
      </c>
    </row>
    <row r="671" spans="2:11" ht="15" x14ac:dyDescent="0.25">
      <c r="B671" s="354" t="s">
        <v>265</v>
      </c>
      <c r="C671" s="355">
        <v>41183</v>
      </c>
      <c r="D671" s="6">
        <v>38527</v>
      </c>
      <c r="E671" s="358">
        <f t="shared" si="117"/>
        <v>3209.2991000000002</v>
      </c>
      <c r="F671" s="356">
        <v>0</v>
      </c>
      <c r="G671" s="363">
        <v>541</v>
      </c>
      <c r="H671" s="356">
        <f t="shared" si="118"/>
        <v>2668.2991000000002</v>
      </c>
      <c r="I671" s="361">
        <v>0</v>
      </c>
    </row>
    <row r="672" spans="2:11" ht="15" x14ac:dyDescent="0.25">
      <c r="B672" s="354" t="s">
        <v>265</v>
      </c>
      <c r="C672" s="355">
        <v>41214</v>
      </c>
      <c r="D672" s="6">
        <v>38527</v>
      </c>
      <c r="E672" s="358">
        <f t="shared" si="117"/>
        <v>3209.2991000000002</v>
      </c>
      <c r="F672" s="356">
        <v>0</v>
      </c>
      <c r="G672" s="363">
        <v>541</v>
      </c>
      <c r="H672" s="356">
        <f t="shared" si="118"/>
        <v>2668.2991000000002</v>
      </c>
      <c r="I672" s="361">
        <v>0</v>
      </c>
    </row>
    <row r="673" spans="2:11" ht="15" x14ac:dyDescent="0.25">
      <c r="B673" s="354" t="s">
        <v>265</v>
      </c>
      <c r="C673" s="355">
        <v>41244</v>
      </c>
      <c r="D673" s="6">
        <v>38527</v>
      </c>
      <c r="E673" s="358">
        <f t="shared" si="117"/>
        <v>3209.2991000000002</v>
      </c>
      <c r="F673" s="356">
        <v>0</v>
      </c>
      <c r="G673" s="363">
        <v>541</v>
      </c>
      <c r="H673" s="356">
        <f t="shared" si="118"/>
        <v>2668.2991000000002</v>
      </c>
      <c r="I673" s="361">
        <v>0</v>
      </c>
    </row>
    <row r="674" spans="2:11" ht="15" x14ac:dyDescent="0.25">
      <c r="B674" s="354" t="s">
        <v>265</v>
      </c>
      <c r="C674" s="355">
        <v>41275</v>
      </c>
      <c r="D674" s="6">
        <v>38527</v>
      </c>
      <c r="E674" s="358">
        <f t="shared" si="117"/>
        <v>3209.2991000000002</v>
      </c>
      <c r="F674" s="356">
        <v>0</v>
      </c>
      <c r="G674" s="363">
        <v>541</v>
      </c>
      <c r="H674" s="356">
        <f t="shared" si="118"/>
        <v>2668.2991000000002</v>
      </c>
      <c r="I674" s="361">
        <v>0</v>
      </c>
    </row>
    <row r="675" spans="2:11" ht="15" x14ac:dyDescent="0.25">
      <c r="B675" s="354" t="s">
        <v>265</v>
      </c>
      <c r="C675" s="355">
        <v>41306</v>
      </c>
      <c r="D675" s="6">
        <v>40386</v>
      </c>
      <c r="E675" s="358">
        <f t="shared" si="117"/>
        <v>3364.1538</v>
      </c>
      <c r="F675" s="356">
        <v>0</v>
      </c>
      <c r="G675" s="363">
        <v>541</v>
      </c>
      <c r="H675" s="356">
        <f t="shared" si="118"/>
        <v>2823.1538</v>
      </c>
      <c r="I675" s="361">
        <v>0</v>
      </c>
    </row>
    <row r="676" spans="2:11" ht="15" x14ac:dyDescent="0.25">
      <c r="B676" s="354" t="s">
        <v>265</v>
      </c>
      <c r="C676" s="355">
        <v>41334</v>
      </c>
      <c r="D676" s="6">
        <v>40386</v>
      </c>
      <c r="E676" s="358">
        <f t="shared" si="117"/>
        <v>3364.1538</v>
      </c>
      <c r="F676" s="356">
        <v>0</v>
      </c>
      <c r="G676" s="363">
        <v>541</v>
      </c>
      <c r="H676" s="356">
        <f t="shared" si="118"/>
        <v>2823.1538</v>
      </c>
      <c r="I676" s="361">
        <v>0</v>
      </c>
      <c r="K676" s="370">
        <f>SUM(D665:D676)</f>
        <v>461518</v>
      </c>
    </row>
    <row r="677" spans="2:11" ht="15" x14ac:dyDescent="0.25">
      <c r="B677" s="354" t="s">
        <v>265</v>
      </c>
      <c r="C677" s="355">
        <v>41365</v>
      </c>
      <c r="D677" s="6">
        <v>40386</v>
      </c>
      <c r="E677" s="358">
        <f t="shared" ref="E677:E739" si="119">SUM(D677*8.33%)</f>
        <v>3364.1538</v>
      </c>
      <c r="F677" s="356">
        <v>0</v>
      </c>
      <c r="G677" s="363">
        <v>541</v>
      </c>
      <c r="H677" s="356">
        <f t="shared" ref="H677:H739" si="120">SUM(E677-G677)</f>
        <v>2823.1538</v>
      </c>
      <c r="I677" s="361">
        <v>0</v>
      </c>
    </row>
    <row r="678" spans="2:11" ht="15" x14ac:dyDescent="0.25">
      <c r="B678" s="354" t="s">
        <v>265</v>
      </c>
      <c r="C678" s="355">
        <v>41395</v>
      </c>
      <c r="D678" s="6">
        <v>40386</v>
      </c>
      <c r="E678" s="358">
        <f t="shared" si="119"/>
        <v>3364.1538</v>
      </c>
      <c r="F678" s="356">
        <v>0</v>
      </c>
      <c r="G678" s="363">
        <v>541</v>
      </c>
      <c r="H678" s="356">
        <f t="shared" si="120"/>
        <v>2823.1538</v>
      </c>
      <c r="I678" s="361">
        <v>0</v>
      </c>
    </row>
    <row r="679" spans="2:11" ht="15" x14ac:dyDescent="0.25">
      <c r="B679" s="354" t="s">
        <v>265</v>
      </c>
      <c r="C679" s="355">
        <v>41426</v>
      </c>
      <c r="D679" s="6">
        <v>40386</v>
      </c>
      <c r="E679" s="358">
        <f t="shared" si="119"/>
        <v>3364.1538</v>
      </c>
      <c r="F679" s="356">
        <v>0</v>
      </c>
      <c r="G679" s="363">
        <v>541</v>
      </c>
      <c r="H679" s="356">
        <f t="shared" si="120"/>
        <v>2823.1538</v>
      </c>
      <c r="I679" s="361">
        <v>0</v>
      </c>
    </row>
    <row r="680" spans="2:11" ht="15" x14ac:dyDescent="0.25">
      <c r="B680" s="354" t="s">
        <v>265</v>
      </c>
      <c r="C680" s="355">
        <v>41456</v>
      </c>
      <c r="D680" s="6">
        <v>40386</v>
      </c>
      <c r="E680" s="358">
        <f t="shared" si="119"/>
        <v>3364.1538</v>
      </c>
      <c r="F680" s="356">
        <v>0</v>
      </c>
      <c r="G680" s="363">
        <v>541</v>
      </c>
      <c r="H680" s="356">
        <f t="shared" si="120"/>
        <v>2823.1538</v>
      </c>
      <c r="I680" s="361">
        <v>0</v>
      </c>
    </row>
    <row r="681" spans="2:11" ht="15" x14ac:dyDescent="0.25">
      <c r="B681" s="354" t="s">
        <v>265</v>
      </c>
      <c r="C681" s="355">
        <v>41487</v>
      </c>
      <c r="D681" s="6">
        <v>41450</v>
      </c>
      <c r="E681" s="358">
        <f t="shared" si="119"/>
        <v>3452.7849999999999</v>
      </c>
      <c r="F681" s="356">
        <v>0</v>
      </c>
      <c r="G681" s="363">
        <v>541</v>
      </c>
      <c r="H681" s="356">
        <f t="shared" si="120"/>
        <v>2911.7849999999999</v>
      </c>
      <c r="I681" s="361">
        <v>0</v>
      </c>
    </row>
    <row r="682" spans="2:11" ht="15" x14ac:dyDescent="0.25">
      <c r="B682" s="354" t="s">
        <v>265</v>
      </c>
      <c r="C682" s="355">
        <v>41518</v>
      </c>
      <c r="D682" s="6">
        <v>41450</v>
      </c>
      <c r="E682" s="358">
        <f t="shared" si="119"/>
        <v>3452.7849999999999</v>
      </c>
      <c r="F682" s="356">
        <v>0</v>
      </c>
      <c r="G682" s="363">
        <v>541</v>
      </c>
      <c r="H682" s="356">
        <f t="shared" si="120"/>
        <v>2911.7849999999999</v>
      </c>
      <c r="I682" s="361">
        <v>0</v>
      </c>
    </row>
    <row r="683" spans="2:11" ht="15" x14ac:dyDescent="0.25">
      <c r="B683" s="354" t="s">
        <v>265</v>
      </c>
      <c r="C683" s="355">
        <v>41548</v>
      </c>
      <c r="D683" s="6">
        <v>41450</v>
      </c>
      <c r="E683" s="358">
        <f t="shared" si="119"/>
        <v>3452.7849999999999</v>
      </c>
      <c r="F683" s="356">
        <v>0</v>
      </c>
      <c r="G683" s="363">
        <v>541</v>
      </c>
      <c r="H683" s="356">
        <f t="shared" si="120"/>
        <v>2911.7849999999999</v>
      </c>
      <c r="I683" s="361">
        <v>0</v>
      </c>
    </row>
    <row r="684" spans="2:11" ht="15" x14ac:dyDescent="0.25">
      <c r="B684" s="354" t="s">
        <v>265</v>
      </c>
      <c r="C684" s="355">
        <v>41579</v>
      </c>
      <c r="D684" s="6">
        <v>41450</v>
      </c>
      <c r="E684" s="358">
        <f t="shared" si="119"/>
        <v>3452.7849999999999</v>
      </c>
      <c r="F684" s="356">
        <v>0</v>
      </c>
      <c r="G684" s="363">
        <v>541</v>
      </c>
      <c r="H684" s="356">
        <f t="shared" si="120"/>
        <v>2911.7849999999999</v>
      </c>
      <c r="I684" s="361">
        <v>0</v>
      </c>
    </row>
    <row r="685" spans="2:11" ht="15" x14ac:dyDescent="0.25">
      <c r="B685" s="354" t="s">
        <v>265</v>
      </c>
      <c r="C685" s="355">
        <v>41609</v>
      </c>
      <c r="D685" s="6">
        <v>41450</v>
      </c>
      <c r="E685" s="358">
        <f t="shared" si="119"/>
        <v>3452.7849999999999</v>
      </c>
      <c r="F685" s="356">
        <v>0</v>
      </c>
      <c r="G685" s="363">
        <v>541</v>
      </c>
      <c r="H685" s="356">
        <f t="shared" si="120"/>
        <v>2911.7849999999999</v>
      </c>
      <c r="I685" s="361">
        <v>0</v>
      </c>
    </row>
    <row r="686" spans="2:11" ht="15" x14ac:dyDescent="0.25">
      <c r="B686" s="354" t="s">
        <v>265</v>
      </c>
      <c r="C686" s="355">
        <v>41640</v>
      </c>
      <c r="D686" s="6">
        <v>41450</v>
      </c>
      <c r="E686" s="358">
        <f t="shared" si="119"/>
        <v>3452.7849999999999</v>
      </c>
      <c r="F686" s="356">
        <v>0</v>
      </c>
      <c r="G686" s="363">
        <v>541</v>
      </c>
      <c r="H686" s="356">
        <f t="shared" si="120"/>
        <v>2911.7849999999999</v>
      </c>
      <c r="I686" s="361">
        <v>0</v>
      </c>
    </row>
    <row r="687" spans="2:11" ht="15" x14ac:dyDescent="0.25">
      <c r="B687" s="354" t="s">
        <v>265</v>
      </c>
      <c r="C687" s="355">
        <v>41671</v>
      </c>
      <c r="D687" s="6">
        <v>43087</v>
      </c>
      <c r="E687" s="358">
        <f t="shared" si="119"/>
        <v>3589.1471000000001</v>
      </c>
      <c r="F687" s="356">
        <v>0</v>
      </c>
      <c r="G687" s="363">
        <v>541</v>
      </c>
      <c r="H687" s="356">
        <f t="shared" si="120"/>
        <v>3048.1471000000001</v>
      </c>
      <c r="I687" s="361">
        <v>0</v>
      </c>
    </row>
    <row r="688" spans="2:11" ht="15" x14ac:dyDescent="0.25">
      <c r="B688" s="354" t="s">
        <v>265</v>
      </c>
      <c r="C688" s="355">
        <v>41699</v>
      </c>
      <c r="D688" s="6">
        <v>43087</v>
      </c>
      <c r="E688" s="358">
        <f t="shared" si="119"/>
        <v>3589.1471000000001</v>
      </c>
      <c r="F688" s="356">
        <v>0</v>
      </c>
      <c r="G688" s="363">
        <v>541</v>
      </c>
      <c r="H688" s="356">
        <f t="shared" si="120"/>
        <v>3048.1471000000001</v>
      </c>
      <c r="I688" s="361">
        <v>0</v>
      </c>
      <c r="K688" s="370">
        <f>SUM(D677:D688)</f>
        <v>496418</v>
      </c>
    </row>
    <row r="689" spans="2:11" ht="15" x14ac:dyDescent="0.25">
      <c r="B689" s="354" t="s">
        <v>265</v>
      </c>
      <c r="C689" s="355">
        <v>41730</v>
      </c>
      <c r="D689" s="6">
        <v>43087</v>
      </c>
      <c r="E689" s="358">
        <f t="shared" si="119"/>
        <v>3589.1471000000001</v>
      </c>
      <c r="F689" s="356">
        <v>0</v>
      </c>
      <c r="G689" s="363">
        <v>541</v>
      </c>
      <c r="H689" s="356">
        <f t="shared" si="120"/>
        <v>3048.1471000000001</v>
      </c>
      <c r="I689" s="361">
        <v>0</v>
      </c>
    </row>
    <row r="690" spans="2:11" ht="15" x14ac:dyDescent="0.25">
      <c r="B690" s="354" t="s">
        <v>265</v>
      </c>
      <c r="C690" s="355">
        <v>41760</v>
      </c>
      <c r="D690" s="6">
        <v>43087</v>
      </c>
      <c r="E690" s="358">
        <f t="shared" si="119"/>
        <v>3589.1471000000001</v>
      </c>
      <c r="F690" s="356">
        <v>0</v>
      </c>
      <c r="G690" s="363">
        <v>541</v>
      </c>
      <c r="H690" s="356">
        <f t="shared" si="120"/>
        <v>3048.1471000000001</v>
      </c>
      <c r="I690" s="361">
        <v>0</v>
      </c>
    </row>
    <row r="691" spans="2:11" ht="15" x14ac:dyDescent="0.25">
      <c r="B691" s="354" t="s">
        <v>265</v>
      </c>
      <c r="C691" s="355">
        <v>41791</v>
      </c>
      <c r="D691" s="6">
        <v>43087</v>
      </c>
      <c r="E691" s="358">
        <f t="shared" si="119"/>
        <v>3589.1471000000001</v>
      </c>
      <c r="F691" s="356">
        <v>0</v>
      </c>
      <c r="G691" s="363">
        <v>541</v>
      </c>
      <c r="H691" s="356">
        <f t="shared" si="120"/>
        <v>3048.1471000000001</v>
      </c>
      <c r="I691" s="361">
        <v>0</v>
      </c>
    </row>
    <row r="692" spans="2:11" ht="15" x14ac:dyDescent="0.25">
      <c r="B692" s="354" t="s">
        <v>265</v>
      </c>
      <c r="C692" s="355">
        <v>41821</v>
      </c>
      <c r="D692" s="6">
        <v>43087</v>
      </c>
      <c r="E692" s="358">
        <f t="shared" si="119"/>
        <v>3589.1471000000001</v>
      </c>
      <c r="F692" s="356">
        <v>0</v>
      </c>
      <c r="G692" s="363">
        <v>541</v>
      </c>
      <c r="H692" s="356">
        <f t="shared" si="120"/>
        <v>3048.1471000000001</v>
      </c>
      <c r="I692" s="361">
        <v>0</v>
      </c>
    </row>
    <row r="693" spans="2:11" ht="15" x14ac:dyDescent="0.25">
      <c r="B693" s="354" t="s">
        <v>265</v>
      </c>
      <c r="C693" s="355">
        <v>41852</v>
      </c>
      <c r="D693" s="6">
        <v>45046</v>
      </c>
      <c r="E693" s="358">
        <f t="shared" si="119"/>
        <v>3752.3317999999999</v>
      </c>
      <c r="F693" s="356">
        <v>0</v>
      </c>
      <c r="G693" s="363">
        <v>541</v>
      </c>
      <c r="H693" s="356">
        <f t="shared" si="120"/>
        <v>3211.3317999999999</v>
      </c>
      <c r="I693" s="361">
        <v>0</v>
      </c>
    </row>
    <row r="694" spans="2:11" ht="15" x14ac:dyDescent="0.25">
      <c r="B694" s="354" t="s">
        <v>265</v>
      </c>
      <c r="C694" s="355">
        <v>41883</v>
      </c>
      <c r="D694" s="6">
        <v>45046</v>
      </c>
      <c r="E694" s="358">
        <f t="shared" si="119"/>
        <v>3752.3317999999999</v>
      </c>
      <c r="F694" s="356">
        <v>0</v>
      </c>
      <c r="G694" s="363">
        <v>1250</v>
      </c>
      <c r="H694" s="356">
        <f t="shared" si="120"/>
        <v>2502.3317999999999</v>
      </c>
      <c r="I694" s="361">
        <v>0</v>
      </c>
    </row>
    <row r="695" spans="2:11" ht="15" x14ac:dyDescent="0.25">
      <c r="B695" s="354" t="s">
        <v>265</v>
      </c>
      <c r="C695" s="355">
        <v>41913</v>
      </c>
      <c r="D695" s="6">
        <v>45046</v>
      </c>
      <c r="E695" s="358">
        <f t="shared" si="119"/>
        <v>3752.3317999999999</v>
      </c>
      <c r="F695" s="356">
        <v>0</v>
      </c>
      <c r="G695" s="363">
        <v>1250</v>
      </c>
      <c r="H695" s="356">
        <f t="shared" si="120"/>
        <v>2502.3317999999999</v>
      </c>
      <c r="I695" s="361">
        <v>0</v>
      </c>
    </row>
    <row r="696" spans="2:11" ht="15" x14ac:dyDescent="0.25">
      <c r="B696" s="354" t="s">
        <v>265</v>
      </c>
      <c r="C696" s="355">
        <v>41944</v>
      </c>
      <c r="D696" s="6">
        <v>45046</v>
      </c>
      <c r="E696" s="358">
        <f t="shared" si="119"/>
        <v>3752.3317999999999</v>
      </c>
      <c r="F696" s="356">
        <v>0</v>
      </c>
      <c r="G696" s="363">
        <v>1250</v>
      </c>
      <c r="H696" s="356">
        <f t="shared" si="120"/>
        <v>2502.3317999999999</v>
      </c>
      <c r="I696" s="361">
        <v>0</v>
      </c>
    </row>
    <row r="697" spans="2:11" ht="15" x14ac:dyDescent="0.25">
      <c r="B697" s="354" t="s">
        <v>265</v>
      </c>
      <c r="C697" s="355">
        <v>41974</v>
      </c>
      <c r="D697" s="6">
        <v>45046</v>
      </c>
      <c r="E697" s="358">
        <f t="shared" si="119"/>
        <v>3752.3317999999999</v>
      </c>
      <c r="F697" s="356">
        <v>0</v>
      </c>
      <c r="G697" s="363">
        <v>1250</v>
      </c>
      <c r="H697" s="356">
        <f t="shared" si="120"/>
        <v>2502.3317999999999</v>
      </c>
      <c r="I697" s="361">
        <v>0</v>
      </c>
    </row>
    <row r="698" spans="2:11" ht="15" x14ac:dyDescent="0.25">
      <c r="B698" s="354" t="s">
        <v>265</v>
      </c>
      <c r="C698" s="355">
        <v>42005</v>
      </c>
      <c r="D698" s="6">
        <v>45046</v>
      </c>
      <c r="E698" s="358">
        <f t="shared" si="119"/>
        <v>3752.3317999999999</v>
      </c>
      <c r="F698" s="356">
        <v>0</v>
      </c>
      <c r="G698" s="363">
        <v>1250</v>
      </c>
      <c r="H698" s="356">
        <f t="shared" si="120"/>
        <v>2502.3317999999999</v>
      </c>
      <c r="I698" s="361">
        <v>0</v>
      </c>
    </row>
    <row r="699" spans="2:11" ht="15" x14ac:dyDescent="0.25">
      <c r="B699" s="354" t="s">
        <v>265</v>
      </c>
      <c r="C699" s="355">
        <v>42036</v>
      </c>
      <c r="D699" s="6">
        <v>48461</v>
      </c>
      <c r="E699" s="358">
        <f t="shared" si="119"/>
        <v>4036.8013000000001</v>
      </c>
      <c r="F699" s="356">
        <v>0</v>
      </c>
      <c r="G699" s="363">
        <v>1250</v>
      </c>
      <c r="H699" s="356">
        <f t="shared" si="120"/>
        <v>2786.8013000000001</v>
      </c>
      <c r="I699" s="361">
        <v>0</v>
      </c>
    </row>
    <row r="700" spans="2:11" ht="15" x14ac:dyDescent="0.25">
      <c r="B700" s="354" t="s">
        <v>265</v>
      </c>
      <c r="C700" s="355">
        <v>42064</v>
      </c>
      <c r="D700" s="6">
        <v>48460</v>
      </c>
      <c r="E700" s="358">
        <f t="shared" si="119"/>
        <v>4036.7179999999998</v>
      </c>
      <c r="F700" s="356">
        <v>0</v>
      </c>
      <c r="G700" s="363">
        <v>1250</v>
      </c>
      <c r="H700" s="356">
        <f t="shared" si="120"/>
        <v>2786.7179999999998</v>
      </c>
      <c r="I700" s="361">
        <v>0</v>
      </c>
      <c r="K700" s="370">
        <f>SUM(D689:D700)</f>
        <v>539545</v>
      </c>
    </row>
    <row r="701" spans="2:11" ht="15" x14ac:dyDescent="0.25">
      <c r="B701" s="354" t="s">
        <v>265</v>
      </c>
      <c r="C701" s="355">
        <v>42095</v>
      </c>
      <c r="D701" s="6">
        <v>48461</v>
      </c>
      <c r="E701" s="358">
        <f t="shared" si="119"/>
        <v>4036.8013000000001</v>
      </c>
      <c r="F701" s="356">
        <v>0</v>
      </c>
      <c r="G701" s="363">
        <v>1250</v>
      </c>
      <c r="H701" s="356">
        <f t="shared" si="120"/>
        <v>2786.8013000000001</v>
      </c>
      <c r="I701" s="361">
        <v>0</v>
      </c>
    </row>
    <row r="702" spans="2:11" ht="15" x14ac:dyDescent="0.25">
      <c r="B702" s="354" t="s">
        <v>265</v>
      </c>
      <c r="C702" s="355">
        <v>42125</v>
      </c>
      <c r="D702" s="6">
        <v>48461</v>
      </c>
      <c r="E702" s="358">
        <f t="shared" si="119"/>
        <v>4036.8013000000001</v>
      </c>
      <c r="F702" s="356">
        <v>0</v>
      </c>
      <c r="G702" s="363">
        <v>1250</v>
      </c>
      <c r="H702" s="356">
        <f t="shared" si="120"/>
        <v>2786.8013000000001</v>
      </c>
      <c r="I702" s="361">
        <v>0</v>
      </c>
    </row>
    <row r="703" spans="2:11" ht="15" x14ac:dyDescent="0.25">
      <c r="B703" s="354" t="s">
        <v>265</v>
      </c>
      <c r="C703" s="355">
        <v>42156</v>
      </c>
      <c r="D703" s="6">
        <v>48461</v>
      </c>
      <c r="E703" s="358">
        <f t="shared" si="119"/>
        <v>4036.8013000000001</v>
      </c>
      <c r="F703" s="356">
        <v>0</v>
      </c>
      <c r="G703" s="363">
        <v>1250</v>
      </c>
      <c r="H703" s="356">
        <f t="shared" si="120"/>
        <v>2786.8013000000001</v>
      </c>
      <c r="I703" s="361">
        <v>0</v>
      </c>
    </row>
    <row r="704" spans="2:11" ht="15" x14ac:dyDescent="0.25">
      <c r="B704" s="354" t="s">
        <v>265</v>
      </c>
      <c r="C704" s="355">
        <v>42186</v>
      </c>
      <c r="D704" s="6">
        <v>48461</v>
      </c>
      <c r="E704" s="358">
        <f t="shared" si="119"/>
        <v>4036.8013000000001</v>
      </c>
      <c r="F704" s="356">
        <v>0</v>
      </c>
      <c r="G704" s="363">
        <v>1250</v>
      </c>
      <c r="H704" s="356">
        <f t="shared" si="120"/>
        <v>2786.8013000000001</v>
      </c>
      <c r="I704" s="361">
        <v>0</v>
      </c>
    </row>
    <row r="705" spans="2:11" ht="15" x14ac:dyDescent="0.25">
      <c r="B705" s="354" t="s">
        <v>265</v>
      </c>
      <c r="C705" s="355">
        <v>42217</v>
      </c>
      <c r="D705" s="6">
        <v>49929</v>
      </c>
      <c r="E705" s="358">
        <f t="shared" si="119"/>
        <v>4159.0856999999996</v>
      </c>
      <c r="F705" s="356">
        <v>0</v>
      </c>
      <c r="G705" s="363">
        <v>1250</v>
      </c>
      <c r="H705" s="356">
        <f t="shared" si="120"/>
        <v>2909.0856999999996</v>
      </c>
      <c r="I705" s="361">
        <v>0</v>
      </c>
    </row>
    <row r="706" spans="2:11" ht="15" x14ac:dyDescent="0.25">
      <c r="B706" s="354" t="s">
        <v>265</v>
      </c>
      <c r="C706" s="355">
        <v>42248</v>
      </c>
      <c r="D706" s="6">
        <v>49929</v>
      </c>
      <c r="E706" s="358">
        <f t="shared" si="119"/>
        <v>4159.0856999999996</v>
      </c>
      <c r="F706" s="356">
        <v>0</v>
      </c>
      <c r="G706" s="363">
        <v>1250</v>
      </c>
      <c r="H706" s="356">
        <f t="shared" si="120"/>
        <v>2909.0856999999996</v>
      </c>
      <c r="I706" s="361">
        <v>0</v>
      </c>
    </row>
    <row r="707" spans="2:11" ht="15" x14ac:dyDescent="0.25">
      <c r="B707" s="354" t="s">
        <v>265</v>
      </c>
      <c r="C707" s="355">
        <v>42278</v>
      </c>
      <c r="D707" s="6">
        <v>49929</v>
      </c>
      <c r="E707" s="358">
        <f t="shared" si="119"/>
        <v>4159.0856999999996</v>
      </c>
      <c r="F707" s="356">
        <v>0</v>
      </c>
      <c r="G707" s="363">
        <v>1250</v>
      </c>
      <c r="H707" s="356">
        <f t="shared" si="120"/>
        <v>2909.0856999999996</v>
      </c>
      <c r="I707" s="361">
        <v>0</v>
      </c>
    </row>
    <row r="708" spans="2:11" ht="15" x14ac:dyDescent="0.25">
      <c r="B708" s="354" t="s">
        <v>265</v>
      </c>
      <c r="C708" s="355">
        <v>42309</v>
      </c>
      <c r="D708" s="6">
        <v>49929</v>
      </c>
      <c r="E708" s="358">
        <f t="shared" si="119"/>
        <v>4159.0856999999996</v>
      </c>
      <c r="F708" s="356">
        <v>0</v>
      </c>
      <c r="G708" s="363">
        <v>1250</v>
      </c>
      <c r="H708" s="356">
        <f t="shared" si="120"/>
        <v>2909.0856999999996</v>
      </c>
      <c r="I708" s="361">
        <v>0</v>
      </c>
    </row>
    <row r="709" spans="2:11" ht="15" x14ac:dyDescent="0.25">
      <c r="B709" s="354" t="s">
        <v>265</v>
      </c>
      <c r="C709" s="355">
        <v>42339</v>
      </c>
      <c r="D709" s="6">
        <v>49929</v>
      </c>
      <c r="E709" s="358">
        <f t="shared" si="119"/>
        <v>4159.0856999999996</v>
      </c>
      <c r="F709" s="356">
        <v>0</v>
      </c>
      <c r="G709" s="363">
        <v>1250</v>
      </c>
      <c r="H709" s="356">
        <f t="shared" si="120"/>
        <v>2909.0856999999996</v>
      </c>
      <c r="I709" s="361">
        <v>0</v>
      </c>
    </row>
    <row r="710" spans="2:11" ht="15" x14ac:dyDescent="0.25">
      <c r="B710" s="354" t="s">
        <v>265</v>
      </c>
      <c r="C710" s="355">
        <v>42370</v>
      </c>
      <c r="D710" s="6">
        <v>49929</v>
      </c>
      <c r="E710" s="358">
        <f t="shared" si="119"/>
        <v>4159.0856999999996</v>
      </c>
      <c r="F710" s="356">
        <v>0</v>
      </c>
      <c r="G710" s="363">
        <v>1250</v>
      </c>
      <c r="H710" s="356">
        <f t="shared" si="120"/>
        <v>2909.0856999999996</v>
      </c>
      <c r="I710" s="361">
        <v>0</v>
      </c>
    </row>
    <row r="711" spans="2:11" ht="15" x14ac:dyDescent="0.25">
      <c r="B711" s="354" t="s">
        <v>265</v>
      </c>
      <c r="C711" s="355">
        <v>42401</v>
      </c>
      <c r="D711" s="6">
        <v>52955</v>
      </c>
      <c r="E711" s="358">
        <f t="shared" si="119"/>
        <v>4411.1514999999999</v>
      </c>
      <c r="F711" s="356">
        <v>0</v>
      </c>
      <c r="G711" s="363">
        <v>1250</v>
      </c>
      <c r="H711" s="356">
        <f t="shared" si="120"/>
        <v>3161.1514999999999</v>
      </c>
      <c r="I711" s="361">
        <v>0</v>
      </c>
    </row>
    <row r="712" spans="2:11" ht="15" x14ac:dyDescent="0.25">
      <c r="B712" s="354" t="s">
        <v>265</v>
      </c>
      <c r="C712" s="355">
        <v>42430</v>
      </c>
      <c r="D712" s="6">
        <v>52955</v>
      </c>
      <c r="E712" s="358">
        <f t="shared" si="119"/>
        <v>4411.1514999999999</v>
      </c>
      <c r="F712" s="356">
        <v>0</v>
      </c>
      <c r="G712" s="363">
        <v>1250</v>
      </c>
      <c r="H712" s="356">
        <f t="shared" si="120"/>
        <v>3161.1514999999999</v>
      </c>
      <c r="I712" s="361">
        <v>0</v>
      </c>
      <c r="K712" s="370">
        <f>SUM(D701:D712)</f>
        <v>599328</v>
      </c>
    </row>
    <row r="713" spans="2:11" ht="15" x14ac:dyDescent="0.25">
      <c r="B713" s="354" t="s">
        <v>265</v>
      </c>
      <c r="C713" s="355">
        <v>42461</v>
      </c>
      <c r="D713" s="6">
        <v>52955</v>
      </c>
      <c r="E713" s="358">
        <f t="shared" si="119"/>
        <v>4411.1514999999999</v>
      </c>
      <c r="F713" s="356">
        <v>0</v>
      </c>
      <c r="G713" s="363">
        <v>1250</v>
      </c>
      <c r="H713" s="356">
        <f t="shared" si="120"/>
        <v>3161.1514999999999</v>
      </c>
      <c r="I713" s="361">
        <v>0</v>
      </c>
    </row>
    <row r="714" spans="2:11" ht="15" x14ac:dyDescent="0.25">
      <c r="B714" s="354" t="s">
        <v>265</v>
      </c>
      <c r="C714" s="355">
        <v>42491</v>
      </c>
      <c r="D714" s="6">
        <v>52955</v>
      </c>
      <c r="E714" s="358">
        <f t="shared" si="119"/>
        <v>4411.1514999999999</v>
      </c>
      <c r="F714" s="356">
        <v>0</v>
      </c>
      <c r="G714" s="363">
        <v>1250</v>
      </c>
      <c r="H714" s="356">
        <f t="shared" si="120"/>
        <v>3161.1514999999999</v>
      </c>
      <c r="I714" s="361">
        <v>0</v>
      </c>
    </row>
    <row r="715" spans="2:11" ht="15" x14ac:dyDescent="0.25">
      <c r="B715" s="354" t="s">
        <v>265</v>
      </c>
      <c r="C715" s="355">
        <v>42522</v>
      </c>
      <c r="D715" s="6">
        <v>52955</v>
      </c>
      <c r="E715" s="358">
        <f t="shared" si="119"/>
        <v>4411.1514999999999</v>
      </c>
      <c r="F715" s="356">
        <v>0</v>
      </c>
      <c r="G715" s="363">
        <v>1250</v>
      </c>
      <c r="H715" s="356">
        <f t="shared" si="120"/>
        <v>3161.1514999999999</v>
      </c>
      <c r="I715" s="361">
        <v>0</v>
      </c>
    </row>
    <row r="716" spans="2:11" ht="15" x14ac:dyDescent="0.25">
      <c r="B716" s="354" t="s">
        <v>265</v>
      </c>
      <c r="C716" s="355">
        <v>42552</v>
      </c>
      <c r="D716" s="6">
        <v>52955</v>
      </c>
      <c r="E716" s="358">
        <f t="shared" si="119"/>
        <v>4411.1514999999999</v>
      </c>
      <c r="F716" s="356">
        <v>0</v>
      </c>
      <c r="G716" s="363">
        <v>1250</v>
      </c>
      <c r="H716" s="356">
        <f t="shared" si="120"/>
        <v>3161.1514999999999</v>
      </c>
      <c r="I716" s="361">
        <v>0</v>
      </c>
    </row>
    <row r="717" spans="2:11" ht="15" x14ac:dyDescent="0.25">
      <c r="B717" s="354" t="s">
        <v>265</v>
      </c>
      <c r="C717" s="355">
        <v>42583</v>
      </c>
      <c r="D717" s="6">
        <v>54548</v>
      </c>
      <c r="E717" s="358">
        <f t="shared" si="119"/>
        <v>4543.8483999999999</v>
      </c>
      <c r="F717" s="356">
        <v>0</v>
      </c>
      <c r="G717" s="363">
        <v>1250</v>
      </c>
      <c r="H717" s="356">
        <f t="shared" si="120"/>
        <v>3293.8483999999999</v>
      </c>
      <c r="I717" s="361">
        <v>0</v>
      </c>
    </row>
    <row r="718" spans="2:11" ht="15" x14ac:dyDescent="0.25">
      <c r="B718" s="354" t="s">
        <v>265</v>
      </c>
      <c r="C718" s="355">
        <v>42614</v>
      </c>
      <c r="D718" s="6">
        <v>54548</v>
      </c>
      <c r="E718" s="358">
        <f t="shared" si="119"/>
        <v>4543.8483999999999</v>
      </c>
      <c r="F718" s="356">
        <v>0</v>
      </c>
      <c r="G718" s="363">
        <v>1250</v>
      </c>
      <c r="H718" s="356">
        <f t="shared" si="120"/>
        <v>3293.8483999999999</v>
      </c>
      <c r="I718" s="361">
        <v>0</v>
      </c>
    </row>
    <row r="719" spans="2:11" ht="15" x14ac:dyDescent="0.25">
      <c r="B719" s="354" t="s">
        <v>265</v>
      </c>
      <c r="C719" s="355">
        <v>42644</v>
      </c>
      <c r="D719" s="6">
        <v>54548</v>
      </c>
      <c r="E719" s="358">
        <f t="shared" si="119"/>
        <v>4543.8483999999999</v>
      </c>
      <c r="F719" s="356">
        <v>0</v>
      </c>
      <c r="G719" s="363">
        <v>1250</v>
      </c>
      <c r="H719" s="356">
        <f t="shared" si="120"/>
        <v>3293.8483999999999</v>
      </c>
      <c r="I719" s="361">
        <v>0</v>
      </c>
    </row>
    <row r="720" spans="2:11" ht="15" x14ac:dyDescent="0.25">
      <c r="B720" s="354" t="s">
        <v>265</v>
      </c>
      <c r="C720" s="355">
        <v>42675</v>
      </c>
      <c r="D720" s="6">
        <v>54548</v>
      </c>
      <c r="E720" s="358">
        <f t="shared" si="119"/>
        <v>4543.8483999999999</v>
      </c>
      <c r="F720" s="356">
        <v>0</v>
      </c>
      <c r="G720" s="363">
        <v>1250</v>
      </c>
      <c r="H720" s="356">
        <f t="shared" si="120"/>
        <v>3293.8483999999999</v>
      </c>
      <c r="I720" s="361">
        <v>0</v>
      </c>
    </row>
    <row r="721" spans="2:11" ht="15" x14ac:dyDescent="0.25">
      <c r="B721" s="354" t="s">
        <v>265</v>
      </c>
      <c r="C721" s="355">
        <v>42705</v>
      </c>
      <c r="D721" s="6">
        <v>54548</v>
      </c>
      <c r="E721" s="358">
        <f t="shared" si="119"/>
        <v>4543.8483999999999</v>
      </c>
      <c r="F721" s="356">
        <v>0</v>
      </c>
      <c r="G721" s="363">
        <v>1250</v>
      </c>
      <c r="H721" s="356">
        <f t="shared" si="120"/>
        <v>3293.8483999999999</v>
      </c>
      <c r="I721" s="361">
        <v>0</v>
      </c>
    </row>
    <row r="722" spans="2:11" ht="15" x14ac:dyDescent="0.25">
      <c r="B722" s="354" t="s">
        <v>265</v>
      </c>
      <c r="C722" s="355">
        <v>42736</v>
      </c>
      <c r="D722" s="6">
        <v>54548</v>
      </c>
      <c r="E722" s="358">
        <f t="shared" si="119"/>
        <v>4543.8483999999999</v>
      </c>
      <c r="F722" s="356">
        <v>0</v>
      </c>
      <c r="G722" s="363">
        <v>1250</v>
      </c>
      <c r="H722" s="356">
        <f t="shared" si="120"/>
        <v>3293.8483999999999</v>
      </c>
      <c r="I722" s="361">
        <v>0</v>
      </c>
    </row>
    <row r="723" spans="2:11" ht="15" x14ac:dyDescent="0.25">
      <c r="B723" s="354" t="s">
        <v>265</v>
      </c>
      <c r="C723" s="355">
        <v>42767</v>
      </c>
      <c r="D723" s="6">
        <v>57665</v>
      </c>
      <c r="E723" s="358">
        <f t="shared" si="119"/>
        <v>4803.4944999999998</v>
      </c>
      <c r="F723" s="356">
        <v>0</v>
      </c>
      <c r="G723" s="363">
        <v>1250</v>
      </c>
      <c r="H723" s="356">
        <f t="shared" si="120"/>
        <v>3553.4944999999998</v>
      </c>
      <c r="I723" s="361">
        <v>0</v>
      </c>
    </row>
    <row r="724" spans="2:11" ht="15" x14ac:dyDescent="0.25">
      <c r="B724" s="354" t="s">
        <v>265</v>
      </c>
      <c r="C724" s="355">
        <v>42795</v>
      </c>
      <c r="D724" s="6">
        <v>57665</v>
      </c>
      <c r="E724" s="358">
        <f t="shared" si="119"/>
        <v>4803.4944999999998</v>
      </c>
      <c r="F724" s="356">
        <v>0</v>
      </c>
      <c r="G724" s="363">
        <v>1250</v>
      </c>
      <c r="H724" s="356">
        <f t="shared" si="120"/>
        <v>3553.4944999999998</v>
      </c>
      <c r="I724" s="361">
        <v>0</v>
      </c>
      <c r="K724" s="370">
        <f>SUM(D713:D724)</f>
        <v>654438</v>
      </c>
    </row>
    <row r="725" spans="2:11" ht="15" x14ac:dyDescent="0.25">
      <c r="B725" s="354" t="s">
        <v>265</v>
      </c>
      <c r="C725" s="355">
        <v>42826</v>
      </c>
      <c r="D725" s="6">
        <v>57665</v>
      </c>
      <c r="E725" s="358">
        <f t="shared" si="119"/>
        <v>4803.4944999999998</v>
      </c>
      <c r="F725" s="356">
        <v>0</v>
      </c>
      <c r="G725" s="363">
        <v>1250</v>
      </c>
      <c r="H725" s="356">
        <f t="shared" si="120"/>
        <v>3553.4944999999998</v>
      </c>
      <c r="I725" s="361">
        <v>0</v>
      </c>
    </row>
    <row r="726" spans="2:11" ht="15" x14ac:dyDescent="0.25">
      <c r="B726" s="354" t="s">
        <v>265</v>
      </c>
      <c r="C726" s="355">
        <v>42856</v>
      </c>
      <c r="D726" s="6">
        <v>57665</v>
      </c>
      <c r="E726" s="358">
        <f t="shared" si="119"/>
        <v>4803.4944999999998</v>
      </c>
      <c r="F726" s="356">
        <v>0</v>
      </c>
      <c r="G726" s="363">
        <v>1250</v>
      </c>
      <c r="H726" s="356">
        <f t="shared" si="120"/>
        <v>3553.4944999999998</v>
      </c>
      <c r="I726" s="361">
        <v>0</v>
      </c>
    </row>
    <row r="727" spans="2:11" ht="15" x14ac:dyDescent="0.25">
      <c r="B727" s="354" t="s">
        <v>265</v>
      </c>
      <c r="C727" s="355">
        <v>42887</v>
      </c>
      <c r="D727" s="6">
        <v>57665</v>
      </c>
      <c r="E727" s="358">
        <f t="shared" si="119"/>
        <v>4803.4944999999998</v>
      </c>
      <c r="F727" s="356">
        <v>0</v>
      </c>
      <c r="G727" s="363">
        <v>1250</v>
      </c>
      <c r="H727" s="356">
        <f t="shared" si="120"/>
        <v>3553.4944999999998</v>
      </c>
      <c r="I727" s="361">
        <v>0</v>
      </c>
    </row>
    <row r="728" spans="2:11" ht="15" x14ac:dyDescent="0.25">
      <c r="B728" s="354" t="s">
        <v>265</v>
      </c>
      <c r="C728" s="355">
        <v>42917</v>
      </c>
      <c r="D728" s="6">
        <v>57665</v>
      </c>
      <c r="E728" s="358">
        <f t="shared" si="119"/>
        <v>4803.4944999999998</v>
      </c>
      <c r="F728" s="356">
        <v>0</v>
      </c>
      <c r="G728" s="363">
        <v>1250</v>
      </c>
      <c r="H728" s="356">
        <f t="shared" si="120"/>
        <v>3553.4944999999998</v>
      </c>
      <c r="I728" s="361">
        <v>0</v>
      </c>
    </row>
    <row r="729" spans="2:11" ht="15" x14ac:dyDescent="0.25">
      <c r="B729" s="354" t="s">
        <v>265</v>
      </c>
      <c r="C729" s="355">
        <v>42948</v>
      </c>
      <c r="D729" s="6">
        <v>59404</v>
      </c>
      <c r="E729" s="358">
        <f t="shared" si="119"/>
        <v>4948.3531999999996</v>
      </c>
      <c r="F729" s="356">
        <v>0</v>
      </c>
      <c r="G729" s="363">
        <v>1250</v>
      </c>
      <c r="H729" s="356">
        <f t="shared" si="120"/>
        <v>3698.3531999999996</v>
      </c>
      <c r="I729" s="361">
        <v>0</v>
      </c>
    </row>
    <row r="730" spans="2:11" ht="15" x14ac:dyDescent="0.25">
      <c r="B730" s="354" t="s">
        <v>265</v>
      </c>
      <c r="C730" s="355">
        <v>42979</v>
      </c>
      <c r="D730" s="6">
        <v>59404</v>
      </c>
      <c r="E730" s="358">
        <f t="shared" si="119"/>
        <v>4948.3531999999996</v>
      </c>
      <c r="F730" s="356">
        <v>0</v>
      </c>
      <c r="G730" s="363">
        <v>1250</v>
      </c>
      <c r="H730" s="356">
        <f t="shared" si="120"/>
        <v>3698.3531999999996</v>
      </c>
      <c r="I730" s="361">
        <v>0</v>
      </c>
    </row>
    <row r="731" spans="2:11" ht="15" x14ac:dyDescent="0.25">
      <c r="B731" s="354" t="s">
        <v>265</v>
      </c>
      <c r="C731" s="355">
        <v>43009</v>
      </c>
      <c r="D731" s="6">
        <v>59404</v>
      </c>
      <c r="E731" s="358">
        <f t="shared" si="119"/>
        <v>4948.3531999999996</v>
      </c>
      <c r="F731" s="356">
        <v>0</v>
      </c>
      <c r="G731" s="363">
        <v>1250</v>
      </c>
      <c r="H731" s="356">
        <f t="shared" si="120"/>
        <v>3698.3531999999996</v>
      </c>
      <c r="I731" s="361">
        <v>0</v>
      </c>
    </row>
    <row r="732" spans="2:11" ht="15" x14ac:dyDescent="0.25">
      <c r="B732" s="354" t="s">
        <v>265</v>
      </c>
      <c r="C732" s="355">
        <v>43040</v>
      </c>
      <c r="D732" s="6">
        <v>59404</v>
      </c>
      <c r="E732" s="358">
        <f t="shared" si="119"/>
        <v>4948.3531999999996</v>
      </c>
      <c r="F732" s="356">
        <v>0</v>
      </c>
      <c r="G732" s="363">
        <v>1250</v>
      </c>
      <c r="H732" s="356">
        <f t="shared" si="120"/>
        <v>3698.3531999999996</v>
      </c>
      <c r="I732" s="361">
        <v>0</v>
      </c>
    </row>
    <row r="733" spans="2:11" ht="15" x14ac:dyDescent="0.25">
      <c r="B733" s="354" t="s">
        <v>265</v>
      </c>
      <c r="C733" s="355">
        <v>43070</v>
      </c>
      <c r="D733" s="6">
        <v>59404</v>
      </c>
      <c r="E733" s="358">
        <f t="shared" si="119"/>
        <v>4948.3531999999996</v>
      </c>
      <c r="F733" s="356">
        <v>0</v>
      </c>
      <c r="G733" s="363">
        <v>1250</v>
      </c>
      <c r="H733" s="356">
        <f t="shared" si="120"/>
        <v>3698.3531999999996</v>
      </c>
      <c r="I733" s="361">
        <v>0</v>
      </c>
    </row>
    <row r="734" spans="2:11" ht="15" x14ac:dyDescent="0.25">
      <c r="B734" s="354" t="s">
        <v>265</v>
      </c>
      <c r="C734" s="355">
        <v>43101</v>
      </c>
      <c r="D734" s="6">
        <v>59404</v>
      </c>
      <c r="E734" s="358">
        <f t="shared" si="119"/>
        <v>4948.3531999999996</v>
      </c>
      <c r="F734" s="356">
        <v>0</v>
      </c>
      <c r="G734" s="363">
        <v>1250</v>
      </c>
      <c r="H734" s="356">
        <f t="shared" si="120"/>
        <v>3698.3531999999996</v>
      </c>
      <c r="I734" s="361">
        <v>0</v>
      </c>
    </row>
    <row r="735" spans="2:11" ht="15" x14ac:dyDescent="0.25">
      <c r="B735" s="354" t="s">
        <v>265</v>
      </c>
      <c r="C735" s="355">
        <v>43132</v>
      </c>
      <c r="D735" s="6">
        <v>64220</v>
      </c>
      <c r="E735" s="358">
        <f t="shared" si="119"/>
        <v>5349.5259999999998</v>
      </c>
      <c r="F735" s="356">
        <v>0</v>
      </c>
      <c r="G735" s="363">
        <v>1250</v>
      </c>
      <c r="H735" s="356">
        <f t="shared" si="120"/>
        <v>4099.5259999999998</v>
      </c>
      <c r="I735" s="361">
        <v>0</v>
      </c>
    </row>
    <row r="736" spans="2:11" ht="15" x14ac:dyDescent="0.25">
      <c r="B736" s="354" t="s">
        <v>265</v>
      </c>
      <c r="C736" s="355">
        <v>43160</v>
      </c>
      <c r="D736" s="6">
        <v>64220</v>
      </c>
      <c r="E736" s="358">
        <f t="shared" si="119"/>
        <v>5349.5259999999998</v>
      </c>
      <c r="F736" s="356">
        <v>0</v>
      </c>
      <c r="G736" s="363">
        <v>1250</v>
      </c>
      <c r="H736" s="356">
        <f t="shared" si="120"/>
        <v>4099.5259999999998</v>
      </c>
      <c r="I736" s="361">
        <v>0</v>
      </c>
      <c r="K736" s="370">
        <f>SUM(D725:D736)</f>
        <v>715524</v>
      </c>
    </row>
    <row r="737" spans="2:11" x14ac:dyDescent="0.25">
      <c r="B737" s="354" t="s">
        <v>265</v>
      </c>
      <c r="C737" s="355">
        <v>43191</v>
      </c>
      <c r="D737" s="6">
        <v>64220</v>
      </c>
      <c r="E737" s="358">
        <f t="shared" si="119"/>
        <v>5349.5259999999998</v>
      </c>
      <c r="F737" s="356">
        <v>0</v>
      </c>
      <c r="G737" s="363">
        <v>1250</v>
      </c>
      <c r="H737" s="356">
        <f t="shared" si="120"/>
        <v>4099.5259999999998</v>
      </c>
      <c r="I737" s="361">
        <v>0</v>
      </c>
      <c r="K737" s="387" t="s">
        <v>54</v>
      </c>
    </row>
    <row r="738" spans="2:11" ht="15" x14ac:dyDescent="0.25">
      <c r="B738" s="354" t="s">
        <v>265</v>
      </c>
      <c r="C738" s="355">
        <v>43221</v>
      </c>
      <c r="D738" s="6">
        <v>64220</v>
      </c>
      <c r="E738" s="358">
        <f t="shared" si="119"/>
        <v>5349.5259999999998</v>
      </c>
      <c r="F738" s="356">
        <v>0</v>
      </c>
      <c r="G738" s="363">
        <v>1250</v>
      </c>
      <c r="H738" s="356">
        <f t="shared" si="120"/>
        <v>4099.5259999999998</v>
      </c>
      <c r="I738" s="361">
        <v>0</v>
      </c>
      <c r="K738" s="370">
        <f>SUM(D737:D738)</f>
        <v>128440</v>
      </c>
    </row>
    <row r="739" spans="2:11" ht="18.75" x14ac:dyDescent="0.3">
      <c r="B739" s="354" t="s">
        <v>265</v>
      </c>
      <c r="C739" s="394"/>
      <c r="D739" s="397">
        <f>SUM(D468:D738)</f>
        <v>6559224</v>
      </c>
      <c r="E739" s="358">
        <f t="shared" si="119"/>
        <v>546383.35919999995</v>
      </c>
      <c r="F739" s="356">
        <v>0</v>
      </c>
      <c r="G739" s="363">
        <v>1250</v>
      </c>
      <c r="H739" s="356">
        <f t="shared" si="120"/>
        <v>545133.35919999995</v>
      </c>
      <c r="I739" s="361">
        <v>0</v>
      </c>
      <c r="K739" s="376">
        <f>SUM(K468:K738)</f>
        <v>6559224</v>
      </c>
    </row>
  </sheetData>
  <mergeCells count="99">
    <mergeCell ref="B2:K2"/>
    <mergeCell ref="B16:D16"/>
    <mergeCell ref="E16:F16"/>
    <mergeCell ref="B17:D17"/>
    <mergeCell ref="E17:F17"/>
    <mergeCell ref="H3:I3"/>
    <mergeCell ref="B4:D4"/>
    <mergeCell ref="E4:F4"/>
    <mergeCell ref="B5:D5"/>
    <mergeCell ref="E5:F5"/>
    <mergeCell ref="B35:D35"/>
    <mergeCell ref="E35:F35"/>
    <mergeCell ref="B36:D36"/>
    <mergeCell ref="E36:F36"/>
    <mergeCell ref="B54:D54"/>
    <mergeCell ref="E54:F54"/>
    <mergeCell ref="B55:D55"/>
    <mergeCell ref="E55:F55"/>
    <mergeCell ref="B74:D74"/>
    <mergeCell ref="E74:F74"/>
    <mergeCell ref="B75:D75"/>
    <mergeCell ref="E75:F75"/>
    <mergeCell ref="B94:D94"/>
    <mergeCell ref="E94:F94"/>
    <mergeCell ref="B95:D95"/>
    <mergeCell ref="E95:F95"/>
    <mergeCell ref="B113:D113"/>
    <mergeCell ref="E113:F113"/>
    <mergeCell ref="B114:D114"/>
    <mergeCell ref="E114:F114"/>
    <mergeCell ref="B132:D132"/>
    <mergeCell ref="E132:F132"/>
    <mergeCell ref="B133:D133"/>
    <mergeCell ref="E133:F133"/>
    <mergeCell ref="B152:D152"/>
    <mergeCell ref="E152:F152"/>
    <mergeCell ref="B153:D153"/>
    <mergeCell ref="E153:F153"/>
    <mergeCell ref="B171:D171"/>
    <mergeCell ref="E171:F171"/>
    <mergeCell ref="B172:D172"/>
    <mergeCell ref="E172:F172"/>
    <mergeCell ref="B191:D191"/>
    <mergeCell ref="E191:F191"/>
    <mergeCell ref="B192:D192"/>
    <mergeCell ref="E192:F192"/>
    <mergeCell ref="B210:D210"/>
    <mergeCell ref="E210:F210"/>
    <mergeCell ref="B211:D211"/>
    <mergeCell ref="E211:F211"/>
    <mergeCell ref="B230:D230"/>
    <mergeCell ref="E230:F230"/>
    <mergeCell ref="B231:D231"/>
    <mergeCell ref="E231:F231"/>
    <mergeCell ref="B249:D249"/>
    <mergeCell ref="E249:F249"/>
    <mergeCell ref="B250:D250"/>
    <mergeCell ref="E250:F250"/>
    <mergeCell ref="B269:D269"/>
    <mergeCell ref="E269:F269"/>
    <mergeCell ref="B270:D270"/>
    <mergeCell ref="E270:F270"/>
    <mergeCell ref="B289:D289"/>
    <mergeCell ref="E289:F289"/>
    <mergeCell ref="B290:D290"/>
    <mergeCell ref="E290:F290"/>
    <mergeCell ref="B309:D309"/>
    <mergeCell ref="E309:F309"/>
    <mergeCell ref="B310:D310"/>
    <mergeCell ref="E310:F310"/>
    <mergeCell ref="B328:D328"/>
    <mergeCell ref="E328:F328"/>
    <mergeCell ref="B329:D329"/>
    <mergeCell ref="E329:F329"/>
    <mergeCell ref="B347:D347"/>
    <mergeCell ref="E347:F347"/>
    <mergeCell ref="B348:D348"/>
    <mergeCell ref="E348:F348"/>
    <mergeCell ref="B367:D367"/>
    <mergeCell ref="E367:F367"/>
    <mergeCell ref="B368:D368"/>
    <mergeCell ref="E368:F368"/>
    <mergeCell ref="B386:D386"/>
    <mergeCell ref="E386:F386"/>
    <mergeCell ref="B424:D424"/>
    <mergeCell ref="E424:F424"/>
    <mergeCell ref="B425:D425"/>
    <mergeCell ref="E425:F425"/>
    <mergeCell ref="B387:D387"/>
    <mergeCell ref="E387:F387"/>
    <mergeCell ref="B405:D405"/>
    <mergeCell ref="E405:F405"/>
    <mergeCell ref="B406:D406"/>
    <mergeCell ref="E406:F406"/>
    <mergeCell ref="B443:D443"/>
    <mergeCell ref="E443:F443"/>
    <mergeCell ref="B444:D444"/>
    <mergeCell ref="E444:F444"/>
    <mergeCell ref="C453:K453"/>
  </mergeCells>
  <printOptions horizontalCentered="1" verticalCentered="1"/>
  <pageMargins left="0" right="0" top="0" bottom="0" header="0" footer="0"/>
  <pageSetup paperSize="9" scale="79" orientation="landscape" verticalDpi="300" r:id="rId1"/>
  <rowBreaks count="5" manualBreakCount="5">
    <brk id="53" min="1" max="10" man="1"/>
    <brk id="112" min="1" max="10" man="1"/>
    <brk id="170" min="1" max="10" man="1"/>
    <brk id="346" min="1" max="10" man="1"/>
    <brk id="404" min="1" max="10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37"/>
  <sheetViews>
    <sheetView tabSelected="1" view="pageBreakPreview" zoomScale="60" workbookViewId="0">
      <selection activeCell="F28" sqref="F28"/>
    </sheetView>
  </sheetViews>
  <sheetFormatPr defaultRowHeight="15" x14ac:dyDescent="0.25"/>
  <cols>
    <col min="1" max="1" width="4.42578125" customWidth="1"/>
    <col min="2" max="2" width="7.42578125" customWidth="1"/>
    <col min="3" max="3" width="31.140625" customWidth="1"/>
    <col min="4" max="4" width="26.7109375" customWidth="1"/>
    <col min="5" max="5" width="23.28515625" customWidth="1"/>
    <col min="6" max="6" width="41.42578125" customWidth="1"/>
    <col min="7" max="7" width="17.28515625" customWidth="1"/>
    <col min="8" max="8" width="18.28515625" customWidth="1"/>
    <col min="9" max="9" width="24.140625" customWidth="1"/>
    <col min="11" max="11" width="30.7109375" customWidth="1"/>
  </cols>
  <sheetData>
    <row r="1" spans="2:11" ht="15.75" thickBot="1" x14ac:dyDescent="0.3"/>
    <row r="2" spans="2:11" ht="24.75" customHeight="1" x14ac:dyDescent="0.25">
      <c r="B2" s="429" t="s">
        <v>209</v>
      </c>
      <c r="C2" s="430"/>
      <c r="D2" s="430"/>
      <c r="E2" s="430"/>
      <c r="F2" s="430"/>
      <c r="G2" s="430"/>
      <c r="H2" s="430"/>
      <c r="I2" s="431"/>
    </row>
    <row r="3" spans="2:11" ht="24.75" customHeight="1" thickBot="1" x14ac:dyDescent="0.3">
      <c r="B3" s="432" t="s">
        <v>235</v>
      </c>
      <c r="C3" s="433"/>
      <c r="D3" s="433"/>
      <c r="E3" s="433"/>
      <c r="F3" s="433"/>
      <c r="G3" s="433"/>
      <c r="H3" s="433"/>
      <c r="I3" s="434"/>
    </row>
    <row r="4" spans="2:11" ht="27.75" customHeight="1" thickBot="1" x14ac:dyDescent="0.3">
      <c r="B4" s="435" t="s">
        <v>285</v>
      </c>
      <c r="C4" s="436"/>
      <c r="D4" s="436"/>
      <c r="E4" s="436"/>
      <c r="F4" s="436"/>
      <c r="G4" s="436"/>
      <c r="H4" s="436"/>
      <c r="I4" s="437"/>
    </row>
    <row r="5" spans="2:11" ht="34.5" customHeight="1" thickBot="1" x14ac:dyDescent="0.3">
      <c r="B5" s="283" t="s">
        <v>210</v>
      </c>
      <c r="C5" s="284" t="s">
        <v>211</v>
      </c>
      <c r="D5" s="285" t="s">
        <v>231</v>
      </c>
      <c r="E5" s="285" t="s">
        <v>212</v>
      </c>
      <c r="F5" s="285" t="s">
        <v>232</v>
      </c>
      <c r="G5" s="285" t="s">
        <v>214</v>
      </c>
      <c r="H5" s="286" t="s">
        <v>236</v>
      </c>
      <c r="I5" s="303" t="s">
        <v>239</v>
      </c>
    </row>
    <row r="6" spans="2:11" ht="22.5" customHeight="1" x14ac:dyDescent="0.25">
      <c r="B6" s="290">
        <v>1</v>
      </c>
      <c r="C6" s="289" t="s">
        <v>149</v>
      </c>
      <c r="D6" s="290" t="s">
        <v>201</v>
      </c>
      <c r="E6" s="290" t="s">
        <v>150</v>
      </c>
      <c r="F6" s="290" t="s">
        <v>151</v>
      </c>
      <c r="G6" s="291">
        <v>516820</v>
      </c>
      <c r="H6" s="291">
        <v>532988</v>
      </c>
      <c r="I6" s="291">
        <v>1049807</v>
      </c>
      <c r="J6" s="266"/>
      <c r="K6" s="266"/>
    </row>
    <row r="7" spans="2:11" ht="22.5" customHeight="1" x14ac:dyDescent="0.25">
      <c r="B7" s="295">
        <v>2</v>
      </c>
      <c r="C7" s="294" t="s">
        <v>185</v>
      </c>
      <c r="D7" s="295" t="s">
        <v>200</v>
      </c>
      <c r="E7" s="295" t="s">
        <v>23</v>
      </c>
      <c r="F7" s="295" t="s">
        <v>233</v>
      </c>
      <c r="G7" s="296">
        <v>184553</v>
      </c>
      <c r="H7" s="296">
        <v>172763</v>
      </c>
      <c r="I7" s="296">
        <v>357316</v>
      </c>
    </row>
    <row r="8" spans="2:11" ht="22.5" customHeight="1" x14ac:dyDescent="0.25">
      <c r="B8" s="295">
        <v>3</v>
      </c>
      <c r="C8" s="294" t="s">
        <v>155</v>
      </c>
      <c r="D8" s="295" t="s">
        <v>199</v>
      </c>
      <c r="E8" s="295" t="s">
        <v>23</v>
      </c>
      <c r="F8" s="295" t="s">
        <v>154</v>
      </c>
      <c r="G8" s="296">
        <v>179385</v>
      </c>
      <c r="H8" s="296">
        <v>171706</v>
      </c>
      <c r="I8" s="296">
        <v>351091</v>
      </c>
    </row>
    <row r="9" spans="2:11" ht="22.5" customHeight="1" x14ac:dyDescent="0.25">
      <c r="B9" s="295">
        <v>4</v>
      </c>
      <c r="C9" s="294" t="s">
        <v>63</v>
      </c>
      <c r="D9" s="295" t="s">
        <v>208</v>
      </c>
      <c r="E9" s="295" t="s">
        <v>64</v>
      </c>
      <c r="F9" s="295" t="s">
        <v>196</v>
      </c>
      <c r="G9" s="296">
        <v>251767</v>
      </c>
      <c r="H9" s="296">
        <v>234911</v>
      </c>
      <c r="I9" s="296">
        <v>486677</v>
      </c>
    </row>
    <row r="10" spans="2:11" ht="22.5" customHeight="1" x14ac:dyDescent="0.25">
      <c r="B10" s="295">
        <v>5</v>
      </c>
      <c r="C10" s="294" t="s">
        <v>79</v>
      </c>
      <c r="D10" s="295" t="s">
        <v>198</v>
      </c>
      <c r="E10" s="295" t="s">
        <v>23</v>
      </c>
      <c r="F10" s="295" t="s">
        <v>80</v>
      </c>
      <c r="G10" s="296">
        <v>134854</v>
      </c>
      <c r="H10" s="296">
        <v>33252</v>
      </c>
      <c r="I10" s="296">
        <v>168106</v>
      </c>
    </row>
    <row r="11" spans="2:11" ht="22.5" customHeight="1" x14ac:dyDescent="0.25">
      <c r="B11" s="295">
        <v>6</v>
      </c>
      <c r="C11" s="294" t="s">
        <v>82</v>
      </c>
      <c r="D11" s="295" t="s">
        <v>197</v>
      </c>
      <c r="E11" s="295" t="s">
        <v>71</v>
      </c>
      <c r="F11" s="295" t="s">
        <v>81</v>
      </c>
      <c r="G11" s="296">
        <v>196527</v>
      </c>
      <c r="H11" s="296">
        <v>29429</v>
      </c>
      <c r="I11" s="296">
        <v>225956</v>
      </c>
    </row>
    <row r="12" spans="2:11" ht="22.5" customHeight="1" x14ac:dyDescent="0.25">
      <c r="B12" s="295">
        <v>7</v>
      </c>
      <c r="C12" s="294" t="s">
        <v>84</v>
      </c>
      <c r="D12" s="295" t="s">
        <v>202</v>
      </c>
      <c r="E12" s="295" t="s">
        <v>85</v>
      </c>
      <c r="F12" s="295" t="s">
        <v>83</v>
      </c>
      <c r="G12" s="296">
        <v>56260</v>
      </c>
      <c r="H12" s="296">
        <v>88822</v>
      </c>
      <c r="I12" s="296">
        <v>145082</v>
      </c>
    </row>
    <row r="13" spans="2:11" ht="22.5" customHeight="1" x14ac:dyDescent="0.25">
      <c r="B13" s="295">
        <v>8</v>
      </c>
      <c r="C13" s="294" t="s">
        <v>93</v>
      </c>
      <c r="D13" s="295" t="s">
        <v>234</v>
      </c>
      <c r="E13" s="295" t="s">
        <v>94</v>
      </c>
      <c r="F13" s="295" t="s">
        <v>92</v>
      </c>
      <c r="G13" s="296">
        <v>175394</v>
      </c>
      <c r="H13" s="296">
        <v>25970</v>
      </c>
      <c r="I13" s="296">
        <v>201365</v>
      </c>
    </row>
    <row r="14" spans="2:11" ht="22.5" customHeight="1" x14ac:dyDescent="0.25">
      <c r="B14" s="295">
        <v>9</v>
      </c>
      <c r="C14" s="294" t="s">
        <v>183</v>
      </c>
      <c r="D14" s="295" t="s">
        <v>203</v>
      </c>
      <c r="E14" s="295" t="s">
        <v>184</v>
      </c>
      <c r="F14" s="295" t="s">
        <v>182</v>
      </c>
      <c r="G14" s="296">
        <v>160246</v>
      </c>
      <c r="H14" s="296">
        <v>125851</v>
      </c>
      <c r="I14" s="296">
        <v>286097</v>
      </c>
    </row>
    <row r="15" spans="2:11" ht="22.5" customHeight="1" x14ac:dyDescent="0.25">
      <c r="B15" s="295">
        <v>10</v>
      </c>
      <c r="C15" s="294" t="s">
        <v>117</v>
      </c>
      <c r="D15" s="295" t="s">
        <v>204</v>
      </c>
      <c r="E15" s="295" t="s">
        <v>118</v>
      </c>
      <c r="F15" s="295" t="s">
        <v>116</v>
      </c>
      <c r="G15" s="296">
        <v>181372</v>
      </c>
      <c r="H15" s="296">
        <v>27001</v>
      </c>
      <c r="I15" s="296">
        <v>208373</v>
      </c>
    </row>
    <row r="16" spans="2:11" ht="12.75" customHeight="1" x14ac:dyDescent="0.25"/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</sheetData>
  <mergeCells count="3">
    <mergeCell ref="B2:I2"/>
    <mergeCell ref="B3:I3"/>
    <mergeCell ref="B4:I4"/>
  </mergeCells>
  <printOptions horizontalCentered="1" verticalCentered="1"/>
  <pageMargins left="0" right="0" top="0" bottom="0" header="0" footer="0"/>
  <pageSetup paperSize="9" scale="70" orientation="landscape" verticalDpi="300" r:id="rId1"/>
  <rowBreaks count="7" manualBreakCount="7">
    <brk id="43" min="2" max="11" man="1"/>
    <brk id="102" min="2" max="11" man="1"/>
    <brk id="160" min="2" max="11" man="1"/>
    <brk id="217" min="2" max="11" man="1"/>
    <brk id="275" min="2" max="11" man="1"/>
    <brk id="333" min="2" max="11" man="1"/>
    <brk id="391" min="2" max="1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43"/>
  <sheetViews>
    <sheetView topLeftCell="A737" workbookViewId="0">
      <selection activeCell="D747" sqref="D747"/>
    </sheetView>
  </sheetViews>
  <sheetFormatPr defaultColWidth="14.85546875" defaultRowHeight="23.25" x14ac:dyDescent="0.25"/>
  <cols>
    <col min="1" max="1" width="2.7109375" style="1" customWidth="1"/>
    <col min="2" max="2" width="26.5703125" style="1" customWidth="1"/>
    <col min="3" max="3" width="11.7109375" style="1" customWidth="1"/>
    <col min="4" max="4" width="17.85546875" style="1" bestFit="1" customWidth="1"/>
    <col min="5" max="5" width="16.42578125" style="1" customWidth="1"/>
    <col min="6" max="6" width="14.85546875" style="1"/>
    <col min="7" max="7" width="21.7109375" style="28" customWidth="1"/>
    <col min="8" max="8" width="21.85546875" style="28" customWidth="1"/>
    <col min="9" max="9" width="14.85546875" style="41"/>
    <col min="10" max="10" width="1" style="16" hidden="1" customWidth="1"/>
    <col min="11" max="11" width="20.42578125" style="28" customWidth="1"/>
    <col min="12" max="12" width="14.5703125" style="1" customWidth="1"/>
    <col min="13" max="13" width="16.5703125" style="1" customWidth="1"/>
    <col min="14" max="16384" width="14.85546875" style="1"/>
  </cols>
  <sheetData>
    <row r="1" spans="2:14" s="2" customFormat="1" ht="12.75" x14ac:dyDescent="0.25">
      <c r="G1" s="15"/>
      <c r="H1" s="15"/>
      <c r="I1" s="31"/>
      <c r="J1" s="16"/>
      <c r="K1" s="15"/>
    </row>
    <row r="2" spans="2:14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4" s="2" customFormat="1" ht="12.75" customHeight="1" x14ac:dyDescent="0.25">
      <c r="B3" s="86"/>
      <c r="C3" s="86"/>
      <c r="D3" s="86"/>
      <c r="E3" s="86"/>
      <c r="F3" s="86"/>
      <c r="G3" s="65"/>
      <c r="H3" s="443" t="s">
        <v>1</v>
      </c>
      <c r="I3" s="443"/>
      <c r="J3" s="90"/>
      <c r="K3" s="15"/>
    </row>
    <row r="4" spans="2:14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66" t="s">
        <v>4</v>
      </c>
      <c r="H4" s="444" t="s">
        <v>5</v>
      </c>
      <c r="I4" s="444"/>
      <c r="J4" s="17"/>
      <c r="K4" s="15"/>
    </row>
    <row r="5" spans="2:14" s="2" customFormat="1" ht="12.75" customHeight="1" x14ac:dyDescent="0.25">
      <c r="B5" s="439" t="s">
        <v>6</v>
      </c>
      <c r="C5" s="439"/>
      <c r="D5" s="439"/>
      <c r="E5" s="439" t="s">
        <v>7</v>
      </c>
      <c r="F5" s="439"/>
      <c r="G5" s="67" t="s">
        <v>8</v>
      </c>
      <c r="H5" s="55">
        <v>0.12</v>
      </c>
      <c r="I5" s="32"/>
      <c r="J5" s="18"/>
      <c r="K5" s="15"/>
      <c r="M5" s="82"/>
    </row>
    <row r="6" spans="2:14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68" t="s">
        <v>14</v>
      </c>
      <c r="H6" s="66" t="s">
        <v>15</v>
      </c>
      <c r="I6" s="33" t="s">
        <v>16</v>
      </c>
      <c r="J6" s="17"/>
      <c r="K6" s="15"/>
    </row>
    <row r="7" spans="2:14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/>
      <c r="H7" s="15">
        <f>$E7-$F7</f>
        <v>0</v>
      </c>
      <c r="I7" s="31"/>
      <c r="J7" s="16"/>
      <c r="K7" s="15">
        <f>($G7)*($H$5/12)</f>
        <v>0</v>
      </c>
    </row>
    <row r="8" spans="2:14" s="2" customFormat="1" ht="12.75" customHeight="1" x14ac:dyDescent="0.25">
      <c r="B8" s="2" t="s">
        <v>18</v>
      </c>
      <c r="C8" s="6">
        <v>7940</v>
      </c>
      <c r="D8" s="6">
        <v>5000</v>
      </c>
      <c r="E8" s="6">
        <f t="shared" ref="E8:E11" si="0">$C8*8.33%</f>
        <v>661.40200000000004</v>
      </c>
      <c r="F8" s="6">
        <v>237</v>
      </c>
      <c r="G8" s="15">
        <f>$G7+$H7</f>
        <v>0</v>
      </c>
      <c r="H8" s="15">
        <f t="shared" ref="H8:H11" si="1">$E8-$F8</f>
        <v>424.40200000000004</v>
      </c>
      <c r="I8" s="31"/>
      <c r="J8" s="16"/>
      <c r="K8" s="15">
        <f t="shared" ref="K8:K11" si="2">($G8)*($H$5/12)</f>
        <v>0</v>
      </c>
      <c r="M8" s="31"/>
      <c r="N8" s="15"/>
    </row>
    <row r="9" spans="2:14" s="2" customFormat="1" ht="12.75" customHeight="1" x14ac:dyDescent="0.25">
      <c r="B9" s="2" t="s">
        <v>19</v>
      </c>
      <c r="C9" s="6">
        <v>8325</v>
      </c>
      <c r="D9" s="6">
        <v>5000</v>
      </c>
      <c r="E9" s="6">
        <f t="shared" si="0"/>
        <v>693.47249999999997</v>
      </c>
      <c r="F9" s="6">
        <v>417</v>
      </c>
      <c r="G9" s="15">
        <f t="shared" ref="G9:G11" si="3">$G8+$H8</f>
        <v>424.40200000000004</v>
      </c>
      <c r="H9" s="15">
        <f t="shared" si="1"/>
        <v>276.47249999999997</v>
      </c>
      <c r="I9" s="31"/>
      <c r="J9" s="16"/>
      <c r="K9" s="15">
        <f t="shared" si="2"/>
        <v>4.2440200000000008</v>
      </c>
      <c r="M9" s="31"/>
      <c r="N9" s="15"/>
    </row>
    <row r="10" spans="2:14" s="2" customFormat="1" ht="12.75" customHeight="1" x14ac:dyDescent="0.25">
      <c r="B10" s="2" t="s">
        <v>20</v>
      </c>
      <c r="C10" s="6">
        <v>8450</v>
      </c>
      <c r="D10" s="6">
        <v>5000</v>
      </c>
      <c r="E10" s="6">
        <f t="shared" si="0"/>
        <v>703.88499999999999</v>
      </c>
      <c r="F10" s="6">
        <v>417</v>
      </c>
      <c r="G10" s="15">
        <f t="shared" si="3"/>
        <v>700.87450000000001</v>
      </c>
      <c r="H10" s="15">
        <f t="shared" si="1"/>
        <v>286.88499999999999</v>
      </c>
      <c r="I10" s="31"/>
      <c r="J10" s="16"/>
      <c r="K10" s="15">
        <f t="shared" si="2"/>
        <v>7.0087450000000002</v>
      </c>
      <c r="M10" s="31"/>
      <c r="N10" s="15"/>
    </row>
    <row r="11" spans="2:14" s="2" customFormat="1" ht="12.75" customHeight="1" thickBot="1" x14ac:dyDescent="0.3">
      <c r="B11" s="2" t="s">
        <v>21</v>
      </c>
      <c r="C11" s="6">
        <v>8450</v>
      </c>
      <c r="D11" s="6">
        <v>5000</v>
      </c>
      <c r="E11" s="6">
        <f t="shared" si="0"/>
        <v>703.88499999999999</v>
      </c>
      <c r="F11" s="6">
        <v>417</v>
      </c>
      <c r="G11" s="15">
        <f t="shared" si="3"/>
        <v>987.7595</v>
      </c>
      <c r="H11" s="15">
        <f t="shared" si="1"/>
        <v>286.88499999999999</v>
      </c>
      <c r="I11" s="31"/>
      <c r="J11" s="16"/>
      <c r="K11" s="15">
        <f t="shared" si="2"/>
        <v>9.8775949999999995</v>
      </c>
      <c r="M11" s="31"/>
      <c r="N11" s="15"/>
    </row>
    <row r="12" spans="2:14" s="2" customFormat="1" ht="12.75" customHeight="1" thickBot="1" x14ac:dyDescent="0.3">
      <c r="B12" s="7" t="s">
        <v>22</v>
      </c>
      <c r="C12" s="8">
        <f>SUM(C7:C11)</f>
        <v>33165</v>
      </c>
      <c r="D12" s="9" t="s">
        <v>23</v>
      </c>
      <c r="E12" s="8">
        <f>SUM(E7:E11)</f>
        <v>2762.6445000000003</v>
      </c>
      <c r="F12" s="8">
        <f>SUM(F7:F11)</f>
        <v>1488</v>
      </c>
      <c r="G12" s="30">
        <f>SUM(G7:G11)</f>
        <v>2113.0360000000001</v>
      </c>
      <c r="H12" s="30">
        <f>SUM(H7:H11)</f>
        <v>1274.6444999999999</v>
      </c>
      <c r="I12" s="34">
        <f>H5/12</f>
        <v>0.01</v>
      </c>
      <c r="J12" s="19"/>
      <c r="K12" s="29">
        <f>SUM(K7:K11)</f>
        <v>21.13036</v>
      </c>
      <c r="M12" s="31"/>
      <c r="N12" s="31"/>
    </row>
    <row r="13" spans="2:14" s="2" customFormat="1" ht="12.75" customHeight="1" x14ac:dyDescent="0.25">
      <c r="G13" s="15"/>
      <c r="H13" s="15"/>
      <c r="I13" s="31"/>
      <c r="J13" s="16"/>
      <c r="K13" s="15"/>
      <c r="N13" s="15"/>
    </row>
    <row r="14" spans="2:14" s="2" customFormat="1" ht="12.75" customHeight="1" x14ac:dyDescent="0.25">
      <c r="B14" s="2" t="s">
        <v>24</v>
      </c>
      <c r="C14" s="10">
        <f>G12*1%</f>
        <v>21.13036</v>
      </c>
      <c r="F14" s="2" t="s">
        <v>25</v>
      </c>
      <c r="G14" s="73">
        <f>C14+H12</f>
        <v>1295.77486</v>
      </c>
      <c r="H14" s="15"/>
      <c r="I14" s="73">
        <f>$C14+$H12</f>
        <v>1295.77486</v>
      </c>
      <c r="J14" s="143" t="str">
        <f>IF($K12=$C14,"Intt OK","Intt CHECK IT")</f>
        <v>Intt OK</v>
      </c>
      <c r="K14" s="15"/>
    </row>
    <row r="15" spans="2:14" s="2" customFormat="1" ht="12.75" customHeight="1" x14ac:dyDescent="0.25">
      <c r="C15" s="10"/>
      <c r="G15" s="15"/>
      <c r="H15" s="15"/>
      <c r="I15" s="135" t="str">
        <f>IF($I14=$G19,"OK","CHECK IT")</f>
        <v>OK</v>
      </c>
      <c r="J15" s="16"/>
      <c r="K15" s="15"/>
    </row>
    <row r="16" spans="2:14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66" t="s">
        <v>4</v>
      </c>
      <c r="H16" s="449" t="s">
        <v>26</v>
      </c>
      <c r="I16" s="449"/>
      <c r="J16" s="20"/>
      <c r="K16" s="15"/>
    </row>
    <row r="17" spans="2:14" s="2" customFormat="1" ht="12.75" customHeight="1" x14ac:dyDescent="0.25">
      <c r="B17" s="439" t="s">
        <v>6</v>
      </c>
      <c r="C17" s="439"/>
      <c r="D17" s="439"/>
      <c r="E17" s="439" t="s">
        <v>7</v>
      </c>
      <c r="F17" s="439"/>
      <c r="G17" s="67" t="s">
        <v>8</v>
      </c>
      <c r="H17" s="55">
        <v>0.12</v>
      </c>
      <c r="I17" s="32"/>
      <c r="J17" s="18"/>
      <c r="K17" s="15"/>
    </row>
    <row r="18" spans="2:14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68" t="s">
        <v>14</v>
      </c>
      <c r="H18" s="66" t="s">
        <v>15</v>
      </c>
      <c r="I18" s="33" t="s">
        <v>16</v>
      </c>
      <c r="J18" s="17"/>
      <c r="K18" s="15"/>
    </row>
    <row r="19" spans="2:14" s="2" customFormat="1" ht="12.75" customHeight="1" x14ac:dyDescent="0.25">
      <c r="B19" s="2" t="s">
        <v>27</v>
      </c>
      <c r="C19" s="6">
        <v>8450</v>
      </c>
      <c r="D19" s="6">
        <v>5000</v>
      </c>
      <c r="E19" s="6">
        <f t="shared" ref="E19:E30" si="4">$C19*8.33%</f>
        <v>703.88499999999999</v>
      </c>
      <c r="F19" s="15">
        <v>417</v>
      </c>
      <c r="G19" s="69">
        <f>$G$14</f>
        <v>1295.77486</v>
      </c>
      <c r="H19" s="15">
        <f t="shared" ref="H19:H30" si="5">$E19-$F19</f>
        <v>286.88499999999999</v>
      </c>
      <c r="I19" s="31"/>
      <c r="J19" s="16"/>
      <c r="K19" s="15">
        <f>($G19)*($H$17/12)</f>
        <v>12.9577486</v>
      </c>
      <c r="M19" s="14"/>
    </row>
    <row r="20" spans="2:14" s="2" customFormat="1" ht="12.75" customHeight="1" x14ac:dyDescent="0.25">
      <c r="B20" s="2" t="s">
        <v>28</v>
      </c>
      <c r="C20" s="6">
        <v>8835</v>
      </c>
      <c r="D20" s="6">
        <v>5000</v>
      </c>
      <c r="E20" s="6">
        <f t="shared" si="4"/>
        <v>735.95550000000003</v>
      </c>
      <c r="F20" s="15">
        <v>417</v>
      </c>
      <c r="G20" s="15">
        <f>G19+H19</f>
        <v>1582.65986</v>
      </c>
      <c r="H20" s="15">
        <f t="shared" si="5"/>
        <v>318.95550000000003</v>
      </c>
      <c r="I20" s="31"/>
      <c r="J20" s="16"/>
      <c r="K20" s="15">
        <f t="shared" ref="K20:K30" si="6">($G20)*($H$17/12)</f>
        <v>15.826598600000001</v>
      </c>
    </row>
    <row r="21" spans="2:14" s="2" customFormat="1" ht="12.75" customHeight="1" x14ac:dyDescent="0.25">
      <c r="B21" s="2" t="s">
        <v>29</v>
      </c>
      <c r="C21" s="6">
        <v>8835</v>
      </c>
      <c r="D21" s="6">
        <v>5000</v>
      </c>
      <c r="E21" s="6">
        <f t="shared" si="4"/>
        <v>735.95550000000003</v>
      </c>
      <c r="F21" s="15">
        <v>417</v>
      </c>
      <c r="G21" s="15">
        <f t="shared" ref="G21:G30" si="7">G20+H20</f>
        <v>1901.61536</v>
      </c>
      <c r="H21" s="15">
        <f t="shared" si="5"/>
        <v>318.95550000000003</v>
      </c>
      <c r="I21" s="31"/>
      <c r="J21" s="16"/>
      <c r="K21" s="15">
        <f t="shared" si="6"/>
        <v>19.016153599999999</v>
      </c>
    </row>
    <row r="22" spans="2:14" s="2" customFormat="1" ht="12.75" customHeight="1" x14ac:dyDescent="0.25">
      <c r="B22" s="2" t="s">
        <v>30</v>
      </c>
      <c r="C22" s="6">
        <v>8835</v>
      </c>
      <c r="D22" s="6">
        <v>5000</v>
      </c>
      <c r="E22" s="6">
        <f t="shared" si="4"/>
        <v>735.95550000000003</v>
      </c>
      <c r="F22" s="15">
        <v>417</v>
      </c>
      <c r="G22" s="15">
        <f t="shared" si="7"/>
        <v>2220.5708599999998</v>
      </c>
      <c r="H22" s="15">
        <f t="shared" si="5"/>
        <v>318.95550000000003</v>
      </c>
      <c r="I22" s="31"/>
      <c r="J22" s="16"/>
      <c r="K22" s="15">
        <f t="shared" si="6"/>
        <v>22.205708599999998</v>
      </c>
    </row>
    <row r="23" spans="2:14" s="2" customFormat="1" ht="12.75" customHeight="1" x14ac:dyDescent="0.25">
      <c r="B23" s="2" t="s">
        <v>31</v>
      </c>
      <c r="C23" s="6">
        <v>8960</v>
      </c>
      <c r="D23" s="6">
        <v>5000</v>
      </c>
      <c r="E23" s="6">
        <f t="shared" si="4"/>
        <v>746.36799999999994</v>
      </c>
      <c r="F23" s="15">
        <v>417</v>
      </c>
      <c r="G23" s="15">
        <f t="shared" si="7"/>
        <v>2539.5263599999998</v>
      </c>
      <c r="H23" s="15">
        <f t="shared" si="5"/>
        <v>329.36799999999994</v>
      </c>
      <c r="I23" s="31"/>
      <c r="J23" s="16"/>
      <c r="K23" s="15">
        <f t="shared" si="6"/>
        <v>25.3952636</v>
      </c>
    </row>
    <row r="24" spans="2:14" s="2" customFormat="1" ht="12.75" customHeight="1" x14ac:dyDescent="0.25">
      <c r="B24" s="2" t="s">
        <v>32</v>
      </c>
      <c r="C24" s="6">
        <v>8960</v>
      </c>
      <c r="D24" s="6">
        <v>5000</v>
      </c>
      <c r="E24" s="6">
        <f t="shared" si="4"/>
        <v>746.36799999999994</v>
      </c>
      <c r="F24" s="15">
        <v>417</v>
      </c>
      <c r="G24" s="15">
        <f t="shared" si="7"/>
        <v>2868.8943599999998</v>
      </c>
      <c r="H24" s="15">
        <f t="shared" si="5"/>
        <v>329.36799999999994</v>
      </c>
      <c r="I24" s="31"/>
      <c r="J24" s="16"/>
      <c r="K24" s="15">
        <f t="shared" si="6"/>
        <v>28.688943599999998</v>
      </c>
    </row>
    <row r="25" spans="2:14" s="2" customFormat="1" ht="12.75" customHeight="1" x14ac:dyDescent="0.25">
      <c r="B25" s="2" t="s">
        <v>33</v>
      </c>
      <c r="C25" s="6">
        <v>8960</v>
      </c>
      <c r="D25" s="6">
        <v>5000</v>
      </c>
      <c r="E25" s="6">
        <f t="shared" si="4"/>
        <v>746.36799999999994</v>
      </c>
      <c r="F25" s="15">
        <v>417</v>
      </c>
      <c r="G25" s="15">
        <f t="shared" si="7"/>
        <v>3198.2623599999997</v>
      </c>
      <c r="H25" s="15">
        <f t="shared" si="5"/>
        <v>329.36799999999994</v>
      </c>
      <c r="I25" s="31"/>
      <c r="J25" s="16"/>
      <c r="K25" s="15">
        <f t="shared" si="6"/>
        <v>31.982623599999997</v>
      </c>
    </row>
    <row r="26" spans="2:14" s="2" customFormat="1" ht="12.75" customHeight="1" x14ac:dyDescent="0.25">
      <c r="B26" s="2" t="s">
        <v>17</v>
      </c>
      <c r="C26" s="6">
        <v>9380</v>
      </c>
      <c r="D26" s="6">
        <v>5000</v>
      </c>
      <c r="E26" s="6">
        <f t="shared" si="4"/>
        <v>781.35400000000004</v>
      </c>
      <c r="F26" s="15">
        <v>417</v>
      </c>
      <c r="G26" s="15">
        <f t="shared" si="7"/>
        <v>3527.6303599999997</v>
      </c>
      <c r="H26" s="15">
        <f t="shared" si="5"/>
        <v>364.35400000000004</v>
      </c>
      <c r="I26" s="31"/>
      <c r="J26" s="16"/>
      <c r="K26" s="15">
        <f t="shared" si="6"/>
        <v>35.276303599999999</v>
      </c>
    </row>
    <row r="27" spans="2:14" s="2" customFormat="1" ht="12.75" customHeight="1" x14ac:dyDescent="0.25">
      <c r="B27" s="2" t="s">
        <v>18</v>
      </c>
      <c r="C27" s="6">
        <v>9380</v>
      </c>
      <c r="D27" s="6">
        <v>5000</v>
      </c>
      <c r="E27" s="6">
        <f t="shared" si="4"/>
        <v>781.35400000000004</v>
      </c>
      <c r="F27" s="15">
        <v>417</v>
      </c>
      <c r="G27" s="15">
        <f t="shared" si="7"/>
        <v>3891.9843599999995</v>
      </c>
      <c r="H27" s="15">
        <f t="shared" si="5"/>
        <v>364.35400000000004</v>
      </c>
      <c r="I27" s="31"/>
      <c r="J27" s="16"/>
      <c r="K27" s="15">
        <f t="shared" si="6"/>
        <v>38.919843599999993</v>
      </c>
    </row>
    <row r="28" spans="2:14" s="2" customFormat="1" ht="12.75" customHeight="1" x14ac:dyDescent="0.25">
      <c r="B28" s="2" t="s">
        <v>19</v>
      </c>
      <c r="C28" s="6">
        <v>9380</v>
      </c>
      <c r="D28" s="6">
        <v>5000</v>
      </c>
      <c r="E28" s="6">
        <f t="shared" si="4"/>
        <v>781.35400000000004</v>
      </c>
      <c r="F28" s="15">
        <v>417</v>
      </c>
      <c r="G28" s="15">
        <f t="shared" si="7"/>
        <v>4256.3383599999997</v>
      </c>
      <c r="H28" s="15">
        <f t="shared" si="5"/>
        <v>364.35400000000004</v>
      </c>
      <c r="I28" s="31"/>
      <c r="J28" s="16"/>
      <c r="K28" s="15">
        <f t="shared" si="6"/>
        <v>42.563383600000002</v>
      </c>
    </row>
    <row r="29" spans="2:14" s="2" customFormat="1" ht="12.75" customHeight="1" x14ac:dyDescent="0.25">
      <c r="B29" s="2" t="s">
        <v>20</v>
      </c>
      <c r="C29" s="6">
        <v>9505</v>
      </c>
      <c r="D29" s="6">
        <v>5000</v>
      </c>
      <c r="E29" s="6">
        <f t="shared" si="4"/>
        <v>791.76649999999995</v>
      </c>
      <c r="F29" s="15">
        <v>417</v>
      </c>
      <c r="G29" s="15">
        <f t="shared" si="7"/>
        <v>4620.69236</v>
      </c>
      <c r="H29" s="15">
        <f t="shared" si="5"/>
        <v>374.76649999999995</v>
      </c>
      <c r="I29" s="31"/>
      <c r="J29" s="16"/>
      <c r="K29" s="15">
        <f t="shared" si="6"/>
        <v>46.206923600000003</v>
      </c>
    </row>
    <row r="30" spans="2:14" s="2" customFormat="1" ht="12.75" customHeight="1" thickBot="1" x14ac:dyDescent="0.3">
      <c r="B30" s="2" t="s">
        <v>21</v>
      </c>
      <c r="C30" s="6">
        <v>9505</v>
      </c>
      <c r="D30" s="6">
        <v>5000</v>
      </c>
      <c r="E30" s="6">
        <f t="shared" si="4"/>
        <v>791.76649999999995</v>
      </c>
      <c r="F30" s="15">
        <v>417</v>
      </c>
      <c r="G30" s="15">
        <f t="shared" si="7"/>
        <v>4995.4588599999997</v>
      </c>
      <c r="H30" s="15">
        <f t="shared" si="5"/>
        <v>374.76649999999995</v>
      </c>
      <c r="I30" s="31"/>
      <c r="J30" s="16"/>
      <c r="K30" s="15">
        <f t="shared" si="6"/>
        <v>49.954588600000001</v>
      </c>
      <c r="N30" s="85"/>
    </row>
    <row r="31" spans="2:14" s="2" customFormat="1" ht="12.75" customHeight="1" thickBot="1" x14ac:dyDescent="0.3">
      <c r="B31" s="7" t="s">
        <v>22</v>
      </c>
      <c r="C31" s="8">
        <f>SUM(C19:C30)</f>
        <v>108985</v>
      </c>
      <c r="D31" s="9" t="s">
        <v>23</v>
      </c>
      <c r="E31" s="30">
        <f t="shared" ref="E31" si="8">SUM(E19:E30)</f>
        <v>9078.4505000000008</v>
      </c>
      <c r="F31" s="30">
        <f t="shared" ref="F31" si="9">SUM(F19:F30)</f>
        <v>5004</v>
      </c>
      <c r="G31" s="30">
        <f>SUM(G19:G30)</f>
        <v>36899.408319999995</v>
      </c>
      <c r="H31" s="30">
        <f t="shared" ref="H31" si="10">SUM(H19:H30)</f>
        <v>4074.4504999999999</v>
      </c>
      <c r="I31" s="34">
        <f>H17/12</f>
        <v>0.01</v>
      </c>
      <c r="J31" s="19"/>
      <c r="K31" s="29">
        <f>SUM(K19:K30)</f>
        <v>368.99408319999998</v>
      </c>
    </row>
    <row r="32" spans="2:14" s="2" customFormat="1" ht="12.75" customHeight="1" x14ac:dyDescent="0.25">
      <c r="G32" s="15"/>
      <c r="H32" s="15"/>
      <c r="I32" s="31"/>
      <c r="J32" s="16"/>
      <c r="K32" s="15"/>
    </row>
    <row r="33" spans="2:13" s="2" customFormat="1" ht="12.75" customHeight="1" x14ac:dyDescent="0.25">
      <c r="B33" s="2" t="s">
        <v>24</v>
      </c>
      <c r="C33" s="15">
        <f>G31*I31</f>
        <v>368.99408319999998</v>
      </c>
      <c r="F33" s="2" t="s">
        <v>25</v>
      </c>
      <c r="G33" s="73">
        <f>H31+C33</f>
        <v>4443.4445832000001</v>
      </c>
      <c r="H33" s="15"/>
      <c r="I33" s="15">
        <f>SUM(I$14,G$33)</f>
        <v>5739.2194431999997</v>
      </c>
      <c r="J33" s="143" t="str">
        <f>IF($K31=$C33,"Intt OK","Intt CHECK IT")</f>
        <v>Intt OK</v>
      </c>
      <c r="K33" s="15"/>
    </row>
    <row r="34" spans="2:13" ht="12.75" customHeight="1" x14ac:dyDescent="0.25">
      <c r="I34" s="135" t="str">
        <f>IF($I33=$G38,"OK","CHECK IT")</f>
        <v>OK</v>
      </c>
    </row>
    <row r="35" spans="2:13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66" t="s">
        <v>4</v>
      </c>
      <c r="H35" s="447" t="s">
        <v>34</v>
      </c>
      <c r="I35" s="448"/>
      <c r="J35" s="20"/>
      <c r="K35" s="15"/>
    </row>
    <row r="36" spans="2:13" s="2" customFormat="1" ht="12.75" customHeight="1" x14ac:dyDescent="0.25">
      <c r="B36" s="439" t="s">
        <v>6</v>
      </c>
      <c r="C36" s="439"/>
      <c r="D36" s="439"/>
      <c r="E36" s="439" t="s">
        <v>7</v>
      </c>
      <c r="F36" s="439"/>
      <c r="G36" s="67" t="s">
        <v>8</v>
      </c>
      <c r="H36" s="71">
        <v>0.12</v>
      </c>
      <c r="I36" s="44"/>
      <c r="J36" s="18"/>
      <c r="K36" s="15"/>
      <c r="M36" s="2">
        <v>3875</v>
      </c>
    </row>
    <row r="37" spans="2:13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68" t="s">
        <v>14</v>
      </c>
      <c r="H37" s="66" t="s">
        <v>15</v>
      </c>
      <c r="I37" s="33" t="s">
        <v>16</v>
      </c>
      <c r="J37" s="17"/>
      <c r="K37" s="15"/>
    </row>
    <row r="38" spans="2:13" s="2" customFormat="1" ht="12.75" customHeight="1" x14ac:dyDescent="0.25">
      <c r="B38" s="2" t="s">
        <v>27</v>
      </c>
      <c r="C38" s="6">
        <v>9505</v>
      </c>
      <c r="D38" s="6">
        <v>5000</v>
      </c>
      <c r="E38" s="6">
        <f t="shared" ref="E38:E50" si="11">$C38*8.33%</f>
        <v>791.76649999999995</v>
      </c>
      <c r="F38" s="6">
        <v>417</v>
      </c>
      <c r="G38" s="15">
        <f>$G$14+$G$33</f>
        <v>5739.2194431999997</v>
      </c>
      <c r="H38" s="15">
        <f t="shared" ref="H38:H50" si="12">$E38-$F38</f>
        <v>374.76649999999995</v>
      </c>
      <c r="I38" s="31"/>
      <c r="J38" s="16"/>
      <c r="K38" s="15">
        <f>($G38)*($H$36/12)</f>
        <v>57.392194431999997</v>
      </c>
    </row>
    <row r="39" spans="2:13" s="2" customFormat="1" ht="12.75" customHeight="1" x14ac:dyDescent="0.25">
      <c r="B39" s="2" t="s">
        <v>28</v>
      </c>
      <c r="C39" s="6">
        <v>9505</v>
      </c>
      <c r="D39" s="6">
        <v>5000</v>
      </c>
      <c r="E39" s="6">
        <f t="shared" si="11"/>
        <v>791.76649999999995</v>
      </c>
      <c r="F39" s="6">
        <v>417</v>
      </c>
      <c r="G39" s="15">
        <f t="shared" ref="G39:G50" si="13">$G38+$H38</f>
        <v>6113.9859431999994</v>
      </c>
      <c r="H39" s="15">
        <f t="shared" si="12"/>
        <v>374.76649999999995</v>
      </c>
      <c r="I39" s="31"/>
      <c r="J39" s="16"/>
      <c r="K39" s="15">
        <f t="shared" ref="K39:K50" si="14">($G39)*($H$36/12)</f>
        <v>61.139859431999994</v>
      </c>
    </row>
    <row r="40" spans="2:13" s="2" customFormat="1" ht="12.75" customHeight="1" x14ac:dyDescent="0.25">
      <c r="B40" s="2" t="s">
        <v>29</v>
      </c>
      <c r="C40" s="6">
        <v>9505</v>
      </c>
      <c r="D40" s="6">
        <v>5000</v>
      </c>
      <c r="E40" s="6">
        <f t="shared" si="11"/>
        <v>791.76649999999995</v>
      </c>
      <c r="F40" s="6">
        <v>417</v>
      </c>
      <c r="G40" s="15">
        <f>$G39+$H39</f>
        <v>6488.7524431999991</v>
      </c>
      <c r="H40" s="15">
        <f t="shared" si="12"/>
        <v>374.76649999999995</v>
      </c>
      <c r="I40" s="31"/>
      <c r="J40" s="16"/>
      <c r="K40" s="15">
        <f t="shared" si="14"/>
        <v>64.887524431999992</v>
      </c>
    </row>
    <row r="41" spans="2:13" s="2" customFormat="1" ht="12.75" customHeight="1" x14ac:dyDescent="0.25">
      <c r="B41" s="2" t="s">
        <v>30</v>
      </c>
      <c r="C41" s="6">
        <v>9505</v>
      </c>
      <c r="D41" s="6">
        <v>5000</v>
      </c>
      <c r="E41" s="6">
        <f t="shared" si="11"/>
        <v>791.76649999999995</v>
      </c>
      <c r="F41" s="6">
        <v>417</v>
      </c>
      <c r="G41" s="15">
        <f t="shared" si="13"/>
        <v>6863.5189431999988</v>
      </c>
      <c r="H41" s="15">
        <f t="shared" si="12"/>
        <v>374.76649999999995</v>
      </c>
      <c r="I41" s="31"/>
      <c r="J41" s="16"/>
      <c r="K41" s="15">
        <f t="shared" si="14"/>
        <v>68.63518943199999</v>
      </c>
    </row>
    <row r="42" spans="2:13" s="2" customFormat="1" ht="12.75" customHeight="1" x14ac:dyDescent="0.25">
      <c r="B42" s="2" t="s">
        <v>31</v>
      </c>
      <c r="C42" s="6">
        <v>9505</v>
      </c>
      <c r="D42" s="6">
        <v>5000</v>
      </c>
      <c r="E42" s="6">
        <f t="shared" si="11"/>
        <v>791.76649999999995</v>
      </c>
      <c r="F42" s="6">
        <v>417</v>
      </c>
      <c r="G42" s="15">
        <f t="shared" si="13"/>
        <v>7238.2854431999986</v>
      </c>
      <c r="H42" s="15">
        <f t="shared" si="12"/>
        <v>374.76649999999995</v>
      </c>
      <c r="I42" s="31"/>
      <c r="J42" s="16"/>
      <c r="K42" s="15">
        <f t="shared" si="14"/>
        <v>72.382854431999988</v>
      </c>
    </row>
    <row r="43" spans="2:13" s="2" customFormat="1" ht="12.75" customHeight="1" x14ac:dyDescent="0.25">
      <c r="B43" s="2" t="s">
        <v>32</v>
      </c>
      <c r="C43" s="6">
        <v>9890</v>
      </c>
      <c r="D43" s="6">
        <v>5000</v>
      </c>
      <c r="E43" s="6">
        <f t="shared" si="11"/>
        <v>823.83699999999999</v>
      </c>
      <c r="F43" s="6">
        <v>417</v>
      </c>
      <c r="G43" s="15">
        <f t="shared" si="13"/>
        <v>7613.0519431999983</v>
      </c>
      <c r="H43" s="15">
        <f t="shared" si="12"/>
        <v>406.83699999999999</v>
      </c>
      <c r="I43" s="31"/>
      <c r="J43" s="16"/>
      <c r="K43" s="15">
        <f t="shared" si="14"/>
        <v>76.130519431999986</v>
      </c>
    </row>
    <row r="44" spans="2:13" s="2" customFormat="1" ht="12.75" customHeight="1" x14ac:dyDescent="0.25">
      <c r="B44" s="2" t="s">
        <v>33</v>
      </c>
      <c r="C44" s="6">
        <v>9890</v>
      </c>
      <c r="D44" s="6">
        <v>5000</v>
      </c>
      <c r="E44" s="6">
        <f t="shared" si="11"/>
        <v>823.83699999999999</v>
      </c>
      <c r="F44" s="6">
        <v>417</v>
      </c>
      <c r="G44" s="15">
        <f t="shared" si="13"/>
        <v>8019.8889431999978</v>
      </c>
      <c r="H44" s="15">
        <f t="shared" si="12"/>
        <v>406.83699999999999</v>
      </c>
      <c r="I44" s="31"/>
      <c r="J44" s="16"/>
      <c r="K44" s="15">
        <f t="shared" si="14"/>
        <v>80.198889431999973</v>
      </c>
    </row>
    <row r="45" spans="2:13" s="2" customFormat="1" ht="12.75" customHeight="1" x14ac:dyDescent="0.25">
      <c r="B45" s="2" t="s">
        <v>17</v>
      </c>
      <c r="C45" s="6">
        <v>9890</v>
      </c>
      <c r="D45" s="6">
        <v>5000</v>
      </c>
      <c r="E45" s="6">
        <f t="shared" si="11"/>
        <v>823.83699999999999</v>
      </c>
      <c r="F45" s="6">
        <v>417</v>
      </c>
      <c r="G45" s="15">
        <f t="shared" si="13"/>
        <v>8426.7259431999973</v>
      </c>
      <c r="H45" s="15">
        <f t="shared" si="12"/>
        <v>406.83699999999999</v>
      </c>
      <c r="I45" s="31"/>
      <c r="J45" s="16"/>
      <c r="K45" s="15">
        <f t="shared" si="14"/>
        <v>84.267259431999975</v>
      </c>
    </row>
    <row r="46" spans="2:13" s="2" customFormat="1" ht="12.75" customHeight="1" x14ac:dyDescent="0.25">
      <c r="B46" s="2" t="s">
        <v>18</v>
      </c>
      <c r="C46" s="6">
        <v>9890</v>
      </c>
      <c r="D46" s="6">
        <v>5000</v>
      </c>
      <c r="E46" s="6">
        <f t="shared" si="11"/>
        <v>823.83699999999999</v>
      </c>
      <c r="F46" s="6">
        <v>417</v>
      </c>
      <c r="G46" s="15">
        <f t="shared" si="13"/>
        <v>8833.5629431999969</v>
      </c>
      <c r="H46" s="15">
        <f t="shared" si="12"/>
        <v>406.83699999999999</v>
      </c>
      <c r="I46" s="31"/>
      <c r="J46" s="16"/>
      <c r="K46" s="15">
        <f t="shared" si="14"/>
        <v>88.335629431999976</v>
      </c>
    </row>
    <row r="47" spans="2:13" s="2" customFormat="1" ht="12.75" customHeight="1" x14ac:dyDescent="0.25">
      <c r="B47" s="2" t="s">
        <v>19</v>
      </c>
      <c r="C47" s="6">
        <v>10275</v>
      </c>
      <c r="D47" s="6">
        <v>5000</v>
      </c>
      <c r="E47" s="6">
        <f t="shared" si="11"/>
        <v>855.90750000000003</v>
      </c>
      <c r="F47" s="6">
        <v>417</v>
      </c>
      <c r="G47" s="15">
        <f t="shared" si="13"/>
        <v>9240.3999431999964</v>
      </c>
      <c r="H47" s="15">
        <f t="shared" si="12"/>
        <v>438.90750000000003</v>
      </c>
      <c r="I47" s="31"/>
      <c r="J47" s="16"/>
      <c r="K47" s="15">
        <f t="shared" si="14"/>
        <v>92.403999431999964</v>
      </c>
    </row>
    <row r="48" spans="2:13" s="2" customFormat="1" ht="12.75" customHeight="1" x14ac:dyDescent="0.25">
      <c r="B48" s="2" t="s">
        <v>20</v>
      </c>
      <c r="C48" s="6">
        <v>10400</v>
      </c>
      <c r="D48" s="6">
        <v>5000</v>
      </c>
      <c r="E48" s="6">
        <f t="shared" si="11"/>
        <v>866.31999999999994</v>
      </c>
      <c r="F48" s="6">
        <v>417</v>
      </c>
      <c r="G48" s="15">
        <f t="shared" si="13"/>
        <v>9679.3074431999958</v>
      </c>
      <c r="H48" s="15">
        <f t="shared" si="12"/>
        <v>449.31999999999994</v>
      </c>
      <c r="I48" s="31"/>
      <c r="J48" s="16"/>
      <c r="K48" s="15">
        <f t="shared" si="14"/>
        <v>96.793074431999955</v>
      </c>
    </row>
    <row r="49" spans="2:13" s="2" customFormat="1" ht="12.75" customHeight="1" x14ac:dyDescent="0.25">
      <c r="B49" s="2" t="s">
        <v>21</v>
      </c>
      <c r="C49" s="6">
        <v>10400</v>
      </c>
      <c r="D49" s="6">
        <v>5000</v>
      </c>
      <c r="E49" s="6">
        <f t="shared" si="11"/>
        <v>866.31999999999994</v>
      </c>
      <c r="F49" s="6">
        <v>417</v>
      </c>
      <c r="G49" s="15">
        <f t="shared" si="13"/>
        <v>10128.627443199995</v>
      </c>
      <c r="H49" s="15">
        <f t="shared" si="12"/>
        <v>449.31999999999994</v>
      </c>
      <c r="I49" s="31"/>
      <c r="J49" s="16"/>
      <c r="K49" s="15">
        <f t="shared" si="14"/>
        <v>101.28627443199996</v>
      </c>
      <c r="M49" s="2">
        <v>36508</v>
      </c>
    </row>
    <row r="50" spans="2:13" s="2" customFormat="1" ht="12.75" customHeight="1" x14ac:dyDescent="0.25">
      <c r="B50" s="2" t="s">
        <v>119</v>
      </c>
      <c r="C50" s="6">
        <v>3875</v>
      </c>
      <c r="D50" s="6">
        <v>5000</v>
      </c>
      <c r="E50" s="6">
        <f t="shared" si="11"/>
        <v>322.78750000000002</v>
      </c>
      <c r="F50" s="6">
        <v>0</v>
      </c>
      <c r="G50" s="15">
        <f t="shared" si="13"/>
        <v>10577.947443199995</v>
      </c>
      <c r="H50" s="15">
        <f t="shared" si="12"/>
        <v>322.78750000000002</v>
      </c>
      <c r="K50" s="15">
        <f t="shared" si="14"/>
        <v>105.77947443199996</v>
      </c>
    </row>
    <row r="51" spans="2:13" s="2" customFormat="1" ht="12.75" customHeight="1" x14ac:dyDescent="0.25">
      <c r="B51" s="7" t="s">
        <v>22</v>
      </c>
      <c r="C51" s="8">
        <f>SUM(C38:C50)</f>
        <v>122035</v>
      </c>
      <c r="D51" s="9" t="s">
        <v>23</v>
      </c>
      <c r="E51" s="8">
        <f>SUM(E38:E50)</f>
        <v>10165.5155</v>
      </c>
      <c r="F51" s="8">
        <f>SUM(F38:F50)</f>
        <v>5004</v>
      </c>
      <c r="G51" s="30">
        <f>SUM(G38:G50)</f>
        <v>104963.27426159997</v>
      </c>
      <c r="H51" s="30">
        <f>SUM(H38:H50)</f>
        <v>5161.5154999999995</v>
      </c>
      <c r="I51" s="34">
        <f>H36/12</f>
        <v>0.01</v>
      </c>
      <c r="J51" s="19"/>
      <c r="K51" s="30">
        <f>SUM(K38:K50)</f>
        <v>1049.6327426159996</v>
      </c>
    </row>
    <row r="52" spans="2:13" s="2" customFormat="1" ht="12.75" customHeight="1" x14ac:dyDescent="0.25">
      <c r="G52" s="15"/>
      <c r="H52" s="15"/>
      <c r="I52" s="31"/>
      <c r="J52" s="16"/>
      <c r="K52" s="15"/>
      <c r="M52" s="2">
        <v>36580</v>
      </c>
    </row>
    <row r="53" spans="2:13" s="2" customFormat="1" ht="12.75" customHeight="1" x14ac:dyDescent="0.25">
      <c r="B53" s="2" t="s">
        <v>24</v>
      </c>
      <c r="C53" s="10">
        <f>G51*I51</f>
        <v>1049.6327426159999</v>
      </c>
      <c r="F53" s="2" t="s">
        <v>25</v>
      </c>
      <c r="G53" s="73">
        <f>$C53+$H51</f>
        <v>6211.1482426159992</v>
      </c>
      <c r="H53" s="15"/>
      <c r="I53" s="15">
        <f>SUM(I$14,G$33,$G53)</f>
        <v>11950.367685816</v>
      </c>
      <c r="J53" s="143" t="str">
        <f>IF($K51=$C53,"Intt OK","Intt CHECK IT")</f>
        <v>Intt OK</v>
      </c>
      <c r="K53" s="15"/>
    </row>
    <row r="54" spans="2:13" ht="12.75" customHeight="1" x14ac:dyDescent="0.25">
      <c r="I54" s="135" t="str">
        <f>IF($I53=$G58,"OK","CHECK IT")</f>
        <v>OK</v>
      </c>
      <c r="J54" s="20"/>
    </row>
    <row r="55" spans="2:13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66" t="s">
        <v>4</v>
      </c>
      <c r="H55" s="449" t="s">
        <v>36</v>
      </c>
      <c r="I55" s="449"/>
      <c r="J55" s="18"/>
      <c r="K55" s="15"/>
    </row>
    <row r="56" spans="2:13" s="2" customFormat="1" ht="12.75" customHeight="1" x14ac:dyDescent="0.25">
      <c r="B56" s="439" t="s">
        <v>6</v>
      </c>
      <c r="C56" s="439"/>
      <c r="D56" s="439"/>
      <c r="E56" s="439" t="s">
        <v>7</v>
      </c>
      <c r="F56" s="439"/>
      <c r="G56" s="67" t="s">
        <v>8</v>
      </c>
      <c r="H56" s="71">
        <v>0.12</v>
      </c>
      <c r="I56" s="44"/>
      <c r="J56" s="17"/>
      <c r="K56" s="15"/>
    </row>
    <row r="57" spans="2:13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68" t="s">
        <v>14</v>
      </c>
      <c r="H57" s="66" t="s">
        <v>15</v>
      </c>
      <c r="I57" s="33" t="s">
        <v>16</v>
      </c>
      <c r="J57" s="16"/>
      <c r="K57" s="15"/>
    </row>
    <row r="58" spans="2:13" s="2" customFormat="1" ht="12.75" customHeight="1" x14ac:dyDescent="0.25">
      <c r="B58" s="2" t="s">
        <v>27</v>
      </c>
      <c r="C58" s="6">
        <v>10400</v>
      </c>
      <c r="D58" s="6">
        <v>5000</v>
      </c>
      <c r="E58" s="6">
        <f t="shared" ref="E58:E70" si="15">$C58*8.33%</f>
        <v>866.31999999999994</v>
      </c>
      <c r="F58" s="6">
        <v>417</v>
      </c>
      <c r="G58" s="15">
        <f>$G$14+$G$33+$G$53</f>
        <v>11950.367685816</v>
      </c>
      <c r="H58" s="15">
        <f t="shared" ref="H58:H70" si="16">$E58-$F58</f>
        <v>449.31999999999994</v>
      </c>
      <c r="I58" s="31"/>
      <c r="J58" s="16"/>
      <c r="K58" s="15">
        <f>($G58)*($H$56/12)</f>
        <v>119.50367685816001</v>
      </c>
    </row>
    <row r="59" spans="2:13" s="2" customFormat="1" ht="12.75" customHeight="1" x14ac:dyDescent="0.25">
      <c r="B59" s="2" t="s">
        <v>28</v>
      </c>
      <c r="C59" s="6">
        <v>10882</v>
      </c>
      <c r="D59" s="6">
        <v>5000</v>
      </c>
      <c r="E59" s="6">
        <f t="shared" si="15"/>
        <v>906.47059999999999</v>
      </c>
      <c r="F59" s="6">
        <v>417</v>
      </c>
      <c r="G59" s="15">
        <f t="shared" ref="G59:G70" si="17">$G58+$H58</f>
        <v>12399.687685815999</v>
      </c>
      <c r="H59" s="15">
        <f t="shared" si="16"/>
        <v>489.47059999999999</v>
      </c>
      <c r="I59" s="31"/>
      <c r="J59" s="16"/>
      <c r="K59" s="15">
        <f t="shared" ref="K59:K70" si="18">($G59)*($H$56/12)</f>
        <v>123.99687685815999</v>
      </c>
    </row>
    <row r="60" spans="2:13" s="2" customFormat="1" ht="12.75" customHeight="1" x14ac:dyDescent="0.25">
      <c r="B60" s="2" t="s">
        <v>29</v>
      </c>
      <c r="C60" s="6">
        <v>10882</v>
      </c>
      <c r="D60" s="6">
        <v>5000</v>
      </c>
      <c r="E60" s="6">
        <f t="shared" si="15"/>
        <v>906.47059999999999</v>
      </c>
      <c r="F60" s="6">
        <v>417</v>
      </c>
      <c r="G60" s="15">
        <f t="shared" si="17"/>
        <v>12889.158285816</v>
      </c>
      <c r="H60" s="15">
        <f t="shared" si="16"/>
        <v>489.47059999999999</v>
      </c>
      <c r="I60" s="31"/>
      <c r="J60" s="16"/>
      <c r="K60" s="15">
        <f t="shared" si="18"/>
        <v>128.89158285816001</v>
      </c>
    </row>
    <row r="61" spans="2:13" s="2" customFormat="1" ht="12.75" customHeight="1" x14ac:dyDescent="0.25">
      <c r="B61" s="2" t="s">
        <v>30</v>
      </c>
      <c r="C61" s="6">
        <v>10882</v>
      </c>
      <c r="D61" s="6">
        <v>5000</v>
      </c>
      <c r="E61" s="6">
        <f t="shared" si="15"/>
        <v>906.47059999999999</v>
      </c>
      <c r="F61" s="6">
        <v>417</v>
      </c>
      <c r="G61" s="15">
        <f t="shared" si="17"/>
        <v>13378.628885816001</v>
      </c>
      <c r="H61" s="15">
        <f t="shared" si="16"/>
        <v>489.47059999999999</v>
      </c>
      <c r="I61" s="31"/>
      <c r="J61" s="16"/>
      <c r="K61" s="15">
        <f t="shared" si="18"/>
        <v>133.78628885816002</v>
      </c>
    </row>
    <row r="62" spans="2:13" s="2" customFormat="1" ht="12.75" customHeight="1" x14ac:dyDescent="0.25">
      <c r="B62" s="2" t="s">
        <v>31</v>
      </c>
      <c r="C62" s="6">
        <v>10882</v>
      </c>
      <c r="D62" s="6">
        <v>5000</v>
      </c>
      <c r="E62" s="6">
        <f t="shared" si="15"/>
        <v>906.47059999999999</v>
      </c>
      <c r="F62" s="6">
        <v>417</v>
      </c>
      <c r="G62" s="15">
        <f t="shared" si="17"/>
        <v>13868.099485816001</v>
      </c>
      <c r="H62" s="15">
        <f t="shared" si="16"/>
        <v>489.47059999999999</v>
      </c>
      <c r="I62" s="31"/>
      <c r="J62" s="16"/>
      <c r="K62" s="15">
        <f t="shared" si="18"/>
        <v>138.68099485816001</v>
      </c>
    </row>
    <row r="63" spans="2:13" s="2" customFormat="1" ht="12.75" customHeight="1" x14ac:dyDescent="0.25">
      <c r="B63" s="2" t="s">
        <v>32</v>
      </c>
      <c r="C63" s="6">
        <v>10882</v>
      </c>
      <c r="D63" s="6">
        <v>5000</v>
      </c>
      <c r="E63" s="6">
        <f t="shared" si="15"/>
        <v>906.47059999999999</v>
      </c>
      <c r="F63" s="6">
        <v>417</v>
      </c>
      <c r="G63" s="15">
        <f t="shared" si="17"/>
        <v>14357.570085816002</v>
      </c>
      <c r="H63" s="15">
        <f t="shared" si="16"/>
        <v>489.47059999999999</v>
      </c>
      <c r="I63" s="31"/>
      <c r="J63" s="16"/>
      <c r="K63" s="15">
        <f t="shared" si="18"/>
        <v>143.57570085816002</v>
      </c>
    </row>
    <row r="64" spans="2:13" s="2" customFormat="1" ht="12.75" customHeight="1" x14ac:dyDescent="0.25">
      <c r="B64" s="2" t="s">
        <v>33</v>
      </c>
      <c r="C64" s="6">
        <v>10882</v>
      </c>
      <c r="D64" s="6">
        <v>5000</v>
      </c>
      <c r="E64" s="6">
        <f t="shared" si="15"/>
        <v>906.47059999999999</v>
      </c>
      <c r="F64" s="6">
        <v>417</v>
      </c>
      <c r="G64" s="15">
        <f t="shared" si="17"/>
        <v>14847.040685816002</v>
      </c>
      <c r="H64" s="15">
        <f t="shared" si="16"/>
        <v>489.47059999999999</v>
      </c>
      <c r="I64" s="31"/>
      <c r="J64" s="16"/>
      <c r="K64" s="15">
        <f t="shared" si="18"/>
        <v>148.47040685816003</v>
      </c>
    </row>
    <row r="65" spans="2:11" s="2" customFormat="1" ht="12.75" customHeight="1" x14ac:dyDescent="0.25">
      <c r="B65" s="2" t="s">
        <v>17</v>
      </c>
      <c r="C65" s="6">
        <v>10882</v>
      </c>
      <c r="D65" s="6">
        <v>5000</v>
      </c>
      <c r="E65" s="6">
        <f t="shared" si="15"/>
        <v>906.47059999999999</v>
      </c>
      <c r="F65" s="6">
        <v>417</v>
      </c>
      <c r="G65" s="15">
        <f t="shared" si="17"/>
        <v>15336.511285816003</v>
      </c>
      <c r="H65" s="15">
        <f t="shared" si="16"/>
        <v>489.47059999999999</v>
      </c>
      <c r="I65" s="31"/>
      <c r="J65" s="16"/>
      <c r="K65" s="15">
        <f t="shared" si="18"/>
        <v>153.36511285816002</v>
      </c>
    </row>
    <row r="66" spans="2:11" s="2" customFormat="1" ht="12.75" customHeight="1" x14ac:dyDescent="0.25">
      <c r="B66" s="2" t="s">
        <v>18</v>
      </c>
      <c r="C66" s="6">
        <v>11749</v>
      </c>
      <c r="D66" s="6">
        <v>5000</v>
      </c>
      <c r="E66" s="6">
        <f t="shared" si="15"/>
        <v>978.69169999999997</v>
      </c>
      <c r="F66" s="6">
        <v>417</v>
      </c>
      <c r="G66" s="15">
        <f t="shared" si="17"/>
        <v>15825.981885816003</v>
      </c>
      <c r="H66" s="15">
        <f t="shared" si="16"/>
        <v>561.69169999999997</v>
      </c>
      <c r="I66" s="31"/>
      <c r="J66" s="16"/>
      <c r="K66" s="15">
        <f t="shared" si="18"/>
        <v>158.25981885816003</v>
      </c>
    </row>
    <row r="67" spans="2:11" s="2" customFormat="1" ht="12.75" customHeight="1" x14ac:dyDescent="0.25">
      <c r="B67" s="2" t="s">
        <v>19</v>
      </c>
      <c r="C67" s="6">
        <v>11749</v>
      </c>
      <c r="D67" s="6">
        <v>5000</v>
      </c>
      <c r="E67" s="6">
        <f t="shared" si="15"/>
        <v>978.69169999999997</v>
      </c>
      <c r="F67" s="6">
        <v>417</v>
      </c>
      <c r="G67" s="15">
        <f t="shared" si="17"/>
        <v>16387.673585816003</v>
      </c>
      <c r="H67" s="15">
        <f t="shared" si="16"/>
        <v>561.69169999999997</v>
      </c>
      <c r="I67" s="31"/>
      <c r="J67" s="16"/>
      <c r="K67" s="15">
        <f t="shared" si="18"/>
        <v>163.87673585816003</v>
      </c>
    </row>
    <row r="68" spans="2:11" s="2" customFormat="1" ht="12.75" customHeight="1" x14ac:dyDescent="0.25">
      <c r="B68" s="2" t="s">
        <v>20</v>
      </c>
      <c r="C68" s="6">
        <v>11891</v>
      </c>
      <c r="D68" s="6">
        <v>5000</v>
      </c>
      <c r="E68" s="6">
        <f t="shared" si="15"/>
        <v>990.52030000000002</v>
      </c>
      <c r="F68" s="6">
        <v>417</v>
      </c>
      <c r="G68" s="15">
        <f t="shared" si="17"/>
        <v>16949.365285816002</v>
      </c>
      <c r="H68" s="15">
        <f t="shared" si="16"/>
        <v>573.52030000000002</v>
      </c>
      <c r="I68" s="31"/>
      <c r="J68" s="16"/>
      <c r="K68" s="15">
        <f t="shared" si="18"/>
        <v>169.49365285816003</v>
      </c>
    </row>
    <row r="69" spans="2:11" s="2" customFormat="1" ht="12.75" customHeight="1" x14ac:dyDescent="0.25">
      <c r="B69" s="2" t="s">
        <v>21</v>
      </c>
      <c r="C69" s="6">
        <v>16013</v>
      </c>
      <c r="D69" s="6">
        <v>5000</v>
      </c>
      <c r="E69" s="6">
        <f t="shared" si="15"/>
        <v>1333.8829000000001</v>
      </c>
      <c r="F69" s="6">
        <v>417</v>
      </c>
      <c r="G69" s="15">
        <f t="shared" si="17"/>
        <v>17522.885585816002</v>
      </c>
      <c r="H69" s="15">
        <f t="shared" si="16"/>
        <v>916.88290000000006</v>
      </c>
      <c r="K69" s="15">
        <f t="shared" si="18"/>
        <v>175.22885585816002</v>
      </c>
    </row>
    <row r="70" spans="2:11" s="2" customFormat="1" ht="12.75" customHeight="1" thickBot="1" x14ac:dyDescent="0.3">
      <c r="B70" s="2" t="s">
        <v>119</v>
      </c>
      <c r="C70" s="6">
        <v>36508</v>
      </c>
      <c r="D70" s="6">
        <v>5000</v>
      </c>
      <c r="E70" s="6">
        <f t="shared" si="15"/>
        <v>3041.1163999999999</v>
      </c>
      <c r="F70" s="6">
        <v>0</v>
      </c>
      <c r="G70" s="15">
        <f t="shared" si="17"/>
        <v>18439.768485816003</v>
      </c>
      <c r="H70" s="15">
        <f t="shared" si="16"/>
        <v>3041.1163999999999</v>
      </c>
      <c r="K70" s="15">
        <f t="shared" si="18"/>
        <v>184.39768485816003</v>
      </c>
    </row>
    <row r="71" spans="2:11" s="2" customFormat="1" ht="12.75" customHeight="1" thickBot="1" x14ac:dyDescent="0.3">
      <c r="B71" s="7" t="s">
        <v>22</v>
      </c>
      <c r="C71" s="8">
        <f>SUM(C58:C70)</f>
        <v>174484</v>
      </c>
      <c r="D71" s="9" t="s">
        <v>23</v>
      </c>
      <c r="E71" s="8">
        <f>SUM(E58:E70)</f>
        <v>14534.517199999998</v>
      </c>
      <c r="F71" s="8">
        <f>SUM(F58:F70)</f>
        <v>5004</v>
      </c>
      <c r="G71" s="30">
        <f>SUM(G58:G70)</f>
        <v>194152.73891560797</v>
      </c>
      <c r="H71" s="30">
        <f>SUM(H58:H70)</f>
        <v>9530.517200000002</v>
      </c>
      <c r="I71" s="34">
        <f>H56/12</f>
        <v>0.01</v>
      </c>
      <c r="J71" s="19"/>
      <c r="K71" s="29">
        <f>SUM(K58:K70)</f>
        <v>1941.5273891560803</v>
      </c>
    </row>
    <row r="72" spans="2:11" s="2" customFormat="1" ht="12.75" customHeight="1" x14ac:dyDescent="0.25">
      <c r="G72" s="15"/>
      <c r="H72" s="15"/>
      <c r="I72" s="31"/>
      <c r="J72" s="16"/>
      <c r="K72" s="15"/>
    </row>
    <row r="73" spans="2:11" s="2" customFormat="1" ht="12.75" customHeight="1" x14ac:dyDescent="0.25">
      <c r="B73" s="2" t="s">
        <v>24</v>
      </c>
      <c r="C73" s="10">
        <f>G71*I71</f>
        <v>1941.5273891560798</v>
      </c>
      <c r="F73" s="2" t="s">
        <v>25</v>
      </c>
      <c r="G73" s="73">
        <f>$C73+$H71</f>
        <v>11472.044589156081</v>
      </c>
      <c r="H73" s="15"/>
      <c r="I73" s="15">
        <f>SUM(I$14,G$33,G$53,G$73)</f>
        <v>23422.412274972081</v>
      </c>
      <c r="J73" s="143" t="str">
        <f>IF($K71=$C73,"Intt OK","Intt CHECK IT")</f>
        <v>Intt OK</v>
      </c>
      <c r="K73" s="15"/>
    </row>
    <row r="74" spans="2:11" ht="12.75" customHeight="1" x14ac:dyDescent="0.25">
      <c r="I74" s="135" t="str">
        <f>IF($I73=$G78,"OK","CHECK IT")</f>
        <v>OK</v>
      </c>
      <c r="J74" s="18"/>
    </row>
    <row r="75" spans="2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66" t="s">
        <v>4</v>
      </c>
      <c r="H75" s="450" t="s">
        <v>37</v>
      </c>
      <c r="I75" s="451"/>
      <c r="J75" s="17"/>
      <c r="K75" s="15"/>
    </row>
    <row r="76" spans="2:11" s="2" customFormat="1" ht="12.75" customHeight="1" x14ac:dyDescent="0.25">
      <c r="B76" s="439" t="s">
        <v>6</v>
      </c>
      <c r="C76" s="439"/>
      <c r="D76" s="439"/>
      <c r="E76" s="439" t="s">
        <v>7</v>
      </c>
      <c r="F76" s="439"/>
      <c r="G76" s="67" t="s">
        <v>8</v>
      </c>
      <c r="H76" s="75">
        <v>0.12</v>
      </c>
      <c r="I76" s="31"/>
      <c r="J76" s="16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68" t="s">
        <v>14</v>
      </c>
      <c r="H77" s="66" t="s">
        <v>15</v>
      </c>
      <c r="I77" s="33" t="s">
        <v>16</v>
      </c>
      <c r="J77" s="16"/>
      <c r="K77" s="15"/>
    </row>
    <row r="78" spans="2:11" s="2" customFormat="1" ht="12.75" customHeight="1" x14ac:dyDescent="0.25">
      <c r="B78" s="2" t="s">
        <v>27</v>
      </c>
      <c r="C78" s="6">
        <v>16013</v>
      </c>
      <c r="D78" s="6">
        <v>5000</v>
      </c>
      <c r="E78" s="6">
        <f t="shared" ref="E78:E90" si="19">$C78*8.33%</f>
        <v>1333.8829000000001</v>
      </c>
      <c r="F78" s="6">
        <v>417</v>
      </c>
      <c r="G78" s="15">
        <f>$G$14+$G$33+$G$53+$G$73</f>
        <v>23422.412274972081</v>
      </c>
      <c r="H78" s="15">
        <f t="shared" ref="H78:H90" si="20">$E78-$F78</f>
        <v>916.88290000000006</v>
      </c>
      <c r="I78" s="31"/>
      <c r="J78" s="16"/>
      <c r="K78" s="15">
        <f>($G78)*($H$76/12)</f>
        <v>234.22412274972081</v>
      </c>
    </row>
    <row r="79" spans="2:11" s="2" customFormat="1" ht="12.75" customHeight="1" x14ac:dyDescent="0.25">
      <c r="B79" s="2" t="s">
        <v>28</v>
      </c>
      <c r="C79" s="6">
        <v>16013</v>
      </c>
      <c r="D79" s="6">
        <v>5000</v>
      </c>
      <c r="E79" s="6">
        <f t="shared" si="19"/>
        <v>1333.8829000000001</v>
      </c>
      <c r="F79" s="6">
        <v>417</v>
      </c>
      <c r="G79" s="15">
        <f t="shared" ref="G79:G90" si="21">$G78+$H78</f>
        <v>24339.295174972081</v>
      </c>
      <c r="H79" s="15">
        <f t="shared" si="20"/>
        <v>916.88290000000006</v>
      </c>
      <c r="I79" s="31"/>
      <c r="J79" s="16"/>
      <c r="K79" s="15">
        <f t="shared" ref="K79:K90" si="22">($G79)*($H$76/12)</f>
        <v>243.39295174972082</v>
      </c>
    </row>
    <row r="80" spans="2:11" s="2" customFormat="1" ht="12.75" customHeight="1" x14ac:dyDescent="0.25">
      <c r="B80" s="2" t="s">
        <v>119</v>
      </c>
      <c r="C80" s="6">
        <v>36508</v>
      </c>
      <c r="D80" s="6">
        <v>5000</v>
      </c>
      <c r="E80" s="6">
        <f t="shared" si="19"/>
        <v>3041.1163999999999</v>
      </c>
      <c r="F80" s="6">
        <v>0</v>
      </c>
      <c r="G80" s="15">
        <f t="shared" si="21"/>
        <v>25256.178074972082</v>
      </c>
      <c r="H80" s="15">
        <f t="shared" si="20"/>
        <v>3041.1163999999999</v>
      </c>
      <c r="I80" s="31"/>
      <c r="J80" s="16"/>
      <c r="K80" s="15">
        <f t="shared" si="22"/>
        <v>252.56178074972084</v>
      </c>
    </row>
    <row r="81" spans="2:11" s="2" customFormat="1" ht="12.75" customHeight="1" x14ac:dyDescent="0.25">
      <c r="B81" s="2" t="s">
        <v>29</v>
      </c>
      <c r="C81" s="6">
        <v>16013</v>
      </c>
      <c r="D81" s="6">
        <v>5000</v>
      </c>
      <c r="E81" s="6">
        <f t="shared" si="19"/>
        <v>1333.8829000000001</v>
      </c>
      <c r="F81" s="6">
        <v>417</v>
      </c>
      <c r="G81" s="15">
        <f t="shared" si="21"/>
        <v>28297.294474972081</v>
      </c>
      <c r="H81" s="15">
        <f t="shared" si="20"/>
        <v>916.88290000000006</v>
      </c>
      <c r="I81" s="31"/>
      <c r="J81" s="16"/>
      <c r="K81" s="15">
        <f t="shared" si="22"/>
        <v>282.9729447497208</v>
      </c>
    </row>
    <row r="82" spans="2:11" s="2" customFormat="1" ht="12.75" customHeight="1" x14ac:dyDescent="0.25">
      <c r="B82" s="2" t="s">
        <v>30</v>
      </c>
      <c r="C82" s="6">
        <v>16013</v>
      </c>
      <c r="D82" s="6">
        <v>5000</v>
      </c>
      <c r="E82" s="6">
        <f t="shared" si="19"/>
        <v>1333.8829000000001</v>
      </c>
      <c r="F82" s="6">
        <v>417</v>
      </c>
      <c r="G82" s="15">
        <f t="shared" si="21"/>
        <v>29214.177374972081</v>
      </c>
      <c r="H82" s="15">
        <f t="shared" si="20"/>
        <v>916.88290000000006</v>
      </c>
      <c r="I82" s="31"/>
      <c r="J82" s="16"/>
      <c r="K82" s="15">
        <f t="shared" si="22"/>
        <v>292.14177374972081</v>
      </c>
    </row>
    <row r="83" spans="2:11" s="2" customFormat="1" ht="12.75" customHeight="1" x14ac:dyDescent="0.25">
      <c r="B83" s="2" t="s">
        <v>31</v>
      </c>
      <c r="C83" s="6">
        <v>16013</v>
      </c>
      <c r="D83" s="6">
        <v>5000</v>
      </c>
      <c r="E83" s="6">
        <f t="shared" si="19"/>
        <v>1333.8829000000001</v>
      </c>
      <c r="F83" s="6">
        <v>417</v>
      </c>
      <c r="G83" s="15">
        <f t="shared" si="21"/>
        <v>30131.060274972082</v>
      </c>
      <c r="H83" s="15">
        <f t="shared" si="20"/>
        <v>916.88290000000006</v>
      </c>
      <c r="I83" s="31"/>
      <c r="J83" s="16"/>
      <c r="K83" s="15">
        <f t="shared" si="22"/>
        <v>301.31060274972083</v>
      </c>
    </row>
    <row r="84" spans="2:11" s="2" customFormat="1" ht="12.75" customHeight="1" x14ac:dyDescent="0.25">
      <c r="B84" s="2" t="s">
        <v>32</v>
      </c>
      <c r="C84" s="6">
        <v>17325</v>
      </c>
      <c r="D84" s="6">
        <v>5000</v>
      </c>
      <c r="E84" s="6">
        <f t="shared" si="19"/>
        <v>1443.1724999999999</v>
      </c>
      <c r="F84" s="6">
        <v>417</v>
      </c>
      <c r="G84" s="15">
        <f t="shared" si="21"/>
        <v>31047.943174972082</v>
      </c>
      <c r="H84" s="15">
        <f t="shared" si="20"/>
        <v>1026.1724999999999</v>
      </c>
      <c r="I84" s="31"/>
      <c r="J84" s="16"/>
      <c r="K84" s="15">
        <f t="shared" si="22"/>
        <v>310.47943174972085</v>
      </c>
    </row>
    <row r="85" spans="2:11" s="2" customFormat="1" ht="12.75" customHeight="1" x14ac:dyDescent="0.25">
      <c r="B85" s="2" t="s">
        <v>33</v>
      </c>
      <c r="C85" s="6">
        <v>17325</v>
      </c>
      <c r="D85" s="6">
        <v>5000</v>
      </c>
      <c r="E85" s="6">
        <f t="shared" si="19"/>
        <v>1443.1724999999999</v>
      </c>
      <c r="F85" s="6">
        <v>417</v>
      </c>
      <c r="G85" s="15">
        <f t="shared" si="21"/>
        <v>32074.115674972083</v>
      </c>
      <c r="H85" s="15">
        <f t="shared" si="20"/>
        <v>1026.1724999999999</v>
      </c>
      <c r="I85" s="31"/>
      <c r="J85" s="16"/>
      <c r="K85" s="15">
        <f t="shared" si="22"/>
        <v>320.74115674972086</v>
      </c>
    </row>
    <row r="86" spans="2:11" s="2" customFormat="1" ht="12.75" customHeight="1" x14ac:dyDescent="0.25">
      <c r="B86" s="2" t="s">
        <v>17</v>
      </c>
      <c r="C86" s="6">
        <v>17325</v>
      </c>
      <c r="D86" s="6">
        <v>5000</v>
      </c>
      <c r="E86" s="6">
        <f t="shared" si="19"/>
        <v>1443.1724999999999</v>
      </c>
      <c r="F86" s="6">
        <v>417</v>
      </c>
      <c r="G86" s="15">
        <f t="shared" si="21"/>
        <v>33100.288174972084</v>
      </c>
      <c r="H86" s="15">
        <f t="shared" si="20"/>
        <v>1026.1724999999999</v>
      </c>
      <c r="I86" s="31"/>
      <c r="J86" s="16"/>
      <c r="K86" s="15">
        <f t="shared" si="22"/>
        <v>331.00288174972087</v>
      </c>
    </row>
    <row r="87" spans="2:11" s="2" customFormat="1" ht="12.75" customHeight="1" x14ac:dyDescent="0.25">
      <c r="B87" s="2" t="s">
        <v>18</v>
      </c>
      <c r="C87" s="6">
        <v>17325</v>
      </c>
      <c r="D87" s="6">
        <v>5000</v>
      </c>
      <c r="E87" s="6">
        <f t="shared" si="19"/>
        <v>1443.1724999999999</v>
      </c>
      <c r="F87" s="6">
        <v>417</v>
      </c>
      <c r="G87" s="15">
        <f t="shared" si="21"/>
        <v>34126.460674972084</v>
      </c>
      <c r="H87" s="15">
        <f t="shared" si="20"/>
        <v>1026.1724999999999</v>
      </c>
      <c r="I87" s="31"/>
      <c r="J87" s="16"/>
      <c r="K87" s="15">
        <f t="shared" si="22"/>
        <v>341.26460674972083</v>
      </c>
    </row>
    <row r="88" spans="2:11" s="2" customFormat="1" ht="12.75" customHeight="1" x14ac:dyDescent="0.25">
      <c r="B88" s="2" t="s">
        <v>19</v>
      </c>
      <c r="C88" s="6">
        <v>17325</v>
      </c>
      <c r="D88" s="6">
        <v>5000</v>
      </c>
      <c r="E88" s="6">
        <f t="shared" si="19"/>
        <v>1443.1724999999999</v>
      </c>
      <c r="F88" s="6">
        <v>417</v>
      </c>
      <c r="G88" s="15">
        <f t="shared" si="21"/>
        <v>35152.633174972085</v>
      </c>
      <c r="H88" s="15">
        <f t="shared" si="20"/>
        <v>1026.1724999999999</v>
      </c>
      <c r="K88" s="15">
        <f t="shared" si="22"/>
        <v>351.52633174972084</v>
      </c>
    </row>
    <row r="89" spans="2:11" s="2" customFormat="1" ht="12.75" customHeight="1" x14ac:dyDescent="0.25">
      <c r="B89" s="2" t="s">
        <v>20</v>
      </c>
      <c r="C89" s="6">
        <v>17820</v>
      </c>
      <c r="D89" s="6">
        <v>5000</v>
      </c>
      <c r="E89" s="6">
        <f t="shared" si="19"/>
        <v>1484.4059999999999</v>
      </c>
      <c r="F89" s="6">
        <v>417</v>
      </c>
      <c r="G89" s="15">
        <f t="shared" si="21"/>
        <v>36178.805674972085</v>
      </c>
      <c r="H89" s="15">
        <f t="shared" si="20"/>
        <v>1067.4059999999999</v>
      </c>
      <c r="K89" s="15">
        <f t="shared" si="22"/>
        <v>361.78805674972085</v>
      </c>
    </row>
    <row r="90" spans="2:11" s="2" customFormat="1" ht="12.75" customHeight="1" thickBot="1" x14ac:dyDescent="0.3">
      <c r="B90" s="2" t="s">
        <v>21</v>
      </c>
      <c r="C90" s="6">
        <v>17820</v>
      </c>
      <c r="D90" s="6">
        <v>5000</v>
      </c>
      <c r="E90" s="6">
        <f t="shared" si="19"/>
        <v>1484.4059999999999</v>
      </c>
      <c r="F90" s="6">
        <v>417</v>
      </c>
      <c r="G90" s="15">
        <f t="shared" si="21"/>
        <v>37246.211674972088</v>
      </c>
      <c r="H90" s="15">
        <f t="shared" si="20"/>
        <v>1067.4059999999999</v>
      </c>
      <c r="K90" s="15">
        <f t="shared" si="22"/>
        <v>372.46211674972091</v>
      </c>
    </row>
    <row r="91" spans="2:11" s="2" customFormat="1" ht="12.75" customHeight="1" thickBot="1" x14ac:dyDescent="0.3">
      <c r="B91" s="7" t="s">
        <v>22</v>
      </c>
      <c r="C91" s="8">
        <f>SUM(C78:C90)</f>
        <v>238838</v>
      </c>
      <c r="D91" s="9" t="s">
        <v>23</v>
      </c>
      <c r="E91" s="8">
        <f>SUM(E78:E90)</f>
        <v>19895.205400000003</v>
      </c>
      <c r="F91" s="8">
        <f>SUM(F78:F90)</f>
        <v>5004</v>
      </c>
      <c r="G91" s="30">
        <f>SUM(G78:G90)</f>
        <v>399586.87587463704</v>
      </c>
      <c r="H91" s="30">
        <f>SUM(H78:H90)</f>
        <v>14891.205400000003</v>
      </c>
      <c r="I91" s="34">
        <f>H76/12</f>
        <v>0.01</v>
      </c>
      <c r="J91" s="19"/>
      <c r="K91" s="29">
        <f>SUM(K78:K90)</f>
        <v>3995.8687587463705</v>
      </c>
    </row>
    <row r="92" spans="2:11" s="2" customFormat="1" ht="12.75" customHeight="1" x14ac:dyDescent="0.25">
      <c r="G92" s="15"/>
      <c r="H92" s="15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G91*I91</f>
        <v>3995.8687587463705</v>
      </c>
      <c r="F93" s="2" t="s">
        <v>25</v>
      </c>
      <c r="G93" s="73">
        <f>$C93+$H91</f>
        <v>18887.074158746374</v>
      </c>
      <c r="H93" s="15"/>
      <c r="I93" s="15">
        <f>SUM($I$14,$G$33,$G$53,$G$73,$G$93)</f>
        <v>42309.486433718455</v>
      </c>
      <c r="J93" s="143" t="str">
        <f>IF($K91=$C93,"Intt OK","Intt CHECK IT")</f>
        <v>Intt OK</v>
      </c>
      <c r="K93" s="15"/>
    </row>
    <row r="94" spans="2:11" ht="12.75" customHeight="1" x14ac:dyDescent="0.25">
      <c r="I94" s="135" t="str">
        <f>IF($I93=$G98,"OK","CHECK IT")</f>
        <v>OK</v>
      </c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66" t="s">
        <v>4</v>
      </c>
      <c r="H95" s="445" t="s">
        <v>38</v>
      </c>
      <c r="I95" s="446"/>
      <c r="J95" s="20"/>
      <c r="K95" s="15"/>
    </row>
    <row r="96" spans="2:11" s="2" customFormat="1" ht="12.75" customHeight="1" x14ac:dyDescent="0.25">
      <c r="B96" s="439" t="s">
        <v>6</v>
      </c>
      <c r="C96" s="439"/>
      <c r="D96" s="439"/>
      <c r="E96" s="439" t="s">
        <v>7</v>
      </c>
      <c r="F96" s="439"/>
      <c r="G96" s="67" t="s">
        <v>8</v>
      </c>
      <c r="H96" s="77">
        <v>0.12</v>
      </c>
      <c r="I96" s="77">
        <v>0.11</v>
      </c>
      <c r="J96" s="21"/>
      <c r="K96" s="15"/>
    </row>
    <row r="97" spans="2:14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68" t="s">
        <v>14</v>
      </c>
      <c r="H97" s="66" t="s">
        <v>15</v>
      </c>
      <c r="I97" s="33" t="s">
        <v>16</v>
      </c>
      <c r="J97" s="17"/>
      <c r="K97" s="15"/>
    </row>
    <row r="98" spans="2:14" s="2" customFormat="1" ht="12.75" customHeight="1" x14ac:dyDescent="0.25">
      <c r="B98" s="2" t="s">
        <v>27</v>
      </c>
      <c r="C98" s="6">
        <v>16013</v>
      </c>
      <c r="D98" s="6">
        <v>5000</v>
      </c>
      <c r="E98" s="6">
        <f t="shared" ref="E98:E109" si="23">$C98*8.33%</f>
        <v>1333.8829000000001</v>
      </c>
      <c r="F98" s="6">
        <v>417</v>
      </c>
      <c r="G98" s="15">
        <f>$G$14+$G$33+$G$53+$G$73+$G$93</f>
        <v>42309.486433718455</v>
      </c>
      <c r="H98" s="15">
        <f t="shared" ref="H98:H109" si="24">$E98-$F98</f>
        <v>916.88290000000006</v>
      </c>
      <c r="I98" s="36">
        <v>0.12</v>
      </c>
      <c r="J98" s="22"/>
      <c r="K98" s="15">
        <f>($G98)*($H$96/12)</f>
        <v>423.09486433718456</v>
      </c>
    </row>
    <row r="99" spans="2:14" s="2" customFormat="1" ht="12.75" customHeight="1" x14ac:dyDescent="0.25">
      <c r="B99" s="2" t="s">
        <v>28</v>
      </c>
      <c r="C99" s="6">
        <v>16013</v>
      </c>
      <c r="D99" s="6">
        <v>5000</v>
      </c>
      <c r="E99" s="6">
        <f t="shared" si="23"/>
        <v>1333.8829000000001</v>
      </c>
      <c r="F99" s="6">
        <v>417</v>
      </c>
      <c r="G99" s="15">
        <f t="shared" ref="G99:G109" si="25">$G98+$H98</f>
        <v>43226.369333718452</v>
      </c>
      <c r="H99" s="15">
        <f t="shared" si="24"/>
        <v>916.88290000000006</v>
      </c>
      <c r="I99" s="31"/>
      <c r="J99" s="16"/>
      <c r="K99" s="15">
        <f t="shared" ref="K99:K100" si="26">($G99)*($H$96/12)</f>
        <v>432.26369333718452</v>
      </c>
    </row>
    <row r="100" spans="2:14" s="2" customFormat="1" ht="12.75" customHeight="1" x14ac:dyDescent="0.25">
      <c r="B100" s="2" t="s">
        <v>29</v>
      </c>
      <c r="C100" s="6">
        <v>16013</v>
      </c>
      <c r="D100" s="6">
        <v>5000</v>
      </c>
      <c r="E100" s="6">
        <f t="shared" si="23"/>
        <v>1333.8829000000001</v>
      </c>
      <c r="F100" s="6">
        <v>417</v>
      </c>
      <c r="G100" s="15">
        <f t="shared" si="25"/>
        <v>44143.252233718449</v>
      </c>
      <c r="H100" s="15">
        <f t="shared" si="24"/>
        <v>916.88290000000006</v>
      </c>
      <c r="I100" s="31"/>
      <c r="J100" s="16"/>
      <c r="K100" s="15">
        <f t="shared" si="26"/>
        <v>441.43252233718448</v>
      </c>
    </row>
    <row r="101" spans="2:14" s="2" customFormat="1" ht="12.75" customHeight="1" x14ac:dyDescent="0.25">
      <c r="B101" s="2" t="s">
        <v>30</v>
      </c>
      <c r="C101" s="6">
        <v>16013</v>
      </c>
      <c r="D101" s="6">
        <v>5000</v>
      </c>
      <c r="E101" s="6">
        <f t="shared" si="23"/>
        <v>1333.8829000000001</v>
      </c>
      <c r="F101" s="6">
        <v>417</v>
      </c>
      <c r="G101" s="15">
        <f t="shared" si="25"/>
        <v>45060.135133718446</v>
      </c>
      <c r="H101" s="15">
        <f t="shared" si="24"/>
        <v>916.88290000000006</v>
      </c>
      <c r="I101" s="36">
        <v>0.11</v>
      </c>
      <c r="J101" s="16"/>
      <c r="K101" s="15">
        <f>($G101)*($I$96/12)</f>
        <v>413.0512387257524</v>
      </c>
    </row>
    <row r="102" spans="2:14" s="2" customFormat="1" ht="12.75" customHeight="1" x14ac:dyDescent="0.25">
      <c r="B102" s="2" t="s">
        <v>31</v>
      </c>
      <c r="C102" s="6">
        <v>16013</v>
      </c>
      <c r="D102" s="6">
        <v>5000</v>
      </c>
      <c r="E102" s="6">
        <f t="shared" si="23"/>
        <v>1333.8829000000001</v>
      </c>
      <c r="F102" s="6">
        <v>417</v>
      </c>
      <c r="G102" s="15">
        <f t="shared" si="25"/>
        <v>45977.018033718443</v>
      </c>
      <c r="H102" s="15">
        <f t="shared" si="24"/>
        <v>916.88290000000006</v>
      </c>
      <c r="I102" s="31"/>
      <c r="J102" s="16"/>
      <c r="K102" s="15">
        <f t="shared" ref="K102:K109" si="27">($G102)*($I$96/12)</f>
        <v>421.45599864241905</v>
      </c>
    </row>
    <row r="103" spans="2:14" s="2" customFormat="1" ht="12.75" customHeight="1" x14ac:dyDescent="0.25">
      <c r="B103" s="2" t="s">
        <v>32</v>
      </c>
      <c r="C103" s="6">
        <v>17325</v>
      </c>
      <c r="D103" s="6">
        <v>5000</v>
      </c>
      <c r="E103" s="6">
        <f t="shared" si="23"/>
        <v>1443.1724999999999</v>
      </c>
      <c r="F103" s="6">
        <v>417</v>
      </c>
      <c r="G103" s="15">
        <f t="shared" si="25"/>
        <v>46893.90093371844</v>
      </c>
      <c r="H103" s="15">
        <f t="shared" si="24"/>
        <v>1026.1724999999999</v>
      </c>
      <c r="I103" s="31"/>
      <c r="J103" s="16"/>
      <c r="K103" s="15">
        <f t="shared" si="27"/>
        <v>429.8607585590857</v>
      </c>
    </row>
    <row r="104" spans="2:14" s="2" customFormat="1" ht="12.75" customHeight="1" x14ac:dyDescent="0.25">
      <c r="B104" s="2" t="s">
        <v>33</v>
      </c>
      <c r="C104" s="6">
        <v>17325</v>
      </c>
      <c r="D104" s="6">
        <v>5000</v>
      </c>
      <c r="E104" s="6">
        <f t="shared" si="23"/>
        <v>1443.1724999999999</v>
      </c>
      <c r="F104" s="6">
        <v>417</v>
      </c>
      <c r="G104" s="15">
        <f t="shared" si="25"/>
        <v>47920.07343371844</v>
      </c>
      <c r="H104" s="15">
        <f t="shared" si="24"/>
        <v>1026.1724999999999</v>
      </c>
      <c r="I104" s="31"/>
      <c r="J104" s="16"/>
      <c r="K104" s="15">
        <f t="shared" si="27"/>
        <v>439.26733980908568</v>
      </c>
    </row>
    <row r="105" spans="2:14" s="2" customFormat="1" ht="12.75" customHeight="1" x14ac:dyDescent="0.25">
      <c r="B105" s="2" t="s">
        <v>17</v>
      </c>
      <c r="C105" s="6">
        <v>17325</v>
      </c>
      <c r="D105" s="6">
        <v>5000</v>
      </c>
      <c r="E105" s="6">
        <f t="shared" si="23"/>
        <v>1443.1724999999999</v>
      </c>
      <c r="F105" s="6">
        <v>417</v>
      </c>
      <c r="G105" s="15">
        <f t="shared" si="25"/>
        <v>48946.245933718441</v>
      </c>
      <c r="H105" s="15">
        <f t="shared" si="24"/>
        <v>1026.1724999999999</v>
      </c>
      <c r="I105" s="31"/>
      <c r="J105" s="16"/>
      <c r="K105" s="15">
        <f t="shared" si="27"/>
        <v>448.67392105908573</v>
      </c>
    </row>
    <row r="106" spans="2:14" s="2" customFormat="1" ht="12.75" customHeight="1" x14ac:dyDescent="0.25">
      <c r="B106" s="2" t="s">
        <v>18</v>
      </c>
      <c r="C106" s="6">
        <v>17325</v>
      </c>
      <c r="D106" s="6">
        <v>5000</v>
      </c>
      <c r="E106" s="6">
        <f t="shared" si="23"/>
        <v>1443.1724999999999</v>
      </c>
      <c r="F106" s="6">
        <v>417</v>
      </c>
      <c r="G106" s="15">
        <f t="shared" si="25"/>
        <v>49972.418433718442</v>
      </c>
      <c r="H106" s="15">
        <f t="shared" si="24"/>
        <v>1026.1724999999999</v>
      </c>
      <c r="I106" s="31"/>
      <c r="J106" s="16"/>
      <c r="K106" s="15">
        <f t="shared" si="27"/>
        <v>458.08050230908572</v>
      </c>
    </row>
    <row r="107" spans="2:14" s="2" customFormat="1" ht="12.75" customHeight="1" x14ac:dyDescent="0.25">
      <c r="B107" s="2" t="s">
        <v>19</v>
      </c>
      <c r="C107" s="6">
        <v>17325</v>
      </c>
      <c r="D107" s="6">
        <v>5000</v>
      </c>
      <c r="E107" s="6">
        <f t="shared" si="23"/>
        <v>1443.1724999999999</v>
      </c>
      <c r="F107" s="6">
        <v>417</v>
      </c>
      <c r="G107" s="15">
        <f t="shared" si="25"/>
        <v>50998.590933718442</v>
      </c>
      <c r="H107" s="15">
        <f t="shared" si="24"/>
        <v>1026.1724999999999</v>
      </c>
      <c r="K107" s="15">
        <f t="shared" si="27"/>
        <v>467.4870835590857</v>
      </c>
    </row>
    <row r="108" spans="2:14" s="2" customFormat="1" ht="12.75" customHeight="1" x14ac:dyDescent="0.25">
      <c r="B108" s="2" t="s">
        <v>20</v>
      </c>
      <c r="C108" s="6">
        <v>17820</v>
      </c>
      <c r="D108" s="6">
        <v>5000</v>
      </c>
      <c r="E108" s="6">
        <f t="shared" si="23"/>
        <v>1484.4059999999999</v>
      </c>
      <c r="F108" s="6">
        <v>417</v>
      </c>
      <c r="G108" s="15">
        <f t="shared" si="25"/>
        <v>52024.763433718443</v>
      </c>
      <c r="H108" s="15">
        <f t="shared" si="24"/>
        <v>1067.4059999999999</v>
      </c>
      <c r="K108" s="15">
        <f t="shared" si="27"/>
        <v>476.89366480908575</v>
      </c>
    </row>
    <row r="109" spans="2:14" s="2" customFormat="1" ht="12.75" customHeight="1" x14ac:dyDescent="0.25">
      <c r="B109" s="2" t="s">
        <v>21</v>
      </c>
      <c r="C109" s="6">
        <v>17820</v>
      </c>
      <c r="D109" s="6">
        <v>5000</v>
      </c>
      <c r="E109" s="6">
        <f t="shared" si="23"/>
        <v>1484.4059999999999</v>
      </c>
      <c r="F109" s="6">
        <v>417</v>
      </c>
      <c r="G109" s="15">
        <f t="shared" si="25"/>
        <v>53092.169433718445</v>
      </c>
      <c r="H109" s="15">
        <f t="shared" si="24"/>
        <v>1067.4059999999999</v>
      </c>
      <c r="K109" s="15">
        <f t="shared" si="27"/>
        <v>486.67821980908576</v>
      </c>
    </row>
    <row r="110" spans="2:14" s="2" customFormat="1" ht="12.75" customHeight="1" x14ac:dyDescent="0.25">
      <c r="B110" s="7" t="s">
        <v>22</v>
      </c>
      <c r="C110" s="8">
        <f>SUM(C98:C109)</f>
        <v>202330</v>
      </c>
      <c r="D110" s="9" t="s">
        <v>23</v>
      </c>
      <c r="E110" s="8">
        <f t="shared" ref="E110:F110" si="28">SUM(E98:E109)</f>
        <v>16854.089</v>
      </c>
      <c r="F110" s="8">
        <f t="shared" si="28"/>
        <v>5004</v>
      </c>
      <c r="G110" s="30">
        <f>SUM(G98:G109)</f>
        <v>570564.42370462127</v>
      </c>
      <c r="H110" s="30">
        <f>SUM(H98:H109)</f>
        <v>11850.089</v>
      </c>
      <c r="I110" s="37"/>
      <c r="J110" s="23"/>
      <c r="K110" s="30">
        <f>SUM(K98:K109)</f>
        <v>5338.2398072933256</v>
      </c>
    </row>
    <row r="111" spans="2:14" s="2" customFormat="1" ht="12.75" customHeight="1" x14ac:dyDescent="0.25">
      <c r="G111" s="15"/>
      <c r="H111" s="15"/>
      <c r="I111" s="31"/>
      <c r="J111" s="16"/>
      <c r="K111" s="42"/>
    </row>
    <row r="112" spans="2:14" s="2" customFormat="1" ht="12.75" customHeight="1" x14ac:dyDescent="0.25">
      <c r="B112" s="2" t="s">
        <v>24</v>
      </c>
      <c r="C112" s="73">
        <f>((G98+G99+G100)*H96+(G101+G102+G103+G104+G105+G106+G107+G108+G109)*I96)/12</f>
        <v>5338.2398072933247</v>
      </c>
      <c r="D112" s="14"/>
      <c r="E112" s="10"/>
      <c r="F112" s="2" t="s">
        <v>25</v>
      </c>
      <c r="G112" s="73">
        <f>$C112+$H110</f>
        <v>17188.328807293325</v>
      </c>
      <c r="H112" s="15"/>
      <c r="I112" s="15">
        <f>SUM($I$14,$G$33,$G$53,$G$73,$G$93,$G$112)</f>
        <v>59497.815241011776</v>
      </c>
      <c r="J112" s="143" t="str">
        <f>IF($K110=$C112,"Intt OK","Intt CHECK IT")</f>
        <v>Intt CHECK IT</v>
      </c>
      <c r="K112" s="15"/>
      <c r="M112" s="14">
        <f>((P101+P102+P103+P104+P105+P106+P107+P108+P109)*11%)/12</f>
        <v>0</v>
      </c>
      <c r="N112" s="14"/>
    </row>
    <row r="113" spans="2:11" s="2" customFormat="1" ht="12.75" customHeight="1" x14ac:dyDescent="0.25">
      <c r="D113" s="14"/>
      <c r="G113" s="15"/>
      <c r="H113" s="15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66" t="s">
        <v>4</v>
      </c>
      <c r="H114" s="445" t="s">
        <v>39</v>
      </c>
      <c r="I114" s="446"/>
      <c r="J114" s="20"/>
      <c r="K114" s="15"/>
    </row>
    <row r="115" spans="2:11" s="2" customFormat="1" ht="12.75" customHeight="1" x14ac:dyDescent="0.25">
      <c r="B115" s="439" t="s">
        <v>6</v>
      </c>
      <c r="C115" s="439"/>
      <c r="D115" s="439"/>
      <c r="E115" s="439" t="s">
        <v>7</v>
      </c>
      <c r="F115" s="439"/>
      <c r="G115" s="67" t="s">
        <v>8</v>
      </c>
      <c r="H115" s="70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68" t="s">
        <v>14</v>
      </c>
      <c r="H116" s="66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19148</v>
      </c>
      <c r="D117" s="6">
        <v>5000</v>
      </c>
      <c r="E117" s="6">
        <f t="shared" ref="E117:E128" si="29">$C117*8.33%</f>
        <v>1595.0283999999999</v>
      </c>
      <c r="F117" s="6">
        <v>417</v>
      </c>
      <c r="G117" s="15">
        <f>$G$14+$G$33+$G$53+$G$73+$G$93+$G$112</f>
        <v>59497.815241011776</v>
      </c>
      <c r="H117" s="15">
        <f t="shared" ref="H117:H128" si="30">$E117-$F117</f>
        <v>1178.0283999999999</v>
      </c>
      <c r="I117" s="31"/>
      <c r="J117" s="16"/>
      <c r="K117" s="15">
        <f>($G117)*($H$115/12)</f>
        <v>471.02437065800996</v>
      </c>
    </row>
    <row r="118" spans="2:11" s="2" customFormat="1" ht="12.75" customHeight="1" x14ac:dyDescent="0.25">
      <c r="B118" s="2" t="s">
        <v>28</v>
      </c>
      <c r="C118" s="6">
        <v>19148</v>
      </c>
      <c r="D118" s="6">
        <v>5000</v>
      </c>
      <c r="E118" s="6">
        <f t="shared" si="29"/>
        <v>1595.0283999999999</v>
      </c>
      <c r="F118" s="6">
        <v>417</v>
      </c>
      <c r="G118" s="15">
        <f t="shared" ref="G118:G128" si="31">$G117+$H117</f>
        <v>60675.843641011779</v>
      </c>
      <c r="H118" s="15">
        <f t="shared" si="30"/>
        <v>1178.0283999999999</v>
      </c>
      <c r="I118" s="31"/>
      <c r="J118" s="16"/>
      <c r="K118" s="15">
        <f t="shared" ref="K118:K128" si="32">($G118)*($H$115/12)</f>
        <v>480.35042882467661</v>
      </c>
    </row>
    <row r="119" spans="2:11" s="2" customFormat="1" ht="12.75" customHeight="1" x14ac:dyDescent="0.25">
      <c r="B119" s="2" t="s">
        <v>29</v>
      </c>
      <c r="C119" s="6">
        <v>19148</v>
      </c>
      <c r="D119" s="6">
        <v>5000</v>
      </c>
      <c r="E119" s="6">
        <f t="shared" si="29"/>
        <v>1595.0283999999999</v>
      </c>
      <c r="F119" s="6">
        <v>417</v>
      </c>
      <c r="G119" s="15">
        <f t="shared" si="31"/>
        <v>61853.872041011782</v>
      </c>
      <c r="H119" s="15">
        <f t="shared" si="30"/>
        <v>1178.0283999999999</v>
      </c>
      <c r="I119" s="31"/>
      <c r="J119" s="16"/>
      <c r="K119" s="15">
        <f t="shared" si="32"/>
        <v>489.67648699134332</v>
      </c>
    </row>
    <row r="120" spans="2:11" s="2" customFormat="1" ht="12.75" customHeight="1" x14ac:dyDescent="0.25">
      <c r="B120" s="2" t="s">
        <v>30</v>
      </c>
      <c r="C120" s="6">
        <v>19148</v>
      </c>
      <c r="D120" s="6">
        <v>6500</v>
      </c>
      <c r="E120" s="6">
        <f t="shared" si="29"/>
        <v>1595.0283999999999</v>
      </c>
      <c r="F120" s="6">
        <v>541</v>
      </c>
      <c r="G120" s="15">
        <f t="shared" si="31"/>
        <v>63031.900441011785</v>
      </c>
      <c r="H120" s="15">
        <f t="shared" si="30"/>
        <v>1054.0283999999999</v>
      </c>
      <c r="I120" s="31"/>
      <c r="J120" s="16"/>
      <c r="K120" s="15">
        <f t="shared" si="32"/>
        <v>499.00254515800998</v>
      </c>
    </row>
    <row r="121" spans="2:11" s="2" customFormat="1" ht="12.75" customHeight="1" x14ac:dyDescent="0.25">
      <c r="B121" s="2" t="s">
        <v>31</v>
      </c>
      <c r="C121" s="6">
        <v>19564</v>
      </c>
      <c r="D121" s="6">
        <v>6500</v>
      </c>
      <c r="E121" s="6">
        <f t="shared" si="29"/>
        <v>1629.6812</v>
      </c>
      <c r="F121" s="6">
        <v>541</v>
      </c>
      <c r="G121" s="15">
        <f t="shared" si="31"/>
        <v>64085.928841011788</v>
      </c>
      <c r="H121" s="15">
        <f t="shared" si="30"/>
        <v>1088.6812</v>
      </c>
      <c r="I121" s="31"/>
      <c r="J121" s="16"/>
      <c r="K121" s="15">
        <f t="shared" si="32"/>
        <v>507.34693665801001</v>
      </c>
    </row>
    <row r="122" spans="2:11" s="2" customFormat="1" ht="12.75" customHeight="1" x14ac:dyDescent="0.25">
      <c r="B122" s="2" t="s">
        <v>32</v>
      </c>
      <c r="C122" s="6">
        <v>19564</v>
      </c>
      <c r="D122" s="6">
        <v>6500</v>
      </c>
      <c r="E122" s="6">
        <f t="shared" si="29"/>
        <v>1629.6812</v>
      </c>
      <c r="F122" s="6">
        <v>541</v>
      </c>
      <c r="G122" s="15">
        <f t="shared" si="31"/>
        <v>65174.610041011787</v>
      </c>
      <c r="H122" s="15">
        <f t="shared" si="30"/>
        <v>1088.6812</v>
      </c>
      <c r="I122" s="31"/>
      <c r="J122" s="16"/>
      <c r="K122" s="15">
        <f t="shared" si="32"/>
        <v>515.96566282467666</v>
      </c>
    </row>
    <row r="123" spans="2:11" s="2" customFormat="1" ht="12.75" customHeight="1" x14ac:dyDescent="0.25">
      <c r="B123" s="2" t="s">
        <v>33</v>
      </c>
      <c r="C123" s="6">
        <v>19564</v>
      </c>
      <c r="D123" s="6">
        <v>6500</v>
      </c>
      <c r="E123" s="6">
        <f t="shared" si="29"/>
        <v>1629.6812</v>
      </c>
      <c r="F123" s="6">
        <v>541</v>
      </c>
      <c r="G123" s="15">
        <f t="shared" si="31"/>
        <v>66263.291241011786</v>
      </c>
      <c r="H123" s="15">
        <f t="shared" si="30"/>
        <v>1088.6812</v>
      </c>
      <c r="I123" s="31"/>
      <c r="J123" s="16"/>
      <c r="K123" s="15">
        <f t="shared" si="32"/>
        <v>524.5843889913433</v>
      </c>
    </row>
    <row r="124" spans="2:11" s="2" customFormat="1" ht="12.75" customHeight="1" x14ac:dyDescent="0.25">
      <c r="B124" s="2" t="s">
        <v>17</v>
      </c>
      <c r="C124" s="6">
        <v>19564</v>
      </c>
      <c r="D124" s="6">
        <v>6500</v>
      </c>
      <c r="E124" s="6">
        <f t="shared" si="29"/>
        <v>1629.6812</v>
      </c>
      <c r="F124" s="6">
        <v>541</v>
      </c>
      <c r="G124" s="15">
        <f t="shared" si="31"/>
        <v>67351.972441011792</v>
      </c>
      <c r="H124" s="15">
        <f t="shared" si="30"/>
        <v>1088.6812</v>
      </c>
      <c r="I124" s="31"/>
      <c r="J124" s="16"/>
      <c r="K124" s="15">
        <f t="shared" si="32"/>
        <v>533.20311515801006</v>
      </c>
    </row>
    <row r="125" spans="2:11" s="2" customFormat="1" ht="12.75" customHeight="1" x14ac:dyDescent="0.25">
      <c r="B125" s="2" t="s">
        <v>18</v>
      </c>
      <c r="C125" s="6">
        <v>19564</v>
      </c>
      <c r="D125" s="6">
        <v>6500</v>
      </c>
      <c r="E125" s="6">
        <f t="shared" si="29"/>
        <v>1629.6812</v>
      </c>
      <c r="F125" s="6">
        <v>541</v>
      </c>
      <c r="G125" s="15">
        <f t="shared" si="31"/>
        <v>68440.653641011799</v>
      </c>
      <c r="H125" s="15">
        <f t="shared" si="30"/>
        <v>1088.6812</v>
      </c>
      <c r="I125" s="31"/>
      <c r="J125" s="16"/>
      <c r="K125" s="15">
        <f t="shared" si="32"/>
        <v>541.82184132467683</v>
      </c>
    </row>
    <row r="126" spans="2:11" s="2" customFormat="1" ht="12.75" customHeight="1" x14ac:dyDescent="0.25">
      <c r="B126" s="2" t="s">
        <v>19</v>
      </c>
      <c r="C126" s="6">
        <v>19564</v>
      </c>
      <c r="D126" s="6">
        <v>6500</v>
      </c>
      <c r="E126" s="6">
        <f t="shared" si="29"/>
        <v>1629.6812</v>
      </c>
      <c r="F126" s="6">
        <v>541</v>
      </c>
      <c r="G126" s="15">
        <f t="shared" si="31"/>
        <v>69529.334841011805</v>
      </c>
      <c r="H126" s="15">
        <f t="shared" si="30"/>
        <v>1088.6812</v>
      </c>
      <c r="K126" s="15">
        <f t="shared" si="32"/>
        <v>550.44056749134347</v>
      </c>
    </row>
    <row r="127" spans="2:11" s="2" customFormat="1" ht="12.75" customHeight="1" x14ac:dyDescent="0.25">
      <c r="B127" s="2" t="s">
        <v>20</v>
      </c>
      <c r="C127" s="6">
        <v>20093</v>
      </c>
      <c r="D127" s="6">
        <v>6500</v>
      </c>
      <c r="E127" s="6">
        <f t="shared" si="29"/>
        <v>1673.7468999999999</v>
      </c>
      <c r="F127" s="6">
        <v>541</v>
      </c>
      <c r="G127" s="15">
        <f t="shared" si="31"/>
        <v>70618.016041011811</v>
      </c>
      <c r="H127" s="15">
        <f t="shared" si="30"/>
        <v>1132.7468999999999</v>
      </c>
      <c r="K127" s="15">
        <f t="shared" si="32"/>
        <v>559.05929365801023</v>
      </c>
    </row>
    <row r="128" spans="2:11" s="2" customFormat="1" ht="12.75" customHeight="1" x14ac:dyDescent="0.25">
      <c r="B128" s="2" t="s">
        <v>21</v>
      </c>
      <c r="C128" s="6">
        <v>20093</v>
      </c>
      <c r="D128" s="6">
        <v>6500</v>
      </c>
      <c r="E128" s="6">
        <f t="shared" si="29"/>
        <v>1673.7468999999999</v>
      </c>
      <c r="F128" s="6">
        <v>541</v>
      </c>
      <c r="G128" s="15">
        <f t="shared" si="31"/>
        <v>71750.76294101181</v>
      </c>
      <c r="H128" s="15">
        <f t="shared" si="30"/>
        <v>1132.7468999999999</v>
      </c>
      <c r="K128" s="15">
        <f t="shared" si="32"/>
        <v>568.02687328301022</v>
      </c>
    </row>
    <row r="129" spans="2:11" s="2" customFormat="1" ht="12.75" customHeight="1" x14ac:dyDescent="0.25">
      <c r="B129" s="7" t="s">
        <v>22</v>
      </c>
      <c r="C129" s="8">
        <f>SUM(C117:C128)</f>
        <v>234162</v>
      </c>
      <c r="D129" s="9" t="s">
        <v>23</v>
      </c>
      <c r="E129" s="8">
        <f>SUM(E117:E128)</f>
        <v>19505.694599999992</v>
      </c>
      <c r="F129" s="8">
        <f>SUM(F117:F128)</f>
        <v>6120</v>
      </c>
      <c r="G129" s="30">
        <f>SUM(G117:G128)</f>
        <v>788274.00139214145</v>
      </c>
      <c r="H129" s="30">
        <f>SUM(H117:H128)</f>
        <v>13385.694599999999</v>
      </c>
      <c r="I129" s="38">
        <f>H115/12</f>
        <v>7.9166666666666673E-3</v>
      </c>
      <c r="J129" s="23"/>
      <c r="K129" s="30">
        <f>SUM(K117:K128)</f>
        <v>6240.5025110211209</v>
      </c>
    </row>
    <row r="130" spans="2:11" s="2" customFormat="1" ht="12.75" customHeight="1" x14ac:dyDescent="0.25">
      <c r="G130" s="15"/>
      <c r="H130" s="15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73">
        <f>G129*I129</f>
        <v>6240.50251102112</v>
      </c>
      <c r="F131" s="2" t="s">
        <v>25</v>
      </c>
      <c r="G131" s="73">
        <f>$C131+$H129</f>
        <v>19626.19711102112</v>
      </c>
      <c r="H131" s="15"/>
      <c r="I131" s="15">
        <f>SUM($I$14,$G$33,$G$53,$G$73,$G$93,$G$112,$G$131)</f>
        <v>79124.012352032893</v>
      </c>
      <c r="J131" s="143" t="str">
        <f>IF($K129=$C131,"Intt OK","Intt CHECK IT")</f>
        <v>Intt OK</v>
      </c>
      <c r="K131" s="15"/>
    </row>
    <row r="132" spans="2:11" ht="12.75" customHeight="1" x14ac:dyDescent="0.25">
      <c r="I132" s="135" t="str">
        <f>IF($I131=$G136,"OK","CHECK IT")</f>
        <v>OK</v>
      </c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66" t="s">
        <v>4</v>
      </c>
      <c r="H133" s="445" t="s">
        <v>41</v>
      </c>
      <c r="I133" s="446"/>
      <c r="J133" s="20"/>
      <c r="K133" s="15"/>
    </row>
    <row r="134" spans="2:11" s="2" customFormat="1" ht="12.75" customHeight="1" x14ac:dyDescent="0.25">
      <c r="B134" s="439" t="s">
        <v>6</v>
      </c>
      <c r="C134" s="439"/>
      <c r="D134" s="439"/>
      <c r="E134" s="439" t="s">
        <v>7</v>
      </c>
      <c r="F134" s="439"/>
      <c r="G134" s="67" t="s">
        <v>8</v>
      </c>
      <c r="H134" s="70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68" t="s">
        <v>14</v>
      </c>
      <c r="H135" s="66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20093</v>
      </c>
      <c r="D136" s="6">
        <v>6500</v>
      </c>
      <c r="E136" s="6">
        <f t="shared" ref="E136:E147" si="33">$C136*8.33%</f>
        <v>1673.7468999999999</v>
      </c>
      <c r="F136" s="6">
        <v>541</v>
      </c>
      <c r="G136" s="15">
        <f>$G$14+$G$33+$G$53+$G$73+$G$93+$G$112+$G$131</f>
        <v>79124.012352032893</v>
      </c>
      <c r="H136" s="15">
        <f t="shared" ref="H136:H147" si="34">$E136-$F136</f>
        <v>1132.7468999999999</v>
      </c>
      <c r="I136" s="31"/>
      <c r="J136" s="16"/>
      <c r="K136" s="15">
        <f>($G136)*($H$134/12)</f>
        <v>626.3984311202604</v>
      </c>
    </row>
    <row r="137" spans="2:11" s="2" customFormat="1" ht="12.75" customHeight="1" x14ac:dyDescent="0.25">
      <c r="B137" s="2" t="s">
        <v>28</v>
      </c>
      <c r="C137" s="6">
        <v>20093</v>
      </c>
      <c r="D137" s="6">
        <v>6500</v>
      </c>
      <c r="E137" s="6">
        <f t="shared" si="33"/>
        <v>1673.7468999999999</v>
      </c>
      <c r="F137" s="6">
        <v>541</v>
      </c>
      <c r="G137" s="15">
        <f t="shared" ref="G137:G147" si="35">$G136+$H136</f>
        <v>80256.759252032891</v>
      </c>
      <c r="H137" s="15">
        <f t="shared" si="34"/>
        <v>1132.7468999999999</v>
      </c>
      <c r="I137" s="31"/>
      <c r="J137" s="16"/>
      <c r="K137" s="15">
        <f t="shared" ref="K137:K147" si="36">($G137)*($H$134/12)</f>
        <v>635.36601074526038</v>
      </c>
    </row>
    <row r="138" spans="2:11" s="2" customFormat="1" ht="12.75" customHeight="1" x14ac:dyDescent="0.25">
      <c r="B138" s="2" t="s">
        <v>29</v>
      </c>
      <c r="C138" s="6">
        <v>20093</v>
      </c>
      <c r="D138" s="6">
        <v>6500</v>
      </c>
      <c r="E138" s="6">
        <f t="shared" si="33"/>
        <v>1673.7468999999999</v>
      </c>
      <c r="F138" s="6">
        <v>541</v>
      </c>
      <c r="G138" s="15">
        <f t="shared" si="35"/>
        <v>81389.506152032889</v>
      </c>
      <c r="H138" s="15">
        <f t="shared" si="34"/>
        <v>1132.7468999999999</v>
      </c>
      <c r="I138" s="31"/>
      <c r="J138" s="16"/>
      <c r="K138" s="15">
        <f t="shared" si="36"/>
        <v>644.33359037026048</v>
      </c>
    </row>
    <row r="139" spans="2:11" s="2" customFormat="1" ht="12.75" customHeight="1" x14ac:dyDescent="0.25">
      <c r="B139" s="2" t="s">
        <v>30</v>
      </c>
      <c r="C139" s="6">
        <v>20093</v>
      </c>
      <c r="D139" s="6">
        <v>6500</v>
      </c>
      <c r="E139" s="6">
        <f t="shared" si="33"/>
        <v>1673.7468999999999</v>
      </c>
      <c r="F139" s="6">
        <v>541</v>
      </c>
      <c r="G139" s="15">
        <f t="shared" si="35"/>
        <v>82522.253052032887</v>
      </c>
      <c r="H139" s="15">
        <f t="shared" si="34"/>
        <v>1132.7468999999999</v>
      </c>
      <c r="I139" s="31"/>
      <c r="J139" s="16"/>
      <c r="K139" s="15">
        <f t="shared" si="36"/>
        <v>653.30116999526047</v>
      </c>
    </row>
    <row r="140" spans="2:11" s="2" customFormat="1" ht="12.75" customHeight="1" x14ac:dyDescent="0.25">
      <c r="B140" s="2" t="s">
        <v>31</v>
      </c>
      <c r="C140" s="6">
        <v>20093</v>
      </c>
      <c r="D140" s="6">
        <v>6500</v>
      </c>
      <c r="E140" s="6">
        <f t="shared" si="33"/>
        <v>1673.7468999999999</v>
      </c>
      <c r="F140" s="6">
        <v>541</v>
      </c>
      <c r="G140" s="15">
        <f t="shared" si="35"/>
        <v>83654.999952032886</v>
      </c>
      <c r="H140" s="15">
        <f t="shared" si="34"/>
        <v>1132.7468999999999</v>
      </c>
      <c r="I140" s="31"/>
      <c r="J140" s="16"/>
      <c r="K140" s="15">
        <f t="shared" si="36"/>
        <v>662.26874962026045</v>
      </c>
    </row>
    <row r="141" spans="2:11" s="2" customFormat="1" ht="12.75" customHeight="1" x14ac:dyDescent="0.25">
      <c r="B141" s="2" t="s">
        <v>32</v>
      </c>
      <c r="C141" s="6">
        <v>20093</v>
      </c>
      <c r="D141" s="6">
        <v>6500</v>
      </c>
      <c r="E141" s="6">
        <f t="shared" si="33"/>
        <v>1673.7468999999999</v>
      </c>
      <c r="F141" s="6">
        <v>541</v>
      </c>
      <c r="G141" s="15">
        <f t="shared" si="35"/>
        <v>84787.746852032884</v>
      </c>
      <c r="H141" s="15">
        <f t="shared" si="34"/>
        <v>1132.7468999999999</v>
      </c>
      <c r="I141" s="31"/>
      <c r="J141" s="16"/>
      <c r="K141" s="15">
        <f t="shared" si="36"/>
        <v>671.23632924526044</v>
      </c>
    </row>
    <row r="142" spans="2:11" s="2" customFormat="1" ht="12.75" customHeight="1" x14ac:dyDescent="0.25">
      <c r="B142" s="2" t="s">
        <v>33</v>
      </c>
      <c r="C142" s="6">
        <v>20093</v>
      </c>
      <c r="D142" s="6">
        <v>6500</v>
      </c>
      <c r="E142" s="6">
        <f t="shared" si="33"/>
        <v>1673.7468999999999</v>
      </c>
      <c r="F142" s="6">
        <v>541</v>
      </c>
      <c r="G142" s="15">
        <f t="shared" si="35"/>
        <v>85920.493752032882</v>
      </c>
      <c r="H142" s="15">
        <f t="shared" si="34"/>
        <v>1132.7468999999999</v>
      </c>
      <c r="I142" s="31"/>
      <c r="J142" s="16"/>
      <c r="K142" s="15">
        <f t="shared" si="36"/>
        <v>680.20390887026042</v>
      </c>
    </row>
    <row r="143" spans="2:11" s="2" customFormat="1" ht="12.75" customHeight="1" x14ac:dyDescent="0.25">
      <c r="B143" s="2" t="s">
        <v>17</v>
      </c>
      <c r="C143" s="6">
        <v>20093</v>
      </c>
      <c r="D143" s="6">
        <v>6500</v>
      </c>
      <c r="E143" s="6">
        <f t="shared" si="33"/>
        <v>1673.7468999999999</v>
      </c>
      <c r="F143" s="6">
        <v>541</v>
      </c>
      <c r="G143" s="15">
        <f t="shared" si="35"/>
        <v>87053.24065203288</v>
      </c>
      <c r="H143" s="15">
        <f t="shared" si="34"/>
        <v>1132.7468999999999</v>
      </c>
      <c r="I143" s="31"/>
      <c r="J143" s="16"/>
      <c r="K143" s="15">
        <f t="shared" si="36"/>
        <v>689.17148849526041</v>
      </c>
    </row>
    <row r="144" spans="2:11" s="2" customFormat="1" ht="12.75" customHeight="1" x14ac:dyDescent="0.25">
      <c r="B144" s="2" t="s">
        <v>18</v>
      </c>
      <c r="C144" s="6">
        <v>20093</v>
      </c>
      <c r="D144" s="6">
        <v>6500</v>
      </c>
      <c r="E144" s="6">
        <f t="shared" si="33"/>
        <v>1673.7468999999999</v>
      </c>
      <c r="F144" s="6">
        <v>541</v>
      </c>
      <c r="G144" s="15">
        <f t="shared" si="35"/>
        <v>88185.987552032879</v>
      </c>
      <c r="H144" s="15">
        <f t="shared" si="34"/>
        <v>1132.7468999999999</v>
      </c>
      <c r="I144" s="31"/>
      <c r="J144" s="16"/>
      <c r="K144" s="15">
        <f t="shared" si="36"/>
        <v>698.13906812026039</v>
      </c>
    </row>
    <row r="145" spans="2:11" s="2" customFormat="1" ht="12.75" customHeight="1" x14ac:dyDescent="0.25">
      <c r="B145" s="2" t="s">
        <v>19</v>
      </c>
      <c r="C145" s="6">
        <v>20093</v>
      </c>
      <c r="D145" s="6">
        <v>6500</v>
      </c>
      <c r="E145" s="6">
        <f t="shared" si="33"/>
        <v>1673.7468999999999</v>
      </c>
      <c r="F145" s="6">
        <v>541</v>
      </c>
      <c r="G145" s="15">
        <f t="shared" si="35"/>
        <v>89318.734452032877</v>
      </c>
      <c r="H145" s="15">
        <f t="shared" si="34"/>
        <v>1132.7468999999999</v>
      </c>
      <c r="K145" s="15">
        <f t="shared" si="36"/>
        <v>707.10664774526037</v>
      </c>
    </row>
    <row r="146" spans="2:11" s="2" customFormat="1" ht="12.75" customHeight="1" x14ac:dyDescent="0.25">
      <c r="B146" s="2" t="s">
        <v>20</v>
      </c>
      <c r="C146" s="6">
        <v>20621</v>
      </c>
      <c r="D146" s="6">
        <v>6500</v>
      </c>
      <c r="E146" s="6">
        <f t="shared" si="33"/>
        <v>1717.7293</v>
      </c>
      <c r="F146" s="6">
        <v>541</v>
      </c>
      <c r="G146" s="15">
        <f t="shared" si="35"/>
        <v>90451.481352032875</v>
      </c>
      <c r="H146" s="15">
        <f t="shared" si="34"/>
        <v>1176.7293</v>
      </c>
      <c r="K146" s="15">
        <f t="shared" si="36"/>
        <v>716.07422737026036</v>
      </c>
    </row>
    <row r="147" spans="2:11" s="2" customFormat="1" ht="12.75" customHeight="1" x14ac:dyDescent="0.25">
      <c r="B147" s="2" t="s">
        <v>21</v>
      </c>
      <c r="C147" s="6">
        <v>20621</v>
      </c>
      <c r="D147" s="6">
        <v>6500</v>
      </c>
      <c r="E147" s="6">
        <f t="shared" si="33"/>
        <v>1717.7293</v>
      </c>
      <c r="F147" s="6">
        <v>541</v>
      </c>
      <c r="G147" s="15">
        <f t="shared" si="35"/>
        <v>91628.210652032882</v>
      </c>
      <c r="H147" s="15">
        <f t="shared" si="34"/>
        <v>1176.7293</v>
      </c>
      <c r="K147" s="15">
        <f t="shared" si="36"/>
        <v>725.39000099526038</v>
      </c>
    </row>
    <row r="148" spans="2:11" s="2" customFormat="1" ht="12.75" customHeight="1" x14ac:dyDescent="0.25">
      <c r="B148" s="7" t="s">
        <v>22</v>
      </c>
      <c r="C148" s="8">
        <f>SUM(C136:C147)</f>
        <v>242172</v>
      </c>
      <c r="D148" s="9" t="s">
        <v>23</v>
      </c>
      <c r="E148" s="8">
        <f>SUM(E136:E147)</f>
        <v>20172.927599999995</v>
      </c>
      <c r="F148" s="8">
        <f>SUM(F136:F147)</f>
        <v>6492</v>
      </c>
      <c r="G148" s="30">
        <f>SUM(G136:G147)</f>
        <v>1024293.4260243946</v>
      </c>
      <c r="H148" s="30">
        <f>SUM(H136:H147)</f>
        <v>13680.927599999999</v>
      </c>
      <c r="I148" s="38">
        <f>H134/12</f>
        <v>7.9166666666666673E-3</v>
      </c>
      <c r="J148" s="23"/>
      <c r="K148" s="30">
        <f>SUM(K136:K147)</f>
        <v>8108.9896226931241</v>
      </c>
    </row>
    <row r="149" spans="2:11" s="2" customFormat="1" ht="12.75" customHeight="1" x14ac:dyDescent="0.25"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73">
        <f>G148*I148</f>
        <v>8108.9896226931241</v>
      </c>
      <c r="F150" s="2" t="s">
        <v>25</v>
      </c>
      <c r="G150" s="73">
        <f>$C150+$H148</f>
        <v>21789.917222693122</v>
      </c>
      <c r="H150" s="15"/>
      <c r="I150" s="15">
        <f>SUM($I$14,$G$33,$G$53,$G$73,$G$93,$G$112,$G$131,$G$150)</f>
        <v>100913.92957472602</v>
      </c>
      <c r="J150" s="143" t="str">
        <f>IF($K148=$C150,"Intt OK","Intt CHECK IT")</f>
        <v>Intt OK</v>
      </c>
      <c r="K150" s="15"/>
    </row>
    <row r="151" spans="2:11" ht="12.75" customHeight="1" x14ac:dyDescent="0.25">
      <c r="I151" s="135" t="str">
        <f>IF($I150=$G155,"OK","CHECK IT")</f>
        <v>OK</v>
      </c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66" t="s">
        <v>4</v>
      </c>
      <c r="H152" s="445" t="s">
        <v>42</v>
      </c>
      <c r="I152" s="446"/>
      <c r="J152" s="20"/>
      <c r="K152" s="15"/>
    </row>
    <row r="153" spans="2:11" s="2" customFormat="1" ht="12.75" customHeight="1" x14ac:dyDescent="0.25">
      <c r="B153" s="439" t="s">
        <v>6</v>
      </c>
      <c r="C153" s="439"/>
      <c r="D153" s="439"/>
      <c r="E153" s="439" t="s">
        <v>7</v>
      </c>
      <c r="F153" s="439"/>
      <c r="G153" s="67" t="s">
        <v>8</v>
      </c>
      <c r="H153" s="70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68" t="s">
        <v>14</v>
      </c>
      <c r="H154" s="66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20621</v>
      </c>
      <c r="D155" s="6">
        <v>6500</v>
      </c>
      <c r="E155" s="6">
        <f t="shared" ref="E155:E166" si="37">$C155*8.33%</f>
        <v>1717.7293</v>
      </c>
      <c r="F155" s="6">
        <v>541</v>
      </c>
      <c r="G155" s="15">
        <f>$G$14+$G$33+$G$53+$G$73+$G$93+$G$112+$G$131+$G$150</f>
        <v>100913.92957472602</v>
      </c>
      <c r="H155" s="15">
        <f t="shared" ref="H155:H166" si="38">$E155-$F155</f>
        <v>1176.7293</v>
      </c>
      <c r="I155" s="31"/>
      <c r="J155" s="16"/>
      <c r="K155" s="15">
        <f>($G155)*($H$153/12)</f>
        <v>798.90194246658109</v>
      </c>
    </row>
    <row r="156" spans="2:11" s="2" customFormat="1" ht="12.75" customHeight="1" x14ac:dyDescent="0.25">
      <c r="B156" s="2" t="s">
        <v>28</v>
      </c>
      <c r="C156" s="6">
        <v>20621</v>
      </c>
      <c r="D156" s="6">
        <v>6500</v>
      </c>
      <c r="E156" s="6">
        <f t="shared" si="37"/>
        <v>1717.7293</v>
      </c>
      <c r="F156" s="6">
        <v>541</v>
      </c>
      <c r="G156" s="15">
        <f t="shared" ref="G156:G166" si="39">$G155+$H155</f>
        <v>102090.65887472602</v>
      </c>
      <c r="H156" s="15">
        <f t="shared" si="38"/>
        <v>1176.7293</v>
      </c>
      <c r="I156" s="31"/>
      <c r="J156" s="16"/>
      <c r="K156" s="15">
        <f t="shared" ref="K156:K166" si="40">($G156)*($H$153/12)</f>
        <v>808.21771609158111</v>
      </c>
    </row>
    <row r="157" spans="2:11" s="2" customFormat="1" ht="12.75" customHeight="1" x14ac:dyDescent="0.25">
      <c r="B157" s="2" t="s">
        <v>29</v>
      </c>
      <c r="C157" s="6">
        <v>20621</v>
      </c>
      <c r="D157" s="6">
        <v>6500</v>
      </c>
      <c r="E157" s="6">
        <f t="shared" si="37"/>
        <v>1717.7293</v>
      </c>
      <c r="F157" s="6">
        <v>541</v>
      </c>
      <c r="G157" s="15">
        <f t="shared" si="39"/>
        <v>103267.38817472603</v>
      </c>
      <c r="H157" s="15">
        <f t="shared" si="38"/>
        <v>1176.7293</v>
      </c>
      <c r="I157" s="31"/>
      <c r="J157" s="16"/>
      <c r="K157" s="15">
        <f t="shared" si="40"/>
        <v>817.53348971658113</v>
      </c>
    </row>
    <row r="158" spans="2:11" s="2" customFormat="1" ht="12.75" customHeight="1" x14ac:dyDescent="0.25">
      <c r="B158" s="2" t="s">
        <v>30</v>
      </c>
      <c r="C158" s="6">
        <v>20621</v>
      </c>
      <c r="D158" s="6">
        <v>6500</v>
      </c>
      <c r="E158" s="6">
        <f t="shared" si="37"/>
        <v>1717.7293</v>
      </c>
      <c r="F158" s="6">
        <v>541</v>
      </c>
      <c r="G158" s="15">
        <f t="shared" si="39"/>
        <v>104444.11747472604</v>
      </c>
      <c r="H158" s="15">
        <f t="shared" si="38"/>
        <v>1176.7293</v>
      </c>
      <c r="I158" s="31"/>
      <c r="J158" s="16"/>
      <c r="K158" s="15">
        <f t="shared" si="40"/>
        <v>826.84926334158115</v>
      </c>
    </row>
    <row r="159" spans="2:11" s="2" customFormat="1" ht="12.75" customHeight="1" x14ac:dyDescent="0.25">
      <c r="B159" s="2" t="s">
        <v>31</v>
      </c>
      <c r="C159" s="6">
        <v>20621</v>
      </c>
      <c r="D159" s="6">
        <v>6500</v>
      </c>
      <c r="E159" s="6">
        <f t="shared" si="37"/>
        <v>1717.7293</v>
      </c>
      <c r="F159" s="6">
        <v>541</v>
      </c>
      <c r="G159" s="15">
        <f t="shared" si="39"/>
        <v>105620.84677472604</v>
      </c>
      <c r="H159" s="15">
        <f t="shared" si="38"/>
        <v>1176.7293</v>
      </c>
      <c r="I159" s="31"/>
      <c r="J159" s="16"/>
      <c r="K159" s="15">
        <f t="shared" si="40"/>
        <v>836.16503696658128</v>
      </c>
    </row>
    <row r="160" spans="2:11" s="2" customFormat="1" ht="12.75" customHeight="1" x14ac:dyDescent="0.25">
      <c r="B160" s="2" t="s">
        <v>32</v>
      </c>
      <c r="C160" s="6">
        <v>20621</v>
      </c>
      <c r="D160" s="6">
        <v>6500</v>
      </c>
      <c r="E160" s="6">
        <f t="shared" si="37"/>
        <v>1717.7293</v>
      </c>
      <c r="F160" s="6">
        <v>541</v>
      </c>
      <c r="G160" s="15">
        <f t="shared" si="39"/>
        <v>106797.57607472605</v>
      </c>
      <c r="H160" s="15">
        <f t="shared" si="38"/>
        <v>1176.7293</v>
      </c>
      <c r="I160" s="31"/>
      <c r="J160" s="16"/>
      <c r="K160" s="15">
        <f t="shared" si="40"/>
        <v>845.4808105915813</v>
      </c>
    </row>
    <row r="161" spans="2:13" s="2" customFormat="1" ht="12.75" customHeight="1" x14ac:dyDescent="0.25">
      <c r="B161" s="2" t="s">
        <v>33</v>
      </c>
      <c r="C161" s="6">
        <v>20621</v>
      </c>
      <c r="D161" s="6">
        <v>6500</v>
      </c>
      <c r="E161" s="6">
        <f t="shared" si="37"/>
        <v>1717.7293</v>
      </c>
      <c r="F161" s="6">
        <v>541</v>
      </c>
      <c r="G161" s="15">
        <f t="shared" si="39"/>
        <v>107974.30537472606</v>
      </c>
      <c r="H161" s="15">
        <f t="shared" si="38"/>
        <v>1176.7293</v>
      </c>
      <c r="I161" s="31"/>
      <c r="J161" s="16"/>
      <c r="K161" s="15">
        <f t="shared" si="40"/>
        <v>854.79658421658132</v>
      </c>
    </row>
    <row r="162" spans="2:13" s="2" customFormat="1" ht="12.75" customHeight="1" x14ac:dyDescent="0.25">
      <c r="B162" s="2" t="s">
        <v>17</v>
      </c>
      <c r="C162" s="6">
        <v>20621</v>
      </c>
      <c r="D162" s="6">
        <v>6500</v>
      </c>
      <c r="E162" s="6">
        <f t="shared" si="37"/>
        <v>1717.7293</v>
      </c>
      <c r="F162" s="6">
        <v>541</v>
      </c>
      <c r="G162" s="15">
        <f t="shared" si="39"/>
        <v>109151.03467472606</v>
      </c>
      <c r="H162" s="15">
        <f t="shared" si="38"/>
        <v>1176.7293</v>
      </c>
      <c r="I162" s="31"/>
      <c r="J162" s="16"/>
      <c r="K162" s="15">
        <f t="shared" si="40"/>
        <v>864.11235784158146</v>
      </c>
    </row>
    <row r="163" spans="2:13" s="2" customFormat="1" ht="12.75" customHeight="1" x14ac:dyDescent="0.25">
      <c r="B163" s="2" t="s">
        <v>18</v>
      </c>
      <c r="C163" s="6">
        <v>20621</v>
      </c>
      <c r="D163" s="6">
        <v>6500</v>
      </c>
      <c r="E163" s="6">
        <f t="shared" si="37"/>
        <v>1717.7293</v>
      </c>
      <c r="F163" s="6">
        <v>541</v>
      </c>
      <c r="G163" s="15">
        <f t="shared" si="39"/>
        <v>110327.76397472607</v>
      </c>
      <c r="H163" s="15">
        <f t="shared" si="38"/>
        <v>1176.7293</v>
      </c>
      <c r="I163" s="31"/>
      <c r="J163" s="16"/>
      <c r="K163" s="15">
        <f t="shared" si="40"/>
        <v>873.42813146658148</v>
      </c>
    </row>
    <row r="164" spans="2:13" s="2" customFormat="1" ht="12.75" customHeight="1" x14ac:dyDescent="0.25">
      <c r="B164" s="2" t="s">
        <v>19</v>
      </c>
      <c r="C164" s="6">
        <v>20621</v>
      </c>
      <c r="D164" s="6">
        <v>6500</v>
      </c>
      <c r="E164" s="6">
        <f t="shared" si="37"/>
        <v>1717.7293</v>
      </c>
      <c r="F164" s="6">
        <v>541</v>
      </c>
      <c r="G164" s="15">
        <f t="shared" si="39"/>
        <v>111504.49327472608</v>
      </c>
      <c r="H164" s="15">
        <f t="shared" si="38"/>
        <v>1176.7293</v>
      </c>
      <c r="K164" s="15">
        <f t="shared" si="40"/>
        <v>882.7439050915815</v>
      </c>
    </row>
    <row r="165" spans="2:13" s="2" customFormat="1" ht="12.75" customHeight="1" x14ac:dyDescent="0.25">
      <c r="B165" s="2" t="s">
        <v>20</v>
      </c>
      <c r="C165" s="6">
        <v>21750</v>
      </c>
      <c r="D165" s="6">
        <v>6500</v>
      </c>
      <c r="E165" s="6">
        <f t="shared" si="37"/>
        <v>1811.7750000000001</v>
      </c>
      <c r="F165" s="6">
        <v>541</v>
      </c>
      <c r="G165" s="15">
        <f t="shared" si="39"/>
        <v>112681.22257472608</v>
      </c>
      <c r="H165" s="15">
        <f t="shared" si="38"/>
        <v>1270.7750000000001</v>
      </c>
      <c r="K165" s="15">
        <f t="shared" si="40"/>
        <v>892.05967871658152</v>
      </c>
    </row>
    <row r="166" spans="2:13" s="2" customFormat="1" ht="12.75" customHeight="1" x14ac:dyDescent="0.25">
      <c r="B166" s="2" t="s">
        <v>21</v>
      </c>
      <c r="C166" s="6">
        <v>21750</v>
      </c>
      <c r="D166" s="6">
        <v>6500</v>
      </c>
      <c r="E166" s="6">
        <f t="shared" si="37"/>
        <v>1811.7750000000001</v>
      </c>
      <c r="F166" s="6">
        <v>541</v>
      </c>
      <c r="G166" s="15">
        <f t="shared" si="39"/>
        <v>113951.99757472608</v>
      </c>
      <c r="H166" s="15">
        <f t="shared" si="38"/>
        <v>1270.7750000000001</v>
      </c>
      <c r="K166" s="15">
        <f t="shared" si="40"/>
        <v>902.11998079991486</v>
      </c>
    </row>
    <row r="167" spans="2:13" s="2" customFormat="1" ht="12.75" customHeight="1" x14ac:dyDescent="0.25">
      <c r="B167" s="7" t="s">
        <v>22</v>
      </c>
      <c r="C167" s="8">
        <f>SUM(C155:C166)</f>
        <v>249710</v>
      </c>
      <c r="D167" s="9" t="s">
        <v>23</v>
      </c>
      <c r="E167" s="8">
        <f>SUM(E155:E166)</f>
        <v>20800.842999999997</v>
      </c>
      <c r="F167" s="8">
        <f>SUM(F155:F166)</f>
        <v>6492</v>
      </c>
      <c r="G167" s="30">
        <f>SUM(G155:G166)</f>
        <v>1288725.3343967125</v>
      </c>
      <c r="H167" s="30">
        <f>SUM(H155:H166)</f>
        <v>14308.842999999997</v>
      </c>
      <c r="I167" s="38">
        <f>H153/12</f>
        <v>7.9166666666666673E-3</v>
      </c>
      <c r="J167" s="23"/>
      <c r="K167" s="30">
        <f>SUM(K155:K166)</f>
        <v>10202.408897307309</v>
      </c>
    </row>
    <row r="168" spans="2:13" s="2" customFormat="1" ht="12.75" customHeight="1" x14ac:dyDescent="0.25">
      <c r="G168" s="15"/>
      <c r="H168" s="15"/>
      <c r="I168" s="31"/>
      <c r="J168" s="16"/>
      <c r="K168" s="15"/>
    </row>
    <row r="169" spans="2:13" s="2" customFormat="1" ht="12.75" customHeight="1" x14ac:dyDescent="0.25">
      <c r="B169" s="2" t="s">
        <v>24</v>
      </c>
      <c r="C169" s="73">
        <f>G167*I167</f>
        <v>10202.408897307309</v>
      </c>
      <c r="F169" s="2" t="s">
        <v>25</v>
      </c>
      <c r="G169" s="73">
        <f>$C169+$H167</f>
        <v>24511.251897307306</v>
      </c>
      <c r="H169" s="15"/>
      <c r="I169" s="15">
        <f>SUM($I$14,$G$33,$G$53,$G$73,$G$93,$G$112,$G$131,$G$150,$G$169)</f>
        <v>125425.18147203332</v>
      </c>
      <c r="J169" s="143" t="str">
        <f>IF($K167=$C169,"Intt OK","Intt CHECK IT")</f>
        <v>Intt OK</v>
      </c>
      <c r="K169" s="15"/>
    </row>
    <row r="170" spans="2:13" ht="12.75" customHeight="1" x14ac:dyDescent="0.25">
      <c r="I170" s="135" t="str">
        <f>IF($I169=$G174,"OK","CHECK IT")</f>
        <v>OK</v>
      </c>
    </row>
    <row r="171" spans="2:13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66" t="s">
        <v>4</v>
      </c>
      <c r="H171" s="445" t="s">
        <v>43</v>
      </c>
      <c r="I171" s="446"/>
      <c r="J171" s="20"/>
      <c r="K171" s="15"/>
    </row>
    <row r="172" spans="2:13" s="2" customFormat="1" ht="12.75" customHeight="1" x14ac:dyDescent="0.25">
      <c r="B172" s="439" t="s">
        <v>6</v>
      </c>
      <c r="C172" s="439"/>
      <c r="D172" s="439"/>
      <c r="E172" s="439" t="s">
        <v>7</v>
      </c>
      <c r="F172" s="439"/>
      <c r="G172" s="67" t="s">
        <v>8</v>
      </c>
      <c r="H172" s="70" t="s">
        <v>40</v>
      </c>
      <c r="I172" s="40"/>
      <c r="J172" s="25"/>
      <c r="K172" s="15"/>
    </row>
    <row r="173" spans="2:13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68" t="s">
        <v>14</v>
      </c>
      <c r="H173" s="66" t="s">
        <v>15</v>
      </c>
      <c r="I173" s="33" t="s">
        <v>16</v>
      </c>
      <c r="J173" s="17"/>
      <c r="K173" s="15"/>
      <c r="M173" s="2">
        <v>34690</v>
      </c>
    </row>
    <row r="174" spans="2:13" s="2" customFormat="1" ht="12.75" customHeight="1" x14ac:dyDescent="0.25">
      <c r="B174" s="2" t="s">
        <v>27</v>
      </c>
      <c r="C174" s="6">
        <v>21750</v>
      </c>
      <c r="D174" s="6">
        <v>6500</v>
      </c>
      <c r="E174" s="6">
        <f t="shared" ref="E174:E185" si="41">$C174*8.33%</f>
        <v>1811.7750000000001</v>
      </c>
      <c r="F174" s="6">
        <v>541</v>
      </c>
      <c r="G174" s="15">
        <f>$G$14+$G$33+$G$53+$G$73+$G$93+$G$112+$G$131+$G$150+$G$169</f>
        <v>125425.18147203332</v>
      </c>
      <c r="H174" s="15">
        <f t="shared" ref="H174:H185" si="42">$E174-$F174</f>
        <v>1270.7750000000001</v>
      </c>
      <c r="I174" s="31"/>
      <c r="J174" s="16"/>
      <c r="K174" s="15">
        <f>($G174)*($H$172/12)</f>
        <v>992.94935332026387</v>
      </c>
    </row>
    <row r="175" spans="2:13" s="2" customFormat="1" ht="12.75" customHeight="1" x14ac:dyDescent="0.25">
      <c r="B175" s="2" t="s">
        <v>28</v>
      </c>
      <c r="C175" s="6">
        <v>21750</v>
      </c>
      <c r="D175" s="6">
        <v>6500</v>
      </c>
      <c r="E175" s="6">
        <f t="shared" si="41"/>
        <v>1811.7750000000001</v>
      </c>
      <c r="F175" s="6">
        <v>541</v>
      </c>
      <c r="G175" s="15">
        <f t="shared" ref="G175:G185" si="43">$G174+$H174</f>
        <v>126695.95647203331</v>
      </c>
      <c r="H175" s="15">
        <f t="shared" si="42"/>
        <v>1270.7750000000001</v>
      </c>
      <c r="I175" s="31"/>
      <c r="J175" s="16"/>
      <c r="K175" s="15">
        <f t="shared" ref="K175:K185" si="44">($G175)*($H$172/12)</f>
        <v>1003.0096554035972</v>
      </c>
    </row>
    <row r="176" spans="2:13" s="2" customFormat="1" ht="12.75" customHeight="1" x14ac:dyDescent="0.25">
      <c r="B176" s="2" t="s">
        <v>29</v>
      </c>
      <c r="C176" s="6">
        <v>21750</v>
      </c>
      <c r="D176" s="6">
        <v>6500</v>
      </c>
      <c r="E176" s="6">
        <f t="shared" si="41"/>
        <v>1811.7750000000001</v>
      </c>
      <c r="F176" s="6">
        <v>541</v>
      </c>
      <c r="G176" s="15">
        <f t="shared" si="43"/>
        <v>127966.73147203331</v>
      </c>
      <c r="H176" s="15">
        <f t="shared" si="42"/>
        <v>1270.7750000000001</v>
      </c>
      <c r="I176" s="31"/>
      <c r="J176" s="16"/>
      <c r="K176" s="15">
        <f t="shared" si="44"/>
        <v>1013.0699574869304</v>
      </c>
    </row>
    <row r="177" spans="2:13" s="2" customFormat="1" ht="12.75" customHeight="1" x14ac:dyDescent="0.25">
      <c r="B177" s="2" t="s">
        <v>30</v>
      </c>
      <c r="C177" s="6">
        <v>21750</v>
      </c>
      <c r="D177" s="6">
        <v>6500</v>
      </c>
      <c r="E177" s="6">
        <f t="shared" si="41"/>
        <v>1811.7750000000001</v>
      </c>
      <c r="F177" s="6">
        <v>541</v>
      </c>
      <c r="G177" s="15">
        <f t="shared" si="43"/>
        <v>129237.5064720333</v>
      </c>
      <c r="H177" s="15">
        <f t="shared" si="42"/>
        <v>1270.7750000000001</v>
      </c>
      <c r="I177" s="31"/>
      <c r="J177" s="16"/>
      <c r="K177" s="15">
        <f t="shared" si="44"/>
        <v>1023.1302595702638</v>
      </c>
    </row>
    <row r="178" spans="2:13" s="2" customFormat="1" ht="12.75" customHeight="1" x14ac:dyDescent="0.25">
      <c r="B178" s="2" t="s">
        <v>31</v>
      </c>
      <c r="C178" s="6">
        <v>21750</v>
      </c>
      <c r="D178" s="6">
        <v>6500</v>
      </c>
      <c r="E178" s="6">
        <f t="shared" si="41"/>
        <v>1811.7750000000001</v>
      </c>
      <c r="F178" s="6">
        <v>541</v>
      </c>
      <c r="G178" s="15">
        <f t="shared" si="43"/>
        <v>130508.2814720333</v>
      </c>
      <c r="H178" s="15">
        <f t="shared" si="42"/>
        <v>1270.7750000000001</v>
      </c>
      <c r="I178" s="31"/>
      <c r="J178" s="16"/>
      <c r="K178" s="15">
        <f t="shared" si="44"/>
        <v>1033.1905616535971</v>
      </c>
    </row>
    <row r="179" spans="2:13" s="2" customFormat="1" ht="12.75" customHeight="1" x14ac:dyDescent="0.25">
      <c r="B179" s="2" t="s">
        <v>32</v>
      </c>
      <c r="C179" s="6">
        <v>21750</v>
      </c>
      <c r="D179" s="6">
        <v>6500</v>
      </c>
      <c r="E179" s="6">
        <f t="shared" si="41"/>
        <v>1811.7750000000001</v>
      </c>
      <c r="F179" s="6">
        <v>541</v>
      </c>
      <c r="G179" s="15">
        <f t="shared" si="43"/>
        <v>131779.05647203329</v>
      </c>
      <c r="H179" s="15">
        <f t="shared" si="42"/>
        <v>1270.7750000000001</v>
      </c>
      <c r="I179" s="31"/>
      <c r="J179" s="16"/>
      <c r="K179" s="15">
        <f t="shared" si="44"/>
        <v>1043.2508637369303</v>
      </c>
    </row>
    <row r="180" spans="2:13" s="2" customFormat="1" ht="12.75" customHeight="1" x14ac:dyDescent="0.25">
      <c r="B180" s="2" t="s">
        <v>33</v>
      </c>
      <c r="C180" s="6">
        <v>22350</v>
      </c>
      <c r="D180" s="6">
        <v>6500</v>
      </c>
      <c r="E180" s="6">
        <f t="shared" si="41"/>
        <v>1861.7549999999999</v>
      </c>
      <c r="F180" s="6">
        <v>541</v>
      </c>
      <c r="G180" s="15">
        <f t="shared" si="43"/>
        <v>133049.83147203329</v>
      </c>
      <c r="H180" s="15">
        <f t="shared" si="42"/>
        <v>1320.7549999999999</v>
      </c>
      <c r="I180" s="31"/>
      <c r="J180" s="16"/>
      <c r="K180" s="15">
        <f t="shared" si="44"/>
        <v>1053.3111658202636</v>
      </c>
    </row>
    <row r="181" spans="2:13" s="2" customFormat="1" ht="12.75" customHeight="1" x14ac:dyDescent="0.25">
      <c r="B181" s="2" t="s">
        <v>17</v>
      </c>
      <c r="C181" s="6">
        <v>22350</v>
      </c>
      <c r="D181" s="6">
        <v>6500</v>
      </c>
      <c r="E181" s="6">
        <f t="shared" si="41"/>
        <v>1861.7549999999999</v>
      </c>
      <c r="F181" s="6">
        <v>541</v>
      </c>
      <c r="G181" s="15">
        <f t="shared" si="43"/>
        <v>134370.58647203329</v>
      </c>
      <c r="H181" s="15">
        <f t="shared" si="42"/>
        <v>1320.7549999999999</v>
      </c>
      <c r="I181" s="31"/>
      <c r="J181" s="16"/>
      <c r="K181" s="15">
        <f t="shared" si="44"/>
        <v>1063.767142903597</v>
      </c>
    </row>
    <row r="182" spans="2:13" s="2" customFormat="1" ht="12.75" customHeight="1" x14ac:dyDescent="0.25">
      <c r="B182" s="2" t="s">
        <v>18</v>
      </c>
      <c r="C182" s="6">
        <v>22350</v>
      </c>
      <c r="D182" s="6">
        <v>6500</v>
      </c>
      <c r="E182" s="6">
        <f t="shared" si="41"/>
        <v>1861.7549999999999</v>
      </c>
      <c r="F182" s="6">
        <v>541</v>
      </c>
      <c r="G182" s="15">
        <f t="shared" si="43"/>
        <v>135691.34147203329</v>
      </c>
      <c r="H182" s="15">
        <f t="shared" si="42"/>
        <v>1320.7549999999999</v>
      </c>
      <c r="I182" s="31"/>
      <c r="J182" s="16"/>
      <c r="K182" s="15">
        <f t="shared" si="44"/>
        <v>1074.2231199869304</v>
      </c>
    </row>
    <row r="183" spans="2:13" s="2" customFormat="1" ht="12.75" customHeight="1" x14ac:dyDescent="0.25">
      <c r="B183" s="2" t="s">
        <v>19</v>
      </c>
      <c r="C183" s="6">
        <v>22350</v>
      </c>
      <c r="D183" s="6">
        <v>6500</v>
      </c>
      <c r="E183" s="6">
        <f t="shared" si="41"/>
        <v>1861.7549999999999</v>
      </c>
      <c r="F183" s="6">
        <v>541</v>
      </c>
      <c r="G183" s="15">
        <f t="shared" si="43"/>
        <v>137012.0964720333</v>
      </c>
      <c r="H183" s="15">
        <f t="shared" si="42"/>
        <v>1320.7549999999999</v>
      </c>
      <c r="K183" s="15">
        <f t="shared" si="44"/>
        <v>1084.6790970702637</v>
      </c>
    </row>
    <row r="184" spans="2:13" s="2" customFormat="1" ht="12.75" customHeight="1" x14ac:dyDescent="0.25">
      <c r="B184" s="2" t="s">
        <v>20</v>
      </c>
      <c r="C184" s="6">
        <v>22909</v>
      </c>
      <c r="D184" s="6">
        <v>6500</v>
      </c>
      <c r="E184" s="6">
        <f t="shared" si="41"/>
        <v>1908.3197</v>
      </c>
      <c r="F184" s="6">
        <v>541</v>
      </c>
      <c r="G184" s="15">
        <f t="shared" si="43"/>
        <v>138332.8514720333</v>
      </c>
      <c r="H184" s="15">
        <f t="shared" si="42"/>
        <v>1367.3197</v>
      </c>
      <c r="K184" s="15">
        <f t="shared" si="44"/>
        <v>1095.1350741535971</v>
      </c>
    </row>
    <row r="185" spans="2:13" s="2" customFormat="1" ht="12.75" customHeight="1" x14ac:dyDescent="0.25">
      <c r="B185" s="2" t="s">
        <v>21</v>
      </c>
      <c r="C185" s="6">
        <v>22909</v>
      </c>
      <c r="D185" s="6">
        <v>6500</v>
      </c>
      <c r="E185" s="6">
        <f t="shared" si="41"/>
        <v>1908.3197</v>
      </c>
      <c r="F185" s="6">
        <v>541</v>
      </c>
      <c r="G185" s="15">
        <f t="shared" si="43"/>
        <v>139700.1711720333</v>
      </c>
      <c r="H185" s="15">
        <f t="shared" si="42"/>
        <v>1367.3197</v>
      </c>
      <c r="K185" s="15">
        <f t="shared" si="44"/>
        <v>1105.9596884452637</v>
      </c>
      <c r="M185" s="2">
        <v>34960</v>
      </c>
    </row>
    <row r="186" spans="2:13" s="2" customFormat="1" ht="12.75" customHeight="1" x14ac:dyDescent="0.25">
      <c r="B186" s="7" t="s">
        <v>22</v>
      </c>
      <c r="C186" s="8">
        <f>SUM(C174:C185)</f>
        <v>265718</v>
      </c>
      <c r="D186" s="9" t="s">
        <v>23</v>
      </c>
      <c r="E186" s="8">
        <f>SUM(E174:E185)</f>
        <v>22134.309399999998</v>
      </c>
      <c r="F186" s="8">
        <f>SUM(F174:F185)</f>
        <v>6492</v>
      </c>
      <c r="G186" s="30">
        <f>SUM(G174:G185)</f>
        <v>1589769.5923643995</v>
      </c>
      <c r="H186" s="30">
        <f>SUM(H174:H185)</f>
        <v>15642.309399999996</v>
      </c>
      <c r="I186" s="38">
        <f>H172/12</f>
        <v>7.9166666666666673E-3</v>
      </c>
      <c r="J186" s="23"/>
      <c r="K186" s="30">
        <f>SUM(K174:K185)</f>
        <v>12585.675939551498</v>
      </c>
    </row>
    <row r="187" spans="2:13" s="2" customFormat="1" ht="12.75" customHeight="1" x14ac:dyDescent="0.25">
      <c r="G187" s="15"/>
      <c r="H187" s="15"/>
      <c r="I187" s="31"/>
      <c r="J187" s="16"/>
      <c r="K187" s="15"/>
    </row>
    <row r="188" spans="2:13" s="2" customFormat="1" ht="12.75" customHeight="1" x14ac:dyDescent="0.25">
      <c r="B188" s="2" t="s">
        <v>24</v>
      </c>
      <c r="C188" s="73">
        <f>G186*I186</f>
        <v>12585.675939551496</v>
      </c>
      <c r="F188" s="2" t="s">
        <v>25</v>
      </c>
      <c r="G188" s="73">
        <f>$C188+$H186</f>
        <v>28227.985339551495</v>
      </c>
      <c r="H188" s="15"/>
      <c r="I188" s="15">
        <f>SUM($I$14,$G$33,$G$53,$G$73,$G$93,$G$112,$G$131,$G$150,$G$169,$G$188)</f>
        <v>153653.16681158482</v>
      </c>
      <c r="J188" s="143" t="str">
        <f>IF($K186=$C188,"Intt OK","Intt CHECK IT")</f>
        <v>Intt OK</v>
      </c>
      <c r="K188" s="15"/>
    </row>
    <row r="189" spans="2:13" ht="12.75" customHeight="1" x14ac:dyDescent="0.25">
      <c r="I189" s="135" t="str">
        <f>IF($I188=$G193,"OK","CHECK IT")</f>
        <v>OK</v>
      </c>
    </row>
    <row r="190" spans="2:13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66" t="s">
        <v>4</v>
      </c>
      <c r="H190" s="89" t="s">
        <v>44</v>
      </c>
      <c r="I190" s="31"/>
      <c r="J190" s="20"/>
      <c r="K190" s="15"/>
    </row>
    <row r="191" spans="2:13" s="2" customFormat="1" ht="12.75" customHeight="1" x14ac:dyDescent="0.25">
      <c r="B191" s="439" t="s">
        <v>6</v>
      </c>
      <c r="C191" s="439"/>
      <c r="D191" s="439"/>
      <c r="E191" s="439" t="s">
        <v>7</v>
      </c>
      <c r="F191" s="439"/>
      <c r="G191" s="67" t="s">
        <v>8</v>
      </c>
      <c r="H191" s="70" t="s">
        <v>45</v>
      </c>
      <c r="I191" s="35"/>
      <c r="J191" s="21"/>
      <c r="K191" s="15"/>
    </row>
    <row r="192" spans="2:13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68" t="s">
        <v>14</v>
      </c>
      <c r="H192" s="66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22909</v>
      </c>
      <c r="D193" s="6">
        <v>6500</v>
      </c>
      <c r="E193" s="6">
        <f t="shared" ref="E193:E204" si="45">$C193*8.33%</f>
        <v>1908.3197</v>
      </c>
      <c r="F193" s="6">
        <v>541</v>
      </c>
      <c r="G193" s="15">
        <f>$G$14+$G$33+$G$53+$G$73+$G$93+$G$112+$G$131+$G$150+$G$169+$G$188</f>
        <v>153653.16681158482</v>
      </c>
      <c r="H193" s="15">
        <f t="shared" ref="H193:H204" si="46">$E193-$F193</f>
        <v>1367.3197</v>
      </c>
      <c r="I193" s="31"/>
      <c r="J193" s="16"/>
      <c r="K193" s="15">
        <f>($G193)*($H$191/12)</f>
        <v>1088.3765982487259</v>
      </c>
    </row>
    <row r="194" spans="2:11" s="2" customFormat="1" ht="12.75" customHeight="1" x14ac:dyDescent="0.25">
      <c r="B194" s="2" t="s">
        <v>28</v>
      </c>
      <c r="C194" s="6">
        <v>23370</v>
      </c>
      <c r="D194" s="6">
        <v>6500</v>
      </c>
      <c r="E194" s="6">
        <f t="shared" si="45"/>
        <v>1946.721</v>
      </c>
      <c r="F194" s="6">
        <v>541</v>
      </c>
      <c r="G194" s="15">
        <f t="shared" ref="G194:G204" si="47">$G193+$H193</f>
        <v>155020.48651158481</v>
      </c>
      <c r="H194" s="15">
        <f t="shared" si="46"/>
        <v>1405.721</v>
      </c>
      <c r="I194" s="31"/>
      <c r="J194" s="16"/>
      <c r="K194" s="15">
        <f t="shared" ref="K194:K204" si="48">($G194)*($H$191/12)</f>
        <v>1098.0617794570592</v>
      </c>
    </row>
    <row r="195" spans="2:11" s="2" customFormat="1" ht="12.75" customHeight="1" x14ac:dyDescent="0.25">
      <c r="B195" s="2" t="s">
        <v>29</v>
      </c>
      <c r="C195" s="6">
        <v>23370</v>
      </c>
      <c r="D195" s="6">
        <v>6500</v>
      </c>
      <c r="E195" s="6">
        <f t="shared" si="45"/>
        <v>1946.721</v>
      </c>
      <c r="F195" s="6">
        <v>541</v>
      </c>
      <c r="G195" s="15">
        <f t="shared" si="47"/>
        <v>156426.2075115848</v>
      </c>
      <c r="H195" s="15">
        <f t="shared" si="46"/>
        <v>1405.721</v>
      </c>
      <c r="I195" s="31"/>
      <c r="J195" s="16"/>
      <c r="K195" s="15">
        <f t="shared" si="48"/>
        <v>1108.0189698737258</v>
      </c>
    </row>
    <row r="196" spans="2:11" s="2" customFormat="1" ht="12.75" customHeight="1" x14ac:dyDescent="0.25">
      <c r="B196" s="2" t="s">
        <v>30</v>
      </c>
      <c r="C196" s="6">
        <v>23370</v>
      </c>
      <c r="D196" s="6">
        <v>6500</v>
      </c>
      <c r="E196" s="6">
        <f t="shared" si="45"/>
        <v>1946.721</v>
      </c>
      <c r="F196" s="6">
        <v>541</v>
      </c>
      <c r="G196" s="15">
        <f t="shared" si="47"/>
        <v>157831.92851158479</v>
      </c>
      <c r="H196" s="15">
        <f t="shared" si="46"/>
        <v>1405.721</v>
      </c>
      <c r="I196" s="31"/>
      <c r="J196" s="16"/>
      <c r="K196" s="15">
        <f t="shared" si="48"/>
        <v>1117.9761602903923</v>
      </c>
    </row>
    <row r="197" spans="2:11" s="2" customFormat="1" ht="12.75" customHeight="1" x14ac:dyDescent="0.25">
      <c r="B197" s="2" t="s">
        <v>31</v>
      </c>
      <c r="C197" s="6">
        <v>23370</v>
      </c>
      <c r="D197" s="6">
        <v>6500</v>
      </c>
      <c r="E197" s="6">
        <f t="shared" si="45"/>
        <v>1946.721</v>
      </c>
      <c r="F197" s="6">
        <v>541</v>
      </c>
      <c r="G197" s="15">
        <f t="shared" si="47"/>
        <v>159237.64951158478</v>
      </c>
      <c r="H197" s="15">
        <f t="shared" si="46"/>
        <v>1405.721</v>
      </c>
      <c r="I197" s="31"/>
      <c r="J197" s="16"/>
      <c r="K197" s="15">
        <f t="shared" si="48"/>
        <v>1127.9333507070589</v>
      </c>
    </row>
    <row r="198" spans="2:11" s="2" customFormat="1" ht="12.75" customHeight="1" x14ac:dyDescent="0.25">
      <c r="B198" s="2" t="s">
        <v>32</v>
      </c>
      <c r="C198" s="6">
        <v>23370</v>
      </c>
      <c r="D198" s="6">
        <v>6500</v>
      </c>
      <c r="E198" s="6">
        <f t="shared" si="45"/>
        <v>1946.721</v>
      </c>
      <c r="F198" s="6">
        <v>541</v>
      </c>
      <c r="G198" s="15">
        <f t="shared" si="47"/>
        <v>160643.37051158477</v>
      </c>
      <c r="H198" s="15">
        <f t="shared" si="46"/>
        <v>1405.721</v>
      </c>
      <c r="I198" s="31"/>
      <c r="J198" s="16"/>
      <c r="K198" s="15">
        <f t="shared" si="48"/>
        <v>1137.8905411237256</v>
      </c>
    </row>
    <row r="199" spans="2:11" s="2" customFormat="1" ht="12.75" customHeight="1" x14ac:dyDescent="0.25">
      <c r="B199" s="2" t="s">
        <v>33</v>
      </c>
      <c r="C199" s="6">
        <v>23831</v>
      </c>
      <c r="D199" s="6">
        <v>6500</v>
      </c>
      <c r="E199" s="6">
        <f t="shared" si="45"/>
        <v>1985.1223</v>
      </c>
      <c r="F199" s="6">
        <v>541</v>
      </c>
      <c r="G199" s="15">
        <f t="shared" si="47"/>
        <v>162049.09151158476</v>
      </c>
      <c r="H199" s="15">
        <f t="shared" si="46"/>
        <v>1444.1223</v>
      </c>
      <c r="I199" s="31"/>
      <c r="J199" s="16"/>
      <c r="K199" s="15">
        <f t="shared" si="48"/>
        <v>1147.847731540392</v>
      </c>
    </row>
    <row r="200" spans="2:11" s="2" customFormat="1" ht="12.75" customHeight="1" x14ac:dyDescent="0.25">
      <c r="B200" s="2" t="s">
        <v>17</v>
      </c>
      <c r="C200" s="6">
        <v>23831</v>
      </c>
      <c r="D200" s="6">
        <v>6500</v>
      </c>
      <c r="E200" s="6">
        <f t="shared" si="45"/>
        <v>1985.1223</v>
      </c>
      <c r="F200" s="6">
        <v>541</v>
      </c>
      <c r="G200" s="15">
        <f t="shared" si="47"/>
        <v>163493.21381158475</v>
      </c>
      <c r="H200" s="15">
        <f t="shared" si="46"/>
        <v>1444.1223</v>
      </c>
      <c r="I200" s="31"/>
      <c r="J200" s="16"/>
      <c r="K200" s="15">
        <f t="shared" si="48"/>
        <v>1158.0769311653921</v>
      </c>
    </row>
    <row r="201" spans="2:11" s="2" customFormat="1" ht="12.75" customHeight="1" x14ac:dyDescent="0.25">
      <c r="B201" s="2" t="s">
        <v>18</v>
      </c>
      <c r="C201" s="6">
        <v>23831</v>
      </c>
      <c r="D201" s="6">
        <v>6500</v>
      </c>
      <c r="E201" s="6">
        <f t="shared" si="45"/>
        <v>1985.1223</v>
      </c>
      <c r="F201" s="6">
        <v>541</v>
      </c>
      <c r="G201" s="15">
        <f t="shared" si="47"/>
        <v>164937.33611158474</v>
      </c>
      <c r="H201" s="15">
        <f t="shared" si="46"/>
        <v>1444.1223</v>
      </c>
      <c r="I201" s="31"/>
      <c r="J201" s="16"/>
      <c r="K201" s="15">
        <f t="shared" si="48"/>
        <v>1168.306130790392</v>
      </c>
    </row>
    <row r="202" spans="2:11" s="2" customFormat="1" ht="12.75" customHeight="1" x14ac:dyDescent="0.25">
      <c r="B202" s="2" t="s">
        <v>19</v>
      </c>
      <c r="C202" s="6">
        <v>24446</v>
      </c>
      <c r="D202" s="6">
        <v>6500</v>
      </c>
      <c r="E202" s="6">
        <f t="shared" si="45"/>
        <v>2036.3517999999999</v>
      </c>
      <c r="F202" s="6">
        <v>541</v>
      </c>
      <c r="G202" s="15">
        <f t="shared" si="47"/>
        <v>166381.45841158472</v>
      </c>
      <c r="H202" s="15">
        <f t="shared" si="46"/>
        <v>1495.3517999999999</v>
      </c>
      <c r="K202" s="15">
        <f t="shared" si="48"/>
        <v>1178.5353304153919</v>
      </c>
    </row>
    <row r="203" spans="2:11" s="2" customFormat="1" ht="12.75" customHeight="1" x14ac:dyDescent="0.25">
      <c r="B203" s="2" t="s">
        <v>20</v>
      </c>
      <c r="C203" s="6">
        <v>25043</v>
      </c>
      <c r="D203" s="6">
        <v>6500</v>
      </c>
      <c r="E203" s="6">
        <f t="shared" si="45"/>
        <v>2086.0819000000001</v>
      </c>
      <c r="F203" s="6">
        <v>541</v>
      </c>
      <c r="G203" s="15">
        <f t="shared" si="47"/>
        <v>167876.81021158473</v>
      </c>
      <c r="H203" s="15">
        <f t="shared" si="46"/>
        <v>1545.0819000000001</v>
      </c>
      <c r="K203" s="15">
        <f t="shared" si="48"/>
        <v>1189.127405665392</v>
      </c>
    </row>
    <row r="204" spans="2:11" s="2" customFormat="1" ht="12.75" customHeight="1" x14ac:dyDescent="0.25">
      <c r="B204" s="2" t="s">
        <v>21</v>
      </c>
      <c r="C204" s="6">
        <v>25043</v>
      </c>
      <c r="D204" s="6">
        <v>6500</v>
      </c>
      <c r="E204" s="6">
        <f t="shared" si="45"/>
        <v>2086.0819000000001</v>
      </c>
      <c r="F204" s="6">
        <v>541</v>
      </c>
      <c r="G204" s="15">
        <f t="shared" si="47"/>
        <v>169421.89211158472</v>
      </c>
      <c r="H204" s="15">
        <f t="shared" si="46"/>
        <v>1545.0819000000001</v>
      </c>
      <c r="K204" s="15">
        <f t="shared" si="48"/>
        <v>1200.0717357903918</v>
      </c>
    </row>
    <row r="205" spans="2:11" s="2" customFormat="1" ht="12.75" customHeight="1" x14ac:dyDescent="0.25">
      <c r="B205" s="7" t="s">
        <v>22</v>
      </c>
      <c r="C205" s="8">
        <f>SUM(C193:C204)</f>
        <v>285784</v>
      </c>
      <c r="D205" s="9" t="s">
        <v>23</v>
      </c>
      <c r="E205" s="8">
        <f>SUM(E193:E204)</f>
        <v>23805.807199999999</v>
      </c>
      <c r="F205" s="8">
        <f>SUM(F193:F204)</f>
        <v>6492</v>
      </c>
      <c r="G205" s="30">
        <f>SUM(G193:G204)</f>
        <v>1936972.6115390169</v>
      </c>
      <c r="H205" s="30">
        <f>SUM(H193:H204)</f>
        <v>17313.807199999999</v>
      </c>
      <c r="I205" s="38">
        <f>H191/12</f>
        <v>7.0833333333333338E-3</v>
      </c>
      <c r="J205" s="23"/>
      <c r="K205" s="30">
        <f>SUM(K193:K204)</f>
        <v>13720.222665068039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73">
        <f>G205*I205</f>
        <v>13720.222665068037</v>
      </c>
      <c r="F207" s="2" t="s">
        <v>25</v>
      </c>
      <c r="G207" s="73">
        <f>$C207+$H205</f>
        <v>31034.029865068034</v>
      </c>
      <c r="H207" s="15"/>
      <c r="I207" s="15">
        <f>SUM($I$14,$G$33,$G$53,$G$73,$G$93,$G$112,$G$131,$G$150,$G$169,$G$188,$G$207)</f>
        <v>184687.19667665285</v>
      </c>
      <c r="J207" s="143" t="str">
        <f>IF($K205=$C207,"Intt OK","Intt CHECK IT")</f>
        <v>Intt OK</v>
      </c>
      <c r="K207" s="15"/>
    </row>
    <row r="208" spans="2:11" ht="12.75" customHeight="1" x14ac:dyDescent="0.25">
      <c r="I208" s="135" t="str">
        <f>IF($I207=$G212,"OK","CHECK IT")</f>
        <v>OK</v>
      </c>
    </row>
    <row r="209" spans="2:13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66" t="s">
        <v>4</v>
      </c>
      <c r="H209" s="137" t="s">
        <v>46</v>
      </c>
      <c r="I209" s="31"/>
      <c r="J209" s="20"/>
      <c r="K209" s="15"/>
    </row>
    <row r="210" spans="2:13" s="2" customFormat="1" ht="12.75" customHeight="1" x14ac:dyDescent="0.25">
      <c r="B210" s="439" t="s">
        <v>6</v>
      </c>
      <c r="C210" s="439"/>
      <c r="D210" s="439"/>
      <c r="E210" s="439" t="s">
        <v>7</v>
      </c>
      <c r="F210" s="439"/>
      <c r="G210" s="67" t="s">
        <v>8</v>
      </c>
      <c r="H210" s="70" t="s">
        <v>45</v>
      </c>
      <c r="I210" s="32"/>
      <c r="J210" s="26"/>
      <c r="K210" s="15"/>
    </row>
    <row r="211" spans="2:13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68" t="s">
        <v>14</v>
      </c>
      <c r="H211" s="66" t="s">
        <v>15</v>
      </c>
      <c r="I211" s="33" t="s">
        <v>16</v>
      </c>
      <c r="J211" s="17"/>
      <c r="K211" s="15"/>
    </row>
    <row r="212" spans="2:13" s="2" customFormat="1" ht="12.75" customHeight="1" x14ac:dyDescent="0.25">
      <c r="B212" s="2" t="s">
        <v>27</v>
      </c>
      <c r="C212" s="6">
        <v>25358</v>
      </c>
      <c r="D212" s="6">
        <v>6500</v>
      </c>
      <c r="E212" s="6">
        <f t="shared" ref="E212:E223" si="49">$C212*8.33%</f>
        <v>2112.3213999999998</v>
      </c>
      <c r="F212" s="6">
        <v>541</v>
      </c>
      <c r="G212" s="15">
        <f>$G$14+$G$33+$G$53+$G$73+$G$93+$G$112+$G$131+$G$150+$G$169+$G$188+$G$207</f>
        <v>184687.19667665285</v>
      </c>
      <c r="H212" s="15">
        <f t="shared" ref="H212:H223" si="50">$E212-$F212</f>
        <v>1571.3213999999998</v>
      </c>
      <c r="I212" s="31"/>
      <c r="J212" s="16"/>
      <c r="K212" s="15">
        <f>(G212)*($H$210/12)</f>
        <v>1308.2009764596244</v>
      </c>
    </row>
    <row r="213" spans="2:13" s="2" customFormat="1" ht="12.75" customHeight="1" x14ac:dyDescent="0.25">
      <c r="B213" s="2" t="s">
        <v>28</v>
      </c>
      <c r="C213" s="6">
        <v>25358</v>
      </c>
      <c r="D213" s="6">
        <v>6500</v>
      </c>
      <c r="E213" s="6">
        <f t="shared" si="49"/>
        <v>2112.3213999999998</v>
      </c>
      <c r="F213" s="6">
        <v>541</v>
      </c>
      <c r="G213" s="15">
        <f t="shared" ref="G213:G223" si="51">$G212+$H212</f>
        <v>186258.51807665284</v>
      </c>
      <c r="H213" s="15">
        <f t="shared" si="50"/>
        <v>1571.3213999999998</v>
      </c>
      <c r="I213" s="31"/>
      <c r="J213" s="16"/>
      <c r="K213" s="15">
        <f t="shared" ref="K213:K223" si="52">(G213)*($H$210/12)</f>
        <v>1319.3311697096244</v>
      </c>
    </row>
    <row r="214" spans="2:13" s="2" customFormat="1" ht="12.75" customHeight="1" x14ac:dyDescent="0.25">
      <c r="B214" s="2" t="s">
        <v>29</v>
      </c>
      <c r="C214" s="6">
        <v>25358</v>
      </c>
      <c r="D214" s="6">
        <v>6500</v>
      </c>
      <c r="E214" s="6">
        <f t="shared" si="49"/>
        <v>2112.3213999999998</v>
      </c>
      <c r="F214" s="6">
        <v>541</v>
      </c>
      <c r="G214" s="15">
        <f t="shared" si="51"/>
        <v>187829.83947665282</v>
      </c>
      <c r="H214" s="15">
        <f t="shared" si="50"/>
        <v>1571.3213999999998</v>
      </c>
      <c r="I214" s="31"/>
      <c r="J214" s="16"/>
      <c r="K214" s="15">
        <f t="shared" si="52"/>
        <v>1330.4613629596242</v>
      </c>
    </row>
    <row r="215" spans="2:13" s="2" customFormat="1" ht="12.75" customHeight="1" x14ac:dyDescent="0.25">
      <c r="B215" s="2" t="s">
        <v>30</v>
      </c>
      <c r="C215" s="6">
        <v>25358</v>
      </c>
      <c r="D215" s="6">
        <v>6500</v>
      </c>
      <c r="E215" s="6">
        <f t="shared" si="49"/>
        <v>2112.3213999999998</v>
      </c>
      <c r="F215" s="6">
        <v>541</v>
      </c>
      <c r="G215" s="15">
        <f t="shared" si="51"/>
        <v>189401.16087665281</v>
      </c>
      <c r="H215" s="15">
        <f t="shared" si="50"/>
        <v>1571.3213999999998</v>
      </c>
      <c r="I215" s="31"/>
      <c r="J215" s="16"/>
      <c r="K215" s="15">
        <f t="shared" si="52"/>
        <v>1341.5915562096241</v>
      </c>
    </row>
    <row r="216" spans="2:13" s="2" customFormat="1" ht="12.75" customHeight="1" x14ac:dyDescent="0.25">
      <c r="B216" s="2" t="s">
        <v>31</v>
      </c>
      <c r="C216" s="6">
        <v>25830</v>
      </c>
      <c r="D216" s="6">
        <v>6500</v>
      </c>
      <c r="E216" s="6">
        <f t="shared" si="49"/>
        <v>2151.6390000000001</v>
      </c>
      <c r="F216" s="6">
        <v>541</v>
      </c>
      <c r="G216" s="15">
        <f t="shared" si="51"/>
        <v>190972.48227665279</v>
      </c>
      <c r="H216" s="15">
        <f t="shared" si="50"/>
        <v>1610.6390000000001</v>
      </c>
      <c r="I216" s="31"/>
      <c r="J216" s="16"/>
      <c r="K216" s="15">
        <f t="shared" si="52"/>
        <v>1352.7217494596241</v>
      </c>
    </row>
    <row r="217" spans="2:13" s="2" customFormat="1" ht="12.75" customHeight="1" x14ac:dyDescent="0.25">
      <c r="B217" s="2" t="s">
        <v>32</v>
      </c>
      <c r="C217" s="6">
        <v>25830</v>
      </c>
      <c r="D217" s="6">
        <v>6500</v>
      </c>
      <c r="E217" s="6">
        <f t="shared" si="49"/>
        <v>2151.6390000000001</v>
      </c>
      <c r="F217" s="6">
        <v>541</v>
      </c>
      <c r="G217" s="15">
        <f t="shared" si="51"/>
        <v>192583.12127665279</v>
      </c>
      <c r="H217" s="15">
        <f t="shared" si="50"/>
        <v>1610.6390000000001</v>
      </c>
      <c r="I217" s="31"/>
      <c r="J217" s="16"/>
      <c r="K217" s="15">
        <f t="shared" si="52"/>
        <v>1364.1304423762906</v>
      </c>
    </row>
    <row r="218" spans="2:13" s="2" customFormat="1" ht="12.75" customHeight="1" x14ac:dyDescent="0.25">
      <c r="B218" s="2" t="s">
        <v>33</v>
      </c>
      <c r="C218" s="6">
        <v>26303</v>
      </c>
      <c r="D218" s="6">
        <v>6500</v>
      </c>
      <c r="E218" s="6">
        <f t="shared" si="49"/>
        <v>2191.0398999999998</v>
      </c>
      <c r="F218" s="6">
        <v>541</v>
      </c>
      <c r="G218" s="15">
        <f t="shared" si="51"/>
        <v>194193.76027665279</v>
      </c>
      <c r="H218" s="15">
        <f t="shared" si="50"/>
        <v>1650.0398999999998</v>
      </c>
      <c r="I218" s="31"/>
      <c r="J218" s="16"/>
      <c r="K218" s="15">
        <f t="shared" si="52"/>
        <v>1375.5391352929573</v>
      </c>
    </row>
    <row r="219" spans="2:13" s="2" customFormat="1" ht="12.75" customHeight="1" x14ac:dyDescent="0.25">
      <c r="B219" s="2" t="s">
        <v>17</v>
      </c>
      <c r="C219" s="6">
        <v>26303</v>
      </c>
      <c r="D219" s="6">
        <v>6500</v>
      </c>
      <c r="E219" s="6">
        <f t="shared" si="49"/>
        <v>2191.0398999999998</v>
      </c>
      <c r="F219" s="6">
        <v>541</v>
      </c>
      <c r="G219" s="15">
        <f t="shared" si="51"/>
        <v>195843.80017665279</v>
      </c>
      <c r="H219" s="15">
        <f t="shared" si="50"/>
        <v>1650.0398999999998</v>
      </c>
      <c r="I219" s="31"/>
      <c r="J219" s="16"/>
      <c r="K219" s="15">
        <f t="shared" si="52"/>
        <v>1387.2269179179573</v>
      </c>
    </row>
    <row r="220" spans="2:13" s="2" customFormat="1" ht="12.75" customHeight="1" x14ac:dyDescent="0.25">
      <c r="B220" s="2" t="s">
        <v>18</v>
      </c>
      <c r="C220" s="6">
        <v>26303</v>
      </c>
      <c r="D220" s="6">
        <v>6500</v>
      </c>
      <c r="E220" s="6">
        <f t="shared" si="49"/>
        <v>2191.0398999999998</v>
      </c>
      <c r="F220" s="6">
        <v>541</v>
      </c>
      <c r="G220" s="15">
        <f t="shared" si="51"/>
        <v>197493.84007665279</v>
      </c>
      <c r="H220" s="15">
        <f t="shared" si="50"/>
        <v>1650.0398999999998</v>
      </c>
      <c r="I220" s="31"/>
      <c r="J220" s="16"/>
      <c r="K220" s="15">
        <f t="shared" si="52"/>
        <v>1398.9147005429575</v>
      </c>
    </row>
    <row r="221" spans="2:13" s="2" customFormat="1" ht="12.75" customHeight="1" x14ac:dyDescent="0.25">
      <c r="B221" s="2" t="s">
        <v>19</v>
      </c>
      <c r="C221" s="6">
        <v>26303</v>
      </c>
      <c r="D221" s="6">
        <v>6500</v>
      </c>
      <c r="E221" s="6">
        <f t="shared" si="49"/>
        <v>2191.0398999999998</v>
      </c>
      <c r="F221" s="6">
        <v>541</v>
      </c>
      <c r="G221" s="15">
        <f t="shared" si="51"/>
        <v>199143.8799766528</v>
      </c>
      <c r="H221" s="15">
        <f t="shared" si="50"/>
        <v>1650.0398999999998</v>
      </c>
      <c r="I221" s="31"/>
      <c r="J221" s="16"/>
      <c r="K221" s="15">
        <f t="shared" si="52"/>
        <v>1410.6024831679574</v>
      </c>
    </row>
    <row r="222" spans="2:13" s="2" customFormat="1" ht="12.75" customHeight="1" x14ac:dyDescent="0.25">
      <c r="B222" s="2" t="s">
        <v>20</v>
      </c>
      <c r="C222" s="6">
        <v>27574</v>
      </c>
      <c r="D222" s="6">
        <v>6500</v>
      </c>
      <c r="E222" s="6">
        <f t="shared" si="49"/>
        <v>2296.9142000000002</v>
      </c>
      <c r="F222" s="6">
        <v>541</v>
      </c>
      <c r="G222" s="15">
        <f t="shared" si="51"/>
        <v>200793.9198766528</v>
      </c>
      <c r="H222" s="15">
        <f t="shared" si="50"/>
        <v>1755.9142000000002</v>
      </c>
      <c r="I222" s="31"/>
      <c r="J222" s="16"/>
      <c r="K222" s="15">
        <f t="shared" si="52"/>
        <v>1422.2902657929574</v>
      </c>
      <c r="M222" s="2">
        <v>6.1509999999999998</v>
      </c>
    </row>
    <row r="223" spans="2:13" s="2" customFormat="1" ht="12.75" customHeight="1" x14ac:dyDescent="0.25">
      <c r="B223" s="2" t="s">
        <v>21</v>
      </c>
      <c r="C223" s="6">
        <v>27574</v>
      </c>
      <c r="D223" s="6">
        <v>6500</v>
      </c>
      <c r="E223" s="6">
        <f t="shared" si="49"/>
        <v>2296.9142000000002</v>
      </c>
      <c r="F223" s="6">
        <v>541</v>
      </c>
      <c r="G223" s="15">
        <f t="shared" si="51"/>
        <v>202549.8340766528</v>
      </c>
      <c r="H223" s="15">
        <f t="shared" si="50"/>
        <v>1755.9142000000002</v>
      </c>
      <c r="I223" s="31"/>
      <c r="J223" s="16"/>
      <c r="K223" s="15">
        <f t="shared" si="52"/>
        <v>1434.7279913762907</v>
      </c>
    </row>
    <row r="224" spans="2:13" s="2" customFormat="1" ht="12.75" customHeight="1" x14ac:dyDescent="0.25">
      <c r="B224" s="7" t="s">
        <v>22</v>
      </c>
      <c r="C224" s="8">
        <f>SUM(C212:C223)</f>
        <v>313452</v>
      </c>
      <c r="D224" s="9" t="s">
        <v>23</v>
      </c>
      <c r="E224" s="8">
        <f>SUM(E212:E223)</f>
        <v>26110.551599999995</v>
      </c>
      <c r="F224" s="8">
        <f>SUM(F212:F223)</f>
        <v>6492</v>
      </c>
      <c r="G224" s="30">
        <f>SUM(G212:G223)</f>
        <v>2321751.3531198339</v>
      </c>
      <c r="H224" s="30">
        <f>SUM(H212:H223)</f>
        <v>19618.551599999999</v>
      </c>
      <c r="I224" s="38">
        <f>H210/12</f>
        <v>7.0833333333333338E-3</v>
      </c>
      <c r="J224" s="23"/>
      <c r="K224" s="30">
        <f>SUM(K212:K223)</f>
        <v>16445.738751265486</v>
      </c>
    </row>
    <row r="225" spans="2:11" s="2" customFormat="1" ht="12.75" customHeight="1" x14ac:dyDescent="0.25">
      <c r="G225" s="15"/>
      <c r="H225" s="15"/>
      <c r="I225" s="31"/>
      <c r="J225" s="16"/>
      <c r="K225" s="15"/>
    </row>
    <row r="226" spans="2:11" s="2" customFormat="1" ht="12.75" customHeight="1" x14ac:dyDescent="0.25">
      <c r="B226" s="2" t="s">
        <v>24</v>
      </c>
      <c r="C226" s="10">
        <f>G224*I224</f>
        <v>16445.73875126549</v>
      </c>
      <c r="F226" s="2" t="s">
        <v>25</v>
      </c>
      <c r="G226" s="73">
        <f>$C226+$H224</f>
        <v>36064.290351265488</v>
      </c>
      <c r="H226" s="15"/>
      <c r="I226" s="15">
        <f>SUM($I$14,$G$33,$G$53,$G$73,$G$93,$G$112,$G$131,$G$150,$G$169,$G$188,$G$207,$G$226)</f>
        <v>220751.48702791834</v>
      </c>
      <c r="J226" s="143" t="str">
        <f>IF($K224=$C226,"Intt OK","Intt CHECK IT")</f>
        <v>Intt OK</v>
      </c>
      <c r="K226" s="15"/>
    </row>
    <row r="227" spans="2:11" ht="12.75" customHeight="1" x14ac:dyDescent="0.25">
      <c r="I227" s="135" t="str">
        <f>IF($I226=$G231,"OK","CHECK IT")</f>
        <v>OK</v>
      </c>
    </row>
    <row r="228" spans="2:11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66" t="s">
        <v>4</v>
      </c>
      <c r="H228" s="137" t="s">
        <v>47</v>
      </c>
      <c r="I228" s="31"/>
      <c r="J228" s="20"/>
      <c r="K228" s="15"/>
    </row>
    <row r="229" spans="2:11" s="2" customFormat="1" ht="12.75" customHeight="1" x14ac:dyDescent="0.25">
      <c r="B229" s="439" t="s">
        <v>6</v>
      </c>
      <c r="C229" s="439"/>
      <c r="D229" s="439"/>
      <c r="E229" s="439" t="s">
        <v>7</v>
      </c>
      <c r="F229" s="439"/>
      <c r="G229" s="67" t="s">
        <v>8</v>
      </c>
      <c r="H229" s="70" t="s">
        <v>45</v>
      </c>
      <c r="I229" s="32"/>
      <c r="J229" s="26"/>
      <c r="K229" s="15"/>
    </row>
    <row r="230" spans="2:11" s="2" customFormat="1" ht="12.7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68" t="s">
        <v>14</v>
      </c>
      <c r="H230" s="66" t="s">
        <v>15</v>
      </c>
      <c r="I230" s="33" t="s">
        <v>16</v>
      </c>
      <c r="J230" s="17"/>
      <c r="K230" s="15"/>
    </row>
    <row r="231" spans="2:11" s="2" customFormat="1" ht="12.75" customHeight="1" x14ac:dyDescent="0.25">
      <c r="B231" s="2" t="s">
        <v>27</v>
      </c>
      <c r="C231" s="6">
        <v>27574</v>
      </c>
      <c r="D231" s="6">
        <v>6500</v>
      </c>
      <c r="E231" s="6">
        <f t="shared" ref="E231:E242" si="53">$C231*8.33%</f>
        <v>2296.9142000000002</v>
      </c>
      <c r="F231" s="6">
        <v>541</v>
      </c>
      <c r="G231" s="15">
        <f>$G$14+$G$33+$G$53+$G$73+$G$93+$G$112+$G$131+$G$150+$G$169+$G$188+$G$207+$G$226</f>
        <v>220751.48702791834</v>
      </c>
      <c r="H231" s="15">
        <f t="shared" ref="H231:H242" si="54">$E231-$F231</f>
        <v>1755.9142000000002</v>
      </c>
      <c r="I231" s="31"/>
      <c r="J231" s="16"/>
      <c r="K231" s="15">
        <f>(G231)*($H$229/12)</f>
        <v>1563.6563664477551</v>
      </c>
    </row>
    <row r="232" spans="2:11" s="2" customFormat="1" ht="12.75" customHeight="1" x14ac:dyDescent="0.25">
      <c r="B232" s="2" t="s">
        <v>28</v>
      </c>
      <c r="C232" s="6">
        <v>29993</v>
      </c>
      <c r="D232" s="6">
        <v>6500</v>
      </c>
      <c r="E232" s="6">
        <f t="shared" si="53"/>
        <v>2498.4169000000002</v>
      </c>
      <c r="F232" s="6">
        <v>541</v>
      </c>
      <c r="G232" s="15">
        <f t="shared" ref="G232:G242" si="55">$G231+$H231</f>
        <v>222507.40122791834</v>
      </c>
      <c r="H232" s="15">
        <f t="shared" si="54"/>
        <v>1957.4169000000002</v>
      </c>
      <c r="I232" s="31"/>
      <c r="J232" s="16"/>
      <c r="K232" s="15">
        <f t="shared" ref="K232:K242" si="56">(G232)*($H$229/12)</f>
        <v>1576.0940920310884</v>
      </c>
    </row>
    <row r="233" spans="2:11" s="2" customFormat="1" ht="12.75" customHeight="1" x14ac:dyDescent="0.25">
      <c r="B233" s="2" t="s">
        <v>29</v>
      </c>
      <c r="C233" s="6">
        <v>29992</v>
      </c>
      <c r="D233" s="6">
        <v>6500</v>
      </c>
      <c r="E233" s="6">
        <f t="shared" si="53"/>
        <v>2498.3335999999999</v>
      </c>
      <c r="F233" s="6">
        <v>541</v>
      </c>
      <c r="G233" s="15">
        <f t="shared" si="55"/>
        <v>224464.81812791835</v>
      </c>
      <c r="H233" s="15">
        <f t="shared" si="54"/>
        <v>1957.3335999999999</v>
      </c>
      <c r="I233" s="31"/>
      <c r="J233" s="16"/>
      <c r="K233" s="15">
        <f t="shared" si="56"/>
        <v>1589.9591284060884</v>
      </c>
    </row>
    <row r="234" spans="2:11" s="2" customFormat="1" ht="12.75" customHeight="1" x14ac:dyDescent="0.25">
      <c r="B234" s="2" t="s">
        <v>30</v>
      </c>
      <c r="C234" s="6">
        <v>29993</v>
      </c>
      <c r="D234" s="6">
        <v>6500</v>
      </c>
      <c r="E234" s="6">
        <f t="shared" si="53"/>
        <v>2498.4169000000002</v>
      </c>
      <c r="F234" s="6">
        <v>541</v>
      </c>
      <c r="G234" s="15">
        <f t="shared" si="55"/>
        <v>226422.15172791836</v>
      </c>
      <c r="H234" s="15">
        <f t="shared" si="54"/>
        <v>1957.4169000000002</v>
      </c>
      <c r="I234" s="31"/>
      <c r="J234" s="16"/>
      <c r="K234" s="15">
        <f t="shared" si="56"/>
        <v>1603.8235747394219</v>
      </c>
    </row>
    <row r="235" spans="2:11" s="2" customFormat="1" ht="12.75" customHeight="1" x14ac:dyDescent="0.25">
      <c r="B235" s="2" t="s">
        <v>31</v>
      </c>
      <c r="C235" s="6">
        <v>29992</v>
      </c>
      <c r="D235" s="6">
        <v>6500</v>
      </c>
      <c r="E235" s="6">
        <f t="shared" si="53"/>
        <v>2498.3335999999999</v>
      </c>
      <c r="F235" s="6">
        <v>541</v>
      </c>
      <c r="G235" s="15">
        <f t="shared" si="55"/>
        <v>228379.56862791837</v>
      </c>
      <c r="H235" s="15">
        <f t="shared" si="54"/>
        <v>1957.3335999999999</v>
      </c>
      <c r="I235" s="31"/>
      <c r="J235" s="16"/>
      <c r="K235" s="15">
        <f t="shared" si="56"/>
        <v>1617.688611114422</v>
      </c>
    </row>
    <row r="236" spans="2:11" s="2" customFormat="1" ht="12.75" customHeight="1" x14ac:dyDescent="0.25">
      <c r="B236" s="2" t="s">
        <v>32</v>
      </c>
      <c r="C236" s="6">
        <v>29992</v>
      </c>
      <c r="D236" s="6">
        <v>6500</v>
      </c>
      <c r="E236" s="6">
        <f t="shared" si="53"/>
        <v>2498.3335999999999</v>
      </c>
      <c r="F236" s="6">
        <v>541</v>
      </c>
      <c r="G236" s="15">
        <f t="shared" si="55"/>
        <v>230336.90222791838</v>
      </c>
      <c r="H236" s="15">
        <f t="shared" si="54"/>
        <v>1957.3335999999999</v>
      </c>
      <c r="I236" s="31"/>
      <c r="J236" s="16"/>
      <c r="K236" s="15">
        <f t="shared" si="56"/>
        <v>1631.5530574477552</v>
      </c>
    </row>
    <row r="237" spans="2:11" s="2" customFormat="1" ht="12.75" customHeight="1" x14ac:dyDescent="0.25">
      <c r="B237" s="2" t="s">
        <v>33</v>
      </c>
      <c r="C237" s="6">
        <v>29993</v>
      </c>
      <c r="D237" s="6">
        <v>6500</v>
      </c>
      <c r="E237" s="6">
        <f t="shared" si="53"/>
        <v>2498.4169000000002</v>
      </c>
      <c r="F237" s="6">
        <v>541</v>
      </c>
      <c r="G237" s="15">
        <f t="shared" si="55"/>
        <v>232294.2358279184</v>
      </c>
      <c r="H237" s="15">
        <f t="shared" si="54"/>
        <v>1957.4169000000002</v>
      </c>
      <c r="I237" s="31"/>
      <c r="J237" s="16"/>
      <c r="K237" s="15">
        <f t="shared" si="56"/>
        <v>1645.4175037810887</v>
      </c>
    </row>
    <row r="238" spans="2:11" s="2" customFormat="1" ht="12.75" customHeight="1" x14ac:dyDescent="0.25">
      <c r="B238" s="2" t="s">
        <v>17</v>
      </c>
      <c r="C238" s="6">
        <v>29992</v>
      </c>
      <c r="D238" s="6">
        <v>6500</v>
      </c>
      <c r="E238" s="6">
        <f t="shared" si="53"/>
        <v>2498.3335999999999</v>
      </c>
      <c r="F238" s="6">
        <v>541</v>
      </c>
      <c r="G238" s="15">
        <f t="shared" si="55"/>
        <v>234251.65272791841</v>
      </c>
      <c r="H238" s="15">
        <f t="shared" si="54"/>
        <v>1957.3335999999999</v>
      </c>
      <c r="I238" s="31"/>
      <c r="J238" s="16"/>
      <c r="K238" s="15">
        <f t="shared" si="56"/>
        <v>1659.2825401560888</v>
      </c>
    </row>
    <row r="239" spans="2:11" s="2" customFormat="1" ht="12.75" customHeight="1" x14ac:dyDescent="0.25">
      <c r="B239" s="2" t="s">
        <v>18</v>
      </c>
      <c r="C239" s="6">
        <v>29993</v>
      </c>
      <c r="D239" s="6">
        <v>6500</v>
      </c>
      <c r="E239" s="6">
        <f t="shared" si="53"/>
        <v>2498.4169000000002</v>
      </c>
      <c r="F239" s="6">
        <v>541</v>
      </c>
      <c r="G239" s="15">
        <f t="shared" si="55"/>
        <v>236208.98632791842</v>
      </c>
      <c r="H239" s="15">
        <f t="shared" si="54"/>
        <v>1957.4169000000002</v>
      </c>
      <c r="I239" s="31"/>
      <c r="J239" s="16"/>
      <c r="K239" s="15">
        <f t="shared" si="56"/>
        <v>1673.1469864894223</v>
      </c>
    </row>
    <row r="240" spans="2:11" s="2" customFormat="1" ht="12.75" customHeight="1" x14ac:dyDescent="0.25">
      <c r="B240" s="2" t="s">
        <v>19</v>
      </c>
      <c r="C240" s="6">
        <v>29992</v>
      </c>
      <c r="D240" s="6">
        <v>6500</v>
      </c>
      <c r="E240" s="6">
        <f t="shared" si="53"/>
        <v>2498.3335999999999</v>
      </c>
      <c r="F240" s="6">
        <v>541</v>
      </c>
      <c r="G240" s="15">
        <f t="shared" si="55"/>
        <v>238166.40322791843</v>
      </c>
      <c r="H240" s="15">
        <f t="shared" si="54"/>
        <v>1957.3335999999999</v>
      </c>
      <c r="I240" s="31"/>
      <c r="J240" s="16"/>
      <c r="K240" s="15">
        <f t="shared" si="56"/>
        <v>1687.0120228644223</v>
      </c>
    </row>
    <row r="241" spans="2:11" s="2" customFormat="1" ht="12.75" customHeight="1" x14ac:dyDescent="0.25">
      <c r="B241" s="2" t="s">
        <v>20</v>
      </c>
      <c r="C241" s="6">
        <v>31928</v>
      </c>
      <c r="D241" s="6">
        <v>6500</v>
      </c>
      <c r="E241" s="6">
        <f t="shared" si="53"/>
        <v>2659.6023999999998</v>
      </c>
      <c r="F241" s="6">
        <v>541</v>
      </c>
      <c r="G241" s="15">
        <f t="shared" si="55"/>
        <v>240123.73682791844</v>
      </c>
      <c r="H241" s="15">
        <f t="shared" si="54"/>
        <v>2118.6023999999998</v>
      </c>
      <c r="I241" s="31"/>
      <c r="J241" s="16"/>
      <c r="K241" s="15">
        <f t="shared" si="56"/>
        <v>1700.8764691977558</v>
      </c>
    </row>
    <row r="242" spans="2:11" s="2" customFormat="1" ht="12.75" customHeight="1" x14ac:dyDescent="0.25">
      <c r="B242" s="2" t="s">
        <v>21</v>
      </c>
      <c r="C242" s="6">
        <v>31928</v>
      </c>
      <c r="D242" s="6">
        <v>6500</v>
      </c>
      <c r="E242" s="6">
        <f t="shared" si="53"/>
        <v>2659.6023999999998</v>
      </c>
      <c r="F242" s="6">
        <v>541</v>
      </c>
      <c r="G242" s="15">
        <f t="shared" si="55"/>
        <v>242242.33922791845</v>
      </c>
      <c r="H242" s="15">
        <f t="shared" si="54"/>
        <v>2118.6023999999998</v>
      </c>
      <c r="I242" s="31"/>
      <c r="J242" s="16"/>
      <c r="K242" s="15">
        <f t="shared" si="56"/>
        <v>1715.8832361977559</v>
      </c>
    </row>
    <row r="243" spans="2:11" s="2" customFormat="1" ht="12.75" customHeight="1" x14ac:dyDescent="0.25">
      <c r="B243" s="7" t="s">
        <v>22</v>
      </c>
      <c r="C243" s="8">
        <f>SUM(C231:C242)</f>
        <v>361362</v>
      </c>
      <c r="D243" s="9" t="s">
        <v>23</v>
      </c>
      <c r="E243" s="8">
        <f>SUM(E231:E242)</f>
        <v>30101.454600000005</v>
      </c>
      <c r="F243" s="8">
        <f>SUM(F231:F242)</f>
        <v>6492</v>
      </c>
      <c r="G243" s="30">
        <f>SUM(G231:G242)</f>
        <v>2776149.6831350205</v>
      </c>
      <c r="H243" s="30">
        <f>SUM(H231:H242)</f>
        <v>23609.454599999997</v>
      </c>
      <c r="I243" s="38">
        <f>H229/12</f>
        <v>7.0833333333333338E-3</v>
      </c>
      <c r="J243" s="23"/>
      <c r="K243" s="30">
        <f>SUM(K231:K242)</f>
        <v>19664.393588873067</v>
      </c>
    </row>
    <row r="244" spans="2:11" s="2" customFormat="1" ht="12.75" customHeight="1" x14ac:dyDescent="0.25">
      <c r="G244" s="15"/>
      <c r="H244" s="15"/>
      <c r="I244" s="31"/>
      <c r="J244" s="16"/>
      <c r="K244" s="15"/>
    </row>
    <row r="245" spans="2:11" s="2" customFormat="1" ht="12.75" customHeight="1" x14ac:dyDescent="0.25">
      <c r="B245" s="2" t="s">
        <v>24</v>
      </c>
      <c r="C245" s="73">
        <f>G243*I243</f>
        <v>19664.393588873063</v>
      </c>
      <c r="F245" s="2" t="s">
        <v>25</v>
      </c>
      <c r="G245" s="73">
        <f>$C245+$H243</f>
        <v>43273.84818887306</v>
      </c>
      <c r="H245" s="15"/>
      <c r="I245" s="15">
        <f>SUM($I$14,$G$33,$G$53,$G$73,$G$93,$G$112,$G$131,$G$150,$G$169,$G$188,$G$207,$G$226,$G$245)</f>
        <v>264025.33521679137</v>
      </c>
      <c r="J245" s="143" t="str">
        <f>IF($K243=$C245,"Intt OK","Intt CHECK IT")</f>
        <v>Intt OK</v>
      </c>
      <c r="K245" s="15"/>
    </row>
    <row r="246" spans="2:11" ht="12.75" customHeight="1" x14ac:dyDescent="0.25">
      <c r="I246" s="135" t="str">
        <f>IF($I245=$G250,"OK","CHECK IT")</f>
        <v>OK</v>
      </c>
    </row>
    <row r="247" spans="2:11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66" t="s">
        <v>4</v>
      </c>
      <c r="H247" s="137" t="s">
        <v>48</v>
      </c>
      <c r="I247" s="31"/>
      <c r="J247" s="20"/>
      <c r="K247" s="15"/>
    </row>
    <row r="248" spans="2:11" s="2" customFormat="1" ht="12.75" customHeight="1" x14ac:dyDescent="0.25">
      <c r="B248" s="439" t="s">
        <v>6</v>
      </c>
      <c r="C248" s="439"/>
      <c r="D248" s="439"/>
      <c r="E248" s="439" t="s">
        <v>7</v>
      </c>
      <c r="F248" s="439"/>
      <c r="G248" s="67" t="s">
        <v>8</v>
      </c>
      <c r="H248" s="56">
        <v>8.5000000000000006E-2</v>
      </c>
      <c r="I248" s="32"/>
      <c r="J248" s="26"/>
      <c r="K248" s="15"/>
    </row>
    <row r="249" spans="2:11" s="2" customFormat="1" ht="12.7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68" t="s">
        <v>14</v>
      </c>
      <c r="H249" s="66" t="s">
        <v>15</v>
      </c>
      <c r="I249" s="33" t="s">
        <v>16</v>
      </c>
      <c r="J249" s="17"/>
      <c r="K249" s="15"/>
    </row>
    <row r="250" spans="2:11" s="2" customFormat="1" ht="12.75" customHeight="1" x14ac:dyDescent="0.25">
      <c r="B250" s="2" t="s">
        <v>27</v>
      </c>
      <c r="C250" s="6">
        <v>31928</v>
      </c>
      <c r="D250" s="6">
        <v>6500</v>
      </c>
      <c r="E250" s="6">
        <f t="shared" ref="E250:E261" si="57">$C250*8.33%</f>
        <v>2659.6023999999998</v>
      </c>
      <c r="F250" s="6">
        <v>541</v>
      </c>
      <c r="G250" s="15">
        <f>$G$14+$G$33+$G$53+$G$73+$G$93+$G$112+$G$131+$G$150+$G$169+$G$188+$G$207+$G$226+$G$245</f>
        <v>264025.33521679137</v>
      </c>
      <c r="H250" s="15">
        <f t="shared" ref="H250:H261" si="58">$E250-$F250</f>
        <v>2118.6023999999998</v>
      </c>
      <c r="I250" s="31"/>
      <c r="J250" s="16"/>
      <c r="K250" s="15">
        <f>(G250)*($H$248/12)</f>
        <v>1870.1794577856056</v>
      </c>
    </row>
    <row r="251" spans="2:11" s="2" customFormat="1" ht="12.75" customHeight="1" x14ac:dyDescent="0.25">
      <c r="B251" s="2" t="s">
        <v>28</v>
      </c>
      <c r="C251" s="6">
        <v>31928</v>
      </c>
      <c r="D251" s="6">
        <v>6500</v>
      </c>
      <c r="E251" s="6">
        <f t="shared" si="57"/>
        <v>2659.6023999999998</v>
      </c>
      <c r="F251" s="6">
        <v>541</v>
      </c>
      <c r="G251" s="15">
        <f t="shared" ref="G251:G261" si="59">$G250+$H250</f>
        <v>266143.93761679134</v>
      </c>
      <c r="H251" s="15">
        <f t="shared" si="58"/>
        <v>2118.6023999999998</v>
      </c>
      <c r="I251" s="31"/>
      <c r="J251" s="16"/>
      <c r="K251" s="15">
        <f t="shared" ref="K251:K261" si="60">(G251)*($H$248/12)</f>
        <v>1885.1862247856054</v>
      </c>
    </row>
    <row r="252" spans="2:11" s="2" customFormat="1" ht="12.75" customHeight="1" x14ac:dyDescent="0.25">
      <c r="B252" s="2" t="s">
        <v>29</v>
      </c>
      <c r="C252" s="6">
        <v>31928</v>
      </c>
      <c r="D252" s="6">
        <v>6500</v>
      </c>
      <c r="E252" s="6">
        <f t="shared" si="57"/>
        <v>2659.6023999999998</v>
      </c>
      <c r="F252" s="6">
        <v>541</v>
      </c>
      <c r="G252" s="15">
        <f t="shared" si="59"/>
        <v>268262.54001679132</v>
      </c>
      <c r="H252" s="15">
        <f t="shared" si="58"/>
        <v>2118.6023999999998</v>
      </c>
      <c r="I252" s="31"/>
      <c r="J252" s="16"/>
      <c r="K252" s="15">
        <f t="shared" si="60"/>
        <v>1900.1929917856053</v>
      </c>
    </row>
    <row r="253" spans="2:11" s="2" customFormat="1" ht="12.75" customHeight="1" x14ac:dyDescent="0.25">
      <c r="B253" s="2" t="s">
        <v>30</v>
      </c>
      <c r="C253" s="6">
        <v>33413</v>
      </c>
      <c r="D253" s="6">
        <v>6500</v>
      </c>
      <c r="E253" s="6">
        <f t="shared" si="57"/>
        <v>2783.3029000000001</v>
      </c>
      <c r="F253" s="6">
        <v>541</v>
      </c>
      <c r="G253" s="15">
        <f t="shared" si="59"/>
        <v>270381.14241679129</v>
      </c>
      <c r="H253" s="15">
        <f t="shared" si="58"/>
        <v>2242.3029000000001</v>
      </c>
      <c r="I253" s="31"/>
      <c r="J253" s="16"/>
      <c r="K253" s="15">
        <f t="shared" si="60"/>
        <v>1915.1997587856051</v>
      </c>
    </row>
    <row r="254" spans="2:11" s="2" customFormat="1" ht="12.75" customHeight="1" x14ac:dyDescent="0.25">
      <c r="B254" s="2" t="s">
        <v>31</v>
      </c>
      <c r="C254" s="6">
        <v>33413</v>
      </c>
      <c r="D254" s="6">
        <v>6500</v>
      </c>
      <c r="E254" s="6">
        <f t="shared" si="57"/>
        <v>2783.3029000000001</v>
      </c>
      <c r="F254" s="6">
        <v>541</v>
      </c>
      <c r="G254" s="15">
        <f t="shared" si="59"/>
        <v>272623.4453167913</v>
      </c>
      <c r="H254" s="15">
        <f t="shared" si="58"/>
        <v>2242.3029000000001</v>
      </c>
      <c r="I254" s="31"/>
      <c r="J254" s="16"/>
      <c r="K254" s="15">
        <f t="shared" si="60"/>
        <v>1931.0827376606053</v>
      </c>
    </row>
    <row r="255" spans="2:11" s="2" customFormat="1" ht="12.75" customHeight="1" x14ac:dyDescent="0.25">
      <c r="B255" s="2" t="s">
        <v>32</v>
      </c>
      <c r="C255" s="6">
        <v>33413</v>
      </c>
      <c r="D255" s="6">
        <v>6500</v>
      </c>
      <c r="E255" s="6">
        <f t="shared" si="57"/>
        <v>2783.3029000000001</v>
      </c>
      <c r="F255" s="6">
        <v>541</v>
      </c>
      <c r="G255" s="15">
        <f t="shared" si="59"/>
        <v>274865.74821679131</v>
      </c>
      <c r="H255" s="15">
        <f t="shared" si="58"/>
        <v>2242.3029000000001</v>
      </c>
      <c r="I255" s="31"/>
      <c r="J255" s="16"/>
      <c r="K255" s="15">
        <f t="shared" si="60"/>
        <v>1946.9657165356052</v>
      </c>
    </row>
    <row r="256" spans="2:11" s="2" customFormat="1" ht="12.75" customHeight="1" x14ac:dyDescent="0.25">
      <c r="B256" s="2" t="s">
        <v>33</v>
      </c>
      <c r="C256" s="6">
        <v>33413</v>
      </c>
      <c r="D256" s="6">
        <v>6500</v>
      </c>
      <c r="E256" s="6">
        <f t="shared" si="57"/>
        <v>2783.3029000000001</v>
      </c>
      <c r="F256" s="6">
        <v>541</v>
      </c>
      <c r="G256" s="15">
        <f t="shared" si="59"/>
        <v>277108.05111679132</v>
      </c>
      <c r="H256" s="15">
        <f t="shared" si="58"/>
        <v>2242.3029000000001</v>
      </c>
      <c r="I256" s="31"/>
      <c r="J256" s="16"/>
      <c r="K256" s="15">
        <f t="shared" si="60"/>
        <v>1962.8486954106054</v>
      </c>
    </row>
    <row r="257" spans="1:11" s="2" customFormat="1" ht="12.75" customHeight="1" x14ac:dyDescent="0.25">
      <c r="B257" s="2" t="s">
        <v>17</v>
      </c>
      <c r="C257" s="6">
        <v>33413</v>
      </c>
      <c r="D257" s="6">
        <v>6500</v>
      </c>
      <c r="E257" s="6">
        <f t="shared" si="57"/>
        <v>2783.3029000000001</v>
      </c>
      <c r="F257" s="6">
        <v>541</v>
      </c>
      <c r="G257" s="15">
        <f t="shared" si="59"/>
        <v>279350.35401679133</v>
      </c>
      <c r="H257" s="15">
        <f t="shared" si="58"/>
        <v>2242.3029000000001</v>
      </c>
      <c r="I257" s="31"/>
      <c r="J257" s="16"/>
      <c r="K257" s="15">
        <f t="shared" si="60"/>
        <v>1978.7316742856053</v>
      </c>
    </row>
    <row r="258" spans="1:11" s="2" customFormat="1" ht="12.75" customHeight="1" x14ac:dyDescent="0.25">
      <c r="B258" s="2" t="s">
        <v>18</v>
      </c>
      <c r="C258" s="6">
        <v>34898</v>
      </c>
      <c r="D258" s="6">
        <v>6500</v>
      </c>
      <c r="E258" s="6">
        <f t="shared" si="57"/>
        <v>2907.0034000000001</v>
      </c>
      <c r="F258" s="6">
        <v>541</v>
      </c>
      <c r="G258" s="15">
        <f t="shared" si="59"/>
        <v>281592.65691679134</v>
      </c>
      <c r="H258" s="15">
        <f t="shared" si="58"/>
        <v>2366.0034000000001</v>
      </c>
      <c r="I258" s="31"/>
      <c r="J258" s="16"/>
      <c r="K258" s="15">
        <f t="shared" si="60"/>
        <v>1994.6146531606055</v>
      </c>
    </row>
    <row r="259" spans="1:11" s="2" customFormat="1" ht="12.75" customHeight="1" x14ac:dyDescent="0.25">
      <c r="B259" s="2" t="s">
        <v>19</v>
      </c>
      <c r="C259" s="6">
        <v>34898</v>
      </c>
      <c r="D259" s="6">
        <v>6500</v>
      </c>
      <c r="E259" s="6">
        <f t="shared" si="57"/>
        <v>2907.0034000000001</v>
      </c>
      <c r="F259" s="6">
        <v>541</v>
      </c>
      <c r="G259" s="15">
        <f t="shared" si="59"/>
        <v>283958.66031679133</v>
      </c>
      <c r="H259" s="15">
        <f t="shared" si="58"/>
        <v>2366.0034000000001</v>
      </c>
      <c r="I259" s="31"/>
      <c r="J259" s="16"/>
      <c r="K259" s="15">
        <f t="shared" si="60"/>
        <v>2011.3738439106053</v>
      </c>
    </row>
    <row r="260" spans="1:11" s="2" customFormat="1" ht="12.75" customHeight="1" x14ac:dyDescent="0.25">
      <c r="B260" s="2" t="s">
        <v>20</v>
      </c>
      <c r="C260" s="6">
        <v>35691</v>
      </c>
      <c r="D260" s="6">
        <v>6500</v>
      </c>
      <c r="E260" s="6">
        <f t="shared" si="57"/>
        <v>2973.0603000000001</v>
      </c>
      <c r="F260" s="6">
        <v>541</v>
      </c>
      <c r="G260" s="15">
        <f t="shared" si="59"/>
        <v>286324.66371679131</v>
      </c>
      <c r="H260" s="15">
        <f t="shared" si="58"/>
        <v>2432.0603000000001</v>
      </c>
      <c r="I260" s="31"/>
      <c r="J260" s="16"/>
      <c r="K260" s="15">
        <f t="shared" si="60"/>
        <v>2028.1330346606053</v>
      </c>
    </row>
    <row r="261" spans="1:11" s="2" customFormat="1" ht="12.75" customHeight="1" x14ac:dyDescent="0.25">
      <c r="B261" s="2" t="s">
        <v>21</v>
      </c>
      <c r="C261" s="6">
        <v>35691</v>
      </c>
      <c r="D261" s="6">
        <v>6500</v>
      </c>
      <c r="E261" s="6">
        <f t="shared" si="57"/>
        <v>2973.0603000000001</v>
      </c>
      <c r="F261" s="6">
        <v>541</v>
      </c>
      <c r="G261" s="15">
        <f t="shared" si="59"/>
        <v>288756.72401679133</v>
      </c>
      <c r="H261" s="15">
        <f t="shared" si="58"/>
        <v>2432.0603000000001</v>
      </c>
      <c r="I261" s="31"/>
      <c r="J261" s="16"/>
      <c r="K261" s="15">
        <f t="shared" si="60"/>
        <v>2045.360128452272</v>
      </c>
    </row>
    <row r="262" spans="1:11" s="2" customFormat="1" ht="12.75" customHeight="1" x14ac:dyDescent="0.25">
      <c r="B262" s="7" t="s">
        <v>22</v>
      </c>
      <c r="C262" s="8">
        <f>SUM(C250:C261)</f>
        <v>404027</v>
      </c>
      <c r="D262" s="9" t="s">
        <v>23</v>
      </c>
      <c r="E262" s="8">
        <f>SUM(E250:E261)</f>
        <v>33655.449100000005</v>
      </c>
      <c r="F262" s="8">
        <f>SUM(F250:F261)</f>
        <v>6492</v>
      </c>
      <c r="G262" s="30">
        <f>SUM(G250:G261)</f>
        <v>3313393.2589014955</v>
      </c>
      <c r="H262" s="30">
        <f>SUM(H250:H261)</f>
        <v>27163.449100000005</v>
      </c>
      <c r="I262" s="38">
        <f>H248/12</f>
        <v>7.0833333333333338E-3</v>
      </c>
      <c r="J262" s="23"/>
      <c r="K262" s="30">
        <f>SUM(K250:K261)</f>
        <v>23469.868917218933</v>
      </c>
    </row>
    <row r="263" spans="1:11" s="2" customFormat="1" ht="12.75" customHeight="1" x14ac:dyDescent="0.25">
      <c r="G263" s="15"/>
      <c r="H263" s="15"/>
      <c r="I263" s="31"/>
      <c r="J263" s="16"/>
      <c r="K263" s="15"/>
    </row>
    <row r="264" spans="1:11" s="2" customFormat="1" ht="12.75" customHeight="1" x14ac:dyDescent="0.25">
      <c r="B264" s="2" t="s">
        <v>24</v>
      </c>
      <c r="C264" s="73">
        <f>G262*I262</f>
        <v>23469.86891721893</v>
      </c>
      <c r="F264" s="2" t="s">
        <v>25</v>
      </c>
      <c r="G264" s="73">
        <f>$C264+$H262</f>
        <v>50633.318017218931</v>
      </c>
      <c r="H264" s="15"/>
      <c r="I264" s="15">
        <f>SUM($I$14,$G$33,$G$53,$G$73,$G$93,$G$112,$G$131,$G$150,$G$169,$G$188,$G$207,$G$226,$G$245,$G$264)</f>
        <v>314658.65323401033</v>
      </c>
      <c r="J264" s="143" t="str">
        <f>IF($K262=$C264,"Intt OK","Intt CHECK IT")</f>
        <v>Intt OK</v>
      </c>
      <c r="K264" s="15"/>
    </row>
    <row r="265" spans="1:11" ht="12.75" customHeight="1" x14ac:dyDescent="0.25">
      <c r="I265" s="135" t="str">
        <f>IF($I264=$G269,"OK","CHECK IT")</f>
        <v>OK</v>
      </c>
    </row>
    <row r="266" spans="1:11" ht="12.75" customHeight="1" x14ac:dyDescent="0.25">
      <c r="A266" s="2"/>
      <c r="B266" s="438" t="s">
        <v>2</v>
      </c>
      <c r="C266" s="438"/>
      <c r="D266" s="438"/>
      <c r="E266" s="438" t="s">
        <v>3</v>
      </c>
      <c r="F266" s="438"/>
      <c r="G266" s="66" t="s">
        <v>4</v>
      </c>
      <c r="H266" s="137" t="s">
        <v>49</v>
      </c>
      <c r="I266" s="31"/>
      <c r="J266" s="2"/>
    </row>
    <row r="267" spans="1:11" ht="12.75" customHeight="1" x14ac:dyDescent="0.25">
      <c r="A267" s="2"/>
      <c r="B267" s="439" t="s">
        <v>6</v>
      </c>
      <c r="C267" s="439"/>
      <c r="D267" s="439"/>
      <c r="E267" s="439" t="s">
        <v>7</v>
      </c>
      <c r="F267" s="439"/>
      <c r="G267" s="67" t="s">
        <v>8</v>
      </c>
      <c r="H267" s="70" t="s">
        <v>45</v>
      </c>
      <c r="I267" s="45"/>
      <c r="J267" s="2"/>
    </row>
    <row r="268" spans="1:11" ht="12.75" customHeight="1" x14ac:dyDescent="0.25">
      <c r="A268" s="2"/>
      <c r="B268" s="3" t="s">
        <v>9</v>
      </c>
      <c r="C268" s="5" t="s">
        <v>10</v>
      </c>
      <c r="D268" s="3" t="s">
        <v>11</v>
      </c>
      <c r="E268" s="5" t="s">
        <v>12</v>
      </c>
      <c r="F268" s="3" t="s">
        <v>13</v>
      </c>
      <c r="G268" s="68" t="s">
        <v>14</v>
      </c>
      <c r="H268" s="66" t="s">
        <v>15</v>
      </c>
      <c r="I268" s="3" t="s">
        <v>16</v>
      </c>
      <c r="J268" s="2"/>
    </row>
    <row r="269" spans="1:11" ht="12.75" customHeight="1" x14ac:dyDescent="0.25">
      <c r="A269" s="2"/>
      <c r="B269" s="2" t="s">
        <v>27</v>
      </c>
      <c r="C269" s="6">
        <v>37210</v>
      </c>
      <c r="D269" s="6">
        <v>6500</v>
      </c>
      <c r="E269" s="6">
        <f t="shared" ref="E269:E281" si="61">$C269*8.33%</f>
        <v>3099.5929999999998</v>
      </c>
      <c r="F269" s="6">
        <v>541</v>
      </c>
      <c r="G269" s="15">
        <f>$G$14+$G$33+$G$53+$G$73+$G$93+$G$112+$G$131+$G$150+$G$169+$G$188+$G$207+$G$226+$G$245+$G$264</f>
        <v>314658.65323401033</v>
      </c>
      <c r="H269" s="15">
        <f t="shared" ref="H269:H281" si="62">$E269-$F269</f>
        <v>2558.5929999999998</v>
      </c>
      <c r="I269" s="31"/>
      <c r="K269" s="15">
        <f>(G269)*($H$267/12)</f>
        <v>2228.8321270742399</v>
      </c>
    </row>
    <row r="270" spans="1:11" ht="12.75" customHeight="1" x14ac:dyDescent="0.25">
      <c r="A270" s="2"/>
      <c r="B270" s="2" t="s">
        <v>28</v>
      </c>
      <c r="C270" s="6">
        <v>46783</v>
      </c>
      <c r="D270" s="6">
        <v>6500</v>
      </c>
      <c r="E270" s="6">
        <f t="shared" si="61"/>
        <v>3897.0239000000001</v>
      </c>
      <c r="F270" s="6">
        <v>541</v>
      </c>
      <c r="G270" s="15">
        <f t="shared" ref="G270:G281" si="63">$G269+$H269</f>
        <v>317217.24623401032</v>
      </c>
      <c r="H270" s="15">
        <f t="shared" si="62"/>
        <v>3356.0239000000001</v>
      </c>
      <c r="I270" s="31"/>
      <c r="K270" s="15">
        <f t="shared" ref="K270:K281" si="64">(G270)*($H$267/12)</f>
        <v>2246.9554941575734</v>
      </c>
    </row>
    <row r="271" spans="1:11" ht="12.75" customHeight="1" x14ac:dyDescent="0.25">
      <c r="A271" s="2"/>
      <c r="B271" s="2" t="s">
        <v>119</v>
      </c>
      <c r="C271" s="6">
        <v>34690</v>
      </c>
      <c r="D271" s="6">
        <v>6500</v>
      </c>
      <c r="E271" s="6">
        <f t="shared" si="61"/>
        <v>2889.6770000000001</v>
      </c>
      <c r="F271" s="6">
        <v>0</v>
      </c>
      <c r="G271" s="15">
        <f t="shared" si="63"/>
        <v>320573.27013401035</v>
      </c>
      <c r="H271" s="15">
        <f t="shared" si="62"/>
        <v>2889.6770000000001</v>
      </c>
      <c r="I271" s="31"/>
      <c r="K271" s="15">
        <f t="shared" ref="K271" si="65">(G271)*($H$267/12)</f>
        <v>2270.7273301159066</v>
      </c>
    </row>
    <row r="272" spans="1:11" ht="12.75" customHeight="1" x14ac:dyDescent="0.25">
      <c r="A272" s="2"/>
      <c r="B272" s="2" t="s">
        <v>29</v>
      </c>
      <c r="C272" s="6">
        <v>46783</v>
      </c>
      <c r="D272" s="6">
        <v>6500</v>
      </c>
      <c r="E272" s="6">
        <f t="shared" si="61"/>
        <v>3897.0239000000001</v>
      </c>
      <c r="F272" s="6">
        <v>541</v>
      </c>
      <c r="G272" s="15">
        <f t="shared" si="63"/>
        <v>323462.94713401038</v>
      </c>
      <c r="H272" s="15">
        <f t="shared" si="62"/>
        <v>3356.0239000000001</v>
      </c>
      <c r="I272" s="31"/>
      <c r="K272" s="15">
        <f t="shared" si="64"/>
        <v>2291.1958755325736</v>
      </c>
    </row>
    <row r="273" spans="1:11" ht="12.75" customHeight="1" x14ac:dyDescent="0.25">
      <c r="A273" s="2"/>
      <c r="B273" s="2" t="s">
        <v>30</v>
      </c>
      <c r="C273" s="6">
        <v>46783</v>
      </c>
      <c r="D273" s="6">
        <v>6500</v>
      </c>
      <c r="E273" s="6">
        <f t="shared" si="61"/>
        <v>3897.0239000000001</v>
      </c>
      <c r="F273" s="6">
        <v>541</v>
      </c>
      <c r="G273" s="15">
        <f t="shared" si="63"/>
        <v>326818.97103401041</v>
      </c>
      <c r="H273" s="15">
        <f t="shared" si="62"/>
        <v>3356.0239000000001</v>
      </c>
      <c r="I273" s="31"/>
      <c r="K273" s="15">
        <f t="shared" si="64"/>
        <v>2314.9677114909073</v>
      </c>
    </row>
    <row r="274" spans="1:11" ht="12.75" customHeight="1" x14ac:dyDescent="0.25">
      <c r="A274" s="2"/>
      <c r="B274" s="2" t="s">
        <v>31</v>
      </c>
      <c r="C274" s="6">
        <v>48186</v>
      </c>
      <c r="D274" s="6">
        <v>6500</v>
      </c>
      <c r="E274" s="6">
        <f t="shared" si="61"/>
        <v>4013.8937999999998</v>
      </c>
      <c r="F274" s="6">
        <v>541</v>
      </c>
      <c r="G274" s="15">
        <f t="shared" si="63"/>
        <v>330174.99493401044</v>
      </c>
      <c r="H274" s="15">
        <f t="shared" si="62"/>
        <v>3472.8937999999998</v>
      </c>
      <c r="I274" s="31"/>
      <c r="K274" s="15">
        <f t="shared" si="64"/>
        <v>2338.7395474492409</v>
      </c>
    </row>
    <row r="275" spans="1:11" ht="12.75" customHeight="1" x14ac:dyDescent="0.25">
      <c r="A275" s="2"/>
      <c r="B275" s="2" t="s">
        <v>32</v>
      </c>
      <c r="C275" s="6">
        <v>48186</v>
      </c>
      <c r="D275" s="6">
        <v>6500</v>
      </c>
      <c r="E275" s="6">
        <f t="shared" si="61"/>
        <v>4013.8937999999998</v>
      </c>
      <c r="F275" s="6">
        <v>541</v>
      </c>
      <c r="G275" s="15">
        <f t="shared" si="63"/>
        <v>333647.88873401046</v>
      </c>
      <c r="H275" s="15">
        <f t="shared" si="62"/>
        <v>3472.8937999999998</v>
      </c>
      <c r="I275" s="31"/>
      <c r="K275" s="15">
        <f t="shared" si="64"/>
        <v>2363.3392118659076</v>
      </c>
    </row>
    <row r="276" spans="1:11" ht="12.75" customHeight="1" x14ac:dyDescent="0.25">
      <c r="A276" s="2"/>
      <c r="B276" s="2" t="s">
        <v>33</v>
      </c>
      <c r="C276" s="6">
        <v>48186</v>
      </c>
      <c r="D276" s="6">
        <v>6500</v>
      </c>
      <c r="E276" s="6">
        <f t="shared" si="61"/>
        <v>4013.8937999999998</v>
      </c>
      <c r="F276" s="6">
        <v>541</v>
      </c>
      <c r="G276" s="15">
        <f t="shared" si="63"/>
        <v>337120.78253401048</v>
      </c>
      <c r="H276" s="15">
        <f t="shared" si="62"/>
        <v>3472.8937999999998</v>
      </c>
      <c r="I276" s="31"/>
      <c r="K276" s="15">
        <f t="shared" si="64"/>
        <v>2387.9388762825743</v>
      </c>
    </row>
    <row r="277" spans="1:11" ht="12.75" customHeight="1" x14ac:dyDescent="0.25">
      <c r="A277" s="2"/>
      <c r="B277" s="2" t="s">
        <v>17</v>
      </c>
      <c r="C277" s="6">
        <v>48186</v>
      </c>
      <c r="D277" s="6">
        <v>6500</v>
      </c>
      <c r="E277" s="6">
        <f t="shared" si="61"/>
        <v>4013.8937999999998</v>
      </c>
      <c r="F277" s="6">
        <v>541</v>
      </c>
      <c r="G277" s="15">
        <f t="shared" si="63"/>
        <v>340593.6763340105</v>
      </c>
      <c r="H277" s="15">
        <f t="shared" si="62"/>
        <v>3472.8937999999998</v>
      </c>
      <c r="I277" s="31"/>
      <c r="K277" s="15">
        <f t="shared" si="64"/>
        <v>2412.5385406992414</v>
      </c>
    </row>
    <row r="278" spans="1:11" ht="12.75" customHeight="1" x14ac:dyDescent="0.25">
      <c r="A278" s="2"/>
      <c r="B278" s="2" t="s">
        <v>18</v>
      </c>
      <c r="C278" s="6">
        <v>48186</v>
      </c>
      <c r="D278" s="6">
        <v>6500</v>
      </c>
      <c r="E278" s="6">
        <f t="shared" si="61"/>
        <v>4013.8937999999998</v>
      </c>
      <c r="F278" s="6">
        <v>541</v>
      </c>
      <c r="G278" s="15">
        <f t="shared" si="63"/>
        <v>344066.57013401052</v>
      </c>
      <c r="H278" s="15">
        <f t="shared" si="62"/>
        <v>3472.8937999999998</v>
      </c>
      <c r="I278" s="31"/>
      <c r="K278" s="15">
        <f t="shared" si="64"/>
        <v>2437.138205115908</v>
      </c>
    </row>
    <row r="279" spans="1:11" ht="12.75" customHeight="1" x14ac:dyDescent="0.25">
      <c r="A279" s="2"/>
      <c r="B279" s="2" t="s">
        <v>19</v>
      </c>
      <c r="C279" s="6">
        <v>50679</v>
      </c>
      <c r="D279" s="6">
        <v>6500</v>
      </c>
      <c r="E279" s="6">
        <f t="shared" si="61"/>
        <v>4221.5607</v>
      </c>
      <c r="F279" s="6">
        <v>541</v>
      </c>
      <c r="G279" s="15">
        <f t="shared" si="63"/>
        <v>347539.46393401054</v>
      </c>
      <c r="H279" s="15">
        <f t="shared" si="62"/>
        <v>3680.5607</v>
      </c>
      <c r="I279" s="31"/>
      <c r="K279" s="15">
        <f t="shared" si="64"/>
        <v>2461.7378695325747</v>
      </c>
    </row>
    <row r="280" spans="1:11" ht="12.75" customHeight="1" x14ac:dyDescent="0.25">
      <c r="A280" s="2"/>
      <c r="B280" s="2" t="s">
        <v>20</v>
      </c>
      <c r="C280" s="6">
        <v>50679</v>
      </c>
      <c r="D280" s="6">
        <v>6500</v>
      </c>
      <c r="E280" s="6">
        <f t="shared" si="61"/>
        <v>4221.5607</v>
      </c>
      <c r="F280" s="6">
        <v>541</v>
      </c>
      <c r="G280" s="15">
        <f t="shared" si="63"/>
        <v>351220.02463401051</v>
      </c>
      <c r="H280" s="15">
        <f t="shared" si="62"/>
        <v>3680.5607</v>
      </c>
      <c r="I280" s="31"/>
      <c r="K280" s="15">
        <f t="shared" si="64"/>
        <v>2487.8085078242411</v>
      </c>
    </row>
    <row r="281" spans="1:11" ht="12.75" customHeight="1" x14ac:dyDescent="0.25">
      <c r="A281" s="2"/>
      <c r="B281" s="2" t="s">
        <v>21</v>
      </c>
      <c r="C281" s="6">
        <v>50679</v>
      </c>
      <c r="D281" s="6">
        <v>6500</v>
      </c>
      <c r="E281" s="6">
        <f t="shared" si="61"/>
        <v>4221.5607</v>
      </c>
      <c r="F281" s="6">
        <v>541</v>
      </c>
      <c r="G281" s="15">
        <f t="shared" si="63"/>
        <v>354900.58533401048</v>
      </c>
      <c r="H281" s="15">
        <f t="shared" si="62"/>
        <v>3680.5607</v>
      </c>
      <c r="K281" s="15">
        <f t="shared" si="64"/>
        <v>2513.8791461159076</v>
      </c>
    </row>
    <row r="282" spans="1:11" ht="12.75" customHeight="1" x14ac:dyDescent="0.25">
      <c r="A282" s="2"/>
      <c r="B282" s="7" t="s">
        <v>22</v>
      </c>
      <c r="C282" s="8">
        <f>SUM(C269:C281)</f>
        <v>605216</v>
      </c>
      <c r="D282" s="9" t="s">
        <v>23</v>
      </c>
      <c r="E282" s="8">
        <f>SUM(E269:E281)</f>
        <v>50414.4928</v>
      </c>
      <c r="F282" s="8">
        <f>SUM(F269:F281)</f>
        <v>6492</v>
      </c>
      <c r="G282" s="30">
        <f>SUM(G269:G281)</f>
        <v>4341995.0743421363</v>
      </c>
      <c r="H282" s="30">
        <f>SUM(H269:H281)</f>
        <v>43922.4928</v>
      </c>
      <c r="I282" s="38">
        <f>H267/12</f>
        <v>7.0833333333333338E-3</v>
      </c>
      <c r="J282" s="23"/>
      <c r="K282" s="30">
        <f>SUM(K269:K281)</f>
        <v>30755.798443256797</v>
      </c>
    </row>
    <row r="283" spans="1:11" ht="12.75" customHeight="1" x14ac:dyDescent="0.25">
      <c r="A283" s="2"/>
      <c r="B283" s="2"/>
      <c r="C283" s="2"/>
      <c r="D283" s="2"/>
      <c r="E283" s="2"/>
      <c r="F283" s="2"/>
      <c r="G283" s="15"/>
      <c r="H283" s="15"/>
      <c r="I283" s="31"/>
      <c r="K283" s="15"/>
    </row>
    <row r="284" spans="1:11" ht="12.75" customHeight="1" x14ac:dyDescent="0.25">
      <c r="A284" s="2"/>
      <c r="B284" s="2" t="s">
        <v>24</v>
      </c>
      <c r="C284" s="10">
        <f>G282*I282</f>
        <v>30755.798443256801</v>
      </c>
      <c r="D284" s="2"/>
      <c r="E284" s="2"/>
      <c r="F284" s="2" t="s">
        <v>25</v>
      </c>
      <c r="G284" s="73">
        <f>$C284+$H282</f>
        <v>74678.291243256797</v>
      </c>
      <c r="H284" s="15"/>
      <c r="I284" s="15">
        <f>SUM($I$14,$G$33,$G$53,$G$73,$G$93,$G$112,$G$131,$G$150,$G$169,$G$188,$G$207,$G$226,$G$245,$G$264,$G$284)</f>
        <v>389336.9444772671</v>
      </c>
      <c r="J284" s="143" t="str">
        <f>IF($K282=$C284,"Intt OK","Intt CHECK IT")</f>
        <v>Intt OK</v>
      </c>
      <c r="K284" s="15"/>
    </row>
    <row r="285" spans="1:11" ht="12.75" customHeight="1" x14ac:dyDescent="0.25">
      <c r="I285" s="135" t="str">
        <f>IF($I284=$G289,"OK","CHECK IT")</f>
        <v>OK</v>
      </c>
      <c r="J285" s="2"/>
    </row>
    <row r="286" spans="1:11" ht="12.75" customHeight="1" x14ac:dyDescent="0.25">
      <c r="A286" s="2"/>
      <c r="B286" s="438" t="s">
        <v>2</v>
      </c>
      <c r="C286" s="438"/>
      <c r="D286" s="438"/>
      <c r="E286" s="438" t="s">
        <v>3</v>
      </c>
      <c r="F286" s="438"/>
      <c r="G286" s="66" t="s">
        <v>4</v>
      </c>
      <c r="H286" s="137" t="s">
        <v>50</v>
      </c>
      <c r="I286" s="38"/>
      <c r="J286" s="2"/>
    </row>
    <row r="287" spans="1:11" ht="12.75" customHeight="1" x14ac:dyDescent="0.25">
      <c r="A287" s="2"/>
      <c r="B287" s="439" t="s">
        <v>6</v>
      </c>
      <c r="C287" s="439"/>
      <c r="D287" s="439"/>
      <c r="E287" s="439" t="s">
        <v>7</v>
      </c>
      <c r="F287" s="439"/>
      <c r="G287" s="67" t="s">
        <v>8</v>
      </c>
      <c r="H287" s="70" t="s">
        <v>40</v>
      </c>
      <c r="I287" s="45"/>
      <c r="J287" s="2"/>
    </row>
    <row r="288" spans="1:11" ht="12.75" customHeight="1" x14ac:dyDescent="0.25">
      <c r="A288" s="2"/>
      <c r="B288" s="3" t="s">
        <v>9</v>
      </c>
      <c r="C288" s="5" t="s">
        <v>10</v>
      </c>
      <c r="D288" s="3" t="s">
        <v>11</v>
      </c>
      <c r="E288" s="5" t="s">
        <v>12</v>
      </c>
      <c r="F288" s="3" t="s">
        <v>13</v>
      </c>
      <c r="G288" s="68" t="s">
        <v>14</v>
      </c>
      <c r="H288" s="66" t="s">
        <v>15</v>
      </c>
      <c r="I288" s="3" t="s">
        <v>16</v>
      </c>
      <c r="J288" s="2"/>
    </row>
    <row r="289" spans="1:11" ht="12.75" customHeight="1" x14ac:dyDescent="0.25">
      <c r="A289" s="2"/>
      <c r="B289" s="2" t="s">
        <v>27</v>
      </c>
      <c r="C289" s="6">
        <v>50679</v>
      </c>
      <c r="D289" s="6">
        <v>6500</v>
      </c>
      <c r="E289" s="6">
        <f t="shared" ref="E289:E301" si="66">$C289*8.33%</f>
        <v>4221.5607</v>
      </c>
      <c r="F289" s="6">
        <v>541</v>
      </c>
      <c r="G289" s="15">
        <f>$G$14+$G$33+$G$53+$G$73+$G$93+$G$112+$G$131+$G$150+$G$169+$G$188+$G$207+$G$226+$G$245+$G$264+$G$284</f>
        <v>389336.9444772671</v>
      </c>
      <c r="H289" s="15">
        <f t="shared" ref="H289:H301" si="67">$E289-$F289</f>
        <v>3680.5607</v>
      </c>
      <c r="I289" s="31"/>
      <c r="K289" s="15">
        <f>(G289)*($H$287/12)</f>
        <v>3082.2508104450317</v>
      </c>
    </row>
    <row r="290" spans="1:11" ht="12.75" customHeight="1" x14ac:dyDescent="0.25">
      <c r="A290" s="2"/>
      <c r="B290" s="2" t="s">
        <v>119</v>
      </c>
      <c r="C290" s="6">
        <v>34690</v>
      </c>
      <c r="D290" s="6">
        <v>6500</v>
      </c>
      <c r="E290" s="6">
        <f t="shared" si="66"/>
        <v>2889.6770000000001</v>
      </c>
      <c r="F290" s="6">
        <v>0</v>
      </c>
      <c r="G290" s="15">
        <f>$G$14+$G$33+$G$53+$G$73+$G$93+$G$112+$G$131+$G$150+$G$169+$G$188+$G$207+$G$226+$G$245+$G$264+$G$284</f>
        <v>389336.9444772671</v>
      </c>
      <c r="H290" s="15">
        <f t="shared" si="67"/>
        <v>2889.6770000000001</v>
      </c>
      <c r="I290" s="31"/>
      <c r="K290" s="15">
        <f>(G290)*($H$287/12)</f>
        <v>3082.2508104450317</v>
      </c>
    </row>
    <row r="291" spans="1:11" ht="12.75" customHeight="1" x14ac:dyDescent="0.25">
      <c r="A291" s="2"/>
      <c r="B291" s="2" t="s">
        <v>28</v>
      </c>
      <c r="C291" s="6">
        <v>52756</v>
      </c>
      <c r="D291" s="6">
        <v>6500</v>
      </c>
      <c r="E291" s="6">
        <f t="shared" si="66"/>
        <v>4394.5748000000003</v>
      </c>
      <c r="F291" s="6">
        <v>541</v>
      </c>
      <c r="G291" s="15">
        <f>$G289+$H289</f>
        <v>393017.50517726707</v>
      </c>
      <c r="H291" s="15">
        <f t="shared" si="67"/>
        <v>3853.5748000000003</v>
      </c>
      <c r="I291" s="31"/>
      <c r="K291" s="15">
        <f t="shared" ref="K291:K301" si="68">(G291)*($H$287/12)</f>
        <v>3111.3885826533647</v>
      </c>
    </row>
    <row r="292" spans="1:11" ht="12.75" customHeight="1" x14ac:dyDescent="0.25">
      <c r="A292" s="2"/>
      <c r="B292" s="2" t="s">
        <v>29</v>
      </c>
      <c r="C292" s="6">
        <v>52756</v>
      </c>
      <c r="D292" s="6">
        <v>6500</v>
      </c>
      <c r="E292" s="6">
        <f t="shared" si="66"/>
        <v>4394.5748000000003</v>
      </c>
      <c r="F292" s="6">
        <v>541</v>
      </c>
      <c r="G292" s="15">
        <f t="shared" ref="G292:G301" si="69">$G291+$H291</f>
        <v>396871.07997726707</v>
      </c>
      <c r="H292" s="15">
        <f t="shared" si="67"/>
        <v>3853.5748000000003</v>
      </c>
      <c r="I292" s="31"/>
      <c r="K292" s="15">
        <f t="shared" si="68"/>
        <v>3141.8960498200313</v>
      </c>
    </row>
    <row r="293" spans="1:11" ht="12.75" customHeight="1" x14ac:dyDescent="0.25">
      <c r="A293" s="2"/>
      <c r="B293" s="2" t="s">
        <v>30</v>
      </c>
      <c r="C293" s="6">
        <v>52756</v>
      </c>
      <c r="D293" s="6">
        <v>6500</v>
      </c>
      <c r="E293" s="6">
        <f t="shared" si="66"/>
        <v>4394.5748000000003</v>
      </c>
      <c r="F293" s="6">
        <v>541</v>
      </c>
      <c r="G293" s="15">
        <f t="shared" si="69"/>
        <v>400724.65477726707</v>
      </c>
      <c r="H293" s="15">
        <f t="shared" si="67"/>
        <v>3853.5748000000003</v>
      </c>
      <c r="I293" s="31"/>
      <c r="K293" s="15">
        <f t="shared" si="68"/>
        <v>3172.4035169866979</v>
      </c>
    </row>
    <row r="294" spans="1:11" ht="12.75" customHeight="1" x14ac:dyDescent="0.25">
      <c r="A294" s="2"/>
      <c r="B294" s="2" t="s">
        <v>31</v>
      </c>
      <c r="C294" s="6">
        <v>54343</v>
      </c>
      <c r="D294" s="6">
        <v>6500</v>
      </c>
      <c r="E294" s="6">
        <f t="shared" si="66"/>
        <v>4526.7718999999997</v>
      </c>
      <c r="F294" s="6">
        <v>541</v>
      </c>
      <c r="G294" s="15">
        <f t="shared" si="69"/>
        <v>404578.22957726708</v>
      </c>
      <c r="H294" s="15">
        <f t="shared" si="67"/>
        <v>3985.7718999999997</v>
      </c>
      <c r="I294" s="31"/>
      <c r="K294" s="15">
        <f t="shared" si="68"/>
        <v>3202.9109841533646</v>
      </c>
    </row>
    <row r="295" spans="1:11" ht="12.75" customHeight="1" x14ac:dyDescent="0.25">
      <c r="A295" s="2"/>
      <c r="B295" s="2" t="s">
        <v>32</v>
      </c>
      <c r="C295" s="6">
        <v>54343</v>
      </c>
      <c r="D295" s="6">
        <v>6500</v>
      </c>
      <c r="E295" s="6">
        <f t="shared" si="66"/>
        <v>4526.7718999999997</v>
      </c>
      <c r="F295" s="6">
        <v>541</v>
      </c>
      <c r="G295" s="15">
        <f t="shared" si="69"/>
        <v>408564.00147726707</v>
      </c>
      <c r="H295" s="15">
        <f t="shared" si="67"/>
        <v>3985.7718999999997</v>
      </c>
      <c r="I295" s="31"/>
      <c r="K295" s="15">
        <f t="shared" si="68"/>
        <v>3234.4650116950311</v>
      </c>
    </row>
    <row r="296" spans="1:11" ht="12.75" customHeight="1" x14ac:dyDescent="0.25">
      <c r="A296" s="2"/>
      <c r="B296" s="2" t="s">
        <v>33</v>
      </c>
      <c r="C296" s="6">
        <v>54343</v>
      </c>
      <c r="D296" s="6">
        <v>6500</v>
      </c>
      <c r="E296" s="6">
        <f t="shared" si="66"/>
        <v>4526.7718999999997</v>
      </c>
      <c r="F296" s="6">
        <v>541</v>
      </c>
      <c r="G296" s="15">
        <f t="shared" si="69"/>
        <v>412549.77337726706</v>
      </c>
      <c r="H296" s="15">
        <f t="shared" si="67"/>
        <v>3985.7718999999997</v>
      </c>
      <c r="I296" s="31"/>
      <c r="K296" s="15">
        <f t="shared" si="68"/>
        <v>3266.0190392366981</v>
      </c>
    </row>
    <row r="297" spans="1:11" ht="12.75" customHeight="1" x14ac:dyDescent="0.25">
      <c r="A297" s="2"/>
      <c r="B297" s="2" t="s">
        <v>17</v>
      </c>
      <c r="C297" s="6">
        <v>54343</v>
      </c>
      <c r="D297" s="6">
        <v>6500</v>
      </c>
      <c r="E297" s="6">
        <f t="shared" si="66"/>
        <v>4526.7718999999997</v>
      </c>
      <c r="F297" s="6">
        <v>541</v>
      </c>
      <c r="G297" s="15">
        <f t="shared" si="69"/>
        <v>416535.54527726705</v>
      </c>
      <c r="H297" s="15">
        <f t="shared" si="67"/>
        <v>3985.7718999999997</v>
      </c>
      <c r="I297" s="31"/>
      <c r="K297" s="15">
        <f t="shared" si="68"/>
        <v>3297.5730667783646</v>
      </c>
    </row>
    <row r="298" spans="1:11" ht="12.75" customHeight="1" x14ac:dyDescent="0.25">
      <c r="A298" s="2"/>
      <c r="B298" s="2" t="s">
        <v>18</v>
      </c>
      <c r="C298" s="6">
        <v>54343</v>
      </c>
      <c r="D298" s="6">
        <v>6500</v>
      </c>
      <c r="E298" s="6">
        <f t="shared" si="66"/>
        <v>4526.7718999999997</v>
      </c>
      <c r="F298" s="6">
        <v>541</v>
      </c>
      <c r="G298" s="15">
        <f t="shared" si="69"/>
        <v>420521.31717726705</v>
      </c>
      <c r="H298" s="15">
        <f t="shared" si="67"/>
        <v>3985.7718999999997</v>
      </c>
      <c r="I298" s="31"/>
      <c r="K298" s="15">
        <f t="shared" si="68"/>
        <v>3329.1270943200311</v>
      </c>
    </row>
    <row r="299" spans="1:11" ht="12.75" customHeight="1" x14ac:dyDescent="0.25">
      <c r="A299" s="2"/>
      <c r="B299" s="2" t="s">
        <v>19</v>
      </c>
      <c r="C299" s="6">
        <v>57767</v>
      </c>
      <c r="D299" s="6">
        <v>6500</v>
      </c>
      <c r="E299" s="6">
        <f t="shared" si="66"/>
        <v>4811.9911000000002</v>
      </c>
      <c r="F299" s="6">
        <v>541</v>
      </c>
      <c r="G299" s="15">
        <f t="shared" si="69"/>
        <v>424507.08907726704</v>
      </c>
      <c r="H299" s="15">
        <f t="shared" si="67"/>
        <v>4270.9911000000002</v>
      </c>
      <c r="I299" s="31"/>
      <c r="K299" s="15">
        <f t="shared" si="68"/>
        <v>3360.6811218616976</v>
      </c>
    </row>
    <row r="300" spans="1:11" ht="12.75" customHeight="1" x14ac:dyDescent="0.25">
      <c r="A300" s="2"/>
      <c r="B300" s="2" t="s">
        <v>20</v>
      </c>
      <c r="C300" s="6">
        <v>57767</v>
      </c>
      <c r="D300" s="6">
        <v>6500</v>
      </c>
      <c r="E300" s="6">
        <f t="shared" si="66"/>
        <v>4811.9911000000002</v>
      </c>
      <c r="F300" s="6">
        <v>541</v>
      </c>
      <c r="G300" s="15">
        <f t="shared" si="69"/>
        <v>428778.08017726702</v>
      </c>
      <c r="H300" s="15">
        <f t="shared" si="67"/>
        <v>4270.9911000000002</v>
      </c>
      <c r="K300" s="15">
        <f t="shared" si="68"/>
        <v>3394.4931347366974</v>
      </c>
    </row>
    <row r="301" spans="1:11" ht="12.75" customHeight="1" x14ac:dyDescent="0.25">
      <c r="A301" s="2"/>
      <c r="B301" s="2" t="s">
        <v>21</v>
      </c>
      <c r="C301" s="6">
        <v>57767</v>
      </c>
      <c r="D301" s="6">
        <v>6500</v>
      </c>
      <c r="E301" s="6">
        <f t="shared" si="66"/>
        <v>4811.9911000000002</v>
      </c>
      <c r="F301" s="6">
        <v>541</v>
      </c>
      <c r="G301" s="15">
        <f t="shared" si="69"/>
        <v>433049.07127726701</v>
      </c>
      <c r="H301" s="15">
        <f t="shared" si="67"/>
        <v>4270.9911000000002</v>
      </c>
      <c r="K301" s="15">
        <f t="shared" si="68"/>
        <v>3428.3051476116975</v>
      </c>
    </row>
    <row r="302" spans="1:11" ht="12.75" customHeight="1" x14ac:dyDescent="0.25">
      <c r="A302" s="2"/>
      <c r="B302" s="7" t="s">
        <v>22</v>
      </c>
      <c r="C302" s="8">
        <f>SUM(C289:C301)</f>
        <v>688653</v>
      </c>
      <c r="D302" s="9" t="s">
        <v>23</v>
      </c>
      <c r="E302" s="8">
        <f>SUM(E289:E301)</f>
        <v>57364.794899999994</v>
      </c>
      <c r="F302" s="8">
        <f>SUM(F289:F301)</f>
        <v>6492</v>
      </c>
      <c r="G302" s="30">
        <f>SUM(G289:G301)</f>
        <v>5318370.2363044722</v>
      </c>
      <c r="H302" s="30">
        <f>SUM(H289:H301)</f>
        <v>50872.794900000001</v>
      </c>
      <c r="I302" s="38">
        <f>H287/12</f>
        <v>7.9166666666666673E-3</v>
      </c>
      <c r="J302" s="23"/>
      <c r="K302" s="30">
        <f>SUM(K289:K301)</f>
        <v>42103.764370743738</v>
      </c>
    </row>
    <row r="303" spans="1:11" ht="12.75" customHeight="1" x14ac:dyDescent="0.25">
      <c r="A303" s="2"/>
      <c r="B303" s="2"/>
      <c r="C303" s="2"/>
      <c r="D303" s="2"/>
      <c r="E303" s="2"/>
      <c r="F303" s="2"/>
      <c r="G303" s="15"/>
      <c r="H303" s="15"/>
      <c r="I303" s="31"/>
      <c r="K303" s="15"/>
    </row>
    <row r="304" spans="1:11" ht="12.75" customHeight="1" x14ac:dyDescent="0.25">
      <c r="A304" s="2"/>
      <c r="B304" s="2" t="s">
        <v>24</v>
      </c>
      <c r="C304" s="10">
        <f>G302*I302</f>
        <v>42103.764370743738</v>
      </c>
      <c r="D304" s="2"/>
      <c r="E304" s="2"/>
      <c r="F304" s="2" t="s">
        <v>25</v>
      </c>
      <c r="G304" s="73">
        <f>$C304+$H302</f>
        <v>92976.559270743746</v>
      </c>
      <c r="H304" s="15"/>
      <c r="I304" s="15">
        <f>SUM($I$14,$G$33,$G$53,$G$73,$G$93,$G$112,$G$131,$G$150,$G$169,$G$188,$G$207,$G$226,$G$245,$G$264,$G$284,$G$304)</f>
        <v>482313.50374801084</v>
      </c>
      <c r="J304" s="143" t="str">
        <f>IF($K302=$C304,"Intt OK","Intt CHECK IT")</f>
        <v>Intt OK</v>
      </c>
      <c r="K304" s="15"/>
    </row>
    <row r="305" spans="1:11" ht="12.75" customHeight="1" x14ac:dyDescent="0.25">
      <c r="I305" s="135" t="str">
        <f>IF($I304=$G309,"OK","CHECK IT")</f>
        <v>OK</v>
      </c>
      <c r="J305" s="2"/>
    </row>
    <row r="306" spans="1:11" ht="12.75" customHeight="1" x14ac:dyDescent="0.25">
      <c r="A306" s="2"/>
      <c r="B306" s="438" t="s">
        <v>2</v>
      </c>
      <c r="C306" s="438"/>
      <c r="D306" s="438"/>
      <c r="E306" s="438" t="s">
        <v>3</v>
      </c>
      <c r="F306" s="438"/>
      <c r="G306" s="66" t="s">
        <v>4</v>
      </c>
      <c r="H306" s="137" t="s">
        <v>51</v>
      </c>
      <c r="I306" s="31"/>
      <c r="J306" s="2"/>
    </row>
    <row r="307" spans="1:11" ht="12.75" customHeight="1" x14ac:dyDescent="0.25">
      <c r="A307" s="2"/>
      <c r="B307" s="439" t="s">
        <v>6</v>
      </c>
      <c r="C307" s="439"/>
      <c r="D307" s="439"/>
      <c r="E307" s="439" t="s">
        <v>7</v>
      </c>
      <c r="F307" s="439"/>
      <c r="G307" s="67" t="s">
        <v>8</v>
      </c>
      <c r="H307" s="70" t="s">
        <v>52</v>
      </c>
      <c r="I307" s="45"/>
      <c r="J307" s="2"/>
    </row>
    <row r="308" spans="1:11" ht="12.75" customHeight="1" x14ac:dyDescent="0.25">
      <c r="A308" s="2"/>
      <c r="B308" s="3" t="s">
        <v>9</v>
      </c>
      <c r="C308" s="5" t="s">
        <v>10</v>
      </c>
      <c r="D308" s="3" t="s">
        <v>11</v>
      </c>
      <c r="E308" s="5" t="s">
        <v>12</v>
      </c>
      <c r="F308" s="3" t="s">
        <v>13</v>
      </c>
      <c r="G308" s="68" t="s">
        <v>14</v>
      </c>
      <c r="H308" s="66" t="s">
        <v>15</v>
      </c>
      <c r="I308" s="3" t="s">
        <v>16</v>
      </c>
      <c r="J308" s="2"/>
    </row>
    <row r="309" spans="1:11" ht="12.75" customHeight="1" x14ac:dyDescent="0.25">
      <c r="A309" s="2"/>
      <c r="B309" s="2" t="s">
        <v>27</v>
      </c>
      <c r="C309" s="6">
        <v>57767</v>
      </c>
      <c r="D309" s="6">
        <v>6500</v>
      </c>
      <c r="E309" s="6">
        <f t="shared" ref="E309:E320" si="70">$C309*8.33%</f>
        <v>4811.9911000000002</v>
      </c>
      <c r="F309" s="6">
        <v>541</v>
      </c>
      <c r="G309" s="15">
        <f>$G$14+$G$33+$G$53+$G$73+$G$93+$G$112+$G$131+$G$150+$G$169+$G$188+$G$207+$G$226+$G$245+$G$264+$G$284+$G$304</f>
        <v>482313.50374801084</v>
      </c>
      <c r="H309" s="15">
        <f t="shared" ref="H309:H320" si="71">$E309-$F309</f>
        <v>4270.9911000000002</v>
      </c>
      <c r="I309" s="31"/>
      <c r="K309" s="15">
        <f>(G309)*($H$307/12)</f>
        <v>3315.9053382675747</v>
      </c>
    </row>
    <row r="310" spans="1:11" ht="12.75" customHeight="1" x14ac:dyDescent="0.25">
      <c r="A310" s="2"/>
      <c r="B310" s="2" t="s">
        <v>28</v>
      </c>
      <c r="C310" s="6">
        <v>92457</v>
      </c>
      <c r="D310" s="6">
        <v>6500</v>
      </c>
      <c r="E310" s="6">
        <f t="shared" si="70"/>
        <v>7701.6680999999999</v>
      </c>
      <c r="F310" s="6">
        <v>541</v>
      </c>
      <c r="G310" s="15">
        <f t="shared" ref="G310" si="72">$G309+$H309</f>
        <v>486584.49484801083</v>
      </c>
      <c r="H310" s="15">
        <f t="shared" si="71"/>
        <v>7160.6680999999999</v>
      </c>
      <c r="I310" s="31"/>
      <c r="K310" s="15">
        <f t="shared" ref="K310:K320" si="73">(G310)*($H$307/12)</f>
        <v>3345.2684020800743</v>
      </c>
    </row>
    <row r="311" spans="1:11" ht="12.75" customHeight="1" x14ac:dyDescent="0.25">
      <c r="A311" s="2"/>
      <c r="B311" s="2" t="s">
        <v>29</v>
      </c>
      <c r="C311" s="6">
        <v>57767</v>
      </c>
      <c r="D311" s="6">
        <v>6500</v>
      </c>
      <c r="E311" s="6">
        <f t="shared" si="70"/>
        <v>4811.9911000000002</v>
      </c>
      <c r="F311" s="6">
        <v>541</v>
      </c>
      <c r="G311" s="15">
        <f t="shared" ref="G311:G320" si="74">$G310+$H310</f>
        <v>493745.16294801084</v>
      </c>
      <c r="H311" s="15">
        <f t="shared" si="71"/>
        <v>4270.9911000000002</v>
      </c>
      <c r="I311" s="31"/>
      <c r="K311" s="15">
        <f t="shared" si="73"/>
        <v>3394.4979952675744</v>
      </c>
    </row>
    <row r="312" spans="1:11" ht="12.75" customHeight="1" x14ac:dyDescent="0.25">
      <c r="A312" s="2"/>
      <c r="B312" s="2" t="s">
        <v>30</v>
      </c>
      <c r="C312" s="6">
        <v>57767</v>
      </c>
      <c r="D312" s="6">
        <v>6500</v>
      </c>
      <c r="E312" s="6">
        <f t="shared" si="70"/>
        <v>4811.9911000000002</v>
      </c>
      <c r="F312" s="6">
        <v>541</v>
      </c>
      <c r="G312" s="15">
        <f t="shared" si="74"/>
        <v>498016.15404801082</v>
      </c>
      <c r="H312" s="15">
        <f t="shared" si="71"/>
        <v>4270.9911000000002</v>
      </c>
      <c r="I312" s="31"/>
      <c r="K312" s="15">
        <f t="shared" si="73"/>
        <v>3423.8610590800745</v>
      </c>
    </row>
    <row r="313" spans="1:11" ht="12.75" customHeight="1" x14ac:dyDescent="0.25">
      <c r="A313" s="2"/>
      <c r="B313" s="2" t="s">
        <v>31</v>
      </c>
      <c r="C313" s="6">
        <v>59508</v>
      </c>
      <c r="D313" s="6">
        <v>6500</v>
      </c>
      <c r="E313" s="6">
        <f t="shared" si="70"/>
        <v>4957.0163999999995</v>
      </c>
      <c r="F313" s="6">
        <v>541</v>
      </c>
      <c r="G313" s="15">
        <f t="shared" si="74"/>
        <v>502287.14514801081</v>
      </c>
      <c r="H313" s="15">
        <f t="shared" si="71"/>
        <v>4416.0163999999995</v>
      </c>
      <c r="I313" s="31"/>
      <c r="K313" s="15">
        <f t="shared" si="73"/>
        <v>3453.2241228925745</v>
      </c>
    </row>
    <row r="314" spans="1:11" ht="12.75" customHeight="1" x14ac:dyDescent="0.25">
      <c r="A314" s="2"/>
      <c r="B314" s="2" t="s">
        <v>32</v>
      </c>
      <c r="C314" s="6">
        <v>59508</v>
      </c>
      <c r="D314" s="6">
        <v>6500</v>
      </c>
      <c r="E314" s="6">
        <f t="shared" si="70"/>
        <v>4957.0163999999995</v>
      </c>
      <c r="F314" s="6">
        <v>541</v>
      </c>
      <c r="G314" s="15">
        <f t="shared" si="74"/>
        <v>506703.16154801083</v>
      </c>
      <c r="H314" s="15">
        <f t="shared" si="71"/>
        <v>4416.0163999999995</v>
      </c>
      <c r="I314" s="31"/>
      <c r="K314" s="15">
        <f t="shared" si="73"/>
        <v>3483.5842356425746</v>
      </c>
    </row>
    <row r="315" spans="1:11" ht="12.75" customHeight="1" x14ac:dyDescent="0.25">
      <c r="A315" s="2"/>
      <c r="B315" s="2" t="s">
        <v>33</v>
      </c>
      <c r="C315" s="6">
        <v>59508</v>
      </c>
      <c r="D315" s="6">
        <v>6500</v>
      </c>
      <c r="E315" s="6">
        <f t="shared" si="70"/>
        <v>4957.0163999999995</v>
      </c>
      <c r="F315" s="6">
        <v>541</v>
      </c>
      <c r="G315" s="15">
        <f t="shared" si="74"/>
        <v>511119.17794801085</v>
      </c>
      <c r="H315" s="15">
        <f t="shared" si="71"/>
        <v>4416.0163999999995</v>
      </c>
      <c r="I315" s="31"/>
      <c r="K315" s="15">
        <f t="shared" si="73"/>
        <v>3513.9443483925747</v>
      </c>
    </row>
    <row r="316" spans="1:11" ht="12.75" customHeight="1" x14ac:dyDescent="0.25">
      <c r="A316" s="2"/>
      <c r="B316" s="2" t="s">
        <v>17</v>
      </c>
      <c r="C316" s="6">
        <v>59508</v>
      </c>
      <c r="D316" s="6">
        <v>6500</v>
      </c>
      <c r="E316" s="6">
        <f t="shared" si="70"/>
        <v>4957.0163999999995</v>
      </c>
      <c r="F316" s="6">
        <v>541</v>
      </c>
      <c r="G316" s="15">
        <f t="shared" si="74"/>
        <v>515535.19434801087</v>
      </c>
      <c r="H316" s="15">
        <f t="shared" si="71"/>
        <v>4416.0163999999995</v>
      </c>
      <c r="I316" s="31"/>
      <c r="K316" s="15">
        <f t="shared" si="73"/>
        <v>3544.3044611425748</v>
      </c>
    </row>
    <row r="317" spans="1:11" ht="12.75" customHeight="1" x14ac:dyDescent="0.25">
      <c r="A317" s="2"/>
      <c r="B317" s="2" t="s">
        <v>18</v>
      </c>
      <c r="C317" s="6">
        <v>59508</v>
      </c>
      <c r="D317" s="6">
        <v>6500</v>
      </c>
      <c r="E317" s="6">
        <f t="shared" si="70"/>
        <v>4957.0163999999995</v>
      </c>
      <c r="F317" s="6">
        <v>541</v>
      </c>
      <c r="G317" s="15">
        <f t="shared" si="74"/>
        <v>519951.2107480109</v>
      </c>
      <c r="H317" s="15">
        <f t="shared" si="71"/>
        <v>4416.0163999999995</v>
      </c>
      <c r="I317" s="31"/>
      <c r="K317" s="15">
        <f t="shared" si="73"/>
        <v>3574.6645738925749</v>
      </c>
    </row>
    <row r="318" spans="1:11" ht="12.75" customHeight="1" x14ac:dyDescent="0.25">
      <c r="A318" s="2"/>
      <c r="B318" s="2" t="s">
        <v>19</v>
      </c>
      <c r="C318" s="6">
        <v>59508</v>
      </c>
      <c r="D318" s="6">
        <v>6500</v>
      </c>
      <c r="E318" s="6">
        <f t="shared" si="70"/>
        <v>4957.0163999999995</v>
      </c>
      <c r="F318" s="6">
        <v>541</v>
      </c>
      <c r="G318" s="15">
        <f t="shared" si="74"/>
        <v>524367.22714801086</v>
      </c>
      <c r="H318" s="15">
        <f t="shared" si="71"/>
        <v>4416.0163999999995</v>
      </c>
      <c r="I318" s="31"/>
      <c r="K318" s="15">
        <f t="shared" si="73"/>
        <v>3605.0246866425746</v>
      </c>
    </row>
    <row r="319" spans="1:11" ht="12.75" customHeight="1" x14ac:dyDescent="0.25">
      <c r="A319" s="2"/>
      <c r="B319" s="2" t="s">
        <v>20</v>
      </c>
      <c r="C319" s="6">
        <v>63916</v>
      </c>
      <c r="D319" s="6">
        <v>6500</v>
      </c>
      <c r="E319" s="6">
        <f t="shared" si="70"/>
        <v>5324.2028</v>
      </c>
      <c r="F319" s="6">
        <v>541</v>
      </c>
      <c r="G319" s="15">
        <f t="shared" si="74"/>
        <v>528783.24354801083</v>
      </c>
      <c r="H319" s="15">
        <f t="shared" si="71"/>
        <v>4783.2028</v>
      </c>
      <c r="I319" s="31"/>
      <c r="K319" s="15">
        <f t="shared" si="73"/>
        <v>3635.3847993925742</v>
      </c>
    </row>
    <row r="320" spans="1:11" ht="12.75" customHeight="1" x14ac:dyDescent="0.25">
      <c r="A320" s="2"/>
      <c r="B320" s="2" t="s">
        <v>21</v>
      </c>
      <c r="C320" s="6">
        <v>63916</v>
      </c>
      <c r="D320" s="6">
        <v>6500</v>
      </c>
      <c r="E320" s="6">
        <f t="shared" si="70"/>
        <v>5324.2028</v>
      </c>
      <c r="F320" s="6">
        <v>541</v>
      </c>
      <c r="G320" s="15">
        <f t="shared" si="74"/>
        <v>533566.4463480108</v>
      </c>
      <c r="H320" s="15">
        <f t="shared" si="71"/>
        <v>4783.2028</v>
      </c>
      <c r="K320" s="15">
        <f t="shared" si="73"/>
        <v>3668.269318642574</v>
      </c>
    </row>
    <row r="321" spans="1:12" ht="12.75" customHeight="1" x14ac:dyDescent="0.25">
      <c r="A321" s="2"/>
      <c r="B321" s="7" t="s">
        <v>22</v>
      </c>
      <c r="C321" s="8">
        <f>SUM(C309:C320)</f>
        <v>750638</v>
      </c>
      <c r="D321" s="9" t="s">
        <v>23</v>
      </c>
      <c r="E321" s="8">
        <f>SUM(E309:E320)</f>
        <v>62528.145400000001</v>
      </c>
      <c r="F321" s="8">
        <f>SUM(F309:F320)</f>
        <v>6492</v>
      </c>
      <c r="G321" s="30">
        <f>SUM(G309:G320)</f>
        <v>6102972.122376129</v>
      </c>
      <c r="H321" s="30">
        <f>SUM(H309:H320)</f>
        <v>56036.145400000001</v>
      </c>
      <c r="I321" s="38">
        <f>H307/12</f>
        <v>6.875E-3</v>
      </c>
      <c r="J321" s="23"/>
      <c r="K321" s="30">
        <f>SUM(K309:K320)</f>
        <v>41957.933341335898</v>
      </c>
    </row>
    <row r="322" spans="1:12" ht="12.75" customHeight="1" x14ac:dyDescent="0.25">
      <c r="A322" s="2"/>
      <c r="B322" s="2"/>
      <c r="C322" s="2"/>
      <c r="D322" s="2"/>
      <c r="E322" s="2"/>
      <c r="F322" s="2"/>
      <c r="G322" s="15"/>
      <c r="H322" s="15"/>
      <c r="I322" s="31"/>
      <c r="K322" s="15"/>
    </row>
    <row r="323" spans="1:12" ht="12.75" customHeight="1" x14ac:dyDescent="0.25">
      <c r="A323" s="2"/>
      <c r="B323" s="2" t="s">
        <v>24</v>
      </c>
      <c r="C323" s="10">
        <f>G321*I321</f>
        <v>41957.933341335891</v>
      </c>
      <c r="D323" s="2"/>
      <c r="E323" s="2"/>
      <c r="F323" s="2" t="s">
        <v>25</v>
      </c>
      <c r="G323" s="73">
        <f>$C323+$H321</f>
        <v>97994.078741335892</v>
      </c>
      <c r="H323" s="15"/>
      <c r="I323" s="15">
        <f>SUM($I$14,$G$33,$G$53,$G$73,$G$93,$G$112,$G$131,$G$150,$G$169,$G$188,$G$207,$G$226,$G$245,$G$264,$G$284,$G$304,$G$323)</f>
        <v>580307.58248934674</v>
      </c>
      <c r="J323" s="143" t="str">
        <f>IF($K321=$C323,"Intt OK","Intt CHECK IT")</f>
        <v>Intt OK</v>
      </c>
      <c r="K323" s="15"/>
    </row>
    <row r="324" spans="1:12" ht="12.75" customHeight="1" x14ac:dyDescent="0.25">
      <c r="I324" s="135" t="str">
        <f>IF($I323=$G328,"OK","CHECK IT")</f>
        <v>OK</v>
      </c>
      <c r="J324" s="2"/>
    </row>
    <row r="325" spans="1:12" ht="12.75" customHeight="1" x14ac:dyDescent="0.25">
      <c r="A325" s="2"/>
      <c r="B325" s="438" t="s">
        <v>2</v>
      </c>
      <c r="C325" s="438"/>
      <c r="D325" s="438"/>
      <c r="E325" s="438" t="s">
        <v>3</v>
      </c>
      <c r="F325" s="438"/>
      <c r="G325" s="66" t="s">
        <v>4</v>
      </c>
      <c r="H325" s="137" t="s">
        <v>53</v>
      </c>
      <c r="I325" s="31"/>
      <c r="J325" s="2"/>
    </row>
    <row r="326" spans="1:12" ht="12.75" customHeight="1" x14ac:dyDescent="0.25">
      <c r="A326" s="2"/>
      <c r="B326" s="439" t="s">
        <v>6</v>
      </c>
      <c r="C326" s="439"/>
      <c r="D326" s="439"/>
      <c r="E326" s="439" t="s">
        <v>7</v>
      </c>
      <c r="F326" s="439"/>
      <c r="G326" s="67" t="s">
        <v>8</v>
      </c>
      <c r="H326" s="70" t="s">
        <v>45</v>
      </c>
      <c r="I326" s="45"/>
      <c r="J326" s="2"/>
    </row>
    <row r="327" spans="1:12" ht="12.75" customHeight="1" x14ac:dyDescent="0.25">
      <c r="A327" s="2"/>
      <c r="B327" s="3" t="s">
        <v>9</v>
      </c>
      <c r="C327" s="5" t="s">
        <v>10</v>
      </c>
      <c r="D327" s="3" t="s">
        <v>11</v>
      </c>
      <c r="E327" s="5" t="s">
        <v>12</v>
      </c>
      <c r="F327" s="3" t="s">
        <v>13</v>
      </c>
      <c r="G327" s="68" t="s">
        <v>14</v>
      </c>
      <c r="H327" s="66" t="s">
        <v>15</v>
      </c>
      <c r="I327" s="3" t="s">
        <v>16</v>
      </c>
      <c r="J327" s="2"/>
    </row>
    <row r="328" spans="1:12" ht="12.75" customHeight="1" x14ac:dyDescent="0.25">
      <c r="A328" s="2"/>
      <c r="B328" s="2" t="s">
        <v>27</v>
      </c>
      <c r="C328" s="6">
        <v>63916</v>
      </c>
      <c r="D328" s="6">
        <v>6500</v>
      </c>
      <c r="E328" s="6">
        <f t="shared" ref="E328:E339" si="75">$C328*8.33%</f>
        <v>5324.2028</v>
      </c>
      <c r="F328" s="6">
        <v>541</v>
      </c>
      <c r="G328" s="15">
        <f>$G$14+$G$33+$G$53+$G$73+$G$93+$G$112+$G$131+$G$150+$G$169+$G$188+$G$207+$G$226+$G$245+$G$264+$G$284+$G$304+$G$323</f>
        <v>580307.58248934674</v>
      </c>
      <c r="H328" s="15">
        <f t="shared" ref="H328:H339" si="76">$E328-$F328</f>
        <v>4783.2028</v>
      </c>
      <c r="I328" s="31"/>
      <c r="K328" s="15">
        <f>(G328)*($H$326/12)</f>
        <v>4110.5120426328731</v>
      </c>
    </row>
    <row r="329" spans="1:12" ht="12.75" customHeight="1" x14ac:dyDescent="0.25">
      <c r="A329" s="2"/>
      <c r="B329" s="2" t="s">
        <v>28</v>
      </c>
      <c r="C329" s="6">
        <v>63916</v>
      </c>
      <c r="D329" s="6">
        <v>6500</v>
      </c>
      <c r="E329" s="6">
        <f t="shared" si="75"/>
        <v>5324.2028</v>
      </c>
      <c r="F329" s="6">
        <v>541</v>
      </c>
      <c r="G329" s="15">
        <f t="shared" ref="G329:G339" si="77">$G328+$H328</f>
        <v>585090.78528934671</v>
      </c>
      <c r="H329" s="15">
        <f t="shared" si="76"/>
        <v>4783.2028</v>
      </c>
      <c r="I329" s="31"/>
      <c r="K329" s="15">
        <f t="shared" ref="K329:K339" si="78">(G329)*($H$326/12)</f>
        <v>4144.3930624662062</v>
      </c>
    </row>
    <row r="330" spans="1:12" ht="12.75" customHeight="1" x14ac:dyDescent="0.25">
      <c r="A330" s="2"/>
      <c r="B330" s="2" t="s">
        <v>29</v>
      </c>
      <c r="C330" s="6">
        <v>63916</v>
      </c>
      <c r="D330" s="6">
        <v>6500</v>
      </c>
      <c r="E330" s="6">
        <f t="shared" si="75"/>
        <v>5324.2028</v>
      </c>
      <c r="F330" s="6">
        <v>541</v>
      </c>
      <c r="G330" s="15">
        <f t="shared" si="77"/>
        <v>589873.98808934668</v>
      </c>
      <c r="H330" s="15">
        <f t="shared" si="76"/>
        <v>4783.2028</v>
      </c>
      <c r="I330" s="31"/>
      <c r="K330" s="15">
        <f t="shared" si="78"/>
        <v>4178.2740822995393</v>
      </c>
    </row>
    <row r="331" spans="1:12" ht="12.75" customHeight="1" x14ac:dyDescent="0.25">
      <c r="A331" s="2"/>
      <c r="B331" s="2" t="s">
        <v>30</v>
      </c>
      <c r="C331" s="6">
        <v>63916</v>
      </c>
      <c r="D331" s="6">
        <v>6500</v>
      </c>
      <c r="E331" s="6">
        <f t="shared" si="75"/>
        <v>5324.2028</v>
      </c>
      <c r="F331" s="6">
        <v>541</v>
      </c>
      <c r="G331" s="15">
        <f t="shared" si="77"/>
        <v>594657.19088934665</v>
      </c>
      <c r="H331" s="15">
        <f t="shared" si="76"/>
        <v>4783.2028</v>
      </c>
      <c r="I331" s="31"/>
      <c r="K331" s="15">
        <f t="shared" si="78"/>
        <v>4212.1551021328723</v>
      </c>
    </row>
    <row r="332" spans="1:12" ht="12.75" customHeight="1" x14ac:dyDescent="0.25">
      <c r="A332" s="2"/>
      <c r="B332" s="2" t="s">
        <v>31</v>
      </c>
      <c r="C332" s="6">
        <v>65845</v>
      </c>
      <c r="D332" s="6">
        <v>6500</v>
      </c>
      <c r="E332" s="6">
        <f t="shared" si="75"/>
        <v>5484.8885</v>
      </c>
      <c r="F332" s="6">
        <v>541</v>
      </c>
      <c r="G332" s="15">
        <f t="shared" si="77"/>
        <v>599440.39368934662</v>
      </c>
      <c r="H332" s="15">
        <f t="shared" si="76"/>
        <v>4943.8885</v>
      </c>
      <c r="I332" s="31"/>
      <c r="K332" s="15">
        <f t="shared" si="78"/>
        <v>4246.0361219662054</v>
      </c>
    </row>
    <row r="333" spans="1:12" ht="12.75" customHeight="1" x14ac:dyDescent="0.25">
      <c r="A333" s="2"/>
      <c r="B333" s="2" t="s">
        <v>32</v>
      </c>
      <c r="C333" s="6">
        <v>65845</v>
      </c>
      <c r="D333" s="6">
        <v>6500</v>
      </c>
      <c r="E333" s="6">
        <f t="shared" si="75"/>
        <v>5484.8885</v>
      </c>
      <c r="F333" s="6">
        <v>541</v>
      </c>
      <c r="G333" s="15">
        <f t="shared" si="77"/>
        <v>604384.28218934662</v>
      </c>
      <c r="H333" s="15">
        <f t="shared" si="76"/>
        <v>4943.8885</v>
      </c>
      <c r="I333" s="31"/>
      <c r="K333" s="15">
        <f t="shared" si="78"/>
        <v>4281.0553321745392</v>
      </c>
      <c r="L333" s="1" t="s">
        <v>54</v>
      </c>
    </row>
    <row r="334" spans="1:12" ht="12.75" customHeight="1" x14ac:dyDescent="0.25">
      <c r="A334" s="2"/>
      <c r="B334" s="2" t="s">
        <v>33</v>
      </c>
      <c r="C334" s="6">
        <v>65845</v>
      </c>
      <c r="D334" s="6">
        <v>6500</v>
      </c>
      <c r="E334" s="6">
        <f t="shared" si="75"/>
        <v>5484.8885</v>
      </c>
      <c r="F334" s="6">
        <v>541</v>
      </c>
      <c r="G334" s="15">
        <f t="shared" si="77"/>
        <v>609328.17068934662</v>
      </c>
      <c r="H334" s="15">
        <f t="shared" si="76"/>
        <v>4943.8885</v>
      </c>
      <c r="I334" s="31"/>
      <c r="K334" s="15">
        <f t="shared" si="78"/>
        <v>4316.0745423828721</v>
      </c>
    </row>
    <row r="335" spans="1:12" ht="12.75" customHeight="1" x14ac:dyDescent="0.25">
      <c r="A335" s="2"/>
      <c r="B335" s="2" t="s">
        <v>17</v>
      </c>
      <c r="C335" s="6">
        <v>65845</v>
      </c>
      <c r="D335" s="6">
        <v>6500</v>
      </c>
      <c r="E335" s="6">
        <f t="shared" si="75"/>
        <v>5484.8885</v>
      </c>
      <c r="F335" s="6">
        <v>541</v>
      </c>
      <c r="G335" s="15">
        <f t="shared" si="77"/>
        <v>614272.05918934662</v>
      </c>
      <c r="H335" s="15">
        <f t="shared" si="76"/>
        <v>4943.8885</v>
      </c>
      <c r="I335" s="31"/>
      <c r="K335" s="15">
        <f t="shared" si="78"/>
        <v>4351.0937525912059</v>
      </c>
    </row>
    <row r="336" spans="1:12" ht="12.75" customHeight="1" x14ac:dyDescent="0.25">
      <c r="A336" s="2"/>
      <c r="B336" s="2" t="s">
        <v>18</v>
      </c>
      <c r="C336" s="6">
        <v>65845</v>
      </c>
      <c r="D336" s="6">
        <v>6500</v>
      </c>
      <c r="E336" s="6">
        <f t="shared" si="75"/>
        <v>5484.8885</v>
      </c>
      <c r="F336" s="6">
        <v>541</v>
      </c>
      <c r="G336" s="15">
        <f t="shared" si="77"/>
        <v>619215.94768934662</v>
      </c>
      <c r="H336" s="15">
        <f t="shared" si="76"/>
        <v>4943.8885</v>
      </c>
      <c r="I336" s="31"/>
      <c r="K336" s="15">
        <f t="shared" si="78"/>
        <v>4386.1129627995388</v>
      </c>
    </row>
    <row r="337" spans="1:11" ht="12.75" customHeight="1" x14ac:dyDescent="0.25">
      <c r="A337" s="2"/>
      <c r="B337" s="2" t="s">
        <v>19</v>
      </c>
      <c r="C337" s="6">
        <v>65845</v>
      </c>
      <c r="D337" s="6">
        <v>6500</v>
      </c>
      <c r="E337" s="6">
        <f t="shared" si="75"/>
        <v>5484.8885</v>
      </c>
      <c r="F337" s="6">
        <v>541</v>
      </c>
      <c r="G337" s="15">
        <f t="shared" si="77"/>
        <v>624159.83618934662</v>
      </c>
      <c r="H337" s="15">
        <f t="shared" si="76"/>
        <v>4943.8885</v>
      </c>
      <c r="I337" s="31"/>
      <c r="K337" s="15">
        <f t="shared" si="78"/>
        <v>4421.1321730078726</v>
      </c>
    </row>
    <row r="338" spans="1:11" ht="12.75" customHeight="1" x14ac:dyDescent="0.25">
      <c r="A338" s="2"/>
      <c r="B338" s="2" t="s">
        <v>20</v>
      </c>
      <c r="C338" s="6">
        <v>69023</v>
      </c>
      <c r="D338" s="6">
        <v>6500</v>
      </c>
      <c r="E338" s="6">
        <f t="shared" si="75"/>
        <v>5749.6158999999998</v>
      </c>
      <c r="F338" s="6">
        <v>541</v>
      </c>
      <c r="G338" s="15">
        <f t="shared" si="77"/>
        <v>629103.72468934662</v>
      </c>
      <c r="H338" s="15">
        <f t="shared" si="76"/>
        <v>5208.6158999999998</v>
      </c>
      <c r="I338" s="31"/>
      <c r="K338" s="15">
        <f t="shared" si="78"/>
        <v>4456.1513832162054</v>
      </c>
    </row>
    <row r="339" spans="1:11" ht="12.75" customHeight="1" x14ac:dyDescent="0.25">
      <c r="A339" s="2"/>
      <c r="B339" s="2" t="s">
        <v>21</v>
      </c>
      <c r="C339" s="6">
        <v>69023</v>
      </c>
      <c r="D339" s="6">
        <v>6500</v>
      </c>
      <c r="E339" s="6">
        <f t="shared" si="75"/>
        <v>5749.6158999999998</v>
      </c>
      <c r="F339" s="6">
        <v>541</v>
      </c>
      <c r="G339" s="15">
        <f t="shared" si="77"/>
        <v>634312.3405893466</v>
      </c>
      <c r="H339" s="15">
        <f t="shared" si="76"/>
        <v>5208.6158999999998</v>
      </c>
      <c r="I339" s="31"/>
      <c r="K339" s="15">
        <f t="shared" si="78"/>
        <v>4493.0457458412056</v>
      </c>
    </row>
    <row r="340" spans="1:11" ht="12.75" customHeight="1" x14ac:dyDescent="0.25">
      <c r="A340" s="2"/>
      <c r="B340" s="7" t="s">
        <v>22</v>
      </c>
      <c r="C340" s="8">
        <f>SUM(C328:C339)</f>
        <v>788780</v>
      </c>
      <c r="D340" s="9" t="s">
        <v>23</v>
      </c>
      <c r="E340" s="8">
        <f>SUM(E328:E339)</f>
        <v>65705.373999999996</v>
      </c>
      <c r="F340" s="8">
        <f>SUM(F328:F339)</f>
        <v>6492</v>
      </c>
      <c r="G340" s="30">
        <f>SUM(G328:G339)</f>
        <v>7284146.3016721597</v>
      </c>
      <c r="H340" s="30">
        <f>SUM(H328:H339)</f>
        <v>59213.373999999996</v>
      </c>
      <c r="I340" s="38">
        <f>H326/12</f>
        <v>7.0833333333333338E-3</v>
      </c>
      <c r="J340" s="23"/>
      <c r="K340" s="30">
        <f>SUM(K328:K339)</f>
        <v>51596.036303511144</v>
      </c>
    </row>
    <row r="341" spans="1:11" ht="12.75" customHeight="1" x14ac:dyDescent="0.25">
      <c r="A341" s="2"/>
      <c r="B341" s="2"/>
      <c r="C341" s="2"/>
      <c r="D341" s="2"/>
      <c r="E341" s="2"/>
      <c r="F341" s="2"/>
      <c r="G341" s="15"/>
      <c r="H341" s="15"/>
      <c r="I341" s="31"/>
      <c r="K341" s="15"/>
    </row>
    <row r="342" spans="1:11" ht="12.75" customHeight="1" x14ac:dyDescent="0.25">
      <c r="A342" s="2"/>
      <c r="B342" s="2" t="s">
        <v>24</v>
      </c>
      <c r="C342" s="10">
        <f>G340*I340</f>
        <v>51596.036303511137</v>
      </c>
      <c r="D342" s="2"/>
      <c r="E342" s="2"/>
      <c r="F342" s="2" t="s">
        <v>25</v>
      </c>
      <c r="G342" s="73">
        <f>$C342+$H340</f>
        <v>110809.41030351113</v>
      </c>
      <c r="H342" s="15"/>
      <c r="I342" s="15">
        <f>SUM($I$14,$G$33,$G$53,$G$73,$G$93,$G$112,$G$131,$G$150,$G$169,$G$188,$G$207,$G$226,$G$245,$G$264,$G$284,$G$304,$G$323,$G$342)</f>
        <v>691116.99279285781</v>
      </c>
      <c r="J342" s="143" t="str">
        <f>IF($K340=$C342,"Intt OK","Intt CHECK IT")</f>
        <v>Intt OK</v>
      </c>
      <c r="K342" s="15"/>
    </row>
    <row r="343" spans="1:11" ht="12.75" customHeight="1" x14ac:dyDescent="0.25">
      <c r="I343" s="135" t="str">
        <f>IF($I342=$G347,"OK","CHECK IT")</f>
        <v>OK</v>
      </c>
      <c r="J343" s="2"/>
    </row>
    <row r="344" spans="1:11" ht="12.75" customHeight="1" x14ac:dyDescent="0.25">
      <c r="A344" s="2"/>
      <c r="B344" s="438" t="s">
        <v>2</v>
      </c>
      <c r="C344" s="438"/>
      <c r="D344" s="438"/>
      <c r="E344" s="438" t="s">
        <v>3</v>
      </c>
      <c r="F344" s="438"/>
      <c r="G344" s="66" t="s">
        <v>4</v>
      </c>
      <c r="H344" s="137" t="s">
        <v>55</v>
      </c>
      <c r="I344" s="31"/>
      <c r="J344" s="2"/>
    </row>
    <row r="345" spans="1:11" ht="12.75" customHeight="1" x14ac:dyDescent="0.25">
      <c r="A345" s="2"/>
      <c r="B345" s="439" t="s">
        <v>6</v>
      </c>
      <c r="C345" s="439"/>
      <c r="D345" s="439"/>
      <c r="E345" s="439" t="s">
        <v>7</v>
      </c>
      <c r="F345" s="439"/>
      <c r="G345" s="67" t="s">
        <v>8</v>
      </c>
      <c r="H345" s="70" t="s">
        <v>56</v>
      </c>
      <c r="I345" s="45"/>
      <c r="J345" s="2"/>
    </row>
    <row r="346" spans="1:11" ht="12.75" customHeight="1" x14ac:dyDescent="0.25">
      <c r="A346" s="2"/>
      <c r="B346" s="3" t="s">
        <v>9</v>
      </c>
      <c r="C346" s="5" t="s">
        <v>10</v>
      </c>
      <c r="D346" s="3" t="s">
        <v>11</v>
      </c>
      <c r="E346" s="5" t="s">
        <v>12</v>
      </c>
      <c r="F346" s="3" t="s">
        <v>13</v>
      </c>
      <c r="G346" s="68" t="s">
        <v>14</v>
      </c>
      <c r="H346" s="66" t="s">
        <v>15</v>
      </c>
      <c r="I346" s="3" t="s">
        <v>16</v>
      </c>
      <c r="J346" s="2"/>
    </row>
    <row r="347" spans="1:11" ht="12.75" customHeight="1" x14ac:dyDescent="0.25">
      <c r="A347" s="2"/>
      <c r="B347" s="2" t="s">
        <v>27</v>
      </c>
      <c r="C347" s="6">
        <v>71106</v>
      </c>
      <c r="D347" s="6">
        <v>6500</v>
      </c>
      <c r="E347" s="6">
        <f t="shared" ref="E347:E359" si="79">$C347*8.33%</f>
        <v>5923.1297999999997</v>
      </c>
      <c r="F347" s="6">
        <v>541</v>
      </c>
      <c r="G347" s="15">
        <f>$G$14+$G$33+$G$53+$G$73+$G$93+$G$112+$G$131+$G$150+$G$169+$G$188+$G$207+$G$226+$G$245+$G$264+$G$284+$G$304+$G$323+$G$342</f>
        <v>691116.99279285781</v>
      </c>
      <c r="H347" s="15">
        <f t="shared" ref="H347:H359" si="80">$E347-$F347</f>
        <v>5382.1297999999997</v>
      </c>
      <c r="I347" s="31"/>
      <c r="K347" s="15">
        <f>(G347)*($H$345/12)</f>
        <v>5039.3947391145875</v>
      </c>
    </row>
    <row r="348" spans="1:11" ht="12.75" customHeight="1" x14ac:dyDescent="0.25">
      <c r="A348" s="2"/>
      <c r="B348" s="2" t="s">
        <v>119</v>
      </c>
      <c r="C348" s="6">
        <v>6151</v>
      </c>
      <c r="D348" s="6">
        <v>6500</v>
      </c>
      <c r="E348" s="6">
        <f t="shared" si="79"/>
        <v>512.37829999999997</v>
      </c>
      <c r="F348" s="6">
        <v>0</v>
      </c>
      <c r="G348" s="15">
        <f t="shared" ref="G348:G349" si="81">$G347+$H347</f>
        <v>696499.12259285781</v>
      </c>
      <c r="H348" s="15">
        <f t="shared" si="80"/>
        <v>512.37829999999997</v>
      </c>
      <c r="I348" s="31"/>
      <c r="K348" s="15">
        <f>(G348)*($H$345/12)</f>
        <v>5078.6394355729208</v>
      </c>
    </row>
    <row r="349" spans="1:11" ht="12.75" customHeight="1" x14ac:dyDescent="0.25">
      <c r="A349" s="2"/>
      <c r="B349" s="2" t="s">
        <v>28</v>
      </c>
      <c r="C349" s="6">
        <v>71106</v>
      </c>
      <c r="D349" s="6">
        <v>6500</v>
      </c>
      <c r="E349" s="6">
        <f t="shared" si="79"/>
        <v>5923.1297999999997</v>
      </c>
      <c r="F349" s="6">
        <v>541</v>
      </c>
      <c r="G349" s="15">
        <f t="shared" si="81"/>
        <v>697011.50089285779</v>
      </c>
      <c r="H349" s="15">
        <f t="shared" si="80"/>
        <v>5382.1297999999997</v>
      </c>
      <c r="I349" s="31"/>
      <c r="K349" s="15">
        <f t="shared" ref="K349:K359" si="82">(G349)*($H$345/12)</f>
        <v>5082.3755273437546</v>
      </c>
    </row>
    <row r="350" spans="1:11" ht="12.75" customHeight="1" x14ac:dyDescent="0.25">
      <c r="A350" s="2"/>
      <c r="B350" s="2" t="s">
        <v>29</v>
      </c>
      <c r="C350" s="6">
        <v>71106</v>
      </c>
      <c r="D350" s="6">
        <v>6500</v>
      </c>
      <c r="E350" s="6">
        <f t="shared" si="79"/>
        <v>5923.1297999999997</v>
      </c>
      <c r="F350" s="6">
        <v>541</v>
      </c>
      <c r="G350" s="15">
        <f t="shared" ref="G350:G359" si="83">$G349+$H349</f>
        <v>702393.63069285778</v>
      </c>
      <c r="H350" s="15">
        <f t="shared" si="80"/>
        <v>5382.1297999999997</v>
      </c>
      <c r="I350" s="31"/>
      <c r="K350" s="15">
        <f t="shared" si="82"/>
        <v>5121.6202238020878</v>
      </c>
    </row>
    <row r="351" spans="1:11" ht="12.75" customHeight="1" x14ac:dyDescent="0.25">
      <c r="A351" s="2"/>
      <c r="B351" s="2" t="s">
        <v>30</v>
      </c>
      <c r="C351" s="6">
        <v>71106</v>
      </c>
      <c r="D351" s="6">
        <v>6500</v>
      </c>
      <c r="E351" s="6">
        <f t="shared" si="79"/>
        <v>5923.1297999999997</v>
      </c>
      <c r="F351" s="6">
        <v>541</v>
      </c>
      <c r="G351" s="15">
        <f t="shared" si="83"/>
        <v>707775.76049285778</v>
      </c>
      <c r="H351" s="15">
        <f t="shared" si="80"/>
        <v>5382.1297999999997</v>
      </c>
      <c r="I351" s="31"/>
      <c r="K351" s="15">
        <f t="shared" si="82"/>
        <v>5160.8649202604211</v>
      </c>
    </row>
    <row r="352" spans="1:11" ht="12.75" customHeight="1" x14ac:dyDescent="0.25">
      <c r="A352" s="2"/>
      <c r="B352" s="2" t="s">
        <v>31</v>
      </c>
      <c r="C352" s="6">
        <v>73249</v>
      </c>
      <c r="D352" s="6">
        <v>6500</v>
      </c>
      <c r="E352" s="6">
        <f t="shared" si="79"/>
        <v>6101.6417000000001</v>
      </c>
      <c r="F352" s="6">
        <v>541</v>
      </c>
      <c r="G352" s="15">
        <f t="shared" si="83"/>
        <v>713157.89029285777</v>
      </c>
      <c r="H352" s="15">
        <f t="shared" si="80"/>
        <v>5560.6417000000001</v>
      </c>
      <c r="I352" s="31"/>
      <c r="K352" s="15">
        <f t="shared" si="82"/>
        <v>5200.1096167187543</v>
      </c>
    </row>
    <row r="353" spans="1:11" ht="12.75" customHeight="1" x14ac:dyDescent="0.25">
      <c r="A353" s="2"/>
      <c r="B353" s="2" t="s">
        <v>32</v>
      </c>
      <c r="C353" s="6">
        <v>73249</v>
      </c>
      <c r="D353" s="6">
        <v>6500</v>
      </c>
      <c r="E353" s="6">
        <f t="shared" si="79"/>
        <v>6101.6417000000001</v>
      </c>
      <c r="F353" s="6">
        <v>541</v>
      </c>
      <c r="G353" s="15">
        <f t="shared" si="83"/>
        <v>718718.53199285781</v>
      </c>
      <c r="H353" s="15">
        <f t="shared" si="80"/>
        <v>5560.6417000000001</v>
      </c>
      <c r="I353" s="31"/>
      <c r="K353" s="15">
        <f t="shared" si="82"/>
        <v>5240.6559624479214</v>
      </c>
    </row>
    <row r="354" spans="1:11" ht="12.75" customHeight="1" x14ac:dyDescent="0.25">
      <c r="A354" s="2"/>
      <c r="B354" s="2" t="s">
        <v>33</v>
      </c>
      <c r="C354" s="6">
        <v>73249</v>
      </c>
      <c r="D354" s="6">
        <v>6500</v>
      </c>
      <c r="E354" s="6">
        <f t="shared" si="79"/>
        <v>6101.6417000000001</v>
      </c>
      <c r="F354" s="6">
        <v>541</v>
      </c>
      <c r="G354" s="15">
        <f t="shared" si="83"/>
        <v>724279.17369285785</v>
      </c>
      <c r="H354" s="15">
        <f t="shared" si="80"/>
        <v>5560.6417000000001</v>
      </c>
      <c r="I354" s="31"/>
      <c r="K354" s="15">
        <f t="shared" si="82"/>
        <v>5281.2023081770876</v>
      </c>
    </row>
    <row r="355" spans="1:11" ht="12.75" customHeight="1" x14ac:dyDescent="0.25">
      <c r="A355" s="2"/>
      <c r="B355" s="2" t="s">
        <v>17</v>
      </c>
      <c r="C355" s="6">
        <v>73249</v>
      </c>
      <c r="D355" s="6">
        <v>6500</v>
      </c>
      <c r="E355" s="6">
        <f t="shared" si="79"/>
        <v>6101.6417000000001</v>
      </c>
      <c r="F355" s="6">
        <v>541</v>
      </c>
      <c r="G355" s="15">
        <f t="shared" si="83"/>
        <v>729839.81539285788</v>
      </c>
      <c r="H355" s="15">
        <f t="shared" si="80"/>
        <v>5560.6417000000001</v>
      </c>
      <c r="I355" s="31"/>
      <c r="K355" s="15">
        <f t="shared" si="82"/>
        <v>5321.7486539062547</v>
      </c>
    </row>
    <row r="356" spans="1:11" ht="12.75" customHeight="1" x14ac:dyDescent="0.25">
      <c r="A356" s="2"/>
      <c r="B356" s="2" t="s">
        <v>18</v>
      </c>
      <c r="C356" s="6">
        <v>73249</v>
      </c>
      <c r="D356" s="6">
        <v>6500</v>
      </c>
      <c r="E356" s="6">
        <f t="shared" si="79"/>
        <v>6101.6417000000001</v>
      </c>
      <c r="F356" s="6">
        <v>541</v>
      </c>
      <c r="G356" s="15">
        <f t="shared" si="83"/>
        <v>735400.45709285792</v>
      </c>
      <c r="H356" s="15">
        <f t="shared" si="80"/>
        <v>5560.6417000000001</v>
      </c>
      <c r="I356" s="31"/>
      <c r="K356" s="15">
        <f t="shared" si="82"/>
        <v>5362.2949996354218</v>
      </c>
    </row>
    <row r="357" spans="1:11" ht="12.75" customHeight="1" x14ac:dyDescent="0.25">
      <c r="A357" s="2"/>
      <c r="B357" s="2" t="s">
        <v>19</v>
      </c>
      <c r="C357" s="6">
        <v>73249</v>
      </c>
      <c r="D357" s="6">
        <v>6500</v>
      </c>
      <c r="E357" s="6">
        <f t="shared" si="79"/>
        <v>6101.6417000000001</v>
      </c>
      <c r="F357" s="6">
        <v>541</v>
      </c>
      <c r="G357" s="15">
        <f t="shared" si="83"/>
        <v>740961.09879285796</v>
      </c>
      <c r="H357" s="15">
        <f t="shared" si="80"/>
        <v>5560.6417000000001</v>
      </c>
      <c r="I357" s="31"/>
      <c r="K357" s="15">
        <f t="shared" si="82"/>
        <v>5402.841345364589</v>
      </c>
    </row>
    <row r="358" spans="1:11" ht="12.75" customHeight="1" x14ac:dyDescent="0.25">
      <c r="A358" s="2"/>
      <c r="B358" s="2" t="s">
        <v>20</v>
      </c>
      <c r="C358" s="6">
        <v>76140</v>
      </c>
      <c r="D358" s="6">
        <v>6500</v>
      </c>
      <c r="E358" s="6">
        <f t="shared" si="79"/>
        <v>6342.4619999999995</v>
      </c>
      <c r="F358" s="6">
        <v>541</v>
      </c>
      <c r="G358" s="15">
        <f t="shared" si="83"/>
        <v>746521.74049285799</v>
      </c>
      <c r="H358" s="15">
        <f t="shared" si="80"/>
        <v>5801.4619999999995</v>
      </c>
      <c r="I358" s="31"/>
      <c r="K358" s="15">
        <f t="shared" si="82"/>
        <v>5443.3876910937561</v>
      </c>
    </row>
    <row r="359" spans="1:11" ht="12.75" customHeight="1" x14ac:dyDescent="0.25">
      <c r="A359" s="2"/>
      <c r="B359" s="2" t="s">
        <v>21</v>
      </c>
      <c r="C359" s="6">
        <v>76140</v>
      </c>
      <c r="D359" s="6">
        <v>6500</v>
      </c>
      <c r="E359" s="6">
        <f t="shared" si="79"/>
        <v>6342.4619999999995</v>
      </c>
      <c r="F359" s="6">
        <v>541</v>
      </c>
      <c r="G359" s="15">
        <f t="shared" si="83"/>
        <v>752323.20249285805</v>
      </c>
      <c r="H359" s="15">
        <f t="shared" si="80"/>
        <v>5801.4619999999995</v>
      </c>
      <c r="K359" s="15">
        <f t="shared" si="82"/>
        <v>5485.6900181770898</v>
      </c>
    </row>
    <row r="360" spans="1:11" ht="12.75" customHeight="1" x14ac:dyDescent="0.25">
      <c r="A360" s="2"/>
      <c r="B360" s="7" t="s">
        <v>22</v>
      </c>
      <c r="C360" s="8">
        <f>SUM(C347:C359)</f>
        <v>882349</v>
      </c>
      <c r="D360" s="9" t="s">
        <v>23</v>
      </c>
      <c r="E360" s="8">
        <f>SUM(E347:E359)</f>
        <v>73499.671700000006</v>
      </c>
      <c r="F360" s="8">
        <f>SUM(F347:F359)</f>
        <v>6492</v>
      </c>
      <c r="G360" s="30">
        <f>SUM(G347:G359)</f>
        <v>9355998.9177071508</v>
      </c>
      <c r="H360" s="30">
        <f>SUM(H347:H359)</f>
        <v>67007.671700000006</v>
      </c>
      <c r="I360" s="38">
        <f>H345/12</f>
        <v>7.2916666666666659E-3</v>
      </c>
      <c r="J360" s="23"/>
      <c r="K360" s="30">
        <f>SUM(K347:K359)</f>
        <v>68220.825441614637</v>
      </c>
    </row>
    <row r="361" spans="1:11" ht="12.75" customHeight="1" x14ac:dyDescent="0.25">
      <c r="A361" s="2"/>
      <c r="B361" s="2"/>
      <c r="C361" s="2"/>
      <c r="D361" s="2"/>
      <c r="E361" s="2"/>
      <c r="F361" s="2"/>
      <c r="G361" s="15"/>
      <c r="H361" s="15"/>
      <c r="I361" s="31"/>
      <c r="K361" s="15"/>
    </row>
    <row r="362" spans="1:11" ht="12.75" customHeight="1" x14ac:dyDescent="0.25">
      <c r="A362" s="2"/>
      <c r="B362" s="2" t="s">
        <v>24</v>
      </c>
      <c r="C362" s="10">
        <f>G360*I360</f>
        <v>68220.825441614637</v>
      </c>
      <c r="D362" s="2"/>
      <c r="E362" s="2"/>
      <c r="F362" s="2" t="s">
        <v>25</v>
      </c>
      <c r="G362" s="73">
        <f>$C362+$H360</f>
        <v>135228.49714161464</v>
      </c>
      <c r="H362" s="15"/>
      <c r="I362" s="15">
        <f>SUM($I$14,$G$33,$G$53,$G$73,$G$93,$G$112,$G$131,$G$150,$G$169,$G$188,$G$207,$G$226,$G$245,$G$264,$G$284,$G$304,$G$323,$G$342,$G$362)</f>
        <v>826345.48993447248</v>
      </c>
      <c r="J362" s="143" t="str">
        <f>IF($K360=$C362,"Intt OK","Intt CHECK IT")</f>
        <v>Intt OK</v>
      </c>
      <c r="K362" s="15"/>
    </row>
    <row r="363" spans="1:11" ht="12.75" customHeight="1" x14ac:dyDescent="0.25">
      <c r="I363" s="135" t="str">
        <f>IF($I362=$G367,"OK","CHECK IT")</f>
        <v>OK</v>
      </c>
      <c r="J363" s="2"/>
    </row>
    <row r="364" spans="1:11" ht="12.75" customHeight="1" x14ac:dyDescent="0.25">
      <c r="A364" s="2"/>
      <c r="B364" s="438" t="s">
        <v>2</v>
      </c>
      <c r="C364" s="438"/>
      <c r="D364" s="438"/>
      <c r="E364" s="438" t="s">
        <v>3</v>
      </c>
      <c r="F364" s="438"/>
      <c r="G364" s="66" t="s">
        <v>4</v>
      </c>
      <c r="H364" s="137" t="s">
        <v>57</v>
      </c>
      <c r="I364" s="31"/>
      <c r="J364" s="2"/>
    </row>
    <row r="365" spans="1:11" ht="12.75" customHeight="1" x14ac:dyDescent="0.25">
      <c r="A365" s="2"/>
      <c r="B365" s="439" t="s">
        <v>6</v>
      </c>
      <c r="C365" s="439"/>
      <c r="D365" s="439"/>
      <c r="E365" s="439" t="s">
        <v>7</v>
      </c>
      <c r="F365" s="439"/>
      <c r="G365" s="67" t="s">
        <v>8</v>
      </c>
      <c r="H365" s="56">
        <v>8.7499999999999994E-2</v>
      </c>
      <c r="I365" s="45"/>
      <c r="J365" s="2"/>
    </row>
    <row r="366" spans="1:11" ht="12.75" customHeight="1" x14ac:dyDescent="0.25">
      <c r="A366" s="2"/>
      <c r="B366" s="3" t="s">
        <v>9</v>
      </c>
      <c r="C366" s="5" t="s">
        <v>10</v>
      </c>
      <c r="D366" s="3" t="s">
        <v>11</v>
      </c>
      <c r="E366" s="5" t="s">
        <v>12</v>
      </c>
      <c r="F366" s="3" t="s">
        <v>13</v>
      </c>
      <c r="G366" s="68" t="s">
        <v>14</v>
      </c>
      <c r="H366" s="66" t="s">
        <v>15</v>
      </c>
      <c r="I366" s="3" t="s">
        <v>16</v>
      </c>
      <c r="J366" s="2"/>
    </row>
    <row r="367" spans="1:11" ht="12.75" customHeight="1" x14ac:dyDescent="0.25">
      <c r="A367" s="2"/>
      <c r="B367" s="2" t="s">
        <v>27</v>
      </c>
      <c r="C367" s="6">
        <v>76140</v>
      </c>
      <c r="D367" s="6">
        <v>6500</v>
      </c>
      <c r="E367" s="6">
        <f t="shared" ref="E367:E378" si="84">$C367*8.33%</f>
        <v>6342.4619999999995</v>
      </c>
      <c r="F367" s="6">
        <v>541</v>
      </c>
      <c r="G367" s="15">
        <f>$G$14+$G$33+$G$53+$G$73+$G$93+$G$112+$G$131+$G$150+$G$169+$G$188+$G$207+$G$226+$G$245+$G$264+$G$284+$G$304+$G$323+$G$342+$G$362</f>
        <v>826345.48993447248</v>
      </c>
      <c r="H367" s="15">
        <f t="shared" ref="H367:H378" si="85">$E367-$F367</f>
        <v>5801.4619999999995</v>
      </c>
      <c r="I367" s="31"/>
      <c r="K367" s="15">
        <f>(G367)*($H$365/12)</f>
        <v>6025.4358641055278</v>
      </c>
    </row>
    <row r="368" spans="1:11" ht="12.75" customHeight="1" x14ac:dyDescent="0.25">
      <c r="A368" s="2"/>
      <c r="B368" s="2" t="s">
        <v>28</v>
      </c>
      <c r="C368" s="6">
        <v>76140</v>
      </c>
      <c r="D368" s="6">
        <v>6500</v>
      </c>
      <c r="E368" s="6">
        <f t="shared" si="84"/>
        <v>6342.4619999999995</v>
      </c>
      <c r="F368" s="6">
        <v>541</v>
      </c>
      <c r="G368" s="15">
        <f t="shared" ref="G368:G378" si="86">$G367+$H367</f>
        <v>832146.95193447242</v>
      </c>
      <c r="H368" s="15">
        <f t="shared" si="85"/>
        <v>5801.4619999999995</v>
      </c>
      <c r="I368" s="31"/>
      <c r="K368" s="15">
        <f t="shared" ref="K368:K378" si="87">(G368)*($H$365/12)</f>
        <v>6067.7381911888606</v>
      </c>
    </row>
    <row r="369" spans="1:11" ht="12.75" customHeight="1" x14ac:dyDescent="0.25">
      <c r="A369" s="2"/>
      <c r="B369" s="2" t="s">
        <v>29</v>
      </c>
      <c r="C369" s="6">
        <v>76140</v>
      </c>
      <c r="D369" s="6">
        <v>6500</v>
      </c>
      <c r="E369" s="6">
        <f t="shared" si="84"/>
        <v>6342.4619999999995</v>
      </c>
      <c r="F369" s="6">
        <v>541</v>
      </c>
      <c r="G369" s="15">
        <f t="shared" si="86"/>
        <v>837948.41393447248</v>
      </c>
      <c r="H369" s="15">
        <f t="shared" si="85"/>
        <v>5801.4619999999995</v>
      </c>
      <c r="I369" s="31"/>
      <c r="K369" s="15">
        <f t="shared" si="87"/>
        <v>6110.0405182721943</v>
      </c>
    </row>
    <row r="370" spans="1:11" ht="12.75" customHeight="1" x14ac:dyDescent="0.25">
      <c r="A370" s="2"/>
      <c r="B370" s="2" t="s">
        <v>30</v>
      </c>
      <c r="C370" s="6">
        <v>76140</v>
      </c>
      <c r="D370" s="6">
        <v>6500</v>
      </c>
      <c r="E370" s="6">
        <f t="shared" si="84"/>
        <v>6342.4619999999995</v>
      </c>
      <c r="F370" s="6">
        <v>541</v>
      </c>
      <c r="G370" s="15">
        <f t="shared" si="86"/>
        <v>843749.87593447254</v>
      </c>
      <c r="H370" s="15">
        <f t="shared" si="85"/>
        <v>5801.4619999999995</v>
      </c>
      <c r="I370" s="31"/>
      <c r="K370" s="15">
        <f t="shared" si="87"/>
        <v>6152.342845355528</v>
      </c>
    </row>
    <row r="371" spans="1:11" ht="12.75" customHeight="1" x14ac:dyDescent="0.25">
      <c r="A371" s="2"/>
      <c r="B371" s="2" t="s">
        <v>31</v>
      </c>
      <c r="C371" s="6">
        <v>78431</v>
      </c>
      <c r="D371" s="6">
        <v>6500</v>
      </c>
      <c r="E371" s="6">
        <f t="shared" si="84"/>
        <v>6533.3023000000003</v>
      </c>
      <c r="F371" s="6">
        <v>541</v>
      </c>
      <c r="G371" s="15">
        <f t="shared" si="86"/>
        <v>849551.3379344726</v>
      </c>
      <c r="H371" s="15">
        <f t="shared" si="85"/>
        <v>5992.3023000000003</v>
      </c>
      <c r="I371" s="31"/>
      <c r="K371" s="15">
        <f t="shared" si="87"/>
        <v>6194.6451724388617</v>
      </c>
    </row>
    <row r="372" spans="1:11" ht="12.75" customHeight="1" x14ac:dyDescent="0.25">
      <c r="A372" s="2"/>
      <c r="B372" s="2" t="s">
        <v>32</v>
      </c>
      <c r="C372" s="6">
        <v>78431</v>
      </c>
      <c r="D372" s="6">
        <v>6500</v>
      </c>
      <c r="E372" s="6">
        <f t="shared" si="84"/>
        <v>6533.3023000000003</v>
      </c>
      <c r="F372" s="6">
        <v>541</v>
      </c>
      <c r="G372" s="15">
        <f t="shared" si="86"/>
        <v>855543.64023447258</v>
      </c>
      <c r="H372" s="15">
        <f t="shared" si="85"/>
        <v>5992.3023000000003</v>
      </c>
      <c r="I372" s="31"/>
      <c r="K372" s="15">
        <f t="shared" si="87"/>
        <v>6238.3390433763616</v>
      </c>
    </row>
    <row r="373" spans="1:11" ht="12.75" customHeight="1" x14ac:dyDescent="0.25">
      <c r="A373" s="2"/>
      <c r="B373" s="2" t="s">
        <v>33</v>
      </c>
      <c r="C373" s="6">
        <v>78431</v>
      </c>
      <c r="D373" s="6">
        <v>15000</v>
      </c>
      <c r="E373" s="6">
        <f t="shared" si="84"/>
        <v>6533.3023000000003</v>
      </c>
      <c r="F373" s="6">
        <v>1250</v>
      </c>
      <c r="G373" s="15">
        <f t="shared" si="86"/>
        <v>861535.94253447256</v>
      </c>
      <c r="H373" s="15">
        <f t="shared" si="85"/>
        <v>5283.3023000000003</v>
      </c>
      <c r="I373" s="31"/>
      <c r="K373" s="15">
        <f t="shared" si="87"/>
        <v>6282.0329143138615</v>
      </c>
    </row>
    <row r="374" spans="1:11" ht="12.75" customHeight="1" x14ac:dyDescent="0.25">
      <c r="A374" s="2"/>
      <c r="B374" s="2" t="s">
        <v>17</v>
      </c>
      <c r="C374" s="6">
        <v>78431</v>
      </c>
      <c r="D374" s="6">
        <v>15000</v>
      </c>
      <c r="E374" s="6">
        <f t="shared" si="84"/>
        <v>6533.3023000000003</v>
      </c>
      <c r="F374" s="6">
        <v>1250</v>
      </c>
      <c r="G374" s="15">
        <f t="shared" si="86"/>
        <v>866819.24483447254</v>
      </c>
      <c r="H374" s="15">
        <f t="shared" si="85"/>
        <v>5283.3023000000003</v>
      </c>
      <c r="I374" s="31"/>
      <c r="K374" s="15">
        <f t="shared" si="87"/>
        <v>6320.5569935846952</v>
      </c>
    </row>
    <row r="375" spans="1:11" ht="12.75" customHeight="1" x14ac:dyDescent="0.25">
      <c r="A375" s="2"/>
      <c r="B375" s="2" t="s">
        <v>18</v>
      </c>
      <c r="C375" s="6">
        <v>78431</v>
      </c>
      <c r="D375" s="6">
        <v>15000</v>
      </c>
      <c r="E375" s="6">
        <f t="shared" si="84"/>
        <v>6533.3023000000003</v>
      </c>
      <c r="F375" s="6">
        <v>1250</v>
      </c>
      <c r="G375" s="15">
        <f t="shared" si="86"/>
        <v>872102.54713447252</v>
      </c>
      <c r="H375" s="15">
        <f t="shared" si="85"/>
        <v>5283.3023000000003</v>
      </c>
      <c r="I375" s="31"/>
      <c r="K375" s="15">
        <f t="shared" si="87"/>
        <v>6359.081072855528</v>
      </c>
    </row>
    <row r="376" spans="1:11" ht="12.75" customHeight="1" x14ac:dyDescent="0.25">
      <c r="A376" s="2"/>
      <c r="B376" s="2" t="s">
        <v>19</v>
      </c>
      <c r="C376" s="6">
        <v>78431</v>
      </c>
      <c r="D376" s="6">
        <v>15000</v>
      </c>
      <c r="E376" s="6">
        <f t="shared" si="84"/>
        <v>6533.3023000000003</v>
      </c>
      <c r="F376" s="6">
        <v>1250</v>
      </c>
      <c r="G376" s="15">
        <f t="shared" si="86"/>
        <v>877385.8494344725</v>
      </c>
      <c r="H376" s="15">
        <f t="shared" si="85"/>
        <v>5283.3023000000003</v>
      </c>
      <c r="I376" s="31"/>
      <c r="K376" s="15">
        <f t="shared" si="87"/>
        <v>6397.6051521263616</v>
      </c>
    </row>
    <row r="377" spans="1:11" ht="12.75" customHeight="1" x14ac:dyDescent="0.25">
      <c r="A377" s="2"/>
      <c r="B377" s="2" t="s">
        <v>20</v>
      </c>
      <c r="C377" s="6">
        <v>81906</v>
      </c>
      <c r="D377" s="6">
        <v>15000</v>
      </c>
      <c r="E377" s="6">
        <f t="shared" si="84"/>
        <v>6822.7698</v>
      </c>
      <c r="F377" s="6">
        <v>1250</v>
      </c>
      <c r="G377" s="15">
        <f t="shared" si="86"/>
        <v>882669.15173447249</v>
      </c>
      <c r="H377" s="15">
        <f t="shared" si="85"/>
        <v>5572.7698</v>
      </c>
      <c r="I377" s="31"/>
      <c r="K377" s="15">
        <f t="shared" si="87"/>
        <v>6436.1292313971944</v>
      </c>
    </row>
    <row r="378" spans="1:11" ht="12.75" customHeight="1" x14ac:dyDescent="0.25">
      <c r="A378" s="2"/>
      <c r="B378" s="2" t="s">
        <v>21</v>
      </c>
      <c r="C378" s="6">
        <v>81906</v>
      </c>
      <c r="D378" s="6">
        <v>15000</v>
      </c>
      <c r="E378" s="6">
        <f t="shared" si="84"/>
        <v>6822.7698</v>
      </c>
      <c r="F378" s="6">
        <v>1250</v>
      </c>
      <c r="G378" s="15">
        <f t="shared" si="86"/>
        <v>888241.92153447249</v>
      </c>
      <c r="H378" s="15">
        <f t="shared" si="85"/>
        <v>5572.7698</v>
      </c>
      <c r="I378" s="31"/>
      <c r="K378" s="15">
        <f t="shared" si="87"/>
        <v>6476.7640111888613</v>
      </c>
    </row>
    <row r="379" spans="1:11" ht="12.75" customHeight="1" x14ac:dyDescent="0.25">
      <c r="A379" s="2"/>
      <c r="B379" s="7" t="s">
        <v>22</v>
      </c>
      <c r="C379" s="8">
        <f>SUM(C367:C378)</f>
        <v>938958</v>
      </c>
      <c r="D379" s="9" t="s">
        <v>23</v>
      </c>
      <c r="E379" s="8">
        <f>SUM(E367:E378)</f>
        <v>78215.201400000005</v>
      </c>
      <c r="F379" s="8">
        <f>SUM(F367:F378)</f>
        <v>10746</v>
      </c>
      <c r="G379" s="30">
        <f>SUM(G367:G378)</f>
        <v>10294040.367113672</v>
      </c>
      <c r="H379" s="30">
        <f>SUM(H367:H378)</f>
        <v>67469.201400000005</v>
      </c>
      <c r="I379" s="38">
        <f>H365/12</f>
        <v>7.2916666666666659E-3</v>
      </c>
      <c r="J379" s="23"/>
      <c r="K379" s="30">
        <f>SUM(K367:K378)</f>
        <v>75060.711010203828</v>
      </c>
    </row>
    <row r="380" spans="1:11" ht="12.75" customHeight="1" x14ac:dyDescent="0.25">
      <c r="A380" s="2"/>
      <c r="B380" s="2"/>
      <c r="C380" s="2"/>
      <c r="D380" s="2"/>
      <c r="E380" s="2"/>
      <c r="F380" s="2"/>
      <c r="G380" s="15"/>
      <c r="H380" s="15"/>
      <c r="I380" s="31"/>
      <c r="K380" s="15"/>
    </row>
    <row r="381" spans="1:11" ht="12.75" customHeight="1" x14ac:dyDescent="0.25">
      <c r="A381" s="2"/>
      <c r="B381" s="2" t="s">
        <v>24</v>
      </c>
      <c r="C381" s="10">
        <f>G379*I379</f>
        <v>75060.711010203857</v>
      </c>
      <c r="D381" s="2"/>
      <c r="E381" s="2"/>
      <c r="F381" s="2" t="s">
        <v>25</v>
      </c>
      <c r="G381" s="73">
        <f>$C381+$H379</f>
        <v>142529.91241020386</v>
      </c>
      <c r="H381" s="15"/>
      <c r="I381" s="15">
        <f>SUM($I$14,$G$33,$G$53,$G$73,$G$93,$G$112,$G$131,$G$150,$G$169,$G$188,$G$207,$G$226,$G$245,$G$264,$G$284,$G$304,$G$323,$G$342,$G$362,$G$381)</f>
        <v>968875.40234467632</v>
      </c>
      <c r="J381" s="143" t="str">
        <f>IF($K379=$C381,"Intt OK","Intt CHECK IT")</f>
        <v>Intt CHECK IT</v>
      </c>
      <c r="K381" s="15"/>
    </row>
    <row r="382" spans="1:11" ht="12.75" customHeight="1" x14ac:dyDescent="0.25">
      <c r="I382" s="135" t="str">
        <f>IF($I381=$G386,"OK","CHECK IT")</f>
        <v>OK</v>
      </c>
    </row>
    <row r="383" spans="1:11" ht="12.75" customHeight="1" x14ac:dyDescent="0.25">
      <c r="A383" s="2"/>
      <c r="B383" s="438" t="s">
        <v>2</v>
      </c>
      <c r="C383" s="438"/>
      <c r="D383" s="438"/>
      <c r="E383" s="438" t="s">
        <v>3</v>
      </c>
      <c r="F383" s="438"/>
      <c r="G383" s="66" t="s">
        <v>4</v>
      </c>
      <c r="H383" s="137" t="s">
        <v>58</v>
      </c>
      <c r="I383" s="31"/>
      <c r="J383" s="2"/>
    </row>
    <row r="384" spans="1:11" ht="12.75" customHeight="1" x14ac:dyDescent="0.25">
      <c r="A384" s="2"/>
      <c r="B384" s="439" t="s">
        <v>6</v>
      </c>
      <c r="C384" s="439"/>
      <c r="D384" s="439"/>
      <c r="E384" s="439" t="s">
        <v>7</v>
      </c>
      <c r="F384" s="439"/>
      <c r="G384" s="67" t="s">
        <v>8</v>
      </c>
      <c r="H384" s="56">
        <v>8.7999999999999995E-2</v>
      </c>
      <c r="I384" s="45"/>
      <c r="J384" s="2"/>
    </row>
    <row r="385" spans="1:11" ht="12.75" customHeight="1" x14ac:dyDescent="0.25">
      <c r="A385" s="2"/>
      <c r="B385" s="3" t="s">
        <v>9</v>
      </c>
      <c r="C385" s="5" t="s">
        <v>10</v>
      </c>
      <c r="D385" s="3" t="s">
        <v>11</v>
      </c>
      <c r="E385" s="5" t="s">
        <v>12</v>
      </c>
      <c r="F385" s="3" t="s">
        <v>13</v>
      </c>
      <c r="G385" s="68" t="s">
        <v>14</v>
      </c>
      <c r="H385" s="66" t="s">
        <v>15</v>
      </c>
      <c r="I385" s="3" t="s">
        <v>16</v>
      </c>
      <c r="J385" s="2"/>
    </row>
    <row r="386" spans="1:11" ht="12.75" customHeight="1" x14ac:dyDescent="0.25">
      <c r="A386" s="2"/>
      <c r="B386" s="2" t="s">
        <v>27</v>
      </c>
      <c r="C386" s="6">
        <v>81906</v>
      </c>
      <c r="D386" s="6">
        <v>15000</v>
      </c>
      <c r="E386" s="6">
        <f t="shared" ref="E386:E397" si="88">$C386*8.33%</f>
        <v>6822.7698</v>
      </c>
      <c r="F386" s="6">
        <v>1250</v>
      </c>
      <c r="G386" s="15">
        <f>$G$14+$G$33+$G$53+$G$73+$G$93+$G$112+$G$131+$G$150+$G$169+$G$188+$G$207+$G$226+$G$245+$G$264+$G$284+$G$304+$G$323+$G$342+$G$362+$G$381</f>
        <v>968875.40234467632</v>
      </c>
      <c r="H386" s="15">
        <f t="shared" ref="H386:H397" si="89">$E386-$F386</f>
        <v>5572.7698</v>
      </c>
      <c r="I386" s="31"/>
      <c r="K386" s="15">
        <f>(G386)*($H$384/12)</f>
        <v>7105.0862838609592</v>
      </c>
    </row>
    <row r="387" spans="1:11" ht="12.75" customHeight="1" x14ac:dyDescent="0.25">
      <c r="A387" s="2"/>
      <c r="B387" s="2" t="s">
        <v>28</v>
      </c>
      <c r="C387" s="6">
        <v>81906</v>
      </c>
      <c r="D387" s="6">
        <v>15000</v>
      </c>
      <c r="E387" s="6">
        <f t="shared" si="88"/>
        <v>6822.7698</v>
      </c>
      <c r="F387" s="6">
        <v>1250</v>
      </c>
      <c r="G387" s="15">
        <f t="shared" ref="G387:G397" si="90">$G386+$H386</f>
        <v>974448.17214467633</v>
      </c>
      <c r="H387" s="15">
        <f t="shared" si="89"/>
        <v>5572.7698</v>
      </c>
      <c r="I387" s="31"/>
      <c r="K387" s="15">
        <f t="shared" ref="K387:K397" si="91">(G387)*($H$384/12)</f>
        <v>7145.9532623942932</v>
      </c>
    </row>
    <row r="388" spans="1:11" ht="12.75" customHeight="1" x14ac:dyDescent="0.25">
      <c r="A388" s="2"/>
      <c r="B388" s="2" t="s">
        <v>29</v>
      </c>
      <c r="C388" s="6">
        <v>81906</v>
      </c>
      <c r="D388" s="6">
        <v>15000</v>
      </c>
      <c r="E388" s="6">
        <f t="shared" si="88"/>
        <v>6822.7698</v>
      </c>
      <c r="F388" s="6">
        <v>1250</v>
      </c>
      <c r="G388" s="15">
        <f t="shared" si="90"/>
        <v>980020.94194467633</v>
      </c>
      <c r="H388" s="15">
        <f t="shared" si="89"/>
        <v>5572.7698</v>
      </c>
      <c r="I388" s="31"/>
      <c r="K388" s="15">
        <f t="shared" si="91"/>
        <v>7186.8202409276264</v>
      </c>
    </row>
    <row r="389" spans="1:11" ht="12.75" customHeight="1" x14ac:dyDescent="0.25">
      <c r="A389" s="2"/>
      <c r="B389" s="2" t="s">
        <v>30</v>
      </c>
      <c r="C389" s="6">
        <v>81906</v>
      </c>
      <c r="D389" s="6">
        <v>15000</v>
      </c>
      <c r="E389" s="6">
        <f t="shared" si="88"/>
        <v>6822.7698</v>
      </c>
      <c r="F389" s="6">
        <v>1250</v>
      </c>
      <c r="G389" s="15">
        <f t="shared" si="90"/>
        <v>985593.71174467634</v>
      </c>
      <c r="H389" s="15">
        <f t="shared" si="89"/>
        <v>5572.7698</v>
      </c>
      <c r="I389" s="31" t="s">
        <v>54</v>
      </c>
      <c r="K389" s="15">
        <f t="shared" si="91"/>
        <v>7227.6872194609596</v>
      </c>
    </row>
    <row r="390" spans="1:11" ht="12.75" customHeight="1" x14ac:dyDescent="0.25">
      <c r="A390" s="2"/>
      <c r="B390" s="2" t="s">
        <v>31</v>
      </c>
      <c r="C390" s="6">
        <v>84365</v>
      </c>
      <c r="D390" s="6">
        <v>15000</v>
      </c>
      <c r="E390" s="6">
        <f t="shared" si="88"/>
        <v>7027.6045000000004</v>
      </c>
      <c r="F390" s="6">
        <v>1250</v>
      </c>
      <c r="G390" s="15">
        <f t="shared" si="90"/>
        <v>991166.48154467635</v>
      </c>
      <c r="H390" s="15">
        <f t="shared" si="89"/>
        <v>5777.6045000000004</v>
      </c>
      <c r="I390" s="31"/>
      <c r="K390" s="15">
        <f t="shared" si="91"/>
        <v>7268.5541979942927</v>
      </c>
    </row>
    <row r="391" spans="1:11" ht="12.75" customHeight="1" x14ac:dyDescent="0.25">
      <c r="A391" s="2"/>
      <c r="B391" s="2" t="s">
        <v>32</v>
      </c>
      <c r="C391" s="6">
        <v>84365</v>
      </c>
      <c r="D391" s="6">
        <v>15000</v>
      </c>
      <c r="E391" s="6">
        <f t="shared" si="88"/>
        <v>7027.6045000000004</v>
      </c>
      <c r="F391" s="6">
        <v>1250</v>
      </c>
      <c r="G391" s="15">
        <f t="shared" si="90"/>
        <v>996944.08604467637</v>
      </c>
      <c r="H391" s="15">
        <f t="shared" si="89"/>
        <v>5777.6045000000004</v>
      </c>
      <c r="I391" s="31"/>
      <c r="K391" s="15">
        <f t="shared" si="91"/>
        <v>7310.9232976609601</v>
      </c>
    </row>
    <row r="392" spans="1:11" ht="12.75" customHeight="1" x14ac:dyDescent="0.25">
      <c r="A392" s="2"/>
      <c r="B392" s="2" t="s">
        <v>33</v>
      </c>
      <c r="C392" s="6">
        <v>84365</v>
      </c>
      <c r="D392" s="6">
        <v>15000</v>
      </c>
      <c r="E392" s="6">
        <f t="shared" si="88"/>
        <v>7027.6045000000004</v>
      </c>
      <c r="F392" s="6">
        <v>1250</v>
      </c>
      <c r="G392" s="15">
        <f t="shared" si="90"/>
        <v>1002721.6905446764</v>
      </c>
      <c r="H392" s="15">
        <f t="shared" si="89"/>
        <v>5777.6045000000004</v>
      </c>
      <c r="I392" s="31"/>
      <c r="K392" s="15">
        <f t="shared" si="91"/>
        <v>7353.2923973276265</v>
      </c>
    </row>
    <row r="393" spans="1:11" ht="12.75" customHeight="1" x14ac:dyDescent="0.25">
      <c r="A393" s="2"/>
      <c r="B393" s="2" t="s">
        <v>17</v>
      </c>
      <c r="C393" s="6">
        <v>84365</v>
      </c>
      <c r="D393" s="6">
        <v>15000</v>
      </c>
      <c r="E393" s="6">
        <f t="shared" si="88"/>
        <v>7027.6045000000004</v>
      </c>
      <c r="F393" s="6">
        <v>1250</v>
      </c>
      <c r="G393" s="15">
        <f t="shared" si="90"/>
        <v>1008499.2950446764</v>
      </c>
      <c r="H393" s="15">
        <f t="shared" si="89"/>
        <v>5777.6045000000004</v>
      </c>
      <c r="I393" s="31"/>
      <c r="K393" s="15">
        <f t="shared" si="91"/>
        <v>7395.6614969942939</v>
      </c>
    </row>
    <row r="394" spans="1:11" ht="12.75" customHeight="1" x14ac:dyDescent="0.25">
      <c r="A394" s="2"/>
      <c r="B394" s="2" t="s">
        <v>18</v>
      </c>
      <c r="C394" s="6">
        <v>84365</v>
      </c>
      <c r="D394" s="6">
        <v>15000</v>
      </c>
      <c r="E394" s="6">
        <f t="shared" si="88"/>
        <v>7027.6045000000004</v>
      </c>
      <c r="F394" s="6">
        <v>1250</v>
      </c>
      <c r="G394" s="15">
        <f t="shared" si="90"/>
        <v>1014276.8995446764</v>
      </c>
      <c r="H394" s="15">
        <f t="shared" si="89"/>
        <v>5777.6045000000004</v>
      </c>
      <c r="I394" s="31"/>
      <c r="K394" s="15">
        <f t="shared" si="91"/>
        <v>7438.0305966609603</v>
      </c>
    </row>
    <row r="395" spans="1:11" ht="12.75" customHeight="1" x14ac:dyDescent="0.25">
      <c r="A395" s="2"/>
      <c r="B395" s="2" t="s">
        <v>19</v>
      </c>
      <c r="C395" s="6">
        <v>84365</v>
      </c>
      <c r="D395" s="6">
        <v>15000</v>
      </c>
      <c r="E395" s="6">
        <f t="shared" si="88"/>
        <v>7027.6045000000004</v>
      </c>
      <c r="F395" s="6">
        <v>1250</v>
      </c>
      <c r="G395" s="15">
        <f t="shared" si="90"/>
        <v>1020054.5040446764</v>
      </c>
      <c r="H395" s="15">
        <f t="shared" si="89"/>
        <v>5777.6045000000004</v>
      </c>
      <c r="I395" s="31"/>
      <c r="K395" s="15">
        <f t="shared" si="91"/>
        <v>7480.3996963276268</v>
      </c>
    </row>
    <row r="396" spans="1:11" ht="12.75" customHeight="1" x14ac:dyDescent="0.25">
      <c r="A396" s="2"/>
      <c r="B396" s="2" t="s">
        <v>20</v>
      </c>
      <c r="C396" s="6">
        <v>89478</v>
      </c>
      <c r="D396" s="6">
        <v>15000</v>
      </c>
      <c r="E396" s="6">
        <f t="shared" si="88"/>
        <v>7453.5173999999997</v>
      </c>
      <c r="F396" s="6">
        <v>1250</v>
      </c>
      <c r="G396" s="15">
        <f t="shared" si="90"/>
        <v>1025832.1085446764</v>
      </c>
      <c r="H396" s="15">
        <f t="shared" si="89"/>
        <v>6203.5173999999997</v>
      </c>
      <c r="I396" s="31"/>
      <c r="K396" s="15">
        <f t="shared" si="91"/>
        <v>7522.7687959942941</v>
      </c>
    </row>
    <row r="397" spans="1:11" ht="12.75" customHeight="1" x14ac:dyDescent="0.25">
      <c r="A397" s="2"/>
      <c r="B397" s="2" t="s">
        <v>21</v>
      </c>
      <c r="C397" s="6">
        <v>89478</v>
      </c>
      <c r="D397" s="6">
        <v>15000</v>
      </c>
      <c r="E397" s="6">
        <f t="shared" si="88"/>
        <v>7453.5173999999997</v>
      </c>
      <c r="F397" s="6">
        <v>1250</v>
      </c>
      <c r="G397" s="15">
        <f t="shared" si="90"/>
        <v>1032035.6259446765</v>
      </c>
      <c r="H397" s="15">
        <f t="shared" si="89"/>
        <v>6203.5173999999997</v>
      </c>
      <c r="I397" s="31"/>
      <c r="K397" s="15">
        <f t="shared" si="91"/>
        <v>7568.2612569276271</v>
      </c>
    </row>
    <row r="398" spans="1:11" ht="12.75" customHeight="1" x14ac:dyDescent="0.25">
      <c r="A398" s="2"/>
      <c r="B398" s="7" t="s">
        <v>22</v>
      </c>
      <c r="C398" s="8">
        <f>SUM(C386:C397)</f>
        <v>1012770</v>
      </c>
      <c r="D398" s="9" t="s">
        <v>23</v>
      </c>
      <c r="E398" s="8">
        <f>SUM(E386:E397)</f>
        <v>84363.740999999995</v>
      </c>
      <c r="F398" s="8">
        <f>SUM(F386:F397)</f>
        <v>15000</v>
      </c>
      <c r="G398" s="30">
        <f>SUM(G386:G397)</f>
        <v>12000468.919436116</v>
      </c>
      <c r="H398" s="30">
        <f>SUM(H386:H397)</f>
        <v>69363.741000000009</v>
      </c>
      <c r="I398" s="38">
        <f>H384/12</f>
        <v>7.3333333333333332E-3</v>
      </c>
      <c r="J398" s="23"/>
      <c r="K398" s="30">
        <f>SUM(K386:K397)</f>
        <v>88003.438742531522</v>
      </c>
    </row>
    <row r="399" spans="1:11" ht="12.75" customHeight="1" x14ac:dyDescent="0.25">
      <c r="A399" s="2"/>
      <c r="B399" s="2"/>
      <c r="C399" s="2"/>
      <c r="D399" s="2"/>
      <c r="E399" s="2"/>
      <c r="F399" s="2"/>
      <c r="G399" s="15"/>
      <c r="H399" s="15"/>
      <c r="I399" s="31"/>
      <c r="K399" s="15"/>
    </row>
    <row r="400" spans="1:11" ht="12.75" customHeight="1" x14ac:dyDescent="0.25">
      <c r="A400" s="2"/>
      <c r="B400" s="2" t="s">
        <v>24</v>
      </c>
      <c r="C400" s="10">
        <f>G398*I398</f>
        <v>88003.438742531507</v>
      </c>
      <c r="D400" s="2"/>
      <c r="E400" s="2"/>
      <c r="F400" s="2" t="s">
        <v>25</v>
      </c>
      <c r="G400" s="73">
        <f>$C400+$H398</f>
        <v>157367.1797425315</v>
      </c>
      <c r="H400" s="15"/>
      <c r="I400" s="15">
        <f>SUM($I$14,$G$33,$G$53,$G$73,$G$93,$G$112,$G$131,$G$150,$G$169,$G$188,$G$207,$G$226,$G$245,$G$264,$G$284,$G$304,$G$323,$G$342,$G$362,$G$381,$G$400)</f>
        <v>1126242.5820872078</v>
      </c>
      <c r="J400" s="143" t="str">
        <f>IF($K398=$C400,"Intt OK","Intt CHECK IT")</f>
        <v>Intt OK</v>
      </c>
      <c r="K400" s="15"/>
    </row>
    <row r="401" spans="1:11" ht="12.75" customHeight="1" x14ac:dyDescent="0.25">
      <c r="I401" s="135" t="str">
        <f>IF($I400=$G405,"OK","CHECK IT")</f>
        <v>OK</v>
      </c>
    </row>
    <row r="402" spans="1:11" ht="12.75" customHeight="1" x14ac:dyDescent="0.25">
      <c r="A402" s="2"/>
      <c r="B402" s="438" t="s">
        <v>2</v>
      </c>
      <c r="C402" s="438"/>
      <c r="D402" s="438"/>
      <c r="E402" s="438" t="s">
        <v>3</v>
      </c>
      <c r="F402" s="438"/>
      <c r="G402" s="66" t="s">
        <v>4</v>
      </c>
      <c r="H402" s="137" t="s">
        <v>59</v>
      </c>
      <c r="I402" s="31"/>
      <c r="J402" s="2"/>
    </row>
    <row r="403" spans="1:11" ht="12.75" customHeight="1" x14ac:dyDescent="0.25">
      <c r="A403" s="2"/>
      <c r="B403" s="439" t="s">
        <v>6</v>
      </c>
      <c r="C403" s="439"/>
      <c r="D403" s="439"/>
      <c r="E403" s="439" t="s">
        <v>7</v>
      </c>
      <c r="F403" s="439"/>
      <c r="G403" s="67" t="s">
        <v>8</v>
      </c>
      <c r="H403" s="56">
        <v>8.6499999999999994E-2</v>
      </c>
      <c r="I403" s="45"/>
      <c r="J403" s="2"/>
    </row>
    <row r="404" spans="1:11" ht="12.75" customHeight="1" x14ac:dyDescent="0.25">
      <c r="A404" s="2"/>
      <c r="B404" s="3" t="s">
        <v>9</v>
      </c>
      <c r="C404" s="5" t="s">
        <v>10</v>
      </c>
      <c r="D404" s="3" t="s">
        <v>11</v>
      </c>
      <c r="E404" s="5" t="s">
        <v>12</v>
      </c>
      <c r="F404" s="3" t="s">
        <v>13</v>
      </c>
      <c r="G404" s="68" t="s">
        <v>14</v>
      </c>
      <c r="H404" s="66" t="s">
        <v>15</v>
      </c>
      <c r="I404" s="3" t="s">
        <v>16</v>
      </c>
      <c r="J404" s="2"/>
    </row>
    <row r="405" spans="1:11" ht="12.75" customHeight="1" x14ac:dyDescent="0.25">
      <c r="A405" s="2"/>
      <c r="B405" s="2" t="s">
        <v>27</v>
      </c>
      <c r="C405" s="6">
        <v>89478</v>
      </c>
      <c r="D405" s="6">
        <v>15000</v>
      </c>
      <c r="E405" s="6">
        <f t="shared" ref="E405:E416" si="92">$C405*8.33%</f>
        <v>7453.5173999999997</v>
      </c>
      <c r="F405" s="6">
        <v>1250</v>
      </c>
      <c r="G405" s="15">
        <f>$G$14+G$33+$G$53+$G$73+$G$93+$G$112+$G$131+$G$150+$G$169+$G$188+$G$207+$G$226+$G$245+$G$264+$G$284+$G$304+$G$323+$G$342+$G$362+$G$381+$G$400</f>
        <v>1126242.5820872078</v>
      </c>
      <c r="H405" s="15">
        <f t="shared" ref="H405:H416" si="93">$E405-$F405</f>
        <v>6203.5173999999997</v>
      </c>
      <c r="I405" s="31"/>
      <c r="K405" s="15">
        <f>(G405)*($H$403/12)</f>
        <v>8118.3319458786227</v>
      </c>
    </row>
    <row r="406" spans="1:11" ht="12.75" customHeight="1" x14ac:dyDescent="0.25">
      <c r="A406" s="2"/>
      <c r="B406" s="2" t="s">
        <v>28</v>
      </c>
      <c r="C406" s="6">
        <v>89478</v>
      </c>
      <c r="D406" s="6">
        <v>15000</v>
      </c>
      <c r="E406" s="6">
        <f t="shared" si="92"/>
        <v>7453.5173999999997</v>
      </c>
      <c r="F406" s="6">
        <v>1250</v>
      </c>
      <c r="G406" s="15">
        <f t="shared" ref="G406:G416" si="94">$G405+$H405</f>
        <v>1132446.0994872078</v>
      </c>
      <c r="H406" s="15">
        <f t="shared" si="93"/>
        <v>6203.5173999999997</v>
      </c>
      <c r="I406" s="31"/>
      <c r="K406" s="15">
        <f t="shared" ref="K406:K416" si="95">(G406)*($H$403/12)</f>
        <v>8163.048967136956</v>
      </c>
    </row>
    <row r="407" spans="1:11" ht="12.75" customHeight="1" x14ac:dyDescent="0.25">
      <c r="A407" s="2"/>
      <c r="B407" s="2" t="s">
        <v>29</v>
      </c>
      <c r="C407" s="6">
        <v>89478</v>
      </c>
      <c r="D407" s="6">
        <v>15000</v>
      </c>
      <c r="E407" s="6">
        <f t="shared" si="92"/>
        <v>7453.5173999999997</v>
      </c>
      <c r="F407" s="6">
        <v>1250</v>
      </c>
      <c r="G407" s="15">
        <f t="shared" si="94"/>
        <v>1138649.6168872078</v>
      </c>
      <c r="H407" s="15">
        <f t="shared" si="93"/>
        <v>6203.5173999999997</v>
      </c>
      <c r="I407" s="31"/>
      <c r="K407" s="15">
        <f t="shared" si="95"/>
        <v>8207.7659883952892</v>
      </c>
    </row>
    <row r="408" spans="1:11" ht="12.75" customHeight="1" x14ac:dyDescent="0.25">
      <c r="A408" s="2"/>
      <c r="B408" s="2" t="s">
        <v>30</v>
      </c>
      <c r="C408" s="6">
        <v>89478</v>
      </c>
      <c r="D408" s="6">
        <v>15000</v>
      </c>
      <c r="E408" s="6">
        <f t="shared" si="92"/>
        <v>7453.5173999999997</v>
      </c>
      <c r="F408" s="6">
        <v>1250</v>
      </c>
      <c r="G408" s="15">
        <f t="shared" si="94"/>
        <v>1144853.1342872079</v>
      </c>
      <c r="H408" s="15">
        <f t="shared" si="93"/>
        <v>6203.5173999999997</v>
      </c>
      <c r="I408" s="31" t="s">
        <v>54</v>
      </c>
      <c r="K408" s="15">
        <f t="shared" si="95"/>
        <v>8252.4830096536225</v>
      </c>
    </row>
    <row r="409" spans="1:11" ht="12.75" customHeight="1" x14ac:dyDescent="0.25">
      <c r="A409" s="2"/>
      <c r="B409" s="2" t="s">
        <v>31</v>
      </c>
      <c r="C409" s="6">
        <v>92173</v>
      </c>
      <c r="D409" s="6">
        <v>15000</v>
      </c>
      <c r="E409" s="6">
        <f t="shared" si="92"/>
        <v>7678.0109000000002</v>
      </c>
      <c r="F409" s="6">
        <v>1250</v>
      </c>
      <c r="G409" s="15">
        <f t="shared" si="94"/>
        <v>1151056.6516872079</v>
      </c>
      <c r="H409" s="15">
        <f t="shared" si="93"/>
        <v>6428.0109000000002</v>
      </c>
      <c r="I409" s="31"/>
      <c r="K409" s="15">
        <f t="shared" si="95"/>
        <v>8297.2000309119558</v>
      </c>
    </row>
    <row r="410" spans="1:11" ht="12.75" customHeight="1" x14ac:dyDescent="0.25">
      <c r="A410" s="2"/>
      <c r="B410" s="2" t="s">
        <v>32</v>
      </c>
      <c r="C410" s="6">
        <v>92173</v>
      </c>
      <c r="D410" s="6">
        <v>15000</v>
      </c>
      <c r="E410" s="6">
        <f t="shared" si="92"/>
        <v>7678.0109000000002</v>
      </c>
      <c r="F410" s="6">
        <v>1250</v>
      </c>
      <c r="G410" s="15">
        <f t="shared" si="94"/>
        <v>1157484.662587208</v>
      </c>
      <c r="H410" s="15">
        <f t="shared" si="93"/>
        <v>6428.0109000000002</v>
      </c>
      <c r="I410" s="31"/>
      <c r="K410" s="15">
        <f t="shared" si="95"/>
        <v>8343.5352761494578</v>
      </c>
    </row>
    <row r="411" spans="1:11" ht="12.75" customHeight="1" x14ac:dyDescent="0.25">
      <c r="A411" s="2"/>
      <c r="B411" s="2" t="s">
        <v>33</v>
      </c>
      <c r="C411" s="6">
        <v>92173</v>
      </c>
      <c r="D411" s="6">
        <v>15000</v>
      </c>
      <c r="E411" s="6">
        <f t="shared" si="92"/>
        <v>7678.0109000000002</v>
      </c>
      <c r="F411" s="6">
        <v>1250</v>
      </c>
      <c r="G411" s="15">
        <f t="shared" si="94"/>
        <v>1163912.6734872081</v>
      </c>
      <c r="H411" s="15">
        <f t="shared" si="93"/>
        <v>6428.0109000000002</v>
      </c>
      <c r="I411" s="31"/>
      <c r="K411" s="15">
        <f t="shared" si="95"/>
        <v>8389.870521386958</v>
      </c>
    </row>
    <row r="412" spans="1:11" ht="12.75" customHeight="1" x14ac:dyDescent="0.25">
      <c r="A412" s="2"/>
      <c r="B412" s="2" t="s">
        <v>17</v>
      </c>
      <c r="C412" s="6">
        <v>92173</v>
      </c>
      <c r="D412" s="6">
        <v>15000</v>
      </c>
      <c r="E412" s="6">
        <f t="shared" si="92"/>
        <v>7678.0109000000002</v>
      </c>
      <c r="F412" s="6">
        <v>1250</v>
      </c>
      <c r="G412" s="15">
        <f t="shared" si="94"/>
        <v>1170340.6843872082</v>
      </c>
      <c r="H412" s="15">
        <f t="shared" si="93"/>
        <v>6428.0109000000002</v>
      </c>
      <c r="I412" s="31"/>
      <c r="K412" s="15">
        <f t="shared" si="95"/>
        <v>8436.2057666244582</v>
      </c>
    </row>
    <row r="413" spans="1:11" ht="12.75" customHeight="1" x14ac:dyDescent="0.25">
      <c r="A413" s="2"/>
      <c r="B413" s="2" t="s">
        <v>18</v>
      </c>
      <c r="C413" s="6">
        <v>92173</v>
      </c>
      <c r="D413" s="6">
        <v>15000</v>
      </c>
      <c r="E413" s="6">
        <f t="shared" si="92"/>
        <v>7678.0109000000002</v>
      </c>
      <c r="F413" s="6">
        <v>1250</v>
      </c>
      <c r="G413" s="15">
        <f t="shared" si="94"/>
        <v>1176768.6952872083</v>
      </c>
      <c r="H413" s="15">
        <f t="shared" si="93"/>
        <v>6428.0109000000002</v>
      </c>
      <c r="I413" s="31"/>
      <c r="K413" s="15">
        <f t="shared" si="95"/>
        <v>8482.5410118619602</v>
      </c>
    </row>
    <row r="414" spans="1:11" ht="12.75" customHeight="1" x14ac:dyDescent="0.25">
      <c r="A414" s="2"/>
      <c r="B414" s="2" t="s">
        <v>19</v>
      </c>
      <c r="C414" s="6">
        <v>92173</v>
      </c>
      <c r="D414" s="6">
        <v>15000</v>
      </c>
      <c r="E414" s="6">
        <f t="shared" si="92"/>
        <v>7678.0109000000002</v>
      </c>
      <c r="F414" s="6">
        <v>1250</v>
      </c>
      <c r="G414" s="15">
        <f t="shared" si="94"/>
        <v>1183196.7061872084</v>
      </c>
      <c r="H414" s="15">
        <f t="shared" si="93"/>
        <v>6428.0109000000002</v>
      </c>
      <c r="I414" s="31"/>
      <c r="K414" s="15">
        <f t="shared" si="95"/>
        <v>8528.8762570994604</v>
      </c>
    </row>
    <row r="415" spans="1:11" ht="12.75" customHeight="1" x14ac:dyDescent="0.25">
      <c r="A415" s="2"/>
      <c r="B415" s="2" t="s">
        <v>20</v>
      </c>
      <c r="C415" s="6">
        <v>97440</v>
      </c>
      <c r="D415" s="6">
        <v>15000</v>
      </c>
      <c r="E415" s="6">
        <f t="shared" si="92"/>
        <v>8116.7519999999995</v>
      </c>
      <c r="F415" s="6">
        <v>1250</v>
      </c>
      <c r="G415" s="15">
        <f t="shared" si="94"/>
        <v>1189624.7170872085</v>
      </c>
      <c r="H415" s="15">
        <f t="shared" si="93"/>
        <v>6866.7519999999995</v>
      </c>
      <c r="I415" s="31"/>
      <c r="K415" s="15">
        <f t="shared" si="95"/>
        <v>8575.2115023369606</v>
      </c>
    </row>
    <row r="416" spans="1:11" ht="12.75" customHeight="1" x14ac:dyDescent="0.25">
      <c r="A416" s="2"/>
      <c r="B416" s="2" t="s">
        <v>21</v>
      </c>
      <c r="C416" s="6">
        <v>97440</v>
      </c>
      <c r="D416" s="6">
        <v>15000</v>
      </c>
      <c r="E416" s="6">
        <f t="shared" si="92"/>
        <v>8116.7519999999995</v>
      </c>
      <c r="F416" s="6">
        <v>1250</v>
      </c>
      <c r="G416" s="15">
        <f t="shared" si="94"/>
        <v>1196491.4690872086</v>
      </c>
      <c r="H416" s="15">
        <f t="shared" si="93"/>
        <v>6866.7519999999995</v>
      </c>
      <c r="I416" s="31"/>
      <c r="K416" s="15">
        <f t="shared" si="95"/>
        <v>8624.7093396702949</v>
      </c>
    </row>
    <row r="417" spans="1:11" ht="12.75" customHeight="1" x14ac:dyDescent="0.25">
      <c r="A417" s="2"/>
      <c r="B417" s="7" t="s">
        <v>22</v>
      </c>
      <c r="C417" s="8">
        <f>SUM(C405:C416)</f>
        <v>1105830</v>
      </c>
      <c r="D417" s="9" t="s">
        <v>23</v>
      </c>
      <c r="E417" s="8">
        <f>SUM(E405:E416)</f>
        <v>92115.638999999981</v>
      </c>
      <c r="F417" s="8">
        <f>SUM(F405:F416)</f>
        <v>15000</v>
      </c>
      <c r="G417" s="30">
        <f>SUM(G405:G416)</f>
        <v>13931067.692546498</v>
      </c>
      <c r="H417" s="30">
        <f>SUM(H405:H416)</f>
        <v>77115.638999999996</v>
      </c>
      <c r="I417" s="38">
        <f>H403/12</f>
        <v>7.2083333333333331E-3</v>
      </c>
      <c r="J417" s="23"/>
      <c r="K417" s="30">
        <f>SUM(K405:K416)</f>
        <v>100419.77961710599</v>
      </c>
    </row>
    <row r="418" spans="1:11" ht="12.75" customHeight="1" x14ac:dyDescent="0.25">
      <c r="A418" s="2"/>
      <c r="B418" s="2"/>
      <c r="C418" s="2"/>
      <c r="D418" s="2"/>
      <c r="E418" s="2"/>
      <c r="F418" s="2"/>
      <c r="G418" s="15"/>
      <c r="H418" s="15"/>
      <c r="I418" s="31"/>
      <c r="K418" s="15"/>
    </row>
    <row r="419" spans="1:11" ht="12.75" customHeight="1" x14ac:dyDescent="0.25">
      <c r="A419" s="2"/>
      <c r="B419" s="2" t="s">
        <v>24</v>
      </c>
      <c r="C419" s="10">
        <f>G417*I417</f>
        <v>100419.779617106</v>
      </c>
      <c r="D419" s="2"/>
      <c r="E419" s="2"/>
      <c r="F419" s="2" t="s">
        <v>25</v>
      </c>
      <c r="G419" s="73">
        <f>$C419+$H417</f>
        <v>177535.41861710598</v>
      </c>
      <c r="H419" s="15"/>
      <c r="I419" s="15">
        <f>SUM($I$14,$G$33,$G$53,$G$73,$G$93,$G$112,$G$131,$G$150,$G$169,$G$188,$G$207,$G$226,$G$245,$G$264,$G$284,$G$304,$G$323,$G$342,$G$362,$G$381,$G$400,$G$419)</f>
        <v>1303778.0007043139</v>
      </c>
      <c r="J419" s="143" t="str">
        <f>IF($K417=$C419,"Intt OK","Intt CHECK IT")</f>
        <v>Intt OK</v>
      </c>
      <c r="K419" s="15"/>
    </row>
    <row r="420" spans="1:11" ht="12.75" customHeight="1" x14ac:dyDescent="0.25">
      <c r="I420" s="135" t="str">
        <f>IF($I419=$G424,"OK","CHECK IT")</f>
        <v>OK</v>
      </c>
    </row>
    <row r="421" spans="1:11" ht="12.75" customHeight="1" x14ac:dyDescent="0.25">
      <c r="A421" s="2"/>
      <c r="B421" s="438" t="s">
        <v>2</v>
      </c>
      <c r="C421" s="438"/>
      <c r="D421" s="438"/>
      <c r="E421" s="438" t="s">
        <v>3</v>
      </c>
      <c r="F421" s="438"/>
      <c r="G421" s="66" t="s">
        <v>4</v>
      </c>
      <c r="H421" s="137" t="s">
        <v>60</v>
      </c>
      <c r="I421" s="31"/>
      <c r="J421" s="2"/>
    </row>
    <row r="422" spans="1:11" ht="12.75" customHeight="1" x14ac:dyDescent="0.25">
      <c r="A422" s="2"/>
      <c r="B422" s="439" t="s">
        <v>6</v>
      </c>
      <c r="C422" s="439"/>
      <c r="D422" s="439"/>
      <c r="E422" s="439" t="s">
        <v>7</v>
      </c>
      <c r="F422" s="439"/>
      <c r="G422" s="67" t="s">
        <v>8</v>
      </c>
      <c r="H422" s="56">
        <v>8.5500000000000007E-2</v>
      </c>
      <c r="I422" s="45"/>
      <c r="J422" s="2"/>
    </row>
    <row r="423" spans="1:11" ht="12.75" customHeight="1" x14ac:dyDescent="0.25">
      <c r="A423" s="2"/>
      <c r="B423" s="3" t="s">
        <v>9</v>
      </c>
      <c r="C423" s="5" t="s">
        <v>10</v>
      </c>
      <c r="D423" s="3" t="s">
        <v>11</v>
      </c>
      <c r="E423" s="5" t="s">
        <v>12</v>
      </c>
      <c r="F423" s="3" t="s">
        <v>13</v>
      </c>
      <c r="G423" s="68" t="s">
        <v>14</v>
      </c>
      <c r="H423" s="66" t="s">
        <v>15</v>
      </c>
      <c r="I423" s="3" t="s">
        <v>16</v>
      </c>
      <c r="J423" s="2"/>
    </row>
    <row r="424" spans="1:11" ht="12.75" customHeight="1" x14ac:dyDescent="0.25">
      <c r="A424" s="2"/>
      <c r="B424" s="2" t="s">
        <v>27</v>
      </c>
      <c r="C424" s="6">
        <v>97440</v>
      </c>
      <c r="D424" s="6">
        <v>15000</v>
      </c>
      <c r="E424" s="6">
        <f t="shared" ref="E424:E435" si="96">$C424*8.33%</f>
        <v>8116.7519999999995</v>
      </c>
      <c r="F424" s="6">
        <v>1250</v>
      </c>
      <c r="G424" s="15">
        <f>$G$14+$G$33+$G$53+$G$73+$G$93+$G$112+$G$131+$G$150+$G$169+$G$188+$G$207+$G$226+$G$245+$G$264+$G$284+$G$304+$G$323+$G$342+$G$362+$G$381+$G$400+$G$419</f>
        <v>1303778.0007043139</v>
      </c>
      <c r="H424" s="15">
        <f t="shared" ref="H424:H435" si="97">$E424-$F424</f>
        <v>6866.7519999999995</v>
      </c>
      <c r="I424" s="31"/>
      <c r="K424" s="15">
        <f>(G424)*($H$422/12)</f>
        <v>9289.4182550182359</v>
      </c>
    </row>
    <row r="425" spans="1:11" ht="12.75" customHeight="1" x14ac:dyDescent="0.25">
      <c r="A425" s="2"/>
      <c r="B425" s="2" t="s">
        <v>28</v>
      </c>
      <c r="C425" s="6">
        <v>97440</v>
      </c>
      <c r="D425" s="6">
        <v>15000</v>
      </c>
      <c r="E425" s="6">
        <f t="shared" si="96"/>
        <v>8116.7519999999995</v>
      </c>
      <c r="F425" s="6">
        <v>1250</v>
      </c>
      <c r="G425" s="15">
        <f t="shared" ref="G425:G435" si="98">$G424+$H424</f>
        <v>1310644.752704314</v>
      </c>
      <c r="H425" s="15">
        <f t="shared" si="97"/>
        <v>6866.7519999999995</v>
      </c>
      <c r="I425" s="31"/>
      <c r="K425" s="15">
        <f t="shared" ref="K425:K435" si="99">(G425)*($H$422/12)</f>
        <v>9338.3438630182372</v>
      </c>
    </row>
    <row r="426" spans="1:11" ht="12.75" customHeight="1" x14ac:dyDescent="0.25">
      <c r="A426" s="2"/>
      <c r="B426" s="2" t="s">
        <v>29</v>
      </c>
      <c r="C426" s="6">
        <v>97440</v>
      </c>
      <c r="D426" s="6">
        <v>15000</v>
      </c>
      <c r="E426" s="6">
        <f t="shared" si="96"/>
        <v>8116.7519999999995</v>
      </c>
      <c r="F426" s="6">
        <v>1250</v>
      </c>
      <c r="G426" s="15">
        <f t="shared" si="98"/>
        <v>1317511.5047043141</v>
      </c>
      <c r="H426" s="15">
        <f t="shared" si="97"/>
        <v>6866.7519999999995</v>
      </c>
      <c r="I426" s="31"/>
      <c r="K426" s="15">
        <f t="shared" si="99"/>
        <v>9387.2694710182386</v>
      </c>
    </row>
    <row r="427" spans="1:11" ht="12.75" customHeight="1" x14ac:dyDescent="0.25">
      <c r="A427" s="2"/>
      <c r="B427" s="2" t="s">
        <v>30</v>
      </c>
      <c r="C427" s="6">
        <v>97440</v>
      </c>
      <c r="D427" s="6">
        <v>15000</v>
      </c>
      <c r="E427" s="6">
        <f t="shared" si="96"/>
        <v>8116.7519999999995</v>
      </c>
      <c r="F427" s="6">
        <v>1250</v>
      </c>
      <c r="G427" s="15">
        <f t="shared" si="98"/>
        <v>1324378.2567043141</v>
      </c>
      <c r="H427" s="15">
        <f t="shared" si="97"/>
        <v>6866.7519999999995</v>
      </c>
      <c r="I427" s="31" t="s">
        <v>54</v>
      </c>
      <c r="K427" s="15">
        <f t="shared" si="99"/>
        <v>9436.1950790182382</v>
      </c>
    </row>
    <row r="428" spans="1:11" ht="12.75" customHeight="1" x14ac:dyDescent="0.25">
      <c r="A428" s="2"/>
      <c r="B428" s="2" t="s">
        <v>31</v>
      </c>
      <c r="C428" s="6">
        <v>100381</v>
      </c>
      <c r="D428" s="6">
        <v>15000</v>
      </c>
      <c r="E428" s="6">
        <f t="shared" si="96"/>
        <v>8361.7373000000007</v>
      </c>
      <c r="F428" s="6">
        <v>1250</v>
      </c>
      <c r="G428" s="15">
        <f t="shared" si="98"/>
        <v>1331245.0087043142</v>
      </c>
      <c r="H428" s="15">
        <f t="shared" si="97"/>
        <v>7111.7373000000007</v>
      </c>
      <c r="I428" s="31"/>
      <c r="K428" s="15">
        <f t="shared" si="99"/>
        <v>9485.1206870182396</v>
      </c>
    </row>
    <row r="429" spans="1:11" ht="12.75" customHeight="1" x14ac:dyDescent="0.25">
      <c r="A429" s="2"/>
      <c r="B429" s="2" t="s">
        <v>32</v>
      </c>
      <c r="C429" s="6">
        <v>100381</v>
      </c>
      <c r="D429" s="6">
        <v>15000</v>
      </c>
      <c r="E429" s="6">
        <f t="shared" si="96"/>
        <v>8361.7373000000007</v>
      </c>
      <c r="F429" s="6">
        <v>1250</v>
      </c>
      <c r="G429" s="15">
        <f t="shared" si="98"/>
        <v>1338356.7460043142</v>
      </c>
      <c r="H429" s="15">
        <f t="shared" si="97"/>
        <v>7111.7373000000007</v>
      </c>
      <c r="I429" s="31"/>
      <c r="K429" s="15">
        <f t="shared" si="99"/>
        <v>9535.7918152807379</v>
      </c>
    </row>
    <row r="430" spans="1:11" ht="12.75" customHeight="1" x14ac:dyDescent="0.25">
      <c r="A430" s="2"/>
      <c r="B430" s="2" t="s">
        <v>33</v>
      </c>
      <c r="C430" s="6">
        <v>100381</v>
      </c>
      <c r="D430" s="6">
        <v>15000</v>
      </c>
      <c r="E430" s="6">
        <f t="shared" si="96"/>
        <v>8361.7373000000007</v>
      </c>
      <c r="F430" s="6">
        <v>1250</v>
      </c>
      <c r="G430" s="15">
        <f t="shared" si="98"/>
        <v>1345468.4833043141</v>
      </c>
      <c r="H430" s="15">
        <f t="shared" si="97"/>
        <v>7111.7373000000007</v>
      </c>
      <c r="I430" s="31"/>
      <c r="K430" s="15">
        <f t="shared" si="99"/>
        <v>9586.462943543238</v>
      </c>
    </row>
    <row r="431" spans="1:11" ht="12.75" customHeight="1" x14ac:dyDescent="0.25">
      <c r="A431" s="2"/>
      <c r="B431" s="2" t="s">
        <v>17</v>
      </c>
      <c r="C431" s="6">
        <v>100381</v>
      </c>
      <c r="D431" s="6">
        <v>15000</v>
      </c>
      <c r="E431" s="6">
        <f t="shared" si="96"/>
        <v>8361.7373000000007</v>
      </c>
      <c r="F431" s="6">
        <v>1250</v>
      </c>
      <c r="G431" s="15">
        <f t="shared" si="98"/>
        <v>1352580.220604314</v>
      </c>
      <c r="H431" s="15">
        <f t="shared" si="97"/>
        <v>7111.7373000000007</v>
      </c>
      <c r="I431" s="31"/>
      <c r="K431" s="15">
        <f t="shared" si="99"/>
        <v>9637.1340718057381</v>
      </c>
    </row>
    <row r="432" spans="1:11" ht="12.75" customHeight="1" x14ac:dyDescent="0.25">
      <c r="A432" s="2"/>
      <c r="B432" s="2" t="s">
        <v>18</v>
      </c>
      <c r="C432" s="6">
        <v>100381</v>
      </c>
      <c r="D432" s="6">
        <v>15000</v>
      </c>
      <c r="E432" s="6">
        <f t="shared" si="96"/>
        <v>8361.7373000000007</v>
      </c>
      <c r="F432" s="6">
        <v>1250</v>
      </c>
      <c r="G432" s="15">
        <f t="shared" si="98"/>
        <v>1359691.9579043139</v>
      </c>
      <c r="H432" s="15">
        <f t="shared" si="97"/>
        <v>7111.7373000000007</v>
      </c>
      <c r="I432" s="31"/>
      <c r="K432" s="15">
        <f t="shared" si="99"/>
        <v>9687.8052000682364</v>
      </c>
    </row>
    <row r="433" spans="1:11" ht="12.75" customHeight="1" x14ac:dyDescent="0.25">
      <c r="A433" s="2"/>
      <c r="B433" s="2" t="s">
        <v>19</v>
      </c>
      <c r="C433" s="6">
        <v>100381</v>
      </c>
      <c r="D433" s="6">
        <v>15000</v>
      </c>
      <c r="E433" s="6">
        <f t="shared" si="96"/>
        <v>8361.7373000000007</v>
      </c>
      <c r="F433" s="6">
        <v>1250</v>
      </c>
      <c r="G433" s="15">
        <f t="shared" si="98"/>
        <v>1366803.6952043138</v>
      </c>
      <c r="H433" s="15">
        <f t="shared" si="97"/>
        <v>7111.7373000000007</v>
      </c>
      <c r="I433" s="31"/>
      <c r="K433" s="15">
        <f t="shared" ref="K433" si="100">(G433)*($H$422/12)</f>
        <v>9738.4763283307366</v>
      </c>
    </row>
    <row r="434" spans="1:11" ht="12.75" customHeight="1" x14ac:dyDescent="0.25">
      <c r="A434" s="2"/>
      <c r="B434" s="2" t="s">
        <v>20</v>
      </c>
      <c r="C434" s="6">
        <v>108520</v>
      </c>
      <c r="D434" s="6">
        <v>15000</v>
      </c>
      <c r="E434" s="6">
        <f t="shared" si="96"/>
        <v>9039.7160000000003</v>
      </c>
      <c r="F434" s="6">
        <v>1250</v>
      </c>
      <c r="G434" s="15">
        <f t="shared" si="98"/>
        <v>1373915.4325043138</v>
      </c>
      <c r="H434" s="15">
        <f t="shared" si="97"/>
        <v>7789.7160000000003</v>
      </c>
      <c r="I434" s="31"/>
      <c r="K434" s="15">
        <f t="shared" si="99"/>
        <v>9789.1474565932367</v>
      </c>
    </row>
    <row r="435" spans="1:11" ht="12.75" customHeight="1" x14ac:dyDescent="0.25">
      <c r="A435" s="2"/>
      <c r="B435" s="2" t="s">
        <v>21</v>
      </c>
      <c r="C435" s="6">
        <v>108520</v>
      </c>
      <c r="D435" s="6">
        <v>15000</v>
      </c>
      <c r="E435" s="6">
        <f t="shared" si="96"/>
        <v>9039.7160000000003</v>
      </c>
      <c r="F435" s="6">
        <v>1250</v>
      </c>
      <c r="G435" s="15">
        <f t="shared" si="98"/>
        <v>1381705.1485043138</v>
      </c>
      <c r="H435" s="15">
        <f t="shared" si="97"/>
        <v>7789.7160000000003</v>
      </c>
      <c r="I435" s="31"/>
      <c r="K435" s="15">
        <f t="shared" si="99"/>
        <v>9844.6491830932355</v>
      </c>
    </row>
    <row r="436" spans="1:11" ht="12.75" customHeight="1" x14ac:dyDescent="0.25">
      <c r="A436" s="2"/>
      <c r="B436" s="7" t="s">
        <v>22</v>
      </c>
      <c r="C436" s="8">
        <f>SUM(C424:C435)</f>
        <v>1209086</v>
      </c>
      <c r="D436" s="9" t="s">
        <v>23</v>
      </c>
      <c r="E436" s="8">
        <f>SUM(E424:E435)</f>
        <v>100716.86380000002</v>
      </c>
      <c r="F436" s="8">
        <f>SUM(F424:F435)</f>
        <v>15000</v>
      </c>
      <c r="G436" s="30">
        <f>SUM(G424:G435)</f>
        <v>16106079.207551766</v>
      </c>
      <c r="H436" s="30">
        <f>SUM(H424:H435)</f>
        <v>85716.863799999992</v>
      </c>
      <c r="I436" s="38">
        <f>H422/12</f>
        <v>7.1250000000000003E-3</v>
      </c>
      <c r="J436" s="23"/>
      <c r="K436" s="30">
        <f>SUM(K424:K435)</f>
        <v>114755.81435380636</v>
      </c>
    </row>
    <row r="437" spans="1:11" ht="12.75" customHeight="1" x14ac:dyDescent="0.25">
      <c r="A437" s="2"/>
      <c r="B437" s="2"/>
      <c r="C437" s="2"/>
      <c r="D437" s="2"/>
      <c r="E437" s="2"/>
      <c r="F437" s="2"/>
      <c r="G437" s="15"/>
      <c r="H437" s="15"/>
      <c r="I437" s="31"/>
      <c r="K437" s="15"/>
    </row>
    <row r="438" spans="1:11" ht="12.75" customHeight="1" x14ac:dyDescent="0.25">
      <c r="A438" s="2"/>
      <c r="B438" s="2" t="s">
        <v>24</v>
      </c>
      <c r="C438" s="10">
        <f>G436*I436</f>
        <v>114755.81435380635</v>
      </c>
      <c r="D438" s="2"/>
      <c r="E438" s="2"/>
      <c r="F438" s="2" t="s">
        <v>25</v>
      </c>
      <c r="G438" s="73">
        <f>$C438+$H436</f>
        <v>200472.67815380634</v>
      </c>
      <c r="H438" s="15"/>
      <c r="I438" s="139">
        <f>SUM($I$14,$G$33,$G$53,$G$73,$G$93,$G$112,$G$131,$G$150,$G$169,$G$188,$G$207,$G$226,$G$245,$G$264,$G$284,$G$304,$G$323,$G$342,$G$362,$G$381,$G$400,$G$419,$G$438)</f>
        <v>1504250.6788581202</v>
      </c>
      <c r="J438" s="143" t="str">
        <f>IF($K436=$C438,"Intt OK","Intt CHECK IT")</f>
        <v>Intt OK</v>
      </c>
      <c r="K438" s="15"/>
    </row>
    <row r="439" spans="1:11" ht="12.75" customHeight="1" x14ac:dyDescent="0.25">
      <c r="A439" s="2"/>
      <c r="B439" s="2"/>
      <c r="C439" s="10"/>
      <c r="D439" s="2"/>
      <c r="E439" s="2"/>
      <c r="F439" s="2"/>
      <c r="G439" s="73"/>
      <c r="H439" s="15"/>
      <c r="I439" s="139"/>
      <c r="J439" s="143"/>
      <c r="K439" s="15"/>
    </row>
    <row r="440" spans="1:11" ht="12.75" customHeight="1" x14ac:dyDescent="0.25">
      <c r="A440" s="2"/>
      <c r="B440" s="438" t="s">
        <v>2</v>
      </c>
      <c r="C440" s="438"/>
      <c r="D440" s="438"/>
      <c r="E440" s="438" t="s">
        <v>3</v>
      </c>
      <c r="F440" s="438"/>
      <c r="G440" s="66" t="s">
        <v>4</v>
      </c>
      <c r="H440" s="137" t="s">
        <v>142</v>
      </c>
      <c r="I440" s="31"/>
      <c r="J440" s="2"/>
    </row>
    <row r="441" spans="1:11" ht="12.75" customHeight="1" x14ac:dyDescent="0.25">
      <c r="A441" s="2"/>
      <c r="B441" s="439" t="s">
        <v>6</v>
      </c>
      <c r="C441" s="439"/>
      <c r="D441" s="439"/>
      <c r="E441" s="439" t="s">
        <v>7</v>
      </c>
      <c r="F441" s="439"/>
      <c r="G441" s="67" t="s">
        <v>8</v>
      </c>
      <c r="H441" s="56">
        <v>8.5500000000000007E-2</v>
      </c>
      <c r="I441" s="45"/>
      <c r="J441" s="2"/>
    </row>
    <row r="442" spans="1:11" ht="12.75" customHeight="1" x14ac:dyDescent="0.25">
      <c r="A442" s="2"/>
      <c r="B442" s="3" t="s">
        <v>9</v>
      </c>
      <c r="C442" s="5" t="s">
        <v>10</v>
      </c>
      <c r="D442" s="3" t="s">
        <v>11</v>
      </c>
      <c r="E442" s="5" t="s">
        <v>12</v>
      </c>
      <c r="F442" s="3" t="s">
        <v>13</v>
      </c>
      <c r="G442" s="68" t="s">
        <v>14</v>
      </c>
      <c r="H442" s="66" t="s">
        <v>15</v>
      </c>
      <c r="I442" s="3" t="s">
        <v>16</v>
      </c>
      <c r="J442" s="2"/>
    </row>
    <row r="443" spans="1:11" ht="12.75" customHeight="1" x14ac:dyDescent="0.25">
      <c r="A443" s="2"/>
      <c r="B443" s="2" t="s">
        <v>27</v>
      </c>
      <c r="C443" s="6">
        <v>108520</v>
      </c>
      <c r="D443" s="6">
        <v>15000</v>
      </c>
      <c r="E443" s="6">
        <f t="shared" ref="E443:E444" si="101">$C443*8.33%</f>
        <v>9039.7160000000003</v>
      </c>
      <c r="F443" s="6">
        <v>1250</v>
      </c>
      <c r="G443" s="15">
        <f>$G$14+$G$33+$G$53+$G$73+$G$93+$G$112+$G$131+$G$150+$G$169+$G$188+$G$207+$G$226+$G$245+$G$264+$G$284+$G$304+$G$323+$G$342+$G$362+$G$381+$G$400+$G$419+$G$438</f>
        <v>1504250.6788581202</v>
      </c>
      <c r="H443" s="15">
        <f t="shared" ref="H443:H444" si="102">$E443-$F443</f>
        <v>7789.7160000000003</v>
      </c>
      <c r="I443" s="31"/>
      <c r="K443" s="15">
        <f>(G443)*($H$422/12)</f>
        <v>10717.786086864107</v>
      </c>
    </row>
    <row r="444" spans="1:11" ht="12.75" customHeight="1" x14ac:dyDescent="0.25">
      <c r="A444" s="2"/>
      <c r="B444" s="2" t="s">
        <v>28</v>
      </c>
      <c r="C444" s="6">
        <v>108520</v>
      </c>
      <c r="D444" s="6">
        <v>15000</v>
      </c>
      <c r="E444" s="6">
        <f t="shared" si="101"/>
        <v>9039.7160000000003</v>
      </c>
      <c r="F444" s="6">
        <v>1250</v>
      </c>
      <c r="G444" s="15">
        <f t="shared" ref="G444" si="103">$G443+$H443</f>
        <v>1512040.3948581202</v>
      </c>
      <c r="H444" s="15">
        <f t="shared" si="102"/>
        <v>7789.7160000000003</v>
      </c>
      <c r="I444" s="31"/>
      <c r="K444" s="15">
        <f t="shared" ref="K444" si="104">(G444)*($H$422/12)</f>
        <v>10773.287813364108</v>
      </c>
    </row>
    <row r="445" spans="1:11" ht="12.75" customHeight="1" x14ac:dyDescent="0.25">
      <c r="A445" s="2"/>
      <c r="B445" s="7" t="s">
        <v>22</v>
      </c>
      <c r="C445" s="8">
        <f>SUM(C443:C444)</f>
        <v>217040</v>
      </c>
      <c r="D445" s="9" t="s">
        <v>23</v>
      </c>
      <c r="E445" s="8">
        <f t="shared" ref="E445:H445" si="105">SUM(E443:E444)</f>
        <v>18079.432000000001</v>
      </c>
      <c r="F445" s="8">
        <f t="shared" si="105"/>
        <v>2500</v>
      </c>
      <c r="G445" s="8">
        <f t="shared" si="105"/>
        <v>3016291.0737162405</v>
      </c>
      <c r="H445" s="8">
        <f t="shared" si="105"/>
        <v>15579.432000000001</v>
      </c>
      <c r="I445" s="38">
        <f>H441/12</f>
        <v>7.1250000000000003E-3</v>
      </c>
      <c r="J445" s="23"/>
      <c r="K445" s="30">
        <f>SUM(K443:K444)</f>
        <v>21491.073900228213</v>
      </c>
    </row>
    <row r="446" spans="1:11" ht="12.75" customHeight="1" x14ac:dyDescent="0.25">
      <c r="A446" s="2"/>
      <c r="B446" s="2"/>
      <c r="C446" s="2"/>
      <c r="D446" s="2"/>
      <c r="E446" s="2"/>
      <c r="F446" s="2"/>
      <c r="G446" s="15"/>
      <c r="H446" s="15"/>
      <c r="I446" s="31"/>
      <c r="K446" s="15"/>
    </row>
    <row r="447" spans="1:11" ht="12.75" customHeight="1" x14ac:dyDescent="0.25">
      <c r="A447" s="2"/>
      <c r="B447" s="2" t="s">
        <v>24</v>
      </c>
      <c r="C447" s="10">
        <f>G445*I445</f>
        <v>21491.073900228213</v>
      </c>
      <c r="D447" s="2"/>
      <c r="E447" s="2"/>
      <c r="F447" s="2" t="s">
        <v>25</v>
      </c>
      <c r="G447" s="73">
        <f>$C447+$H445</f>
        <v>37070.505900228214</v>
      </c>
      <c r="H447" s="15"/>
      <c r="I447" s="139">
        <f>SUM($I$14,$G$33,$G$53,$G$73,$G$93,$G$112,$G$131,$G$150,$G$169,$G$188,$G$207,$G$226,$G$245,$G$264,$G$284,$G$304,$G$323,$G$342,$G$362,$G$381,$G$400,$G$419,$G$438,$G$447)</f>
        <v>1541321.1847583484</v>
      </c>
      <c r="J447" s="143" t="str">
        <f>IF($K445=$C447,"Intt OK","Intt CHECK IT")</f>
        <v>Intt OK</v>
      </c>
      <c r="K447" s="15"/>
    </row>
    <row r="449" spans="1:16" ht="24" thickBot="1" x14ac:dyDescent="0.3">
      <c r="A449" s="2" t="s">
        <v>54</v>
      </c>
      <c r="B449" s="2" t="s">
        <v>61</v>
      </c>
      <c r="C449" s="138">
        <f>G14+G33+G53+G73+G93+G112+G131+G150+G169+G188+G207+G226+G245+G264+G284+G304+G323+G342+G362+G381+G400+G419+G438+G447</f>
        <v>1541321.1847583484</v>
      </c>
    </row>
    <row r="450" spans="1:16" ht="24" thickBot="1" x14ac:dyDescent="0.3">
      <c r="C450" s="440" t="s">
        <v>191</v>
      </c>
      <c r="D450" s="441"/>
      <c r="E450" s="441"/>
      <c r="F450" s="441"/>
      <c r="G450" s="441"/>
      <c r="H450" s="441"/>
      <c r="I450" s="441"/>
      <c r="J450" s="441"/>
      <c r="K450" s="442"/>
    </row>
    <row r="451" spans="1:16" ht="31.5" thickBot="1" x14ac:dyDescent="0.3">
      <c r="A451" s="142" t="s">
        <v>126</v>
      </c>
      <c r="C451" s="200" t="s">
        <v>190</v>
      </c>
      <c r="D451" s="201" t="s">
        <v>192</v>
      </c>
      <c r="E451" s="204" t="s">
        <v>8</v>
      </c>
      <c r="F451" s="251" t="s">
        <v>120</v>
      </c>
      <c r="G451" s="202">
        <f>SUM(G14,G33,G53,G73,G93,G112,G131,G150,G169,G188,G207,G226,G245,G264,G284,G304,G323,G342,G362,G381,G400,G419,G438,G447)</f>
        <v>1541321.1847583484</v>
      </c>
      <c r="H451" s="203" t="str">
        <f>IF(AND($C449=$G451),"OK",IF(AND($G451=$I438),"OK","CHECK IT"))</f>
        <v>OK</v>
      </c>
      <c r="I451" s="204"/>
      <c r="J451" s="205"/>
      <c r="K451" s="206"/>
    </row>
    <row r="452" spans="1:16" x14ac:dyDescent="0.25">
      <c r="A452" s="100"/>
      <c r="C452" s="100"/>
      <c r="D452" s="207" t="s">
        <v>193</v>
      </c>
      <c r="E452" s="244" t="s">
        <v>6</v>
      </c>
      <c r="F452" s="244"/>
      <c r="G452" s="208"/>
      <c r="H452" s="209">
        <f>C449-G451</f>
        <v>0</v>
      </c>
      <c r="I452" s="210" t="s">
        <v>54</v>
      </c>
      <c r="J452" s="211"/>
      <c r="K452" s="212"/>
    </row>
    <row r="453" spans="1:16" x14ac:dyDescent="0.25">
      <c r="A453" s="109"/>
      <c r="C453" s="213"/>
      <c r="D453" s="207" t="s">
        <v>194</v>
      </c>
      <c r="E453" s="101" t="s">
        <v>23</v>
      </c>
      <c r="F453" s="252"/>
      <c r="G453" s="207"/>
      <c r="H453" s="214"/>
      <c r="I453" s="215"/>
      <c r="J453" s="211"/>
      <c r="K453" s="212"/>
    </row>
    <row r="454" spans="1:16" ht="24" x14ac:dyDescent="0.25">
      <c r="A454" s="113"/>
      <c r="B454" s="114"/>
      <c r="C454" s="216" t="s">
        <v>147</v>
      </c>
      <c r="D454" s="217"/>
      <c r="E454" s="218" t="s">
        <v>146</v>
      </c>
      <c r="F454" s="218" t="s">
        <v>145</v>
      </c>
      <c r="G454" s="219"/>
      <c r="H454" s="218" t="s">
        <v>144</v>
      </c>
      <c r="I454" s="220"/>
      <c r="J454" s="221"/>
      <c r="K454" s="222" t="s">
        <v>143</v>
      </c>
    </row>
    <row r="455" spans="1:16" x14ac:dyDescent="0.25">
      <c r="A455" s="120"/>
      <c r="B455" s="59"/>
      <c r="C455" s="223">
        <f>SUM(C12,C31,C51,C71,C91,C110,C129,C148,C167,C186,C205,C224,C243,C262,C282,C302,C321,C340,C360,C379,C398,C417,C436,C445)</f>
        <v>11435544</v>
      </c>
      <c r="D455" s="224"/>
      <c r="E455" s="225">
        <f>SUM(E12,E31,E51,E71,E91,E110,E129,E148,E167,E186,E205,E224,E243,E262,E282,E302,E321,E340,E360,E379,E398,E417,E436,E445)</f>
        <v>952580.81520000007</v>
      </c>
      <c r="F455" s="225">
        <f>SUM(F12,F31,F51,F71,F91,F110,F129,F148,F167,F186,F205,F224,F243,F262,F282,F302,F321,F340,F360,F379,F398,F417,F436,F445)</f>
        <v>168778</v>
      </c>
      <c r="G455" s="257"/>
      <c r="H455" s="225">
        <f>SUM(H12,H31,H51,H71,H91,H110,H129,H148,H167,H186,H205,H224,H243,H262,H282,H302,H321,H340,H360,H379,H398,H417,H436,H445)</f>
        <v>783802.81520000007</v>
      </c>
      <c r="I455" s="258"/>
      <c r="J455" s="221"/>
      <c r="K455" s="265">
        <f>SUM(K12,K31,K51,K71,K91,K110,K129,K148,K167,K186,K205,K224,K243,K262,K282,K302,K321,K340,K360,K379,K398,K417,K436,K445)</f>
        <v>757518.36955834844</v>
      </c>
    </row>
    <row r="456" spans="1:16" ht="24" thickBot="1" x14ac:dyDescent="0.3">
      <c r="A456" s="120"/>
      <c r="B456" s="59"/>
      <c r="C456" s="228"/>
      <c r="D456" s="229"/>
      <c r="E456" s="230">
        <f>$C455*8.33%</f>
        <v>952580.81519999995</v>
      </c>
      <c r="F456" s="229"/>
      <c r="G456" s="210"/>
      <c r="H456" s="230">
        <f>$E456-$F455</f>
        <v>783802.81519999995</v>
      </c>
      <c r="I456" s="231"/>
      <c r="J456" s="211"/>
      <c r="K456" s="212"/>
    </row>
    <row r="457" spans="1:16" ht="24" thickBot="1" x14ac:dyDescent="0.3">
      <c r="A457" s="120"/>
      <c r="B457" s="59"/>
      <c r="C457" s="228"/>
      <c r="D457" s="229"/>
      <c r="E457" s="232" t="str">
        <f>IF($E455=$E456,"OK","CHECK IT")</f>
        <v>OK</v>
      </c>
      <c r="F457" s="230"/>
      <c r="G457" s="210"/>
      <c r="H457" s="232" t="str">
        <f>IF($H455=$H456,"OK","CHECK IT")</f>
        <v>OK</v>
      </c>
      <c r="I457" s="215" t="s">
        <v>54</v>
      </c>
      <c r="J457" s="211"/>
      <c r="K457" s="212" t="s">
        <v>54</v>
      </c>
    </row>
    <row r="458" spans="1:16" ht="27" thickBot="1" x14ac:dyDescent="0.3">
      <c r="A458" s="124"/>
      <c r="B458" s="59"/>
      <c r="C458" s="233"/>
      <c r="D458" s="234"/>
      <c r="E458" s="209">
        <f>$E455-$E456</f>
        <v>0</v>
      </c>
      <c r="F458" s="235"/>
      <c r="G458" s="235"/>
      <c r="H458" s="209">
        <f>$H455-$H456</f>
        <v>0</v>
      </c>
      <c r="I458" s="215"/>
      <c r="J458" s="211"/>
      <c r="K458" s="212"/>
    </row>
    <row r="459" spans="1:16" ht="24.75" thickBot="1" x14ac:dyDescent="0.3">
      <c r="A459" s="127"/>
      <c r="B459" s="104"/>
      <c r="C459" s="216" t="s">
        <v>143</v>
      </c>
      <c r="D459" s="236"/>
      <c r="E459" s="236"/>
      <c r="F459" s="236"/>
      <c r="G459" s="237"/>
      <c r="H459" s="237"/>
      <c r="I459" s="215"/>
      <c r="J459" s="253" t="str">
        <f>IF($D453=$K448,"Intt OK","Intt CHECK IT")</f>
        <v>Intt CHECK IT</v>
      </c>
      <c r="K459" s="254"/>
    </row>
    <row r="460" spans="1:16" ht="31.5" thickBot="1" x14ac:dyDescent="0.3">
      <c r="A460" s="179" t="s">
        <v>128</v>
      </c>
      <c r="B460" s="130"/>
      <c r="C460" s="238">
        <f>SUM(C14,C33,C53,C73,C93,C112,C131,C150,C169,C188,C207,C226,C245,C264,C284,C304,C323,C342,C362,C381,C400,C419,C438,C447)</f>
        <v>757518.36955834844</v>
      </c>
      <c r="D460" s="239"/>
      <c r="E460" s="240" t="s">
        <v>139</v>
      </c>
      <c r="F460" s="239" t="str">
        <f>IF(G451=(H455+K455),"OK", "False")</f>
        <v>OK</v>
      </c>
      <c r="G460" s="239"/>
      <c r="H460" s="241"/>
      <c r="I460" s="255"/>
      <c r="J460" s="243">
        <f>$C460-$K455</f>
        <v>0</v>
      </c>
      <c r="K460" s="256"/>
    </row>
    <row r="461" spans="1:16" x14ac:dyDescent="0.25">
      <c r="A461" s="377"/>
      <c r="B461" s="369"/>
      <c r="C461" s="378"/>
      <c r="D461" s="236"/>
      <c r="E461" s="379"/>
      <c r="F461" s="236"/>
      <c r="G461" s="236"/>
      <c r="H461" s="237"/>
      <c r="I461" s="215"/>
      <c r="J461" s="209"/>
      <c r="K461" s="237"/>
    </row>
    <row r="462" spans="1:16" ht="45" customHeight="1" x14ac:dyDescent="0.25">
      <c r="B462" s="353" t="s">
        <v>245</v>
      </c>
      <c r="C462" s="353" t="s">
        <v>246</v>
      </c>
      <c r="D462" s="353" t="s">
        <v>247</v>
      </c>
      <c r="E462" s="353" t="s">
        <v>248</v>
      </c>
      <c r="F462" s="353" t="s">
        <v>249</v>
      </c>
      <c r="G462" s="353" t="s">
        <v>250</v>
      </c>
      <c r="H462" s="353" t="s">
        <v>251</v>
      </c>
      <c r="I462" s="353" t="s">
        <v>252</v>
      </c>
      <c r="J462" s="353" t="s">
        <v>253</v>
      </c>
    </row>
    <row r="463" spans="1:16" x14ac:dyDescent="0.25">
      <c r="B463" s="354" t="s">
        <v>257</v>
      </c>
      <c r="C463" s="355" t="s">
        <v>255</v>
      </c>
      <c r="D463" s="12">
        <v>0</v>
      </c>
      <c r="E463" s="356">
        <f>SUM(D463*8.33%)</f>
        <v>0</v>
      </c>
      <c r="F463" s="356">
        <f>SUM(D463-G463)*1.16%</f>
        <v>0</v>
      </c>
      <c r="G463" s="354">
        <v>0</v>
      </c>
      <c r="H463" s="356">
        <f>SUM(E463-G463)</f>
        <v>0</v>
      </c>
      <c r="I463" s="361">
        <f>SUM(H463*12%/12)</f>
        <v>0</v>
      </c>
      <c r="J463" s="354"/>
      <c r="K463"/>
      <c r="L463" s="1" t="s">
        <v>54</v>
      </c>
    </row>
    <row r="464" spans="1:16" ht="23.25" customHeight="1" x14ac:dyDescent="0.25">
      <c r="B464" s="354" t="s">
        <v>257</v>
      </c>
      <c r="C464" s="355">
        <v>35034</v>
      </c>
      <c r="D464" s="6">
        <v>7940</v>
      </c>
      <c r="E464" s="358">
        <f>SUM(D464*8.33%)</f>
        <v>661.40200000000004</v>
      </c>
      <c r="F464" s="356">
        <v>0</v>
      </c>
      <c r="G464" s="358">
        <v>417</v>
      </c>
      <c r="H464" s="356">
        <f t="shared" ref="H464:H527" si="106">SUM(E464-G464)</f>
        <v>244.40200000000004</v>
      </c>
      <c r="I464" s="354"/>
      <c r="J464" s="359"/>
      <c r="K464"/>
      <c r="L464" s="1" t="str">
        <f>IF(D464=K464,"MATCH","")</f>
        <v/>
      </c>
      <c r="O464" s="1" t="s">
        <v>54</v>
      </c>
      <c r="P464" s="1" t="s">
        <v>280</v>
      </c>
    </row>
    <row r="465" spans="2:12" x14ac:dyDescent="0.25">
      <c r="B465" s="354" t="s">
        <v>257</v>
      </c>
      <c r="C465" s="355">
        <v>35065</v>
      </c>
      <c r="D465" s="6">
        <v>8325</v>
      </c>
      <c r="E465" s="358">
        <f t="shared" ref="E465:E528" si="107">SUM(D465*8.33%)</f>
        <v>693.47249999999997</v>
      </c>
      <c r="F465" s="356">
        <v>0</v>
      </c>
      <c r="G465" s="358">
        <v>417</v>
      </c>
      <c r="H465" s="356">
        <f t="shared" si="106"/>
        <v>276.47249999999997</v>
      </c>
      <c r="I465" s="354"/>
      <c r="J465" s="359"/>
      <c r="K465"/>
      <c r="L465" s="1" t="str">
        <f t="shared" ref="L465:L528" si="108">IF(D465=K465,"MATCH","")</f>
        <v/>
      </c>
    </row>
    <row r="466" spans="2:12" x14ac:dyDescent="0.25">
      <c r="B466" s="354" t="s">
        <v>257</v>
      </c>
      <c r="C466" s="355">
        <v>35096</v>
      </c>
      <c r="D466" s="6">
        <v>8450</v>
      </c>
      <c r="E466" s="358">
        <f t="shared" si="107"/>
        <v>703.88499999999999</v>
      </c>
      <c r="F466" s="356">
        <v>0</v>
      </c>
      <c r="G466" s="358">
        <v>417</v>
      </c>
      <c r="H466" s="356">
        <f t="shared" si="106"/>
        <v>286.88499999999999</v>
      </c>
      <c r="I466" s="354"/>
      <c r="J466" s="359"/>
      <c r="K466"/>
      <c r="L466" s="1" t="str">
        <f t="shared" si="108"/>
        <v/>
      </c>
    </row>
    <row r="467" spans="2:12" x14ac:dyDescent="0.25">
      <c r="B467" s="354" t="s">
        <v>257</v>
      </c>
      <c r="C467" s="355">
        <v>35125</v>
      </c>
      <c r="D467" s="6">
        <v>8450</v>
      </c>
      <c r="E467" s="358">
        <f t="shared" si="107"/>
        <v>703.88499999999999</v>
      </c>
      <c r="F467" s="356">
        <v>0</v>
      </c>
      <c r="G467" s="358">
        <v>417</v>
      </c>
      <c r="H467" s="356">
        <f t="shared" si="106"/>
        <v>286.88499999999999</v>
      </c>
      <c r="I467" s="354"/>
      <c r="J467" s="360">
        <v>12</v>
      </c>
      <c r="K467" s="370">
        <f>SUM(D464:D467)</f>
        <v>33165</v>
      </c>
      <c r="L467" s="1" t="str">
        <f t="shared" si="108"/>
        <v/>
      </c>
    </row>
    <row r="468" spans="2:12" x14ac:dyDescent="0.25">
      <c r="B468" s="354" t="s">
        <v>257</v>
      </c>
      <c r="C468" s="355">
        <v>35156</v>
      </c>
      <c r="D468" s="6">
        <v>8450</v>
      </c>
      <c r="E468" s="358">
        <f t="shared" si="107"/>
        <v>703.88499999999999</v>
      </c>
      <c r="F468" s="356">
        <v>0</v>
      </c>
      <c r="G468" s="358">
        <v>417</v>
      </c>
      <c r="H468" s="356">
        <f t="shared" si="106"/>
        <v>286.88499999999999</v>
      </c>
      <c r="I468" s="354"/>
      <c r="J468" s="359"/>
      <c r="K468"/>
      <c r="L468" s="1" t="str">
        <f t="shared" si="108"/>
        <v/>
      </c>
    </row>
    <row r="469" spans="2:12" x14ac:dyDescent="0.25">
      <c r="B469" s="354" t="s">
        <v>257</v>
      </c>
      <c r="C469" s="355">
        <v>35186</v>
      </c>
      <c r="D469" s="6">
        <v>8835</v>
      </c>
      <c r="E469" s="358">
        <f t="shared" si="107"/>
        <v>735.95550000000003</v>
      </c>
      <c r="F469" s="356">
        <v>0</v>
      </c>
      <c r="G469" s="358">
        <v>417</v>
      </c>
      <c r="H469" s="356">
        <f t="shared" si="106"/>
        <v>318.95550000000003</v>
      </c>
      <c r="I469" s="354"/>
      <c r="J469" s="359"/>
      <c r="K469"/>
      <c r="L469" s="1" t="str">
        <f t="shared" si="108"/>
        <v/>
      </c>
    </row>
    <row r="470" spans="2:12" x14ac:dyDescent="0.25">
      <c r="B470" s="354" t="s">
        <v>257</v>
      </c>
      <c r="C470" s="355">
        <v>35217</v>
      </c>
      <c r="D470" s="6">
        <v>8835</v>
      </c>
      <c r="E470" s="358">
        <f t="shared" si="107"/>
        <v>735.95550000000003</v>
      </c>
      <c r="F470" s="356">
        <v>0</v>
      </c>
      <c r="G470" s="358">
        <v>417</v>
      </c>
      <c r="H470" s="356">
        <f t="shared" si="106"/>
        <v>318.95550000000003</v>
      </c>
      <c r="I470" s="354"/>
      <c r="J470" s="359"/>
      <c r="K470"/>
      <c r="L470" s="1" t="str">
        <f t="shared" si="108"/>
        <v/>
      </c>
    </row>
    <row r="471" spans="2:12" x14ac:dyDescent="0.25">
      <c r="B471" s="354" t="s">
        <v>257</v>
      </c>
      <c r="C471" s="355">
        <v>35247</v>
      </c>
      <c r="D471" s="6">
        <v>8835</v>
      </c>
      <c r="E471" s="358">
        <f t="shared" si="107"/>
        <v>735.95550000000003</v>
      </c>
      <c r="F471" s="356">
        <v>0</v>
      </c>
      <c r="G471" s="358">
        <v>417</v>
      </c>
      <c r="H471" s="356">
        <f t="shared" si="106"/>
        <v>318.95550000000003</v>
      </c>
      <c r="I471" s="354"/>
      <c r="J471" s="359"/>
      <c r="K471"/>
      <c r="L471" s="1" t="str">
        <f t="shared" si="108"/>
        <v/>
      </c>
    </row>
    <row r="472" spans="2:12" x14ac:dyDescent="0.25">
      <c r="B472" s="354" t="s">
        <v>257</v>
      </c>
      <c r="C472" s="355">
        <v>35278</v>
      </c>
      <c r="D472" s="6">
        <v>8960</v>
      </c>
      <c r="E472" s="358">
        <f t="shared" si="107"/>
        <v>746.36799999999994</v>
      </c>
      <c r="F472" s="356">
        <v>0</v>
      </c>
      <c r="G472" s="358">
        <v>417</v>
      </c>
      <c r="H472" s="356">
        <f t="shared" si="106"/>
        <v>329.36799999999994</v>
      </c>
      <c r="I472" s="354"/>
      <c r="J472" s="359"/>
      <c r="K472"/>
      <c r="L472" s="1" t="str">
        <f t="shared" si="108"/>
        <v/>
      </c>
    </row>
    <row r="473" spans="2:12" x14ac:dyDescent="0.25">
      <c r="B473" s="354" t="s">
        <v>257</v>
      </c>
      <c r="C473" s="355">
        <v>35309</v>
      </c>
      <c r="D473" s="6">
        <v>8960</v>
      </c>
      <c r="E473" s="358">
        <f t="shared" si="107"/>
        <v>746.36799999999994</v>
      </c>
      <c r="F473" s="356">
        <v>0</v>
      </c>
      <c r="G473" s="358">
        <v>417</v>
      </c>
      <c r="H473" s="356">
        <f t="shared" si="106"/>
        <v>329.36799999999994</v>
      </c>
      <c r="I473" s="354"/>
      <c r="J473" s="359"/>
      <c r="K473"/>
      <c r="L473" s="1" t="str">
        <f t="shared" si="108"/>
        <v/>
      </c>
    </row>
    <row r="474" spans="2:12" x14ac:dyDescent="0.25">
      <c r="B474" s="354" t="s">
        <v>257</v>
      </c>
      <c r="C474" s="355">
        <v>35339</v>
      </c>
      <c r="D474" s="6">
        <v>8960</v>
      </c>
      <c r="E474" s="358">
        <f t="shared" si="107"/>
        <v>746.36799999999994</v>
      </c>
      <c r="F474" s="356">
        <v>0</v>
      </c>
      <c r="G474" s="358">
        <v>417</v>
      </c>
      <c r="H474" s="356">
        <f t="shared" si="106"/>
        <v>329.36799999999994</v>
      </c>
      <c r="I474" s="354"/>
      <c r="J474" s="359"/>
      <c r="K474"/>
      <c r="L474" s="1" t="str">
        <f t="shared" si="108"/>
        <v/>
      </c>
    </row>
    <row r="475" spans="2:12" x14ac:dyDescent="0.25">
      <c r="B475" s="354" t="s">
        <v>257</v>
      </c>
      <c r="C475" s="355">
        <v>35370</v>
      </c>
      <c r="D475" s="6">
        <v>9380</v>
      </c>
      <c r="E475" s="358">
        <f t="shared" si="107"/>
        <v>781.35400000000004</v>
      </c>
      <c r="F475" s="356">
        <v>0</v>
      </c>
      <c r="G475" s="358">
        <v>417</v>
      </c>
      <c r="H475" s="356">
        <f t="shared" si="106"/>
        <v>364.35400000000004</v>
      </c>
      <c r="I475" s="354"/>
      <c r="J475" s="359"/>
      <c r="K475"/>
      <c r="L475" s="1" t="str">
        <f t="shared" si="108"/>
        <v/>
      </c>
    </row>
    <row r="476" spans="2:12" x14ac:dyDescent="0.25">
      <c r="B476" s="354" t="s">
        <v>257</v>
      </c>
      <c r="C476" s="355">
        <v>35400</v>
      </c>
      <c r="D476" s="6">
        <v>9380</v>
      </c>
      <c r="E476" s="358">
        <f t="shared" si="107"/>
        <v>781.35400000000004</v>
      </c>
      <c r="F476" s="356">
        <v>0</v>
      </c>
      <c r="G476" s="358">
        <v>417</v>
      </c>
      <c r="H476" s="356">
        <f t="shared" si="106"/>
        <v>364.35400000000004</v>
      </c>
      <c r="I476" s="354"/>
      <c r="J476" s="359"/>
      <c r="K476"/>
      <c r="L476" s="1" t="str">
        <f t="shared" si="108"/>
        <v/>
      </c>
    </row>
    <row r="477" spans="2:12" x14ac:dyDescent="0.25">
      <c r="B477" s="354" t="s">
        <v>257</v>
      </c>
      <c r="C477" s="355">
        <v>35431</v>
      </c>
      <c r="D477" s="6">
        <v>9380</v>
      </c>
      <c r="E477" s="358">
        <f t="shared" si="107"/>
        <v>781.35400000000004</v>
      </c>
      <c r="F477" s="356">
        <v>0</v>
      </c>
      <c r="G477" s="358">
        <v>417</v>
      </c>
      <c r="H477" s="356">
        <f t="shared" si="106"/>
        <v>364.35400000000004</v>
      </c>
      <c r="I477" s="354"/>
      <c r="J477" s="359"/>
      <c r="K477"/>
      <c r="L477" s="1" t="str">
        <f t="shared" si="108"/>
        <v/>
      </c>
    </row>
    <row r="478" spans="2:12" x14ac:dyDescent="0.25">
      <c r="B478" s="354" t="s">
        <v>257</v>
      </c>
      <c r="C478" s="355">
        <v>35462</v>
      </c>
      <c r="D478" s="6">
        <v>9505</v>
      </c>
      <c r="E478" s="358">
        <f t="shared" si="107"/>
        <v>791.76649999999995</v>
      </c>
      <c r="F478" s="356">
        <v>0</v>
      </c>
      <c r="G478" s="358">
        <v>417</v>
      </c>
      <c r="H478" s="356">
        <f t="shared" si="106"/>
        <v>374.76649999999995</v>
      </c>
      <c r="I478" s="354"/>
      <c r="J478" s="359"/>
      <c r="K478"/>
      <c r="L478" s="1" t="str">
        <f t="shared" si="108"/>
        <v/>
      </c>
    </row>
    <row r="479" spans="2:12" x14ac:dyDescent="0.25">
      <c r="B479" s="354" t="s">
        <v>257</v>
      </c>
      <c r="C479" s="355">
        <v>35490</v>
      </c>
      <c r="D479" s="6">
        <v>9505</v>
      </c>
      <c r="E479" s="358">
        <f t="shared" si="107"/>
        <v>791.76649999999995</v>
      </c>
      <c r="F479" s="356">
        <v>0</v>
      </c>
      <c r="G479" s="358">
        <v>417</v>
      </c>
      <c r="H479" s="356">
        <f t="shared" si="106"/>
        <v>374.76649999999995</v>
      </c>
      <c r="I479" s="354"/>
      <c r="J479" s="360">
        <v>12</v>
      </c>
      <c r="K479" s="370">
        <f>SUM(D468:D479)</f>
        <v>108985</v>
      </c>
      <c r="L479" s="1" t="str">
        <f t="shared" si="108"/>
        <v/>
      </c>
    </row>
    <row r="480" spans="2:12" x14ac:dyDescent="0.25">
      <c r="B480" s="354" t="s">
        <v>257</v>
      </c>
      <c r="C480" s="355">
        <v>35521</v>
      </c>
      <c r="D480" s="6">
        <v>9505</v>
      </c>
      <c r="E480" s="358">
        <f t="shared" si="107"/>
        <v>791.76649999999995</v>
      </c>
      <c r="F480" s="356">
        <v>0</v>
      </c>
      <c r="G480" s="358">
        <v>417</v>
      </c>
      <c r="H480" s="356">
        <f t="shared" si="106"/>
        <v>374.76649999999995</v>
      </c>
      <c r="I480" s="354"/>
      <c r="J480" s="360"/>
      <c r="K480"/>
      <c r="L480" s="1" t="str">
        <f t="shared" si="108"/>
        <v/>
      </c>
    </row>
    <row r="481" spans="2:12" x14ac:dyDescent="0.25">
      <c r="B481" s="354" t="s">
        <v>257</v>
      </c>
      <c r="C481" s="355">
        <v>35551</v>
      </c>
      <c r="D481" s="6">
        <v>9505</v>
      </c>
      <c r="E481" s="358">
        <f t="shared" si="107"/>
        <v>791.76649999999995</v>
      </c>
      <c r="F481" s="356">
        <v>0</v>
      </c>
      <c r="G481" s="358">
        <v>417</v>
      </c>
      <c r="H481" s="356">
        <f t="shared" si="106"/>
        <v>374.76649999999995</v>
      </c>
      <c r="I481" s="354"/>
      <c r="J481" s="360"/>
      <c r="K481"/>
      <c r="L481" s="1" t="str">
        <f t="shared" si="108"/>
        <v/>
      </c>
    </row>
    <row r="482" spans="2:12" x14ac:dyDescent="0.25">
      <c r="B482" s="354" t="s">
        <v>257</v>
      </c>
      <c r="C482" s="355">
        <v>35582</v>
      </c>
      <c r="D482" s="6">
        <v>9505</v>
      </c>
      <c r="E482" s="358">
        <f t="shared" si="107"/>
        <v>791.76649999999995</v>
      </c>
      <c r="F482" s="356">
        <v>0</v>
      </c>
      <c r="G482" s="358">
        <v>417</v>
      </c>
      <c r="H482" s="356">
        <f t="shared" si="106"/>
        <v>374.76649999999995</v>
      </c>
      <c r="I482" s="354"/>
      <c r="J482" s="360"/>
      <c r="K482"/>
      <c r="L482" s="1" t="str">
        <f t="shared" si="108"/>
        <v/>
      </c>
    </row>
    <row r="483" spans="2:12" x14ac:dyDescent="0.25">
      <c r="B483" s="354" t="s">
        <v>257</v>
      </c>
      <c r="C483" s="355">
        <v>35612</v>
      </c>
      <c r="D483" s="6">
        <v>9505</v>
      </c>
      <c r="E483" s="358">
        <f t="shared" si="107"/>
        <v>791.76649999999995</v>
      </c>
      <c r="F483" s="356">
        <v>0</v>
      </c>
      <c r="G483" s="358">
        <v>417</v>
      </c>
      <c r="H483" s="356">
        <f t="shared" si="106"/>
        <v>374.76649999999995</v>
      </c>
      <c r="I483" s="354"/>
      <c r="J483" s="360"/>
      <c r="K483"/>
      <c r="L483" s="1" t="str">
        <f t="shared" si="108"/>
        <v/>
      </c>
    </row>
    <row r="484" spans="2:12" x14ac:dyDescent="0.25">
      <c r="B484" s="354" t="s">
        <v>257</v>
      </c>
      <c r="C484" s="355">
        <v>35643</v>
      </c>
      <c r="D484" s="6">
        <v>9505</v>
      </c>
      <c r="E484" s="358">
        <f t="shared" si="107"/>
        <v>791.76649999999995</v>
      </c>
      <c r="F484" s="356">
        <v>0</v>
      </c>
      <c r="G484" s="358">
        <v>417</v>
      </c>
      <c r="H484" s="356">
        <f t="shared" si="106"/>
        <v>374.76649999999995</v>
      </c>
      <c r="I484" s="354"/>
      <c r="J484" s="360"/>
      <c r="K484"/>
      <c r="L484" s="1" t="str">
        <f t="shared" si="108"/>
        <v/>
      </c>
    </row>
    <row r="485" spans="2:12" x14ac:dyDescent="0.25">
      <c r="B485" s="354" t="s">
        <v>257</v>
      </c>
      <c r="C485" s="355">
        <v>35674</v>
      </c>
      <c r="D485" s="6">
        <v>9890</v>
      </c>
      <c r="E485" s="358">
        <f t="shared" si="107"/>
        <v>823.83699999999999</v>
      </c>
      <c r="F485" s="356">
        <v>0</v>
      </c>
      <c r="G485" s="358">
        <v>417</v>
      </c>
      <c r="H485" s="356">
        <f t="shared" si="106"/>
        <v>406.83699999999999</v>
      </c>
      <c r="I485" s="354"/>
      <c r="J485" s="360"/>
      <c r="K485"/>
      <c r="L485" s="1" t="str">
        <f t="shared" si="108"/>
        <v/>
      </c>
    </row>
    <row r="486" spans="2:12" x14ac:dyDescent="0.25">
      <c r="B486" s="354" t="s">
        <v>257</v>
      </c>
      <c r="C486" s="355">
        <v>35704</v>
      </c>
      <c r="D486" s="6">
        <v>9890</v>
      </c>
      <c r="E486" s="358">
        <f t="shared" si="107"/>
        <v>823.83699999999999</v>
      </c>
      <c r="F486" s="356">
        <v>0</v>
      </c>
      <c r="G486" s="358">
        <v>417</v>
      </c>
      <c r="H486" s="356">
        <f t="shared" si="106"/>
        <v>406.83699999999999</v>
      </c>
      <c r="I486" s="354"/>
      <c r="J486" s="360"/>
      <c r="K486"/>
      <c r="L486" s="1" t="str">
        <f t="shared" si="108"/>
        <v/>
      </c>
    </row>
    <row r="487" spans="2:12" x14ac:dyDescent="0.25">
      <c r="B487" s="354" t="s">
        <v>257</v>
      </c>
      <c r="C487" s="355">
        <v>35735</v>
      </c>
      <c r="D487" s="6">
        <v>9890</v>
      </c>
      <c r="E487" s="358">
        <f t="shared" si="107"/>
        <v>823.83699999999999</v>
      </c>
      <c r="F487" s="356">
        <v>0</v>
      </c>
      <c r="G487" s="358">
        <v>417</v>
      </c>
      <c r="H487" s="356">
        <f t="shared" si="106"/>
        <v>406.83699999999999</v>
      </c>
      <c r="I487" s="354"/>
      <c r="J487" s="360"/>
      <c r="K487"/>
      <c r="L487" s="1" t="str">
        <f t="shared" si="108"/>
        <v/>
      </c>
    </row>
    <row r="488" spans="2:12" x14ac:dyDescent="0.25">
      <c r="B488" s="354" t="s">
        <v>257</v>
      </c>
      <c r="C488" s="355">
        <v>35765</v>
      </c>
      <c r="D488" s="6">
        <v>9890</v>
      </c>
      <c r="E488" s="358">
        <f t="shared" si="107"/>
        <v>823.83699999999999</v>
      </c>
      <c r="F488" s="356">
        <v>0</v>
      </c>
      <c r="G488" s="358">
        <v>417</v>
      </c>
      <c r="H488" s="356">
        <f t="shared" si="106"/>
        <v>406.83699999999999</v>
      </c>
      <c r="I488" s="354"/>
      <c r="J488" s="360"/>
      <c r="K488"/>
      <c r="L488" s="1" t="str">
        <f t="shared" si="108"/>
        <v/>
      </c>
    </row>
    <row r="489" spans="2:12" x14ac:dyDescent="0.25">
      <c r="B489" s="354" t="s">
        <v>257</v>
      </c>
      <c r="C489" s="355">
        <v>35796</v>
      </c>
      <c r="D489" s="6">
        <v>10275</v>
      </c>
      <c r="E489" s="358">
        <f t="shared" si="107"/>
        <v>855.90750000000003</v>
      </c>
      <c r="F489" s="356">
        <v>0</v>
      </c>
      <c r="G489" s="358">
        <v>417</v>
      </c>
      <c r="H489" s="356">
        <f t="shared" si="106"/>
        <v>438.90750000000003</v>
      </c>
      <c r="I489" s="354"/>
      <c r="J489" s="360"/>
      <c r="K489"/>
      <c r="L489" s="1" t="str">
        <f t="shared" si="108"/>
        <v/>
      </c>
    </row>
    <row r="490" spans="2:12" x14ac:dyDescent="0.25">
      <c r="B490" s="354" t="s">
        <v>257</v>
      </c>
      <c r="C490" s="355">
        <v>35827</v>
      </c>
      <c r="D490" s="6">
        <v>10400</v>
      </c>
      <c r="E490" s="358">
        <f t="shared" si="107"/>
        <v>866.31999999999994</v>
      </c>
      <c r="F490" s="356">
        <v>0</v>
      </c>
      <c r="G490" s="358">
        <v>417</v>
      </c>
      <c r="H490" s="356">
        <f t="shared" si="106"/>
        <v>449.31999999999994</v>
      </c>
      <c r="I490" s="354"/>
      <c r="J490" s="360"/>
      <c r="K490"/>
      <c r="L490" s="1" t="str">
        <f t="shared" si="108"/>
        <v/>
      </c>
    </row>
    <row r="491" spans="2:12" x14ac:dyDescent="0.25">
      <c r="B491" s="354" t="s">
        <v>257</v>
      </c>
      <c r="C491" s="355">
        <v>35855</v>
      </c>
      <c r="D491" s="6">
        <v>14275</v>
      </c>
      <c r="E491" s="358">
        <f t="shared" si="107"/>
        <v>1189.1075000000001</v>
      </c>
      <c r="F491" s="356">
        <v>0</v>
      </c>
      <c r="G491" s="358">
        <v>417</v>
      </c>
      <c r="H491" s="356">
        <f t="shared" si="106"/>
        <v>772.10750000000007</v>
      </c>
      <c r="I491" s="354"/>
      <c r="J491" s="360">
        <v>12</v>
      </c>
      <c r="K491" s="370">
        <f>SUM(D480:D491)</f>
        <v>122035</v>
      </c>
      <c r="L491" s="1" t="str">
        <f t="shared" si="108"/>
        <v/>
      </c>
    </row>
    <row r="492" spans="2:12" x14ac:dyDescent="0.25">
      <c r="B492" s="354" t="s">
        <v>257</v>
      </c>
      <c r="C492" s="355">
        <v>35886</v>
      </c>
      <c r="D492" s="6">
        <v>10400</v>
      </c>
      <c r="E492" s="358">
        <f t="shared" si="107"/>
        <v>866.31999999999994</v>
      </c>
      <c r="F492" s="356">
        <v>0</v>
      </c>
      <c r="G492" s="358">
        <v>417</v>
      </c>
      <c r="H492" s="356">
        <f t="shared" si="106"/>
        <v>449.31999999999994</v>
      </c>
      <c r="I492" s="354"/>
      <c r="J492" s="360"/>
      <c r="K492" s="370" t="s">
        <v>54</v>
      </c>
      <c r="L492" s="1" t="str">
        <f t="shared" si="108"/>
        <v/>
      </c>
    </row>
    <row r="493" spans="2:12" x14ac:dyDescent="0.25">
      <c r="B493" s="354" t="s">
        <v>257</v>
      </c>
      <c r="C493" s="355">
        <v>35916</v>
      </c>
      <c r="D493" s="6">
        <v>10882</v>
      </c>
      <c r="E493" s="358">
        <f t="shared" si="107"/>
        <v>906.47059999999999</v>
      </c>
      <c r="F493" s="356">
        <v>0</v>
      </c>
      <c r="G493" s="358">
        <v>417</v>
      </c>
      <c r="H493" s="356">
        <f t="shared" si="106"/>
        <v>489.47059999999999</v>
      </c>
      <c r="I493" s="354"/>
      <c r="J493" s="360"/>
      <c r="K493"/>
      <c r="L493" s="1" t="str">
        <f t="shared" si="108"/>
        <v/>
      </c>
    </row>
    <row r="494" spans="2:12" x14ac:dyDescent="0.25">
      <c r="B494" s="354" t="s">
        <v>257</v>
      </c>
      <c r="C494" s="355">
        <v>35947</v>
      </c>
      <c r="D494" s="6">
        <v>10882</v>
      </c>
      <c r="E494" s="358">
        <f t="shared" si="107"/>
        <v>906.47059999999999</v>
      </c>
      <c r="F494" s="356">
        <v>0</v>
      </c>
      <c r="G494" s="358">
        <v>417</v>
      </c>
      <c r="H494" s="356">
        <f t="shared" si="106"/>
        <v>489.47059999999999</v>
      </c>
      <c r="I494" s="354"/>
      <c r="J494" s="360"/>
      <c r="K494"/>
      <c r="L494" s="1" t="str">
        <f t="shared" si="108"/>
        <v/>
      </c>
    </row>
    <row r="495" spans="2:12" x14ac:dyDescent="0.25">
      <c r="B495" s="354" t="s">
        <v>257</v>
      </c>
      <c r="C495" s="355">
        <v>35977</v>
      </c>
      <c r="D495" s="6">
        <v>10882</v>
      </c>
      <c r="E495" s="358">
        <f t="shared" si="107"/>
        <v>906.47059999999999</v>
      </c>
      <c r="F495" s="356">
        <v>0</v>
      </c>
      <c r="G495" s="358">
        <v>417</v>
      </c>
      <c r="H495" s="356">
        <f t="shared" si="106"/>
        <v>489.47059999999999</v>
      </c>
      <c r="I495" s="354"/>
      <c r="J495" s="360"/>
      <c r="K495"/>
      <c r="L495" s="1" t="str">
        <f t="shared" si="108"/>
        <v/>
      </c>
    </row>
    <row r="496" spans="2:12" x14ac:dyDescent="0.25">
      <c r="B496" s="354" t="s">
        <v>257</v>
      </c>
      <c r="C496" s="355">
        <v>36008</v>
      </c>
      <c r="D496" s="6">
        <v>10882</v>
      </c>
      <c r="E496" s="358">
        <f t="shared" si="107"/>
        <v>906.47059999999999</v>
      </c>
      <c r="F496" s="356">
        <v>0</v>
      </c>
      <c r="G496" s="358">
        <v>417</v>
      </c>
      <c r="H496" s="356">
        <f t="shared" si="106"/>
        <v>489.47059999999999</v>
      </c>
      <c r="I496" s="354"/>
      <c r="J496" s="360"/>
      <c r="K496"/>
      <c r="L496" s="1" t="str">
        <f t="shared" si="108"/>
        <v/>
      </c>
    </row>
    <row r="497" spans="2:12" x14ac:dyDescent="0.25">
      <c r="B497" s="354" t="s">
        <v>257</v>
      </c>
      <c r="C497" s="355">
        <v>36039</v>
      </c>
      <c r="D497" s="6">
        <v>10882</v>
      </c>
      <c r="E497" s="358">
        <f t="shared" si="107"/>
        <v>906.47059999999999</v>
      </c>
      <c r="F497" s="356">
        <v>0</v>
      </c>
      <c r="G497" s="358">
        <v>417</v>
      </c>
      <c r="H497" s="356">
        <f t="shared" si="106"/>
        <v>489.47059999999999</v>
      </c>
      <c r="I497" s="354"/>
      <c r="J497" s="360"/>
      <c r="K497"/>
      <c r="L497" s="1" t="str">
        <f t="shared" si="108"/>
        <v/>
      </c>
    </row>
    <row r="498" spans="2:12" x14ac:dyDescent="0.25">
      <c r="B498" s="354" t="s">
        <v>257</v>
      </c>
      <c r="C498" s="355">
        <v>36069</v>
      </c>
      <c r="D498" s="6">
        <v>10882</v>
      </c>
      <c r="E498" s="358">
        <f t="shared" si="107"/>
        <v>906.47059999999999</v>
      </c>
      <c r="F498" s="356">
        <v>0</v>
      </c>
      <c r="G498" s="358">
        <v>417</v>
      </c>
      <c r="H498" s="356">
        <f t="shared" si="106"/>
        <v>489.47059999999999</v>
      </c>
      <c r="I498" s="354"/>
      <c r="J498" s="360"/>
      <c r="K498"/>
      <c r="L498" s="1" t="str">
        <f t="shared" si="108"/>
        <v/>
      </c>
    </row>
    <row r="499" spans="2:12" x14ac:dyDescent="0.25">
      <c r="B499" s="354" t="s">
        <v>257</v>
      </c>
      <c r="C499" s="355">
        <v>36100</v>
      </c>
      <c r="D499" s="6">
        <v>10882</v>
      </c>
      <c r="E499" s="358">
        <f t="shared" si="107"/>
        <v>906.47059999999999</v>
      </c>
      <c r="F499" s="356">
        <v>0</v>
      </c>
      <c r="G499" s="358">
        <v>417</v>
      </c>
      <c r="H499" s="356">
        <f t="shared" si="106"/>
        <v>489.47059999999999</v>
      </c>
      <c r="I499" s="354"/>
      <c r="J499" s="360"/>
      <c r="K499"/>
      <c r="L499" s="1" t="str">
        <f t="shared" si="108"/>
        <v/>
      </c>
    </row>
    <row r="500" spans="2:12" x14ac:dyDescent="0.25">
      <c r="B500" s="354" t="s">
        <v>257</v>
      </c>
      <c r="C500" s="355">
        <v>36130</v>
      </c>
      <c r="D500" s="6">
        <v>11749</v>
      </c>
      <c r="E500" s="358">
        <f t="shared" si="107"/>
        <v>978.69169999999997</v>
      </c>
      <c r="F500" s="356">
        <v>0</v>
      </c>
      <c r="G500" s="358">
        <v>417</v>
      </c>
      <c r="H500" s="356">
        <f t="shared" si="106"/>
        <v>561.69169999999997</v>
      </c>
      <c r="I500" s="354"/>
      <c r="J500" s="360"/>
      <c r="K500"/>
      <c r="L500" s="1" t="str">
        <f t="shared" si="108"/>
        <v/>
      </c>
    </row>
    <row r="501" spans="2:12" x14ac:dyDescent="0.25">
      <c r="B501" s="354" t="s">
        <v>257</v>
      </c>
      <c r="C501" s="355">
        <v>36161</v>
      </c>
      <c r="D501" s="6">
        <v>11749</v>
      </c>
      <c r="E501" s="358">
        <f t="shared" si="107"/>
        <v>978.69169999999997</v>
      </c>
      <c r="F501" s="356">
        <v>0</v>
      </c>
      <c r="G501" s="358">
        <v>417</v>
      </c>
      <c r="H501" s="356">
        <f t="shared" si="106"/>
        <v>561.69169999999997</v>
      </c>
      <c r="I501" s="354"/>
      <c r="J501" s="360"/>
      <c r="K501"/>
      <c r="L501" s="1" t="str">
        <f t="shared" si="108"/>
        <v/>
      </c>
    </row>
    <row r="502" spans="2:12" x14ac:dyDescent="0.25">
      <c r="B502" s="354" t="s">
        <v>257</v>
      </c>
      <c r="C502" s="355">
        <v>36192</v>
      </c>
      <c r="D502" s="6">
        <v>11891</v>
      </c>
      <c r="E502" s="358">
        <f t="shared" si="107"/>
        <v>990.52030000000002</v>
      </c>
      <c r="F502" s="356">
        <v>0</v>
      </c>
      <c r="G502" s="358">
        <v>417</v>
      </c>
      <c r="H502" s="356">
        <f t="shared" si="106"/>
        <v>573.52030000000002</v>
      </c>
      <c r="I502" s="354"/>
      <c r="J502" s="360"/>
      <c r="K502"/>
      <c r="L502" s="1" t="str">
        <f t="shared" si="108"/>
        <v/>
      </c>
    </row>
    <row r="503" spans="2:12" x14ac:dyDescent="0.25">
      <c r="B503" s="354" t="s">
        <v>257</v>
      </c>
      <c r="C503" s="355">
        <v>36220</v>
      </c>
      <c r="D503" s="6">
        <v>52521</v>
      </c>
      <c r="E503" s="358">
        <f t="shared" si="107"/>
        <v>4374.9993000000004</v>
      </c>
      <c r="F503" s="356">
        <v>0</v>
      </c>
      <c r="G503" s="358">
        <v>417</v>
      </c>
      <c r="H503" s="356">
        <f t="shared" si="106"/>
        <v>3957.9993000000004</v>
      </c>
      <c r="I503" s="361">
        <v>0</v>
      </c>
      <c r="J503" s="360">
        <v>12</v>
      </c>
      <c r="K503" s="370">
        <f>SUM(D492:D503)</f>
        <v>174484</v>
      </c>
      <c r="L503" s="1" t="str">
        <f t="shared" si="108"/>
        <v/>
      </c>
    </row>
    <row r="504" spans="2:12" x14ac:dyDescent="0.25">
      <c r="B504" s="354" t="s">
        <v>257</v>
      </c>
      <c r="C504" s="355">
        <v>36251</v>
      </c>
      <c r="D504" s="6">
        <v>16013</v>
      </c>
      <c r="E504" s="358">
        <f t="shared" si="107"/>
        <v>1333.8829000000001</v>
      </c>
      <c r="F504" s="356">
        <v>0</v>
      </c>
      <c r="G504" s="358">
        <v>417</v>
      </c>
      <c r="H504" s="356">
        <f t="shared" si="106"/>
        <v>916.88290000000006</v>
      </c>
      <c r="I504" s="361">
        <v>0</v>
      </c>
      <c r="J504" s="360"/>
      <c r="K504"/>
      <c r="L504" s="1" t="str">
        <f t="shared" si="108"/>
        <v/>
      </c>
    </row>
    <row r="505" spans="2:12" x14ac:dyDescent="0.25">
      <c r="B505" s="354" t="s">
        <v>257</v>
      </c>
      <c r="C505" s="355">
        <v>36281</v>
      </c>
      <c r="D505" s="12">
        <v>52521</v>
      </c>
      <c r="E505" s="358">
        <f t="shared" si="107"/>
        <v>4374.9993000000004</v>
      </c>
      <c r="F505" s="356">
        <v>0</v>
      </c>
      <c r="G505" s="358">
        <v>417</v>
      </c>
      <c r="H505" s="356">
        <f t="shared" si="106"/>
        <v>3957.9993000000004</v>
      </c>
      <c r="I505" s="361">
        <v>0</v>
      </c>
      <c r="J505" s="360"/>
      <c r="K505"/>
      <c r="L505" s="1" t="str">
        <f t="shared" si="108"/>
        <v/>
      </c>
    </row>
    <row r="506" spans="2:12" x14ac:dyDescent="0.25">
      <c r="B506" s="354" t="s">
        <v>257</v>
      </c>
      <c r="C506" s="355">
        <v>36312</v>
      </c>
      <c r="D506" s="6">
        <v>16013</v>
      </c>
      <c r="E506" s="358">
        <f t="shared" si="107"/>
        <v>1333.8829000000001</v>
      </c>
      <c r="F506" s="356">
        <v>0</v>
      </c>
      <c r="G506" s="358">
        <v>417</v>
      </c>
      <c r="H506" s="356">
        <f t="shared" si="106"/>
        <v>916.88290000000006</v>
      </c>
      <c r="I506" s="361">
        <v>0</v>
      </c>
      <c r="J506" s="360"/>
      <c r="K506"/>
      <c r="L506" s="1" t="str">
        <f t="shared" si="108"/>
        <v/>
      </c>
    </row>
    <row r="507" spans="2:12" x14ac:dyDescent="0.25">
      <c r="B507" s="354" t="s">
        <v>257</v>
      </c>
      <c r="C507" s="355">
        <v>36342</v>
      </c>
      <c r="D507" s="6">
        <v>16013</v>
      </c>
      <c r="E507" s="358">
        <f>SUM(D507*8.33%)</f>
        <v>1333.8829000000001</v>
      </c>
      <c r="F507" s="356">
        <v>0</v>
      </c>
      <c r="G507" s="358">
        <v>417</v>
      </c>
      <c r="H507" s="356">
        <f t="shared" si="106"/>
        <v>916.88290000000006</v>
      </c>
      <c r="I507" s="361">
        <v>0</v>
      </c>
      <c r="J507" s="360"/>
      <c r="K507"/>
      <c r="L507" s="1" t="str">
        <f t="shared" si="108"/>
        <v/>
      </c>
    </row>
    <row r="508" spans="2:12" x14ac:dyDescent="0.25">
      <c r="B508" s="354" t="s">
        <v>257</v>
      </c>
      <c r="C508" s="355">
        <v>36373</v>
      </c>
      <c r="D508" s="6">
        <v>16013</v>
      </c>
      <c r="E508" s="358">
        <f t="shared" si="107"/>
        <v>1333.8829000000001</v>
      </c>
      <c r="F508" s="356">
        <v>0</v>
      </c>
      <c r="G508" s="358">
        <v>417</v>
      </c>
      <c r="H508" s="356">
        <f t="shared" si="106"/>
        <v>916.88290000000006</v>
      </c>
      <c r="I508" s="361">
        <v>0</v>
      </c>
      <c r="J508" s="360"/>
      <c r="K508"/>
      <c r="L508" s="1" t="str">
        <f t="shared" si="108"/>
        <v/>
      </c>
    </row>
    <row r="509" spans="2:12" x14ac:dyDescent="0.25">
      <c r="B509" s="354" t="s">
        <v>257</v>
      </c>
      <c r="C509" s="355">
        <v>36404</v>
      </c>
      <c r="D509" s="6">
        <v>17325</v>
      </c>
      <c r="E509" s="358">
        <f t="shared" si="107"/>
        <v>1443.1724999999999</v>
      </c>
      <c r="F509" s="356">
        <v>0</v>
      </c>
      <c r="G509" s="358">
        <v>417</v>
      </c>
      <c r="H509" s="356">
        <f t="shared" si="106"/>
        <v>1026.1724999999999</v>
      </c>
      <c r="I509" s="361">
        <v>0</v>
      </c>
      <c r="J509" s="360"/>
      <c r="K509"/>
      <c r="L509" s="1" t="str">
        <f t="shared" si="108"/>
        <v/>
      </c>
    </row>
    <row r="510" spans="2:12" x14ac:dyDescent="0.25">
      <c r="B510" s="354" t="s">
        <v>257</v>
      </c>
      <c r="C510" s="355">
        <v>36434</v>
      </c>
      <c r="D510" s="6">
        <v>17325</v>
      </c>
      <c r="E510" s="358">
        <f t="shared" si="107"/>
        <v>1443.1724999999999</v>
      </c>
      <c r="F510" s="356">
        <v>0</v>
      </c>
      <c r="G510" s="358">
        <v>417</v>
      </c>
      <c r="H510" s="356">
        <f t="shared" si="106"/>
        <v>1026.1724999999999</v>
      </c>
      <c r="I510" s="361">
        <v>0</v>
      </c>
      <c r="J510" s="360"/>
      <c r="K510"/>
      <c r="L510" s="1" t="str">
        <f t="shared" si="108"/>
        <v/>
      </c>
    </row>
    <row r="511" spans="2:12" x14ac:dyDescent="0.25">
      <c r="B511" s="354" t="s">
        <v>257</v>
      </c>
      <c r="C511" s="355">
        <v>36465</v>
      </c>
      <c r="D511" s="6">
        <v>17325</v>
      </c>
      <c r="E511" s="358">
        <f t="shared" si="107"/>
        <v>1443.1724999999999</v>
      </c>
      <c r="F511" s="356">
        <v>0</v>
      </c>
      <c r="G511" s="358">
        <v>417</v>
      </c>
      <c r="H511" s="356">
        <f t="shared" si="106"/>
        <v>1026.1724999999999</v>
      </c>
      <c r="I511" s="361">
        <v>0</v>
      </c>
      <c r="J511" s="360"/>
      <c r="K511"/>
      <c r="L511" s="1" t="str">
        <f t="shared" si="108"/>
        <v/>
      </c>
    </row>
    <row r="512" spans="2:12" x14ac:dyDescent="0.25">
      <c r="B512" s="354" t="s">
        <v>257</v>
      </c>
      <c r="C512" s="355">
        <v>36495</v>
      </c>
      <c r="D512" s="6">
        <v>17325</v>
      </c>
      <c r="E512" s="358">
        <f t="shared" si="107"/>
        <v>1443.1724999999999</v>
      </c>
      <c r="F512" s="356">
        <v>0</v>
      </c>
      <c r="G512" s="358">
        <v>417</v>
      </c>
      <c r="H512" s="356">
        <f t="shared" si="106"/>
        <v>1026.1724999999999</v>
      </c>
      <c r="I512" s="361">
        <v>0</v>
      </c>
      <c r="J512" s="360"/>
      <c r="K512"/>
      <c r="L512" s="1" t="str">
        <f t="shared" si="108"/>
        <v/>
      </c>
    </row>
    <row r="513" spans="2:12" x14ac:dyDescent="0.25">
      <c r="B513" s="354" t="s">
        <v>257</v>
      </c>
      <c r="C513" s="355">
        <v>36526</v>
      </c>
      <c r="D513" s="6">
        <v>17325</v>
      </c>
      <c r="E513" s="358">
        <f t="shared" si="107"/>
        <v>1443.1724999999999</v>
      </c>
      <c r="F513" s="356">
        <v>0</v>
      </c>
      <c r="G513" s="358">
        <v>417</v>
      </c>
      <c r="H513" s="356">
        <f t="shared" si="106"/>
        <v>1026.1724999999999</v>
      </c>
      <c r="I513" s="361">
        <v>0</v>
      </c>
      <c r="J513" s="360"/>
      <c r="K513"/>
      <c r="L513" s="1" t="str">
        <f t="shared" si="108"/>
        <v/>
      </c>
    </row>
    <row r="514" spans="2:12" x14ac:dyDescent="0.25">
      <c r="B514" s="354" t="s">
        <v>257</v>
      </c>
      <c r="C514" s="355">
        <v>36557</v>
      </c>
      <c r="D514" s="6">
        <v>17820</v>
      </c>
      <c r="E514" s="358">
        <f t="shared" si="107"/>
        <v>1484.4059999999999</v>
      </c>
      <c r="F514" s="356">
        <v>0</v>
      </c>
      <c r="G514" s="358">
        <v>417</v>
      </c>
      <c r="H514" s="356">
        <f t="shared" si="106"/>
        <v>1067.4059999999999</v>
      </c>
      <c r="I514" s="361">
        <v>0</v>
      </c>
      <c r="J514" s="360"/>
      <c r="K514"/>
      <c r="L514" s="1" t="str">
        <f t="shared" si="108"/>
        <v/>
      </c>
    </row>
    <row r="515" spans="2:12" x14ac:dyDescent="0.25">
      <c r="B515" s="354" t="s">
        <v>257</v>
      </c>
      <c r="C515" s="355">
        <v>36586</v>
      </c>
      <c r="D515" s="6">
        <v>17820</v>
      </c>
      <c r="E515" s="358">
        <f t="shared" si="107"/>
        <v>1484.4059999999999</v>
      </c>
      <c r="F515" s="356">
        <v>0</v>
      </c>
      <c r="G515" s="358">
        <v>417</v>
      </c>
      <c r="H515" s="356">
        <f t="shared" si="106"/>
        <v>1067.4059999999999</v>
      </c>
      <c r="I515" s="361">
        <v>0</v>
      </c>
      <c r="J515" s="360">
        <v>12</v>
      </c>
      <c r="K515" s="370">
        <f>SUM(D504:D515)</f>
        <v>238838</v>
      </c>
      <c r="L515" s="1" t="str">
        <f t="shared" si="108"/>
        <v/>
      </c>
    </row>
    <row r="516" spans="2:12" x14ac:dyDescent="0.25">
      <c r="B516" s="354" t="s">
        <v>257</v>
      </c>
      <c r="C516" s="355">
        <v>36617</v>
      </c>
      <c r="D516" s="6">
        <v>16013</v>
      </c>
      <c r="E516" s="358">
        <f t="shared" si="107"/>
        <v>1333.8829000000001</v>
      </c>
      <c r="F516" s="356">
        <v>0</v>
      </c>
      <c r="G516" s="358">
        <v>417</v>
      </c>
      <c r="H516" s="356">
        <f t="shared" si="106"/>
        <v>916.88290000000006</v>
      </c>
      <c r="I516" s="361">
        <v>0</v>
      </c>
      <c r="J516" s="360"/>
      <c r="K516"/>
      <c r="L516" s="1" t="str">
        <f t="shared" si="108"/>
        <v/>
      </c>
    </row>
    <row r="517" spans="2:12" x14ac:dyDescent="0.25">
      <c r="B517" s="354" t="s">
        <v>257</v>
      </c>
      <c r="C517" s="355">
        <v>36647</v>
      </c>
      <c r="D517" s="6">
        <v>16013</v>
      </c>
      <c r="E517" s="358">
        <f t="shared" si="107"/>
        <v>1333.8829000000001</v>
      </c>
      <c r="F517" s="356">
        <v>0</v>
      </c>
      <c r="G517" s="358">
        <v>417</v>
      </c>
      <c r="H517" s="356">
        <f t="shared" si="106"/>
        <v>916.88290000000006</v>
      </c>
      <c r="I517" s="361">
        <v>0</v>
      </c>
      <c r="J517" s="360"/>
      <c r="K517"/>
      <c r="L517" s="1" t="str">
        <f t="shared" si="108"/>
        <v/>
      </c>
    </row>
    <row r="518" spans="2:12" x14ac:dyDescent="0.25">
      <c r="B518" s="354" t="s">
        <v>257</v>
      </c>
      <c r="C518" s="355">
        <v>36678</v>
      </c>
      <c r="D518" s="6">
        <v>16013</v>
      </c>
      <c r="E518" s="358">
        <f t="shared" si="107"/>
        <v>1333.8829000000001</v>
      </c>
      <c r="F518" s="356">
        <v>0</v>
      </c>
      <c r="G518" s="358">
        <v>417</v>
      </c>
      <c r="H518" s="356">
        <f t="shared" si="106"/>
        <v>916.88290000000006</v>
      </c>
      <c r="I518" s="361">
        <v>0</v>
      </c>
      <c r="J518" s="360"/>
      <c r="K518"/>
      <c r="L518" s="1" t="str">
        <f t="shared" si="108"/>
        <v/>
      </c>
    </row>
    <row r="519" spans="2:12" x14ac:dyDescent="0.25">
      <c r="B519" s="354" t="s">
        <v>257</v>
      </c>
      <c r="C519" s="355">
        <v>36708</v>
      </c>
      <c r="D519" s="6">
        <v>16013</v>
      </c>
      <c r="E519" s="358">
        <f t="shared" si="107"/>
        <v>1333.8829000000001</v>
      </c>
      <c r="F519" s="356">
        <v>0</v>
      </c>
      <c r="G519" s="358">
        <v>417</v>
      </c>
      <c r="H519" s="356">
        <f t="shared" si="106"/>
        <v>916.88290000000006</v>
      </c>
      <c r="I519" s="361">
        <v>0</v>
      </c>
      <c r="J519" s="360"/>
      <c r="K519"/>
      <c r="L519" s="1" t="str">
        <f t="shared" si="108"/>
        <v/>
      </c>
    </row>
    <row r="520" spans="2:12" x14ac:dyDescent="0.25">
      <c r="B520" s="354" t="s">
        <v>257</v>
      </c>
      <c r="C520" s="355">
        <v>36739</v>
      </c>
      <c r="D520" s="6">
        <v>16013</v>
      </c>
      <c r="E520" s="358">
        <f t="shared" si="107"/>
        <v>1333.8829000000001</v>
      </c>
      <c r="F520" s="356">
        <v>0</v>
      </c>
      <c r="G520" s="358">
        <v>417</v>
      </c>
      <c r="H520" s="356">
        <f t="shared" si="106"/>
        <v>916.88290000000006</v>
      </c>
      <c r="I520" s="361">
        <v>0</v>
      </c>
      <c r="J520" s="360"/>
      <c r="K520"/>
      <c r="L520" s="1" t="str">
        <f t="shared" si="108"/>
        <v/>
      </c>
    </row>
    <row r="521" spans="2:12" x14ac:dyDescent="0.25">
      <c r="B521" s="354" t="s">
        <v>257</v>
      </c>
      <c r="C521" s="355">
        <v>36770</v>
      </c>
      <c r="D521" s="6">
        <v>17325</v>
      </c>
      <c r="E521" s="358">
        <f t="shared" si="107"/>
        <v>1443.1724999999999</v>
      </c>
      <c r="F521" s="356">
        <v>0</v>
      </c>
      <c r="G521" s="358">
        <v>417</v>
      </c>
      <c r="H521" s="356">
        <f t="shared" si="106"/>
        <v>1026.1724999999999</v>
      </c>
      <c r="I521" s="361">
        <v>0</v>
      </c>
      <c r="J521" s="360"/>
      <c r="K521"/>
      <c r="L521" s="1" t="str">
        <f t="shared" si="108"/>
        <v/>
      </c>
    </row>
    <row r="522" spans="2:12" x14ac:dyDescent="0.25">
      <c r="B522" s="354" t="s">
        <v>257</v>
      </c>
      <c r="C522" s="355">
        <v>36800</v>
      </c>
      <c r="D522" s="6">
        <v>17325</v>
      </c>
      <c r="E522" s="358">
        <f t="shared" si="107"/>
        <v>1443.1724999999999</v>
      </c>
      <c r="F522" s="356">
        <v>0</v>
      </c>
      <c r="G522" s="358">
        <v>417</v>
      </c>
      <c r="H522" s="356">
        <f t="shared" si="106"/>
        <v>1026.1724999999999</v>
      </c>
      <c r="I522" s="361">
        <v>0</v>
      </c>
      <c r="J522" s="360"/>
      <c r="K522"/>
      <c r="L522" s="1" t="str">
        <f t="shared" si="108"/>
        <v/>
      </c>
    </row>
    <row r="523" spans="2:12" x14ac:dyDescent="0.25">
      <c r="B523" s="354" t="s">
        <v>257</v>
      </c>
      <c r="C523" s="355">
        <v>36831</v>
      </c>
      <c r="D523" s="6">
        <v>17325</v>
      </c>
      <c r="E523" s="358">
        <f t="shared" si="107"/>
        <v>1443.1724999999999</v>
      </c>
      <c r="F523" s="356">
        <v>0</v>
      </c>
      <c r="G523" s="358">
        <v>417</v>
      </c>
      <c r="H523" s="356">
        <f t="shared" si="106"/>
        <v>1026.1724999999999</v>
      </c>
      <c r="I523" s="361">
        <v>0</v>
      </c>
      <c r="J523" s="360"/>
      <c r="K523"/>
      <c r="L523" s="1" t="str">
        <f t="shared" si="108"/>
        <v/>
      </c>
    </row>
    <row r="524" spans="2:12" x14ac:dyDescent="0.25">
      <c r="B524" s="354" t="s">
        <v>257</v>
      </c>
      <c r="C524" s="355">
        <v>36861</v>
      </c>
      <c r="D524" s="6">
        <v>17325</v>
      </c>
      <c r="E524" s="358">
        <f t="shared" si="107"/>
        <v>1443.1724999999999</v>
      </c>
      <c r="F524" s="356">
        <v>0</v>
      </c>
      <c r="G524" s="358">
        <v>417</v>
      </c>
      <c r="H524" s="356">
        <f t="shared" si="106"/>
        <v>1026.1724999999999</v>
      </c>
      <c r="I524" s="361">
        <v>0</v>
      </c>
      <c r="J524" s="360"/>
      <c r="K524"/>
      <c r="L524" s="1" t="str">
        <f t="shared" si="108"/>
        <v/>
      </c>
    </row>
    <row r="525" spans="2:12" x14ac:dyDescent="0.25">
      <c r="B525" s="354" t="s">
        <v>257</v>
      </c>
      <c r="C525" s="355">
        <v>36892</v>
      </c>
      <c r="D525" s="6">
        <v>17325</v>
      </c>
      <c r="E525" s="358">
        <f t="shared" si="107"/>
        <v>1443.1724999999999</v>
      </c>
      <c r="F525" s="356">
        <v>0</v>
      </c>
      <c r="G525" s="358">
        <v>417</v>
      </c>
      <c r="H525" s="356">
        <f t="shared" si="106"/>
        <v>1026.1724999999999</v>
      </c>
      <c r="I525" s="361">
        <v>0</v>
      </c>
      <c r="J525" s="360"/>
      <c r="K525"/>
      <c r="L525" s="1" t="str">
        <f t="shared" si="108"/>
        <v/>
      </c>
    </row>
    <row r="526" spans="2:12" x14ac:dyDescent="0.25">
      <c r="B526" s="354" t="s">
        <v>257</v>
      </c>
      <c r="C526" s="355">
        <v>36923</v>
      </c>
      <c r="D526" s="6">
        <v>17820</v>
      </c>
      <c r="E526" s="358">
        <f t="shared" si="107"/>
        <v>1484.4059999999999</v>
      </c>
      <c r="F526" s="356">
        <v>0</v>
      </c>
      <c r="G526" s="358">
        <v>417</v>
      </c>
      <c r="H526" s="356">
        <f t="shared" si="106"/>
        <v>1067.4059999999999</v>
      </c>
      <c r="I526" s="361">
        <v>0</v>
      </c>
      <c r="J526" s="360"/>
      <c r="K526"/>
      <c r="L526" s="1" t="str">
        <f t="shared" si="108"/>
        <v/>
      </c>
    </row>
    <row r="527" spans="2:12" x14ac:dyDescent="0.25">
      <c r="B527" s="354" t="s">
        <v>257</v>
      </c>
      <c r="C527" s="355">
        <v>36951</v>
      </c>
      <c r="D527" s="6">
        <v>17820</v>
      </c>
      <c r="E527" s="358">
        <f t="shared" si="107"/>
        <v>1484.4059999999999</v>
      </c>
      <c r="F527" s="356">
        <v>0</v>
      </c>
      <c r="G527" s="358">
        <v>417</v>
      </c>
      <c r="H527" s="356">
        <f t="shared" si="106"/>
        <v>1067.4059999999999</v>
      </c>
      <c r="I527" s="361">
        <v>0</v>
      </c>
      <c r="J527" s="362" t="s">
        <v>256</v>
      </c>
      <c r="K527" s="370">
        <f>SUM(D516:D527)</f>
        <v>202330</v>
      </c>
      <c r="L527" s="1" t="str">
        <f t="shared" si="108"/>
        <v/>
      </c>
    </row>
    <row r="528" spans="2:12" x14ac:dyDescent="0.25">
      <c r="B528" s="354" t="s">
        <v>257</v>
      </c>
      <c r="C528" s="355">
        <v>36982</v>
      </c>
      <c r="D528" s="6">
        <v>19148</v>
      </c>
      <c r="E528" s="358">
        <f t="shared" si="107"/>
        <v>1595.0283999999999</v>
      </c>
      <c r="F528" s="356">
        <v>0</v>
      </c>
      <c r="G528" s="358">
        <v>417</v>
      </c>
      <c r="H528" s="356">
        <f t="shared" ref="H528:H591" si="109">SUM(E528-G528)</f>
        <v>1178.0283999999999</v>
      </c>
      <c r="I528" s="361">
        <v>0</v>
      </c>
      <c r="J528" s="360"/>
      <c r="K528"/>
      <c r="L528" s="1" t="str">
        <f t="shared" si="108"/>
        <v/>
      </c>
    </row>
    <row r="529" spans="2:12" x14ac:dyDescent="0.25">
      <c r="B529" s="354" t="s">
        <v>257</v>
      </c>
      <c r="C529" s="355">
        <v>37012</v>
      </c>
      <c r="D529" s="6">
        <v>19148</v>
      </c>
      <c r="E529" s="358">
        <f t="shared" ref="E529:E588" si="110">SUM(D529*8.33%)</f>
        <v>1595.0283999999999</v>
      </c>
      <c r="F529" s="356">
        <v>0</v>
      </c>
      <c r="G529" s="358">
        <v>417</v>
      </c>
      <c r="H529" s="356">
        <f t="shared" si="109"/>
        <v>1178.0283999999999</v>
      </c>
      <c r="I529" s="361">
        <v>0</v>
      </c>
      <c r="J529" s="360"/>
      <c r="K529"/>
      <c r="L529" s="1" t="str">
        <f t="shared" ref="L529:L592" si="111">IF(D529=K529,"MATCH","")</f>
        <v/>
      </c>
    </row>
    <row r="530" spans="2:12" x14ac:dyDescent="0.25">
      <c r="B530" s="354" t="s">
        <v>257</v>
      </c>
      <c r="C530" s="355">
        <v>37043</v>
      </c>
      <c r="D530" s="6">
        <v>19148</v>
      </c>
      <c r="E530" s="358">
        <f t="shared" si="110"/>
        <v>1595.0283999999999</v>
      </c>
      <c r="F530" s="356">
        <v>0</v>
      </c>
      <c r="G530" s="358">
        <v>541</v>
      </c>
      <c r="H530" s="356">
        <f t="shared" si="109"/>
        <v>1054.0283999999999</v>
      </c>
      <c r="I530" s="361">
        <v>0</v>
      </c>
      <c r="J530" s="360"/>
      <c r="K530"/>
      <c r="L530" s="1" t="str">
        <f t="shared" si="111"/>
        <v/>
      </c>
    </row>
    <row r="531" spans="2:12" x14ac:dyDescent="0.25">
      <c r="B531" s="354" t="s">
        <v>257</v>
      </c>
      <c r="C531" s="355">
        <v>37073</v>
      </c>
      <c r="D531" s="6">
        <v>19148</v>
      </c>
      <c r="E531" s="358">
        <f t="shared" si="110"/>
        <v>1595.0283999999999</v>
      </c>
      <c r="F531" s="356">
        <v>0</v>
      </c>
      <c r="G531" s="358">
        <v>541</v>
      </c>
      <c r="H531" s="356">
        <f t="shared" si="109"/>
        <v>1054.0283999999999</v>
      </c>
      <c r="I531" s="361">
        <v>0</v>
      </c>
      <c r="J531" s="360"/>
      <c r="K531"/>
      <c r="L531" s="1" t="str">
        <f t="shared" si="111"/>
        <v/>
      </c>
    </row>
    <row r="532" spans="2:12" x14ac:dyDescent="0.25">
      <c r="B532" s="354" t="s">
        <v>257</v>
      </c>
      <c r="C532" s="355">
        <v>37104</v>
      </c>
      <c r="D532" s="6">
        <v>19564</v>
      </c>
      <c r="E532" s="358">
        <f t="shared" si="110"/>
        <v>1629.6812</v>
      </c>
      <c r="F532" s="356">
        <v>0</v>
      </c>
      <c r="G532" s="358">
        <v>541</v>
      </c>
      <c r="H532" s="356">
        <f t="shared" si="109"/>
        <v>1088.6812</v>
      </c>
      <c r="I532" s="361">
        <v>0</v>
      </c>
      <c r="J532" s="360"/>
      <c r="K532"/>
      <c r="L532" s="1" t="str">
        <f t="shared" si="111"/>
        <v/>
      </c>
    </row>
    <row r="533" spans="2:12" x14ac:dyDescent="0.25">
      <c r="B533" s="354" t="s">
        <v>257</v>
      </c>
      <c r="C533" s="355">
        <v>37135</v>
      </c>
      <c r="D533" s="6">
        <v>19564</v>
      </c>
      <c r="E533" s="358">
        <f t="shared" si="110"/>
        <v>1629.6812</v>
      </c>
      <c r="F533" s="356">
        <v>0</v>
      </c>
      <c r="G533" s="358">
        <v>541</v>
      </c>
      <c r="H533" s="356">
        <f t="shared" si="109"/>
        <v>1088.6812</v>
      </c>
      <c r="I533" s="361">
        <v>0</v>
      </c>
      <c r="J533" s="360"/>
      <c r="K533"/>
      <c r="L533" s="1" t="str">
        <f t="shared" si="111"/>
        <v/>
      </c>
    </row>
    <row r="534" spans="2:12" x14ac:dyDescent="0.25">
      <c r="B534" s="354" t="s">
        <v>257</v>
      </c>
      <c r="C534" s="355">
        <v>37165</v>
      </c>
      <c r="D534" s="6">
        <v>19564</v>
      </c>
      <c r="E534" s="358">
        <f t="shared" si="110"/>
        <v>1629.6812</v>
      </c>
      <c r="F534" s="356">
        <v>0</v>
      </c>
      <c r="G534" s="358">
        <v>541</v>
      </c>
      <c r="H534" s="356">
        <f t="shared" si="109"/>
        <v>1088.6812</v>
      </c>
      <c r="I534" s="361">
        <v>0</v>
      </c>
      <c r="J534" s="360"/>
      <c r="K534"/>
      <c r="L534" s="1" t="str">
        <f t="shared" si="111"/>
        <v/>
      </c>
    </row>
    <row r="535" spans="2:12" x14ac:dyDescent="0.25">
      <c r="B535" s="354" t="s">
        <v>257</v>
      </c>
      <c r="C535" s="355">
        <v>37196</v>
      </c>
      <c r="D535" s="6">
        <v>19564</v>
      </c>
      <c r="E535" s="358">
        <f t="shared" si="110"/>
        <v>1629.6812</v>
      </c>
      <c r="F535" s="356">
        <v>0</v>
      </c>
      <c r="G535" s="358">
        <v>541</v>
      </c>
      <c r="H535" s="356">
        <f t="shared" si="109"/>
        <v>1088.6812</v>
      </c>
      <c r="I535" s="361">
        <v>0</v>
      </c>
      <c r="J535" s="360"/>
      <c r="K535"/>
      <c r="L535" s="1" t="str">
        <f t="shared" si="111"/>
        <v/>
      </c>
    </row>
    <row r="536" spans="2:12" x14ac:dyDescent="0.25">
      <c r="B536" s="354" t="s">
        <v>257</v>
      </c>
      <c r="C536" s="355">
        <v>37226</v>
      </c>
      <c r="D536" s="6">
        <v>19564</v>
      </c>
      <c r="E536" s="358">
        <f t="shared" si="110"/>
        <v>1629.6812</v>
      </c>
      <c r="F536" s="356">
        <v>0</v>
      </c>
      <c r="G536" s="358">
        <v>541</v>
      </c>
      <c r="H536" s="356">
        <f t="shared" si="109"/>
        <v>1088.6812</v>
      </c>
      <c r="I536" s="361">
        <v>0</v>
      </c>
      <c r="J536" s="360"/>
      <c r="K536"/>
      <c r="L536" s="1" t="str">
        <f t="shared" si="111"/>
        <v/>
      </c>
    </row>
    <row r="537" spans="2:12" x14ac:dyDescent="0.25">
      <c r="B537" s="354" t="s">
        <v>257</v>
      </c>
      <c r="C537" s="355">
        <v>37257</v>
      </c>
      <c r="D537" s="6">
        <v>19564</v>
      </c>
      <c r="E537" s="358">
        <f t="shared" si="110"/>
        <v>1629.6812</v>
      </c>
      <c r="F537" s="356">
        <v>0</v>
      </c>
      <c r="G537" s="358">
        <v>541</v>
      </c>
      <c r="H537" s="356">
        <f t="shared" si="109"/>
        <v>1088.6812</v>
      </c>
      <c r="I537" s="361">
        <v>0</v>
      </c>
      <c r="J537" s="360"/>
      <c r="K537"/>
      <c r="L537" s="1" t="str">
        <f t="shared" si="111"/>
        <v/>
      </c>
    </row>
    <row r="538" spans="2:12" x14ac:dyDescent="0.25">
      <c r="B538" s="354" t="s">
        <v>257</v>
      </c>
      <c r="C538" s="355">
        <v>37288</v>
      </c>
      <c r="D538" s="6">
        <v>20093</v>
      </c>
      <c r="E538" s="358">
        <f t="shared" si="110"/>
        <v>1673.7468999999999</v>
      </c>
      <c r="F538" s="356">
        <v>0</v>
      </c>
      <c r="G538" s="358">
        <v>541</v>
      </c>
      <c r="H538" s="356">
        <f t="shared" si="109"/>
        <v>1132.7468999999999</v>
      </c>
      <c r="I538" s="361">
        <v>0</v>
      </c>
      <c r="J538" s="360"/>
      <c r="K538"/>
      <c r="L538" s="1" t="str">
        <f t="shared" si="111"/>
        <v/>
      </c>
    </row>
    <row r="539" spans="2:12" x14ac:dyDescent="0.25">
      <c r="B539" s="354" t="s">
        <v>257</v>
      </c>
      <c r="C539" s="355">
        <v>37316</v>
      </c>
      <c r="D539" s="6">
        <v>20093</v>
      </c>
      <c r="E539" s="358">
        <f t="shared" si="110"/>
        <v>1673.7468999999999</v>
      </c>
      <c r="F539" s="356">
        <v>0</v>
      </c>
      <c r="G539" s="358">
        <v>541</v>
      </c>
      <c r="H539" s="356">
        <f t="shared" si="109"/>
        <v>1132.7468999999999</v>
      </c>
      <c r="I539" s="361">
        <v>0</v>
      </c>
      <c r="J539" s="360">
        <v>9.5</v>
      </c>
      <c r="K539" s="370">
        <f>SUM(D528:D539)</f>
        <v>234162</v>
      </c>
      <c r="L539" s="1" t="str">
        <f t="shared" si="111"/>
        <v/>
      </c>
    </row>
    <row r="540" spans="2:12" x14ac:dyDescent="0.25">
      <c r="B540" s="354" t="s">
        <v>257</v>
      </c>
      <c r="C540" s="355">
        <v>37347</v>
      </c>
      <c r="D540" s="6">
        <v>20093</v>
      </c>
      <c r="E540" s="358">
        <f t="shared" si="110"/>
        <v>1673.7468999999999</v>
      </c>
      <c r="F540" s="356">
        <v>0</v>
      </c>
      <c r="G540" s="358">
        <v>541</v>
      </c>
      <c r="H540" s="356">
        <f t="shared" si="109"/>
        <v>1132.7468999999999</v>
      </c>
      <c r="I540" s="361">
        <v>0</v>
      </c>
      <c r="J540" s="361">
        <f t="shared" ref="J540:J555" si="112">SUM(I540*9.5%/12)</f>
        <v>0</v>
      </c>
      <c r="K540"/>
      <c r="L540" s="1" t="str">
        <f t="shared" si="111"/>
        <v/>
      </c>
    </row>
    <row r="541" spans="2:12" x14ac:dyDescent="0.25">
      <c r="B541" s="354" t="s">
        <v>257</v>
      </c>
      <c r="C541" s="355">
        <v>37377</v>
      </c>
      <c r="D541" s="6">
        <v>20093</v>
      </c>
      <c r="E541" s="358">
        <f t="shared" si="110"/>
        <v>1673.7468999999999</v>
      </c>
      <c r="F541" s="356">
        <v>0</v>
      </c>
      <c r="G541" s="358">
        <v>541</v>
      </c>
      <c r="H541" s="356">
        <f t="shared" si="109"/>
        <v>1132.7468999999999</v>
      </c>
      <c r="I541" s="361">
        <v>0</v>
      </c>
      <c r="J541" s="361">
        <f t="shared" si="112"/>
        <v>0</v>
      </c>
      <c r="K541"/>
      <c r="L541" s="1" t="str">
        <f t="shared" si="111"/>
        <v/>
      </c>
    </row>
    <row r="542" spans="2:12" x14ac:dyDescent="0.25">
      <c r="B542" s="354" t="s">
        <v>257</v>
      </c>
      <c r="C542" s="355">
        <v>37408</v>
      </c>
      <c r="D542" s="6">
        <v>20093</v>
      </c>
      <c r="E542" s="358">
        <f t="shared" si="110"/>
        <v>1673.7468999999999</v>
      </c>
      <c r="F542" s="356">
        <v>0</v>
      </c>
      <c r="G542" s="358">
        <v>541</v>
      </c>
      <c r="H542" s="356">
        <f t="shared" si="109"/>
        <v>1132.7468999999999</v>
      </c>
      <c r="I542" s="361">
        <v>0</v>
      </c>
      <c r="J542" s="361">
        <f t="shared" si="112"/>
        <v>0</v>
      </c>
      <c r="K542"/>
      <c r="L542" s="1" t="str">
        <f t="shared" si="111"/>
        <v/>
      </c>
    </row>
    <row r="543" spans="2:12" x14ac:dyDescent="0.25">
      <c r="B543" s="354" t="s">
        <v>257</v>
      </c>
      <c r="C543" s="355">
        <v>37438</v>
      </c>
      <c r="D543" s="6">
        <v>20093</v>
      </c>
      <c r="E543" s="358">
        <f t="shared" si="110"/>
        <v>1673.7468999999999</v>
      </c>
      <c r="F543" s="356">
        <v>0</v>
      </c>
      <c r="G543" s="358">
        <v>541</v>
      </c>
      <c r="H543" s="356">
        <f t="shared" si="109"/>
        <v>1132.7468999999999</v>
      </c>
      <c r="I543" s="361">
        <v>0</v>
      </c>
      <c r="J543" s="361">
        <f t="shared" si="112"/>
        <v>0</v>
      </c>
      <c r="K543"/>
      <c r="L543" s="1" t="str">
        <f t="shared" si="111"/>
        <v/>
      </c>
    </row>
    <row r="544" spans="2:12" x14ac:dyDescent="0.25">
      <c r="B544" s="354" t="s">
        <v>257</v>
      </c>
      <c r="C544" s="355">
        <v>37469</v>
      </c>
      <c r="D544" s="6">
        <v>20093</v>
      </c>
      <c r="E544" s="358">
        <f t="shared" si="110"/>
        <v>1673.7468999999999</v>
      </c>
      <c r="F544" s="356">
        <v>0</v>
      </c>
      <c r="G544" s="358">
        <v>541</v>
      </c>
      <c r="H544" s="356">
        <f t="shared" si="109"/>
        <v>1132.7468999999999</v>
      </c>
      <c r="I544" s="361">
        <v>0</v>
      </c>
      <c r="J544" s="361">
        <f t="shared" si="112"/>
        <v>0</v>
      </c>
      <c r="K544"/>
      <c r="L544" s="1" t="str">
        <f t="shared" si="111"/>
        <v/>
      </c>
    </row>
    <row r="545" spans="2:12" x14ac:dyDescent="0.25">
      <c r="B545" s="354" t="s">
        <v>257</v>
      </c>
      <c r="C545" s="355">
        <v>37500</v>
      </c>
      <c r="D545" s="6">
        <v>20093</v>
      </c>
      <c r="E545" s="358">
        <f t="shared" si="110"/>
        <v>1673.7468999999999</v>
      </c>
      <c r="F545" s="356">
        <v>0</v>
      </c>
      <c r="G545" s="358">
        <v>541</v>
      </c>
      <c r="H545" s="356">
        <f t="shared" si="109"/>
        <v>1132.7468999999999</v>
      </c>
      <c r="I545" s="361">
        <v>0</v>
      </c>
      <c r="J545" s="361">
        <f t="shared" si="112"/>
        <v>0</v>
      </c>
      <c r="K545"/>
      <c r="L545" s="1" t="str">
        <f t="shared" si="111"/>
        <v/>
      </c>
    </row>
    <row r="546" spans="2:12" x14ac:dyDescent="0.25">
      <c r="B546" s="354" t="s">
        <v>257</v>
      </c>
      <c r="C546" s="355">
        <v>37530</v>
      </c>
      <c r="D546" s="6">
        <v>20093</v>
      </c>
      <c r="E546" s="358">
        <f t="shared" si="110"/>
        <v>1673.7468999999999</v>
      </c>
      <c r="F546" s="356">
        <v>0</v>
      </c>
      <c r="G546" s="358">
        <v>541</v>
      </c>
      <c r="H546" s="356">
        <f t="shared" si="109"/>
        <v>1132.7468999999999</v>
      </c>
      <c r="I546" s="361">
        <v>0</v>
      </c>
      <c r="J546" s="361">
        <f t="shared" si="112"/>
        <v>0</v>
      </c>
      <c r="K546"/>
      <c r="L546" s="1" t="str">
        <f t="shared" si="111"/>
        <v/>
      </c>
    </row>
    <row r="547" spans="2:12" x14ac:dyDescent="0.25">
      <c r="B547" s="354" t="s">
        <v>257</v>
      </c>
      <c r="C547" s="355">
        <v>37561</v>
      </c>
      <c r="D547" s="6">
        <v>20093</v>
      </c>
      <c r="E547" s="358">
        <f t="shared" si="110"/>
        <v>1673.7468999999999</v>
      </c>
      <c r="F547" s="356">
        <v>0</v>
      </c>
      <c r="G547" s="358">
        <v>541</v>
      </c>
      <c r="H547" s="356">
        <f t="shared" si="109"/>
        <v>1132.7468999999999</v>
      </c>
      <c r="I547" s="361">
        <v>0</v>
      </c>
      <c r="J547" s="361">
        <f t="shared" si="112"/>
        <v>0</v>
      </c>
      <c r="K547"/>
      <c r="L547" s="1" t="str">
        <f t="shared" si="111"/>
        <v/>
      </c>
    </row>
    <row r="548" spans="2:12" x14ac:dyDescent="0.25">
      <c r="B548" s="354" t="s">
        <v>257</v>
      </c>
      <c r="C548" s="355">
        <v>37591</v>
      </c>
      <c r="D548" s="6">
        <v>20093</v>
      </c>
      <c r="E548" s="358">
        <f t="shared" si="110"/>
        <v>1673.7468999999999</v>
      </c>
      <c r="F548" s="356">
        <v>0</v>
      </c>
      <c r="G548" s="358">
        <v>541</v>
      </c>
      <c r="H548" s="356">
        <f t="shared" si="109"/>
        <v>1132.7468999999999</v>
      </c>
      <c r="I548" s="361">
        <v>0</v>
      </c>
      <c r="J548" s="361">
        <f t="shared" si="112"/>
        <v>0</v>
      </c>
      <c r="K548"/>
      <c r="L548" s="1" t="str">
        <f t="shared" si="111"/>
        <v/>
      </c>
    </row>
    <row r="549" spans="2:12" x14ac:dyDescent="0.25">
      <c r="B549" s="354" t="s">
        <v>257</v>
      </c>
      <c r="C549" s="355">
        <v>37622</v>
      </c>
      <c r="D549" s="6">
        <v>20093</v>
      </c>
      <c r="E549" s="358">
        <f t="shared" si="110"/>
        <v>1673.7468999999999</v>
      </c>
      <c r="F549" s="356">
        <v>0</v>
      </c>
      <c r="G549" s="358">
        <v>541</v>
      </c>
      <c r="H549" s="356">
        <f t="shared" si="109"/>
        <v>1132.7468999999999</v>
      </c>
      <c r="I549" s="361">
        <v>0</v>
      </c>
      <c r="J549" s="361">
        <f t="shared" si="112"/>
        <v>0</v>
      </c>
      <c r="K549"/>
      <c r="L549" s="1" t="str">
        <f t="shared" si="111"/>
        <v/>
      </c>
    </row>
    <row r="550" spans="2:12" x14ac:dyDescent="0.25">
      <c r="B550" s="354" t="s">
        <v>257</v>
      </c>
      <c r="C550" s="355">
        <v>37653</v>
      </c>
      <c r="D550" s="6">
        <v>20621</v>
      </c>
      <c r="E550" s="358">
        <f t="shared" si="110"/>
        <v>1717.7293</v>
      </c>
      <c r="F550" s="356">
        <v>0</v>
      </c>
      <c r="G550" s="358">
        <v>541</v>
      </c>
      <c r="H550" s="356">
        <f t="shared" si="109"/>
        <v>1176.7293</v>
      </c>
      <c r="I550" s="361">
        <v>0</v>
      </c>
      <c r="J550" s="361">
        <f t="shared" si="112"/>
        <v>0</v>
      </c>
      <c r="K550"/>
      <c r="L550" s="1" t="str">
        <f t="shared" si="111"/>
        <v/>
      </c>
    </row>
    <row r="551" spans="2:12" x14ac:dyDescent="0.25">
      <c r="B551" s="354" t="s">
        <v>257</v>
      </c>
      <c r="C551" s="355">
        <v>37681</v>
      </c>
      <c r="D551" s="6">
        <v>20621</v>
      </c>
      <c r="E551" s="358">
        <f t="shared" si="110"/>
        <v>1717.7293</v>
      </c>
      <c r="F551" s="356">
        <v>0</v>
      </c>
      <c r="G551" s="358">
        <v>541</v>
      </c>
      <c r="H551" s="356">
        <f t="shared" si="109"/>
        <v>1176.7293</v>
      </c>
      <c r="I551" s="361">
        <v>0</v>
      </c>
      <c r="J551" s="361">
        <f t="shared" si="112"/>
        <v>0</v>
      </c>
      <c r="K551" s="370">
        <f>SUM(D540:D551)</f>
        <v>242172</v>
      </c>
      <c r="L551" s="1" t="str">
        <f t="shared" si="111"/>
        <v/>
      </c>
    </row>
    <row r="552" spans="2:12" x14ac:dyDescent="0.25">
      <c r="B552" s="354" t="s">
        <v>257</v>
      </c>
      <c r="C552" s="355">
        <v>37712</v>
      </c>
      <c r="D552" s="6">
        <v>20621</v>
      </c>
      <c r="E552" s="358">
        <f t="shared" si="110"/>
        <v>1717.7293</v>
      </c>
      <c r="F552" s="356">
        <v>0</v>
      </c>
      <c r="G552" s="358">
        <v>541</v>
      </c>
      <c r="H552" s="356">
        <f t="shared" si="109"/>
        <v>1176.7293</v>
      </c>
      <c r="I552" s="361">
        <v>0</v>
      </c>
      <c r="J552" s="361">
        <f t="shared" si="112"/>
        <v>0</v>
      </c>
      <c r="K552"/>
      <c r="L552" s="1" t="str">
        <f t="shared" si="111"/>
        <v/>
      </c>
    </row>
    <row r="553" spans="2:12" x14ac:dyDescent="0.25">
      <c r="B553" s="354" t="s">
        <v>257</v>
      </c>
      <c r="C553" s="355">
        <v>37742</v>
      </c>
      <c r="D553" s="6">
        <v>20621</v>
      </c>
      <c r="E553" s="358">
        <f t="shared" si="110"/>
        <v>1717.7293</v>
      </c>
      <c r="F553" s="356">
        <v>0</v>
      </c>
      <c r="G553" s="358">
        <v>541</v>
      </c>
      <c r="H553" s="356">
        <f t="shared" si="109"/>
        <v>1176.7293</v>
      </c>
      <c r="I553" s="361">
        <v>0</v>
      </c>
      <c r="J553" s="361">
        <f t="shared" si="112"/>
        <v>0</v>
      </c>
      <c r="K553"/>
      <c r="L553" s="1" t="str">
        <f t="shared" si="111"/>
        <v/>
      </c>
    </row>
    <row r="554" spans="2:12" x14ac:dyDescent="0.25">
      <c r="B554" s="354" t="s">
        <v>257</v>
      </c>
      <c r="C554" s="355">
        <v>37773</v>
      </c>
      <c r="D554" s="6">
        <v>20621</v>
      </c>
      <c r="E554" s="358">
        <f t="shared" si="110"/>
        <v>1717.7293</v>
      </c>
      <c r="F554" s="356">
        <v>0</v>
      </c>
      <c r="G554" s="358">
        <v>541</v>
      </c>
      <c r="H554" s="356">
        <f t="shared" si="109"/>
        <v>1176.7293</v>
      </c>
      <c r="I554" s="361">
        <v>0</v>
      </c>
      <c r="J554" s="361">
        <f t="shared" si="112"/>
        <v>0</v>
      </c>
      <c r="K554"/>
      <c r="L554" s="1" t="str">
        <f t="shared" si="111"/>
        <v/>
      </c>
    </row>
    <row r="555" spans="2:12" x14ac:dyDescent="0.25">
      <c r="B555" s="354" t="s">
        <v>257</v>
      </c>
      <c r="C555" s="355">
        <v>37803</v>
      </c>
      <c r="D555" s="6">
        <v>20621</v>
      </c>
      <c r="E555" s="358">
        <f t="shared" si="110"/>
        <v>1717.7293</v>
      </c>
      <c r="F555" s="356">
        <v>0</v>
      </c>
      <c r="G555" s="358">
        <v>541</v>
      </c>
      <c r="H555" s="356">
        <f t="shared" si="109"/>
        <v>1176.7293</v>
      </c>
      <c r="I555" s="361">
        <v>0</v>
      </c>
      <c r="J555" s="361">
        <f t="shared" si="112"/>
        <v>0</v>
      </c>
      <c r="K555"/>
      <c r="L555" s="1" t="str">
        <f t="shared" si="111"/>
        <v/>
      </c>
    </row>
    <row r="556" spans="2:12" x14ac:dyDescent="0.25">
      <c r="B556" s="354" t="s">
        <v>257</v>
      </c>
      <c r="C556" s="355">
        <v>37834</v>
      </c>
      <c r="D556" s="6">
        <v>20621</v>
      </c>
      <c r="E556" s="358">
        <f t="shared" si="110"/>
        <v>1717.7293</v>
      </c>
      <c r="F556" s="356">
        <v>0</v>
      </c>
      <c r="G556" s="358">
        <v>541</v>
      </c>
      <c r="H556" s="356">
        <f t="shared" si="109"/>
        <v>1176.7293</v>
      </c>
      <c r="I556" s="361">
        <v>0</v>
      </c>
      <c r="J556" s="361">
        <f t="shared" ref="J556:J571" si="113">SUM(I556*9.5%/12)</f>
        <v>0</v>
      </c>
      <c r="K556"/>
      <c r="L556" s="1" t="str">
        <f t="shared" si="111"/>
        <v/>
      </c>
    </row>
    <row r="557" spans="2:12" x14ac:dyDescent="0.25">
      <c r="B557" s="354" t="s">
        <v>257</v>
      </c>
      <c r="C557" s="355">
        <v>37865</v>
      </c>
      <c r="D557" s="6">
        <v>20621</v>
      </c>
      <c r="E557" s="358">
        <f t="shared" si="110"/>
        <v>1717.7293</v>
      </c>
      <c r="F557" s="356">
        <v>0</v>
      </c>
      <c r="G557" s="358">
        <v>541</v>
      </c>
      <c r="H557" s="356">
        <f t="shared" si="109"/>
        <v>1176.7293</v>
      </c>
      <c r="I557" s="361">
        <v>0</v>
      </c>
      <c r="J557" s="361">
        <f t="shared" si="113"/>
        <v>0</v>
      </c>
      <c r="K557"/>
      <c r="L557" s="1" t="str">
        <f t="shared" si="111"/>
        <v/>
      </c>
    </row>
    <row r="558" spans="2:12" x14ac:dyDescent="0.25">
      <c r="B558" s="354" t="s">
        <v>257</v>
      </c>
      <c r="C558" s="355">
        <v>37895</v>
      </c>
      <c r="D558" s="6">
        <v>20621</v>
      </c>
      <c r="E558" s="358">
        <f t="shared" si="110"/>
        <v>1717.7293</v>
      </c>
      <c r="F558" s="356">
        <v>0</v>
      </c>
      <c r="G558" s="358">
        <v>541</v>
      </c>
      <c r="H558" s="356">
        <f t="shared" si="109"/>
        <v>1176.7293</v>
      </c>
      <c r="I558" s="361">
        <v>0</v>
      </c>
      <c r="J558" s="361">
        <f t="shared" si="113"/>
        <v>0</v>
      </c>
      <c r="K558"/>
      <c r="L558" s="1" t="str">
        <f t="shared" si="111"/>
        <v/>
      </c>
    </row>
    <row r="559" spans="2:12" x14ac:dyDescent="0.25">
      <c r="B559" s="354" t="s">
        <v>257</v>
      </c>
      <c r="C559" s="355">
        <v>37926</v>
      </c>
      <c r="D559" s="6">
        <v>20621</v>
      </c>
      <c r="E559" s="358">
        <f t="shared" si="110"/>
        <v>1717.7293</v>
      </c>
      <c r="F559" s="356">
        <v>0</v>
      </c>
      <c r="G559" s="358">
        <v>541</v>
      </c>
      <c r="H559" s="356">
        <f t="shared" si="109"/>
        <v>1176.7293</v>
      </c>
      <c r="I559" s="361">
        <v>0</v>
      </c>
      <c r="J559" s="361">
        <f t="shared" si="113"/>
        <v>0</v>
      </c>
      <c r="K559"/>
      <c r="L559" s="1" t="str">
        <f t="shared" si="111"/>
        <v/>
      </c>
    </row>
    <row r="560" spans="2:12" x14ac:dyDescent="0.25">
      <c r="B560" s="354" t="s">
        <v>257</v>
      </c>
      <c r="C560" s="355">
        <v>37956</v>
      </c>
      <c r="D560" s="6">
        <v>20621</v>
      </c>
      <c r="E560" s="358">
        <f t="shared" si="110"/>
        <v>1717.7293</v>
      </c>
      <c r="F560" s="356">
        <v>0</v>
      </c>
      <c r="G560" s="358">
        <v>541</v>
      </c>
      <c r="H560" s="356">
        <f t="shared" si="109"/>
        <v>1176.7293</v>
      </c>
      <c r="I560" s="361">
        <v>0</v>
      </c>
      <c r="J560" s="361">
        <f t="shared" si="113"/>
        <v>0</v>
      </c>
      <c r="K560"/>
      <c r="L560" s="1" t="str">
        <f t="shared" si="111"/>
        <v/>
      </c>
    </row>
    <row r="561" spans="2:12" x14ac:dyDescent="0.25">
      <c r="B561" s="354" t="s">
        <v>257</v>
      </c>
      <c r="C561" s="355">
        <v>37987</v>
      </c>
      <c r="D561" s="6">
        <v>20621</v>
      </c>
      <c r="E561" s="358">
        <f t="shared" si="110"/>
        <v>1717.7293</v>
      </c>
      <c r="F561" s="356">
        <v>0</v>
      </c>
      <c r="G561" s="358">
        <v>541</v>
      </c>
      <c r="H561" s="356">
        <f t="shared" si="109"/>
        <v>1176.7293</v>
      </c>
      <c r="I561" s="361">
        <v>0</v>
      </c>
      <c r="J561" s="361">
        <f t="shared" si="113"/>
        <v>0</v>
      </c>
      <c r="K561"/>
      <c r="L561" s="1" t="str">
        <f t="shared" si="111"/>
        <v/>
      </c>
    </row>
    <row r="562" spans="2:12" x14ac:dyDescent="0.25">
      <c r="B562" s="354" t="s">
        <v>257</v>
      </c>
      <c r="C562" s="355">
        <v>38018</v>
      </c>
      <c r="D562" s="6">
        <v>21750</v>
      </c>
      <c r="E562" s="358">
        <f t="shared" si="110"/>
        <v>1811.7750000000001</v>
      </c>
      <c r="F562" s="356">
        <v>0</v>
      </c>
      <c r="G562" s="358">
        <v>541</v>
      </c>
      <c r="H562" s="356">
        <f t="shared" si="109"/>
        <v>1270.7750000000001</v>
      </c>
      <c r="I562" s="361">
        <v>0</v>
      </c>
      <c r="J562" s="361">
        <f t="shared" si="113"/>
        <v>0</v>
      </c>
      <c r="K562"/>
      <c r="L562" s="1" t="str">
        <f t="shared" si="111"/>
        <v/>
      </c>
    </row>
    <row r="563" spans="2:12" x14ac:dyDescent="0.25">
      <c r="B563" s="354" t="s">
        <v>257</v>
      </c>
      <c r="C563" s="355">
        <v>38047</v>
      </c>
      <c r="D563" s="6">
        <v>21750</v>
      </c>
      <c r="E563" s="358">
        <f t="shared" si="110"/>
        <v>1811.7750000000001</v>
      </c>
      <c r="F563" s="356">
        <v>0</v>
      </c>
      <c r="G563" s="358">
        <v>541</v>
      </c>
      <c r="H563" s="356">
        <f t="shared" si="109"/>
        <v>1270.7750000000001</v>
      </c>
      <c r="I563" s="361">
        <v>0</v>
      </c>
      <c r="J563" s="361">
        <f t="shared" si="113"/>
        <v>0</v>
      </c>
      <c r="K563" s="370">
        <f>SUM(D552:D563)</f>
        <v>249710</v>
      </c>
      <c r="L563" s="1" t="str">
        <f t="shared" si="111"/>
        <v/>
      </c>
    </row>
    <row r="564" spans="2:12" x14ac:dyDescent="0.25">
      <c r="B564" s="354" t="s">
        <v>257</v>
      </c>
      <c r="C564" s="355">
        <v>38078</v>
      </c>
      <c r="D564" s="6">
        <v>21750</v>
      </c>
      <c r="E564" s="358">
        <f t="shared" si="110"/>
        <v>1811.7750000000001</v>
      </c>
      <c r="F564" s="356">
        <v>0</v>
      </c>
      <c r="G564" s="358">
        <v>541</v>
      </c>
      <c r="H564" s="356">
        <f t="shared" si="109"/>
        <v>1270.7750000000001</v>
      </c>
      <c r="I564" s="361">
        <v>0</v>
      </c>
      <c r="J564" s="361">
        <f t="shared" si="113"/>
        <v>0</v>
      </c>
      <c r="K564"/>
      <c r="L564" s="1" t="str">
        <f t="shared" si="111"/>
        <v/>
      </c>
    </row>
    <row r="565" spans="2:12" x14ac:dyDescent="0.25">
      <c r="B565" s="354" t="s">
        <v>257</v>
      </c>
      <c r="C565" s="355">
        <v>38108</v>
      </c>
      <c r="D565" s="6">
        <v>21750</v>
      </c>
      <c r="E565" s="358">
        <f t="shared" si="110"/>
        <v>1811.7750000000001</v>
      </c>
      <c r="F565" s="356">
        <v>0</v>
      </c>
      <c r="G565" s="358">
        <v>541</v>
      </c>
      <c r="H565" s="356">
        <f t="shared" si="109"/>
        <v>1270.7750000000001</v>
      </c>
      <c r="I565" s="361">
        <v>0</v>
      </c>
      <c r="J565" s="361">
        <f t="shared" si="113"/>
        <v>0</v>
      </c>
      <c r="K565"/>
      <c r="L565" s="1" t="str">
        <f t="shared" si="111"/>
        <v/>
      </c>
    </row>
    <row r="566" spans="2:12" x14ac:dyDescent="0.25">
      <c r="B566" s="354" t="s">
        <v>257</v>
      </c>
      <c r="C566" s="355">
        <v>38139</v>
      </c>
      <c r="D566" s="6">
        <v>21750</v>
      </c>
      <c r="E566" s="358">
        <f t="shared" si="110"/>
        <v>1811.7750000000001</v>
      </c>
      <c r="F566" s="356">
        <v>0</v>
      </c>
      <c r="G566" s="358">
        <v>541</v>
      </c>
      <c r="H566" s="356">
        <f t="shared" si="109"/>
        <v>1270.7750000000001</v>
      </c>
      <c r="I566" s="361">
        <v>0</v>
      </c>
      <c r="J566" s="361">
        <f t="shared" si="113"/>
        <v>0</v>
      </c>
      <c r="K566"/>
      <c r="L566" s="1" t="str">
        <f t="shared" si="111"/>
        <v/>
      </c>
    </row>
    <row r="567" spans="2:12" x14ac:dyDescent="0.25">
      <c r="B567" s="354" t="s">
        <v>257</v>
      </c>
      <c r="C567" s="355">
        <v>38169</v>
      </c>
      <c r="D567" s="6">
        <v>21750</v>
      </c>
      <c r="E567" s="358">
        <f t="shared" si="110"/>
        <v>1811.7750000000001</v>
      </c>
      <c r="F567" s="356">
        <v>0</v>
      </c>
      <c r="G567" s="358">
        <v>541</v>
      </c>
      <c r="H567" s="356">
        <f t="shared" si="109"/>
        <v>1270.7750000000001</v>
      </c>
      <c r="I567" s="361">
        <v>0</v>
      </c>
      <c r="J567" s="361">
        <f t="shared" si="113"/>
        <v>0</v>
      </c>
      <c r="K567"/>
      <c r="L567" s="1" t="str">
        <f t="shared" si="111"/>
        <v/>
      </c>
    </row>
    <row r="568" spans="2:12" x14ac:dyDescent="0.25">
      <c r="B568" s="354" t="s">
        <v>257</v>
      </c>
      <c r="C568" s="355">
        <v>38200</v>
      </c>
      <c r="D568" s="6">
        <v>21750</v>
      </c>
      <c r="E568" s="358">
        <f t="shared" si="110"/>
        <v>1811.7750000000001</v>
      </c>
      <c r="F568" s="356">
        <v>0</v>
      </c>
      <c r="G568" s="358">
        <v>541</v>
      </c>
      <c r="H568" s="356">
        <f t="shared" si="109"/>
        <v>1270.7750000000001</v>
      </c>
      <c r="I568" s="361">
        <v>0</v>
      </c>
      <c r="J568" s="361">
        <f t="shared" si="113"/>
        <v>0</v>
      </c>
      <c r="K568"/>
      <c r="L568" s="1" t="str">
        <f t="shared" si="111"/>
        <v/>
      </c>
    </row>
    <row r="569" spans="2:12" x14ac:dyDescent="0.25">
      <c r="B569" s="354" t="s">
        <v>257</v>
      </c>
      <c r="C569" s="355">
        <v>38231</v>
      </c>
      <c r="D569" s="6">
        <v>21750</v>
      </c>
      <c r="E569" s="358">
        <f t="shared" si="110"/>
        <v>1811.7750000000001</v>
      </c>
      <c r="F569" s="356">
        <v>0</v>
      </c>
      <c r="G569" s="358">
        <v>541</v>
      </c>
      <c r="H569" s="356">
        <f t="shared" si="109"/>
        <v>1270.7750000000001</v>
      </c>
      <c r="I569" s="361">
        <v>0</v>
      </c>
      <c r="J569" s="361">
        <f t="shared" si="113"/>
        <v>0</v>
      </c>
      <c r="K569"/>
      <c r="L569" s="1" t="str">
        <f t="shared" si="111"/>
        <v/>
      </c>
    </row>
    <row r="570" spans="2:12" x14ac:dyDescent="0.25">
      <c r="B570" s="354" t="s">
        <v>257</v>
      </c>
      <c r="C570" s="355">
        <v>38261</v>
      </c>
      <c r="D570" s="6">
        <v>22350</v>
      </c>
      <c r="E570" s="358">
        <f t="shared" si="110"/>
        <v>1861.7549999999999</v>
      </c>
      <c r="F570" s="356">
        <v>0</v>
      </c>
      <c r="G570" s="358">
        <v>541</v>
      </c>
      <c r="H570" s="356">
        <f t="shared" si="109"/>
        <v>1320.7549999999999</v>
      </c>
      <c r="I570" s="361">
        <v>0</v>
      </c>
      <c r="J570" s="361">
        <f t="shared" si="113"/>
        <v>0</v>
      </c>
      <c r="K570"/>
      <c r="L570" s="1" t="str">
        <f t="shared" si="111"/>
        <v/>
      </c>
    </row>
    <row r="571" spans="2:12" x14ac:dyDescent="0.25">
      <c r="B571" s="354" t="s">
        <v>257</v>
      </c>
      <c r="C571" s="355">
        <v>38292</v>
      </c>
      <c r="D571" s="6">
        <v>22350</v>
      </c>
      <c r="E571" s="358">
        <f t="shared" si="110"/>
        <v>1861.7549999999999</v>
      </c>
      <c r="F571" s="356">
        <v>0</v>
      </c>
      <c r="G571" s="358">
        <v>541</v>
      </c>
      <c r="H571" s="356">
        <f t="shared" si="109"/>
        <v>1320.7549999999999</v>
      </c>
      <c r="I571" s="361">
        <v>0</v>
      </c>
      <c r="J571" s="361">
        <f t="shared" si="113"/>
        <v>0</v>
      </c>
      <c r="K571"/>
      <c r="L571" s="1" t="str">
        <f t="shared" si="111"/>
        <v/>
      </c>
    </row>
    <row r="572" spans="2:12" x14ac:dyDescent="0.25">
      <c r="B572" s="354" t="s">
        <v>257</v>
      </c>
      <c r="C572" s="355">
        <v>38322</v>
      </c>
      <c r="D572" s="6">
        <v>22350</v>
      </c>
      <c r="E572" s="358">
        <f t="shared" si="110"/>
        <v>1861.7549999999999</v>
      </c>
      <c r="F572" s="356">
        <v>0</v>
      </c>
      <c r="G572" s="358">
        <v>541</v>
      </c>
      <c r="H572" s="356">
        <f t="shared" si="109"/>
        <v>1320.7549999999999</v>
      </c>
      <c r="I572" s="361">
        <v>0</v>
      </c>
      <c r="J572" s="361">
        <f t="shared" ref="J572:J586" si="114">SUM(I572*9.5%/12)</f>
        <v>0</v>
      </c>
      <c r="K572"/>
      <c r="L572" s="1" t="str">
        <f t="shared" si="111"/>
        <v/>
      </c>
    </row>
    <row r="573" spans="2:12" x14ac:dyDescent="0.25">
      <c r="B573" s="354" t="s">
        <v>257</v>
      </c>
      <c r="C573" s="355">
        <v>38353</v>
      </c>
      <c r="D573" s="6">
        <v>22350</v>
      </c>
      <c r="E573" s="358">
        <f t="shared" si="110"/>
        <v>1861.7549999999999</v>
      </c>
      <c r="F573" s="356">
        <v>0</v>
      </c>
      <c r="G573" s="358">
        <v>541</v>
      </c>
      <c r="H573" s="356">
        <f t="shared" si="109"/>
        <v>1320.7549999999999</v>
      </c>
      <c r="I573" s="361">
        <v>0</v>
      </c>
      <c r="J573" s="361">
        <f t="shared" si="114"/>
        <v>0</v>
      </c>
      <c r="K573"/>
      <c r="L573" s="1" t="str">
        <f t="shared" si="111"/>
        <v/>
      </c>
    </row>
    <row r="574" spans="2:12" x14ac:dyDescent="0.25">
      <c r="B574" s="354" t="s">
        <v>257</v>
      </c>
      <c r="C574" s="355">
        <v>38384</v>
      </c>
      <c r="D574" s="6">
        <v>22909</v>
      </c>
      <c r="E574" s="358">
        <f t="shared" si="110"/>
        <v>1908.3197</v>
      </c>
      <c r="F574" s="356">
        <v>0</v>
      </c>
      <c r="G574" s="358">
        <v>541</v>
      </c>
      <c r="H574" s="356">
        <f t="shared" si="109"/>
        <v>1367.3197</v>
      </c>
      <c r="I574" s="361">
        <v>0</v>
      </c>
      <c r="J574" s="361">
        <f t="shared" si="114"/>
        <v>0</v>
      </c>
      <c r="K574"/>
      <c r="L574" s="1" t="str">
        <f t="shared" si="111"/>
        <v/>
      </c>
    </row>
    <row r="575" spans="2:12" x14ac:dyDescent="0.25">
      <c r="B575" s="354" t="s">
        <v>257</v>
      </c>
      <c r="C575" s="355">
        <v>38412</v>
      </c>
      <c r="D575" s="6">
        <v>22909</v>
      </c>
      <c r="E575" s="358">
        <f t="shared" si="110"/>
        <v>1908.3197</v>
      </c>
      <c r="F575" s="356">
        <v>0</v>
      </c>
      <c r="G575" s="358">
        <v>541</v>
      </c>
      <c r="H575" s="356">
        <f t="shared" si="109"/>
        <v>1367.3197</v>
      </c>
      <c r="I575" s="361">
        <v>0</v>
      </c>
      <c r="J575" s="361">
        <f t="shared" si="114"/>
        <v>0</v>
      </c>
      <c r="K575" s="370">
        <f>SUM(D564:D575)</f>
        <v>265718</v>
      </c>
      <c r="L575" s="1" t="str">
        <f t="shared" si="111"/>
        <v/>
      </c>
    </row>
    <row r="576" spans="2:12" x14ac:dyDescent="0.25">
      <c r="B576" s="354" t="s">
        <v>257</v>
      </c>
      <c r="C576" s="355">
        <v>38443</v>
      </c>
      <c r="D576" s="6">
        <v>22909</v>
      </c>
      <c r="E576" s="358">
        <f t="shared" si="110"/>
        <v>1908.3197</v>
      </c>
      <c r="F576" s="356">
        <v>0</v>
      </c>
      <c r="G576" s="358">
        <v>541</v>
      </c>
      <c r="H576" s="356">
        <f t="shared" si="109"/>
        <v>1367.3197</v>
      </c>
      <c r="I576" s="361">
        <v>0</v>
      </c>
      <c r="J576" s="361">
        <f t="shared" si="114"/>
        <v>0</v>
      </c>
      <c r="K576"/>
      <c r="L576" s="1" t="str">
        <f t="shared" si="111"/>
        <v/>
      </c>
    </row>
    <row r="577" spans="2:12" x14ac:dyDescent="0.25">
      <c r="B577" s="354" t="s">
        <v>257</v>
      </c>
      <c r="C577" s="355">
        <v>38473</v>
      </c>
      <c r="D577" s="6">
        <v>23370</v>
      </c>
      <c r="E577" s="358">
        <f t="shared" si="110"/>
        <v>1946.721</v>
      </c>
      <c r="F577" s="356">
        <v>0</v>
      </c>
      <c r="G577" s="358">
        <v>541</v>
      </c>
      <c r="H577" s="356">
        <f t="shared" si="109"/>
        <v>1405.721</v>
      </c>
      <c r="I577" s="361">
        <v>0</v>
      </c>
      <c r="J577" s="361">
        <f t="shared" si="114"/>
        <v>0</v>
      </c>
      <c r="K577"/>
      <c r="L577" s="1" t="str">
        <f t="shared" si="111"/>
        <v/>
      </c>
    </row>
    <row r="578" spans="2:12" x14ac:dyDescent="0.25">
      <c r="B578" s="354" t="s">
        <v>257</v>
      </c>
      <c r="C578" s="355">
        <v>38504</v>
      </c>
      <c r="D578" s="6">
        <v>23370</v>
      </c>
      <c r="E578" s="358">
        <f t="shared" si="110"/>
        <v>1946.721</v>
      </c>
      <c r="F578" s="356">
        <v>0</v>
      </c>
      <c r="G578" s="358">
        <v>541</v>
      </c>
      <c r="H578" s="356">
        <f t="shared" si="109"/>
        <v>1405.721</v>
      </c>
      <c r="I578" s="361">
        <v>0</v>
      </c>
      <c r="J578" s="361">
        <f t="shared" si="114"/>
        <v>0</v>
      </c>
      <c r="K578"/>
      <c r="L578" s="1" t="str">
        <f t="shared" si="111"/>
        <v/>
      </c>
    </row>
    <row r="579" spans="2:12" x14ac:dyDescent="0.25">
      <c r="B579" s="354" t="s">
        <v>257</v>
      </c>
      <c r="C579" s="355">
        <v>38534</v>
      </c>
      <c r="D579" s="6">
        <v>23370</v>
      </c>
      <c r="E579" s="358">
        <f t="shared" si="110"/>
        <v>1946.721</v>
      </c>
      <c r="F579" s="356">
        <v>0</v>
      </c>
      <c r="G579" s="358">
        <v>541</v>
      </c>
      <c r="H579" s="356">
        <f t="shared" si="109"/>
        <v>1405.721</v>
      </c>
      <c r="I579" s="361">
        <v>0</v>
      </c>
      <c r="J579" s="361">
        <f t="shared" si="114"/>
        <v>0</v>
      </c>
      <c r="K579"/>
      <c r="L579" s="1" t="str">
        <f t="shared" si="111"/>
        <v/>
      </c>
    </row>
    <row r="580" spans="2:12" x14ac:dyDescent="0.25">
      <c r="B580" s="354" t="s">
        <v>257</v>
      </c>
      <c r="C580" s="355">
        <v>38565</v>
      </c>
      <c r="D580" s="6">
        <v>23370</v>
      </c>
      <c r="E580" s="358">
        <f t="shared" si="110"/>
        <v>1946.721</v>
      </c>
      <c r="F580" s="356">
        <v>0</v>
      </c>
      <c r="G580" s="358">
        <v>541</v>
      </c>
      <c r="H580" s="356">
        <f t="shared" si="109"/>
        <v>1405.721</v>
      </c>
      <c r="I580" s="361">
        <v>0</v>
      </c>
      <c r="J580" s="361">
        <f t="shared" si="114"/>
        <v>0</v>
      </c>
      <c r="K580"/>
      <c r="L580" s="1" t="str">
        <f t="shared" si="111"/>
        <v/>
      </c>
    </row>
    <row r="581" spans="2:12" x14ac:dyDescent="0.25">
      <c r="B581" s="354" t="s">
        <v>257</v>
      </c>
      <c r="C581" s="355">
        <v>38596</v>
      </c>
      <c r="D581" s="6">
        <v>23370</v>
      </c>
      <c r="E581" s="358">
        <f t="shared" si="110"/>
        <v>1946.721</v>
      </c>
      <c r="F581" s="356">
        <v>0</v>
      </c>
      <c r="G581" s="358">
        <v>541</v>
      </c>
      <c r="H581" s="356">
        <f t="shared" si="109"/>
        <v>1405.721</v>
      </c>
      <c r="I581" s="361">
        <v>0</v>
      </c>
      <c r="J581" s="361">
        <f t="shared" si="114"/>
        <v>0</v>
      </c>
      <c r="K581"/>
      <c r="L581" s="1" t="str">
        <f t="shared" si="111"/>
        <v/>
      </c>
    </row>
    <row r="582" spans="2:12" x14ac:dyDescent="0.25">
      <c r="B582" s="354" t="s">
        <v>257</v>
      </c>
      <c r="C582" s="355">
        <v>38626</v>
      </c>
      <c r="D582" s="6">
        <v>23831</v>
      </c>
      <c r="E582" s="358">
        <f t="shared" si="110"/>
        <v>1985.1223</v>
      </c>
      <c r="F582" s="356">
        <v>0</v>
      </c>
      <c r="G582" s="358">
        <v>541</v>
      </c>
      <c r="H582" s="356">
        <f t="shared" si="109"/>
        <v>1444.1223</v>
      </c>
      <c r="I582" s="361">
        <v>0</v>
      </c>
      <c r="J582" s="361">
        <f t="shared" si="114"/>
        <v>0</v>
      </c>
      <c r="K582"/>
      <c r="L582" s="1" t="str">
        <f t="shared" si="111"/>
        <v/>
      </c>
    </row>
    <row r="583" spans="2:12" x14ac:dyDescent="0.25">
      <c r="B583" s="354" t="s">
        <v>257</v>
      </c>
      <c r="C583" s="355">
        <v>38657</v>
      </c>
      <c r="D583" s="6">
        <v>23831</v>
      </c>
      <c r="E583" s="358">
        <f t="shared" si="110"/>
        <v>1985.1223</v>
      </c>
      <c r="F583" s="356">
        <v>0</v>
      </c>
      <c r="G583" s="358">
        <v>541</v>
      </c>
      <c r="H583" s="356">
        <f t="shared" si="109"/>
        <v>1444.1223</v>
      </c>
      <c r="I583" s="361">
        <v>0</v>
      </c>
      <c r="J583" s="361">
        <f t="shared" si="114"/>
        <v>0</v>
      </c>
      <c r="K583"/>
      <c r="L583" s="1" t="str">
        <f t="shared" si="111"/>
        <v/>
      </c>
    </row>
    <row r="584" spans="2:12" x14ac:dyDescent="0.25">
      <c r="B584" s="354" t="s">
        <v>257</v>
      </c>
      <c r="C584" s="355">
        <v>38687</v>
      </c>
      <c r="D584" s="6">
        <v>23831</v>
      </c>
      <c r="E584" s="358">
        <f t="shared" si="110"/>
        <v>1985.1223</v>
      </c>
      <c r="F584" s="356">
        <v>0</v>
      </c>
      <c r="G584" s="358">
        <v>541</v>
      </c>
      <c r="H584" s="356">
        <f t="shared" si="109"/>
        <v>1444.1223</v>
      </c>
      <c r="I584" s="361">
        <v>0</v>
      </c>
      <c r="J584" s="361">
        <f t="shared" si="114"/>
        <v>0</v>
      </c>
      <c r="K584"/>
      <c r="L584" s="1" t="str">
        <f t="shared" si="111"/>
        <v/>
      </c>
    </row>
    <row r="585" spans="2:12" x14ac:dyDescent="0.25">
      <c r="B585" s="354" t="s">
        <v>257</v>
      </c>
      <c r="C585" s="355">
        <v>38718</v>
      </c>
      <c r="D585" s="6">
        <v>24446</v>
      </c>
      <c r="E585" s="358">
        <f t="shared" si="110"/>
        <v>2036.3517999999999</v>
      </c>
      <c r="F585" s="356">
        <v>0</v>
      </c>
      <c r="G585" s="358">
        <v>541</v>
      </c>
      <c r="H585" s="356">
        <f t="shared" si="109"/>
        <v>1495.3517999999999</v>
      </c>
      <c r="I585" s="361">
        <v>0</v>
      </c>
      <c r="J585" s="361">
        <f t="shared" si="114"/>
        <v>0</v>
      </c>
      <c r="K585"/>
      <c r="L585" s="1" t="str">
        <f t="shared" si="111"/>
        <v/>
      </c>
    </row>
    <row r="586" spans="2:12" x14ac:dyDescent="0.25">
      <c r="B586" s="354" t="s">
        <v>257</v>
      </c>
      <c r="C586" s="355">
        <v>38749</v>
      </c>
      <c r="D586" s="6">
        <v>25043</v>
      </c>
      <c r="E586" s="358">
        <f t="shared" si="110"/>
        <v>2086.0819000000001</v>
      </c>
      <c r="F586" s="356">
        <v>0</v>
      </c>
      <c r="G586" s="358">
        <v>541</v>
      </c>
      <c r="H586" s="356">
        <f t="shared" si="109"/>
        <v>1545.0819000000001</v>
      </c>
      <c r="I586" s="361">
        <v>0</v>
      </c>
      <c r="J586" s="361">
        <f t="shared" si="114"/>
        <v>0</v>
      </c>
      <c r="K586"/>
      <c r="L586" s="1" t="str">
        <f t="shared" si="111"/>
        <v/>
      </c>
    </row>
    <row r="587" spans="2:12" x14ac:dyDescent="0.25">
      <c r="B587" s="354" t="s">
        <v>257</v>
      </c>
      <c r="C587" s="355">
        <v>38777</v>
      </c>
      <c r="D587" s="6">
        <v>25043</v>
      </c>
      <c r="E587" s="358">
        <f t="shared" si="110"/>
        <v>2086.0819000000001</v>
      </c>
      <c r="F587" s="356">
        <v>0</v>
      </c>
      <c r="G587" s="358">
        <v>541</v>
      </c>
      <c r="H587" s="356">
        <f t="shared" si="109"/>
        <v>1545.0819000000001</v>
      </c>
      <c r="I587" s="361">
        <v>0</v>
      </c>
      <c r="J587" s="360">
        <v>8.5</v>
      </c>
      <c r="K587" s="370">
        <f>SUM(D576:D587)</f>
        <v>285784</v>
      </c>
      <c r="L587" s="1" t="str">
        <f t="shared" si="111"/>
        <v/>
      </c>
    </row>
    <row r="588" spans="2:12" x14ac:dyDescent="0.25">
      <c r="B588" s="354" t="s">
        <v>257</v>
      </c>
      <c r="C588" s="355">
        <v>38808</v>
      </c>
      <c r="D588" s="6">
        <v>25358</v>
      </c>
      <c r="E588" s="358">
        <f t="shared" si="110"/>
        <v>2112.3213999999998</v>
      </c>
      <c r="F588" s="356">
        <v>0</v>
      </c>
      <c r="G588" s="358">
        <v>541</v>
      </c>
      <c r="H588" s="356">
        <f t="shared" si="109"/>
        <v>1571.3213999999998</v>
      </c>
      <c r="I588" s="361">
        <v>0</v>
      </c>
      <c r="J588" s="360"/>
      <c r="K588"/>
      <c r="L588" s="1" t="str">
        <f t="shared" si="111"/>
        <v/>
      </c>
    </row>
    <row r="589" spans="2:12" x14ac:dyDescent="0.25">
      <c r="B589" s="354" t="s">
        <v>257</v>
      </c>
      <c r="C589" s="355">
        <v>38838</v>
      </c>
      <c r="D589" s="6">
        <v>25358</v>
      </c>
      <c r="E589" s="358">
        <f t="shared" ref="E589:E652" si="115">SUM(D589*8.33%)</f>
        <v>2112.3213999999998</v>
      </c>
      <c r="F589" s="356">
        <v>0</v>
      </c>
      <c r="G589" s="358">
        <v>541</v>
      </c>
      <c r="H589" s="356">
        <f t="shared" si="109"/>
        <v>1571.3213999999998</v>
      </c>
      <c r="I589" s="361">
        <v>0</v>
      </c>
      <c r="J589" s="360"/>
      <c r="K589"/>
      <c r="L589" s="1" t="str">
        <f t="shared" si="111"/>
        <v/>
      </c>
    </row>
    <row r="590" spans="2:12" x14ac:dyDescent="0.25">
      <c r="B590" s="354" t="s">
        <v>257</v>
      </c>
      <c r="C590" s="355">
        <v>38869</v>
      </c>
      <c r="D590" s="6">
        <v>25358</v>
      </c>
      <c r="E590" s="358">
        <f t="shared" si="115"/>
        <v>2112.3213999999998</v>
      </c>
      <c r="F590" s="356">
        <v>0</v>
      </c>
      <c r="G590" s="354">
        <v>541</v>
      </c>
      <c r="H590" s="356">
        <f t="shared" si="109"/>
        <v>1571.3213999999998</v>
      </c>
      <c r="I590" s="361">
        <v>0</v>
      </c>
      <c r="J590" s="360"/>
      <c r="K590"/>
      <c r="L590" s="1" t="str">
        <f t="shared" si="111"/>
        <v/>
      </c>
    </row>
    <row r="591" spans="2:12" x14ac:dyDescent="0.25">
      <c r="B591" s="354" t="s">
        <v>257</v>
      </c>
      <c r="C591" s="355">
        <v>38899</v>
      </c>
      <c r="D591" s="6">
        <v>25358</v>
      </c>
      <c r="E591" s="358">
        <f t="shared" si="115"/>
        <v>2112.3213999999998</v>
      </c>
      <c r="F591" s="356">
        <v>0</v>
      </c>
      <c r="G591" s="354">
        <v>541</v>
      </c>
      <c r="H591" s="356">
        <f t="shared" si="109"/>
        <v>1571.3213999999998</v>
      </c>
      <c r="I591" s="361">
        <v>0</v>
      </c>
      <c r="J591" s="360"/>
      <c r="K591"/>
      <c r="L591" s="1" t="str">
        <f t="shared" si="111"/>
        <v/>
      </c>
    </row>
    <row r="592" spans="2:12" x14ac:dyDescent="0.25">
      <c r="B592" s="354" t="s">
        <v>257</v>
      </c>
      <c r="C592" s="355">
        <v>38930</v>
      </c>
      <c r="D592" s="6">
        <v>25830</v>
      </c>
      <c r="E592" s="358">
        <f t="shared" si="115"/>
        <v>2151.6390000000001</v>
      </c>
      <c r="F592" s="356">
        <v>0</v>
      </c>
      <c r="G592" s="354">
        <v>541</v>
      </c>
      <c r="H592" s="356">
        <f t="shared" ref="H592:H655" si="116">SUM(E592-G592)</f>
        <v>1610.6390000000001</v>
      </c>
      <c r="I592" s="361">
        <v>0</v>
      </c>
      <c r="J592" s="360"/>
      <c r="K592"/>
      <c r="L592" s="1" t="str">
        <f t="shared" si="111"/>
        <v/>
      </c>
    </row>
    <row r="593" spans="2:12" x14ac:dyDescent="0.25">
      <c r="B593" s="354" t="s">
        <v>257</v>
      </c>
      <c r="C593" s="355">
        <v>38961</v>
      </c>
      <c r="D593" s="6">
        <v>25830</v>
      </c>
      <c r="E593" s="358">
        <f t="shared" si="115"/>
        <v>2151.6390000000001</v>
      </c>
      <c r="F593" s="356">
        <v>0</v>
      </c>
      <c r="G593" s="354">
        <v>541</v>
      </c>
      <c r="H593" s="356">
        <f t="shared" si="116"/>
        <v>1610.6390000000001</v>
      </c>
      <c r="I593" s="361">
        <v>0</v>
      </c>
      <c r="J593" s="360"/>
      <c r="K593"/>
      <c r="L593" s="1" t="str">
        <f t="shared" ref="L593:L656" si="117">IF(D593=K593,"MATCH","")</f>
        <v/>
      </c>
    </row>
    <row r="594" spans="2:12" x14ac:dyDescent="0.25">
      <c r="B594" s="354" t="s">
        <v>257</v>
      </c>
      <c r="C594" s="355">
        <v>38991</v>
      </c>
      <c r="D594" s="6">
        <v>26303</v>
      </c>
      <c r="E594" s="358">
        <f t="shared" si="115"/>
        <v>2191.0398999999998</v>
      </c>
      <c r="F594" s="356">
        <v>0</v>
      </c>
      <c r="G594" s="354">
        <v>541</v>
      </c>
      <c r="H594" s="356">
        <f t="shared" si="116"/>
        <v>1650.0398999999998</v>
      </c>
      <c r="I594" s="361">
        <v>0</v>
      </c>
      <c r="J594" s="360"/>
      <c r="K594"/>
      <c r="L594" s="1" t="str">
        <f t="shared" si="117"/>
        <v/>
      </c>
    </row>
    <row r="595" spans="2:12" x14ac:dyDescent="0.25">
      <c r="B595" s="354" t="s">
        <v>257</v>
      </c>
      <c r="C595" s="355">
        <v>39022</v>
      </c>
      <c r="D595" s="6">
        <v>26303</v>
      </c>
      <c r="E595" s="358">
        <f t="shared" si="115"/>
        <v>2191.0398999999998</v>
      </c>
      <c r="F595" s="356">
        <v>0</v>
      </c>
      <c r="G595" s="354">
        <v>541</v>
      </c>
      <c r="H595" s="356">
        <f t="shared" si="116"/>
        <v>1650.0398999999998</v>
      </c>
      <c r="I595" s="361">
        <v>0</v>
      </c>
      <c r="J595" s="360"/>
      <c r="K595"/>
      <c r="L595" s="1" t="str">
        <f t="shared" si="117"/>
        <v/>
      </c>
    </row>
    <row r="596" spans="2:12" x14ac:dyDescent="0.25">
      <c r="B596" s="354" t="s">
        <v>257</v>
      </c>
      <c r="C596" s="355">
        <v>39052</v>
      </c>
      <c r="D596" s="6">
        <v>26303</v>
      </c>
      <c r="E596" s="358">
        <f t="shared" si="115"/>
        <v>2191.0398999999998</v>
      </c>
      <c r="F596" s="356">
        <v>0</v>
      </c>
      <c r="G596" s="354">
        <v>541</v>
      </c>
      <c r="H596" s="356">
        <f t="shared" si="116"/>
        <v>1650.0398999999998</v>
      </c>
      <c r="I596" s="361">
        <v>0</v>
      </c>
      <c r="J596" s="360"/>
      <c r="K596"/>
      <c r="L596" s="1" t="str">
        <f t="shared" si="117"/>
        <v/>
      </c>
    </row>
    <row r="597" spans="2:12" x14ac:dyDescent="0.25">
      <c r="B597" s="354" t="s">
        <v>257</v>
      </c>
      <c r="C597" s="355">
        <v>39083</v>
      </c>
      <c r="D597" s="6">
        <v>26303</v>
      </c>
      <c r="E597" s="358">
        <f t="shared" si="115"/>
        <v>2191.0398999999998</v>
      </c>
      <c r="F597" s="356">
        <v>0</v>
      </c>
      <c r="G597" s="354">
        <v>541</v>
      </c>
      <c r="H597" s="356">
        <f t="shared" si="116"/>
        <v>1650.0398999999998</v>
      </c>
      <c r="I597" s="361">
        <v>0</v>
      </c>
      <c r="J597" s="360"/>
      <c r="K597"/>
      <c r="L597" s="1" t="str">
        <f t="shared" si="117"/>
        <v/>
      </c>
    </row>
    <row r="598" spans="2:12" x14ac:dyDescent="0.25">
      <c r="B598" s="354" t="s">
        <v>257</v>
      </c>
      <c r="C598" s="355">
        <v>39114</v>
      </c>
      <c r="D598" s="6">
        <v>27574</v>
      </c>
      <c r="E598" s="358">
        <f t="shared" si="115"/>
        <v>2296.9142000000002</v>
      </c>
      <c r="F598" s="356">
        <v>0</v>
      </c>
      <c r="G598" s="354">
        <v>541</v>
      </c>
      <c r="H598" s="356">
        <f t="shared" si="116"/>
        <v>1755.9142000000002</v>
      </c>
      <c r="I598" s="361">
        <v>0</v>
      </c>
      <c r="J598" s="360"/>
      <c r="K598"/>
      <c r="L598" s="1" t="str">
        <f t="shared" si="117"/>
        <v/>
      </c>
    </row>
    <row r="599" spans="2:12" x14ac:dyDescent="0.25">
      <c r="B599" s="354" t="s">
        <v>257</v>
      </c>
      <c r="C599" s="355">
        <v>39142</v>
      </c>
      <c r="D599" s="6">
        <v>27574</v>
      </c>
      <c r="E599" s="358">
        <f t="shared" si="115"/>
        <v>2296.9142000000002</v>
      </c>
      <c r="F599" s="356">
        <v>0</v>
      </c>
      <c r="G599" s="354">
        <v>541</v>
      </c>
      <c r="H599" s="356">
        <f t="shared" si="116"/>
        <v>1755.9142000000002</v>
      </c>
      <c r="I599" s="361">
        <v>0</v>
      </c>
      <c r="J599" s="360">
        <v>8.5</v>
      </c>
      <c r="K599" s="370">
        <f>SUM(D588:D599)</f>
        <v>313452</v>
      </c>
      <c r="L599" s="1" t="str">
        <f t="shared" si="117"/>
        <v/>
      </c>
    </row>
    <row r="600" spans="2:12" x14ac:dyDescent="0.25">
      <c r="B600" s="354" t="s">
        <v>257</v>
      </c>
      <c r="C600" s="355">
        <v>39173</v>
      </c>
      <c r="D600" s="6">
        <v>27574</v>
      </c>
      <c r="E600" s="358">
        <f t="shared" si="115"/>
        <v>2296.9142000000002</v>
      </c>
      <c r="F600" s="356">
        <v>0</v>
      </c>
      <c r="G600" s="354">
        <v>541</v>
      </c>
      <c r="H600" s="356">
        <f t="shared" si="116"/>
        <v>1755.9142000000002</v>
      </c>
      <c r="I600" s="361">
        <v>0</v>
      </c>
      <c r="J600" s="360"/>
      <c r="K600"/>
      <c r="L600" s="1" t="str">
        <f t="shared" si="117"/>
        <v/>
      </c>
    </row>
    <row r="601" spans="2:12" x14ac:dyDescent="0.25">
      <c r="B601" s="354" t="s">
        <v>257</v>
      </c>
      <c r="C601" s="355">
        <v>39203</v>
      </c>
      <c r="D601" s="6">
        <v>29993</v>
      </c>
      <c r="E601" s="358">
        <f t="shared" si="115"/>
        <v>2498.4169000000002</v>
      </c>
      <c r="F601" s="356">
        <v>0</v>
      </c>
      <c r="G601" s="354">
        <v>541</v>
      </c>
      <c r="H601" s="356">
        <f t="shared" si="116"/>
        <v>1957.4169000000002</v>
      </c>
      <c r="I601" s="361">
        <v>0</v>
      </c>
      <c r="J601" s="360"/>
      <c r="K601"/>
      <c r="L601" s="1" t="str">
        <f t="shared" si="117"/>
        <v/>
      </c>
    </row>
    <row r="602" spans="2:12" x14ac:dyDescent="0.25">
      <c r="B602" s="354" t="s">
        <v>257</v>
      </c>
      <c r="C602" s="355">
        <v>39234</v>
      </c>
      <c r="D602" s="6">
        <v>29992</v>
      </c>
      <c r="E602" s="358">
        <f t="shared" si="115"/>
        <v>2498.3335999999999</v>
      </c>
      <c r="F602" s="356">
        <v>0</v>
      </c>
      <c r="G602" s="354">
        <v>541</v>
      </c>
      <c r="H602" s="356">
        <f t="shared" si="116"/>
        <v>1957.3335999999999</v>
      </c>
      <c r="I602" s="361">
        <v>0</v>
      </c>
      <c r="J602" s="360"/>
      <c r="K602"/>
      <c r="L602" s="1" t="str">
        <f t="shared" si="117"/>
        <v/>
      </c>
    </row>
    <row r="603" spans="2:12" x14ac:dyDescent="0.25">
      <c r="B603" s="354" t="s">
        <v>257</v>
      </c>
      <c r="C603" s="355">
        <v>39264</v>
      </c>
      <c r="D603" s="6">
        <v>29993</v>
      </c>
      <c r="E603" s="358">
        <f t="shared" si="115"/>
        <v>2498.4169000000002</v>
      </c>
      <c r="F603" s="356">
        <v>0</v>
      </c>
      <c r="G603" s="354">
        <v>541</v>
      </c>
      <c r="H603" s="356">
        <f t="shared" si="116"/>
        <v>1957.4169000000002</v>
      </c>
      <c r="I603" s="361">
        <v>0</v>
      </c>
      <c r="J603" s="360"/>
      <c r="K603"/>
      <c r="L603" s="1" t="str">
        <f t="shared" si="117"/>
        <v/>
      </c>
    </row>
    <row r="604" spans="2:12" x14ac:dyDescent="0.25">
      <c r="B604" s="354" t="s">
        <v>257</v>
      </c>
      <c r="C604" s="355">
        <v>39295</v>
      </c>
      <c r="D604" s="6">
        <v>29992</v>
      </c>
      <c r="E604" s="358">
        <f t="shared" si="115"/>
        <v>2498.3335999999999</v>
      </c>
      <c r="F604" s="356">
        <v>0</v>
      </c>
      <c r="G604" s="354">
        <v>541</v>
      </c>
      <c r="H604" s="356">
        <f t="shared" si="116"/>
        <v>1957.3335999999999</v>
      </c>
      <c r="I604" s="361">
        <v>0</v>
      </c>
      <c r="J604" s="360"/>
      <c r="K604"/>
      <c r="L604" s="1" t="str">
        <f t="shared" si="117"/>
        <v/>
      </c>
    </row>
    <row r="605" spans="2:12" x14ac:dyDescent="0.25">
      <c r="B605" s="354" t="s">
        <v>257</v>
      </c>
      <c r="C605" s="355">
        <v>39326</v>
      </c>
      <c r="D605" s="6">
        <v>29992</v>
      </c>
      <c r="E605" s="358">
        <f t="shared" si="115"/>
        <v>2498.3335999999999</v>
      </c>
      <c r="F605" s="356">
        <v>0</v>
      </c>
      <c r="G605" s="354">
        <v>541</v>
      </c>
      <c r="H605" s="356">
        <f t="shared" si="116"/>
        <v>1957.3335999999999</v>
      </c>
      <c r="I605" s="361">
        <v>0</v>
      </c>
      <c r="J605" s="360"/>
      <c r="K605"/>
      <c r="L605" s="1" t="str">
        <f t="shared" si="117"/>
        <v/>
      </c>
    </row>
    <row r="606" spans="2:12" x14ac:dyDescent="0.25">
      <c r="B606" s="354" t="s">
        <v>257</v>
      </c>
      <c r="C606" s="355">
        <v>39356</v>
      </c>
      <c r="D606" s="6">
        <v>29993</v>
      </c>
      <c r="E606" s="358">
        <f t="shared" si="115"/>
        <v>2498.4169000000002</v>
      </c>
      <c r="F606" s="356">
        <v>0</v>
      </c>
      <c r="G606" s="354">
        <v>541</v>
      </c>
      <c r="H606" s="356">
        <f t="shared" si="116"/>
        <v>1957.4169000000002</v>
      </c>
      <c r="I606" s="361">
        <v>0</v>
      </c>
      <c r="J606" s="360"/>
      <c r="K606"/>
      <c r="L606" s="1" t="str">
        <f t="shared" si="117"/>
        <v/>
      </c>
    </row>
    <row r="607" spans="2:12" x14ac:dyDescent="0.25">
      <c r="B607" s="354" t="s">
        <v>257</v>
      </c>
      <c r="C607" s="355">
        <v>39387</v>
      </c>
      <c r="D607" s="6">
        <v>29992</v>
      </c>
      <c r="E607" s="358">
        <f t="shared" si="115"/>
        <v>2498.3335999999999</v>
      </c>
      <c r="F607" s="356">
        <v>0</v>
      </c>
      <c r="G607" s="354">
        <v>541</v>
      </c>
      <c r="H607" s="356">
        <f t="shared" si="116"/>
        <v>1957.3335999999999</v>
      </c>
      <c r="I607" s="361">
        <v>0</v>
      </c>
      <c r="J607" s="360"/>
      <c r="K607"/>
      <c r="L607" s="1" t="str">
        <f t="shared" si="117"/>
        <v/>
      </c>
    </row>
    <row r="608" spans="2:12" x14ac:dyDescent="0.25">
      <c r="B608" s="354" t="s">
        <v>257</v>
      </c>
      <c r="C608" s="355">
        <v>39417</v>
      </c>
      <c r="D608" s="6">
        <v>29993</v>
      </c>
      <c r="E608" s="358">
        <f t="shared" si="115"/>
        <v>2498.4169000000002</v>
      </c>
      <c r="F608" s="356">
        <v>0</v>
      </c>
      <c r="G608" s="354">
        <v>541</v>
      </c>
      <c r="H608" s="356">
        <f t="shared" si="116"/>
        <v>1957.4169000000002</v>
      </c>
      <c r="I608" s="361">
        <v>0</v>
      </c>
      <c r="J608" s="360"/>
      <c r="K608"/>
      <c r="L608" s="1" t="str">
        <f t="shared" si="117"/>
        <v/>
      </c>
    </row>
    <row r="609" spans="2:12" x14ac:dyDescent="0.25">
      <c r="B609" s="354" t="s">
        <v>257</v>
      </c>
      <c r="C609" s="355">
        <v>39448</v>
      </c>
      <c r="D609" s="6">
        <v>29992</v>
      </c>
      <c r="E609" s="358">
        <f t="shared" si="115"/>
        <v>2498.3335999999999</v>
      </c>
      <c r="F609" s="356">
        <v>0</v>
      </c>
      <c r="G609" s="354">
        <v>541</v>
      </c>
      <c r="H609" s="356">
        <f t="shared" si="116"/>
        <v>1957.3335999999999</v>
      </c>
      <c r="I609" s="361">
        <v>0</v>
      </c>
      <c r="J609" s="360"/>
      <c r="K609"/>
      <c r="L609" s="1" t="str">
        <f t="shared" si="117"/>
        <v/>
      </c>
    </row>
    <row r="610" spans="2:12" x14ac:dyDescent="0.25">
      <c r="B610" s="354" t="s">
        <v>257</v>
      </c>
      <c r="C610" s="355">
        <v>39479</v>
      </c>
      <c r="D610" s="6">
        <v>31928</v>
      </c>
      <c r="E610" s="358">
        <f t="shared" si="115"/>
        <v>2659.6023999999998</v>
      </c>
      <c r="F610" s="356">
        <v>0</v>
      </c>
      <c r="G610" s="354">
        <v>541</v>
      </c>
      <c r="H610" s="356">
        <f t="shared" si="116"/>
        <v>2118.6023999999998</v>
      </c>
      <c r="I610" s="361">
        <v>0</v>
      </c>
      <c r="J610" s="360"/>
      <c r="K610"/>
      <c r="L610" s="1" t="str">
        <f t="shared" si="117"/>
        <v/>
      </c>
    </row>
    <row r="611" spans="2:12" x14ac:dyDescent="0.25">
      <c r="B611" s="354" t="s">
        <v>257</v>
      </c>
      <c r="C611" s="355">
        <v>39508</v>
      </c>
      <c r="D611" s="6">
        <v>31928</v>
      </c>
      <c r="E611" s="358">
        <f t="shared" si="115"/>
        <v>2659.6023999999998</v>
      </c>
      <c r="F611" s="356">
        <v>0</v>
      </c>
      <c r="G611" s="354">
        <v>541</v>
      </c>
      <c r="H611" s="356">
        <f t="shared" si="116"/>
        <v>2118.6023999999998</v>
      </c>
      <c r="I611" s="361">
        <v>0</v>
      </c>
      <c r="J611" s="360">
        <v>8.5</v>
      </c>
      <c r="K611" s="370">
        <f>SUM(D600:D611)</f>
        <v>361362</v>
      </c>
      <c r="L611" s="1" t="str">
        <f t="shared" si="117"/>
        <v/>
      </c>
    </row>
    <row r="612" spans="2:12" x14ac:dyDescent="0.25">
      <c r="B612" s="354" t="s">
        <v>257</v>
      </c>
      <c r="C612" s="355">
        <v>39539</v>
      </c>
      <c r="D612" s="6">
        <v>31928</v>
      </c>
      <c r="E612" s="358">
        <f t="shared" si="115"/>
        <v>2659.6023999999998</v>
      </c>
      <c r="F612" s="356">
        <v>0</v>
      </c>
      <c r="G612" s="354">
        <v>541</v>
      </c>
      <c r="H612" s="356">
        <f t="shared" si="116"/>
        <v>2118.6023999999998</v>
      </c>
      <c r="I612" s="361">
        <v>0</v>
      </c>
      <c r="J612" s="360"/>
      <c r="K612"/>
      <c r="L612" s="1" t="str">
        <f t="shared" si="117"/>
        <v/>
      </c>
    </row>
    <row r="613" spans="2:12" x14ac:dyDescent="0.25">
      <c r="B613" s="354" t="s">
        <v>257</v>
      </c>
      <c r="C613" s="355">
        <v>39569</v>
      </c>
      <c r="D613" s="6">
        <v>31928</v>
      </c>
      <c r="E613" s="358">
        <f t="shared" si="115"/>
        <v>2659.6023999999998</v>
      </c>
      <c r="F613" s="356">
        <v>0</v>
      </c>
      <c r="G613" s="354">
        <v>541</v>
      </c>
      <c r="H613" s="356">
        <f t="shared" si="116"/>
        <v>2118.6023999999998</v>
      </c>
      <c r="I613" s="361">
        <v>0</v>
      </c>
      <c r="J613" s="360"/>
      <c r="K613"/>
      <c r="L613" s="1" t="str">
        <f t="shared" si="117"/>
        <v/>
      </c>
    </row>
    <row r="614" spans="2:12" x14ac:dyDescent="0.25">
      <c r="B614" s="354" t="s">
        <v>257</v>
      </c>
      <c r="C614" s="355">
        <v>39600</v>
      </c>
      <c r="D614" s="6">
        <v>31928</v>
      </c>
      <c r="E614" s="358">
        <f t="shared" si="115"/>
        <v>2659.6023999999998</v>
      </c>
      <c r="F614" s="356">
        <v>0</v>
      </c>
      <c r="G614" s="354">
        <v>541</v>
      </c>
      <c r="H614" s="356">
        <f t="shared" si="116"/>
        <v>2118.6023999999998</v>
      </c>
      <c r="I614" s="361">
        <v>0</v>
      </c>
      <c r="J614" s="360"/>
      <c r="K614"/>
      <c r="L614" s="1" t="str">
        <f t="shared" si="117"/>
        <v/>
      </c>
    </row>
    <row r="615" spans="2:12" x14ac:dyDescent="0.25">
      <c r="B615" s="354" t="s">
        <v>257</v>
      </c>
      <c r="C615" s="355">
        <v>39630</v>
      </c>
      <c r="D615" s="6">
        <v>33413</v>
      </c>
      <c r="E615" s="358">
        <f t="shared" si="115"/>
        <v>2783.3029000000001</v>
      </c>
      <c r="F615" s="356">
        <v>0</v>
      </c>
      <c r="G615" s="354">
        <v>541</v>
      </c>
      <c r="H615" s="356">
        <f t="shared" si="116"/>
        <v>2242.3029000000001</v>
      </c>
      <c r="I615" s="361">
        <v>0</v>
      </c>
      <c r="J615" s="360"/>
      <c r="K615"/>
      <c r="L615" s="1" t="str">
        <f t="shared" si="117"/>
        <v/>
      </c>
    </row>
    <row r="616" spans="2:12" x14ac:dyDescent="0.25">
      <c r="B616" s="354" t="s">
        <v>257</v>
      </c>
      <c r="C616" s="355">
        <v>39661</v>
      </c>
      <c r="D616" s="6">
        <v>33413</v>
      </c>
      <c r="E616" s="358">
        <f t="shared" si="115"/>
        <v>2783.3029000000001</v>
      </c>
      <c r="F616" s="356">
        <v>0</v>
      </c>
      <c r="G616" s="354">
        <v>541</v>
      </c>
      <c r="H616" s="356">
        <f t="shared" si="116"/>
        <v>2242.3029000000001</v>
      </c>
      <c r="I616" s="361">
        <v>0</v>
      </c>
      <c r="J616" s="360"/>
      <c r="K616"/>
      <c r="L616" s="1" t="str">
        <f t="shared" si="117"/>
        <v/>
      </c>
    </row>
    <row r="617" spans="2:12" x14ac:dyDescent="0.25">
      <c r="B617" s="354" t="s">
        <v>257</v>
      </c>
      <c r="C617" s="355">
        <v>39692</v>
      </c>
      <c r="D617" s="6">
        <v>33413</v>
      </c>
      <c r="E617" s="358">
        <f t="shared" si="115"/>
        <v>2783.3029000000001</v>
      </c>
      <c r="F617" s="356">
        <v>0</v>
      </c>
      <c r="G617" s="354">
        <v>541</v>
      </c>
      <c r="H617" s="356">
        <f t="shared" si="116"/>
        <v>2242.3029000000001</v>
      </c>
      <c r="I617" s="361">
        <v>0</v>
      </c>
      <c r="J617" s="360"/>
      <c r="K617"/>
      <c r="L617" s="1" t="str">
        <f t="shared" si="117"/>
        <v/>
      </c>
    </row>
    <row r="618" spans="2:12" x14ac:dyDescent="0.25">
      <c r="B618" s="354" t="s">
        <v>257</v>
      </c>
      <c r="C618" s="355">
        <v>39722</v>
      </c>
      <c r="D618" s="6">
        <v>33413</v>
      </c>
      <c r="E618" s="358">
        <f t="shared" si="115"/>
        <v>2783.3029000000001</v>
      </c>
      <c r="F618" s="356">
        <v>0</v>
      </c>
      <c r="G618" s="354">
        <v>541</v>
      </c>
      <c r="H618" s="356">
        <f t="shared" si="116"/>
        <v>2242.3029000000001</v>
      </c>
      <c r="I618" s="361">
        <v>0</v>
      </c>
      <c r="J618" s="360"/>
      <c r="K618"/>
      <c r="L618" s="1" t="str">
        <f t="shared" si="117"/>
        <v/>
      </c>
    </row>
    <row r="619" spans="2:12" x14ac:dyDescent="0.25">
      <c r="B619" s="354" t="s">
        <v>257</v>
      </c>
      <c r="C619" s="355">
        <v>39753</v>
      </c>
      <c r="D619" s="6">
        <v>33413</v>
      </c>
      <c r="E619" s="358">
        <f t="shared" si="115"/>
        <v>2783.3029000000001</v>
      </c>
      <c r="F619" s="356">
        <v>0</v>
      </c>
      <c r="G619" s="354">
        <v>541</v>
      </c>
      <c r="H619" s="356">
        <f t="shared" si="116"/>
        <v>2242.3029000000001</v>
      </c>
      <c r="I619" s="361">
        <v>0</v>
      </c>
      <c r="J619" s="360"/>
      <c r="K619"/>
      <c r="L619" s="1" t="str">
        <f t="shared" si="117"/>
        <v/>
      </c>
    </row>
    <row r="620" spans="2:12" x14ac:dyDescent="0.25">
      <c r="B620" s="354" t="s">
        <v>257</v>
      </c>
      <c r="C620" s="355">
        <v>39783</v>
      </c>
      <c r="D620" s="6">
        <v>34898</v>
      </c>
      <c r="E620" s="358">
        <f t="shared" si="115"/>
        <v>2907.0034000000001</v>
      </c>
      <c r="F620" s="356">
        <v>0</v>
      </c>
      <c r="G620" s="354">
        <v>541</v>
      </c>
      <c r="H620" s="356">
        <f t="shared" si="116"/>
        <v>2366.0034000000001</v>
      </c>
      <c r="I620" s="361">
        <v>0</v>
      </c>
      <c r="J620" s="360"/>
      <c r="K620"/>
      <c r="L620" s="1" t="str">
        <f t="shared" si="117"/>
        <v/>
      </c>
    </row>
    <row r="621" spans="2:12" x14ac:dyDescent="0.25">
      <c r="B621" s="354" t="s">
        <v>257</v>
      </c>
      <c r="C621" s="355">
        <v>39814</v>
      </c>
      <c r="D621" s="6">
        <v>34898</v>
      </c>
      <c r="E621" s="358">
        <f t="shared" si="115"/>
        <v>2907.0034000000001</v>
      </c>
      <c r="F621" s="356">
        <v>0</v>
      </c>
      <c r="G621" s="354">
        <v>541</v>
      </c>
      <c r="H621" s="356">
        <f t="shared" si="116"/>
        <v>2366.0034000000001</v>
      </c>
      <c r="I621" s="361">
        <v>0</v>
      </c>
      <c r="J621" s="360"/>
      <c r="K621"/>
      <c r="L621" s="1" t="str">
        <f t="shared" si="117"/>
        <v/>
      </c>
    </row>
    <row r="622" spans="2:12" x14ac:dyDescent="0.25">
      <c r="B622" s="354" t="s">
        <v>257</v>
      </c>
      <c r="C622" s="355">
        <v>39845</v>
      </c>
      <c r="D622" s="6">
        <v>35691</v>
      </c>
      <c r="E622" s="358">
        <f t="shared" si="115"/>
        <v>2973.0603000000001</v>
      </c>
      <c r="F622" s="356">
        <v>0</v>
      </c>
      <c r="G622" s="354">
        <v>541</v>
      </c>
      <c r="H622" s="356">
        <f t="shared" si="116"/>
        <v>2432.0603000000001</v>
      </c>
      <c r="I622" s="361">
        <v>0</v>
      </c>
      <c r="J622" s="360"/>
      <c r="K622"/>
      <c r="L622" s="1" t="str">
        <f t="shared" si="117"/>
        <v/>
      </c>
    </row>
    <row r="623" spans="2:12" x14ac:dyDescent="0.25">
      <c r="B623" s="354" t="s">
        <v>257</v>
      </c>
      <c r="C623" s="355">
        <v>39873</v>
      </c>
      <c r="D623" s="6">
        <v>35691</v>
      </c>
      <c r="E623" s="358">
        <f t="shared" si="115"/>
        <v>2973.0603000000001</v>
      </c>
      <c r="F623" s="356">
        <v>0</v>
      </c>
      <c r="G623" s="354">
        <v>541</v>
      </c>
      <c r="H623" s="356">
        <f t="shared" si="116"/>
        <v>2432.0603000000001</v>
      </c>
      <c r="I623" s="361">
        <v>0</v>
      </c>
      <c r="J623" s="360">
        <v>8.5</v>
      </c>
      <c r="K623" s="370">
        <f>SUM(D612:D623)</f>
        <v>404027</v>
      </c>
      <c r="L623" s="1" t="str">
        <f t="shared" si="117"/>
        <v/>
      </c>
    </row>
    <row r="624" spans="2:12" x14ac:dyDescent="0.25">
      <c r="B624" s="354" t="s">
        <v>257</v>
      </c>
      <c r="C624" s="355">
        <v>39904</v>
      </c>
      <c r="D624" s="6">
        <v>37210</v>
      </c>
      <c r="E624" s="358">
        <f t="shared" si="115"/>
        <v>3099.5929999999998</v>
      </c>
      <c r="F624" s="356">
        <v>0</v>
      </c>
      <c r="G624" s="354">
        <v>541</v>
      </c>
      <c r="H624" s="356">
        <f t="shared" si="116"/>
        <v>2558.5929999999998</v>
      </c>
      <c r="I624" s="361">
        <v>0</v>
      </c>
      <c r="J624" s="360"/>
      <c r="K624"/>
      <c r="L624" s="1" t="str">
        <f t="shared" si="117"/>
        <v/>
      </c>
    </row>
    <row r="625" spans="2:12" x14ac:dyDescent="0.25">
      <c r="B625" s="354" t="s">
        <v>257</v>
      </c>
      <c r="C625" s="355">
        <v>39934</v>
      </c>
      <c r="D625" s="6">
        <v>81473</v>
      </c>
      <c r="E625" s="358">
        <f t="shared" si="115"/>
        <v>6786.7008999999998</v>
      </c>
      <c r="F625" s="356">
        <v>0</v>
      </c>
      <c r="G625" s="354">
        <v>541</v>
      </c>
      <c r="H625" s="356">
        <f t="shared" si="116"/>
        <v>6245.7008999999998</v>
      </c>
      <c r="I625" s="361">
        <v>0</v>
      </c>
      <c r="J625" s="360"/>
      <c r="K625"/>
      <c r="L625" s="1" t="str">
        <f t="shared" si="117"/>
        <v/>
      </c>
    </row>
    <row r="626" spans="2:12" x14ac:dyDescent="0.25">
      <c r="B626" s="354" t="s">
        <v>257</v>
      </c>
      <c r="C626" s="355">
        <v>39965</v>
      </c>
      <c r="D626" s="6">
        <v>46783</v>
      </c>
      <c r="E626" s="358">
        <f t="shared" si="115"/>
        <v>3897.0239000000001</v>
      </c>
      <c r="F626" s="356">
        <v>0</v>
      </c>
      <c r="G626" s="354">
        <v>541</v>
      </c>
      <c r="H626" s="356">
        <f t="shared" si="116"/>
        <v>3356.0239000000001</v>
      </c>
      <c r="I626" s="361">
        <v>0</v>
      </c>
      <c r="J626" s="360"/>
      <c r="K626"/>
      <c r="L626" s="1" t="str">
        <f t="shared" si="117"/>
        <v/>
      </c>
    </row>
    <row r="627" spans="2:12" x14ac:dyDescent="0.25">
      <c r="B627" s="354" t="s">
        <v>257</v>
      </c>
      <c r="C627" s="355">
        <v>39995</v>
      </c>
      <c r="D627" s="6">
        <v>46783</v>
      </c>
      <c r="E627" s="358">
        <f t="shared" si="115"/>
        <v>3897.0239000000001</v>
      </c>
      <c r="F627" s="356">
        <v>0</v>
      </c>
      <c r="G627" s="354">
        <v>541</v>
      </c>
      <c r="H627" s="356">
        <f t="shared" si="116"/>
        <v>3356.0239000000001</v>
      </c>
      <c r="I627" s="361">
        <v>0</v>
      </c>
      <c r="J627" s="360"/>
      <c r="K627"/>
      <c r="L627" s="1" t="str">
        <f t="shared" si="117"/>
        <v/>
      </c>
    </row>
    <row r="628" spans="2:12" x14ac:dyDescent="0.25">
      <c r="B628" s="354" t="s">
        <v>257</v>
      </c>
      <c r="C628" s="355">
        <v>40026</v>
      </c>
      <c r="D628" s="6">
        <v>48186</v>
      </c>
      <c r="E628" s="358">
        <f t="shared" si="115"/>
        <v>4013.8937999999998</v>
      </c>
      <c r="F628" s="356">
        <v>0</v>
      </c>
      <c r="G628" s="354">
        <v>541</v>
      </c>
      <c r="H628" s="356">
        <f t="shared" si="116"/>
        <v>3472.8937999999998</v>
      </c>
      <c r="I628" s="361">
        <v>0</v>
      </c>
      <c r="J628" s="360"/>
      <c r="K628"/>
      <c r="L628" s="1" t="str">
        <f t="shared" si="117"/>
        <v/>
      </c>
    </row>
    <row r="629" spans="2:12" x14ac:dyDescent="0.25">
      <c r="B629" s="354" t="s">
        <v>257</v>
      </c>
      <c r="C629" s="355">
        <v>40057</v>
      </c>
      <c r="D629" s="6">
        <v>48186</v>
      </c>
      <c r="E629" s="358">
        <f t="shared" si="115"/>
        <v>4013.8937999999998</v>
      </c>
      <c r="F629" s="356">
        <v>0</v>
      </c>
      <c r="G629" s="354">
        <v>541</v>
      </c>
      <c r="H629" s="356">
        <f t="shared" si="116"/>
        <v>3472.8937999999998</v>
      </c>
      <c r="I629" s="361">
        <v>0</v>
      </c>
      <c r="J629" s="360"/>
      <c r="K629"/>
      <c r="L629" s="1" t="str">
        <f t="shared" si="117"/>
        <v/>
      </c>
    </row>
    <row r="630" spans="2:12" x14ac:dyDescent="0.25">
      <c r="B630" s="354" t="s">
        <v>257</v>
      </c>
      <c r="C630" s="355">
        <v>40087</v>
      </c>
      <c r="D630" s="6">
        <v>48186</v>
      </c>
      <c r="E630" s="358">
        <f t="shared" si="115"/>
        <v>4013.8937999999998</v>
      </c>
      <c r="F630" s="356">
        <v>0</v>
      </c>
      <c r="G630" s="354">
        <v>541</v>
      </c>
      <c r="H630" s="356">
        <f t="shared" si="116"/>
        <v>3472.8937999999998</v>
      </c>
      <c r="I630" s="361">
        <v>0</v>
      </c>
      <c r="J630" s="360"/>
      <c r="K630"/>
      <c r="L630" s="1" t="str">
        <f t="shared" si="117"/>
        <v/>
      </c>
    </row>
    <row r="631" spans="2:12" x14ac:dyDescent="0.25">
      <c r="B631" s="354" t="s">
        <v>257</v>
      </c>
      <c r="C631" s="355">
        <v>40118</v>
      </c>
      <c r="D631" s="6">
        <v>48186</v>
      </c>
      <c r="E631" s="358">
        <f t="shared" si="115"/>
        <v>4013.8937999999998</v>
      </c>
      <c r="F631" s="356">
        <v>0</v>
      </c>
      <c r="G631" s="354">
        <v>541</v>
      </c>
      <c r="H631" s="356">
        <f t="shared" si="116"/>
        <v>3472.8937999999998</v>
      </c>
      <c r="I631" s="361">
        <v>0</v>
      </c>
      <c r="J631" s="360"/>
      <c r="K631"/>
      <c r="L631" s="1" t="str">
        <f t="shared" si="117"/>
        <v/>
      </c>
    </row>
    <row r="632" spans="2:12" x14ac:dyDescent="0.25">
      <c r="B632" s="354" t="s">
        <v>257</v>
      </c>
      <c r="C632" s="355">
        <v>40148</v>
      </c>
      <c r="D632" s="6">
        <v>48186</v>
      </c>
      <c r="E632" s="358">
        <f t="shared" si="115"/>
        <v>4013.8937999999998</v>
      </c>
      <c r="F632" s="356">
        <v>0</v>
      </c>
      <c r="G632" s="354">
        <v>541</v>
      </c>
      <c r="H632" s="356">
        <f t="shared" si="116"/>
        <v>3472.8937999999998</v>
      </c>
      <c r="I632" s="361">
        <v>0</v>
      </c>
      <c r="J632" s="360"/>
      <c r="K632"/>
      <c r="L632" s="1" t="str">
        <f t="shared" si="117"/>
        <v/>
      </c>
    </row>
    <row r="633" spans="2:12" x14ac:dyDescent="0.25">
      <c r="B633" s="354" t="s">
        <v>257</v>
      </c>
      <c r="C633" s="355">
        <v>40179</v>
      </c>
      <c r="D633" s="6">
        <v>50679</v>
      </c>
      <c r="E633" s="358">
        <f t="shared" si="115"/>
        <v>4221.5607</v>
      </c>
      <c r="F633" s="356">
        <v>0</v>
      </c>
      <c r="G633" s="354">
        <v>541</v>
      </c>
      <c r="H633" s="356">
        <f t="shared" si="116"/>
        <v>3680.5607</v>
      </c>
      <c r="I633" s="361">
        <v>0</v>
      </c>
      <c r="J633" s="360"/>
      <c r="K633"/>
      <c r="L633" s="1" t="str">
        <f t="shared" si="117"/>
        <v/>
      </c>
    </row>
    <row r="634" spans="2:12" x14ac:dyDescent="0.25">
      <c r="B634" s="354" t="s">
        <v>257</v>
      </c>
      <c r="C634" s="355">
        <v>40210</v>
      </c>
      <c r="D634" s="6">
        <v>50679</v>
      </c>
      <c r="E634" s="358">
        <f t="shared" si="115"/>
        <v>4221.5607</v>
      </c>
      <c r="F634" s="356">
        <v>0</v>
      </c>
      <c r="G634" s="354">
        <v>541</v>
      </c>
      <c r="H634" s="356">
        <f t="shared" si="116"/>
        <v>3680.5607</v>
      </c>
      <c r="I634" s="361">
        <v>0</v>
      </c>
      <c r="J634" s="360"/>
      <c r="K634"/>
      <c r="L634" s="1" t="str">
        <f t="shared" si="117"/>
        <v/>
      </c>
    </row>
    <row r="635" spans="2:12" x14ac:dyDescent="0.25">
      <c r="B635" s="354" t="s">
        <v>257</v>
      </c>
      <c r="C635" s="355">
        <v>40238</v>
      </c>
      <c r="D635" s="6">
        <v>50679</v>
      </c>
      <c r="E635" s="358">
        <f t="shared" si="115"/>
        <v>4221.5607</v>
      </c>
      <c r="F635" s="356">
        <v>0</v>
      </c>
      <c r="G635" s="354">
        <v>541</v>
      </c>
      <c r="H635" s="356">
        <f t="shared" si="116"/>
        <v>3680.5607</v>
      </c>
      <c r="I635" s="361">
        <v>0</v>
      </c>
      <c r="J635" s="360">
        <v>8.5</v>
      </c>
      <c r="K635" s="370">
        <f>SUM(D624:D635)</f>
        <v>605216</v>
      </c>
      <c r="L635" s="1" t="str">
        <f t="shared" si="117"/>
        <v/>
      </c>
    </row>
    <row r="636" spans="2:12" x14ac:dyDescent="0.25">
      <c r="B636" s="354" t="s">
        <v>257</v>
      </c>
      <c r="C636" s="355">
        <v>40269</v>
      </c>
      <c r="D636" s="12">
        <v>85369</v>
      </c>
      <c r="E636" s="358">
        <f t="shared" si="115"/>
        <v>7111.2376999999997</v>
      </c>
      <c r="F636" s="356">
        <v>0</v>
      </c>
      <c r="G636" s="354">
        <v>541</v>
      </c>
      <c r="H636" s="356">
        <f t="shared" si="116"/>
        <v>6570.2376999999997</v>
      </c>
      <c r="I636" s="361">
        <v>0</v>
      </c>
      <c r="J636" s="360"/>
      <c r="K636"/>
      <c r="L636" s="1" t="str">
        <f t="shared" si="117"/>
        <v/>
      </c>
    </row>
    <row r="637" spans="2:12" x14ac:dyDescent="0.25">
      <c r="B637" s="354" t="s">
        <v>257</v>
      </c>
      <c r="C637" s="355">
        <v>40299</v>
      </c>
      <c r="D637" s="6">
        <v>52756</v>
      </c>
      <c r="E637" s="358">
        <f t="shared" si="115"/>
        <v>4394.5748000000003</v>
      </c>
      <c r="F637" s="356">
        <v>0</v>
      </c>
      <c r="G637" s="354">
        <v>541</v>
      </c>
      <c r="H637" s="356">
        <f t="shared" si="116"/>
        <v>3853.5748000000003</v>
      </c>
      <c r="I637" s="361">
        <v>0</v>
      </c>
      <c r="J637" s="360"/>
      <c r="K637"/>
      <c r="L637" s="1" t="str">
        <f t="shared" si="117"/>
        <v/>
      </c>
    </row>
    <row r="638" spans="2:12" x14ac:dyDescent="0.25">
      <c r="B638" s="354" t="s">
        <v>257</v>
      </c>
      <c r="C638" s="355">
        <v>40330</v>
      </c>
      <c r="D638" s="6">
        <v>52756</v>
      </c>
      <c r="E638" s="358">
        <f t="shared" si="115"/>
        <v>4394.5748000000003</v>
      </c>
      <c r="F638" s="356">
        <v>0</v>
      </c>
      <c r="G638" s="354">
        <v>541</v>
      </c>
      <c r="H638" s="356">
        <f t="shared" si="116"/>
        <v>3853.5748000000003</v>
      </c>
      <c r="I638" s="361">
        <v>0</v>
      </c>
      <c r="J638" s="360"/>
      <c r="K638"/>
      <c r="L638" s="1" t="str">
        <f t="shared" si="117"/>
        <v/>
      </c>
    </row>
    <row r="639" spans="2:12" x14ac:dyDescent="0.25">
      <c r="B639" s="354" t="s">
        <v>257</v>
      </c>
      <c r="C639" s="355">
        <v>40360</v>
      </c>
      <c r="D639" s="6">
        <v>52756</v>
      </c>
      <c r="E639" s="358">
        <f t="shared" si="115"/>
        <v>4394.5748000000003</v>
      </c>
      <c r="F639" s="356">
        <v>0</v>
      </c>
      <c r="G639" s="354">
        <v>541</v>
      </c>
      <c r="H639" s="356">
        <f t="shared" si="116"/>
        <v>3853.5748000000003</v>
      </c>
      <c r="I639" s="361">
        <v>0</v>
      </c>
      <c r="J639" s="360"/>
      <c r="K639"/>
      <c r="L639" s="1" t="str">
        <f t="shared" si="117"/>
        <v/>
      </c>
    </row>
    <row r="640" spans="2:12" x14ac:dyDescent="0.25">
      <c r="B640" s="354" t="s">
        <v>257</v>
      </c>
      <c r="C640" s="355">
        <v>40391</v>
      </c>
      <c r="D640" s="6">
        <v>54343</v>
      </c>
      <c r="E640" s="358">
        <f t="shared" si="115"/>
        <v>4526.7718999999997</v>
      </c>
      <c r="F640" s="356">
        <v>0</v>
      </c>
      <c r="G640" s="354">
        <v>541</v>
      </c>
      <c r="H640" s="356">
        <f t="shared" si="116"/>
        <v>3985.7718999999997</v>
      </c>
      <c r="I640" s="361">
        <v>0</v>
      </c>
      <c r="J640" s="360"/>
      <c r="K640"/>
      <c r="L640" s="1" t="str">
        <f t="shared" si="117"/>
        <v/>
      </c>
    </row>
    <row r="641" spans="2:12" x14ac:dyDescent="0.25">
      <c r="B641" s="354" t="s">
        <v>257</v>
      </c>
      <c r="C641" s="355">
        <v>40422</v>
      </c>
      <c r="D641" s="6">
        <v>54343</v>
      </c>
      <c r="E641" s="358">
        <f t="shared" si="115"/>
        <v>4526.7718999999997</v>
      </c>
      <c r="F641" s="356">
        <v>0</v>
      </c>
      <c r="G641" s="354">
        <v>541</v>
      </c>
      <c r="H641" s="356">
        <f t="shared" si="116"/>
        <v>3985.7718999999997</v>
      </c>
      <c r="I641" s="361">
        <v>0</v>
      </c>
      <c r="J641" s="360"/>
      <c r="K641"/>
      <c r="L641" s="1" t="str">
        <f t="shared" si="117"/>
        <v/>
      </c>
    </row>
    <row r="642" spans="2:12" x14ac:dyDescent="0.25">
      <c r="B642" s="354" t="s">
        <v>257</v>
      </c>
      <c r="C642" s="355">
        <v>40452</v>
      </c>
      <c r="D642" s="6">
        <v>54343</v>
      </c>
      <c r="E642" s="358">
        <f t="shared" si="115"/>
        <v>4526.7718999999997</v>
      </c>
      <c r="F642" s="356">
        <v>0</v>
      </c>
      <c r="G642" s="354">
        <v>541</v>
      </c>
      <c r="H642" s="356">
        <f t="shared" si="116"/>
        <v>3985.7718999999997</v>
      </c>
      <c r="I642" s="361">
        <v>0</v>
      </c>
      <c r="J642" s="360"/>
      <c r="K642"/>
      <c r="L642" s="1" t="str">
        <f t="shared" si="117"/>
        <v/>
      </c>
    </row>
    <row r="643" spans="2:12" x14ac:dyDescent="0.25">
      <c r="B643" s="354" t="s">
        <v>257</v>
      </c>
      <c r="C643" s="355">
        <v>40483</v>
      </c>
      <c r="D643" s="6">
        <v>54343</v>
      </c>
      <c r="E643" s="358">
        <f t="shared" si="115"/>
        <v>4526.7718999999997</v>
      </c>
      <c r="F643" s="356">
        <v>0</v>
      </c>
      <c r="G643" s="354">
        <v>541</v>
      </c>
      <c r="H643" s="356">
        <f t="shared" si="116"/>
        <v>3985.7718999999997</v>
      </c>
      <c r="I643" s="361">
        <v>0</v>
      </c>
      <c r="J643" s="360"/>
      <c r="K643"/>
      <c r="L643" s="1" t="str">
        <f t="shared" si="117"/>
        <v/>
      </c>
    </row>
    <row r="644" spans="2:12" x14ac:dyDescent="0.25">
      <c r="B644" s="354" t="s">
        <v>257</v>
      </c>
      <c r="C644" s="355">
        <v>40513</v>
      </c>
      <c r="D644" s="6">
        <v>54343</v>
      </c>
      <c r="E644" s="358">
        <f t="shared" si="115"/>
        <v>4526.7718999999997</v>
      </c>
      <c r="F644" s="356">
        <v>0</v>
      </c>
      <c r="G644" s="354">
        <v>541</v>
      </c>
      <c r="H644" s="356">
        <f t="shared" si="116"/>
        <v>3985.7718999999997</v>
      </c>
      <c r="I644" s="361">
        <v>0</v>
      </c>
      <c r="J644" s="360"/>
      <c r="K644"/>
      <c r="L644" s="1" t="str">
        <f t="shared" si="117"/>
        <v/>
      </c>
    </row>
    <row r="645" spans="2:12" x14ac:dyDescent="0.25">
      <c r="B645" s="354" t="s">
        <v>257</v>
      </c>
      <c r="C645" s="355">
        <v>40544</v>
      </c>
      <c r="D645" s="6">
        <v>57767</v>
      </c>
      <c r="E645" s="358">
        <f t="shared" si="115"/>
        <v>4811.9911000000002</v>
      </c>
      <c r="F645" s="356">
        <v>0</v>
      </c>
      <c r="G645" s="354">
        <v>541</v>
      </c>
      <c r="H645" s="356">
        <f t="shared" si="116"/>
        <v>4270.9911000000002</v>
      </c>
      <c r="I645" s="361">
        <v>0</v>
      </c>
      <c r="J645" s="360"/>
      <c r="K645"/>
      <c r="L645" s="1" t="str">
        <f t="shared" si="117"/>
        <v/>
      </c>
    </row>
    <row r="646" spans="2:12" x14ac:dyDescent="0.25">
      <c r="B646" s="354" t="s">
        <v>257</v>
      </c>
      <c r="C646" s="355">
        <v>40575</v>
      </c>
      <c r="D646" s="6">
        <v>57767</v>
      </c>
      <c r="E646" s="358">
        <f t="shared" si="115"/>
        <v>4811.9911000000002</v>
      </c>
      <c r="F646" s="356">
        <v>0</v>
      </c>
      <c r="G646" s="354">
        <v>541</v>
      </c>
      <c r="H646" s="356">
        <f t="shared" si="116"/>
        <v>4270.9911000000002</v>
      </c>
      <c r="I646" s="361">
        <v>0</v>
      </c>
      <c r="J646" s="360"/>
      <c r="K646"/>
      <c r="L646" s="1" t="str">
        <f t="shared" si="117"/>
        <v/>
      </c>
    </row>
    <row r="647" spans="2:12" x14ac:dyDescent="0.25">
      <c r="B647" s="354" t="s">
        <v>257</v>
      </c>
      <c r="C647" s="355">
        <v>40603</v>
      </c>
      <c r="D647" s="6">
        <v>57767</v>
      </c>
      <c r="E647" s="358">
        <f t="shared" si="115"/>
        <v>4811.9911000000002</v>
      </c>
      <c r="F647" s="356">
        <v>0</v>
      </c>
      <c r="G647" s="354">
        <v>541</v>
      </c>
      <c r="H647" s="356">
        <f t="shared" si="116"/>
        <v>4270.9911000000002</v>
      </c>
      <c r="I647" s="361">
        <v>0</v>
      </c>
      <c r="J647" s="360">
        <v>9.5</v>
      </c>
      <c r="K647" s="370">
        <f>SUM(D636:D647)</f>
        <v>688653</v>
      </c>
      <c r="L647" s="1" t="str">
        <f t="shared" si="117"/>
        <v/>
      </c>
    </row>
    <row r="648" spans="2:12" x14ac:dyDescent="0.25">
      <c r="B648" s="354" t="s">
        <v>257</v>
      </c>
      <c r="C648" s="355">
        <v>40634</v>
      </c>
      <c r="D648" s="6">
        <v>57767</v>
      </c>
      <c r="E648" s="358">
        <f t="shared" si="115"/>
        <v>4811.9911000000002</v>
      </c>
      <c r="F648" s="356">
        <v>0</v>
      </c>
      <c r="G648" s="354">
        <v>541</v>
      </c>
      <c r="H648" s="356">
        <f t="shared" si="116"/>
        <v>4270.9911000000002</v>
      </c>
      <c r="I648" s="361">
        <v>0</v>
      </c>
      <c r="J648" s="360"/>
      <c r="K648"/>
      <c r="L648" s="1" t="str">
        <f t="shared" si="117"/>
        <v/>
      </c>
    </row>
    <row r="649" spans="2:12" x14ac:dyDescent="0.25">
      <c r="B649" s="354" t="s">
        <v>257</v>
      </c>
      <c r="C649" s="355">
        <v>40664</v>
      </c>
      <c r="D649" s="6">
        <v>92457</v>
      </c>
      <c r="E649" s="358">
        <f t="shared" si="115"/>
        <v>7701.6680999999999</v>
      </c>
      <c r="F649" s="356">
        <v>0</v>
      </c>
      <c r="G649" s="354">
        <v>541</v>
      </c>
      <c r="H649" s="356">
        <f t="shared" si="116"/>
        <v>7160.6680999999999</v>
      </c>
      <c r="I649" s="361">
        <v>0</v>
      </c>
      <c r="J649" s="360"/>
      <c r="K649"/>
      <c r="L649" s="1" t="str">
        <f t="shared" si="117"/>
        <v/>
      </c>
    </row>
    <row r="650" spans="2:12" x14ac:dyDescent="0.25">
      <c r="B650" s="354" t="s">
        <v>257</v>
      </c>
      <c r="C650" s="355">
        <v>40695</v>
      </c>
      <c r="D650" s="6">
        <v>57767</v>
      </c>
      <c r="E650" s="358">
        <f t="shared" si="115"/>
        <v>4811.9911000000002</v>
      </c>
      <c r="F650" s="356">
        <v>0</v>
      </c>
      <c r="G650" s="354">
        <v>541</v>
      </c>
      <c r="H650" s="356">
        <f t="shared" si="116"/>
        <v>4270.9911000000002</v>
      </c>
      <c r="I650" s="361">
        <v>0</v>
      </c>
      <c r="J650" s="360"/>
      <c r="K650"/>
      <c r="L650" s="1" t="str">
        <f t="shared" si="117"/>
        <v/>
      </c>
    </row>
    <row r="651" spans="2:12" x14ac:dyDescent="0.25">
      <c r="B651" s="354" t="s">
        <v>257</v>
      </c>
      <c r="C651" s="355">
        <v>40725</v>
      </c>
      <c r="D651" s="6">
        <v>57767</v>
      </c>
      <c r="E651" s="358">
        <f t="shared" si="115"/>
        <v>4811.9911000000002</v>
      </c>
      <c r="F651" s="356">
        <v>0</v>
      </c>
      <c r="G651" s="354">
        <v>541</v>
      </c>
      <c r="H651" s="356">
        <f t="shared" si="116"/>
        <v>4270.9911000000002</v>
      </c>
      <c r="I651" s="361">
        <v>0</v>
      </c>
      <c r="J651" s="360"/>
      <c r="K651"/>
      <c r="L651" s="1" t="str">
        <f t="shared" si="117"/>
        <v/>
      </c>
    </row>
    <row r="652" spans="2:12" x14ac:dyDescent="0.25">
      <c r="B652" s="354" t="s">
        <v>257</v>
      </c>
      <c r="C652" s="355">
        <v>40756</v>
      </c>
      <c r="D652" s="6">
        <v>59508</v>
      </c>
      <c r="E652" s="358">
        <f t="shared" si="115"/>
        <v>4957.0163999999995</v>
      </c>
      <c r="F652" s="356">
        <v>0</v>
      </c>
      <c r="G652" s="354">
        <v>541</v>
      </c>
      <c r="H652" s="356">
        <f t="shared" si="116"/>
        <v>4416.0163999999995</v>
      </c>
      <c r="I652" s="361">
        <v>0</v>
      </c>
      <c r="J652" s="360"/>
      <c r="K652"/>
      <c r="L652" s="1" t="str">
        <f t="shared" si="117"/>
        <v/>
      </c>
    </row>
    <row r="653" spans="2:12" x14ac:dyDescent="0.25">
      <c r="B653" s="354" t="s">
        <v>257</v>
      </c>
      <c r="C653" s="355">
        <v>40787</v>
      </c>
      <c r="D653" s="6">
        <v>59508</v>
      </c>
      <c r="E653" s="358">
        <f t="shared" ref="E653:E716" si="118">SUM(D653*8.33%)</f>
        <v>4957.0163999999995</v>
      </c>
      <c r="F653" s="356">
        <v>0</v>
      </c>
      <c r="G653" s="354">
        <v>541</v>
      </c>
      <c r="H653" s="356">
        <f t="shared" si="116"/>
        <v>4416.0163999999995</v>
      </c>
      <c r="I653" s="361">
        <v>0</v>
      </c>
      <c r="J653" s="360"/>
      <c r="K653"/>
      <c r="L653" s="1" t="str">
        <f t="shared" si="117"/>
        <v/>
      </c>
    </row>
    <row r="654" spans="2:12" x14ac:dyDescent="0.25">
      <c r="B654" s="354" t="s">
        <v>257</v>
      </c>
      <c r="C654" s="355">
        <v>40817</v>
      </c>
      <c r="D654" s="6">
        <v>59508</v>
      </c>
      <c r="E654" s="358">
        <f t="shared" si="118"/>
        <v>4957.0163999999995</v>
      </c>
      <c r="F654" s="356">
        <v>0</v>
      </c>
      <c r="G654" s="354">
        <v>541</v>
      </c>
      <c r="H654" s="356">
        <f t="shared" si="116"/>
        <v>4416.0163999999995</v>
      </c>
      <c r="I654" s="361">
        <v>0</v>
      </c>
      <c r="J654" s="360"/>
      <c r="K654"/>
      <c r="L654" s="1" t="str">
        <f t="shared" si="117"/>
        <v/>
      </c>
    </row>
    <row r="655" spans="2:12" x14ac:dyDescent="0.25">
      <c r="B655" s="354" t="s">
        <v>257</v>
      </c>
      <c r="C655" s="355">
        <v>40848</v>
      </c>
      <c r="D655" s="6">
        <v>59508</v>
      </c>
      <c r="E655" s="358">
        <f t="shared" si="118"/>
        <v>4957.0163999999995</v>
      </c>
      <c r="F655" s="356">
        <v>0</v>
      </c>
      <c r="G655" s="354">
        <v>541</v>
      </c>
      <c r="H655" s="356">
        <f t="shared" si="116"/>
        <v>4416.0163999999995</v>
      </c>
      <c r="I655" s="361">
        <v>0</v>
      </c>
      <c r="J655" s="360"/>
      <c r="K655"/>
      <c r="L655" s="1" t="str">
        <f t="shared" si="117"/>
        <v/>
      </c>
    </row>
    <row r="656" spans="2:12" x14ac:dyDescent="0.25">
      <c r="B656" s="354" t="s">
        <v>257</v>
      </c>
      <c r="C656" s="355">
        <v>40878</v>
      </c>
      <c r="D656" s="6">
        <v>59508</v>
      </c>
      <c r="E656" s="358">
        <f t="shared" si="118"/>
        <v>4957.0163999999995</v>
      </c>
      <c r="F656" s="356">
        <v>0</v>
      </c>
      <c r="G656" s="354">
        <v>541</v>
      </c>
      <c r="H656" s="356">
        <f t="shared" ref="H656:H719" si="119">SUM(E656-G656)</f>
        <v>4416.0163999999995</v>
      </c>
      <c r="I656" s="361">
        <v>0</v>
      </c>
      <c r="J656" s="360"/>
      <c r="K656"/>
      <c r="L656" s="1" t="str">
        <f t="shared" si="117"/>
        <v/>
      </c>
    </row>
    <row r="657" spans="2:12" x14ac:dyDescent="0.25">
      <c r="B657" s="354" t="s">
        <v>257</v>
      </c>
      <c r="C657" s="355">
        <v>40909</v>
      </c>
      <c r="D657" s="6">
        <v>59508</v>
      </c>
      <c r="E657" s="358">
        <f t="shared" si="118"/>
        <v>4957.0163999999995</v>
      </c>
      <c r="F657" s="356">
        <v>0</v>
      </c>
      <c r="G657" s="354">
        <v>541</v>
      </c>
      <c r="H657" s="356">
        <f t="shared" si="119"/>
        <v>4416.0163999999995</v>
      </c>
      <c r="I657" s="361">
        <v>0</v>
      </c>
      <c r="J657" s="360"/>
      <c r="K657"/>
      <c r="L657" s="1" t="str">
        <f t="shared" ref="L657:L720" si="120">IF(D657=K657,"MATCH","")</f>
        <v/>
      </c>
    </row>
    <row r="658" spans="2:12" x14ac:dyDescent="0.25">
      <c r="B658" s="354" t="s">
        <v>257</v>
      </c>
      <c r="C658" s="355">
        <v>40940</v>
      </c>
      <c r="D658" s="6">
        <v>63916</v>
      </c>
      <c r="E658" s="358">
        <f t="shared" si="118"/>
        <v>5324.2028</v>
      </c>
      <c r="F658" s="356">
        <v>0</v>
      </c>
      <c r="G658" s="354">
        <v>541</v>
      </c>
      <c r="H658" s="356">
        <f t="shared" si="119"/>
        <v>4783.2028</v>
      </c>
      <c r="I658" s="361">
        <v>0</v>
      </c>
      <c r="J658" s="360"/>
      <c r="K658"/>
      <c r="L658" s="1" t="str">
        <f t="shared" si="120"/>
        <v/>
      </c>
    </row>
    <row r="659" spans="2:12" x14ac:dyDescent="0.25">
      <c r="B659" s="354" t="s">
        <v>257</v>
      </c>
      <c r="C659" s="355">
        <v>40969</v>
      </c>
      <c r="D659" s="6">
        <v>63916</v>
      </c>
      <c r="E659" s="358">
        <f t="shared" si="118"/>
        <v>5324.2028</v>
      </c>
      <c r="F659" s="356">
        <v>0</v>
      </c>
      <c r="G659" s="354">
        <v>541</v>
      </c>
      <c r="H659" s="356">
        <f t="shared" si="119"/>
        <v>4783.2028</v>
      </c>
      <c r="I659" s="361">
        <v>0</v>
      </c>
      <c r="J659" s="360">
        <v>8.25</v>
      </c>
      <c r="K659" s="370">
        <f>SUM(D648:D659)</f>
        <v>750638</v>
      </c>
      <c r="L659" s="1" t="str">
        <f t="shared" si="120"/>
        <v/>
      </c>
    </row>
    <row r="660" spans="2:12" x14ac:dyDescent="0.25">
      <c r="B660" s="354" t="s">
        <v>257</v>
      </c>
      <c r="C660" s="355">
        <v>41000</v>
      </c>
      <c r="D660" s="6">
        <v>63916</v>
      </c>
      <c r="E660" s="358">
        <f t="shared" si="118"/>
        <v>5324.2028</v>
      </c>
      <c r="F660" s="356">
        <v>0</v>
      </c>
      <c r="G660" s="354">
        <v>541</v>
      </c>
      <c r="H660" s="356">
        <f t="shared" si="119"/>
        <v>4783.2028</v>
      </c>
      <c r="I660" s="361">
        <v>0</v>
      </c>
      <c r="J660" s="360"/>
      <c r="K660"/>
      <c r="L660" s="1" t="str">
        <f t="shared" si="120"/>
        <v/>
      </c>
    </row>
    <row r="661" spans="2:12" x14ac:dyDescent="0.25">
      <c r="B661" s="354" t="s">
        <v>257</v>
      </c>
      <c r="C661" s="355">
        <v>41030</v>
      </c>
      <c r="D661" s="6">
        <v>63916</v>
      </c>
      <c r="E661" s="358">
        <f t="shared" si="118"/>
        <v>5324.2028</v>
      </c>
      <c r="F661" s="356">
        <v>0</v>
      </c>
      <c r="G661" s="354">
        <v>541</v>
      </c>
      <c r="H661" s="356">
        <f t="shared" si="119"/>
        <v>4783.2028</v>
      </c>
      <c r="I661" s="361">
        <v>0</v>
      </c>
      <c r="J661" s="360"/>
      <c r="K661"/>
      <c r="L661" s="1" t="str">
        <f t="shared" si="120"/>
        <v/>
      </c>
    </row>
    <row r="662" spans="2:12" x14ac:dyDescent="0.25">
      <c r="B662" s="354" t="s">
        <v>257</v>
      </c>
      <c r="C662" s="355">
        <v>41061</v>
      </c>
      <c r="D662" s="6">
        <v>63916</v>
      </c>
      <c r="E662" s="358">
        <f t="shared" si="118"/>
        <v>5324.2028</v>
      </c>
      <c r="F662" s="356">
        <v>0</v>
      </c>
      <c r="G662" s="354">
        <v>541</v>
      </c>
      <c r="H662" s="356">
        <f t="shared" si="119"/>
        <v>4783.2028</v>
      </c>
      <c r="I662" s="361">
        <v>0</v>
      </c>
      <c r="J662" s="360"/>
      <c r="K662"/>
      <c r="L662" s="1" t="str">
        <f t="shared" si="120"/>
        <v/>
      </c>
    </row>
    <row r="663" spans="2:12" x14ac:dyDescent="0.25">
      <c r="B663" s="354" t="s">
        <v>257</v>
      </c>
      <c r="C663" s="355">
        <v>41091</v>
      </c>
      <c r="D663" s="6">
        <v>63916</v>
      </c>
      <c r="E663" s="358">
        <f t="shared" si="118"/>
        <v>5324.2028</v>
      </c>
      <c r="F663" s="356">
        <v>0</v>
      </c>
      <c r="G663" s="354">
        <v>541</v>
      </c>
      <c r="H663" s="356">
        <f t="shared" si="119"/>
        <v>4783.2028</v>
      </c>
      <c r="I663" s="361">
        <v>0</v>
      </c>
      <c r="J663" s="360"/>
      <c r="K663"/>
      <c r="L663" s="1" t="str">
        <f t="shared" si="120"/>
        <v/>
      </c>
    </row>
    <row r="664" spans="2:12" x14ac:dyDescent="0.25">
      <c r="B664" s="354" t="s">
        <v>257</v>
      </c>
      <c r="C664" s="355">
        <v>41122</v>
      </c>
      <c r="D664" s="6">
        <v>65845</v>
      </c>
      <c r="E664" s="358">
        <f t="shared" si="118"/>
        <v>5484.8885</v>
      </c>
      <c r="F664" s="356">
        <v>0</v>
      </c>
      <c r="G664" s="354">
        <v>541</v>
      </c>
      <c r="H664" s="356">
        <f t="shared" si="119"/>
        <v>4943.8885</v>
      </c>
      <c r="I664" s="361">
        <v>0</v>
      </c>
      <c r="J664" s="360"/>
      <c r="K664"/>
      <c r="L664" s="1" t="str">
        <f t="shared" si="120"/>
        <v/>
      </c>
    </row>
    <row r="665" spans="2:12" x14ac:dyDescent="0.25">
      <c r="B665" s="354" t="s">
        <v>257</v>
      </c>
      <c r="C665" s="355">
        <v>41153</v>
      </c>
      <c r="D665" s="6">
        <v>65845</v>
      </c>
      <c r="E665" s="358">
        <f t="shared" si="118"/>
        <v>5484.8885</v>
      </c>
      <c r="F665" s="356">
        <v>0</v>
      </c>
      <c r="G665" s="354">
        <v>541</v>
      </c>
      <c r="H665" s="356">
        <f t="shared" si="119"/>
        <v>4943.8885</v>
      </c>
      <c r="I665" s="361">
        <v>0</v>
      </c>
      <c r="J665" s="360"/>
      <c r="K665"/>
      <c r="L665" s="1" t="str">
        <f t="shared" si="120"/>
        <v/>
      </c>
    </row>
    <row r="666" spans="2:12" x14ac:dyDescent="0.25">
      <c r="B666" s="354" t="s">
        <v>257</v>
      </c>
      <c r="C666" s="355">
        <v>41183</v>
      </c>
      <c r="D666" s="6">
        <v>65845</v>
      </c>
      <c r="E666" s="358">
        <f t="shared" si="118"/>
        <v>5484.8885</v>
      </c>
      <c r="F666" s="356">
        <v>0</v>
      </c>
      <c r="G666" s="354">
        <v>541</v>
      </c>
      <c r="H666" s="356">
        <f t="shared" si="119"/>
        <v>4943.8885</v>
      </c>
      <c r="I666" s="361">
        <v>0</v>
      </c>
      <c r="J666" s="360"/>
      <c r="K666"/>
      <c r="L666" s="1" t="str">
        <f t="shared" si="120"/>
        <v/>
      </c>
    </row>
    <row r="667" spans="2:12" x14ac:dyDescent="0.25">
      <c r="B667" s="354" t="s">
        <v>257</v>
      </c>
      <c r="C667" s="355">
        <v>41214</v>
      </c>
      <c r="D667" s="6">
        <v>65845</v>
      </c>
      <c r="E667" s="358">
        <f t="shared" si="118"/>
        <v>5484.8885</v>
      </c>
      <c r="F667" s="356">
        <v>0</v>
      </c>
      <c r="G667" s="354">
        <v>541</v>
      </c>
      <c r="H667" s="356">
        <f t="shared" si="119"/>
        <v>4943.8885</v>
      </c>
      <c r="I667" s="361">
        <v>0</v>
      </c>
      <c r="J667" s="360"/>
      <c r="K667"/>
      <c r="L667" s="1" t="str">
        <f t="shared" si="120"/>
        <v/>
      </c>
    </row>
    <row r="668" spans="2:12" x14ac:dyDescent="0.25">
      <c r="B668" s="354" t="s">
        <v>257</v>
      </c>
      <c r="C668" s="355">
        <v>41244</v>
      </c>
      <c r="D668" s="6">
        <v>65845</v>
      </c>
      <c r="E668" s="358">
        <f t="shared" si="118"/>
        <v>5484.8885</v>
      </c>
      <c r="F668" s="356">
        <v>0</v>
      </c>
      <c r="G668" s="354">
        <v>541</v>
      </c>
      <c r="H668" s="356">
        <f t="shared" si="119"/>
        <v>4943.8885</v>
      </c>
      <c r="I668" s="361">
        <v>0</v>
      </c>
      <c r="J668" s="360"/>
      <c r="K668"/>
      <c r="L668" s="1" t="str">
        <f t="shared" si="120"/>
        <v/>
      </c>
    </row>
    <row r="669" spans="2:12" x14ac:dyDescent="0.25">
      <c r="B669" s="354" t="s">
        <v>257</v>
      </c>
      <c r="C669" s="355">
        <v>41275</v>
      </c>
      <c r="D669" s="6">
        <v>65845</v>
      </c>
      <c r="E669" s="358">
        <f t="shared" si="118"/>
        <v>5484.8885</v>
      </c>
      <c r="F669" s="356">
        <v>0</v>
      </c>
      <c r="G669" s="354">
        <v>541</v>
      </c>
      <c r="H669" s="356">
        <f t="shared" si="119"/>
        <v>4943.8885</v>
      </c>
      <c r="I669" s="361">
        <v>0</v>
      </c>
      <c r="J669" s="360"/>
      <c r="K669"/>
      <c r="L669" s="1" t="str">
        <f t="shared" si="120"/>
        <v/>
      </c>
    </row>
    <row r="670" spans="2:12" x14ac:dyDescent="0.25">
      <c r="B670" s="354" t="s">
        <v>257</v>
      </c>
      <c r="C670" s="355">
        <v>41306</v>
      </c>
      <c r="D670" s="6">
        <v>69023</v>
      </c>
      <c r="E670" s="358">
        <f t="shared" si="118"/>
        <v>5749.6158999999998</v>
      </c>
      <c r="F670" s="356">
        <v>0</v>
      </c>
      <c r="G670" s="354">
        <v>541</v>
      </c>
      <c r="H670" s="356">
        <f t="shared" si="119"/>
        <v>5208.6158999999998</v>
      </c>
      <c r="I670" s="361">
        <v>0</v>
      </c>
      <c r="J670" s="360"/>
      <c r="K670"/>
      <c r="L670" s="1" t="str">
        <f t="shared" si="120"/>
        <v/>
      </c>
    </row>
    <row r="671" spans="2:12" x14ac:dyDescent="0.25">
      <c r="B671" s="354" t="s">
        <v>257</v>
      </c>
      <c r="C671" s="355">
        <v>41334</v>
      </c>
      <c r="D671" s="6">
        <v>69023</v>
      </c>
      <c r="E671" s="358">
        <f t="shared" si="118"/>
        <v>5749.6158999999998</v>
      </c>
      <c r="F671" s="356">
        <v>0</v>
      </c>
      <c r="G671" s="354">
        <v>541</v>
      </c>
      <c r="H671" s="356">
        <f t="shared" si="119"/>
        <v>5208.6158999999998</v>
      </c>
      <c r="I671" s="361">
        <v>0</v>
      </c>
      <c r="J671" s="360">
        <v>8.5</v>
      </c>
      <c r="K671" s="370">
        <f>SUM(D660:D671)</f>
        <v>788780</v>
      </c>
      <c r="L671" s="1" t="str">
        <f t="shared" si="120"/>
        <v/>
      </c>
    </row>
    <row r="672" spans="2:12" x14ac:dyDescent="0.25">
      <c r="B672" s="354" t="s">
        <v>257</v>
      </c>
      <c r="C672" s="355">
        <v>41365</v>
      </c>
      <c r="D672" s="12">
        <v>77257</v>
      </c>
      <c r="E672" s="358">
        <f t="shared" si="118"/>
        <v>6435.5081</v>
      </c>
      <c r="F672" s="356">
        <v>0</v>
      </c>
      <c r="G672" s="354">
        <v>541</v>
      </c>
      <c r="H672" s="356">
        <f t="shared" si="119"/>
        <v>5894.5081</v>
      </c>
      <c r="I672" s="361">
        <v>0</v>
      </c>
      <c r="J672" s="360"/>
      <c r="K672"/>
      <c r="L672" s="1" t="str">
        <f t="shared" si="120"/>
        <v/>
      </c>
    </row>
    <row r="673" spans="2:12" x14ac:dyDescent="0.25">
      <c r="B673" s="354" t="s">
        <v>257</v>
      </c>
      <c r="C673" s="355">
        <v>41395</v>
      </c>
      <c r="D673" s="6">
        <v>71106</v>
      </c>
      <c r="E673" s="358">
        <f t="shared" si="118"/>
        <v>5923.1297999999997</v>
      </c>
      <c r="F673" s="356">
        <v>0</v>
      </c>
      <c r="G673" s="354">
        <v>541</v>
      </c>
      <c r="H673" s="356">
        <f t="shared" si="119"/>
        <v>5382.1297999999997</v>
      </c>
      <c r="I673" s="361">
        <v>0</v>
      </c>
      <c r="J673" s="360"/>
      <c r="K673"/>
      <c r="L673" s="1" t="str">
        <f t="shared" si="120"/>
        <v/>
      </c>
    </row>
    <row r="674" spans="2:12" x14ac:dyDescent="0.25">
      <c r="B674" s="354" t="s">
        <v>257</v>
      </c>
      <c r="C674" s="355">
        <v>41426</v>
      </c>
      <c r="D674" s="6">
        <v>71106</v>
      </c>
      <c r="E674" s="358">
        <f t="shared" si="118"/>
        <v>5923.1297999999997</v>
      </c>
      <c r="F674" s="356">
        <v>0</v>
      </c>
      <c r="G674" s="354">
        <v>541</v>
      </c>
      <c r="H674" s="356">
        <f t="shared" si="119"/>
        <v>5382.1297999999997</v>
      </c>
      <c r="I674" s="361">
        <v>0</v>
      </c>
      <c r="J674" s="360"/>
      <c r="K674"/>
      <c r="L674" s="1" t="str">
        <f t="shared" si="120"/>
        <v/>
      </c>
    </row>
    <row r="675" spans="2:12" x14ac:dyDescent="0.25">
      <c r="B675" s="354" t="s">
        <v>257</v>
      </c>
      <c r="C675" s="355">
        <v>41456</v>
      </c>
      <c r="D675" s="6">
        <v>71106</v>
      </c>
      <c r="E675" s="358">
        <f t="shared" si="118"/>
        <v>5923.1297999999997</v>
      </c>
      <c r="F675" s="356">
        <v>0</v>
      </c>
      <c r="G675" s="354">
        <v>541</v>
      </c>
      <c r="H675" s="356">
        <f t="shared" si="119"/>
        <v>5382.1297999999997</v>
      </c>
      <c r="I675" s="361">
        <v>0</v>
      </c>
      <c r="J675" s="360"/>
      <c r="K675"/>
      <c r="L675" s="1" t="str">
        <f t="shared" si="120"/>
        <v/>
      </c>
    </row>
    <row r="676" spans="2:12" x14ac:dyDescent="0.25">
      <c r="B676" s="354" t="s">
        <v>257</v>
      </c>
      <c r="C676" s="355">
        <v>41487</v>
      </c>
      <c r="D676" s="6">
        <v>73249</v>
      </c>
      <c r="E676" s="358">
        <f t="shared" si="118"/>
        <v>6101.6417000000001</v>
      </c>
      <c r="F676" s="356">
        <v>0</v>
      </c>
      <c r="G676" s="354">
        <v>541</v>
      </c>
      <c r="H676" s="356">
        <f t="shared" si="119"/>
        <v>5560.6417000000001</v>
      </c>
      <c r="I676" s="361">
        <v>0</v>
      </c>
      <c r="J676" s="360"/>
      <c r="K676"/>
      <c r="L676" s="1" t="str">
        <f t="shared" si="120"/>
        <v/>
      </c>
    </row>
    <row r="677" spans="2:12" x14ac:dyDescent="0.25">
      <c r="B677" s="354" t="s">
        <v>257</v>
      </c>
      <c r="C677" s="355">
        <v>41518</v>
      </c>
      <c r="D677" s="6">
        <v>73249</v>
      </c>
      <c r="E677" s="358">
        <f t="shared" si="118"/>
        <v>6101.6417000000001</v>
      </c>
      <c r="F677" s="356">
        <v>0</v>
      </c>
      <c r="G677" s="354">
        <v>541</v>
      </c>
      <c r="H677" s="356">
        <f t="shared" si="119"/>
        <v>5560.6417000000001</v>
      </c>
      <c r="I677" s="361">
        <v>0</v>
      </c>
      <c r="J677" s="360"/>
      <c r="K677"/>
      <c r="L677" s="1" t="str">
        <f t="shared" si="120"/>
        <v/>
      </c>
    </row>
    <row r="678" spans="2:12" x14ac:dyDescent="0.25">
      <c r="B678" s="354" t="s">
        <v>257</v>
      </c>
      <c r="C678" s="355">
        <v>41548</v>
      </c>
      <c r="D678" s="6">
        <v>73249</v>
      </c>
      <c r="E678" s="358">
        <f t="shared" si="118"/>
        <v>6101.6417000000001</v>
      </c>
      <c r="F678" s="356">
        <v>0</v>
      </c>
      <c r="G678" s="354">
        <v>541</v>
      </c>
      <c r="H678" s="356">
        <f t="shared" si="119"/>
        <v>5560.6417000000001</v>
      </c>
      <c r="I678" s="361">
        <v>0</v>
      </c>
      <c r="J678" s="360"/>
      <c r="K678"/>
      <c r="L678" s="1" t="str">
        <f t="shared" si="120"/>
        <v/>
      </c>
    </row>
    <row r="679" spans="2:12" x14ac:dyDescent="0.25">
      <c r="B679" s="354" t="s">
        <v>257</v>
      </c>
      <c r="C679" s="355">
        <v>41579</v>
      </c>
      <c r="D679" s="6">
        <v>73249</v>
      </c>
      <c r="E679" s="358">
        <f t="shared" si="118"/>
        <v>6101.6417000000001</v>
      </c>
      <c r="F679" s="356">
        <v>0</v>
      </c>
      <c r="G679" s="354">
        <v>541</v>
      </c>
      <c r="H679" s="356">
        <f t="shared" si="119"/>
        <v>5560.6417000000001</v>
      </c>
      <c r="I679" s="361">
        <v>0</v>
      </c>
      <c r="J679" s="360"/>
      <c r="K679"/>
      <c r="L679" s="1" t="str">
        <f t="shared" si="120"/>
        <v/>
      </c>
    </row>
    <row r="680" spans="2:12" x14ac:dyDescent="0.25">
      <c r="B680" s="354" t="s">
        <v>257</v>
      </c>
      <c r="C680" s="355">
        <v>41609</v>
      </c>
      <c r="D680" s="6">
        <v>73249</v>
      </c>
      <c r="E680" s="358">
        <f t="shared" si="118"/>
        <v>6101.6417000000001</v>
      </c>
      <c r="F680" s="356">
        <v>0</v>
      </c>
      <c r="G680" s="354">
        <v>541</v>
      </c>
      <c r="H680" s="356">
        <f t="shared" si="119"/>
        <v>5560.6417000000001</v>
      </c>
      <c r="I680" s="361">
        <v>0</v>
      </c>
      <c r="J680" s="360"/>
      <c r="K680"/>
      <c r="L680" s="1" t="str">
        <f t="shared" si="120"/>
        <v/>
      </c>
    </row>
    <row r="681" spans="2:12" x14ac:dyDescent="0.25">
      <c r="B681" s="354" t="s">
        <v>257</v>
      </c>
      <c r="C681" s="355">
        <v>41640</v>
      </c>
      <c r="D681" s="6">
        <v>73249</v>
      </c>
      <c r="E681" s="358">
        <f t="shared" si="118"/>
        <v>6101.6417000000001</v>
      </c>
      <c r="F681" s="356">
        <v>0</v>
      </c>
      <c r="G681" s="354">
        <v>541</v>
      </c>
      <c r="H681" s="356">
        <f t="shared" si="119"/>
        <v>5560.6417000000001</v>
      </c>
      <c r="I681" s="361">
        <v>0</v>
      </c>
      <c r="J681" s="360"/>
      <c r="K681"/>
      <c r="L681" s="1" t="str">
        <f t="shared" si="120"/>
        <v/>
      </c>
    </row>
    <row r="682" spans="2:12" x14ac:dyDescent="0.25">
      <c r="B682" s="354" t="s">
        <v>257</v>
      </c>
      <c r="C682" s="355">
        <v>41671</v>
      </c>
      <c r="D682" s="6">
        <v>76140</v>
      </c>
      <c r="E682" s="358">
        <f t="shared" si="118"/>
        <v>6342.4619999999995</v>
      </c>
      <c r="F682" s="356">
        <v>0</v>
      </c>
      <c r="G682" s="354">
        <v>541</v>
      </c>
      <c r="H682" s="356">
        <f t="shared" si="119"/>
        <v>5801.4619999999995</v>
      </c>
      <c r="I682" s="361">
        <v>0</v>
      </c>
      <c r="J682" s="360"/>
      <c r="K682"/>
      <c r="L682" s="1" t="str">
        <f t="shared" si="120"/>
        <v/>
      </c>
    </row>
    <row r="683" spans="2:12" x14ac:dyDescent="0.25">
      <c r="B683" s="354" t="s">
        <v>257</v>
      </c>
      <c r="C683" s="355">
        <v>41699</v>
      </c>
      <c r="D683" s="6">
        <v>76140</v>
      </c>
      <c r="E683" s="358">
        <f t="shared" si="118"/>
        <v>6342.4619999999995</v>
      </c>
      <c r="F683" s="356">
        <v>0</v>
      </c>
      <c r="G683" s="354">
        <v>541</v>
      </c>
      <c r="H683" s="356">
        <f t="shared" si="119"/>
        <v>5801.4619999999995</v>
      </c>
      <c r="I683" s="361">
        <v>0</v>
      </c>
      <c r="J683" s="360">
        <v>8.75</v>
      </c>
      <c r="K683" s="370">
        <f>SUM(D672:D683)</f>
        <v>882349</v>
      </c>
      <c r="L683" s="1" t="str">
        <f t="shared" si="120"/>
        <v/>
      </c>
    </row>
    <row r="684" spans="2:12" x14ac:dyDescent="0.25">
      <c r="B684" s="354" t="s">
        <v>257</v>
      </c>
      <c r="C684" s="355">
        <v>41730</v>
      </c>
      <c r="D684" s="6">
        <v>76140</v>
      </c>
      <c r="E684" s="358">
        <f t="shared" si="118"/>
        <v>6342.4619999999995</v>
      </c>
      <c r="F684" s="356">
        <v>0</v>
      </c>
      <c r="G684" s="354">
        <v>541</v>
      </c>
      <c r="H684" s="356">
        <f t="shared" si="119"/>
        <v>5801.4619999999995</v>
      </c>
      <c r="I684" s="361">
        <v>0</v>
      </c>
      <c r="J684" s="360"/>
      <c r="K684"/>
      <c r="L684" s="1" t="str">
        <f t="shared" si="120"/>
        <v/>
      </c>
    </row>
    <row r="685" spans="2:12" x14ac:dyDescent="0.25">
      <c r="B685" s="354" t="s">
        <v>257</v>
      </c>
      <c r="C685" s="355">
        <v>41760</v>
      </c>
      <c r="D685" s="6">
        <v>76140</v>
      </c>
      <c r="E685" s="358">
        <f t="shared" si="118"/>
        <v>6342.4619999999995</v>
      </c>
      <c r="F685" s="356">
        <v>0</v>
      </c>
      <c r="G685" s="354">
        <v>541</v>
      </c>
      <c r="H685" s="356">
        <f t="shared" si="119"/>
        <v>5801.4619999999995</v>
      </c>
      <c r="I685" s="361">
        <v>0</v>
      </c>
      <c r="J685" s="360"/>
      <c r="K685"/>
      <c r="L685" s="1" t="str">
        <f t="shared" si="120"/>
        <v/>
      </c>
    </row>
    <row r="686" spans="2:12" x14ac:dyDescent="0.25">
      <c r="B686" s="354" t="s">
        <v>257</v>
      </c>
      <c r="C686" s="355">
        <v>41791</v>
      </c>
      <c r="D686" s="6">
        <v>76140</v>
      </c>
      <c r="E686" s="358">
        <f t="shared" si="118"/>
        <v>6342.4619999999995</v>
      </c>
      <c r="F686" s="356">
        <v>0</v>
      </c>
      <c r="G686" s="354">
        <v>541</v>
      </c>
      <c r="H686" s="356">
        <f t="shared" si="119"/>
        <v>5801.4619999999995</v>
      </c>
      <c r="I686" s="361">
        <v>0</v>
      </c>
      <c r="J686" s="360"/>
      <c r="K686"/>
      <c r="L686" s="1" t="str">
        <f t="shared" si="120"/>
        <v/>
      </c>
    </row>
    <row r="687" spans="2:12" x14ac:dyDescent="0.25">
      <c r="B687" s="354" t="s">
        <v>257</v>
      </c>
      <c r="C687" s="355">
        <v>41821</v>
      </c>
      <c r="D687" s="6">
        <v>76140</v>
      </c>
      <c r="E687" s="358">
        <f t="shared" si="118"/>
        <v>6342.4619999999995</v>
      </c>
      <c r="F687" s="356">
        <v>0</v>
      </c>
      <c r="G687" s="354">
        <v>541</v>
      </c>
      <c r="H687" s="356">
        <f t="shared" si="119"/>
        <v>5801.4619999999995</v>
      </c>
      <c r="I687" s="361">
        <v>0</v>
      </c>
      <c r="J687" s="360"/>
      <c r="K687"/>
      <c r="L687" s="1" t="str">
        <f t="shared" si="120"/>
        <v/>
      </c>
    </row>
    <row r="688" spans="2:12" x14ac:dyDescent="0.25">
      <c r="B688" s="354" t="s">
        <v>257</v>
      </c>
      <c r="C688" s="355">
        <v>41852</v>
      </c>
      <c r="D688" s="6">
        <v>78431</v>
      </c>
      <c r="E688" s="358">
        <f t="shared" si="118"/>
        <v>6533.3023000000003</v>
      </c>
      <c r="F688" s="356">
        <v>0</v>
      </c>
      <c r="G688" s="354">
        <v>541</v>
      </c>
      <c r="H688" s="356">
        <f t="shared" si="119"/>
        <v>5992.3023000000003</v>
      </c>
      <c r="I688" s="361">
        <v>0</v>
      </c>
      <c r="J688" s="360"/>
      <c r="K688"/>
      <c r="L688" s="1" t="str">
        <f t="shared" si="120"/>
        <v/>
      </c>
    </row>
    <row r="689" spans="2:12" x14ac:dyDescent="0.25">
      <c r="B689" s="354" t="s">
        <v>257</v>
      </c>
      <c r="C689" s="355">
        <v>41883</v>
      </c>
      <c r="D689" s="6">
        <v>78431</v>
      </c>
      <c r="E689" s="358">
        <f t="shared" si="118"/>
        <v>6533.3023000000003</v>
      </c>
      <c r="F689" s="356">
        <f t="shared" ref="F689:F740" si="121">SUM(D689-G689)*1.16%</f>
        <v>895.29959999999994</v>
      </c>
      <c r="G689" s="354">
        <v>1250</v>
      </c>
      <c r="H689" s="356">
        <f t="shared" si="119"/>
        <v>5283.3023000000003</v>
      </c>
      <c r="I689" s="361">
        <v>0</v>
      </c>
      <c r="J689" s="360"/>
      <c r="K689"/>
      <c r="L689" s="1" t="str">
        <f t="shared" si="120"/>
        <v/>
      </c>
    </row>
    <row r="690" spans="2:12" x14ac:dyDescent="0.25">
      <c r="B690" s="354" t="s">
        <v>257</v>
      </c>
      <c r="C690" s="355">
        <v>41913</v>
      </c>
      <c r="D690" s="6">
        <v>78431</v>
      </c>
      <c r="E690" s="358">
        <f t="shared" si="118"/>
        <v>6533.3023000000003</v>
      </c>
      <c r="F690" s="356">
        <f t="shared" si="121"/>
        <v>895.29959999999994</v>
      </c>
      <c r="G690" s="354">
        <v>1250</v>
      </c>
      <c r="H690" s="356">
        <f t="shared" si="119"/>
        <v>5283.3023000000003</v>
      </c>
      <c r="I690" s="361">
        <v>0</v>
      </c>
      <c r="J690" s="360"/>
      <c r="K690"/>
      <c r="L690" s="1" t="str">
        <f t="shared" si="120"/>
        <v/>
      </c>
    </row>
    <row r="691" spans="2:12" x14ac:dyDescent="0.25">
      <c r="B691" s="354" t="s">
        <v>257</v>
      </c>
      <c r="C691" s="355">
        <v>41944</v>
      </c>
      <c r="D691" s="6">
        <v>78431</v>
      </c>
      <c r="E691" s="358">
        <f t="shared" si="118"/>
        <v>6533.3023000000003</v>
      </c>
      <c r="F691" s="356">
        <f t="shared" si="121"/>
        <v>895.29959999999994</v>
      </c>
      <c r="G691" s="354">
        <v>1250</v>
      </c>
      <c r="H691" s="356">
        <f t="shared" si="119"/>
        <v>5283.3023000000003</v>
      </c>
      <c r="I691" s="361">
        <v>0</v>
      </c>
      <c r="J691" s="360"/>
      <c r="K691"/>
      <c r="L691" s="1" t="str">
        <f t="shared" si="120"/>
        <v/>
      </c>
    </row>
    <row r="692" spans="2:12" x14ac:dyDescent="0.25">
      <c r="B692" s="354" t="s">
        <v>257</v>
      </c>
      <c r="C692" s="355">
        <v>41974</v>
      </c>
      <c r="D692" s="6">
        <v>78431</v>
      </c>
      <c r="E692" s="358">
        <f t="shared" si="118"/>
        <v>6533.3023000000003</v>
      </c>
      <c r="F692" s="356">
        <f t="shared" si="121"/>
        <v>895.29959999999994</v>
      </c>
      <c r="G692" s="354">
        <v>1250</v>
      </c>
      <c r="H692" s="356">
        <f t="shared" si="119"/>
        <v>5283.3023000000003</v>
      </c>
      <c r="I692" s="361">
        <v>0</v>
      </c>
      <c r="J692" s="360"/>
      <c r="K692"/>
      <c r="L692" s="1" t="str">
        <f t="shared" si="120"/>
        <v/>
      </c>
    </row>
    <row r="693" spans="2:12" x14ac:dyDescent="0.25">
      <c r="B693" s="354" t="s">
        <v>257</v>
      </c>
      <c r="C693" s="355">
        <v>42005</v>
      </c>
      <c r="D693" s="6">
        <v>78431</v>
      </c>
      <c r="E693" s="358">
        <f t="shared" si="118"/>
        <v>6533.3023000000003</v>
      </c>
      <c r="F693" s="356">
        <f t="shared" si="121"/>
        <v>895.29959999999994</v>
      </c>
      <c r="G693" s="354">
        <v>1250</v>
      </c>
      <c r="H693" s="356">
        <f t="shared" si="119"/>
        <v>5283.3023000000003</v>
      </c>
      <c r="I693" s="361">
        <v>0</v>
      </c>
      <c r="J693" s="360"/>
      <c r="K693"/>
      <c r="L693" s="1" t="str">
        <f t="shared" si="120"/>
        <v/>
      </c>
    </row>
    <row r="694" spans="2:12" x14ac:dyDescent="0.25">
      <c r="B694" s="354" t="s">
        <v>257</v>
      </c>
      <c r="C694" s="355">
        <v>42036</v>
      </c>
      <c r="D694" s="6">
        <v>81906</v>
      </c>
      <c r="E694" s="358">
        <f t="shared" si="118"/>
        <v>6822.7698</v>
      </c>
      <c r="F694" s="356">
        <f t="shared" si="121"/>
        <v>935.60959999999989</v>
      </c>
      <c r="G694" s="354">
        <v>1250</v>
      </c>
      <c r="H694" s="356">
        <f t="shared" si="119"/>
        <v>5572.7698</v>
      </c>
      <c r="I694" s="361">
        <v>0</v>
      </c>
      <c r="J694" s="360"/>
      <c r="K694"/>
      <c r="L694" s="1" t="str">
        <f t="shared" si="120"/>
        <v/>
      </c>
    </row>
    <row r="695" spans="2:12" x14ac:dyDescent="0.25">
      <c r="B695" s="354" t="s">
        <v>257</v>
      </c>
      <c r="C695" s="355">
        <v>42064</v>
      </c>
      <c r="D695" s="6">
        <v>81906</v>
      </c>
      <c r="E695" s="358">
        <f t="shared" si="118"/>
        <v>6822.7698</v>
      </c>
      <c r="F695" s="356">
        <f t="shared" si="121"/>
        <v>935.60959999999989</v>
      </c>
      <c r="G695" s="354">
        <v>1250</v>
      </c>
      <c r="H695" s="356">
        <f t="shared" si="119"/>
        <v>5572.7698</v>
      </c>
      <c r="I695" s="361">
        <v>0</v>
      </c>
      <c r="J695" s="360">
        <v>8.75</v>
      </c>
      <c r="K695" s="370">
        <f>SUM(D684:D695)</f>
        <v>938958</v>
      </c>
      <c r="L695" s="1" t="str">
        <f t="shared" si="120"/>
        <v/>
      </c>
    </row>
    <row r="696" spans="2:12" x14ac:dyDescent="0.25">
      <c r="B696" s="354" t="s">
        <v>257</v>
      </c>
      <c r="C696" s="355">
        <v>42095</v>
      </c>
      <c r="D696" s="6">
        <v>81906</v>
      </c>
      <c r="E696" s="358">
        <f t="shared" si="118"/>
        <v>6822.7698</v>
      </c>
      <c r="F696" s="356">
        <f t="shared" si="121"/>
        <v>935.60959999999989</v>
      </c>
      <c r="G696" s="354">
        <v>1250</v>
      </c>
      <c r="H696" s="356">
        <f t="shared" si="119"/>
        <v>5572.7698</v>
      </c>
      <c r="I696" s="361">
        <v>0</v>
      </c>
      <c r="J696" s="360"/>
      <c r="K696"/>
      <c r="L696" s="1" t="str">
        <f t="shared" si="120"/>
        <v/>
      </c>
    </row>
    <row r="697" spans="2:12" x14ac:dyDescent="0.25">
      <c r="B697" s="354" t="s">
        <v>257</v>
      </c>
      <c r="C697" s="355">
        <v>42125</v>
      </c>
      <c r="D697" s="6">
        <v>81906</v>
      </c>
      <c r="E697" s="358">
        <f t="shared" si="118"/>
        <v>6822.7698</v>
      </c>
      <c r="F697" s="356">
        <f t="shared" si="121"/>
        <v>935.60959999999989</v>
      </c>
      <c r="G697" s="354">
        <v>1250</v>
      </c>
      <c r="H697" s="356">
        <f t="shared" si="119"/>
        <v>5572.7698</v>
      </c>
      <c r="I697" s="361">
        <v>0</v>
      </c>
      <c r="J697" s="360"/>
      <c r="K697"/>
      <c r="L697" s="1" t="str">
        <f t="shared" si="120"/>
        <v/>
      </c>
    </row>
    <row r="698" spans="2:12" x14ac:dyDescent="0.25">
      <c r="B698" s="354" t="s">
        <v>257</v>
      </c>
      <c r="C698" s="355">
        <v>42156</v>
      </c>
      <c r="D698" s="6">
        <v>81906</v>
      </c>
      <c r="E698" s="358">
        <f t="shared" si="118"/>
        <v>6822.7698</v>
      </c>
      <c r="F698" s="356">
        <f t="shared" si="121"/>
        <v>935.60959999999989</v>
      </c>
      <c r="G698" s="354">
        <v>1250</v>
      </c>
      <c r="H698" s="356">
        <f t="shared" si="119"/>
        <v>5572.7698</v>
      </c>
      <c r="I698" s="361">
        <v>0</v>
      </c>
      <c r="J698" s="360"/>
      <c r="K698"/>
      <c r="L698" s="1" t="str">
        <f t="shared" si="120"/>
        <v/>
      </c>
    </row>
    <row r="699" spans="2:12" x14ac:dyDescent="0.25">
      <c r="B699" s="354" t="s">
        <v>257</v>
      </c>
      <c r="C699" s="355">
        <v>42186</v>
      </c>
      <c r="D699" s="6">
        <v>81906</v>
      </c>
      <c r="E699" s="358">
        <f t="shared" si="118"/>
        <v>6822.7698</v>
      </c>
      <c r="F699" s="356">
        <f t="shared" si="121"/>
        <v>935.60959999999989</v>
      </c>
      <c r="G699" s="354">
        <v>1250</v>
      </c>
      <c r="H699" s="356">
        <f t="shared" si="119"/>
        <v>5572.7698</v>
      </c>
      <c r="I699" s="361">
        <v>0</v>
      </c>
      <c r="J699" s="360"/>
      <c r="K699"/>
      <c r="L699" s="1" t="str">
        <f t="shared" si="120"/>
        <v/>
      </c>
    </row>
    <row r="700" spans="2:12" x14ac:dyDescent="0.25">
      <c r="B700" s="354" t="s">
        <v>257</v>
      </c>
      <c r="C700" s="355">
        <v>42217</v>
      </c>
      <c r="D700" s="6">
        <v>84365</v>
      </c>
      <c r="E700" s="358">
        <f t="shared" si="118"/>
        <v>7027.6045000000004</v>
      </c>
      <c r="F700" s="356">
        <f t="shared" si="121"/>
        <v>964.1339999999999</v>
      </c>
      <c r="G700" s="354">
        <v>1250</v>
      </c>
      <c r="H700" s="356">
        <f t="shared" si="119"/>
        <v>5777.6045000000004</v>
      </c>
      <c r="I700" s="361">
        <v>0</v>
      </c>
      <c r="J700" s="360"/>
      <c r="K700"/>
      <c r="L700" s="1" t="str">
        <f t="shared" si="120"/>
        <v/>
      </c>
    </row>
    <row r="701" spans="2:12" x14ac:dyDescent="0.25">
      <c r="B701" s="354" t="s">
        <v>257</v>
      </c>
      <c r="C701" s="355">
        <v>42248</v>
      </c>
      <c r="D701" s="6">
        <v>84365</v>
      </c>
      <c r="E701" s="358">
        <f t="shared" si="118"/>
        <v>7027.6045000000004</v>
      </c>
      <c r="F701" s="356">
        <f t="shared" si="121"/>
        <v>964.1339999999999</v>
      </c>
      <c r="G701" s="354">
        <v>1250</v>
      </c>
      <c r="H701" s="356">
        <f t="shared" si="119"/>
        <v>5777.6045000000004</v>
      </c>
      <c r="I701" s="361">
        <v>0</v>
      </c>
      <c r="J701" s="360"/>
      <c r="K701"/>
      <c r="L701" s="1" t="str">
        <f t="shared" si="120"/>
        <v/>
      </c>
    </row>
    <row r="702" spans="2:12" x14ac:dyDescent="0.25">
      <c r="B702" s="354" t="s">
        <v>257</v>
      </c>
      <c r="C702" s="355">
        <v>42278</v>
      </c>
      <c r="D702" s="6">
        <v>84365</v>
      </c>
      <c r="E702" s="358">
        <f t="shared" si="118"/>
        <v>7027.6045000000004</v>
      </c>
      <c r="F702" s="356">
        <f t="shared" si="121"/>
        <v>964.1339999999999</v>
      </c>
      <c r="G702" s="354">
        <v>1250</v>
      </c>
      <c r="H702" s="356">
        <f t="shared" si="119"/>
        <v>5777.6045000000004</v>
      </c>
      <c r="I702" s="361">
        <v>0</v>
      </c>
      <c r="J702" s="360"/>
      <c r="K702"/>
      <c r="L702" s="1" t="str">
        <f t="shared" si="120"/>
        <v/>
      </c>
    </row>
    <row r="703" spans="2:12" x14ac:dyDescent="0.25">
      <c r="B703" s="354" t="s">
        <v>257</v>
      </c>
      <c r="C703" s="355">
        <v>42309</v>
      </c>
      <c r="D703" s="6">
        <v>84365</v>
      </c>
      <c r="E703" s="358">
        <f t="shared" si="118"/>
        <v>7027.6045000000004</v>
      </c>
      <c r="F703" s="356">
        <f t="shared" si="121"/>
        <v>964.1339999999999</v>
      </c>
      <c r="G703" s="354">
        <v>1250</v>
      </c>
      <c r="H703" s="356">
        <f t="shared" si="119"/>
        <v>5777.6045000000004</v>
      </c>
      <c r="I703" s="361">
        <v>0</v>
      </c>
      <c r="J703" s="360"/>
      <c r="K703"/>
      <c r="L703" s="1" t="str">
        <f t="shared" si="120"/>
        <v/>
      </c>
    </row>
    <row r="704" spans="2:12" x14ac:dyDescent="0.25">
      <c r="B704" s="354" t="s">
        <v>257</v>
      </c>
      <c r="C704" s="355">
        <v>42339</v>
      </c>
      <c r="D704" s="6">
        <v>84365</v>
      </c>
      <c r="E704" s="358">
        <f t="shared" si="118"/>
        <v>7027.6045000000004</v>
      </c>
      <c r="F704" s="356">
        <f t="shared" si="121"/>
        <v>964.1339999999999</v>
      </c>
      <c r="G704" s="354">
        <v>1250</v>
      </c>
      <c r="H704" s="356">
        <f t="shared" si="119"/>
        <v>5777.6045000000004</v>
      </c>
      <c r="I704" s="361">
        <v>0</v>
      </c>
      <c r="J704" s="360"/>
      <c r="K704"/>
      <c r="L704" s="1" t="str">
        <f t="shared" si="120"/>
        <v/>
      </c>
    </row>
    <row r="705" spans="2:12" x14ac:dyDescent="0.25">
      <c r="B705" s="354" t="s">
        <v>257</v>
      </c>
      <c r="C705" s="355">
        <v>42370</v>
      </c>
      <c r="D705" s="6">
        <v>84365</v>
      </c>
      <c r="E705" s="358">
        <f t="shared" si="118"/>
        <v>7027.6045000000004</v>
      </c>
      <c r="F705" s="356">
        <f t="shared" si="121"/>
        <v>964.1339999999999</v>
      </c>
      <c r="G705" s="354">
        <v>1250</v>
      </c>
      <c r="H705" s="356">
        <f t="shared" si="119"/>
        <v>5777.6045000000004</v>
      </c>
      <c r="I705" s="361">
        <v>0</v>
      </c>
      <c r="J705" s="360"/>
      <c r="K705"/>
      <c r="L705" s="1" t="str">
        <f t="shared" si="120"/>
        <v/>
      </c>
    </row>
    <row r="706" spans="2:12" x14ac:dyDescent="0.25">
      <c r="B706" s="354" t="s">
        <v>257</v>
      </c>
      <c r="C706" s="355">
        <v>42401</v>
      </c>
      <c r="D706" s="6">
        <v>89478</v>
      </c>
      <c r="E706" s="358">
        <f t="shared" si="118"/>
        <v>7453.5173999999997</v>
      </c>
      <c r="F706" s="356">
        <f t="shared" si="121"/>
        <v>1023.4447999999999</v>
      </c>
      <c r="G706" s="354">
        <v>1250</v>
      </c>
      <c r="H706" s="356">
        <f t="shared" si="119"/>
        <v>6203.5173999999997</v>
      </c>
      <c r="I706" s="361">
        <v>0</v>
      </c>
      <c r="J706" s="360"/>
      <c r="K706"/>
      <c r="L706" s="1" t="str">
        <f t="shared" si="120"/>
        <v/>
      </c>
    </row>
    <row r="707" spans="2:12" x14ac:dyDescent="0.25">
      <c r="B707" s="354" t="s">
        <v>257</v>
      </c>
      <c r="C707" s="355">
        <v>42430</v>
      </c>
      <c r="D707" s="6">
        <v>89478</v>
      </c>
      <c r="E707" s="358">
        <f t="shared" si="118"/>
        <v>7453.5173999999997</v>
      </c>
      <c r="F707" s="356">
        <f t="shared" si="121"/>
        <v>1023.4447999999999</v>
      </c>
      <c r="G707" s="354">
        <v>1250</v>
      </c>
      <c r="H707" s="356">
        <f t="shared" si="119"/>
        <v>6203.5173999999997</v>
      </c>
      <c r="I707" s="361">
        <v>0</v>
      </c>
      <c r="J707" s="360">
        <v>8.8000000000000007</v>
      </c>
      <c r="K707" s="370">
        <f>SUM(D696:D707)</f>
        <v>1012770</v>
      </c>
      <c r="L707" s="1" t="str">
        <f t="shared" si="120"/>
        <v/>
      </c>
    </row>
    <row r="708" spans="2:12" x14ac:dyDescent="0.25">
      <c r="B708" s="354" t="s">
        <v>257</v>
      </c>
      <c r="C708" s="355">
        <v>42461</v>
      </c>
      <c r="D708" s="6">
        <v>89478</v>
      </c>
      <c r="E708" s="358">
        <f t="shared" si="118"/>
        <v>7453.5173999999997</v>
      </c>
      <c r="F708" s="356">
        <f t="shared" si="121"/>
        <v>1023.4447999999999</v>
      </c>
      <c r="G708" s="354">
        <v>1250</v>
      </c>
      <c r="H708" s="356">
        <f t="shared" si="119"/>
        <v>6203.5173999999997</v>
      </c>
      <c r="I708" s="361">
        <v>0</v>
      </c>
      <c r="J708" s="360"/>
      <c r="K708"/>
      <c r="L708" s="1" t="str">
        <f t="shared" si="120"/>
        <v/>
      </c>
    </row>
    <row r="709" spans="2:12" x14ac:dyDescent="0.25">
      <c r="B709" s="354" t="s">
        <v>257</v>
      </c>
      <c r="C709" s="355">
        <v>42491</v>
      </c>
      <c r="D709" s="6">
        <v>89478</v>
      </c>
      <c r="E709" s="358">
        <f t="shared" si="118"/>
        <v>7453.5173999999997</v>
      </c>
      <c r="F709" s="356">
        <f t="shared" si="121"/>
        <v>1023.4447999999999</v>
      </c>
      <c r="G709" s="354">
        <v>1250</v>
      </c>
      <c r="H709" s="356">
        <f t="shared" si="119"/>
        <v>6203.5173999999997</v>
      </c>
      <c r="I709" s="361">
        <v>0</v>
      </c>
      <c r="J709" s="360"/>
      <c r="K709"/>
      <c r="L709" s="1" t="str">
        <f t="shared" si="120"/>
        <v/>
      </c>
    </row>
    <row r="710" spans="2:12" x14ac:dyDescent="0.25">
      <c r="B710" s="354" t="s">
        <v>257</v>
      </c>
      <c r="C710" s="355">
        <v>42522</v>
      </c>
      <c r="D710" s="6">
        <v>89478</v>
      </c>
      <c r="E710" s="358">
        <f t="shared" si="118"/>
        <v>7453.5173999999997</v>
      </c>
      <c r="F710" s="356">
        <f t="shared" si="121"/>
        <v>1023.4447999999999</v>
      </c>
      <c r="G710" s="354">
        <v>1250</v>
      </c>
      <c r="H710" s="356">
        <f t="shared" si="119"/>
        <v>6203.5173999999997</v>
      </c>
      <c r="I710" s="361">
        <v>0</v>
      </c>
      <c r="J710" s="360"/>
      <c r="K710"/>
      <c r="L710" s="1" t="str">
        <f t="shared" si="120"/>
        <v/>
      </c>
    </row>
    <row r="711" spans="2:12" x14ac:dyDescent="0.25">
      <c r="B711" s="354" t="s">
        <v>257</v>
      </c>
      <c r="C711" s="355">
        <v>42552</v>
      </c>
      <c r="D711" s="6">
        <v>89478</v>
      </c>
      <c r="E711" s="358">
        <f t="shared" si="118"/>
        <v>7453.5173999999997</v>
      </c>
      <c r="F711" s="356">
        <f t="shared" si="121"/>
        <v>1023.4447999999999</v>
      </c>
      <c r="G711" s="354">
        <v>1250</v>
      </c>
      <c r="H711" s="356">
        <f t="shared" si="119"/>
        <v>6203.5173999999997</v>
      </c>
      <c r="I711" s="361">
        <v>0</v>
      </c>
      <c r="J711" s="360"/>
      <c r="K711"/>
      <c r="L711" s="1" t="str">
        <f t="shared" si="120"/>
        <v/>
      </c>
    </row>
    <row r="712" spans="2:12" x14ac:dyDescent="0.25">
      <c r="B712" s="354" t="s">
        <v>257</v>
      </c>
      <c r="C712" s="355">
        <v>42583</v>
      </c>
      <c r="D712" s="6">
        <v>92173</v>
      </c>
      <c r="E712" s="358">
        <f t="shared" si="118"/>
        <v>7678.0109000000002</v>
      </c>
      <c r="F712" s="356">
        <f t="shared" si="121"/>
        <v>1054.7067999999999</v>
      </c>
      <c r="G712" s="354">
        <v>1250</v>
      </c>
      <c r="H712" s="356">
        <f t="shared" si="119"/>
        <v>6428.0109000000002</v>
      </c>
      <c r="I712" s="361">
        <v>0</v>
      </c>
      <c r="J712" s="360"/>
      <c r="K712"/>
      <c r="L712" s="1" t="str">
        <f t="shared" si="120"/>
        <v/>
      </c>
    </row>
    <row r="713" spans="2:12" x14ac:dyDescent="0.25">
      <c r="B713" s="354" t="s">
        <v>257</v>
      </c>
      <c r="C713" s="355">
        <v>42614</v>
      </c>
      <c r="D713" s="6">
        <v>92173</v>
      </c>
      <c r="E713" s="358">
        <f t="shared" si="118"/>
        <v>7678.0109000000002</v>
      </c>
      <c r="F713" s="356">
        <f t="shared" si="121"/>
        <v>1054.7067999999999</v>
      </c>
      <c r="G713" s="354">
        <v>1250</v>
      </c>
      <c r="H713" s="356">
        <f t="shared" si="119"/>
        <v>6428.0109000000002</v>
      </c>
      <c r="I713" s="361">
        <v>0</v>
      </c>
      <c r="J713" s="360"/>
      <c r="K713"/>
      <c r="L713" s="1" t="str">
        <f t="shared" si="120"/>
        <v/>
      </c>
    </row>
    <row r="714" spans="2:12" x14ac:dyDescent="0.25">
      <c r="B714" s="354" t="s">
        <v>257</v>
      </c>
      <c r="C714" s="355">
        <v>42644</v>
      </c>
      <c r="D714" s="6">
        <v>92173</v>
      </c>
      <c r="E714" s="358">
        <f t="shared" si="118"/>
        <v>7678.0109000000002</v>
      </c>
      <c r="F714" s="356">
        <f t="shared" si="121"/>
        <v>1054.7067999999999</v>
      </c>
      <c r="G714" s="354">
        <v>1250</v>
      </c>
      <c r="H714" s="356">
        <f t="shared" si="119"/>
        <v>6428.0109000000002</v>
      </c>
      <c r="I714" s="361">
        <v>0</v>
      </c>
      <c r="J714" s="360"/>
      <c r="K714"/>
      <c r="L714" s="1" t="str">
        <f t="shared" si="120"/>
        <v/>
      </c>
    </row>
    <row r="715" spans="2:12" x14ac:dyDescent="0.25">
      <c r="B715" s="354" t="s">
        <v>257</v>
      </c>
      <c r="C715" s="355">
        <v>42675</v>
      </c>
      <c r="D715" s="6">
        <v>92173</v>
      </c>
      <c r="E715" s="358">
        <f t="shared" si="118"/>
        <v>7678.0109000000002</v>
      </c>
      <c r="F715" s="356">
        <f t="shared" si="121"/>
        <v>1054.7067999999999</v>
      </c>
      <c r="G715" s="354">
        <v>1250</v>
      </c>
      <c r="H715" s="356">
        <f t="shared" si="119"/>
        <v>6428.0109000000002</v>
      </c>
      <c r="I715" s="361">
        <v>0</v>
      </c>
      <c r="J715" s="360"/>
      <c r="K715"/>
      <c r="L715" s="1" t="str">
        <f t="shared" si="120"/>
        <v/>
      </c>
    </row>
    <row r="716" spans="2:12" x14ac:dyDescent="0.25">
      <c r="B716" s="354" t="s">
        <v>257</v>
      </c>
      <c r="C716" s="355">
        <v>42705</v>
      </c>
      <c r="D716" s="6">
        <v>92173</v>
      </c>
      <c r="E716" s="358">
        <f t="shared" si="118"/>
        <v>7678.0109000000002</v>
      </c>
      <c r="F716" s="356">
        <f t="shared" si="121"/>
        <v>1054.7067999999999</v>
      </c>
      <c r="G716" s="354">
        <v>1250</v>
      </c>
      <c r="H716" s="356">
        <f t="shared" si="119"/>
        <v>6428.0109000000002</v>
      </c>
      <c r="I716" s="361">
        <v>0</v>
      </c>
      <c r="J716" s="360"/>
      <c r="K716"/>
      <c r="L716" s="1" t="str">
        <f t="shared" si="120"/>
        <v/>
      </c>
    </row>
    <row r="717" spans="2:12" x14ac:dyDescent="0.25">
      <c r="B717" s="354" t="s">
        <v>257</v>
      </c>
      <c r="C717" s="355">
        <v>42736</v>
      </c>
      <c r="D717" s="6">
        <v>92173</v>
      </c>
      <c r="E717" s="358">
        <f t="shared" ref="E717:E740" si="122">SUM(D717*8.33%)</f>
        <v>7678.0109000000002</v>
      </c>
      <c r="F717" s="356">
        <f t="shared" si="121"/>
        <v>1054.7067999999999</v>
      </c>
      <c r="G717" s="354">
        <v>1250</v>
      </c>
      <c r="H717" s="356">
        <f t="shared" si="119"/>
        <v>6428.0109000000002</v>
      </c>
      <c r="I717" s="361">
        <v>0</v>
      </c>
      <c r="J717" s="360"/>
      <c r="K717"/>
      <c r="L717" s="1" t="str">
        <f t="shared" si="120"/>
        <v/>
      </c>
    </row>
    <row r="718" spans="2:12" x14ac:dyDescent="0.25">
      <c r="B718" s="354" t="s">
        <v>257</v>
      </c>
      <c r="C718" s="355">
        <v>42767</v>
      </c>
      <c r="D718" s="6">
        <v>97440</v>
      </c>
      <c r="E718" s="358">
        <f t="shared" si="122"/>
        <v>8116.7519999999995</v>
      </c>
      <c r="F718" s="356">
        <f t="shared" si="121"/>
        <v>1115.8039999999999</v>
      </c>
      <c r="G718" s="354">
        <v>1250</v>
      </c>
      <c r="H718" s="356">
        <f t="shared" si="119"/>
        <v>6866.7519999999995</v>
      </c>
      <c r="I718" s="361">
        <v>0</v>
      </c>
      <c r="J718" s="360"/>
      <c r="K718"/>
      <c r="L718" s="1" t="str">
        <f t="shared" si="120"/>
        <v/>
      </c>
    </row>
    <row r="719" spans="2:12" x14ac:dyDescent="0.25">
      <c r="B719" s="354" t="s">
        <v>257</v>
      </c>
      <c r="C719" s="355">
        <v>42795</v>
      </c>
      <c r="D719" s="6">
        <v>97440</v>
      </c>
      <c r="E719" s="358">
        <f t="shared" si="122"/>
        <v>8116.7519999999995</v>
      </c>
      <c r="F719" s="356">
        <f t="shared" si="121"/>
        <v>1115.8039999999999</v>
      </c>
      <c r="G719" s="354">
        <v>1250</v>
      </c>
      <c r="H719" s="356">
        <f t="shared" si="119"/>
        <v>6866.7519999999995</v>
      </c>
      <c r="I719" s="361">
        <v>0</v>
      </c>
      <c r="J719" s="360">
        <v>8.65</v>
      </c>
      <c r="K719" s="370">
        <f>SUM(D708:D719)</f>
        <v>1105830</v>
      </c>
      <c r="L719" s="1" t="str">
        <f t="shared" si="120"/>
        <v/>
      </c>
    </row>
    <row r="720" spans="2:12" x14ac:dyDescent="0.25">
      <c r="B720" s="354" t="s">
        <v>257</v>
      </c>
      <c r="C720" s="355">
        <v>42826</v>
      </c>
      <c r="D720" s="6">
        <v>97440</v>
      </c>
      <c r="E720" s="358">
        <f t="shared" si="122"/>
        <v>8116.7519999999995</v>
      </c>
      <c r="F720" s="356">
        <f t="shared" si="121"/>
        <v>1115.8039999999999</v>
      </c>
      <c r="G720" s="354">
        <v>1250</v>
      </c>
      <c r="H720" s="356">
        <f t="shared" ref="H720:H740" si="123">SUM(E720-G720)</f>
        <v>6866.7519999999995</v>
      </c>
      <c r="I720" s="361">
        <v>0</v>
      </c>
      <c r="J720" s="359"/>
      <c r="K720"/>
      <c r="L720" s="1" t="str">
        <f t="shared" si="120"/>
        <v/>
      </c>
    </row>
    <row r="721" spans="2:12" x14ac:dyDescent="0.25">
      <c r="B721" s="354" t="s">
        <v>257</v>
      </c>
      <c r="C721" s="355">
        <v>42856</v>
      </c>
      <c r="D721" s="6">
        <v>97440</v>
      </c>
      <c r="E721" s="358">
        <f t="shared" si="122"/>
        <v>8116.7519999999995</v>
      </c>
      <c r="F721" s="356">
        <f t="shared" si="121"/>
        <v>1115.8039999999999</v>
      </c>
      <c r="G721" s="354">
        <v>1250</v>
      </c>
      <c r="H721" s="356">
        <f t="shared" si="123"/>
        <v>6866.7519999999995</v>
      </c>
      <c r="I721" s="361">
        <v>0</v>
      </c>
      <c r="J721" s="359"/>
      <c r="K721"/>
      <c r="L721" s="1" t="str">
        <f t="shared" ref="L721:L740" si="124">IF(D721=K721,"MATCH","")</f>
        <v/>
      </c>
    </row>
    <row r="722" spans="2:12" x14ac:dyDescent="0.25">
      <c r="B722" s="354" t="s">
        <v>257</v>
      </c>
      <c r="C722" s="355">
        <v>42887</v>
      </c>
      <c r="D722" s="6">
        <v>97440</v>
      </c>
      <c r="E722" s="358">
        <f t="shared" si="122"/>
        <v>8116.7519999999995</v>
      </c>
      <c r="F722" s="356">
        <f t="shared" si="121"/>
        <v>1115.8039999999999</v>
      </c>
      <c r="G722" s="354">
        <v>1250</v>
      </c>
      <c r="H722" s="356">
        <f t="shared" si="123"/>
        <v>6866.7519999999995</v>
      </c>
      <c r="I722" s="361">
        <v>0</v>
      </c>
      <c r="J722" s="359"/>
      <c r="K722"/>
      <c r="L722" s="1" t="str">
        <f t="shared" si="124"/>
        <v/>
      </c>
    </row>
    <row r="723" spans="2:12" x14ac:dyDescent="0.25">
      <c r="B723" s="354" t="s">
        <v>257</v>
      </c>
      <c r="C723" s="355">
        <v>42917</v>
      </c>
      <c r="D723" s="6">
        <v>97440</v>
      </c>
      <c r="E723" s="358">
        <f t="shared" si="122"/>
        <v>8116.7519999999995</v>
      </c>
      <c r="F723" s="356">
        <f t="shared" si="121"/>
        <v>1115.8039999999999</v>
      </c>
      <c r="G723" s="354">
        <v>1250</v>
      </c>
      <c r="H723" s="356">
        <f t="shared" si="123"/>
        <v>6866.7519999999995</v>
      </c>
      <c r="I723" s="361">
        <v>0</v>
      </c>
      <c r="J723" s="359"/>
      <c r="K723"/>
      <c r="L723" s="1" t="str">
        <f t="shared" si="124"/>
        <v/>
      </c>
    </row>
    <row r="724" spans="2:12" x14ac:dyDescent="0.25">
      <c r="B724" s="354" t="s">
        <v>257</v>
      </c>
      <c r="C724" s="355">
        <v>42948</v>
      </c>
      <c r="D724" s="6">
        <v>100381</v>
      </c>
      <c r="E724" s="358">
        <f t="shared" si="122"/>
        <v>8361.7373000000007</v>
      </c>
      <c r="F724" s="356">
        <f t="shared" si="121"/>
        <v>1149.9195999999999</v>
      </c>
      <c r="G724" s="354">
        <v>1250</v>
      </c>
      <c r="H724" s="356">
        <f t="shared" si="123"/>
        <v>7111.7373000000007</v>
      </c>
      <c r="I724" s="361">
        <v>0</v>
      </c>
      <c r="J724" s="359"/>
      <c r="K724"/>
      <c r="L724" s="1" t="str">
        <f t="shared" si="124"/>
        <v/>
      </c>
    </row>
    <row r="725" spans="2:12" x14ac:dyDescent="0.25">
      <c r="B725" s="354" t="s">
        <v>257</v>
      </c>
      <c r="C725" s="355">
        <v>42979</v>
      </c>
      <c r="D725" s="6">
        <v>100381</v>
      </c>
      <c r="E725" s="358">
        <f t="shared" si="122"/>
        <v>8361.7373000000007</v>
      </c>
      <c r="F725" s="356">
        <f t="shared" si="121"/>
        <v>1149.9195999999999</v>
      </c>
      <c r="G725" s="354">
        <v>1250</v>
      </c>
      <c r="H725" s="356">
        <f t="shared" si="123"/>
        <v>7111.7373000000007</v>
      </c>
      <c r="I725" s="361">
        <v>0</v>
      </c>
      <c r="J725" s="359"/>
      <c r="K725"/>
      <c r="L725" s="1" t="str">
        <f t="shared" si="124"/>
        <v/>
      </c>
    </row>
    <row r="726" spans="2:12" x14ac:dyDescent="0.25">
      <c r="B726" s="354" t="s">
        <v>257</v>
      </c>
      <c r="C726" s="355">
        <v>43009</v>
      </c>
      <c r="D726" s="6">
        <v>100381</v>
      </c>
      <c r="E726" s="358">
        <f t="shared" si="122"/>
        <v>8361.7373000000007</v>
      </c>
      <c r="F726" s="356">
        <f t="shared" si="121"/>
        <v>1149.9195999999999</v>
      </c>
      <c r="G726" s="354">
        <v>1250</v>
      </c>
      <c r="H726" s="356">
        <f t="shared" si="123"/>
        <v>7111.7373000000007</v>
      </c>
      <c r="I726" s="361">
        <v>0</v>
      </c>
      <c r="J726" s="359"/>
      <c r="K726"/>
      <c r="L726" s="1" t="str">
        <f t="shared" si="124"/>
        <v/>
      </c>
    </row>
    <row r="727" spans="2:12" x14ac:dyDescent="0.25">
      <c r="B727" s="354" t="s">
        <v>257</v>
      </c>
      <c r="C727" s="355">
        <v>43040</v>
      </c>
      <c r="D727" s="6">
        <v>100381</v>
      </c>
      <c r="E727" s="358">
        <f t="shared" si="122"/>
        <v>8361.7373000000007</v>
      </c>
      <c r="F727" s="356">
        <f t="shared" si="121"/>
        <v>1149.9195999999999</v>
      </c>
      <c r="G727" s="354">
        <v>1250</v>
      </c>
      <c r="H727" s="356">
        <f t="shared" si="123"/>
        <v>7111.7373000000007</v>
      </c>
      <c r="I727" s="361">
        <v>0</v>
      </c>
      <c r="J727" s="359"/>
      <c r="K727"/>
      <c r="L727" s="1" t="str">
        <f t="shared" si="124"/>
        <v/>
      </c>
    </row>
    <row r="728" spans="2:12" x14ac:dyDescent="0.25">
      <c r="B728" s="354" t="s">
        <v>257</v>
      </c>
      <c r="C728" s="355">
        <v>43070</v>
      </c>
      <c r="D728" s="6">
        <v>100381</v>
      </c>
      <c r="E728" s="358">
        <f t="shared" si="122"/>
        <v>8361.7373000000007</v>
      </c>
      <c r="F728" s="356">
        <f t="shared" si="121"/>
        <v>1149.9195999999999</v>
      </c>
      <c r="G728" s="354">
        <v>1250</v>
      </c>
      <c r="H728" s="356">
        <f t="shared" si="123"/>
        <v>7111.7373000000007</v>
      </c>
      <c r="I728" s="361">
        <v>0</v>
      </c>
      <c r="J728" s="359"/>
      <c r="K728"/>
      <c r="L728" s="1" t="str">
        <f t="shared" si="124"/>
        <v/>
      </c>
    </row>
    <row r="729" spans="2:12" x14ac:dyDescent="0.25">
      <c r="B729" s="354" t="s">
        <v>257</v>
      </c>
      <c r="C729" s="355">
        <v>43101</v>
      </c>
      <c r="D729" s="6">
        <v>100381</v>
      </c>
      <c r="E729" s="358">
        <f t="shared" si="122"/>
        <v>8361.7373000000007</v>
      </c>
      <c r="F729" s="356">
        <f t="shared" si="121"/>
        <v>1149.9195999999999</v>
      </c>
      <c r="G729" s="354">
        <v>1250</v>
      </c>
      <c r="H729" s="356">
        <f t="shared" si="123"/>
        <v>7111.7373000000007</v>
      </c>
      <c r="I729" s="361">
        <v>0</v>
      </c>
      <c r="J729" s="359"/>
      <c r="K729"/>
      <c r="L729" s="1" t="str">
        <f t="shared" si="124"/>
        <v/>
      </c>
    </row>
    <row r="730" spans="2:12" x14ac:dyDescent="0.25">
      <c r="B730" s="354" t="s">
        <v>257</v>
      </c>
      <c r="C730" s="355">
        <v>43132</v>
      </c>
      <c r="D730" s="6">
        <v>108520</v>
      </c>
      <c r="E730" s="358">
        <f t="shared" si="122"/>
        <v>9039.7160000000003</v>
      </c>
      <c r="F730" s="356">
        <f t="shared" si="121"/>
        <v>1244.3319999999999</v>
      </c>
      <c r="G730" s="354">
        <v>1250</v>
      </c>
      <c r="H730" s="356">
        <f t="shared" si="123"/>
        <v>7789.7160000000003</v>
      </c>
      <c r="I730" s="361">
        <v>0</v>
      </c>
      <c r="J730" s="359"/>
      <c r="K730"/>
      <c r="L730" s="1" t="str">
        <f t="shared" si="124"/>
        <v/>
      </c>
    </row>
    <row r="731" spans="2:12" x14ac:dyDescent="0.25">
      <c r="B731" s="354" t="s">
        <v>257</v>
      </c>
      <c r="C731" s="355">
        <v>43160</v>
      </c>
      <c r="D731" s="6">
        <v>108520</v>
      </c>
      <c r="E731" s="358">
        <f t="shared" si="122"/>
        <v>9039.7160000000003</v>
      </c>
      <c r="F731" s="356">
        <f t="shared" si="121"/>
        <v>1244.3319999999999</v>
      </c>
      <c r="G731" s="354">
        <v>1250</v>
      </c>
      <c r="H731" s="356">
        <f t="shared" si="123"/>
        <v>7789.7160000000003</v>
      </c>
      <c r="I731" s="361">
        <v>0</v>
      </c>
      <c r="J731" s="360">
        <v>8.5500000000000007</v>
      </c>
      <c r="K731" s="370">
        <f>SUM(D720:D731)</f>
        <v>1209086</v>
      </c>
      <c r="L731" s="1" t="str">
        <f t="shared" si="124"/>
        <v/>
      </c>
    </row>
    <row r="732" spans="2:12" x14ac:dyDescent="0.25">
      <c r="B732" s="354" t="s">
        <v>257</v>
      </c>
      <c r="C732" s="355">
        <v>43191</v>
      </c>
      <c r="D732" s="6">
        <v>108520</v>
      </c>
      <c r="E732" s="358">
        <f t="shared" si="122"/>
        <v>9039.7160000000003</v>
      </c>
      <c r="F732" s="356">
        <f t="shared" si="121"/>
        <v>1244.3319999999999</v>
      </c>
      <c r="G732" s="354">
        <v>1250</v>
      </c>
      <c r="H732" s="356">
        <f t="shared" si="123"/>
        <v>7789.7160000000003</v>
      </c>
      <c r="I732" s="361">
        <v>0</v>
      </c>
      <c r="J732" s="359"/>
      <c r="K732"/>
      <c r="L732" s="1" t="str">
        <f t="shared" si="124"/>
        <v/>
      </c>
    </row>
    <row r="733" spans="2:12" x14ac:dyDescent="0.25">
      <c r="B733" s="354" t="s">
        <v>257</v>
      </c>
      <c r="C733" s="355">
        <v>43221</v>
      </c>
      <c r="D733" s="6">
        <v>108520</v>
      </c>
      <c r="E733" s="358">
        <f t="shared" si="122"/>
        <v>9039.7160000000003</v>
      </c>
      <c r="F733" s="356">
        <f t="shared" si="121"/>
        <v>1244.3319999999999</v>
      </c>
      <c r="G733" s="354">
        <v>1250</v>
      </c>
      <c r="H733" s="356">
        <f t="shared" si="123"/>
        <v>7789.7160000000003</v>
      </c>
      <c r="I733" s="361">
        <v>0</v>
      </c>
      <c r="J733" s="359"/>
      <c r="K733" s="370">
        <f>SUM(D732:D733)</f>
        <v>217040</v>
      </c>
      <c r="L733" s="1" t="str">
        <f t="shared" si="124"/>
        <v/>
      </c>
    </row>
    <row r="734" spans="2:12" x14ac:dyDescent="0.25">
      <c r="B734" s="354" t="s">
        <v>257</v>
      </c>
      <c r="C734" s="355">
        <v>43252</v>
      </c>
      <c r="D734" s="6">
        <v>0</v>
      </c>
      <c r="E734" s="358">
        <f t="shared" si="122"/>
        <v>0</v>
      </c>
      <c r="F734" s="356">
        <f t="shared" si="121"/>
        <v>-14.499999999999998</v>
      </c>
      <c r="G734" s="354">
        <v>1250</v>
      </c>
      <c r="H734" s="356">
        <f t="shared" si="123"/>
        <v>-1250</v>
      </c>
      <c r="I734" s="361">
        <v>0</v>
      </c>
      <c r="J734" s="359"/>
      <c r="K734"/>
      <c r="L734" s="1" t="s">
        <v>54</v>
      </c>
    </row>
    <row r="735" spans="2:12" x14ac:dyDescent="0.25">
      <c r="B735" s="354" t="s">
        <v>257</v>
      </c>
      <c r="C735" s="355">
        <v>43282</v>
      </c>
      <c r="D735" s="12">
        <v>0</v>
      </c>
      <c r="E735" s="358">
        <f t="shared" si="122"/>
        <v>0</v>
      </c>
      <c r="F735" s="356">
        <f t="shared" si="121"/>
        <v>-14.499999999999998</v>
      </c>
      <c r="G735" s="354">
        <v>1250</v>
      </c>
      <c r="H735" s="356">
        <f t="shared" si="123"/>
        <v>-1250</v>
      </c>
      <c r="I735" s="361">
        <v>0</v>
      </c>
      <c r="J735" s="359"/>
      <c r="K735"/>
      <c r="L735" s="1" t="s">
        <v>54</v>
      </c>
    </row>
    <row r="736" spans="2:12" x14ac:dyDescent="0.25">
      <c r="B736" s="354" t="s">
        <v>257</v>
      </c>
      <c r="C736" s="355">
        <v>43313</v>
      </c>
      <c r="D736" s="12">
        <v>0</v>
      </c>
      <c r="E736" s="365">
        <f t="shared" si="122"/>
        <v>0</v>
      </c>
      <c r="F736" s="356">
        <f t="shared" si="121"/>
        <v>-14.499999999999998</v>
      </c>
      <c r="G736" s="354">
        <v>1250</v>
      </c>
      <c r="H736" s="356">
        <f t="shared" si="123"/>
        <v>-1250</v>
      </c>
      <c r="I736" s="361">
        <v>0</v>
      </c>
      <c r="J736" s="359"/>
      <c r="K736"/>
      <c r="L736" s="1" t="s">
        <v>54</v>
      </c>
    </row>
    <row r="737" spans="2:12" x14ac:dyDescent="0.25">
      <c r="B737" s="354" t="s">
        <v>257</v>
      </c>
      <c r="C737" s="355">
        <v>43344</v>
      </c>
      <c r="D737" s="12">
        <v>0</v>
      </c>
      <c r="E737" s="358">
        <f t="shared" si="122"/>
        <v>0</v>
      </c>
      <c r="F737" s="356">
        <f t="shared" si="121"/>
        <v>-14.499999999999998</v>
      </c>
      <c r="G737" s="354">
        <v>1250</v>
      </c>
      <c r="H737" s="356">
        <f t="shared" si="123"/>
        <v>-1250</v>
      </c>
      <c r="I737" s="361">
        <v>0</v>
      </c>
      <c r="J737" s="359"/>
      <c r="K737" t="s">
        <v>54</v>
      </c>
      <c r="L737" s="1" t="str">
        <f t="shared" si="124"/>
        <v/>
      </c>
    </row>
    <row r="738" spans="2:12" x14ac:dyDescent="0.25">
      <c r="B738" s="354" t="s">
        <v>257</v>
      </c>
      <c r="C738" s="355">
        <v>43374</v>
      </c>
      <c r="D738" s="12">
        <v>0</v>
      </c>
      <c r="E738" s="358">
        <f t="shared" si="122"/>
        <v>0</v>
      </c>
      <c r="F738" s="356">
        <f t="shared" si="121"/>
        <v>-14.499999999999998</v>
      </c>
      <c r="G738" s="354">
        <v>1250</v>
      </c>
      <c r="H738" s="356">
        <f t="shared" si="123"/>
        <v>-1250</v>
      </c>
      <c r="I738" s="361">
        <v>0</v>
      </c>
      <c r="J738" s="359"/>
      <c r="K738" s="28" t="s">
        <v>54</v>
      </c>
      <c r="L738" s="1" t="str">
        <f t="shared" si="124"/>
        <v/>
      </c>
    </row>
    <row r="739" spans="2:12" x14ac:dyDescent="0.25">
      <c r="B739" s="354" t="s">
        <v>257</v>
      </c>
      <c r="C739" s="355">
        <v>43405</v>
      </c>
      <c r="D739" s="12">
        <v>0</v>
      </c>
      <c r="E739" s="358">
        <f t="shared" si="122"/>
        <v>0</v>
      </c>
      <c r="F739" s="356">
        <f t="shared" si="121"/>
        <v>-14.499999999999998</v>
      </c>
      <c r="G739" s="354">
        <v>1250</v>
      </c>
      <c r="H739" s="356">
        <f t="shared" si="123"/>
        <v>-1250</v>
      </c>
      <c r="I739" s="361">
        <v>0</v>
      </c>
      <c r="J739" s="359"/>
      <c r="K739" s="28" t="s">
        <v>54</v>
      </c>
      <c r="L739" s="1" t="str">
        <f t="shared" si="124"/>
        <v/>
      </c>
    </row>
    <row r="740" spans="2:12" x14ac:dyDescent="0.25">
      <c r="B740" s="354" t="s">
        <v>257</v>
      </c>
      <c r="C740" s="355">
        <v>43435</v>
      </c>
      <c r="D740" s="12">
        <v>0</v>
      </c>
      <c r="E740" s="358">
        <f t="shared" si="122"/>
        <v>0</v>
      </c>
      <c r="F740" s="356">
        <f t="shared" si="121"/>
        <v>-14.499999999999998</v>
      </c>
      <c r="G740" s="354">
        <v>1250</v>
      </c>
      <c r="H740" s="356">
        <f t="shared" si="123"/>
        <v>-1250</v>
      </c>
      <c r="I740" s="361">
        <v>0</v>
      </c>
      <c r="J740" s="359"/>
      <c r="K740" s="28" t="s">
        <v>54</v>
      </c>
      <c r="L740" s="1" t="str">
        <f t="shared" si="124"/>
        <v/>
      </c>
    </row>
    <row r="741" spans="2:12" x14ac:dyDescent="0.25">
      <c r="C741" s="1" t="s">
        <v>54</v>
      </c>
      <c r="D741" s="381">
        <f>SUM(D463:D740)</f>
        <v>11435544</v>
      </c>
      <c r="K741" s="380">
        <f>SUM(K463:K740)</f>
        <v>11435544</v>
      </c>
    </row>
    <row r="742" spans="2:12" x14ac:dyDescent="0.25">
      <c r="K742" s="28" t="s">
        <v>54</v>
      </c>
    </row>
    <row r="743" spans="2:12" x14ac:dyDescent="0.25">
      <c r="D743" s="1" t="s">
        <v>54</v>
      </c>
      <c r="E743" s="1" t="s">
        <v>54</v>
      </c>
      <c r="K743" s="28" t="s">
        <v>54</v>
      </c>
    </row>
  </sheetData>
  <mergeCells count="109">
    <mergeCell ref="B2:K2"/>
    <mergeCell ref="B421:D421"/>
    <mergeCell ref="E421:F421"/>
    <mergeCell ref="B422:D422"/>
    <mergeCell ref="E422:F422"/>
    <mergeCell ref="B383:D383"/>
    <mergeCell ref="E383:F383"/>
    <mergeCell ref="B384:D384"/>
    <mergeCell ref="E384:F384"/>
    <mergeCell ref="B402:D402"/>
    <mergeCell ref="E402:F402"/>
    <mergeCell ref="B403:D403"/>
    <mergeCell ref="E403:F403"/>
    <mergeCell ref="B364:D364"/>
    <mergeCell ref="E364:F364"/>
    <mergeCell ref="B365:D365"/>
    <mergeCell ref="E365:F365"/>
    <mergeCell ref="B344:D344"/>
    <mergeCell ref="E344:F344"/>
    <mergeCell ref="B287:D287"/>
    <mergeCell ref="B115:D115"/>
    <mergeCell ref="E115:F115"/>
    <mergeCell ref="B95:D95"/>
    <mergeCell ref="E95:F95"/>
    <mergeCell ref="B190:D190"/>
    <mergeCell ref="E190:F190"/>
    <mergeCell ref="B191:D191"/>
    <mergeCell ref="E266:F266"/>
    <mergeCell ref="B267:D267"/>
    <mergeCell ref="E191:F191"/>
    <mergeCell ref="B209:D209"/>
    <mergeCell ref="E209:F209"/>
    <mergeCell ref="B210:D210"/>
    <mergeCell ref="E210:F210"/>
    <mergeCell ref="B228:D228"/>
    <mergeCell ref="E228:F228"/>
    <mergeCell ref="E267:F267"/>
    <mergeCell ref="B229:D229"/>
    <mergeCell ref="E229:F229"/>
    <mergeCell ref="B152:D152"/>
    <mergeCell ref="E152:F152"/>
    <mergeCell ref="H152:I152"/>
    <mergeCell ref="B153:D153"/>
    <mergeCell ref="E153:F153"/>
    <mergeCell ref="B171:D171"/>
    <mergeCell ref="E171:F171"/>
    <mergeCell ref="H171:I171"/>
    <mergeCell ref="B172:D172"/>
    <mergeCell ref="E172:F172"/>
    <mergeCell ref="B76:D76"/>
    <mergeCell ref="E76:F76"/>
    <mergeCell ref="B55:D55"/>
    <mergeCell ref="E55:F55"/>
    <mergeCell ref="H55:I55"/>
    <mergeCell ref="B56:D56"/>
    <mergeCell ref="E56:F56"/>
    <mergeCell ref="B114:D114"/>
    <mergeCell ref="E114:F114"/>
    <mergeCell ref="H114:I114"/>
    <mergeCell ref="H95:I95"/>
    <mergeCell ref="B96:D96"/>
    <mergeCell ref="E96:F96"/>
    <mergeCell ref="H3:I3"/>
    <mergeCell ref="B4:D4"/>
    <mergeCell ref="E4:F4"/>
    <mergeCell ref="H4:I4"/>
    <mergeCell ref="B133:D133"/>
    <mergeCell ref="E133:F133"/>
    <mergeCell ref="H133:I133"/>
    <mergeCell ref="B134:D134"/>
    <mergeCell ref="E134:F134"/>
    <mergeCell ref="B35:D35"/>
    <mergeCell ref="E35:F35"/>
    <mergeCell ref="H35:I35"/>
    <mergeCell ref="B36:D36"/>
    <mergeCell ref="E36:F36"/>
    <mergeCell ref="B17:D17"/>
    <mergeCell ref="E17:F17"/>
    <mergeCell ref="B5:D5"/>
    <mergeCell ref="E5:F5"/>
    <mergeCell ref="B16:D16"/>
    <mergeCell ref="E16:F16"/>
    <mergeCell ref="H16:I16"/>
    <mergeCell ref="B75:D75"/>
    <mergeCell ref="E75:F75"/>
    <mergeCell ref="H75:I75"/>
    <mergeCell ref="B440:D440"/>
    <mergeCell ref="E440:F440"/>
    <mergeCell ref="B441:D441"/>
    <mergeCell ref="E441:F441"/>
    <mergeCell ref="B247:D247"/>
    <mergeCell ref="E247:F247"/>
    <mergeCell ref="B248:D248"/>
    <mergeCell ref="E248:F248"/>
    <mergeCell ref="C450:K450"/>
    <mergeCell ref="B345:D345"/>
    <mergeCell ref="E345:F345"/>
    <mergeCell ref="B325:D325"/>
    <mergeCell ref="E325:F325"/>
    <mergeCell ref="B326:D326"/>
    <mergeCell ref="E326:F326"/>
    <mergeCell ref="B306:D306"/>
    <mergeCell ref="E306:F306"/>
    <mergeCell ref="E287:F287"/>
    <mergeCell ref="B266:D266"/>
    <mergeCell ref="B307:D307"/>
    <mergeCell ref="E307:F307"/>
    <mergeCell ref="B286:D286"/>
    <mergeCell ref="E286:F286"/>
  </mergeCells>
  <printOptions horizontalCentered="1" verticalCentered="1"/>
  <pageMargins left="0" right="0" top="0" bottom="0" header="0" footer="0"/>
  <pageSetup paperSize="9" scale="75" orientation="landscape" verticalDpi="300" r:id="rId1"/>
  <rowBreaks count="7" manualBreakCount="7">
    <brk id="53" min="1" max="10" man="1"/>
    <brk id="112" min="1" max="10" man="1"/>
    <brk id="170" min="1" max="10" man="1"/>
    <brk id="227" min="1" max="10" man="1"/>
    <brk id="285" min="1" max="10" man="1"/>
    <brk id="343" min="1" max="10" man="1"/>
    <brk id="401" min="1" max="10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30"/>
  <sheetViews>
    <sheetView workbookViewId="0">
      <selection activeCell="B397" sqref="B397"/>
    </sheetView>
  </sheetViews>
  <sheetFormatPr defaultColWidth="14.85546875" defaultRowHeight="23.25" x14ac:dyDescent="0.25"/>
  <cols>
    <col min="1" max="1" width="2.7109375" style="1" customWidth="1"/>
    <col min="2" max="2" width="17.5703125" style="1" customWidth="1"/>
    <col min="3" max="6" width="14.85546875" style="1"/>
    <col min="7" max="7" width="18.5703125" style="28" customWidth="1"/>
    <col min="8" max="8" width="18.28515625" style="28" customWidth="1"/>
    <col min="9" max="9" width="14.85546875" style="41"/>
    <col min="10" max="10" width="1.140625" style="16" customWidth="1"/>
    <col min="11" max="11" width="13.85546875" style="28" customWidth="1"/>
    <col min="12" max="12" width="2.7109375" style="1" customWidth="1"/>
    <col min="13" max="14" width="14.85546875" style="1"/>
    <col min="15" max="15" width="16.5703125" style="1" customWidth="1"/>
    <col min="16" max="16" width="14.85546875" style="1"/>
    <col min="17" max="17" width="16.85546875" style="1" customWidth="1"/>
    <col min="18" max="16384" width="14.85546875" style="1"/>
  </cols>
  <sheetData>
    <row r="1" spans="2:17" s="2" customFormat="1" ht="12.75" x14ac:dyDescent="0.25">
      <c r="G1" s="15"/>
      <c r="H1" s="15"/>
      <c r="I1" s="31"/>
      <c r="J1" s="16"/>
      <c r="K1" s="15"/>
    </row>
    <row r="2" spans="2:17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7" s="2" customFormat="1" ht="12.75" customHeight="1" x14ac:dyDescent="0.25">
      <c r="B3" s="189"/>
      <c r="C3" s="189"/>
      <c r="D3" s="189"/>
      <c r="E3" s="189"/>
      <c r="F3" s="189"/>
      <c r="G3" s="65"/>
      <c r="H3" s="443" t="s">
        <v>1</v>
      </c>
      <c r="I3" s="443"/>
      <c r="J3" s="187"/>
      <c r="K3" s="15"/>
      <c r="M3" s="83"/>
    </row>
    <row r="4" spans="2:17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66" t="s">
        <v>4</v>
      </c>
      <c r="H4" s="444" t="s">
        <v>5</v>
      </c>
      <c r="I4" s="444"/>
      <c r="J4" s="17"/>
      <c r="K4" s="15"/>
    </row>
    <row r="5" spans="2:17" s="2" customFormat="1" ht="12.75" customHeight="1" x14ac:dyDescent="0.25">
      <c r="B5" s="439" t="s">
        <v>151</v>
      </c>
      <c r="C5" s="439"/>
      <c r="D5" s="439"/>
      <c r="E5" s="439" t="s">
        <v>149</v>
      </c>
      <c r="F5" s="439"/>
      <c r="G5" s="67" t="s">
        <v>150</v>
      </c>
      <c r="H5" s="55">
        <v>0.12</v>
      </c>
      <c r="I5" s="32"/>
      <c r="J5" s="18"/>
      <c r="K5" s="15"/>
      <c r="O5" s="82"/>
    </row>
    <row r="6" spans="2:17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68" t="s">
        <v>14</v>
      </c>
      <c r="H6" s="66" t="s">
        <v>15</v>
      </c>
      <c r="I6" s="33" t="s">
        <v>16</v>
      </c>
      <c r="J6" s="17"/>
      <c r="K6" s="15"/>
    </row>
    <row r="7" spans="2:17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/>
      <c r="H7" s="15">
        <f>$E7-$F7</f>
        <v>0</v>
      </c>
      <c r="I7" s="31"/>
      <c r="J7" s="16"/>
      <c r="K7" s="15">
        <f>($G7)*($H$5/12)</f>
        <v>0</v>
      </c>
    </row>
    <row r="8" spans="2:17" s="2" customFormat="1" ht="12.75" customHeight="1" x14ac:dyDescent="0.25">
      <c r="B8" s="2" t="s">
        <v>18</v>
      </c>
      <c r="C8" s="6">
        <v>8065</v>
      </c>
      <c r="D8" s="6">
        <v>5000</v>
      </c>
      <c r="E8" s="6">
        <f t="shared" ref="E8:E11" si="0">$C8*8.33%</f>
        <v>671.81449999999995</v>
      </c>
      <c r="F8" s="6">
        <v>237</v>
      </c>
      <c r="G8" s="15">
        <f>$G7+$H7</f>
        <v>0</v>
      </c>
      <c r="H8" s="15">
        <f t="shared" ref="H8:H11" si="1">$E8-$F8</f>
        <v>434.81449999999995</v>
      </c>
      <c r="I8" s="31"/>
      <c r="J8" s="16"/>
      <c r="K8" s="15">
        <f t="shared" ref="K8:K11" si="2">($G8)*($H$5/12)</f>
        <v>0</v>
      </c>
      <c r="N8" s="15"/>
      <c r="O8" s="31"/>
      <c r="P8" s="15"/>
      <c r="Q8" s="15"/>
    </row>
    <row r="9" spans="2:17" s="2" customFormat="1" ht="12.75" customHeight="1" x14ac:dyDescent="0.25">
      <c r="B9" s="2" t="s">
        <v>19</v>
      </c>
      <c r="C9" s="6">
        <v>8450</v>
      </c>
      <c r="D9" s="6">
        <v>5000</v>
      </c>
      <c r="E9" s="6">
        <f t="shared" si="0"/>
        <v>703.88499999999999</v>
      </c>
      <c r="F9" s="6">
        <v>417</v>
      </c>
      <c r="G9" s="15">
        <f t="shared" ref="G9:G11" si="3">$G8+$H8</f>
        <v>434.81449999999995</v>
      </c>
      <c r="H9" s="15">
        <f t="shared" si="1"/>
        <v>286.88499999999999</v>
      </c>
      <c r="I9" s="31"/>
      <c r="J9" s="16"/>
      <c r="K9" s="15">
        <f t="shared" si="2"/>
        <v>4.3481449999999997</v>
      </c>
      <c r="N9" s="15"/>
      <c r="O9" s="31"/>
      <c r="P9" s="15"/>
      <c r="Q9" s="15"/>
    </row>
    <row r="10" spans="2:17" s="2" customFormat="1" ht="12.75" customHeight="1" x14ac:dyDescent="0.25">
      <c r="B10" s="2" t="s">
        <v>20</v>
      </c>
      <c r="C10" s="6">
        <v>8575</v>
      </c>
      <c r="D10" s="6">
        <v>5000</v>
      </c>
      <c r="E10" s="6">
        <f t="shared" si="0"/>
        <v>714.29750000000001</v>
      </c>
      <c r="F10" s="6">
        <v>417</v>
      </c>
      <c r="G10" s="15">
        <f t="shared" si="3"/>
        <v>721.69949999999994</v>
      </c>
      <c r="H10" s="15">
        <f t="shared" si="1"/>
        <v>297.29750000000001</v>
      </c>
      <c r="I10" s="31"/>
      <c r="J10" s="16"/>
      <c r="K10" s="15">
        <f t="shared" si="2"/>
        <v>7.2169949999999998</v>
      </c>
      <c r="N10" s="15"/>
      <c r="O10" s="31"/>
      <c r="P10" s="15"/>
      <c r="Q10" s="15"/>
    </row>
    <row r="11" spans="2:17" s="2" customFormat="1" ht="12.75" customHeight="1" thickBot="1" x14ac:dyDescent="0.3">
      <c r="B11" s="2" t="s">
        <v>21</v>
      </c>
      <c r="C11" s="6">
        <v>8575</v>
      </c>
      <c r="D11" s="6">
        <v>5000</v>
      </c>
      <c r="E11" s="6">
        <f t="shared" si="0"/>
        <v>714.29750000000001</v>
      </c>
      <c r="F11" s="6">
        <v>417</v>
      </c>
      <c r="G11" s="15">
        <f t="shared" si="3"/>
        <v>1018.997</v>
      </c>
      <c r="H11" s="15">
        <f t="shared" si="1"/>
        <v>297.29750000000001</v>
      </c>
      <c r="I11" s="31"/>
      <c r="J11" s="16"/>
      <c r="K11" s="15">
        <f t="shared" si="2"/>
        <v>10.189970000000001</v>
      </c>
      <c r="N11" s="15"/>
      <c r="O11" s="31"/>
      <c r="P11" s="15"/>
      <c r="Q11" s="15"/>
    </row>
    <row r="12" spans="2:17" s="2" customFormat="1" ht="12.75" customHeight="1" thickBot="1" x14ac:dyDescent="0.3">
      <c r="B12" s="7" t="s">
        <v>22</v>
      </c>
      <c r="C12" s="8">
        <f>SUM(C7:C11)</f>
        <v>33665</v>
      </c>
      <c r="D12" s="9" t="s">
        <v>23</v>
      </c>
      <c r="E12" s="8">
        <f>SUM(E7:E11)</f>
        <v>2804.2945</v>
      </c>
      <c r="F12" s="8">
        <f>SUM(F7:F11)</f>
        <v>1488</v>
      </c>
      <c r="G12" s="30">
        <f>SUM(G7:G11)</f>
        <v>2175.511</v>
      </c>
      <c r="H12" s="30">
        <f>SUM(H7:H11)</f>
        <v>1316.2945</v>
      </c>
      <c r="I12" s="34">
        <f>H5/12</f>
        <v>0.01</v>
      </c>
      <c r="J12" s="19"/>
      <c r="K12" s="29">
        <f>SUM(K7:K11)</f>
        <v>21.755110000000002</v>
      </c>
      <c r="N12" s="15"/>
      <c r="O12" s="31"/>
      <c r="P12" s="31"/>
      <c r="Q12" s="15"/>
    </row>
    <row r="13" spans="2:17" s="2" customFormat="1" ht="12.75" customHeight="1" x14ac:dyDescent="0.25">
      <c r="G13" s="15"/>
      <c r="H13" s="15"/>
      <c r="I13" s="31"/>
      <c r="J13" s="16"/>
      <c r="K13" s="15"/>
      <c r="N13" s="15"/>
      <c r="P13" s="15"/>
    </row>
    <row r="14" spans="2:17" s="2" customFormat="1" ht="12.75" customHeight="1" x14ac:dyDescent="0.25">
      <c r="B14" s="2" t="s">
        <v>24</v>
      </c>
      <c r="C14" s="10">
        <f>G12*1%</f>
        <v>21.755109999999998</v>
      </c>
      <c r="F14" s="2" t="s">
        <v>25</v>
      </c>
      <c r="G14" s="73">
        <f>C14+H12</f>
        <v>1338.04961</v>
      </c>
      <c r="H14" s="15"/>
      <c r="I14" s="73">
        <f>$C14+$H12</f>
        <v>1338.04961</v>
      </c>
      <c r="J14" s="143" t="str">
        <f>IF($K12=$C14,"Intt OK","Intt CHECK IT")</f>
        <v>Intt OK</v>
      </c>
      <c r="K14" s="15"/>
    </row>
    <row r="15" spans="2:17" s="2" customFormat="1" ht="12.75" customHeight="1" x14ac:dyDescent="0.25">
      <c r="C15" s="10"/>
      <c r="G15" s="15"/>
      <c r="H15" s="15"/>
      <c r="I15" s="135" t="str">
        <f>IF($I14=$G19,"OK","CHECK IT")</f>
        <v>OK</v>
      </c>
      <c r="J15" s="16"/>
      <c r="K15" s="15"/>
    </row>
    <row r="16" spans="2:17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66" t="s">
        <v>4</v>
      </c>
      <c r="H16" s="449" t="s">
        <v>26</v>
      </c>
      <c r="I16" s="449"/>
      <c r="J16" s="20"/>
      <c r="K16" s="15"/>
      <c r="M16" s="83"/>
    </row>
    <row r="17" spans="2:16" s="2" customFormat="1" ht="12.75" customHeight="1" x14ac:dyDescent="0.25">
      <c r="B17" s="439" t="s">
        <v>151</v>
      </c>
      <c r="C17" s="439"/>
      <c r="D17" s="439"/>
      <c r="E17" s="439" t="s">
        <v>149</v>
      </c>
      <c r="F17" s="439"/>
      <c r="G17" s="67" t="s">
        <v>150</v>
      </c>
      <c r="H17" s="55">
        <v>0.12</v>
      </c>
      <c r="I17" s="32"/>
      <c r="J17" s="18"/>
      <c r="K17" s="15"/>
      <c r="O17" s="82"/>
    </row>
    <row r="18" spans="2:16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68" t="s">
        <v>14</v>
      </c>
      <c r="H18" s="66" t="s">
        <v>15</v>
      </c>
      <c r="I18" s="33" t="s">
        <v>16</v>
      </c>
      <c r="J18" s="17"/>
      <c r="K18" s="15"/>
    </row>
    <row r="19" spans="2:16" s="2" customFormat="1" ht="12.75" customHeight="1" x14ac:dyDescent="0.25">
      <c r="B19" s="2" t="s">
        <v>27</v>
      </c>
      <c r="C19" s="6">
        <v>8575</v>
      </c>
      <c r="D19" s="6">
        <v>5000</v>
      </c>
      <c r="E19" s="6">
        <f t="shared" ref="E19:E30" si="4">$C19*8.33%</f>
        <v>714.29750000000001</v>
      </c>
      <c r="F19" s="6">
        <v>417</v>
      </c>
      <c r="G19" s="69">
        <f>$G$14</f>
        <v>1338.04961</v>
      </c>
      <c r="H19" s="15">
        <f t="shared" ref="H19:H30" si="5">$E19-$F19</f>
        <v>297.29750000000001</v>
      </c>
      <c r="I19" s="31"/>
      <c r="J19" s="16"/>
      <c r="K19" s="15">
        <f>($G19)*($H$17/12)</f>
        <v>13.3804961</v>
      </c>
      <c r="N19" s="84"/>
      <c r="O19" s="14"/>
    </row>
    <row r="20" spans="2:16" s="2" customFormat="1" ht="12.75" customHeight="1" x14ac:dyDescent="0.25">
      <c r="B20" s="2" t="s">
        <v>28</v>
      </c>
      <c r="C20" s="6">
        <v>8960</v>
      </c>
      <c r="D20" s="6">
        <v>5000</v>
      </c>
      <c r="E20" s="6">
        <f t="shared" si="4"/>
        <v>746.36799999999994</v>
      </c>
      <c r="F20" s="6">
        <v>417</v>
      </c>
      <c r="G20" s="15">
        <f>G19+H19</f>
        <v>1635.3471100000002</v>
      </c>
      <c r="H20" s="15">
        <f t="shared" si="5"/>
        <v>329.36799999999994</v>
      </c>
      <c r="I20" s="31"/>
      <c r="J20" s="16"/>
      <c r="K20" s="15">
        <f t="shared" ref="K20:K30" si="6">($G20)*($H$17/12)</f>
        <v>16.3534711</v>
      </c>
    </row>
    <row r="21" spans="2:16" s="2" customFormat="1" ht="12.75" customHeight="1" x14ac:dyDescent="0.25">
      <c r="B21" s="2" t="s">
        <v>29</v>
      </c>
      <c r="C21" s="6">
        <v>8960</v>
      </c>
      <c r="D21" s="6">
        <v>5000</v>
      </c>
      <c r="E21" s="6">
        <f t="shared" si="4"/>
        <v>746.36799999999994</v>
      </c>
      <c r="F21" s="6">
        <v>417</v>
      </c>
      <c r="G21" s="15">
        <f t="shared" ref="G21:G30" si="7">G20+H20</f>
        <v>1964.7151100000001</v>
      </c>
      <c r="H21" s="15">
        <f t="shared" si="5"/>
        <v>329.36799999999994</v>
      </c>
      <c r="I21" s="31"/>
      <c r="J21" s="16"/>
      <c r="K21" s="15">
        <f t="shared" si="6"/>
        <v>19.647151100000002</v>
      </c>
    </row>
    <row r="22" spans="2:16" s="2" customFormat="1" ht="12.75" customHeight="1" x14ac:dyDescent="0.25">
      <c r="B22" s="2" t="s">
        <v>30</v>
      </c>
      <c r="C22" s="6">
        <v>8960</v>
      </c>
      <c r="D22" s="6">
        <v>5000</v>
      </c>
      <c r="E22" s="6">
        <f t="shared" si="4"/>
        <v>746.36799999999994</v>
      </c>
      <c r="F22" s="6">
        <v>417</v>
      </c>
      <c r="G22" s="15">
        <f t="shared" si="7"/>
        <v>2294.08311</v>
      </c>
      <c r="H22" s="15">
        <f t="shared" si="5"/>
        <v>329.36799999999994</v>
      </c>
      <c r="I22" s="31"/>
      <c r="J22" s="16"/>
      <c r="K22" s="15">
        <f t="shared" si="6"/>
        <v>22.9408311</v>
      </c>
    </row>
    <row r="23" spans="2:16" s="2" customFormat="1" ht="12.75" customHeight="1" x14ac:dyDescent="0.25">
      <c r="B23" s="2" t="s">
        <v>31</v>
      </c>
      <c r="C23" s="6">
        <v>8960</v>
      </c>
      <c r="D23" s="6">
        <v>5000</v>
      </c>
      <c r="E23" s="6">
        <f t="shared" si="4"/>
        <v>746.36799999999994</v>
      </c>
      <c r="F23" s="6">
        <v>417</v>
      </c>
      <c r="G23" s="15">
        <f t="shared" si="7"/>
        <v>2623.45111</v>
      </c>
      <c r="H23" s="15">
        <f t="shared" si="5"/>
        <v>329.36799999999994</v>
      </c>
      <c r="I23" s="31"/>
      <c r="J23" s="16"/>
      <c r="K23" s="15">
        <f t="shared" si="6"/>
        <v>26.234511099999999</v>
      </c>
    </row>
    <row r="24" spans="2:16" s="2" customFormat="1" ht="12.75" customHeight="1" x14ac:dyDescent="0.25">
      <c r="B24" s="2" t="s">
        <v>32</v>
      </c>
      <c r="C24" s="6">
        <v>9210</v>
      </c>
      <c r="D24" s="6">
        <v>5000</v>
      </c>
      <c r="E24" s="6">
        <f t="shared" si="4"/>
        <v>767.19299999999998</v>
      </c>
      <c r="F24" s="6">
        <v>417</v>
      </c>
      <c r="G24" s="15">
        <f t="shared" si="7"/>
        <v>2952.8191099999999</v>
      </c>
      <c r="H24" s="15">
        <f t="shared" si="5"/>
        <v>350.19299999999998</v>
      </c>
      <c r="I24" s="31"/>
      <c r="J24" s="16"/>
      <c r="K24" s="15">
        <f t="shared" si="6"/>
        <v>29.528191100000001</v>
      </c>
    </row>
    <row r="25" spans="2:16" s="2" customFormat="1" ht="12.75" customHeight="1" x14ac:dyDescent="0.25">
      <c r="B25" s="2" t="s">
        <v>33</v>
      </c>
      <c r="C25" s="6">
        <v>9210</v>
      </c>
      <c r="D25" s="6">
        <v>5000</v>
      </c>
      <c r="E25" s="6">
        <f t="shared" si="4"/>
        <v>767.19299999999998</v>
      </c>
      <c r="F25" s="6">
        <v>417</v>
      </c>
      <c r="G25" s="15">
        <f t="shared" si="7"/>
        <v>3303.0121099999997</v>
      </c>
      <c r="H25" s="15">
        <f t="shared" si="5"/>
        <v>350.19299999999998</v>
      </c>
      <c r="I25" s="31"/>
      <c r="J25" s="16"/>
      <c r="K25" s="15">
        <f t="shared" si="6"/>
        <v>33.030121099999995</v>
      </c>
      <c r="M25" s="83"/>
    </row>
    <row r="26" spans="2:16" s="2" customFormat="1" ht="12.75" customHeight="1" x14ac:dyDescent="0.25">
      <c r="B26" s="2" t="s">
        <v>17</v>
      </c>
      <c r="C26" s="6">
        <v>9630</v>
      </c>
      <c r="D26" s="6">
        <v>5000</v>
      </c>
      <c r="E26" s="6">
        <f t="shared" si="4"/>
        <v>802.17899999999997</v>
      </c>
      <c r="F26" s="6">
        <v>417</v>
      </c>
      <c r="G26" s="15">
        <f t="shared" si="7"/>
        <v>3653.2051099999999</v>
      </c>
      <c r="H26" s="15">
        <f t="shared" si="5"/>
        <v>385.17899999999997</v>
      </c>
      <c r="I26" s="31"/>
      <c r="J26" s="16"/>
      <c r="K26" s="15">
        <f t="shared" si="6"/>
        <v>36.532051099999997</v>
      </c>
    </row>
    <row r="27" spans="2:16" s="2" customFormat="1" ht="12.75" customHeight="1" x14ac:dyDescent="0.25">
      <c r="B27" s="2" t="s">
        <v>18</v>
      </c>
      <c r="C27" s="6">
        <v>9630</v>
      </c>
      <c r="D27" s="6">
        <v>5000</v>
      </c>
      <c r="E27" s="6">
        <f t="shared" si="4"/>
        <v>802.17899999999997</v>
      </c>
      <c r="F27" s="6">
        <v>417</v>
      </c>
      <c r="G27" s="15">
        <f t="shared" si="7"/>
        <v>4038.38411</v>
      </c>
      <c r="H27" s="15">
        <f t="shared" si="5"/>
        <v>385.17899999999997</v>
      </c>
      <c r="I27" s="31"/>
      <c r="J27" s="16"/>
      <c r="K27" s="15">
        <f t="shared" si="6"/>
        <v>40.383841099999998</v>
      </c>
    </row>
    <row r="28" spans="2:16" s="2" customFormat="1" ht="12.75" customHeight="1" x14ac:dyDescent="0.25">
      <c r="B28" s="2" t="s">
        <v>19</v>
      </c>
      <c r="C28" s="6">
        <v>9630</v>
      </c>
      <c r="D28" s="6">
        <v>5000</v>
      </c>
      <c r="E28" s="6">
        <f t="shared" si="4"/>
        <v>802.17899999999997</v>
      </c>
      <c r="F28" s="6">
        <v>417</v>
      </c>
      <c r="G28" s="15">
        <f t="shared" si="7"/>
        <v>4423.5631100000001</v>
      </c>
      <c r="H28" s="15">
        <f t="shared" si="5"/>
        <v>385.17899999999997</v>
      </c>
      <c r="I28" s="31"/>
      <c r="J28" s="16"/>
      <c r="K28" s="15">
        <f t="shared" si="6"/>
        <v>44.235631099999999</v>
      </c>
    </row>
    <row r="29" spans="2:16" s="2" customFormat="1" ht="12.75" customHeight="1" x14ac:dyDescent="0.25">
      <c r="B29" s="2" t="s">
        <v>20</v>
      </c>
      <c r="C29" s="6">
        <v>9755</v>
      </c>
      <c r="D29" s="6">
        <v>5000</v>
      </c>
      <c r="E29" s="6">
        <f t="shared" si="4"/>
        <v>812.5915</v>
      </c>
      <c r="F29" s="6">
        <v>417</v>
      </c>
      <c r="G29" s="15">
        <f t="shared" si="7"/>
        <v>4808.7421100000001</v>
      </c>
      <c r="H29" s="15">
        <f t="shared" si="5"/>
        <v>395.5915</v>
      </c>
      <c r="I29" s="31"/>
      <c r="J29" s="16"/>
      <c r="K29" s="15">
        <f t="shared" si="6"/>
        <v>48.0874211</v>
      </c>
      <c r="N29" s="84"/>
    </row>
    <row r="30" spans="2:16" s="2" customFormat="1" ht="12.75" customHeight="1" thickBot="1" x14ac:dyDescent="0.3">
      <c r="B30" s="2" t="s">
        <v>21</v>
      </c>
      <c r="C30" s="6">
        <v>9755</v>
      </c>
      <c r="D30" s="6">
        <v>5000</v>
      </c>
      <c r="E30" s="6">
        <f t="shared" si="4"/>
        <v>812.5915</v>
      </c>
      <c r="F30" s="6">
        <v>417</v>
      </c>
      <c r="G30" s="15">
        <f t="shared" si="7"/>
        <v>5204.3336099999997</v>
      </c>
      <c r="H30" s="15">
        <f t="shared" si="5"/>
        <v>395.5915</v>
      </c>
      <c r="I30" s="31"/>
      <c r="J30" s="16"/>
      <c r="K30" s="15">
        <f t="shared" si="6"/>
        <v>52.043336099999998</v>
      </c>
      <c r="P30" s="85"/>
    </row>
    <row r="31" spans="2:16" s="2" customFormat="1" ht="12.75" customHeight="1" thickBot="1" x14ac:dyDescent="0.3">
      <c r="B31" s="7" t="s">
        <v>22</v>
      </c>
      <c r="C31" s="8">
        <f>SUM(C19:C30)</f>
        <v>111235</v>
      </c>
      <c r="D31" s="9" t="s">
        <v>23</v>
      </c>
      <c r="E31" s="30">
        <f t="shared" ref="E31:F31" si="8">SUM(E19:E30)</f>
        <v>9265.8755000000001</v>
      </c>
      <c r="F31" s="12">
        <f t="shared" si="8"/>
        <v>5004</v>
      </c>
      <c r="G31" s="30">
        <f>SUM(G19:G30)</f>
        <v>38239.705320000001</v>
      </c>
      <c r="H31" s="30">
        <f t="shared" ref="H31" si="9">SUM(H19:H30)</f>
        <v>4261.8755000000001</v>
      </c>
      <c r="I31" s="34">
        <f>H17/12</f>
        <v>0.01</v>
      </c>
      <c r="J31" s="19"/>
      <c r="K31" s="29">
        <f>SUM(K19:K30)</f>
        <v>382.39705320000002</v>
      </c>
    </row>
    <row r="32" spans="2:16" s="2" customFormat="1" ht="12.75" customHeight="1" x14ac:dyDescent="0.25">
      <c r="G32" s="15"/>
      <c r="H32" s="15"/>
      <c r="I32" s="31"/>
      <c r="J32" s="16"/>
      <c r="K32" s="15"/>
    </row>
    <row r="33" spans="2:15" s="2" customFormat="1" ht="12.75" customHeight="1" x14ac:dyDescent="0.25">
      <c r="B33" s="2" t="s">
        <v>24</v>
      </c>
      <c r="C33" s="15">
        <f>G31*I31</f>
        <v>382.39705320000002</v>
      </c>
      <c r="F33" s="2" t="s">
        <v>25</v>
      </c>
      <c r="G33" s="73">
        <f>H31+C33</f>
        <v>4644.2725532000004</v>
      </c>
      <c r="H33" s="15"/>
      <c r="I33" s="15">
        <f>SUM(I$14,G$33)</f>
        <v>5982.3221632000004</v>
      </c>
      <c r="J33" s="143" t="str">
        <f>IF($K31=$C33,"Intt OK","Intt CHECK IT")</f>
        <v>Intt OK</v>
      </c>
      <c r="K33" s="15"/>
    </row>
    <row r="34" spans="2:15" ht="12.75" customHeight="1" x14ac:dyDescent="0.25">
      <c r="I34" s="135" t="str">
        <f>IF($I33=$G38,"OK","CHECK IT")</f>
        <v>OK</v>
      </c>
    </row>
    <row r="35" spans="2:15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66" t="s">
        <v>4</v>
      </c>
      <c r="H35" s="447" t="s">
        <v>34</v>
      </c>
      <c r="I35" s="448"/>
      <c r="J35" s="20"/>
      <c r="K35" s="15"/>
    </row>
    <row r="36" spans="2:15" s="2" customFormat="1" ht="12.75" customHeight="1" x14ac:dyDescent="0.25">
      <c r="B36" s="439" t="s">
        <v>151</v>
      </c>
      <c r="C36" s="439"/>
      <c r="D36" s="439"/>
      <c r="E36" s="439" t="s">
        <v>149</v>
      </c>
      <c r="F36" s="439"/>
      <c r="G36" s="67" t="s">
        <v>150</v>
      </c>
      <c r="H36" s="55">
        <v>0.12</v>
      </c>
      <c r="I36" s="32"/>
      <c r="J36" s="18"/>
      <c r="K36" s="15"/>
      <c r="O36" s="82"/>
    </row>
    <row r="37" spans="2:15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68" t="s">
        <v>14</v>
      </c>
      <c r="H37" s="66" t="s">
        <v>15</v>
      </c>
      <c r="I37" s="33" t="s">
        <v>16</v>
      </c>
      <c r="J37" s="17"/>
      <c r="K37" s="15"/>
    </row>
    <row r="38" spans="2:15" s="2" customFormat="1" ht="12.75" customHeight="1" x14ac:dyDescent="0.25">
      <c r="B38" s="2" t="s">
        <v>27</v>
      </c>
      <c r="C38" s="6">
        <v>9755</v>
      </c>
      <c r="D38" s="6">
        <v>5000</v>
      </c>
      <c r="E38" s="6">
        <f t="shared" ref="E38:E50" si="10">$C38*8.33%</f>
        <v>812.5915</v>
      </c>
      <c r="F38" s="6">
        <v>417</v>
      </c>
      <c r="G38" s="15">
        <f>$G$14+$G$33</f>
        <v>5982.3221632000004</v>
      </c>
      <c r="H38" s="15">
        <f t="shared" ref="H38:H50" si="11">$E38-$F38</f>
        <v>395.5915</v>
      </c>
      <c r="I38" s="31"/>
      <c r="J38" s="16"/>
      <c r="K38" s="15">
        <f>($G38)*($H$36/12)</f>
        <v>59.823221632000006</v>
      </c>
    </row>
    <row r="39" spans="2:15" s="2" customFormat="1" ht="12.75" customHeight="1" x14ac:dyDescent="0.25">
      <c r="B39" s="2" t="s">
        <v>28</v>
      </c>
      <c r="C39" s="6">
        <v>9755</v>
      </c>
      <c r="D39" s="6">
        <v>5000</v>
      </c>
      <c r="E39" s="6">
        <f t="shared" si="10"/>
        <v>812.5915</v>
      </c>
      <c r="F39" s="6">
        <v>417</v>
      </c>
      <c r="G39" s="15">
        <f t="shared" ref="G39:G50" si="12">$G38+$H38</f>
        <v>6377.9136632000009</v>
      </c>
      <c r="H39" s="15">
        <f t="shared" si="11"/>
        <v>395.5915</v>
      </c>
      <c r="I39" s="31"/>
      <c r="J39" s="16"/>
      <c r="K39" s="15">
        <f t="shared" ref="K39:K50" si="13">($G39)*($H$36/12)</f>
        <v>63.779136632000011</v>
      </c>
    </row>
    <row r="40" spans="2:15" s="2" customFormat="1" ht="12.75" customHeight="1" x14ac:dyDescent="0.25">
      <c r="B40" s="2" t="s">
        <v>29</v>
      </c>
      <c r="C40" s="6">
        <v>9755</v>
      </c>
      <c r="D40" s="6">
        <v>5000</v>
      </c>
      <c r="E40" s="6">
        <f t="shared" si="10"/>
        <v>812.5915</v>
      </c>
      <c r="F40" s="6">
        <v>417</v>
      </c>
      <c r="G40" s="15">
        <f>$G39+$H39</f>
        <v>6773.5051632000013</v>
      </c>
      <c r="H40" s="15">
        <f t="shared" si="11"/>
        <v>395.5915</v>
      </c>
      <c r="I40" s="31"/>
      <c r="J40" s="16"/>
      <c r="K40" s="15">
        <f t="shared" si="13"/>
        <v>67.735051632000008</v>
      </c>
    </row>
    <row r="41" spans="2:15" s="2" customFormat="1" ht="12.75" customHeight="1" x14ac:dyDescent="0.25">
      <c r="B41" s="2" t="s">
        <v>30</v>
      </c>
      <c r="C41" s="6">
        <v>9755</v>
      </c>
      <c r="D41" s="6">
        <v>5000</v>
      </c>
      <c r="E41" s="6">
        <f t="shared" si="10"/>
        <v>812.5915</v>
      </c>
      <c r="F41" s="6">
        <v>417</v>
      </c>
      <c r="G41" s="15">
        <f t="shared" si="12"/>
        <v>7169.0966632000018</v>
      </c>
      <c r="H41" s="15">
        <f t="shared" si="11"/>
        <v>395.5915</v>
      </c>
      <c r="I41" s="31"/>
      <c r="J41" s="16"/>
      <c r="K41" s="15">
        <f t="shared" si="13"/>
        <v>71.690966632000013</v>
      </c>
    </row>
    <row r="42" spans="2:15" s="2" customFormat="1" ht="12.75" customHeight="1" x14ac:dyDescent="0.25">
      <c r="B42" s="2" t="s">
        <v>31</v>
      </c>
      <c r="C42" s="6">
        <v>9755</v>
      </c>
      <c r="D42" s="6">
        <v>5000</v>
      </c>
      <c r="E42" s="6">
        <f t="shared" si="10"/>
        <v>812.5915</v>
      </c>
      <c r="F42" s="6">
        <v>417</v>
      </c>
      <c r="G42" s="15">
        <f t="shared" si="12"/>
        <v>7564.6881632000022</v>
      </c>
      <c r="H42" s="15">
        <f t="shared" si="11"/>
        <v>395.5915</v>
      </c>
      <c r="I42" s="31"/>
      <c r="J42" s="16"/>
      <c r="K42" s="15">
        <f t="shared" si="13"/>
        <v>75.646881632000017</v>
      </c>
    </row>
    <row r="43" spans="2:15" s="2" customFormat="1" ht="12.75" customHeight="1" x14ac:dyDescent="0.25">
      <c r="B43" s="2" t="s">
        <v>32</v>
      </c>
      <c r="C43" s="6">
        <v>10140</v>
      </c>
      <c r="D43" s="6">
        <v>5000</v>
      </c>
      <c r="E43" s="6">
        <f t="shared" si="10"/>
        <v>844.66200000000003</v>
      </c>
      <c r="F43" s="6">
        <v>417</v>
      </c>
      <c r="G43" s="15">
        <f t="shared" si="12"/>
        <v>7960.2796632000027</v>
      </c>
      <c r="H43" s="15">
        <f t="shared" si="11"/>
        <v>427.66200000000003</v>
      </c>
      <c r="I43" s="31"/>
      <c r="J43" s="16"/>
      <c r="K43" s="15">
        <f t="shared" si="13"/>
        <v>79.602796632000022</v>
      </c>
    </row>
    <row r="44" spans="2:15" s="2" customFormat="1" ht="12.75" customHeight="1" x14ac:dyDescent="0.25">
      <c r="B44" s="2" t="s">
        <v>33</v>
      </c>
      <c r="C44" s="6">
        <v>10140</v>
      </c>
      <c r="D44" s="6">
        <v>5000</v>
      </c>
      <c r="E44" s="6">
        <f t="shared" si="10"/>
        <v>844.66200000000003</v>
      </c>
      <c r="F44" s="6">
        <v>417</v>
      </c>
      <c r="G44" s="15">
        <f t="shared" si="12"/>
        <v>8387.9416632000029</v>
      </c>
      <c r="H44" s="15">
        <f t="shared" si="11"/>
        <v>427.66200000000003</v>
      </c>
      <c r="I44" s="31"/>
      <c r="J44" s="16"/>
      <c r="K44" s="15">
        <f t="shared" si="13"/>
        <v>83.87941663200003</v>
      </c>
    </row>
    <row r="45" spans="2:15" s="2" customFormat="1" ht="12.75" customHeight="1" x14ac:dyDescent="0.25">
      <c r="B45" s="2" t="s">
        <v>17</v>
      </c>
      <c r="C45" s="6">
        <v>10140</v>
      </c>
      <c r="D45" s="6">
        <v>5000</v>
      </c>
      <c r="E45" s="6">
        <f t="shared" si="10"/>
        <v>844.66200000000003</v>
      </c>
      <c r="F45" s="6">
        <v>417</v>
      </c>
      <c r="G45" s="15">
        <f t="shared" si="12"/>
        <v>8815.6036632000032</v>
      </c>
      <c r="H45" s="15">
        <f t="shared" si="11"/>
        <v>427.66200000000003</v>
      </c>
      <c r="I45" s="31"/>
      <c r="J45" s="16"/>
      <c r="K45" s="15">
        <f t="shared" si="13"/>
        <v>88.156036632000038</v>
      </c>
    </row>
    <row r="46" spans="2:15" s="2" customFormat="1" ht="12.75" customHeight="1" x14ac:dyDescent="0.25">
      <c r="B46" s="2" t="s">
        <v>18</v>
      </c>
      <c r="C46" s="6">
        <v>10140</v>
      </c>
      <c r="D46" s="6">
        <v>5000</v>
      </c>
      <c r="E46" s="6">
        <f t="shared" si="10"/>
        <v>844.66200000000003</v>
      </c>
      <c r="F46" s="6">
        <v>417</v>
      </c>
      <c r="G46" s="15">
        <f t="shared" si="12"/>
        <v>9243.2656632000035</v>
      </c>
      <c r="H46" s="15">
        <f t="shared" si="11"/>
        <v>427.66200000000003</v>
      </c>
      <c r="I46" s="31"/>
      <c r="J46" s="16"/>
      <c r="K46" s="15">
        <f t="shared" si="13"/>
        <v>92.432656632000032</v>
      </c>
    </row>
    <row r="47" spans="2:15" s="2" customFormat="1" ht="12.75" customHeight="1" x14ac:dyDescent="0.25">
      <c r="B47" s="2" t="s">
        <v>19</v>
      </c>
      <c r="C47" s="6">
        <v>10525</v>
      </c>
      <c r="D47" s="6">
        <v>5000</v>
      </c>
      <c r="E47" s="6">
        <f t="shared" si="10"/>
        <v>876.73249999999996</v>
      </c>
      <c r="F47" s="6">
        <v>417</v>
      </c>
      <c r="G47" s="15">
        <f t="shared" si="12"/>
        <v>9670.9276632000037</v>
      </c>
      <c r="H47" s="15">
        <f t="shared" si="11"/>
        <v>459.73249999999996</v>
      </c>
      <c r="I47" s="31"/>
      <c r="J47" s="16"/>
      <c r="K47" s="15">
        <f t="shared" si="13"/>
        <v>96.709276632000041</v>
      </c>
    </row>
    <row r="48" spans="2:15" s="2" customFormat="1" ht="12.75" customHeight="1" x14ac:dyDescent="0.25">
      <c r="B48" s="2" t="s">
        <v>20</v>
      </c>
      <c r="C48" s="6">
        <v>10716</v>
      </c>
      <c r="D48" s="6">
        <v>5000</v>
      </c>
      <c r="E48" s="6">
        <f t="shared" si="10"/>
        <v>892.64279999999997</v>
      </c>
      <c r="F48" s="6">
        <v>417</v>
      </c>
      <c r="G48" s="15">
        <f t="shared" si="12"/>
        <v>10130.660163200004</v>
      </c>
      <c r="H48" s="15">
        <f t="shared" si="11"/>
        <v>475.64279999999997</v>
      </c>
      <c r="I48" s="31"/>
      <c r="J48" s="16"/>
      <c r="K48" s="15">
        <f t="shared" si="13"/>
        <v>101.30660163200004</v>
      </c>
    </row>
    <row r="49" spans="2:15" s="2" customFormat="1" ht="12.75" customHeight="1" x14ac:dyDescent="0.25">
      <c r="B49" s="2" t="s">
        <v>21</v>
      </c>
      <c r="C49" s="6">
        <v>10716</v>
      </c>
      <c r="D49" s="6">
        <v>5000</v>
      </c>
      <c r="E49" s="6">
        <f t="shared" si="10"/>
        <v>892.64279999999997</v>
      </c>
      <c r="F49" s="6">
        <v>417</v>
      </c>
      <c r="G49" s="15">
        <f t="shared" si="12"/>
        <v>10606.302963200003</v>
      </c>
      <c r="H49" s="15">
        <f t="shared" si="11"/>
        <v>475.64279999999997</v>
      </c>
      <c r="I49" s="31"/>
      <c r="J49" s="16"/>
      <c r="K49" s="15">
        <f t="shared" si="13"/>
        <v>106.06302963200004</v>
      </c>
    </row>
    <row r="50" spans="2:15" s="2" customFormat="1" ht="12.75" customHeight="1" x14ac:dyDescent="0.25">
      <c r="B50" s="2" t="s">
        <v>119</v>
      </c>
      <c r="C50" s="6">
        <v>7750</v>
      </c>
      <c r="D50" s="6">
        <v>5000</v>
      </c>
      <c r="E50" s="6">
        <f t="shared" si="10"/>
        <v>645.57500000000005</v>
      </c>
      <c r="F50" s="6">
        <v>0</v>
      </c>
      <c r="G50" s="15">
        <f t="shared" si="12"/>
        <v>11081.945763200003</v>
      </c>
      <c r="H50" s="15">
        <f t="shared" si="11"/>
        <v>645.57500000000005</v>
      </c>
      <c r="K50" s="15">
        <f t="shared" si="13"/>
        <v>110.81945763200004</v>
      </c>
    </row>
    <row r="51" spans="2:15" s="2" customFormat="1" ht="12.75" customHeight="1" x14ac:dyDescent="0.25">
      <c r="B51" s="7" t="s">
        <v>22</v>
      </c>
      <c r="C51" s="8">
        <f>SUM(C38:C50)</f>
        <v>129042</v>
      </c>
      <c r="D51" s="9" t="s">
        <v>23</v>
      </c>
      <c r="E51" s="8">
        <f>SUM(E38:E50)</f>
        <v>10749.1986</v>
      </c>
      <c r="F51" s="8">
        <f>SUM(F38:F50)</f>
        <v>5004</v>
      </c>
      <c r="G51" s="30">
        <f>SUM(G38:G50)</f>
        <v>109764.45302160003</v>
      </c>
      <c r="H51" s="30">
        <f>SUM(H38:H50)</f>
        <v>5745.1985999999997</v>
      </c>
      <c r="I51" s="34">
        <f>H36/12</f>
        <v>0.01</v>
      </c>
      <c r="J51" s="19"/>
      <c r="K51" s="30">
        <f>SUM(K38:K50)</f>
        <v>1097.6445302160002</v>
      </c>
    </row>
    <row r="52" spans="2:15" s="2" customFormat="1" ht="12.75" customHeight="1" x14ac:dyDescent="0.25">
      <c r="G52" s="15"/>
      <c r="H52" s="15"/>
      <c r="I52" s="31"/>
      <c r="J52" s="16"/>
      <c r="K52" s="15"/>
    </row>
    <row r="53" spans="2:15" s="2" customFormat="1" ht="12.75" customHeight="1" x14ac:dyDescent="0.25">
      <c r="B53" s="2" t="s">
        <v>24</v>
      </c>
      <c r="C53" s="10">
        <f>G51*I51</f>
        <v>1097.6445302160002</v>
      </c>
      <c r="F53" s="2" t="s">
        <v>25</v>
      </c>
      <c r="G53" s="73">
        <f>$C53+$H51</f>
        <v>6842.8431302159997</v>
      </c>
      <c r="H53" s="15"/>
      <c r="I53" s="15">
        <f>SUM(I$14,G$33,$G53)</f>
        <v>12825.165293416001</v>
      </c>
      <c r="J53" s="143" t="str">
        <f>IF($K51=$C53,"Intt OK","Intt CHECK IT")</f>
        <v>Intt OK</v>
      </c>
      <c r="K53" s="15"/>
    </row>
    <row r="54" spans="2:15" ht="12.75" customHeight="1" x14ac:dyDescent="0.25">
      <c r="I54" s="135" t="str">
        <f>IF($I53=$G58,"OK","CHECK IT")</f>
        <v>OK</v>
      </c>
      <c r="J54" s="20"/>
    </row>
    <row r="55" spans="2:15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66" t="s">
        <v>4</v>
      </c>
      <c r="H55" s="449" t="s">
        <v>36</v>
      </c>
      <c r="I55" s="449"/>
      <c r="J55" s="18"/>
      <c r="K55" s="15"/>
    </row>
    <row r="56" spans="2:15" s="2" customFormat="1" ht="12.75" customHeight="1" x14ac:dyDescent="0.25">
      <c r="B56" s="439" t="s">
        <v>151</v>
      </c>
      <c r="C56" s="439"/>
      <c r="D56" s="439"/>
      <c r="E56" s="439" t="s">
        <v>149</v>
      </c>
      <c r="F56" s="439"/>
      <c r="G56" s="67" t="s">
        <v>150</v>
      </c>
      <c r="H56" s="55">
        <v>0.12</v>
      </c>
      <c r="I56" s="32"/>
      <c r="J56" s="18"/>
      <c r="K56" s="15"/>
      <c r="O56" s="82"/>
    </row>
    <row r="57" spans="2:15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68" t="s">
        <v>14</v>
      </c>
      <c r="H57" s="66" t="s">
        <v>15</v>
      </c>
      <c r="I57" s="33" t="s">
        <v>16</v>
      </c>
      <c r="J57" s="16"/>
      <c r="K57" s="15"/>
    </row>
    <row r="58" spans="2:15" s="2" customFormat="1" ht="12.75" customHeight="1" x14ac:dyDescent="0.25">
      <c r="B58" s="2" t="s">
        <v>27</v>
      </c>
      <c r="C58" s="6">
        <v>10716</v>
      </c>
      <c r="D58" s="6">
        <v>5000</v>
      </c>
      <c r="E58" s="6">
        <f t="shared" ref="E58:E70" si="14">$C58*8.33%</f>
        <v>892.64279999999997</v>
      </c>
      <c r="F58" s="6">
        <v>417</v>
      </c>
      <c r="G58" s="15">
        <f>$G$14+$G$33+$G$53</f>
        <v>12825.165293416001</v>
      </c>
      <c r="H58" s="15">
        <f t="shared" ref="H58:H70" si="15">$E58-$F58</f>
        <v>475.64279999999997</v>
      </c>
      <c r="I58" s="31"/>
      <c r="J58" s="16"/>
      <c r="K58" s="15">
        <f>($G58)*($H$56/12)</f>
        <v>128.25165293416001</v>
      </c>
    </row>
    <row r="59" spans="2:15" s="2" customFormat="1" ht="12.75" customHeight="1" x14ac:dyDescent="0.25">
      <c r="B59" s="2" t="s">
        <v>28</v>
      </c>
      <c r="C59" s="6">
        <v>11212</v>
      </c>
      <c r="D59" s="6">
        <v>5000</v>
      </c>
      <c r="E59" s="6">
        <f t="shared" si="14"/>
        <v>933.95960000000002</v>
      </c>
      <c r="F59" s="6">
        <v>417</v>
      </c>
      <c r="G59" s="15">
        <f t="shared" ref="G59:G70" si="16">$G58+$H58</f>
        <v>13300.808093416001</v>
      </c>
      <c r="H59" s="15">
        <f t="shared" si="15"/>
        <v>516.95960000000002</v>
      </c>
      <c r="I59" s="31"/>
      <c r="J59" s="16"/>
      <c r="K59" s="15">
        <f t="shared" ref="K59:K70" si="17">($G59)*($H$56/12)</f>
        <v>133.00808093416001</v>
      </c>
    </row>
    <row r="60" spans="2:15" s="2" customFormat="1" ht="12.75" customHeight="1" x14ac:dyDescent="0.25">
      <c r="B60" s="2" t="s">
        <v>29</v>
      </c>
      <c r="C60" s="6">
        <v>11212</v>
      </c>
      <c r="D60" s="6">
        <v>5000</v>
      </c>
      <c r="E60" s="6">
        <f t="shared" si="14"/>
        <v>933.95960000000002</v>
      </c>
      <c r="F60" s="6">
        <v>417</v>
      </c>
      <c r="G60" s="15">
        <f t="shared" si="16"/>
        <v>13817.767693416001</v>
      </c>
      <c r="H60" s="15">
        <f t="shared" si="15"/>
        <v>516.95960000000002</v>
      </c>
      <c r="I60" s="31"/>
      <c r="J60" s="16"/>
      <c r="K60" s="15">
        <f t="shared" si="17"/>
        <v>138.17767693416002</v>
      </c>
    </row>
    <row r="61" spans="2:15" s="2" customFormat="1" ht="12.75" customHeight="1" x14ac:dyDescent="0.25">
      <c r="B61" s="2" t="s">
        <v>30</v>
      </c>
      <c r="C61" s="6">
        <v>11212</v>
      </c>
      <c r="D61" s="6">
        <v>5000</v>
      </c>
      <c r="E61" s="6">
        <f t="shared" si="14"/>
        <v>933.95960000000002</v>
      </c>
      <c r="F61" s="6">
        <v>417</v>
      </c>
      <c r="G61" s="15">
        <f t="shared" si="16"/>
        <v>14334.727293416001</v>
      </c>
      <c r="H61" s="15">
        <f t="shared" si="15"/>
        <v>516.95960000000002</v>
      </c>
      <c r="I61" s="31"/>
      <c r="J61" s="16"/>
      <c r="K61" s="15">
        <f t="shared" si="17"/>
        <v>143.34727293416</v>
      </c>
    </row>
    <row r="62" spans="2:15" s="2" customFormat="1" ht="12.75" customHeight="1" x14ac:dyDescent="0.25">
      <c r="B62" s="2" t="s">
        <v>31</v>
      </c>
      <c r="C62" s="6">
        <v>11212</v>
      </c>
      <c r="D62" s="6">
        <v>5000</v>
      </c>
      <c r="E62" s="6">
        <f t="shared" si="14"/>
        <v>933.95960000000002</v>
      </c>
      <c r="F62" s="6">
        <v>417</v>
      </c>
      <c r="G62" s="15">
        <f t="shared" si="16"/>
        <v>14851.686893416001</v>
      </c>
      <c r="H62" s="15">
        <f t="shared" si="15"/>
        <v>516.95960000000002</v>
      </c>
      <c r="I62" s="31"/>
      <c r="J62" s="16"/>
      <c r="K62" s="15">
        <f t="shared" si="17"/>
        <v>148.51686893416002</v>
      </c>
    </row>
    <row r="63" spans="2:15" s="2" customFormat="1" ht="12.75" customHeight="1" x14ac:dyDescent="0.25">
      <c r="B63" s="2" t="s">
        <v>32</v>
      </c>
      <c r="C63" s="6">
        <v>11212</v>
      </c>
      <c r="D63" s="6">
        <v>5000</v>
      </c>
      <c r="E63" s="6">
        <f t="shared" si="14"/>
        <v>933.95960000000002</v>
      </c>
      <c r="F63" s="6">
        <v>417</v>
      </c>
      <c r="G63" s="15">
        <f t="shared" si="16"/>
        <v>15368.646493416001</v>
      </c>
      <c r="H63" s="15">
        <f t="shared" si="15"/>
        <v>516.95960000000002</v>
      </c>
      <c r="I63" s="31"/>
      <c r="J63" s="16"/>
      <c r="K63" s="15">
        <f t="shared" si="17"/>
        <v>153.68646493416003</v>
      </c>
    </row>
    <row r="64" spans="2:15" s="2" customFormat="1" ht="12.75" customHeight="1" x14ac:dyDescent="0.25">
      <c r="B64" s="2" t="s">
        <v>33</v>
      </c>
      <c r="C64" s="6">
        <v>11212</v>
      </c>
      <c r="D64" s="6">
        <v>5000</v>
      </c>
      <c r="E64" s="6">
        <f t="shared" si="14"/>
        <v>933.95960000000002</v>
      </c>
      <c r="F64" s="6">
        <v>417</v>
      </c>
      <c r="G64" s="15">
        <f t="shared" si="16"/>
        <v>15885.606093416001</v>
      </c>
      <c r="H64" s="15">
        <f t="shared" si="15"/>
        <v>516.95960000000002</v>
      </c>
      <c r="I64" s="31"/>
      <c r="J64" s="16"/>
      <c r="K64" s="15">
        <f t="shared" si="17"/>
        <v>158.85606093416001</v>
      </c>
    </row>
    <row r="65" spans="2:15" s="2" customFormat="1" ht="12.75" customHeight="1" x14ac:dyDescent="0.25">
      <c r="B65" s="2" t="s">
        <v>17</v>
      </c>
      <c r="C65" s="6">
        <v>11212</v>
      </c>
      <c r="D65" s="6">
        <v>5000</v>
      </c>
      <c r="E65" s="6">
        <f t="shared" si="14"/>
        <v>933.95960000000002</v>
      </c>
      <c r="F65" s="6">
        <v>417</v>
      </c>
      <c r="G65" s="15">
        <f t="shared" si="16"/>
        <v>16402.565693416</v>
      </c>
      <c r="H65" s="15">
        <f t="shared" si="15"/>
        <v>516.95960000000002</v>
      </c>
      <c r="I65" s="31"/>
      <c r="J65" s="16"/>
      <c r="K65" s="15">
        <f t="shared" si="17"/>
        <v>164.02565693416</v>
      </c>
    </row>
    <row r="66" spans="2:15" s="2" customFormat="1" ht="12.75" customHeight="1" x14ac:dyDescent="0.25">
      <c r="B66" s="2" t="s">
        <v>18</v>
      </c>
      <c r="C66" s="6">
        <v>12105</v>
      </c>
      <c r="D66" s="6">
        <v>5000</v>
      </c>
      <c r="E66" s="6">
        <f t="shared" si="14"/>
        <v>1008.3465</v>
      </c>
      <c r="F66" s="6">
        <v>417</v>
      </c>
      <c r="G66" s="15">
        <f t="shared" si="16"/>
        <v>16919.525293415998</v>
      </c>
      <c r="H66" s="15">
        <f t="shared" si="15"/>
        <v>591.34649999999999</v>
      </c>
      <c r="I66" s="31"/>
      <c r="J66" s="16"/>
      <c r="K66" s="15">
        <f t="shared" si="17"/>
        <v>169.19525293415998</v>
      </c>
    </row>
    <row r="67" spans="2:15" s="2" customFormat="1" ht="12.75" customHeight="1" x14ac:dyDescent="0.25">
      <c r="B67" s="2" t="s">
        <v>19</v>
      </c>
      <c r="C67" s="6">
        <v>12105</v>
      </c>
      <c r="D67" s="6">
        <v>5000</v>
      </c>
      <c r="E67" s="6">
        <f t="shared" si="14"/>
        <v>1008.3465</v>
      </c>
      <c r="F67" s="6">
        <v>417</v>
      </c>
      <c r="G67" s="15">
        <f t="shared" si="16"/>
        <v>17510.871793415998</v>
      </c>
      <c r="H67" s="15">
        <f t="shared" si="15"/>
        <v>591.34649999999999</v>
      </c>
      <c r="I67" s="31"/>
      <c r="J67" s="16"/>
      <c r="K67" s="15">
        <f t="shared" si="17"/>
        <v>175.10871793415998</v>
      </c>
    </row>
    <row r="68" spans="2:15" s="2" customFormat="1" ht="12.75" customHeight="1" x14ac:dyDescent="0.25">
      <c r="B68" s="2" t="s">
        <v>20</v>
      </c>
      <c r="C68" s="6">
        <v>12451</v>
      </c>
      <c r="D68" s="6">
        <v>5000</v>
      </c>
      <c r="E68" s="6">
        <f t="shared" si="14"/>
        <v>1037.1683</v>
      </c>
      <c r="F68" s="6">
        <v>417</v>
      </c>
      <c r="G68" s="15">
        <f t="shared" si="16"/>
        <v>18102.218293415997</v>
      </c>
      <c r="H68" s="15">
        <f t="shared" si="15"/>
        <v>620.16830000000004</v>
      </c>
      <c r="I68" s="31"/>
      <c r="J68" s="16"/>
      <c r="K68" s="15">
        <f t="shared" si="17"/>
        <v>181.02218293415999</v>
      </c>
    </row>
    <row r="69" spans="2:15" s="2" customFormat="1" ht="12.75" customHeight="1" x14ac:dyDescent="0.25">
      <c r="B69" s="2" t="s">
        <v>21</v>
      </c>
      <c r="C69" s="6">
        <v>16013</v>
      </c>
      <c r="D69" s="6">
        <v>5000</v>
      </c>
      <c r="E69" s="6">
        <f t="shared" si="14"/>
        <v>1333.8829000000001</v>
      </c>
      <c r="F69" s="6">
        <v>417</v>
      </c>
      <c r="G69" s="15">
        <f t="shared" si="16"/>
        <v>18722.386593415999</v>
      </c>
      <c r="H69" s="15">
        <f t="shared" si="15"/>
        <v>916.88290000000006</v>
      </c>
      <c r="K69" s="15">
        <f t="shared" si="17"/>
        <v>187.22386593415999</v>
      </c>
    </row>
    <row r="70" spans="2:15" s="2" customFormat="1" ht="12.75" customHeight="1" thickBot="1" x14ac:dyDescent="0.3">
      <c r="B70" s="2" t="s">
        <v>119</v>
      </c>
      <c r="C70" s="6">
        <v>32834</v>
      </c>
      <c r="D70" s="6">
        <v>5000</v>
      </c>
      <c r="E70" s="6">
        <f t="shared" si="14"/>
        <v>2735.0722000000001</v>
      </c>
      <c r="F70" s="6">
        <v>0</v>
      </c>
      <c r="G70" s="15">
        <f t="shared" si="16"/>
        <v>19639.269493415999</v>
      </c>
      <c r="H70" s="15">
        <f t="shared" si="15"/>
        <v>2735.0722000000001</v>
      </c>
      <c r="K70" s="15">
        <f t="shared" si="17"/>
        <v>196.39269493416001</v>
      </c>
    </row>
    <row r="71" spans="2:15" s="2" customFormat="1" ht="12.75" customHeight="1" thickBot="1" x14ac:dyDescent="0.3">
      <c r="B71" s="7" t="s">
        <v>22</v>
      </c>
      <c r="C71" s="8">
        <f>SUM(C58:C70)</f>
        <v>174708</v>
      </c>
      <c r="D71" s="9" t="s">
        <v>23</v>
      </c>
      <c r="E71" s="8">
        <f>SUM(E58:E70)</f>
        <v>14553.1764</v>
      </c>
      <c r="F71" s="8">
        <f>SUM(F58:F70)</f>
        <v>5004</v>
      </c>
      <c r="G71" s="30">
        <f>SUM(G58:G70)</f>
        <v>207681.24501440802</v>
      </c>
      <c r="H71" s="30">
        <f>SUM(H58:H70)</f>
        <v>9549.1764000000003</v>
      </c>
      <c r="I71" s="34">
        <f>H56/12</f>
        <v>0.01</v>
      </c>
      <c r="J71" s="19"/>
      <c r="K71" s="29">
        <f>SUM(K58:K70)</f>
        <v>2076.8124501440798</v>
      </c>
    </row>
    <row r="72" spans="2:15" s="2" customFormat="1" ht="12.75" customHeight="1" x14ac:dyDescent="0.25">
      <c r="G72" s="15"/>
      <c r="H72" s="15"/>
      <c r="I72" s="31"/>
      <c r="J72" s="16"/>
      <c r="K72" s="15"/>
    </row>
    <row r="73" spans="2:15" s="2" customFormat="1" ht="12.75" customHeight="1" x14ac:dyDescent="0.25">
      <c r="B73" s="2" t="s">
        <v>24</v>
      </c>
      <c r="C73" s="10">
        <f>G71*I71</f>
        <v>2076.8124501440802</v>
      </c>
      <c r="F73" s="2" t="s">
        <v>25</v>
      </c>
      <c r="G73" s="73">
        <f>$C73+$H71</f>
        <v>11625.98885014408</v>
      </c>
      <c r="H73" s="15"/>
      <c r="I73" s="15">
        <f>SUM(I$14,G$33,G$53,G$73)</f>
        <v>24451.154143560081</v>
      </c>
      <c r="J73" s="143" t="str">
        <f>IF($K71=$C73,"Intt OK","Intt CHECK IT")</f>
        <v>Intt OK</v>
      </c>
      <c r="K73" s="15"/>
    </row>
    <row r="74" spans="2:15" ht="12.75" customHeight="1" x14ac:dyDescent="0.25">
      <c r="I74" s="135" t="str">
        <f>IF($I73=$G78,"OK","CHECK IT")</f>
        <v>OK</v>
      </c>
      <c r="J74" s="18"/>
    </row>
    <row r="75" spans="2:15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66" t="s">
        <v>4</v>
      </c>
      <c r="H75" s="450" t="s">
        <v>37</v>
      </c>
      <c r="I75" s="451"/>
      <c r="J75" s="17"/>
      <c r="K75" s="15"/>
    </row>
    <row r="76" spans="2:15" s="2" customFormat="1" ht="12.75" customHeight="1" x14ac:dyDescent="0.25">
      <c r="B76" s="439" t="s">
        <v>151</v>
      </c>
      <c r="C76" s="439"/>
      <c r="D76" s="439"/>
      <c r="E76" s="439" t="s">
        <v>149</v>
      </c>
      <c r="F76" s="439"/>
      <c r="G76" s="67" t="s">
        <v>150</v>
      </c>
      <c r="H76" s="55">
        <v>0.12</v>
      </c>
      <c r="I76" s="32"/>
      <c r="J76" s="18"/>
      <c r="K76" s="15"/>
      <c r="O76" s="82"/>
    </row>
    <row r="77" spans="2:15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68" t="s">
        <v>14</v>
      </c>
      <c r="H77" s="66" t="s">
        <v>15</v>
      </c>
      <c r="I77" s="33" t="s">
        <v>16</v>
      </c>
      <c r="J77" s="16"/>
      <c r="K77" s="15"/>
    </row>
    <row r="78" spans="2:15" s="2" customFormat="1" ht="12.75" customHeight="1" x14ac:dyDescent="0.25">
      <c r="B78" s="2" t="s">
        <v>27</v>
      </c>
      <c r="C78" s="6">
        <v>16013</v>
      </c>
      <c r="D78" s="6">
        <v>5000</v>
      </c>
      <c r="E78" s="6">
        <f t="shared" ref="E78:E90" si="18">$C78*8.33%</f>
        <v>1333.8829000000001</v>
      </c>
      <c r="F78" s="6">
        <v>417</v>
      </c>
      <c r="G78" s="15">
        <f>$G$14+$G$33+$G$53+$G$73</f>
        <v>24451.154143560081</v>
      </c>
      <c r="H78" s="15">
        <f t="shared" ref="H78:H90" si="19">$E78-$F78</f>
        <v>916.88290000000006</v>
      </c>
      <c r="I78" s="31"/>
      <c r="J78" s="16"/>
      <c r="K78" s="15">
        <f>($G78)*($H$76/12)</f>
        <v>244.5115414356008</v>
      </c>
    </row>
    <row r="79" spans="2:15" s="2" customFormat="1" ht="12.75" customHeight="1" x14ac:dyDescent="0.25">
      <c r="B79" s="2" t="s">
        <v>28</v>
      </c>
      <c r="C79" s="6">
        <v>16013</v>
      </c>
      <c r="D79" s="6">
        <v>5000</v>
      </c>
      <c r="E79" s="6">
        <f t="shared" si="18"/>
        <v>1333.8829000000001</v>
      </c>
      <c r="F79" s="6">
        <v>417</v>
      </c>
      <c r="G79" s="15">
        <f t="shared" ref="G79:G90" si="20">$G78+$H78</f>
        <v>25368.037043560082</v>
      </c>
      <c r="H79" s="15">
        <f t="shared" si="19"/>
        <v>916.88290000000006</v>
      </c>
      <c r="I79" s="31"/>
      <c r="J79" s="16"/>
      <c r="K79" s="15">
        <f t="shared" ref="K79:K90" si="21">($G79)*($H$76/12)</f>
        <v>253.68037043560082</v>
      </c>
    </row>
    <row r="80" spans="2:15" s="2" customFormat="1" ht="12.75" customHeight="1" x14ac:dyDescent="0.25">
      <c r="B80" s="2" t="s">
        <v>119</v>
      </c>
      <c r="C80" s="6">
        <v>33402</v>
      </c>
      <c r="D80" s="6">
        <v>5000</v>
      </c>
      <c r="E80" s="6">
        <f t="shared" si="18"/>
        <v>2782.3865999999998</v>
      </c>
      <c r="F80" s="6">
        <v>0</v>
      </c>
      <c r="G80" s="15">
        <f t="shared" si="20"/>
        <v>26284.919943560082</v>
      </c>
      <c r="H80" s="15">
        <f t="shared" si="19"/>
        <v>2782.3865999999998</v>
      </c>
      <c r="I80" s="31"/>
      <c r="J80" s="16"/>
      <c r="K80" s="15">
        <f t="shared" si="21"/>
        <v>262.84919943560084</v>
      </c>
    </row>
    <row r="81" spans="2:15" s="2" customFormat="1" ht="12.75" customHeight="1" x14ac:dyDescent="0.25">
      <c r="B81" s="2" t="s">
        <v>29</v>
      </c>
      <c r="C81" s="6">
        <v>16013</v>
      </c>
      <c r="D81" s="6">
        <v>5000</v>
      </c>
      <c r="E81" s="6">
        <f t="shared" si="18"/>
        <v>1333.8829000000001</v>
      </c>
      <c r="F81" s="6">
        <v>417</v>
      </c>
      <c r="G81" s="15">
        <f t="shared" si="20"/>
        <v>29067.30654356008</v>
      </c>
      <c r="H81" s="15">
        <f t="shared" si="19"/>
        <v>916.88290000000006</v>
      </c>
      <c r="I81" s="31"/>
      <c r="J81" s="16"/>
      <c r="K81" s="15">
        <f t="shared" si="21"/>
        <v>290.67306543560079</v>
      </c>
    </row>
    <row r="82" spans="2:15" s="2" customFormat="1" ht="12.75" customHeight="1" x14ac:dyDescent="0.25">
      <c r="B82" s="2" t="s">
        <v>30</v>
      </c>
      <c r="C82" s="6">
        <v>16013</v>
      </c>
      <c r="D82" s="6">
        <v>5000</v>
      </c>
      <c r="E82" s="6">
        <f t="shared" si="18"/>
        <v>1333.8829000000001</v>
      </c>
      <c r="F82" s="6">
        <v>417</v>
      </c>
      <c r="G82" s="15">
        <f t="shared" si="20"/>
        <v>29984.189443560081</v>
      </c>
      <c r="H82" s="15">
        <f t="shared" si="19"/>
        <v>916.88290000000006</v>
      </c>
      <c r="I82" s="31"/>
      <c r="J82" s="16"/>
      <c r="K82" s="15">
        <f t="shared" si="21"/>
        <v>299.84189443560081</v>
      </c>
    </row>
    <row r="83" spans="2:15" s="2" customFormat="1" ht="12.75" customHeight="1" x14ac:dyDescent="0.25">
      <c r="B83" s="2" t="s">
        <v>31</v>
      </c>
      <c r="C83" s="6">
        <v>16013</v>
      </c>
      <c r="D83" s="6">
        <v>5000</v>
      </c>
      <c r="E83" s="6">
        <f t="shared" si="18"/>
        <v>1333.8829000000001</v>
      </c>
      <c r="F83" s="6">
        <v>417</v>
      </c>
      <c r="G83" s="15">
        <f t="shared" si="20"/>
        <v>30901.072343560081</v>
      </c>
      <c r="H83" s="15">
        <f t="shared" si="19"/>
        <v>916.88290000000006</v>
      </c>
      <c r="I83" s="31"/>
      <c r="J83" s="16"/>
      <c r="K83" s="15">
        <f t="shared" si="21"/>
        <v>309.01072343560082</v>
      </c>
    </row>
    <row r="84" spans="2:15" s="2" customFormat="1" ht="12.75" customHeight="1" x14ac:dyDescent="0.25">
      <c r="B84" s="2" t="s">
        <v>32</v>
      </c>
      <c r="C84" s="6">
        <v>17325</v>
      </c>
      <c r="D84" s="6">
        <v>5000</v>
      </c>
      <c r="E84" s="6">
        <f t="shared" si="18"/>
        <v>1443.1724999999999</v>
      </c>
      <c r="F84" s="6">
        <v>417</v>
      </c>
      <c r="G84" s="15">
        <f t="shared" si="20"/>
        <v>31817.955243560082</v>
      </c>
      <c r="H84" s="15">
        <f t="shared" si="19"/>
        <v>1026.1724999999999</v>
      </c>
      <c r="I84" s="31"/>
      <c r="J84" s="16"/>
      <c r="K84" s="15">
        <f t="shared" si="21"/>
        <v>318.17955243560084</v>
      </c>
    </row>
    <row r="85" spans="2:15" s="2" customFormat="1" ht="12.75" customHeight="1" x14ac:dyDescent="0.25">
      <c r="B85" s="2" t="s">
        <v>33</v>
      </c>
      <c r="C85" s="6">
        <v>17325</v>
      </c>
      <c r="D85" s="6">
        <v>5000</v>
      </c>
      <c r="E85" s="6">
        <f t="shared" si="18"/>
        <v>1443.1724999999999</v>
      </c>
      <c r="F85" s="6">
        <v>417</v>
      </c>
      <c r="G85" s="15">
        <f t="shared" si="20"/>
        <v>32844.127743560079</v>
      </c>
      <c r="H85" s="15">
        <f t="shared" si="19"/>
        <v>1026.1724999999999</v>
      </c>
      <c r="I85" s="31"/>
      <c r="J85" s="16"/>
      <c r="K85" s="15">
        <f t="shared" si="21"/>
        <v>328.4412774356008</v>
      </c>
    </row>
    <row r="86" spans="2:15" s="2" customFormat="1" ht="12.75" customHeight="1" x14ac:dyDescent="0.25">
      <c r="B86" s="2" t="s">
        <v>17</v>
      </c>
      <c r="C86" s="6">
        <v>17325</v>
      </c>
      <c r="D86" s="6">
        <v>5000</v>
      </c>
      <c r="E86" s="6">
        <f t="shared" si="18"/>
        <v>1443.1724999999999</v>
      </c>
      <c r="F86" s="6">
        <v>417</v>
      </c>
      <c r="G86" s="15">
        <f t="shared" si="20"/>
        <v>33870.300243560079</v>
      </c>
      <c r="H86" s="15">
        <f t="shared" si="19"/>
        <v>1026.1724999999999</v>
      </c>
      <c r="I86" s="31"/>
      <c r="J86" s="16"/>
      <c r="K86" s="15">
        <f t="shared" si="21"/>
        <v>338.70300243560081</v>
      </c>
    </row>
    <row r="87" spans="2:15" s="2" customFormat="1" ht="12.75" customHeight="1" x14ac:dyDescent="0.25">
      <c r="B87" s="2" t="s">
        <v>18</v>
      </c>
      <c r="C87" s="6">
        <v>17325</v>
      </c>
      <c r="D87" s="6">
        <v>5000</v>
      </c>
      <c r="E87" s="6">
        <f t="shared" si="18"/>
        <v>1443.1724999999999</v>
      </c>
      <c r="F87" s="6">
        <v>417</v>
      </c>
      <c r="G87" s="15">
        <f t="shared" si="20"/>
        <v>34896.47274356008</v>
      </c>
      <c r="H87" s="15">
        <f t="shared" si="19"/>
        <v>1026.1724999999999</v>
      </c>
      <c r="I87" s="31"/>
      <c r="J87" s="16"/>
      <c r="K87" s="15">
        <f t="shared" si="21"/>
        <v>348.96472743560082</v>
      </c>
    </row>
    <row r="88" spans="2:15" s="2" customFormat="1" ht="12.75" customHeight="1" x14ac:dyDescent="0.25">
      <c r="B88" s="2" t="s">
        <v>19</v>
      </c>
      <c r="C88" s="6">
        <v>17325</v>
      </c>
      <c r="D88" s="6">
        <v>5000</v>
      </c>
      <c r="E88" s="6">
        <f t="shared" si="18"/>
        <v>1443.1724999999999</v>
      </c>
      <c r="F88" s="6">
        <v>417</v>
      </c>
      <c r="G88" s="15">
        <f t="shared" si="20"/>
        <v>35922.64524356008</v>
      </c>
      <c r="H88" s="15">
        <f t="shared" si="19"/>
        <v>1026.1724999999999</v>
      </c>
      <c r="K88" s="15">
        <f t="shared" si="21"/>
        <v>359.22645243560083</v>
      </c>
    </row>
    <row r="89" spans="2:15" s="2" customFormat="1" ht="12.75" customHeight="1" x14ac:dyDescent="0.25">
      <c r="B89" s="2" t="s">
        <v>20</v>
      </c>
      <c r="C89" s="6">
        <v>17820</v>
      </c>
      <c r="D89" s="6">
        <v>5000</v>
      </c>
      <c r="E89" s="6">
        <f t="shared" si="18"/>
        <v>1484.4059999999999</v>
      </c>
      <c r="F89" s="6">
        <v>417</v>
      </c>
      <c r="G89" s="15">
        <f t="shared" si="20"/>
        <v>36948.817743560081</v>
      </c>
      <c r="H89" s="15">
        <f t="shared" si="19"/>
        <v>1067.4059999999999</v>
      </c>
      <c r="K89" s="15">
        <f t="shared" si="21"/>
        <v>369.48817743560079</v>
      </c>
    </row>
    <row r="90" spans="2:15" s="2" customFormat="1" ht="12.75" customHeight="1" thickBot="1" x14ac:dyDescent="0.3">
      <c r="B90" s="2" t="s">
        <v>21</v>
      </c>
      <c r="C90" s="6">
        <v>17820</v>
      </c>
      <c r="D90" s="6">
        <v>5000</v>
      </c>
      <c r="E90" s="6">
        <f t="shared" si="18"/>
        <v>1484.4059999999999</v>
      </c>
      <c r="F90" s="6">
        <v>417</v>
      </c>
      <c r="G90" s="15">
        <f t="shared" si="20"/>
        <v>38016.223743560084</v>
      </c>
      <c r="H90" s="15">
        <f t="shared" si="19"/>
        <v>1067.4059999999999</v>
      </c>
      <c r="K90" s="15">
        <f t="shared" si="21"/>
        <v>380.16223743560084</v>
      </c>
    </row>
    <row r="91" spans="2:15" s="2" customFormat="1" ht="12.75" customHeight="1" thickBot="1" x14ac:dyDescent="0.3">
      <c r="B91" s="7" t="s">
        <v>22</v>
      </c>
      <c r="C91" s="8">
        <f>SUM(C78:C90)</f>
        <v>235732</v>
      </c>
      <c r="D91" s="9" t="s">
        <v>23</v>
      </c>
      <c r="E91" s="8">
        <f>SUM(E78:E90)</f>
        <v>19636.475600000002</v>
      </c>
      <c r="F91" s="8">
        <f>SUM(F78:F90)</f>
        <v>5004</v>
      </c>
      <c r="G91" s="30">
        <f>SUM(G78:G90)</f>
        <v>410373.22216628102</v>
      </c>
      <c r="H91" s="30">
        <f>SUM(H78:H90)</f>
        <v>14632.475600000002</v>
      </c>
      <c r="I91" s="34">
        <f>H76/12</f>
        <v>0.01</v>
      </c>
      <c r="J91" s="19"/>
      <c r="K91" s="29">
        <f>SUM(K78:K90)</f>
        <v>4103.7322216628108</v>
      </c>
    </row>
    <row r="92" spans="2:15" s="2" customFormat="1" ht="12.75" customHeight="1" x14ac:dyDescent="0.25">
      <c r="G92" s="15"/>
      <c r="H92" s="15"/>
      <c r="I92" s="31"/>
      <c r="J92" s="16"/>
      <c r="K92" s="15"/>
    </row>
    <row r="93" spans="2:15" s="2" customFormat="1" ht="12.75" customHeight="1" x14ac:dyDescent="0.25">
      <c r="B93" s="2" t="s">
        <v>24</v>
      </c>
      <c r="C93" s="10">
        <f>G91*I91</f>
        <v>4103.7322216628099</v>
      </c>
      <c r="F93" s="2" t="s">
        <v>25</v>
      </c>
      <c r="G93" s="73">
        <f>$C93+$H91</f>
        <v>18736.207821662811</v>
      </c>
      <c r="H93" s="15"/>
      <c r="I93" s="15">
        <f>SUM($I$14,$G$33,$G$53,$G$73,$G$93)</f>
        <v>43187.361965222895</v>
      </c>
      <c r="J93" s="143" t="str">
        <f>IF($K91=$C93,"Intt OK","Intt CHECK IT")</f>
        <v>Intt OK</v>
      </c>
      <c r="K93" s="15"/>
    </row>
    <row r="94" spans="2:15" ht="12.75" customHeight="1" x14ac:dyDescent="0.25">
      <c r="I94" s="135" t="str">
        <f>IF($I93=$G98,"OK","CHECK IT")</f>
        <v>OK</v>
      </c>
    </row>
    <row r="95" spans="2:15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66" t="s">
        <v>4</v>
      </c>
      <c r="H95" s="445" t="s">
        <v>38</v>
      </c>
      <c r="I95" s="446"/>
      <c r="J95" s="20"/>
      <c r="K95" s="15"/>
    </row>
    <row r="96" spans="2:15" s="2" customFormat="1" ht="12.75" customHeight="1" x14ac:dyDescent="0.25">
      <c r="B96" s="439" t="s">
        <v>151</v>
      </c>
      <c r="C96" s="439"/>
      <c r="D96" s="439"/>
      <c r="E96" s="439" t="s">
        <v>149</v>
      </c>
      <c r="F96" s="439"/>
      <c r="G96" s="67" t="s">
        <v>150</v>
      </c>
      <c r="H96" s="55">
        <v>0.12</v>
      </c>
      <c r="I96" s="32">
        <v>0.11</v>
      </c>
      <c r="J96" s="18"/>
      <c r="K96" s="15"/>
      <c r="O96" s="82"/>
    </row>
    <row r="97" spans="2:16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68" t="s">
        <v>14</v>
      </c>
      <c r="H97" s="66" t="s">
        <v>15</v>
      </c>
      <c r="I97" s="33" t="s">
        <v>16</v>
      </c>
      <c r="J97" s="17"/>
      <c r="K97" s="15"/>
    </row>
    <row r="98" spans="2:16" s="2" customFormat="1" ht="12.75" customHeight="1" x14ac:dyDescent="0.25">
      <c r="B98" s="2" t="s">
        <v>27</v>
      </c>
      <c r="C98" s="6">
        <v>17820</v>
      </c>
      <c r="D98" s="6">
        <v>5000</v>
      </c>
      <c r="E98" s="6">
        <f t="shared" ref="E98:E109" si="22">$C98*8.33%</f>
        <v>1484.4059999999999</v>
      </c>
      <c r="F98" s="6">
        <v>417</v>
      </c>
      <c r="G98" s="15">
        <f>$G$14+$G$33+$G$53+$G$73+$G$93</f>
        <v>43187.361965222895</v>
      </c>
      <c r="H98" s="15">
        <f t="shared" ref="H98:H109" si="23">$E98-$F98</f>
        <v>1067.4059999999999</v>
      </c>
      <c r="I98" s="36">
        <v>0.12</v>
      </c>
      <c r="J98" s="22"/>
      <c r="K98" s="15">
        <f>($G98)*($H$96/12)</f>
        <v>431.87361965222897</v>
      </c>
    </row>
    <row r="99" spans="2:16" s="2" customFormat="1" ht="12.75" customHeight="1" x14ac:dyDescent="0.25">
      <c r="B99" s="2" t="s">
        <v>28</v>
      </c>
      <c r="C99" s="6">
        <v>18495</v>
      </c>
      <c r="D99" s="6">
        <v>5000</v>
      </c>
      <c r="E99" s="6">
        <f t="shared" si="22"/>
        <v>1540.6334999999999</v>
      </c>
      <c r="F99" s="6">
        <v>417</v>
      </c>
      <c r="G99" s="15">
        <f t="shared" ref="G99:G109" si="24">$G98+$H98</f>
        <v>44254.767965222898</v>
      </c>
      <c r="H99" s="15">
        <f t="shared" si="23"/>
        <v>1123.6334999999999</v>
      </c>
      <c r="I99" s="31"/>
      <c r="J99" s="16"/>
      <c r="K99" s="15">
        <f t="shared" ref="K99:K100" si="25">($G99)*($H$96/12)</f>
        <v>442.54767965222896</v>
      </c>
    </row>
    <row r="100" spans="2:16" s="2" customFormat="1" ht="12.75" customHeight="1" x14ac:dyDescent="0.25">
      <c r="B100" s="2" t="s">
        <v>29</v>
      </c>
      <c r="C100" s="6">
        <v>18495</v>
      </c>
      <c r="D100" s="6">
        <v>5000</v>
      </c>
      <c r="E100" s="6">
        <f t="shared" si="22"/>
        <v>1540.6334999999999</v>
      </c>
      <c r="F100" s="6">
        <v>417</v>
      </c>
      <c r="G100" s="15">
        <f t="shared" si="24"/>
        <v>45378.401465222894</v>
      </c>
      <c r="H100" s="15">
        <f t="shared" si="23"/>
        <v>1123.6334999999999</v>
      </c>
      <c r="I100" s="31"/>
      <c r="J100" s="16"/>
      <c r="K100" s="15">
        <f t="shared" si="25"/>
        <v>453.78401465222896</v>
      </c>
    </row>
    <row r="101" spans="2:16" s="2" customFormat="1" ht="12.75" customHeight="1" x14ac:dyDescent="0.25">
      <c r="B101" s="2" t="s">
        <v>30</v>
      </c>
      <c r="C101" s="6">
        <v>18495</v>
      </c>
      <c r="D101" s="6">
        <v>5000</v>
      </c>
      <c r="E101" s="6">
        <f t="shared" si="22"/>
        <v>1540.6334999999999</v>
      </c>
      <c r="F101" s="6">
        <v>417</v>
      </c>
      <c r="G101" s="15">
        <f t="shared" si="24"/>
        <v>46502.034965222891</v>
      </c>
      <c r="H101" s="15">
        <f t="shared" si="23"/>
        <v>1123.6334999999999</v>
      </c>
      <c r="I101" s="36">
        <v>0.11</v>
      </c>
      <c r="J101" s="16"/>
      <c r="K101" s="15">
        <f>($G101)*($I$96/12)</f>
        <v>426.26865384787652</v>
      </c>
    </row>
    <row r="102" spans="2:16" s="2" customFormat="1" ht="12.75" customHeight="1" x14ac:dyDescent="0.25">
      <c r="B102" s="2" t="s">
        <v>31</v>
      </c>
      <c r="C102" s="6">
        <v>18495</v>
      </c>
      <c r="D102" s="6">
        <v>5000</v>
      </c>
      <c r="E102" s="6">
        <f t="shared" si="22"/>
        <v>1540.6334999999999</v>
      </c>
      <c r="F102" s="6">
        <v>417</v>
      </c>
      <c r="G102" s="15">
        <f t="shared" si="24"/>
        <v>47625.668465222887</v>
      </c>
      <c r="H102" s="15">
        <f t="shared" si="23"/>
        <v>1123.6334999999999</v>
      </c>
      <c r="I102" s="31"/>
      <c r="J102" s="16"/>
      <c r="K102" s="15">
        <f t="shared" ref="K102:K109" si="26">($G102)*($I$96/12)</f>
        <v>436.56862759787646</v>
      </c>
    </row>
    <row r="103" spans="2:16" s="2" customFormat="1" ht="12.75" customHeight="1" x14ac:dyDescent="0.25">
      <c r="B103" s="2" t="s">
        <v>32</v>
      </c>
      <c r="C103" s="6">
        <v>18495</v>
      </c>
      <c r="D103" s="6">
        <v>5000</v>
      </c>
      <c r="E103" s="6">
        <f t="shared" si="22"/>
        <v>1540.6334999999999</v>
      </c>
      <c r="F103" s="6">
        <v>417</v>
      </c>
      <c r="G103" s="15">
        <f t="shared" si="24"/>
        <v>48749.301965222883</v>
      </c>
      <c r="H103" s="15">
        <f t="shared" si="23"/>
        <v>1123.6334999999999</v>
      </c>
      <c r="I103" s="31"/>
      <c r="J103" s="16"/>
      <c r="K103" s="15">
        <f t="shared" si="26"/>
        <v>446.86860134787645</v>
      </c>
    </row>
    <row r="104" spans="2:16" s="2" customFormat="1" ht="12.75" customHeight="1" x14ac:dyDescent="0.25">
      <c r="B104" s="2" t="s">
        <v>33</v>
      </c>
      <c r="C104" s="6">
        <v>18495</v>
      </c>
      <c r="D104" s="6">
        <v>5000</v>
      </c>
      <c r="E104" s="6">
        <f t="shared" si="22"/>
        <v>1540.6334999999999</v>
      </c>
      <c r="F104" s="6">
        <v>417</v>
      </c>
      <c r="G104" s="15">
        <f t="shared" si="24"/>
        <v>49872.935465222879</v>
      </c>
      <c r="H104" s="15">
        <f t="shared" si="23"/>
        <v>1123.6334999999999</v>
      </c>
      <c r="I104" s="31"/>
      <c r="J104" s="16"/>
      <c r="K104" s="15">
        <f t="shared" si="26"/>
        <v>457.16857509787638</v>
      </c>
    </row>
    <row r="105" spans="2:16" s="2" customFormat="1" ht="12.75" customHeight="1" x14ac:dyDescent="0.25">
      <c r="B105" s="2" t="s">
        <v>17</v>
      </c>
      <c r="C105" s="6">
        <v>18630</v>
      </c>
      <c r="D105" s="6">
        <v>5000</v>
      </c>
      <c r="E105" s="6">
        <f t="shared" si="22"/>
        <v>1551.8789999999999</v>
      </c>
      <c r="F105" s="6">
        <v>417</v>
      </c>
      <c r="G105" s="15">
        <f t="shared" si="24"/>
        <v>50996.568965222876</v>
      </c>
      <c r="H105" s="15">
        <f t="shared" si="23"/>
        <v>1134.8789999999999</v>
      </c>
      <c r="I105" s="31"/>
      <c r="J105" s="16"/>
      <c r="K105" s="15">
        <f t="shared" si="26"/>
        <v>467.46854884787638</v>
      </c>
    </row>
    <row r="106" spans="2:16" s="2" customFormat="1" ht="12.75" customHeight="1" x14ac:dyDescent="0.25">
      <c r="B106" s="2" t="s">
        <v>18</v>
      </c>
      <c r="C106" s="6">
        <v>18630</v>
      </c>
      <c r="D106" s="6">
        <v>5000</v>
      </c>
      <c r="E106" s="6">
        <f t="shared" si="22"/>
        <v>1551.8789999999999</v>
      </c>
      <c r="F106" s="6">
        <v>417</v>
      </c>
      <c r="G106" s="15">
        <f t="shared" si="24"/>
        <v>52131.447965222877</v>
      </c>
      <c r="H106" s="15">
        <f t="shared" si="23"/>
        <v>1134.8789999999999</v>
      </c>
      <c r="I106" s="31"/>
      <c r="J106" s="16"/>
      <c r="K106" s="15">
        <f t="shared" si="26"/>
        <v>477.87160634787637</v>
      </c>
    </row>
    <row r="107" spans="2:16" s="2" customFormat="1" ht="12.75" customHeight="1" x14ac:dyDescent="0.25">
      <c r="B107" s="2" t="s">
        <v>19</v>
      </c>
      <c r="C107" s="6">
        <v>18630</v>
      </c>
      <c r="D107" s="6">
        <v>5000</v>
      </c>
      <c r="E107" s="6">
        <f t="shared" si="22"/>
        <v>1551.8789999999999</v>
      </c>
      <c r="F107" s="6">
        <v>417</v>
      </c>
      <c r="G107" s="15">
        <f t="shared" si="24"/>
        <v>53266.326965222877</v>
      </c>
      <c r="H107" s="15">
        <f t="shared" si="23"/>
        <v>1134.8789999999999</v>
      </c>
      <c r="K107" s="15">
        <f t="shared" si="26"/>
        <v>488.27466384787635</v>
      </c>
    </row>
    <row r="108" spans="2:16" s="2" customFormat="1" ht="12.75" customHeight="1" x14ac:dyDescent="0.25">
      <c r="B108" s="2" t="s">
        <v>20</v>
      </c>
      <c r="C108" s="6">
        <v>19148</v>
      </c>
      <c r="D108" s="6">
        <v>5000</v>
      </c>
      <c r="E108" s="6">
        <f t="shared" si="22"/>
        <v>1595.0283999999999</v>
      </c>
      <c r="F108" s="6">
        <v>417</v>
      </c>
      <c r="G108" s="15">
        <f t="shared" si="24"/>
        <v>54401.205965222878</v>
      </c>
      <c r="H108" s="15">
        <f t="shared" si="23"/>
        <v>1178.0283999999999</v>
      </c>
      <c r="K108" s="15">
        <f t="shared" si="26"/>
        <v>498.6777213478764</v>
      </c>
    </row>
    <row r="109" spans="2:16" s="2" customFormat="1" ht="12.75" customHeight="1" x14ac:dyDescent="0.25">
      <c r="B109" s="2" t="s">
        <v>21</v>
      </c>
      <c r="C109" s="6">
        <v>19148</v>
      </c>
      <c r="D109" s="6">
        <v>5000</v>
      </c>
      <c r="E109" s="6">
        <f t="shared" si="22"/>
        <v>1595.0283999999999</v>
      </c>
      <c r="F109" s="6">
        <v>417</v>
      </c>
      <c r="G109" s="15">
        <f t="shared" si="24"/>
        <v>55579.234365222881</v>
      </c>
      <c r="H109" s="15">
        <f t="shared" si="23"/>
        <v>1178.0283999999999</v>
      </c>
      <c r="K109" s="15">
        <f t="shared" si="26"/>
        <v>509.4763150145431</v>
      </c>
    </row>
    <row r="110" spans="2:16" s="2" customFormat="1" ht="12.75" customHeight="1" x14ac:dyDescent="0.25">
      <c r="B110" s="7" t="s">
        <v>22</v>
      </c>
      <c r="C110" s="8">
        <f>SUM(C98:C109)</f>
        <v>222976</v>
      </c>
      <c r="D110" s="9" t="s">
        <v>23</v>
      </c>
      <c r="E110" s="8">
        <f t="shared" ref="E110:F110" si="27">SUM(E98:E109)</f>
        <v>18573.900799999999</v>
      </c>
      <c r="F110" s="8">
        <f t="shared" si="27"/>
        <v>5004</v>
      </c>
      <c r="G110" s="30">
        <f>SUM(G98:G109)</f>
        <v>591945.25648267451</v>
      </c>
      <c r="H110" s="30">
        <f>SUM(H98:H109)</f>
        <v>13569.900799999999</v>
      </c>
      <c r="I110" s="37"/>
      <c r="J110" s="23"/>
      <c r="K110" s="30">
        <f>SUM(K98:K109)</f>
        <v>5536.8486272542405</v>
      </c>
    </row>
    <row r="111" spans="2:16" s="2" customFormat="1" ht="12.75" customHeight="1" x14ac:dyDescent="0.25">
      <c r="G111" s="15"/>
      <c r="H111" s="15"/>
      <c r="I111" s="31"/>
      <c r="J111" s="16"/>
      <c r="K111" s="42"/>
    </row>
    <row r="112" spans="2:16" s="2" customFormat="1" ht="12.75" customHeight="1" x14ac:dyDescent="0.25">
      <c r="B112" s="2" t="s">
        <v>24</v>
      </c>
      <c r="C112" s="73">
        <f>((G98+G99+G100)*H96+(G101+G102+G103+G104+G105+G106+G107+G108+G109)*I96)/12</f>
        <v>5536.8486272542405</v>
      </c>
      <c r="D112" s="14"/>
      <c r="E112" s="10"/>
      <c r="F112" s="2" t="s">
        <v>25</v>
      </c>
      <c r="G112" s="73">
        <f>$C112+$H110</f>
        <v>19106.749427254239</v>
      </c>
      <c r="H112" s="15"/>
      <c r="I112" s="15">
        <f>SUM($I$14,$G$33,$G$53,$G$73,$G$93,$G$112)</f>
        <v>62294.111392477134</v>
      </c>
      <c r="J112" s="143" t="str">
        <f>IF($K110=$C112,"Intt OK","Intt CHECK IT")</f>
        <v>Intt OK</v>
      </c>
      <c r="K112" s="15"/>
      <c r="N112" s="10">
        <f>(S98+S99+S100)*1%</f>
        <v>0</v>
      </c>
      <c r="O112" s="14">
        <f>((S101+S102+S103+S104+S105+S106+S107+S108+S109)*11%)/12</f>
        <v>0</v>
      </c>
      <c r="P112" s="14"/>
    </row>
    <row r="113" spans="2:15" s="2" customFormat="1" ht="12.75" customHeight="1" x14ac:dyDescent="0.25">
      <c r="D113" s="14"/>
      <c r="G113" s="15"/>
      <c r="H113" s="15"/>
      <c r="I113" s="135" t="str">
        <f>IF($I112=$G117,"OK","CHECK IT")</f>
        <v>OK</v>
      </c>
      <c r="J113" s="16"/>
      <c r="K113" s="15"/>
    </row>
    <row r="114" spans="2:15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66" t="s">
        <v>4</v>
      </c>
      <c r="H114" s="445" t="s">
        <v>39</v>
      </c>
      <c r="I114" s="446"/>
      <c r="J114" s="20"/>
      <c r="K114" s="15"/>
    </row>
    <row r="115" spans="2:15" s="2" customFormat="1" ht="12.75" customHeight="1" x14ac:dyDescent="0.25">
      <c r="B115" s="439" t="s">
        <v>151</v>
      </c>
      <c r="C115" s="439"/>
      <c r="D115" s="439"/>
      <c r="E115" s="439" t="s">
        <v>149</v>
      </c>
      <c r="F115" s="439"/>
      <c r="G115" s="67" t="s">
        <v>150</v>
      </c>
      <c r="H115" s="55">
        <v>9.5000000000000001E-2</v>
      </c>
      <c r="I115" s="32"/>
      <c r="J115" s="18"/>
      <c r="K115" s="15"/>
      <c r="O115" s="82"/>
    </row>
    <row r="116" spans="2:15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68" t="s">
        <v>14</v>
      </c>
      <c r="H116" s="66" t="s">
        <v>15</v>
      </c>
      <c r="I116" s="33" t="s">
        <v>16</v>
      </c>
      <c r="J116" s="17"/>
      <c r="K116" s="15"/>
    </row>
    <row r="117" spans="2:15" s="2" customFormat="1" ht="12.75" customHeight="1" x14ac:dyDescent="0.25">
      <c r="B117" s="2" t="s">
        <v>27</v>
      </c>
      <c r="C117" s="6">
        <v>19148</v>
      </c>
      <c r="D117" s="6">
        <v>5000</v>
      </c>
      <c r="E117" s="6">
        <f t="shared" ref="E117:E128" si="28">$C117*8.33%</f>
        <v>1595.0283999999999</v>
      </c>
      <c r="F117" s="6">
        <v>417</v>
      </c>
      <c r="G117" s="15">
        <f>$G$14+$G$33+$G$53+$G$73+$G$93+$G$112</f>
        <v>62294.111392477134</v>
      </c>
      <c r="H117" s="15">
        <f t="shared" ref="H117:H128" si="29">$E117-$F117</f>
        <v>1178.0283999999999</v>
      </c>
      <c r="I117" s="31"/>
      <c r="J117" s="16"/>
      <c r="K117" s="15">
        <f>($G117)*($H$115/12)</f>
        <v>493.161715190444</v>
      </c>
    </row>
    <row r="118" spans="2:15" s="2" customFormat="1" ht="12.75" customHeight="1" x14ac:dyDescent="0.25">
      <c r="B118" s="2" t="s">
        <v>28</v>
      </c>
      <c r="C118" s="6">
        <v>19148</v>
      </c>
      <c r="D118" s="6">
        <v>5000</v>
      </c>
      <c r="E118" s="6">
        <f t="shared" si="28"/>
        <v>1595.0283999999999</v>
      </c>
      <c r="F118" s="6">
        <v>417</v>
      </c>
      <c r="G118" s="15">
        <f t="shared" ref="G118:G128" si="30">$G117+$H117</f>
        <v>63472.139792477137</v>
      </c>
      <c r="H118" s="15">
        <f t="shared" si="29"/>
        <v>1178.0283999999999</v>
      </c>
      <c r="I118" s="31"/>
      <c r="J118" s="16"/>
      <c r="K118" s="15">
        <f t="shared" ref="K118:K128" si="31">($G118)*($H$115/12)</f>
        <v>502.48777335711071</v>
      </c>
    </row>
    <row r="119" spans="2:15" s="2" customFormat="1" ht="12.75" customHeight="1" x14ac:dyDescent="0.25">
      <c r="B119" s="2" t="s">
        <v>29</v>
      </c>
      <c r="C119" s="6">
        <v>19148</v>
      </c>
      <c r="D119" s="6">
        <v>5000</v>
      </c>
      <c r="E119" s="6">
        <f t="shared" si="28"/>
        <v>1595.0283999999999</v>
      </c>
      <c r="F119" s="6">
        <v>417</v>
      </c>
      <c r="G119" s="15">
        <f t="shared" si="30"/>
        <v>64650.16819247714</v>
      </c>
      <c r="H119" s="15">
        <f t="shared" si="29"/>
        <v>1178.0283999999999</v>
      </c>
      <c r="I119" s="31"/>
      <c r="J119" s="16"/>
      <c r="K119" s="15">
        <f t="shared" si="31"/>
        <v>511.81383152377742</v>
      </c>
    </row>
    <row r="120" spans="2:15" s="2" customFormat="1" ht="12.75" customHeight="1" x14ac:dyDescent="0.25">
      <c r="B120" s="2" t="s">
        <v>30</v>
      </c>
      <c r="C120" s="6">
        <v>19148</v>
      </c>
      <c r="D120" s="6">
        <v>6500</v>
      </c>
      <c r="E120" s="6">
        <f t="shared" si="28"/>
        <v>1595.0283999999999</v>
      </c>
      <c r="F120" s="6">
        <v>541</v>
      </c>
      <c r="G120" s="15">
        <f t="shared" si="30"/>
        <v>65828.196592477136</v>
      </c>
      <c r="H120" s="15">
        <f t="shared" si="29"/>
        <v>1054.0283999999999</v>
      </c>
      <c r="I120" s="31"/>
      <c r="J120" s="16"/>
      <c r="K120" s="15">
        <f t="shared" si="31"/>
        <v>521.13988969044408</v>
      </c>
    </row>
    <row r="121" spans="2:15" s="2" customFormat="1" ht="12.75" customHeight="1" x14ac:dyDescent="0.25">
      <c r="B121" s="2" t="s">
        <v>31</v>
      </c>
      <c r="C121" s="6">
        <v>19564</v>
      </c>
      <c r="D121" s="6">
        <v>6500</v>
      </c>
      <c r="E121" s="6">
        <f t="shared" si="28"/>
        <v>1629.6812</v>
      </c>
      <c r="F121" s="6">
        <v>541</v>
      </c>
      <c r="G121" s="15">
        <f t="shared" si="30"/>
        <v>66882.224992477131</v>
      </c>
      <c r="H121" s="15">
        <f t="shared" si="29"/>
        <v>1088.6812</v>
      </c>
      <c r="I121" s="31"/>
      <c r="J121" s="16"/>
      <c r="K121" s="15">
        <f t="shared" si="31"/>
        <v>529.48428119044399</v>
      </c>
    </row>
    <row r="122" spans="2:15" s="2" customFormat="1" ht="12.75" customHeight="1" x14ac:dyDescent="0.25">
      <c r="B122" s="2" t="s">
        <v>32</v>
      </c>
      <c r="C122" s="6">
        <v>19564</v>
      </c>
      <c r="D122" s="6">
        <v>6500</v>
      </c>
      <c r="E122" s="6">
        <f t="shared" si="28"/>
        <v>1629.6812</v>
      </c>
      <c r="F122" s="6">
        <v>541</v>
      </c>
      <c r="G122" s="15">
        <f t="shared" si="30"/>
        <v>67970.906192477138</v>
      </c>
      <c r="H122" s="15">
        <f t="shared" si="29"/>
        <v>1088.6812</v>
      </c>
      <c r="I122" s="31"/>
      <c r="J122" s="16"/>
      <c r="K122" s="15">
        <f t="shared" si="31"/>
        <v>538.10300735711076</v>
      </c>
    </row>
    <row r="123" spans="2:15" s="2" customFormat="1" ht="12.75" customHeight="1" x14ac:dyDescent="0.25">
      <c r="B123" s="2" t="s">
        <v>33</v>
      </c>
      <c r="C123" s="6">
        <v>19564</v>
      </c>
      <c r="D123" s="6">
        <v>6500</v>
      </c>
      <c r="E123" s="6">
        <f t="shared" si="28"/>
        <v>1629.6812</v>
      </c>
      <c r="F123" s="6">
        <v>541</v>
      </c>
      <c r="G123" s="15">
        <f t="shared" si="30"/>
        <v>69059.587392477144</v>
      </c>
      <c r="H123" s="15">
        <f t="shared" si="29"/>
        <v>1088.6812</v>
      </c>
      <c r="I123" s="31"/>
      <c r="J123" s="16"/>
      <c r="K123" s="15">
        <f t="shared" si="31"/>
        <v>546.7217335237774</v>
      </c>
    </row>
    <row r="124" spans="2:15" s="2" customFormat="1" ht="12.75" customHeight="1" x14ac:dyDescent="0.25">
      <c r="B124" s="2" t="s">
        <v>17</v>
      </c>
      <c r="C124" s="6">
        <v>19564</v>
      </c>
      <c r="D124" s="6">
        <v>6500</v>
      </c>
      <c r="E124" s="6">
        <f t="shared" si="28"/>
        <v>1629.6812</v>
      </c>
      <c r="F124" s="6">
        <v>541</v>
      </c>
      <c r="G124" s="15">
        <f t="shared" si="30"/>
        <v>70148.26859247715</v>
      </c>
      <c r="H124" s="15">
        <f t="shared" si="29"/>
        <v>1088.6812</v>
      </c>
      <c r="I124" s="31"/>
      <c r="J124" s="16"/>
      <c r="K124" s="15">
        <f t="shared" si="31"/>
        <v>555.34045969044416</v>
      </c>
    </row>
    <row r="125" spans="2:15" s="2" customFormat="1" ht="12.75" customHeight="1" x14ac:dyDescent="0.25">
      <c r="B125" s="2" t="s">
        <v>18</v>
      </c>
      <c r="C125" s="6">
        <v>19564</v>
      </c>
      <c r="D125" s="6">
        <v>6500</v>
      </c>
      <c r="E125" s="6">
        <f t="shared" si="28"/>
        <v>1629.6812</v>
      </c>
      <c r="F125" s="6">
        <v>541</v>
      </c>
      <c r="G125" s="15">
        <f t="shared" si="30"/>
        <v>71236.949792477157</v>
      </c>
      <c r="H125" s="15">
        <f t="shared" si="29"/>
        <v>1088.6812</v>
      </c>
      <c r="I125" s="31"/>
      <c r="J125" s="16"/>
      <c r="K125" s="15">
        <f t="shared" si="31"/>
        <v>563.95918585711092</v>
      </c>
    </row>
    <row r="126" spans="2:15" s="2" customFormat="1" ht="12.75" customHeight="1" x14ac:dyDescent="0.25">
      <c r="B126" s="2" t="s">
        <v>19</v>
      </c>
      <c r="C126" s="6">
        <v>19564</v>
      </c>
      <c r="D126" s="6">
        <v>6500</v>
      </c>
      <c r="E126" s="6">
        <f t="shared" si="28"/>
        <v>1629.6812</v>
      </c>
      <c r="F126" s="6">
        <v>541</v>
      </c>
      <c r="G126" s="15">
        <f t="shared" si="30"/>
        <v>72325.630992477163</v>
      </c>
      <c r="H126" s="15">
        <f t="shared" si="29"/>
        <v>1088.6812</v>
      </c>
      <c r="K126" s="15">
        <f t="shared" si="31"/>
        <v>572.57791202377757</v>
      </c>
    </row>
    <row r="127" spans="2:15" s="2" customFormat="1" ht="12.75" customHeight="1" x14ac:dyDescent="0.25">
      <c r="B127" s="2" t="s">
        <v>20</v>
      </c>
      <c r="C127" s="6">
        <v>20093</v>
      </c>
      <c r="D127" s="6">
        <v>6500</v>
      </c>
      <c r="E127" s="6">
        <f t="shared" si="28"/>
        <v>1673.7468999999999</v>
      </c>
      <c r="F127" s="6">
        <v>541</v>
      </c>
      <c r="G127" s="15">
        <f t="shared" si="30"/>
        <v>73414.312192477169</v>
      </c>
      <c r="H127" s="15">
        <f t="shared" si="29"/>
        <v>1132.7468999999999</v>
      </c>
      <c r="K127" s="15">
        <f t="shared" si="31"/>
        <v>581.19663819044433</v>
      </c>
    </row>
    <row r="128" spans="2:15" s="2" customFormat="1" ht="12.75" customHeight="1" x14ac:dyDescent="0.25">
      <c r="B128" s="2" t="s">
        <v>21</v>
      </c>
      <c r="C128" s="6">
        <v>20093</v>
      </c>
      <c r="D128" s="6">
        <v>6500</v>
      </c>
      <c r="E128" s="6">
        <f t="shared" si="28"/>
        <v>1673.7468999999999</v>
      </c>
      <c r="F128" s="6">
        <v>541</v>
      </c>
      <c r="G128" s="15">
        <f t="shared" si="30"/>
        <v>74547.059092477168</v>
      </c>
      <c r="H128" s="15">
        <f t="shared" si="29"/>
        <v>1132.7468999999999</v>
      </c>
      <c r="K128" s="15">
        <f t="shared" si="31"/>
        <v>590.16421781544432</v>
      </c>
    </row>
    <row r="129" spans="2:15" s="2" customFormat="1" ht="12.75" customHeight="1" x14ac:dyDescent="0.25">
      <c r="B129" s="7" t="s">
        <v>22</v>
      </c>
      <c r="C129" s="8">
        <f>SUM(C117:C128)</f>
        <v>234162</v>
      </c>
      <c r="D129" s="9" t="s">
        <v>23</v>
      </c>
      <c r="E129" s="8">
        <f>SUM(E117:E128)</f>
        <v>19505.694599999992</v>
      </c>
      <c r="F129" s="8">
        <f>SUM(F117:F128)</f>
        <v>6120</v>
      </c>
      <c r="G129" s="30">
        <f>SUM(G117:G128)</f>
        <v>821829.55520972586</v>
      </c>
      <c r="H129" s="30">
        <f>SUM(H117:H128)</f>
        <v>13385.694599999999</v>
      </c>
      <c r="I129" s="38">
        <f>H115/12</f>
        <v>7.9166666666666673E-3</v>
      </c>
      <c r="J129" s="23"/>
      <c r="K129" s="30">
        <f>SUM(K117:K128)</f>
        <v>6506.1506454103292</v>
      </c>
    </row>
    <row r="130" spans="2:15" s="2" customFormat="1" ht="12.75" customHeight="1" x14ac:dyDescent="0.25">
      <c r="G130" s="15"/>
      <c r="H130" s="15"/>
      <c r="I130" s="31"/>
      <c r="J130" s="16"/>
      <c r="K130" s="42"/>
    </row>
    <row r="131" spans="2:15" s="2" customFormat="1" ht="12.75" customHeight="1" x14ac:dyDescent="0.25">
      <c r="B131" s="2" t="s">
        <v>24</v>
      </c>
      <c r="C131" s="73">
        <f>G129*I129</f>
        <v>6506.1506454103301</v>
      </c>
      <c r="F131" s="2" t="s">
        <v>25</v>
      </c>
      <c r="G131" s="73">
        <f>$C131+$H129</f>
        <v>19891.845245410328</v>
      </c>
      <c r="H131" s="15"/>
      <c r="I131" s="15">
        <f>SUM($I$14,$G$33,$G$53,$G$73,$G$93,$G$112,$G$131)</f>
        <v>82185.956637887459</v>
      </c>
      <c r="J131" s="143" t="str">
        <f>IF($K129=$C131,"Intt OK","Intt CHECK IT")</f>
        <v>Intt OK</v>
      </c>
      <c r="K131" s="15"/>
    </row>
    <row r="132" spans="2:15" ht="12.75" customHeight="1" x14ac:dyDescent="0.25">
      <c r="I132" s="135" t="str">
        <f>IF($I131=$G136,"OK","CHECK IT")</f>
        <v>OK</v>
      </c>
    </row>
    <row r="133" spans="2:15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66" t="s">
        <v>4</v>
      </c>
      <c r="H133" s="445" t="s">
        <v>41</v>
      </c>
      <c r="I133" s="446"/>
      <c r="J133" s="20"/>
      <c r="K133" s="15"/>
    </row>
    <row r="134" spans="2:15" s="2" customFormat="1" ht="12.75" customHeight="1" x14ac:dyDescent="0.25">
      <c r="B134" s="439" t="s">
        <v>151</v>
      </c>
      <c r="C134" s="439"/>
      <c r="D134" s="439"/>
      <c r="E134" s="439" t="s">
        <v>149</v>
      </c>
      <c r="F134" s="439"/>
      <c r="G134" s="67" t="s">
        <v>150</v>
      </c>
      <c r="H134" s="55">
        <v>9.5000000000000001E-2</v>
      </c>
      <c r="I134" s="32"/>
      <c r="J134" s="18"/>
      <c r="K134" s="15"/>
      <c r="O134" s="82"/>
    </row>
    <row r="135" spans="2:15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68" t="s">
        <v>14</v>
      </c>
      <c r="H135" s="66" t="s">
        <v>15</v>
      </c>
      <c r="I135" s="33" t="s">
        <v>16</v>
      </c>
      <c r="J135" s="17"/>
      <c r="K135" s="15"/>
    </row>
    <row r="136" spans="2:15" s="2" customFormat="1" ht="12.75" customHeight="1" x14ac:dyDescent="0.25">
      <c r="B136" s="2" t="s">
        <v>27</v>
      </c>
      <c r="C136" s="6">
        <v>20093</v>
      </c>
      <c r="D136" s="6">
        <v>6500</v>
      </c>
      <c r="E136" s="6">
        <f t="shared" ref="E136:E147" si="32">$C136*8.33%</f>
        <v>1673.7468999999999</v>
      </c>
      <c r="F136" s="6">
        <v>541</v>
      </c>
      <c r="G136" s="15">
        <f>$G$14+$G$33+$G$53+$G$73+$G$93+$G$112+$G$131</f>
        <v>82185.956637887459</v>
      </c>
      <c r="H136" s="15">
        <f t="shared" ref="H136:H147" si="33">$E136-$F136</f>
        <v>1132.7468999999999</v>
      </c>
      <c r="I136" s="31"/>
      <c r="J136" s="16"/>
      <c r="K136" s="15">
        <f>($G136)*($H$134/12)</f>
        <v>650.63882338327574</v>
      </c>
    </row>
    <row r="137" spans="2:15" s="2" customFormat="1" ht="12.75" customHeight="1" x14ac:dyDescent="0.25">
      <c r="B137" s="2" t="s">
        <v>28</v>
      </c>
      <c r="C137" s="6">
        <v>20093</v>
      </c>
      <c r="D137" s="6">
        <v>6500</v>
      </c>
      <c r="E137" s="6">
        <f t="shared" si="32"/>
        <v>1673.7468999999999</v>
      </c>
      <c r="F137" s="6">
        <v>541</v>
      </c>
      <c r="G137" s="15">
        <f t="shared" ref="G137:G147" si="34">$G136+$H136</f>
        <v>83318.703537887457</v>
      </c>
      <c r="H137" s="15">
        <f t="shared" si="33"/>
        <v>1132.7468999999999</v>
      </c>
      <c r="I137" s="31"/>
      <c r="J137" s="16"/>
      <c r="K137" s="15">
        <f t="shared" ref="K137:K147" si="35">($G137)*($H$134/12)</f>
        <v>659.60640300827572</v>
      </c>
    </row>
    <row r="138" spans="2:15" s="2" customFormat="1" ht="12.75" customHeight="1" x14ac:dyDescent="0.25">
      <c r="B138" s="2" t="s">
        <v>29</v>
      </c>
      <c r="C138" s="6">
        <v>20093</v>
      </c>
      <c r="D138" s="6">
        <v>6500</v>
      </c>
      <c r="E138" s="6">
        <f t="shared" si="32"/>
        <v>1673.7468999999999</v>
      </c>
      <c r="F138" s="6">
        <v>541</v>
      </c>
      <c r="G138" s="15">
        <f t="shared" si="34"/>
        <v>84451.450437887455</v>
      </c>
      <c r="H138" s="15">
        <f t="shared" si="33"/>
        <v>1132.7468999999999</v>
      </c>
      <c r="I138" s="31"/>
      <c r="J138" s="16"/>
      <c r="K138" s="15">
        <f t="shared" si="35"/>
        <v>668.5739826332757</v>
      </c>
    </row>
    <row r="139" spans="2:15" s="2" customFormat="1" ht="12.75" customHeight="1" x14ac:dyDescent="0.25">
      <c r="B139" s="2" t="s">
        <v>30</v>
      </c>
      <c r="C139" s="6">
        <v>20093</v>
      </c>
      <c r="D139" s="6">
        <v>6500</v>
      </c>
      <c r="E139" s="6">
        <f t="shared" si="32"/>
        <v>1673.7468999999999</v>
      </c>
      <c r="F139" s="6">
        <v>541</v>
      </c>
      <c r="G139" s="15">
        <f t="shared" si="34"/>
        <v>85584.197337887454</v>
      </c>
      <c r="H139" s="15">
        <f t="shared" si="33"/>
        <v>1132.7468999999999</v>
      </c>
      <c r="I139" s="31"/>
      <c r="J139" s="16"/>
      <c r="K139" s="15">
        <f t="shared" si="35"/>
        <v>677.54156225827569</v>
      </c>
    </row>
    <row r="140" spans="2:15" s="2" customFormat="1" ht="12.75" customHeight="1" x14ac:dyDescent="0.25">
      <c r="B140" s="2" t="s">
        <v>31</v>
      </c>
      <c r="C140" s="6">
        <v>20093</v>
      </c>
      <c r="D140" s="6">
        <v>6500</v>
      </c>
      <c r="E140" s="6">
        <f t="shared" si="32"/>
        <v>1673.7468999999999</v>
      </c>
      <c r="F140" s="6">
        <v>541</v>
      </c>
      <c r="G140" s="15">
        <f t="shared" si="34"/>
        <v>86716.944237887452</v>
      </c>
      <c r="H140" s="15">
        <f t="shared" si="33"/>
        <v>1132.7468999999999</v>
      </c>
      <c r="I140" s="31"/>
      <c r="J140" s="16"/>
      <c r="K140" s="15">
        <f t="shared" si="35"/>
        <v>686.50914188327567</v>
      </c>
    </row>
    <row r="141" spans="2:15" s="2" customFormat="1" ht="12.75" customHeight="1" x14ac:dyDescent="0.25">
      <c r="B141" s="2" t="s">
        <v>32</v>
      </c>
      <c r="C141" s="6">
        <v>20093</v>
      </c>
      <c r="D141" s="6">
        <v>6500</v>
      </c>
      <c r="E141" s="6">
        <f t="shared" si="32"/>
        <v>1673.7468999999999</v>
      </c>
      <c r="F141" s="6">
        <v>541</v>
      </c>
      <c r="G141" s="15">
        <f t="shared" si="34"/>
        <v>87849.69113788745</v>
      </c>
      <c r="H141" s="15">
        <f t="shared" si="33"/>
        <v>1132.7468999999999</v>
      </c>
      <c r="I141" s="31"/>
      <c r="J141" s="16"/>
      <c r="K141" s="15">
        <f t="shared" si="35"/>
        <v>695.47672150827566</v>
      </c>
    </row>
    <row r="142" spans="2:15" s="2" customFormat="1" ht="12.75" customHeight="1" x14ac:dyDescent="0.25">
      <c r="B142" s="2" t="s">
        <v>33</v>
      </c>
      <c r="C142" s="6">
        <v>20093</v>
      </c>
      <c r="D142" s="6">
        <v>6500</v>
      </c>
      <c r="E142" s="6">
        <f t="shared" si="32"/>
        <v>1673.7468999999999</v>
      </c>
      <c r="F142" s="6">
        <v>541</v>
      </c>
      <c r="G142" s="15">
        <f t="shared" si="34"/>
        <v>88982.438037887448</v>
      </c>
      <c r="H142" s="15">
        <f t="shared" si="33"/>
        <v>1132.7468999999999</v>
      </c>
      <c r="I142" s="31"/>
      <c r="J142" s="16"/>
      <c r="K142" s="15">
        <f t="shared" si="35"/>
        <v>704.44430113327564</v>
      </c>
    </row>
    <row r="143" spans="2:15" s="2" customFormat="1" ht="12.75" customHeight="1" x14ac:dyDescent="0.25">
      <c r="B143" s="2" t="s">
        <v>17</v>
      </c>
      <c r="C143" s="6">
        <v>0</v>
      </c>
      <c r="D143" s="6">
        <v>0</v>
      </c>
      <c r="E143" s="6">
        <f t="shared" si="32"/>
        <v>0</v>
      </c>
      <c r="F143" s="6">
        <v>0</v>
      </c>
      <c r="G143" s="15">
        <f t="shared" si="34"/>
        <v>90115.184937887447</v>
      </c>
      <c r="H143" s="15">
        <f t="shared" si="33"/>
        <v>0</v>
      </c>
      <c r="I143" s="31"/>
      <c r="J143" s="16"/>
      <c r="K143" s="15">
        <f t="shared" si="35"/>
        <v>713.41188075827563</v>
      </c>
    </row>
    <row r="144" spans="2:15" s="2" customFormat="1" ht="12.75" customHeight="1" x14ac:dyDescent="0.25">
      <c r="B144" s="2" t="s">
        <v>18</v>
      </c>
      <c r="C144" s="6">
        <v>0</v>
      </c>
      <c r="D144" s="6">
        <v>0</v>
      </c>
      <c r="E144" s="6">
        <f t="shared" si="32"/>
        <v>0</v>
      </c>
      <c r="F144" s="6">
        <v>0</v>
      </c>
      <c r="G144" s="15">
        <f t="shared" si="34"/>
        <v>90115.184937887447</v>
      </c>
      <c r="H144" s="15">
        <f t="shared" si="33"/>
        <v>0</v>
      </c>
      <c r="I144" s="31"/>
      <c r="J144" s="16"/>
      <c r="K144" s="15">
        <f t="shared" si="35"/>
        <v>713.41188075827563</v>
      </c>
    </row>
    <row r="145" spans="2:15" s="2" customFormat="1" ht="12.75" customHeight="1" x14ac:dyDescent="0.25">
      <c r="B145" s="2" t="s">
        <v>19</v>
      </c>
      <c r="C145" s="6">
        <v>0</v>
      </c>
      <c r="D145" s="6">
        <v>0</v>
      </c>
      <c r="E145" s="6">
        <f t="shared" si="32"/>
        <v>0</v>
      </c>
      <c r="F145" s="6">
        <v>0</v>
      </c>
      <c r="G145" s="15">
        <f t="shared" si="34"/>
        <v>90115.184937887447</v>
      </c>
      <c r="H145" s="15">
        <f t="shared" si="33"/>
        <v>0</v>
      </c>
      <c r="K145" s="15">
        <f t="shared" si="35"/>
        <v>713.41188075827563</v>
      </c>
    </row>
    <row r="146" spans="2:15" s="2" customFormat="1" ht="12.75" customHeight="1" x14ac:dyDescent="0.25">
      <c r="B146" s="2" t="s">
        <v>20</v>
      </c>
      <c r="C146" s="6">
        <v>0</v>
      </c>
      <c r="D146" s="6">
        <v>0</v>
      </c>
      <c r="E146" s="6">
        <f t="shared" si="32"/>
        <v>0</v>
      </c>
      <c r="F146" s="6">
        <v>0</v>
      </c>
      <c r="G146" s="15">
        <f t="shared" si="34"/>
        <v>90115.184937887447</v>
      </c>
      <c r="H146" s="15">
        <f t="shared" si="33"/>
        <v>0</v>
      </c>
      <c r="K146" s="15">
        <f t="shared" si="35"/>
        <v>713.41188075827563</v>
      </c>
    </row>
    <row r="147" spans="2:15" s="2" customFormat="1" ht="12.75" customHeight="1" x14ac:dyDescent="0.25">
      <c r="B147" s="2" t="s">
        <v>21</v>
      </c>
      <c r="C147" s="6">
        <v>0</v>
      </c>
      <c r="D147" s="6">
        <v>0</v>
      </c>
      <c r="E147" s="6">
        <f t="shared" si="32"/>
        <v>0</v>
      </c>
      <c r="F147" s="6">
        <v>0</v>
      </c>
      <c r="G147" s="15">
        <f t="shared" si="34"/>
        <v>90115.184937887447</v>
      </c>
      <c r="H147" s="15">
        <f t="shared" si="33"/>
        <v>0</v>
      </c>
      <c r="K147" s="15">
        <f t="shared" si="35"/>
        <v>713.41188075827563</v>
      </c>
    </row>
    <row r="148" spans="2:15" s="2" customFormat="1" ht="12.75" customHeight="1" x14ac:dyDescent="0.25">
      <c r="B148" s="7" t="s">
        <v>22</v>
      </c>
      <c r="C148" s="8">
        <f>SUM(C136:C147)</f>
        <v>140651</v>
      </c>
      <c r="D148" s="9" t="s">
        <v>23</v>
      </c>
      <c r="E148" s="8">
        <f>SUM(E136:E147)</f>
        <v>11716.228299999999</v>
      </c>
      <c r="F148" s="8">
        <f>SUM(F136:F147)</f>
        <v>3787</v>
      </c>
      <c r="G148" s="30">
        <f>SUM(G136:G147)</f>
        <v>1049665.3060546494</v>
      </c>
      <c r="H148" s="30">
        <f>SUM(H136:H147)</f>
        <v>7929.2282999999998</v>
      </c>
      <c r="I148" s="38">
        <f>H134/12</f>
        <v>7.9166666666666673E-3</v>
      </c>
      <c r="J148" s="23"/>
      <c r="K148" s="30">
        <f>SUM(K136:K147)</f>
        <v>8309.8503395993066</v>
      </c>
    </row>
    <row r="149" spans="2:15" s="2" customFormat="1" ht="12.75" customHeight="1" x14ac:dyDescent="0.25">
      <c r="G149" s="15"/>
      <c r="H149" s="15"/>
      <c r="I149" s="31"/>
      <c r="J149" s="16"/>
      <c r="K149" s="15"/>
    </row>
    <row r="150" spans="2:15" s="2" customFormat="1" ht="12.75" customHeight="1" x14ac:dyDescent="0.25">
      <c r="B150" s="2" t="s">
        <v>24</v>
      </c>
      <c r="C150" s="73">
        <f>G148*I148</f>
        <v>8309.8503395993084</v>
      </c>
      <c r="F150" s="2" t="s">
        <v>25</v>
      </c>
      <c r="G150" s="73">
        <f>$C150+$H148</f>
        <v>16239.078639599309</v>
      </c>
      <c r="H150" s="15"/>
      <c r="I150" s="15">
        <f>SUM($I$14,$G$33,$G$53,$G$73,$G$93,$G$112,$G$131,$G$150)</f>
        <v>98425.035277486764</v>
      </c>
      <c r="J150" s="143" t="str">
        <f>IF($K148=$C150,"Intt OK","Intt CHECK IT")</f>
        <v>Intt OK</v>
      </c>
      <c r="K150" s="15"/>
    </row>
    <row r="151" spans="2:15" ht="12.75" customHeight="1" x14ac:dyDescent="0.25">
      <c r="I151" s="135" t="str">
        <f>IF($I150=$G155,"OK","CHECK IT")</f>
        <v>OK</v>
      </c>
    </row>
    <row r="152" spans="2:15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66" t="s">
        <v>4</v>
      </c>
      <c r="H152" s="445" t="s">
        <v>42</v>
      </c>
      <c r="I152" s="446"/>
      <c r="J152" s="20"/>
      <c r="K152" s="15"/>
    </row>
    <row r="153" spans="2:15" s="2" customFormat="1" ht="12.75" customHeight="1" x14ac:dyDescent="0.25">
      <c r="B153" s="439" t="s">
        <v>151</v>
      </c>
      <c r="C153" s="439"/>
      <c r="D153" s="439"/>
      <c r="E153" s="439" t="s">
        <v>149</v>
      </c>
      <c r="F153" s="439"/>
      <c r="G153" s="67" t="s">
        <v>150</v>
      </c>
      <c r="H153" s="55">
        <v>9.5000000000000001E-2</v>
      </c>
      <c r="I153" s="32"/>
      <c r="J153" s="18"/>
      <c r="K153" s="15"/>
      <c r="O153" s="82"/>
    </row>
    <row r="154" spans="2:15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68" t="s">
        <v>14</v>
      </c>
      <c r="H154" s="66" t="s">
        <v>15</v>
      </c>
      <c r="I154" s="33" t="s">
        <v>16</v>
      </c>
      <c r="J154" s="17"/>
      <c r="K154" s="15"/>
    </row>
    <row r="155" spans="2:15" s="2" customFormat="1" ht="12.75" customHeight="1" x14ac:dyDescent="0.25">
      <c r="B155" s="2" t="s">
        <v>27</v>
      </c>
      <c r="C155" s="6">
        <v>0</v>
      </c>
      <c r="D155" s="6">
        <f t="shared" ref="D155:E166" si="36">$C155*8.33%</f>
        <v>0</v>
      </c>
      <c r="E155" s="6">
        <f t="shared" si="36"/>
        <v>0</v>
      </c>
      <c r="F155" s="6">
        <v>0</v>
      </c>
      <c r="G155" s="15">
        <f>$G$14+$G$33+$G$53+$G$73+$G$93+$G$112+$G$131+$G$150</f>
        <v>98425.035277486764</v>
      </c>
      <c r="H155" s="15">
        <f t="shared" ref="H155:H166" si="37">$E155-$F155</f>
        <v>0</v>
      </c>
      <c r="I155" s="31"/>
      <c r="J155" s="16"/>
      <c r="K155" s="15">
        <f>($G155)*($H$153/12)</f>
        <v>779.19819594677028</v>
      </c>
    </row>
    <row r="156" spans="2:15" s="2" customFormat="1" ht="12.75" customHeight="1" x14ac:dyDescent="0.25">
      <c r="B156" s="2" t="s">
        <v>28</v>
      </c>
      <c r="C156" s="6">
        <v>0</v>
      </c>
      <c r="D156" s="6">
        <f t="shared" si="36"/>
        <v>0</v>
      </c>
      <c r="E156" s="6">
        <f t="shared" si="36"/>
        <v>0</v>
      </c>
      <c r="F156" s="6">
        <v>0</v>
      </c>
      <c r="G156" s="15">
        <f t="shared" ref="G156:G166" si="38">$G155+$H155</f>
        <v>98425.035277486764</v>
      </c>
      <c r="H156" s="15">
        <f t="shared" si="37"/>
        <v>0</v>
      </c>
      <c r="I156" s="31"/>
      <c r="J156" s="16"/>
      <c r="K156" s="15">
        <f t="shared" ref="K156:K166" si="39">($G156)*($H$153/12)</f>
        <v>779.19819594677028</v>
      </c>
    </row>
    <row r="157" spans="2:15" s="2" customFormat="1" ht="12.75" customHeight="1" x14ac:dyDescent="0.25">
      <c r="B157" s="2" t="s">
        <v>29</v>
      </c>
      <c r="C157" s="6">
        <v>0</v>
      </c>
      <c r="D157" s="6">
        <f t="shared" si="36"/>
        <v>0</v>
      </c>
      <c r="E157" s="6">
        <f t="shared" si="36"/>
        <v>0</v>
      </c>
      <c r="F157" s="6">
        <v>0</v>
      </c>
      <c r="G157" s="15">
        <f t="shared" si="38"/>
        <v>98425.035277486764</v>
      </c>
      <c r="H157" s="15">
        <f t="shared" si="37"/>
        <v>0</v>
      </c>
      <c r="I157" s="31"/>
      <c r="J157" s="16"/>
      <c r="K157" s="15">
        <f t="shared" si="39"/>
        <v>779.19819594677028</v>
      </c>
    </row>
    <row r="158" spans="2:15" s="2" customFormat="1" ht="12.75" customHeight="1" x14ac:dyDescent="0.25">
      <c r="B158" s="2" t="s">
        <v>30</v>
      </c>
      <c r="C158" s="6">
        <v>0</v>
      </c>
      <c r="D158" s="6">
        <f t="shared" si="36"/>
        <v>0</v>
      </c>
      <c r="E158" s="6">
        <f t="shared" si="36"/>
        <v>0</v>
      </c>
      <c r="F158" s="6">
        <v>0</v>
      </c>
      <c r="G158" s="15">
        <f t="shared" si="38"/>
        <v>98425.035277486764</v>
      </c>
      <c r="H158" s="15">
        <f t="shared" si="37"/>
        <v>0</v>
      </c>
      <c r="I158" s="31"/>
      <c r="J158" s="16"/>
      <c r="K158" s="15">
        <f t="shared" si="39"/>
        <v>779.19819594677028</v>
      </c>
    </row>
    <row r="159" spans="2:15" s="2" customFormat="1" ht="12.75" customHeight="1" x14ac:dyDescent="0.25">
      <c r="B159" s="2" t="s">
        <v>31</v>
      </c>
      <c r="C159" s="6">
        <v>0</v>
      </c>
      <c r="D159" s="6">
        <f t="shared" si="36"/>
        <v>0</v>
      </c>
      <c r="E159" s="6">
        <f t="shared" si="36"/>
        <v>0</v>
      </c>
      <c r="F159" s="6">
        <v>0</v>
      </c>
      <c r="G159" s="15">
        <f t="shared" si="38"/>
        <v>98425.035277486764</v>
      </c>
      <c r="H159" s="15">
        <f t="shared" si="37"/>
        <v>0</v>
      </c>
      <c r="I159" s="31"/>
      <c r="J159" s="16"/>
      <c r="K159" s="15">
        <f t="shared" si="39"/>
        <v>779.19819594677028</v>
      </c>
    </row>
    <row r="160" spans="2:15" s="2" customFormat="1" ht="12.75" customHeight="1" x14ac:dyDescent="0.25">
      <c r="B160" s="2" t="s">
        <v>32</v>
      </c>
      <c r="C160" s="6">
        <v>0</v>
      </c>
      <c r="D160" s="6">
        <f t="shared" si="36"/>
        <v>0</v>
      </c>
      <c r="E160" s="6">
        <f t="shared" si="36"/>
        <v>0</v>
      </c>
      <c r="F160" s="6">
        <v>0</v>
      </c>
      <c r="G160" s="15">
        <f t="shared" si="38"/>
        <v>98425.035277486764</v>
      </c>
      <c r="H160" s="15">
        <f t="shared" si="37"/>
        <v>0</v>
      </c>
      <c r="I160" s="31"/>
      <c r="J160" s="16"/>
      <c r="K160" s="15">
        <f t="shared" si="39"/>
        <v>779.19819594677028</v>
      </c>
    </row>
    <row r="161" spans="2:15" s="2" customFormat="1" ht="12.75" customHeight="1" x14ac:dyDescent="0.25">
      <c r="B161" s="2" t="s">
        <v>33</v>
      </c>
      <c r="C161" s="6">
        <v>0</v>
      </c>
      <c r="D161" s="6">
        <f t="shared" si="36"/>
        <v>0</v>
      </c>
      <c r="E161" s="6">
        <f t="shared" si="36"/>
        <v>0</v>
      </c>
      <c r="F161" s="6">
        <v>0</v>
      </c>
      <c r="G161" s="15">
        <f t="shared" si="38"/>
        <v>98425.035277486764</v>
      </c>
      <c r="H161" s="15">
        <f t="shared" si="37"/>
        <v>0</v>
      </c>
      <c r="I161" s="31"/>
      <c r="J161" s="16"/>
      <c r="K161" s="15">
        <f t="shared" si="39"/>
        <v>779.19819594677028</v>
      </c>
    </row>
    <row r="162" spans="2:15" s="2" customFormat="1" ht="12.75" customHeight="1" x14ac:dyDescent="0.25">
      <c r="B162" s="2" t="s">
        <v>17</v>
      </c>
      <c r="C162" s="6">
        <v>0</v>
      </c>
      <c r="D162" s="6">
        <f t="shared" si="36"/>
        <v>0</v>
      </c>
      <c r="E162" s="6">
        <f t="shared" si="36"/>
        <v>0</v>
      </c>
      <c r="F162" s="6">
        <v>0</v>
      </c>
      <c r="G162" s="15">
        <f t="shared" si="38"/>
        <v>98425.035277486764</v>
      </c>
      <c r="H162" s="15">
        <f t="shared" si="37"/>
        <v>0</v>
      </c>
      <c r="I162" s="31"/>
      <c r="J162" s="16"/>
      <c r="K162" s="15">
        <f t="shared" si="39"/>
        <v>779.19819594677028</v>
      </c>
    </row>
    <row r="163" spans="2:15" s="2" customFormat="1" ht="12.75" customHeight="1" x14ac:dyDescent="0.25">
      <c r="B163" s="2" t="s">
        <v>18</v>
      </c>
      <c r="C163" s="6">
        <v>0</v>
      </c>
      <c r="D163" s="6">
        <f t="shared" si="36"/>
        <v>0</v>
      </c>
      <c r="E163" s="6">
        <f t="shared" si="36"/>
        <v>0</v>
      </c>
      <c r="F163" s="6">
        <v>0</v>
      </c>
      <c r="G163" s="15">
        <f t="shared" si="38"/>
        <v>98425.035277486764</v>
      </c>
      <c r="H163" s="15">
        <f t="shared" si="37"/>
        <v>0</v>
      </c>
      <c r="I163" s="31"/>
      <c r="J163" s="16"/>
      <c r="K163" s="15">
        <f t="shared" si="39"/>
        <v>779.19819594677028</v>
      </c>
    </row>
    <row r="164" spans="2:15" s="2" customFormat="1" ht="12.75" customHeight="1" x14ac:dyDescent="0.25">
      <c r="B164" s="2" t="s">
        <v>19</v>
      </c>
      <c r="C164" s="6">
        <v>0</v>
      </c>
      <c r="D164" s="6">
        <f t="shared" si="36"/>
        <v>0</v>
      </c>
      <c r="E164" s="6">
        <f t="shared" si="36"/>
        <v>0</v>
      </c>
      <c r="F164" s="6">
        <v>0</v>
      </c>
      <c r="G164" s="15">
        <f t="shared" si="38"/>
        <v>98425.035277486764</v>
      </c>
      <c r="H164" s="15">
        <f t="shared" si="37"/>
        <v>0</v>
      </c>
      <c r="K164" s="15">
        <f t="shared" si="39"/>
        <v>779.19819594677028</v>
      </c>
    </row>
    <row r="165" spans="2:15" s="2" customFormat="1" ht="12.75" customHeight="1" x14ac:dyDescent="0.25">
      <c r="B165" s="2" t="s">
        <v>20</v>
      </c>
      <c r="C165" s="6">
        <v>0</v>
      </c>
      <c r="D165" s="6">
        <f t="shared" si="36"/>
        <v>0</v>
      </c>
      <c r="E165" s="6">
        <f t="shared" si="36"/>
        <v>0</v>
      </c>
      <c r="F165" s="6">
        <v>0</v>
      </c>
      <c r="G165" s="15">
        <f t="shared" si="38"/>
        <v>98425.035277486764</v>
      </c>
      <c r="H165" s="15">
        <f t="shared" si="37"/>
        <v>0</v>
      </c>
      <c r="K165" s="15">
        <f t="shared" si="39"/>
        <v>779.19819594677028</v>
      </c>
    </row>
    <row r="166" spans="2:15" s="2" customFormat="1" ht="12.75" customHeight="1" x14ac:dyDescent="0.25">
      <c r="B166" s="2" t="s">
        <v>21</v>
      </c>
      <c r="C166" s="6">
        <v>0</v>
      </c>
      <c r="D166" s="6">
        <f t="shared" si="36"/>
        <v>0</v>
      </c>
      <c r="E166" s="6">
        <f t="shared" si="36"/>
        <v>0</v>
      </c>
      <c r="F166" s="6">
        <v>0</v>
      </c>
      <c r="G166" s="15">
        <f t="shared" si="38"/>
        <v>98425.035277486764</v>
      </c>
      <c r="H166" s="15">
        <f t="shared" si="37"/>
        <v>0</v>
      </c>
      <c r="K166" s="15">
        <f t="shared" si="39"/>
        <v>779.19819594677028</v>
      </c>
    </row>
    <row r="167" spans="2:15" s="2" customFormat="1" ht="12.75" customHeight="1" x14ac:dyDescent="0.25">
      <c r="B167" s="7" t="s">
        <v>22</v>
      </c>
      <c r="C167" s="8">
        <f>SUM(C155:C166)</f>
        <v>0</v>
      </c>
      <c r="D167" s="9" t="s">
        <v>23</v>
      </c>
      <c r="E167" s="8">
        <f>SUM(E155:E166)</f>
        <v>0</v>
      </c>
      <c r="F167" s="8">
        <f>SUM(F155:F166)</f>
        <v>0</v>
      </c>
      <c r="G167" s="30">
        <f>SUM(G155:G166)</f>
        <v>1181100.4233298411</v>
      </c>
      <c r="H167" s="30">
        <f>SUM(H155:H166)</f>
        <v>0</v>
      </c>
      <c r="I167" s="38">
        <f>H153/12</f>
        <v>7.9166666666666673E-3</v>
      </c>
      <c r="J167" s="23"/>
      <c r="K167" s="30">
        <f>SUM(K155:K166)</f>
        <v>9350.3783513612434</v>
      </c>
    </row>
    <row r="168" spans="2:15" s="2" customFormat="1" ht="12.75" customHeight="1" x14ac:dyDescent="0.25">
      <c r="G168" s="15"/>
      <c r="H168" s="15"/>
      <c r="I168" s="31"/>
      <c r="J168" s="16"/>
      <c r="K168" s="15"/>
    </row>
    <row r="169" spans="2:15" s="2" customFormat="1" ht="12.75" customHeight="1" x14ac:dyDescent="0.25">
      <c r="B169" s="2" t="s">
        <v>24</v>
      </c>
      <c r="C169" s="73">
        <f>G167*I167</f>
        <v>9350.3783513612434</v>
      </c>
      <c r="F169" s="2" t="s">
        <v>25</v>
      </c>
      <c r="G169" s="73">
        <f>$C169+$H167</f>
        <v>9350.3783513612434</v>
      </c>
      <c r="H169" s="15"/>
      <c r="I169" s="15">
        <f>SUM($I$14,$G$33,$G$53,$G$73,$G$93,$G$112,$G$131,$G$150,$G$169)</f>
        <v>107775.41362884801</v>
      </c>
      <c r="J169" s="143" t="str">
        <f>IF($K167=$C169,"Intt OK","Intt CHECK IT")</f>
        <v>Intt OK</v>
      </c>
      <c r="K169" s="15"/>
    </row>
    <row r="170" spans="2:15" ht="12.75" customHeight="1" x14ac:dyDescent="0.25">
      <c r="I170" s="135" t="str">
        <f>IF($I169=$G174,"OK","CHECK IT")</f>
        <v>OK</v>
      </c>
    </row>
    <row r="171" spans="2:15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66" t="s">
        <v>4</v>
      </c>
      <c r="H171" s="445" t="s">
        <v>43</v>
      </c>
      <c r="I171" s="446"/>
      <c r="J171" s="20"/>
      <c r="K171" s="15"/>
    </row>
    <row r="172" spans="2:15" s="2" customFormat="1" ht="12.75" customHeight="1" x14ac:dyDescent="0.25">
      <c r="B172" s="439" t="s">
        <v>151</v>
      </c>
      <c r="C172" s="439"/>
      <c r="D172" s="439"/>
      <c r="E172" s="439" t="s">
        <v>149</v>
      </c>
      <c r="F172" s="439"/>
      <c r="G172" s="67" t="s">
        <v>150</v>
      </c>
      <c r="H172" s="55">
        <v>9.5000000000000001E-2</v>
      </c>
      <c r="I172" s="32"/>
      <c r="J172" s="18"/>
      <c r="K172" s="15"/>
      <c r="O172" s="82"/>
    </row>
    <row r="173" spans="2:15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68" t="s">
        <v>14</v>
      </c>
      <c r="H173" s="66" t="s">
        <v>15</v>
      </c>
      <c r="I173" s="33" t="s">
        <v>16</v>
      </c>
      <c r="J173" s="17"/>
      <c r="K173" s="15"/>
    </row>
    <row r="174" spans="2:15" s="2" customFormat="1" ht="12.75" customHeight="1" x14ac:dyDescent="0.25">
      <c r="B174" s="2" t="s">
        <v>27</v>
      </c>
      <c r="C174" s="6">
        <v>0</v>
      </c>
      <c r="D174" s="6">
        <v>0</v>
      </c>
      <c r="E174" s="6">
        <f t="shared" ref="E174:F185" si="40">$C174*8.33%</f>
        <v>0</v>
      </c>
      <c r="F174" s="6">
        <f t="shared" si="40"/>
        <v>0</v>
      </c>
      <c r="G174" s="15">
        <f>$G$14+$G$33+$G$53+$G$73+$G$93+$G$112+$G$131+$G$150+$G$169</f>
        <v>107775.41362884801</v>
      </c>
      <c r="H174" s="15">
        <f t="shared" ref="H174:H185" si="41">$E174-$F174</f>
        <v>0</v>
      </c>
      <c r="I174" s="31"/>
      <c r="J174" s="16"/>
      <c r="K174" s="15">
        <f>($G174)*($H$172/12)</f>
        <v>853.22202456171351</v>
      </c>
    </row>
    <row r="175" spans="2:15" s="2" customFormat="1" ht="12.75" customHeight="1" x14ac:dyDescent="0.25">
      <c r="B175" s="2" t="s">
        <v>28</v>
      </c>
      <c r="C175" s="6">
        <v>0</v>
      </c>
      <c r="D175" s="6">
        <v>0</v>
      </c>
      <c r="E175" s="6">
        <f t="shared" si="40"/>
        <v>0</v>
      </c>
      <c r="F175" s="6">
        <f t="shared" si="40"/>
        <v>0</v>
      </c>
      <c r="G175" s="15">
        <f t="shared" ref="G175:G185" si="42">$G174+$H174</f>
        <v>107775.41362884801</v>
      </c>
      <c r="H175" s="15">
        <f t="shared" si="41"/>
        <v>0</v>
      </c>
      <c r="I175" s="31"/>
      <c r="J175" s="16"/>
      <c r="K175" s="15">
        <f t="shared" ref="K175:K185" si="43">($G175)*($H$172/12)</f>
        <v>853.22202456171351</v>
      </c>
    </row>
    <row r="176" spans="2:15" s="2" customFormat="1" ht="12.75" customHeight="1" x14ac:dyDescent="0.25">
      <c r="B176" s="2" t="s">
        <v>29</v>
      </c>
      <c r="C176" s="6">
        <v>0</v>
      </c>
      <c r="D176" s="6">
        <v>0</v>
      </c>
      <c r="E176" s="6">
        <f t="shared" si="40"/>
        <v>0</v>
      </c>
      <c r="F176" s="6">
        <f t="shared" si="40"/>
        <v>0</v>
      </c>
      <c r="G176" s="15">
        <f t="shared" si="42"/>
        <v>107775.41362884801</v>
      </c>
      <c r="H176" s="15">
        <f t="shared" si="41"/>
        <v>0</v>
      </c>
      <c r="I176" s="31"/>
      <c r="J176" s="16"/>
      <c r="K176" s="15">
        <f t="shared" si="43"/>
        <v>853.22202456171351</v>
      </c>
    </row>
    <row r="177" spans="2:15" s="2" customFormat="1" ht="12.75" customHeight="1" x14ac:dyDescent="0.25">
      <c r="B177" s="2" t="s">
        <v>30</v>
      </c>
      <c r="C177" s="6">
        <v>0</v>
      </c>
      <c r="D177" s="6">
        <v>0</v>
      </c>
      <c r="E177" s="6">
        <f t="shared" si="40"/>
        <v>0</v>
      </c>
      <c r="F177" s="6">
        <f t="shared" si="40"/>
        <v>0</v>
      </c>
      <c r="G177" s="15">
        <f t="shared" si="42"/>
        <v>107775.41362884801</v>
      </c>
      <c r="H177" s="15">
        <f t="shared" si="41"/>
        <v>0</v>
      </c>
      <c r="I177" s="31"/>
      <c r="J177" s="16"/>
      <c r="K177" s="15">
        <f t="shared" si="43"/>
        <v>853.22202456171351</v>
      </c>
    </row>
    <row r="178" spans="2:15" s="2" customFormat="1" ht="12.75" customHeight="1" x14ac:dyDescent="0.25">
      <c r="B178" s="2" t="s">
        <v>31</v>
      </c>
      <c r="C178" s="6">
        <v>0</v>
      </c>
      <c r="D178" s="6">
        <v>0</v>
      </c>
      <c r="E178" s="6">
        <f t="shared" si="40"/>
        <v>0</v>
      </c>
      <c r="F178" s="6">
        <f t="shared" si="40"/>
        <v>0</v>
      </c>
      <c r="G178" s="15">
        <f t="shared" si="42"/>
        <v>107775.41362884801</v>
      </c>
      <c r="H178" s="15">
        <f t="shared" si="41"/>
        <v>0</v>
      </c>
      <c r="I178" s="31"/>
      <c r="J178" s="16"/>
      <c r="K178" s="15">
        <f t="shared" si="43"/>
        <v>853.22202456171351</v>
      </c>
    </row>
    <row r="179" spans="2:15" s="2" customFormat="1" ht="12.75" customHeight="1" x14ac:dyDescent="0.25">
      <c r="B179" s="2" t="s">
        <v>32</v>
      </c>
      <c r="C179" s="6">
        <v>0</v>
      </c>
      <c r="D179" s="6">
        <v>0</v>
      </c>
      <c r="E179" s="6">
        <f t="shared" si="40"/>
        <v>0</v>
      </c>
      <c r="F179" s="6">
        <f t="shared" si="40"/>
        <v>0</v>
      </c>
      <c r="G179" s="15">
        <f t="shared" si="42"/>
        <v>107775.41362884801</v>
      </c>
      <c r="H179" s="15">
        <f t="shared" si="41"/>
        <v>0</v>
      </c>
      <c r="I179" s="31"/>
      <c r="J179" s="16"/>
      <c r="K179" s="15">
        <f t="shared" si="43"/>
        <v>853.22202456171351</v>
      </c>
    </row>
    <row r="180" spans="2:15" s="2" customFormat="1" ht="12.75" customHeight="1" x14ac:dyDescent="0.25">
      <c r="B180" s="2" t="s">
        <v>33</v>
      </c>
      <c r="C180" s="6">
        <v>0</v>
      </c>
      <c r="D180" s="6">
        <v>0</v>
      </c>
      <c r="E180" s="6">
        <f t="shared" si="40"/>
        <v>0</v>
      </c>
      <c r="F180" s="6">
        <f t="shared" si="40"/>
        <v>0</v>
      </c>
      <c r="G180" s="15">
        <f t="shared" si="42"/>
        <v>107775.41362884801</v>
      </c>
      <c r="H180" s="15">
        <f t="shared" si="41"/>
        <v>0</v>
      </c>
      <c r="I180" s="31"/>
      <c r="J180" s="16"/>
      <c r="K180" s="15">
        <f t="shared" si="43"/>
        <v>853.22202456171351</v>
      </c>
    </row>
    <row r="181" spans="2:15" s="2" customFormat="1" ht="12.75" customHeight="1" x14ac:dyDescent="0.25">
      <c r="B181" s="2" t="s">
        <v>17</v>
      </c>
      <c r="C181" s="6">
        <v>0</v>
      </c>
      <c r="D181" s="6">
        <v>0</v>
      </c>
      <c r="E181" s="6">
        <f t="shared" si="40"/>
        <v>0</v>
      </c>
      <c r="F181" s="6">
        <f t="shared" si="40"/>
        <v>0</v>
      </c>
      <c r="G181" s="15">
        <f t="shared" si="42"/>
        <v>107775.41362884801</v>
      </c>
      <c r="H181" s="15">
        <f t="shared" si="41"/>
        <v>0</v>
      </c>
      <c r="I181" s="31"/>
      <c r="J181" s="16"/>
      <c r="K181" s="15">
        <f t="shared" si="43"/>
        <v>853.22202456171351</v>
      </c>
    </row>
    <row r="182" spans="2:15" s="2" customFormat="1" ht="12.75" customHeight="1" x14ac:dyDescent="0.25">
      <c r="B182" s="2" t="s">
        <v>18</v>
      </c>
      <c r="C182" s="6">
        <v>0</v>
      </c>
      <c r="D182" s="6">
        <v>0</v>
      </c>
      <c r="E182" s="6">
        <f t="shared" si="40"/>
        <v>0</v>
      </c>
      <c r="F182" s="6">
        <f t="shared" si="40"/>
        <v>0</v>
      </c>
      <c r="G182" s="15">
        <f t="shared" si="42"/>
        <v>107775.41362884801</v>
      </c>
      <c r="H182" s="15">
        <f t="shared" si="41"/>
        <v>0</v>
      </c>
      <c r="I182" s="31"/>
      <c r="J182" s="16"/>
      <c r="K182" s="15">
        <f t="shared" si="43"/>
        <v>853.22202456171351</v>
      </c>
    </row>
    <row r="183" spans="2:15" s="2" customFormat="1" ht="12.75" customHeight="1" x14ac:dyDescent="0.25">
      <c r="B183" s="2" t="s">
        <v>19</v>
      </c>
      <c r="C183" s="6">
        <v>0</v>
      </c>
      <c r="D183" s="6">
        <v>0</v>
      </c>
      <c r="E183" s="6">
        <f t="shared" si="40"/>
        <v>0</v>
      </c>
      <c r="F183" s="6">
        <f t="shared" si="40"/>
        <v>0</v>
      </c>
      <c r="G183" s="15">
        <f t="shared" si="42"/>
        <v>107775.41362884801</v>
      </c>
      <c r="H183" s="15">
        <f t="shared" si="41"/>
        <v>0</v>
      </c>
      <c r="K183" s="15">
        <f t="shared" si="43"/>
        <v>853.22202456171351</v>
      </c>
    </row>
    <row r="184" spans="2:15" s="2" customFormat="1" ht="12.75" customHeight="1" x14ac:dyDescent="0.25">
      <c r="B184" s="2" t="s">
        <v>20</v>
      </c>
      <c r="C184" s="6">
        <v>22909</v>
      </c>
      <c r="D184" s="6">
        <v>6500</v>
      </c>
      <c r="E184" s="6">
        <f t="shared" si="40"/>
        <v>1908.3197</v>
      </c>
      <c r="F184" s="6">
        <v>541</v>
      </c>
      <c r="G184" s="15">
        <f t="shared" si="42"/>
        <v>107775.41362884801</v>
      </c>
      <c r="H184" s="15">
        <f t="shared" si="41"/>
        <v>1367.3197</v>
      </c>
      <c r="K184" s="15">
        <f t="shared" si="43"/>
        <v>853.22202456171351</v>
      </c>
    </row>
    <row r="185" spans="2:15" s="2" customFormat="1" ht="12.75" customHeight="1" x14ac:dyDescent="0.25">
      <c r="B185" s="2" t="s">
        <v>21</v>
      </c>
      <c r="C185" s="6">
        <v>22909</v>
      </c>
      <c r="D185" s="6">
        <v>6500</v>
      </c>
      <c r="E185" s="6">
        <f t="shared" si="40"/>
        <v>1908.3197</v>
      </c>
      <c r="F185" s="6">
        <v>541</v>
      </c>
      <c r="G185" s="15">
        <f t="shared" si="42"/>
        <v>109142.733328848</v>
      </c>
      <c r="H185" s="15">
        <f t="shared" si="41"/>
        <v>1367.3197</v>
      </c>
      <c r="K185" s="15">
        <f t="shared" si="43"/>
        <v>864.04663885338005</v>
      </c>
    </row>
    <row r="186" spans="2:15" s="2" customFormat="1" ht="12.75" customHeight="1" x14ac:dyDescent="0.25">
      <c r="B186" s="7" t="s">
        <v>22</v>
      </c>
      <c r="C186" s="8">
        <f>SUM(C174:C185)</f>
        <v>45818</v>
      </c>
      <c r="D186" s="9" t="s">
        <v>23</v>
      </c>
      <c r="E186" s="8">
        <f>SUM(E174:E185)</f>
        <v>3816.6394</v>
      </c>
      <c r="F186" s="8">
        <f>SUM(F174:F185)</f>
        <v>1082</v>
      </c>
      <c r="G186" s="30">
        <f>SUM(G174:G185)</f>
        <v>1294672.2832461761</v>
      </c>
      <c r="H186" s="30">
        <f>SUM(H174:H185)</f>
        <v>2734.6394</v>
      </c>
      <c r="I186" s="38">
        <f>H172/12</f>
        <v>7.9166666666666673E-3</v>
      </c>
      <c r="J186" s="23"/>
      <c r="K186" s="30">
        <f>SUM(K174:K185)</f>
        <v>10249.488909032229</v>
      </c>
    </row>
    <row r="187" spans="2:15" s="2" customFormat="1" ht="12.75" customHeight="1" x14ac:dyDescent="0.25">
      <c r="G187" s="15"/>
      <c r="H187" s="15"/>
      <c r="I187" s="31"/>
      <c r="J187" s="16"/>
      <c r="K187" s="15"/>
    </row>
    <row r="188" spans="2:15" s="2" customFormat="1" ht="12.75" customHeight="1" x14ac:dyDescent="0.25">
      <c r="B188" s="2" t="s">
        <v>24</v>
      </c>
      <c r="C188" s="73">
        <f>G186*I186</f>
        <v>10249.488909032229</v>
      </c>
      <c r="F188" s="2" t="s">
        <v>25</v>
      </c>
      <c r="G188" s="73">
        <f>$C188+$H186</f>
        <v>12984.128309032229</v>
      </c>
      <c r="H188" s="15"/>
      <c r="I188" s="15">
        <f>SUM($I$14,$G$33,$G$53,$G$73,$G$93,$G$112,$G$131,$G$150,$G$169,$G$188)</f>
        <v>120759.54193788023</v>
      </c>
      <c r="J188" s="143" t="str">
        <f>IF($K186=$C188,"Intt OK","Intt CHECK IT")</f>
        <v>Intt OK</v>
      </c>
      <c r="K188" s="15"/>
    </row>
    <row r="189" spans="2:15" ht="12.75" customHeight="1" x14ac:dyDescent="0.25">
      <c r="I189" s="135" t="str">
        <f>IF($I188=$G193,"OK","CHECK IT")</f>
        <v>OK</v>
      </c>
    </row>
    <row r="190" spans="2:15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66" t="s">
        <v>4</v>
      </c>
      <c r="H190" s="188" t="s">
        <v>44</v>
      </c>
      <c r="I190" s="31"/>
      <c r="J190" s="20"/>
      <c r="K190" s="15"/>
    </row>
    <row r="191" spans="2:15" s="2" customFormat="1" ht="12.75" customHeight="1" x14ac:dyDescent="0.25">
      <c r="B191" s="439" t="s">
        <v>151</v>
      </c>
      <c r="C191" s="439"/>
      <c r="D191" s="439"/>
      <c r="E191" s="439" t="s">
        <v>149</v>
      </c>
      <c r="F191" s="439"/>
      <c r="G191" s="67" t="s">
        <v>150</v>
      </c>
      <c r="H191" s="55">
        <v>8.5000000000000006E-2</v>
      </c>
      <c r="I191" s="32"/>
      <c r="J191" s="18"/>
      <c r="K191" s="15"/>
      <c r="O191" s="82"/>
    </row>
    <row r="192" spans="2:15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68" t="s">
        <v>14</v>
      </c>
      <c r="H192" s="66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22909</v>
      </c>
      <c r="D193" s="6">
        <v>6500</v>
      </c>
      <c r="E193" s="6">
        <f t="shared" ref="E193:E204" si="44">$C193*8.33%</f>
        <v>1908.3197</v>
      </c>
      <c r="F193" s="6">
        <v>541</v>
      </c>
      <c r="G193" s="15">
        <f>$G$14+$G$33+$G$53+$G$73+$G$93+$G$112+$G$131+$G$150+$G$169+$G$188</f>
        <v>120759.54193788023</v>
      </c>
      <c r="H193" s="15">
        <f t="shared" ref="H193:H204" si="45">$E193-$F193</f>
        <v>1367.3197</v>
      </c>
      <c r="I193" s="31"/>
      <c r="J193" s="16"/>
      <c r="K193" s="15">
        <f>($G193)*($H$191/12)</f>
        <v>855.38008872665171</v>
      </c>
    </row>
    <row r="194" spans="2:11" s="2" customFormat="1" ht="12.75" customHeight="1" x14ac:dyDescent="0.25">
      <c r="B194" s="2" t="s">
        <v>28</v>
      </c>
      <c r="C194" s="6">
        <v>23370</v>
      </c>
      <c r="D194" s="6">
        <v>6500</v>
      </c>
      <c r="E194" s="6">
        <f t="shared" si="44"/>
        <v>1946.721</v>
      </c>
      <c r="F194" s="6">
        <v>541</v>
      </c>
      <c r="G194" s="15">
        <f t="shared" ref="G194:G204" si="46">$G193+$H193</f>
        <v>122126.86163788024</v>
      </c>
      <c r="H194" s="15">
        <f t="shared" si="45"/>
        <v>1405.721</v>
      </c>
      <c r="I194" s="31"/>
      <c r="J194" s="16"/>
      <c r="K194" s="15">
        <f t="shared" ref="K194:K204" si="47">($G194)*($H$191/12)</f>
        <v>865.06526993498505</v>
      </c>
    </row>
    <row r="195" spans="2:11" s="2" customFormat="1" ht="12.75" customHeight="1" x14ac:dyDescent="0.25">
      <c r="B195" s="2" t="s">
        <v>29</v>
      </c>
      <c r="C195" s="6">
        <v>23370</v>
      </c>
      <c r="D195" s="6">
        <v>6500</v>
      </c>
      <c r="E195" s="6">
        <f t="shared" si="44"/>
        <v>1946.721</v>
      </c>
      <c r="F195" s="6">
        <v>541</v>
      </c>
      <c r="G195" s="15">
        <f t="shared" si="46"/>
        <v>123532.58263788024</v>
      </c>
      <c r="H195" s="15">
        <f t="shared" si="45"/>
        <v>1405.721</v>
      </c>
      <c r="I195" s="31"/>
      <c r="J195" s="16"/>
      <c r="K195" s="15">
        <f t="shared" si="47"/>
        <v>875.02246035165183</v>
      </c>
    </row>
    <row r="196" spans="2:11" s="2" customFormat="1" ht="12.75" customHeight="1" x14ac:dyDescent="0.25">
      <c r="B196" s="2" t="s">
        <v>30</v>
      </c>
      <c r="C196" s="6">
        <v>23370</v>
      </c>
      <c r="D196" s="6">
        <v>6500</v>
      </c>
      <c r="E196" s="6">
        <f t="shared" si="44"/>
        <v>1946.721</v>
      </c>
      <c r="F196" s="6">
        <v>541</v>
      </c>
      <c r="G196" s="15">
        <f t="shared" si="46"/>
        <v>124938.30363788025</v>
      </c>
      <c r="H196" s="15">
        <f t="shared" si="45"/>
        <v>1405.721</v>
      </c>
      <c r="I196" s="31"/>
      <c r="J196" s="16"/>
      <c r="K196" s="15">
        <f t="shared" si="47"/>
        <v>884.97965076831849</v>
      </c>
    </row>
    <row r="197" spans="2:11" s="2" customFormat="1" ht="12.75" customHeight="1" x14ac:dyDescent="0.25">
      <c r="B197" s="2" t="s">
        <v>31</v>
      </c>
      <c r="C197" s="6">
        <v>23370</v>
      </c>
      <c r="D197" s="6">
        <v>6500</v>
      </c>
      <c r="E197" s="6">
        <f t="shared" si="44"/>
        <v>1946.721</v>
      </c>
      <c r="F197" s="6">
        <v>541</v>
      </c>
      <c r="G197" s="15">
        <f t="shared" si="46"/>
        <v>126344.02463788025</v>
      </c>
      <c r="H197" s="15">
        <f t="shared" si="45"/>
        <v>1405.721</v>
      </c>
      <c r="I197" s="31"/>
      <c r="J197" s="16"/>
      <c r="K197" s="15">
        <f t="shared" si="47"/>
        <v>894.93684118498516</v>
      </c>
    </row>
    <row r="198" spans="2:11" s="2" customFormat="1" ht="12.75" customHeight="1" x14ac:dyDescent="0.25">
      <c r="B198" s="2" t="s">
        <v>32</v>
      </c>
      <c r="C198" s="6">
        <v>23370</v>
      </c>
      <c r="D198" s="6">
        <v>6500</v>
      </c>
      <c r="E198" s="6">
        <f t="shared" si="44"/>
        <v>1946.721</v>
      </c>
      <c r="F198" s="6">
        <v>541</v>
      </c>
      <c r="G198" s="15">
        <f t="shared" si="46"/>
        <v>127749.74563788026</v>
      </c>
      <c r="H198" s="15">
        <f t="shared" si="45"/>
        <v>1405.721</v>
      </c>
      <c r="I198" s="31"/>
      <c r="J198" s="16"/>
      <c r="K198" s="15">
        <f t="shared" si="47"/>
        <v>904.89403160165193</v>
      </c>
    </row>
    <row r="199" spans="2:11" s="2" customFormat="1" ht="12.75" customHeight="1" x14ac:dyDescent="0.25">
      <c r="B199" s="2" t="s">
        <v>33</v>
      </c>
      <c r="C199" s="6">
        <v>23831</v>
      </c>
      <c r="D199" s="6">
        <v>6500</v>
      </c>
      <c r="E199" s="6">
        <f t="shared" si="44"/>
        <v>1985.1223</v>
      </c>
      <c r="F199" s="6">
        <v>541</v>
      </c>
      <c r="G199" s="15">
        <f t="shared" si="46"/>
        <v>129155.46663788026</v>
      </c>
      <c r="H199" s="15">
        <f t="shared" si="45"/>
        <v>1444.1223</v>
      </c>
      <c r="I199" s="31"/>
      <c r="J199" s="16"/>
      <c r="K199" s="15">
        <f t="shared" si="47"/>
        <v>914.85122201831859</v>
      </c>
    </row>
    <row r="200" spans="2:11" s="2" customFormat="1" ht="12.75" customHeight="1" x14ac:dyDescent="0.25">
      <c r="B200" s="2" t="s">
        <v>17</v>
      </c>
      <c r="C200" s="6">
        <v>23831</v>
      </c>
      <c r="D200" s="6">
        <v>6500</v>
      </c>
      <c r="E200" s="6">
        <f t="shared" si="44"/>
        <v>1985.1223</v>
      </c>
      <c r="F200" s="6">
        <v>541</v>
      </c>
      <c r="G200" s="15">
        <f t="shared" si="46"/>
        <v>130599.58893788027</v>
      </c>
      <c r="H200" s="15">
        <f t="shared" si="45"/>
        <v>1444.1223</v>
      </c>
      <c r="I200" s="31"/>
      <c r="J200" s="16"/>
      <c r="K200" s="15">
        <f t="shared" si="47"/>
        <v>925.08042164331857</v>
      </c>
    </row>
    <row r="201" spans="2:11" s="2" customFormat="1" ht="12.75" customHeight="1" x14ac:dyDescent="0.25">
      <c r="B201" s="2" t="s">
        <v>18</v>
      </c>
      <c r="C201" s="6">
        <v>23831</v>
      </c>
      <c r="D201" s="6">
        <v>6500</v>
      </c>
      <c r="E201" s="6">
        <f t="shared" si="44"/>
        <v>1985.1223</v>
      </c>
      <c r="F201" s="6">
        <v>541</v>
      </c>
      <c r="G201" s="15">
        <f t="shared" si="46"/>
        <v>132043.71123788026</v>
      </c>
      <c r="H201" s="15">
        <f t="shared" si="45"/>
        <v>1444.1223</v>
      </c>
      <c r="I201" s="31"/>
      <c r="J201" s="16"/>
      <c r="K201" s="15">
        <f t="shared" si="47"/>
        <v>935.30962126831855</v>
      </c>
    </row>
    <row r="202" spans="2:11" s="2" customFormat="1" ht="12.75" customHeight="1" x14ac:dyDescent="0.25">
      <c r="B202" s="2" t="s">
        <v>19</v>
      </c>
      <c r="C202" s="6">
        <v>24446</v>
      </c>
      <c r="D202" s="6">
        <v>6500</v>
      </c>
      <c r="E202" s="6">
        <f t="shared" si="44"/>
        <v>2036.3517999999999</v>
      </c>
      <c r="F202" s="6">
        <v>541</v>
      </c>
      <c r="G202" s="15">
        <f t="shared" si="46"/>
        <v>133487.83353788024</v>
      </c>
      <c r="H202" s="15">
        <f t="shared" si="45"/>
        <v>1495.3517999999999</v>
      </c>
      <c r="K202" s="15">
        <f t="shared" si="47"/>
        <v>945.53882089331842</v>
      </c>
    </row>
    <row r="203" spans="2:11" s="2" customFormat="1" ht="12.75" customHeight="1" x14ac:dyDescent="0.25">
      <c r="B203" s="2" t="s">
        <v>20</v>
      </c>
      <c r="C203" s="6">
        <v>25043</v>
      </c>
      <c r="D203" s="6">
        <v>6500</v>
      </c>
      <c r="E203" s="6">
        <f t="shared" si="44"/>
        <v>2086.0819000000001</v>
      </c>
      <c r="F203" s="6">
        <v>541</v>
      </c>
      <c r="G203" s="15">
        <f t="shared" si="46"/>
        <v>134983.18533788025</v>
      </c>
      <c r="H203" s="15">
        <f t="shared" si="45"/>
        <v>1545.0819000000001</v>
      </c>
      <c r="K203" s="15">
        <f t="shared" si="47"/>
        <v>956.13089614331852</v>
      </c>
    </row>
    <row r="204" spans="2:11" s="2" customFormat="1" ht="12.75" customHeight="1" x14ac:dyDescent="0.25">
      <c r="B204" s="2" t="s">
        <v>21</v>
      </c>
      <c r="C204" s="6">
        <v>25043</v>
      </c>
      <c r="D204" s="6">
        <v>6500</v>
      </c>
      <c r="E204" s="6">
        <f t="shared" si="44"/>
        <v>2086.0819000000001</v>
      </c>
      <c r="F204" s="6">
        <v>541</v>
      </c>
      <c r="G204" s="15">
        <f t="shared" si="46"/>
        <v>136528.26723788024</v>
      </c>
      <c r="H204" s="15">
        <f t="shared" si="45"/>
        <v>1545.0819000000001</v>
      </c>
      <c r="K204" s="15">
        <f t="shared" si="47"/>
        <v>967.07522626831837</v>
      </c>
    </row>
    <row r="205" spans="2:11" s="2" customFormat="1" ht="12.75" customHeight="1" x14ac:dyDescent="0.25">
      <c r="B205" s="7" t="s">
        <v>22</v>
      </c>
      <c r="C205" s="8">
        <f>SUM(C193:C204)</f>
        <v>285784</v>
      </c>
      <c r="D205" s="9" t="s">
        <v>23</v>
      </c>
      <c r="E205" s="8">
        <f>SUM(E193:E204)</f>
        <v>23805.807199999999</v>
      </c>
      <c r="F205" s="8">
        <f>SUM(F193:F204)</f>
        <v>6492</v>
      </c>
      <c r="G205" s="30">
        <f>SUM(G193:G204)</f>
        <v>1542249.1130545631</v>
      </c>
      <c r="H205" s="30">
        <f>SUM(H193:H204)</f>
        <v>17313.807199999999</v>
      </c>
      <c r="I205" s="38">
        <f>H191/12</f>
        <v>7.0833333333333338E-3</v>
      </c>
      <c r="J205" s="23"/>
      <c r="K205" s="30">
        <f>SUM(K193:K204)</f>
        <v>10924.264550803156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73">
        <f>G205*I205</f>
        <v>10924.264550803156</v>
      </c>
      <c r="F207" s="2" t="s">
        <v>25</v>
      </c>
      <c r="G207" s="73">
        <f>$C207+$H205</f>
        <v>28238.071750803156</v>
      </c>
      <c r="H207" s="15"/>
      <c r="I207" s="15">
        <f>SUM($I$14,$G$33,$G$53,$G$73,$G$93,$G$112,$G$131,$G$150,$G$169,$G$188,$G$207)</f>
        <v>148997.6136886834</v>
      </c>
      <c r="J207" s="143" t="str">
        <f>IF($K205=$C207,"Intt OK","Intt CHECK IT")</f>
        <v>Intt OK</v>
      </c>
      <c r="K207" s="15"/>
    </row>
    <row r="208" spans="2:11" ht="12.75" customHeight="1" x14ac:dyDescent="0.25">
      <c r="I208" s="135" t="str">
        <f>IF($I207=$G212,"OK","CHECK IT")</f>
        <v>OK</v>
      </c>
    </row>
    <row r="209" spans="2:15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66" t="s">
        <v>4</v>
      </c>
      <c r="H209" s="137" t="s">
        <v>46</v>
      </c>
      <c r="I209" s="31"/>
      <c r="J209" s="20"/>
      <c r="K209" s="15"/>
    </row>
    <row r="210" spans="2:15" s="2" customFormat="1" ht="12.75" customHeight="1" x14ac:dyDescent="0.25">
      <c r="B210" s="439" t="s">
        <v>151</v>
      </c>
      <c r="C210" s="439"/>
      <c r="D210" s="439"/>
      <c r="E210" s="439" t="s">
        <v>149</v>
      </c>
      <c r="F210" s="439"/>
      <c r="G210" s="67" t="s">
        <v>150</v>
      </c>
      <c r="H210" s="55">
        <v>8.5000000000000006E-2</v>
      </c>
      <c r="I210" s="32"/>
      <c r="J210" s="18"/>
      <c r="K210" s="15"/>
      <c r="O210" s="82"/>
    </row>
    <row r="211" spans="2:15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68" t="s">
        <v>14</v>
      </c>
      <c r="H211" s="66" t="s">
        <v>15</v>
      </c>
      <c r="I211" s="33" t="s">
        <v>16</v>
      </c>
      <c r="J211" s="17"/>
      <c r="K211" s="15"/>
    </row>
    <row r="212" spans="2:15" s="2" customFormat="1" ht="12.75" customHeight="1" x14ac:dyDescent="0.25">
      <c r="B212" s="2" t="s">
        <v>27</v>
      </c>
      <c r="C212" s="6">
        <v>25358</v>
      </c>
      <c r="D212" s="6">
        <v>6500</v>
      </c>
      <c r="E212" s="6">
        <f t="shared" ref="E212:E223" si="48">$C212*8.33%</f>
        <v>2112.3213999999998</v>
      </c>
      <c r="F212" s="6">
        <v>541</v>
      </c>
      <c r="G212" s="15">
        <f>$G$14+$G$33+$G$53+$G$73+$G$93+$G$112+$G$131+$G$150+$G$169+$G$188+$G$207</f>
        <v>148997.6136886834</v>
      </c>
      <c r="H212" s="15">
        <f t="shared" ref="H212:H223" si="49">$E212-$F212</f>
        <v>1571.3213999999998</v>
      </c>
      <c r="I212" s="31"/>
      <c r="J212" s="16"/>
      <c r="K212" s="15">
        <f>(G212)*($H$210/12)</f>
        <v>1055.3997636281742</v>
      </c>
    </row>
    <row r="213" spans="2:15" s="2" customFormat="1" ht="12.75" customHeight="1" x14ac:dyDescent="0.25">
      <c r="B213" s="2" t="s">
        <v>28</v>
      </c>
      <c r="C213" s="6">
        <v>25358</v>
      </c>
      <c r="D213" s="6">
        <v>6500</v>
      </c>
      <c r="E213" s="6">
        <f t="shared" si="48"/>
        <v>2112.3213999999998</v>
      </c>
      <c r="F213" s="6">
        <v>541</v>
      </c>
      <c r="G213" s="15">
        <f t="shared" ref="G213:G223" si="50">$G212+$H212</f>
        <v>150568.93508868339</v>
      </c>
      <c r="H213" s="15">
        <f t="shared" si="49"/>
        <v>1571.3213999999998</v>
      </c>
      <c r="I213" s="31"/>
      <c r="J213" s="16"/>
      <c r="K213" s="15">
        <f t="shared" ref="K213:K223" si="51">(G213)*($H$210/12)</f>
        <v>1066.5299568781741</v>
      </c>
    </row>
    <row r="214" spans="2:15" s="2" customFormat="1" ht="12.75" customHeight="1" x14ac:dyDescent="0.25">
      <c r="B214" s="2" t="s">
        <v>29</v>
      </c>
      <c r="C214" s="6">
        <v>25358</v>
      </c>
      <c r="D214" s="6">
        <v>6500</v>
      </c>
      <c r="E214" s="6">
        <f t="shared" si="48"/>
        <v>2112.3213999999998</v>
      </c>
      <c r="F214" s="6">
        <v>541</v>
      </c>
      <c r="G214" s="15">
        <f t="shared" si="50"/>
        <v>152140.25648868337</v>
      </c>
      <c r="H214" s="15">
        <f t="shared" si="49"/>
        <v>1571.3213999999998</v>
      </c>
      <c r="I214" s="31"/>
      <c r="J214" s="16"/>
      <c r="K214" s="15">
        <f t="shared" si="51"/>
        <v>1077.6601501281739</v>
      </c>
    </row>
    <row r="215" spans="2:15" s="2" customFormat="1" ht="12.75" customHeight="1" x14ac:dyDescent="0.25">
      <c r="B215" s="2" t="s">
        <v>30</v>
      </c>
      <c r="C215" s="6">
        <v>25358</v>
      </c>
      <c r="D215" s="6">
        <v>6500</v>
      </c>
      <c r="E215" s="6">
        <f t="shared" si="48"/>
        <v>2112.3213999999998</v>
      </c>
      <c r="F215" s="6">
        <v>541</v>
      </c>
      <c r="G215" s="15">
        <f t="shared" si="50"/>
        <v>153711.57788868336</v>
      </c>
      <c r="H215" s="15">
        <f t="shared" si="49"/>
        <v>1571.3213999999998</v>
      </c>
      <c r="I215" s="31"/>
      <c r="J215" s="16"/>
      <c r="K215" s="15">
        <f t="shared" si="51"/>
        <v>1088.7903433781739</v>
      </c>
    </row>
    <row r="216" spans="2:15" s="2" customFormat="1" ht="12.75" customHeight="1" x14ac:dyDescent="0.25">
      <c r="B216" s="2" t="s">
        <v>31</v>
      </c>
      <c r="C216" s="6">
        <v>25830</v>
      </c>
      <c r="D216" s="6">
        <v>6500</v>
      </c>
      <c r="E216" s="6">
        <f t="shared" si="48"/>
        <v>2151.6390000000001</v>
      </c>
      <c r="F216" s="6">
        <v>541</v>
      </c>
      <c r="G216" s="15">
        <f t="shared" si="50"/>
        <v>155282.89928868334</v>
      </c>
      <c r="H216" s="15">
        <f t="shared" si="49"/>
        <v>1610.6390000000001</v>
      </c>
      <c r="I216" s="31"/>
      <c r="J216" s="16"/>
      <c r="K216" s="15">
        <f t="shared" si="51"/>
        <v>1099.9205366281737</v>
      </c>
    </row>
    <row r="217" spans="2:15" s="2" customFormat="1" ht="12.75" customHeight="1" x14ac:dyDescent="0.25">
      <c r="B217" s="2" t="s">
        <v>32</v>
      </c>
      <c r="C217" s="6">
        <v>25830</v>
      </c>
      <c r="D217" s="6">
        <v>6500</v>
      </c>
      <c r="E217" s="6">
        <f t="shared" si="48"/>
        <v>2151.6390000000001</v>
      </c>
      <c r="F217" s="6">
        <v>541</v>
      </c>
      <c r="G217" s="15">
        <f t="shared" si="50"/>
        <v>156893.53828868334</v>
      </c>
      <c r="H217" s="15">
        <f t="shared" si="49"/>
        <v>1610.6390000000001</v>
      </c>
      <c r="I217" s="31"/>
      <c r="J217" s="16"/>
      <c r="K217" s="15">
        <f t="shared" si="51"/>
        <v>1111.3292295448405</v>
      </c>
    </row>
    <row r="218" spans="2:15" s="2" customFormat="1" ht="12.75" customHeight="1" x14ac:dyDescent="0.25">
      <c r="B218" s="2" t="s">
        <v>33</v>
      </c>
      <c r="C218" s="6">
        <v>26303</v>
      </c>
      <c r="D218" s="6">
        <v>6500</v>
      </c>
      <c r="E218" s="6">
        <f t="shared" si="48"/>
        <v>2191.0398999999998</v>
      </c>
      <c r="F218" s="6">
        <v>541</v>
      </c>
      <c r="G218" s="15">
        <f t="shared" si="50"/>
        <v>158504.17728868334</v>
      </c>
      <c r="H218" s="15">
        <f t="shared" si="49"/>
        <v>1650.0398999999998</v>
      </c>
      <c r="I218" s="31"/>
      <c r="J218" s="16"/>
      <c r="K218" s="15">
        <f t="shared" si="51"/>
        <v>1122.737922461507</v>
      </c>
    </row>
    <row r="219" spans="2:15" s="2" customFormat="1" ht="12.75" customHeight="1" x14ac:dyDescent="0.25">
      <c r="B219" s="2" t="s">
        <v>17</v>
      </c>
      <c r="C219" s="6">
        <v>26303</v>
      </c>
      <c r="D219" s="6">
        <v>6500</v>
      </c>
      <c r="E219" s="6">
        <f t="shared" si="48"/>
        <v>2191.0398999999998</v>
      </c>
      <c r="F219" s="6">
        <v>541</v>
      </c>
      <c r="G219" s="15">
        <f t="shared" si="50"/>
        <v>160154.21718868334</v>
      </c>
      <c r="H219" s="15">
        <f t="shared" si="49"/>
        <v>1650.0398999999998</v>
      </c>
      <c r="I219" s="31"/>
      <c r="J219" s="16"/>
      <c r="K219" s="15">
        <f t="shared" si="51"/>
        <v>1134.4257050865072</v>
      </c>
    </row>
    <row r="220" spans="2:15" s="2" customFormat="1" ht="12.75" customHeight="1" x14ac:dyDescent="0.25">
      <c r="B220" s="2" t="s">
        <v>18</v>
      </c>
      <c r="C220" s="6">
        <v>26303</v>
      </c>
      <c r="D220" s="6">
        <v>6500</v>
      </c>
      <c r="E220" s="6">
        <f t="shared" si="48"/>
        <v>2191.0398999999998</v>
      </c>
      <c r="F220" s="6">
        <v>541</v>
      </c>
      <c r="G220" s="15">
        <f t="shared" si="50"/>
        <v>161804.25708868334</v>
      </c>
      <c r="H220" s="15">
        <f t="shared" si="49"/>
        <v>1650.0398999999998</v>
      </c>
      <c r="I220" s="31"/>
      <c r="J220" s="16"/>
      <c r="K220" s="15">
        <f t="shared" si="51"/>
        <v>1146.1134877115071</v>
      </c>
    </row>
    <row r="221" spans="2:15" s="2" customFormat="1" ht="12.75" customHeight="1" x14ac:dyDescent="0.25">
      <c r="B221" s="2" t="s">
        <v>19</v>
      </c>
      <c r="C221" s="6">
        <v>26303</v>
      </c>
      <c r="D221" s="6">
        <v>6500</v>
      </c>
      <c r="E221" s="6">
        <f t="shared" si="48"/>
        <v>2191.0398999999998</v>
      </c>
      <c r="F221" s="6">
        <v>541</v>
      </c>
      <c r="G221" s="15">
        <f t="shared" si="50"/>
        <v>163454.29698868335</v>
      </c>
      <c r="H221" s="15">
        <f t="shared" si="49"/>
        <v>1650.0398999999998</v>
      </c>
      <c r="I221" s="31"/>
      <c r="J221" s="16"/>
      <c r="K221" s="15">
        <f t="shared" si="51"/>
        <v>1157.8012703365071</v>
      </c>
    </row>
    <row r="222" spans="2:15" s="2" customFormat="1" ht="12.75" customHeight="1" x14ac:dyDescent="0.25">
      <c r="B222" s="2" t="s">
        <v>20</v>
      </c>
      <c r="C222" s="6">
        <v>27574</v>
      </c>
      <c r="D222" s="6">
        <v>6500</v>
      </c>
      <c r="E222" s="6">
        <f t="shared" si="48"/>
        <v>2296.9142000000002</v>
      </c>
      <c r="F222" s="6">
        <v>541</v>
      </c>
      <c r="G222" s="15">
        <f t="shared" si="50"/>
        <v>165104.33688868335</v>
      </c>
      <c r="H222" s="15">
        <f t="shared" si="49"/>
        <v>1755.9142000000002</v>
      </c>
      <c r="I222" s="31"/>
      <c r="J222" s="16"/>
      <c r="K222" s="15">
        <f t="shared" si="51"/>
        <v>1169.4890529615072</v>
      </c>
    </row>
    <row r="223" spans="2:15" s="2" customFormat="1" ht="12.75" customHeight="1" x14ac:dyDescent="0.25">
      <c r="B223" s="2" t="s">
        <v>21</v>
      </c>
      <c r="C223" s="6">
        <v>27574</v>
      </c>
      <c r="D223" s="6">
        <v>6500</v>
      </c>
      <c r="E223" s="6">
        <f t="shared" si="48"/>
        <v>2296.9142000000002</v>
      </c>
      <c r="F223" s="6">
        <v>541</v>
      </c>
      <c r="G223" s="15">
        <f t="shared" si="50"/>
        <v>166860.25108868335</v>
      </c>
      <c r="H223" s="15">
        <f t="shared" si="49"/>
        <v>1755.9142000000002</v>
      </c>
      <c r="I223" s="31"/>
      <c r="J223" s="16"/>
      <c r="K223" s="15">
        <f t="shared" si="51"/>
        <v>1181.9267785448405</v>
      </c>
    </row>
    <row r="224" spans="2:15" s="2" customFormat="1" ht="12.75" customHeight="1" x14ac:dyDescent="0.25">
      <c r="B224" s="7" t="s">
        <v>22</v>
      </c>
      <c r="C224" s="8">
        <f>SUM(C212:C223)</f>
        <v>313452</v>
      </c>
      <c r="D224" s="9" t="s">
        <v>23</v>
      </c>
      <c r="E224" s="8">
        <f>SUM(E212:E223)</f>
        <v>26110.551599999995</v>
      </c>
      <c r="F224" s="8">
        <f>SUM(F212:F223)</f>
        <v>6492</v>
      </c>
      <c r="G224" s="30">
        <f>SUM(G212:G223)</f>
        <v>1893476.3572642</v>
      </c>
      <c r="H224" s="30">
        <f>SUM(H212:H223)</f>
        <v>19618.551599999999</v>
      </c>
      <c r="I224" s="38">
        <f>H210/12</f>
        <v>7.0833333333333338E-3</v>
      </c>
      <c r="J224" s="23"/>
      <c r="K224" s="30">
        <f>SUM(K212:K223)</f>
        <v>13412.124197288089</v>
      </c>
    </row>
    <row r="225" spans="2:15" s="2" customFormat="1" ht="12.75" customHeight="1" x14ac:dyDescent="0.25">
      <c r="G225" s="15"/>
      <c r="H225" s="15"/>
      <c r="I225" s="31"/>
      <c r="J225" s="16"/>
      <c r="K225" s="15"/>
    </row>
    <row r="226" spans="2:15" s="2" customFormat="1" ht="12.75" customHeight="1" x14ac:dyDescent="0.25">
      <c r="B226" s="2" t="s">
        <v>24</v>
      </c>
      <c r="C226" s="10">
        <f>G224*I224</f>
        <v>13412.124197288083</v>
      </c>
      <c r="F226" s="2" t="s">
        <v>25</v>
      </c>
      <c r="G226" s="73">
        <f>$C226+$H224</f>
        <v>33030.675797288081</v>
      </c>
      <c r="H226" s="15"/>
      <c r="I226" s="15">
        <f>SUM($I$14,$G$33,$G$53,$G$73,$G$93,$G$112,$G$131,$G$150,$G$169,$G$188,$G$207,$G$226)</f>
        <v>182028.28948597147</v>
      </c>
      <c r="J226" s="143" t="str">
        <f>IF($K224=$C226,"Intt OK","Intt CHECK IT")</f>
        <v>Intt OK</v>
      </c>
      <c r="K226" s="15"/>
    </row>
    <row r="227" spans="2:15" ht="12.75" customHeight="1" x14ac:dyDescent="0.25">
      <c r="I227" s="135" t="str">
        <f>IF($I226=$G231,"OK","CHECK IT")</f>
        <v>OK</v>
      </c>
    </row>
    <row r="228" spans="2:15" s="2" customFormat="1" ht="12.75" customHeight="1" x14ac:dyDescent="0.25">
      <c r="B228" s="438" t="s">
        <v>2</v>
      </c>
      <c r="C228" s="438"/>
      <c r="D228" s="438"/>
      <c r="E228" s="438" t="s">
        <v>3</v>
      </c>
      <c r="F228" s="438"/>
      <c r="G228" s="66" t="s">
        <v>4</v>
      </c>
      <c r="H228" s="137" t="s">
        <v>47</v>
      </c>
      <c r="I228" s="31"/>
      <c r="J228" s="20"/>
      <c r="K228" s="15"/>
    </row>
    <row r="229" spans="2:15" s="2" customFormat="1" ht="12.75" customHeight="1" x14ac:dyDescent="0.25">
      <c r="B229" s="439" t="s">
        <v>151</v>
      </c>
      <c r="C229" s="439"/>
      <c r="D229" s="439"/>
      <c r="E229" s="439" t="s">
        <v>149</v>
      </c>
      <c r="F229" s="439"/>
      <c r="G229" s="67" t="s">
        <v>150</v>
      </c>
      <c r="H229" s="55">
        <v>8.5000000000000006E-2</v>
      </c>
      <c r="I229" s="32"/>
      <c r="J229" s="18"/>
      <c r="K229" s="15"/>
      <c r="O229" s="82"/>
    </row>
    <row r="230" spans="2:15" s="2" customFormat="1" ht="12.7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68" t="s">
        <v>14</v>
      </c>
      <c r="H230" s="66" t="s">
        <v>15</v>
      </c>
      <c r="I230" s="33" t="s">
        <v>16</v>
      </c>
      <c r="J230" s="17"/>
      <c r="K230" s="15"/>
    </row>
    <row r="231" spans="2:15" s="2" customFormat="1" ht="12.75" customHeight="1" x14ac:dyDescent="0.25">
      <c r="B231" s="2" t="s">
        <v>27</v>
      </c>
      <c r="C231" s="6">
        <v>27574</v>
      </c>
      <c r="D231" s="6">
        <v>6500</v>
      </c>
      <c r="E231" s="6">
        <f t="shared" ref="E231:E242" si="52">$C231*8.33%</f>
        <v>2296.9142000000002</v>
      </c>
      <c r="F231" s="6">
        <v>541</v>
      </c>
      <c r="G231" s="15">
        <f>$G$14+$G$33+$G$53+$G$73+$G$93+$G$112+$G$131+$G$150+$G$169+$G$188+$G$207+$G$226</f>
        <v>182028.28948597147</v>
      </c>
      <c r="H231" s="15">
        <f t="shared" ref="H231:H242" si="53">$E231-$F231</f>
        <v>1755.9142000000002</v>
      </c>
      <c r="I231" s="31"/>
      <c r="J231" s="16"/>
      <c r="K231" s="15">
        <f>(G231)*($H$229/12)</f>
        <v>1289.3670505256314</v>
      </c>
    </row>
    <row r="232" spans="2:15" s="2" customFormat="1" ht="12.75" customHeight="1" x14ac:dyDescent="0.25">
      <c r="B232" s="2" t="s">
        <v>28</v>
      </c>
      <c r="C232" s="6">
        <v>29993</v>
      </c>
      <c r="D232" s="6">
        <v>6500</v>
      </c>
      <c r="E232" s="6">
        <f t="shared" si="52"/>
        <v>2498.4169000000002</v>
      </c>
      <c r="F232" s="6">
        <v>541</v>
      </c>
      <c r="G232" s="15">
        <f t="shared" ref="G232:G242" si="54">$G231+$H231</f>
        <v>183784.20368597147</v>
      </c>
      <c r="H232" s="15">
        <f t="shared" si="53"/>
        <v>1957.4169000000002</v>
      </c>
      <c r="I232" s="31"/>
      <c r="J232" s="16"/>
      <c r="K232" s="15">
        <f t="shared" ref="K232:K242" si="55">(G232)*($H$229/12)</f>
        <v>1301.8047761089647</v>
      </c>
    </row>
    <row r="233" spans="2:15" s="2" customFormat="1" ht="12.75" customHeight="1" x14ac:dyDescent="0.25">
      <c r="B233" s="2" t="s">
        <v>29</v>
      </c>
      <c r="C233" s="6">
        <v>29992</v>
      </c>
      <c r="D233" s="6">
        <v>6500</v>
      </c>
      <c r="E233" s="6">
        <f t="shared" si="52"/>
        <v>2498.3335999999999</v>
      </c>
      <c r="F233" s="6">
        <v>541</v>
      </c>
      <c r="G233" s="15">
        <f t="shared" si="54"/>
        <v>185741.62058597148</v>
      </c>
      <c r="H233" s="15">
        <f t="shared" si="53"/>
        <v>1957.3335999999999</v>
      </c>
      <c r="I233" s="31"/>
      <c r="J233" s="16"/>
      <c r="K233" s="15">
        <f t="shared" si="55"/>
        <v>1315.6698124839647</v>
      </c>
    </row>
    <row r="234" spans="2:15" s="2" customFormat="1" ht="12.75" customHeight="1" x14ac:dyDescent="0.25">
      <c r="B234" s="2" t="s">
        <v>30</v>
      </c>
      <c r="C234" s="6">
        <v>29993</v>
      </c>
      <c r="D234" s="6">
        <v>6500</v>
      </c>
      <c r="E234" s="6">
        <f t="shared" si="52"/>
        <v>2498.4169000000002</v>
      </c>
      <c r="F234" s="6">
        <v>541</v>
      </c>
      <c r="G234" s="15">
        <f t="shared" si="54"/>
        <v>187698.9541859715</v>
      </c>
      <c r="H234" s="15">
        <f t="shared" si="53"/>
        <v>1957.4169000000002</v>
      </c>
      <c r="I234" s="31"/>
      <c r="J234" s="16"/>
      <c r="K234" s="15">
        <f t="shared" si="55"/>
        <v>1329.5342588172982</v>
      </c>
    </row>
    <row r="235" spans="2:15" s="2" customFormat="1" ht="12.75" customHeight="1" x14ac:dyDescent="0.25">
      <c r="B235" s="2" t="s">
        <v>31</v>
      </c>
      <c r="C235" s="6">
        <v>29992</v>
      </c>
      <c r="D235" s="6">
        <v>6500</v>
      </c>
      <c r="E235" s="6">
        <f t="shared" si="52"/>
        <v>2498.3335999999999</v>
      </c>
      <c r="F235" s="6">
        <v>541</v>
      </c>
      <c r="G235" s="15">
        <f t="shared" si="54"/>
        <v>189656.37108597151</v>
      </c>
      <c r="H235" s="15">
        <f t="shared" si="53"/>
        <v>1957.3335999999999</v>
      </c>
      <c r="I235" s="31"/>
      <c r="J235" s="16"/>
      <c r="K235" s="15">
        <f t="shared" si="55"/>
        <v>1343.3992951922983</v>
      </c>
    </row>
    <row r="236" spans="2:15" s="2" customFormat="1" ht="12.75" customHeight="1" x14ac:dyDescent="0.25">
      <c r="B236" s="2" t="s">
        <v>32</v>
      </c>
      <c r="C236" s="6">
        <v>29992</v>
      </c>
      <c r="D236" s="6">
        <v>6500</v>
      </c>
      <c r="E236" s="6">
        <f t="shared" si="52"/>
        <v>2498.3335999999999</v>
      </c>
      <c r="F236" s="6">
        <v>541</v>
      </c>
      <c r="G236" s="15">
        <f t="shared" si="54"/>
        <v>191613.70468597152</v>
      </c>
      <c r="H236" s="15">
        <f t="shared" si="53"/>
        <v>1957.3335999999999</v>
      </c>
      <c r="I236" s="31"/>
      <c r="J236" s="16"/>
      <c r="K236" s="15">
        <f t="shared" si="55"/>
        <v>1357.2637415256318</v>
      </c>
    </row>
    <row r="237" spans="2:15" s="2" customFormat="1" ht="12.75" customHeight="1" x14ac:dyDescent="0.25">
      <c r="B237" s="2" t="s">
        <v>33</v>
      </c>
      <c r="C237" s="6">
        <v>29993</v>
      </c>
      <c r="D237" s="6">
        <v>6500</v>
      </c>
      <c r="E237" s="6">
        <f t="shared" si="52"/>
        <v>2498.4169000000002</v>
      </c>
      <c r="F237" s="6">
        <v>541</v>
      </c>
      <c r="G237" s="15">
        <f t="shared" si="54"/>
        <v>193571.03828597153</v>
      </c>
      <c r="H237" s="15">
        <f t="shared" si="53"/>
        <v>1957.4169000000002</v>
      </c>
      <c r="I237" s="31"/>
      <c r="J237" s="16"/>
      <c r="K237" s="15">
        <f t="shared" si="55"/>
        <v>1371.128187858965</v>
      </c>
    </row>
    <row r="238" spans="2:15" s="2" customFormat="1" ht="12.75" customHeight="1" x14ac:dyDescent="0.25">
      <c r="B238" s="2" t="s">
        <v>17</v>
      </c>
      <c r="C238" s="6">
        <v>29992</v>
      </c>
      <c r="D238" s="6">
        <v>6500</v>
      </c>
      <c r="E238" s="6">
        <f t="shared" si="52"/>
        <v>2498.3335999999999</v>
      </c>
      <c r="F238" s="6">
        <v>541</v>
      </c>
      <c r="G238" s="15">
        <f t="shared" si="54"/>
        <v>195528.45518597154</v>
      </c>
      <c r="H238" s="15">
        <f t="shared" si="53"/>
        <v>1957.3335999999999</v>
      </c>
      <c r="I238" s="31"/>
      <c r="J238" s="16"/>
      <c r="K238" s="15">
        <f t="shared" si="55"/>
        <v>1384.9932242339653</v>
      </c>
    </row>
    <row r="239" spans="2:15" s="2" customFormat="1" ht="12.75" customHeight="1" x14ac:dyDescent="0.25">
      <c r="B239" s="2" t="s">
        <v>18</v>
      </c>
      <c r="C239" s="6">
        <v>29993</v>
      </c>
      <c r="D239" s="6">
        <v>6500</v>
      </c>
      <c r="E239" s="6">
        <f t="shared" si="52"/>
        <v>2498.4169000000002</v>
      </c>
      <c r="F239" s="6">
        <v>541</v>
      </c>
      <c r="G239" s="15">
        <f t="shared" si="54"/>
        <v>197485.78878597156</v>
      </c>
      <c r="H239" s="15">
        <f t="shared" si="53"/>
        <v>1957.4169000000002</v>
      </c>
      <c r="I239" s="31"/>
      <c r="J239" s="16"/>
      <c r="K239" s="15">
        <f t="shared" si="55"/>
        <v>1398.8576705672986</v>
      </c>
    </row>
    <row r="240" spans="2:15" s="2" customFormat="1" ht="12.75" customHeight="1" x14ac:dyDescent="0.25">
      <c r="B240" s="2" t="s">
        <v>19</v>
      </c>
      <c r="C240" s="6">
        <v>29992</v>
      </c>
      <c r="D240" s="6">
        <v>6500</v>
      </c>
      <c r="E240" s="6">
        <f t="shared" si="52"/>
        <v>2498.3335999999999</v>
      </c>
      <c r="F240" s="6">
        <v>541</v>
      </c>
      <c r="G240" s="15">
        <f t="shared" si="54"/>
        <v>199443.20568597157</v>
      </c>
      <c r="H240" s="15">
        <f t="shared" si="53"/>
        <v>1957.3335999999999</v>
      </c>
      <c r="I240" s="31"/>
      <c r="J240" s="16"/>
      <c r="K240" s="15">
        <f t="shared" si="55"/>
        <v>1412.7227069422986</v>
      </c>
    </row>
    <row r="241" spans="2:15" s="2" customFormat="1" ht="12.75" customHeight="1" x14ac:dyDescent="0.25">
      <c r="B241" s="2" t="s">
        <v>20</v>
      </c>
      <c r="C241" s="6">
        <v>31928</v>
      </c>
      <c r="D241" s="6">
        <v>6500</v>
      </c>
      <c r="E241" s="6">
        <f t="shared" si="52"/>
        <v>2659.6023999999998</v>
      </c>
      <c r="F241" s="6">
        <v>541</v>
      </c>
      <c r="G241" s="15">
        <f t="shared" si="54"/>
        <v>201400.53928597158</v>
      </c>
      <c r="H241" s="15">
        <f t="shared" si="53"/>
        <v>2118.6023999999998</v>
      </c>
      <c r="I241" s="31"/>
      <c r="J241" s="16"/>
      <c r="K241" s="15">
        <f t="shared" si="55"/>
        <v>1426.5871532756321</v>
      </c>
    </row>
    <row r="242" spans="2:15" s="2" customFormat="1" ht="12.75" customHeight="1" x14ac:dyDescent="0.25">
      <c r="B242" s="2" t="s">
        <v>21</v>
      </c>
      <c r="C242" s="6">
        <v>31928</v>
      </c>
      <c r="D242" s="6">
        <v>6500</v>
      </c>
      <c r="E242" s="6">
        <f t="shared" si="52"/>
        <v>2659.6023999999998</v>
      </c>
      <c r="F242" s="6">
        <v>541</v>
      </c>
      <c r="G242" s="15">
        <f t="shared" si="54"/>
        <v>203519.14168597158</v>
      </c>
      <c r="H242" s="15">
        <f t="shared" si="53"/>
        <v>2118.6023999999998</v>
      </c>
      <c r="I242" s="31"/>
      <c r="J242" s="16"/>
      <c r="K242" s="15">
        <f t="shared" si="55"/>
        <v>1441.5939202756322</v>
      </c>
    </row>
    <row r="243" spans="2:15" s="2" customFormat="1" ht="12.75" customHeight="1" x14ac:dyDescent="0.25">
      <c r="B243" s="7" t="s">
        <v>22</v>
      </c>
      <c r="C243" s="8">
        <f>SUM(C231:C242)</f>
        <v>361362</v>
      </c>
      <c r="D243" s="9" t="s">
        <v>23</v>
      </c>
      <c r="E243" s="8">
        <f>SUM(E231:E242)</f>
        <v>30101.454600000005</v>
      </c>
      <c r="F243" s="8">
        <f>SUM(F231:F242)</f>
        <v>6492</v>
      </c>
      <c r="G243" s="30">
        <f>SUM(G231:G242)</f>
        <v>2311471.3126316583</v>
      </c>
      <c r="H243" s="30">
        <f>SUM(H231:H242)</f>
        <v>23609.454599999997</v>
      </c>
      <c r="I243" s="38">
        <f>H229/12</f>
        <v>7.0833333333333338E-3</v>
      </c>
      <c r="J243" s="23"/>
      <c r="K243" s="30">
        <f>SUM(K231:K242)</f>
        <v>16372.921797807581</v>
      </c>
    </row>
    <row r="244" spans="2:15" s="2" customFormat="1" ht="12.75" customHeight="1" x14ac:dyDescent="0.25">
      <c r="G244" s="15"/>
      <c r="H244" s="15"/>
      <c r="I244" s="31"/>
      <c r="J244" s="16"/>
      <c r="K244" s="15"/>
    </row>
    <row r="245" spans="2:15" s="2" customFormat="1" ht="12.75" customHeight="1" x14ac:dyDescent="0.25">
      <c r="B245" s="2" t="s">
        <v>24</v>
      </c>
      <c r="C245" s="73">
        <f>G243*I243</f>
        <v>16372.921797807581</v>
      </c>
      <c r="F245" s="2" t="s">
        <v>25</v>
      </c>
      <c r="G245" s="73">
        <f>$C245+$H243</f>
        <v>39982.37639780758</v>
      </c>
      <c r="H245" s="15"/>
      <c r="I245" s="15">
        <f>SUM($I$14,$G$33,$G$53,$G$73,$G$93,$G$112,$G$131,$G$150,$G$169,$G$188,$G$207,$G$226,$G$245)</f>
        <v>222010.66588377906</v>
      </c>
      <c r="J245" s="143" t="str">
        <f>IF($K243=$C245,"Intt OK","Intt CHECK IT")</f>
        <v>Intt OK</v>
      </c>
      <c r="K245" s="15"/>
    </row>
    <row r="246" spans="2:15" ht="12.75" customHeight="1" x14ac:dyDescent="0.25">
      <c r="I246" s="135" t="str">
        <f>IF($I245=$G250,"OK","CHECK IT")</f>
        <v>OK</v>
      </c>
    </row>
    <row r="247" spans="2:15" s="2" customFormat="1" ht="12.75" customHeight="1" x14ac:dyDescent="0.25">
      <c r="B247" s="438" t="s">
        <v>2</v>
      </c>
      <c r="C247" s="438"/>
      <c r="D247" s="438"/>
      <c r="E247" s="438" t="s">
        <v>3</v>
      </c>
      <c r="F247" s="438"/>
      <c r="G247" s="66" t="s">
        <v>4</v>
      </c>
      <c r="H247" s="137" t="s">
        <v>48</v>
      </c>
      <c r="I247" s="31"/>
      <c r="J247" s="20"/>
      <c r="K247" s="15"/>
    </row>
    <row r="248" spans="2:15" s="2" customFormat="1" ht="12.75" customHeight="1" x14ac:dyDescent="0.25">
      <c r="B248" s="439" t="s">
        <v>151</v>
      </c>
      <c r="C248" s="439"/>
      <c r="D248" s="439"/>
      <c r="E248" s="439" t="s">
        <v>149</v>
      </c>
      <c r="F248" s="439"/>
      <c r="G248" s="67" t="s">
        <v>150</v>
      </c>
      <c r="H248" s="55">
        <v>8.5000000000000006E-2</v>
      </c>
      <c r="I248" s="32"/>
      <c r="J248" s="18"/>
      <c r="K248" s="15"/>
      <c r="O248" s="82"/>
    </row>
    <row r="249" spans="2:15" s="2" customFormat="1" ht="12.7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68" t="s">
        <v>14</v>
      </c>
      <c r="H249" s="66" t="s">
        <v>15</v>
      </c>
      <c r="I249" s="33" t="s">
        <v>16</v>
      </c>
      <c r="J249" s="17"/>
      <c r="K249" s="15"/>
    </row>
    <row r="250" spans="2:15" s="2" customFormat="1" ht="12.75" customHeight="1" x14ac:dyDescent="0.25">
      <c r="B250" s="2" t="s">
        <v>27</v>
      </c>
      <c r="C250" s="6">
        <v>31928</v>
      </c>
      <c r="D250" s="6">
        <v>6500</v>
      </c>
      <c r="E250" s="6">
        <f t="shared" ref="E250:E261" si="56">$C250*8.33%</f>
        <v>2659.6023999999998</v>
      </c>
      <c r="F250" s="6">
        <v>541</v>
      </c>
      <c r="G250" s="15">
        <f>$G$14+$G$33+$G$53+$G$73+$G$93+$G$112+$G$131+$G$150+$G$169+$G$188+$G$207+$G$226+$G$245</f>
        <v>222010.66588377906</v>
      </c>
      <c r="H250" s="15">
        <f t="shared" ref="H250:H261" si="57">$E250-$F250</f>
        <v>2118.6023999999998</v>
      </c>
      <c r="I250" s="31"/>
      <c r="J250" s="16"/>
      <c r="K250" s="15">
        <f>(G250)*($H$248/12)</f>
        <v>1572.5755500101018</v>
      </c>
    </row>
    <row r="251" spans="2:15" s="2" customFormat="1" ht="12.75" customHeight="1" x14ac:dyDescent="0.25">
      <c r="B251" s="2" t="s">
        <v>28</v>
      </c>
      <c r="C251" s="6">
        <v>31928</v>
      </c>
      <c r="D251" s="6">
        <v>6500</v>
      </c>
      <c r="E251" s="6">
        <f t="shared" si="56"/>
        <v>2659.6023999999998</v>
      </c>
      <c r="F251" s="6">
        <v>541</v>
      </c>
      <c r="G251" s="15">
        <f t="shared" ref="G251:G261" si="58">$G250+$H250</f>
        <v>224129.26828377906</v>
      </c>
      <c r="H251" s="15">
        <f t="shared" si="57"/>
        <v>2118.6023999999998</v>
      </c>
      <c r="I251" s="31"/>
      <c r="J251" s="16"/>
      <c r="K251" s="15">
        <f t="shared" ref="K251:K261" si="59">(G251)*($H$248/12)</f>
        <v>1587.5823170101019</v>
      </c>
    </row>
    <row r="252" spans="2:15" s="2" customFormat="1" ht="12.75" customHeight="1" x14ac:dyDescent="0.25">
      <c r="B252" s="2" t="s">
        <v>29</v>
      </c>
      <c r="C252" s="6">
        <v>31928</v>
      </c>
      <c r="D252" s="6">
        <v>6500</v>
      </c>
      <c r="E252" s="6">
        <f t="shared" si="56"/>
        <v>2659.6023999999998</v>
      </c>
      <c r="F252" s="6">
        <v>541</v>
      </c>
      <c r="G252" s="15">
        <f t="shared" si="58"/>
        <v>226247.87068377907</v>
      </c>
      <c r="H252" s="15">
        <f t="shared" si="57"/>
        <v>2118.6023999999998</v>
      </c>
      <c r="I252" s="31"/>
      <c r="J252" s="16"/>
      <c r="K252" s="15">
        <f t="shared" si="59"/>
        <v>1602.5890840101019</v>
      </c>
    </row>
    <row r="253" spans="2:15" s="2" customFormat="1" ht="12.75" customHeight="1" x14ac:dyDescent="0.25">
      <c r="B253" s="2" t="s">
        <v>30</v>
      </c>
      <c r="C253" s="6">
        <v>33413</v>
      </c>
      <c r="D253" s="6">
        <v>6500</v>
      </c>
      <c r="E253" s="6">
        <f t="shared" si="56"/>
        <v>2783.3029000000001</v>
      </c>
      <c r="F253" s="6">
        <v>541</v>
      </c>
      <c r="G253" s="15">
        <f t="shared" si="58"/>
        <v>228366.47308377907</v>
      </c>
      <c r="H253" s="15">
        <f t="shared" si="57"/>
        <v>2242.3029000000001</v>
      </c>
      <c r="I253" s="31"/>
      <c r="J253" s="16"/>
      <c r="K253" s="15">
        <f t="shared" si="59"/>
        <v>1617.5958510101018</v>
      </c>
    </row>
    <row r="254" spans="2:15" s="2" customFormat="1" ht="12.75" customHeight="1" x14ac:dyDescent="0.25">
      <c r="B254" s="2" t="s">
        <v>31</v>
      </c>
      <c r="C254" s="6">
        <v>33413</v>
      </c>
      <c r="D254" s="6">
        <v>6500</v>
      </c>
      <c r="E254" s="6">
        <f t="shared" si="56"/>
        <v>2783.3029000000001</v>
      </c>
      <c r="F254" s="6">
        <v>541</v>
      </c>
      <c r="G254" s="15">
        <f t="shared" si="58"/>
        <v>230608.77598377908</v>
      </c>
      <c r="H254" s="15">
        <f t="shared" si="57"/>
        <v>2242.3029000000001</v>
      </c>
      <c r="I254" s="31"/>
      <c r="J254" s="16"/>
      <c r="K254" s="15">
        <f t="shared" si="59"/>
        <v>1633.478829885102</v>
      </c>
    </row>
    <row r="255" spans="2:15" s="2" customFormat="1" ht="12.75" customHeight="1" x14ac:dyDescent="0.25">
      <c r="B255" s="2" t="s">
        <v>32</v>
      </c>
      <c r="C255" s="6">
        <v>33413</v>
      </c>
      <c r="D255" s="6">
        <v>6500</v>
      </c>
      <c r="E255" s="6">
        <f t="shared" si="56"/>
        <v>2783.3029000000001</v>
      </c>
      <c r="F255" s="6">
        <v>541</v>
      </c>
      <c r="G255" s="15">
        <f t="shared" si="58"/>
        <v>232851.07888377909</v>
      </c>
      <c r="H255" s="15">
        <f t="shared" si="57"/>
        <v>2242.3029000000001</v>
      </c>
      <c r="I255" s="31"/>
      <c r="J255" s="16"/>
      <c r="K255" s="15">
        <f t="shared" si="59"/>
        <v>1649.3618087601019</v>
      </c>
    </row>
    <row r="256" spans="2:15" s="2" customFormat="1" ht="12.75" customHeight="1" x14ac:dyDescent="0.25">
      <c r="B256" s="2" t="s">
        <v>33</v>
      </c>
      <c r="C256" s="6">
        <v>33413</v>
      </c>
      <c r="D256" s="6">
        <v>6500</v>
      </c>
      <c r="E256" s="6">
        <f t="shared" si="56"/>
        <v>2783.3029000000001</v>
      </c>
      <c r="F256" s="6">
        <v>541</v>
      </c>
      <c r="G256" s="15">
        <f t="shared" si="58"/>
        <v>235093.3817837791</v>
      </c>
      <c r="H256" s="15">
        <f t="shared" si="57"/>
        <v>2242.3029000000001</v>
      </c>
      <c r="I256" s="31"/>
      <c r="J256" s="16"/>
      <c r="K256" s="15">
        <f t="shared" si="59"/>
        <v>1665.2447876351021</v>
      </c>
    </row>
    <row r="257" spans="1:15" s="2" customFormat="1" ht="12.75" customHeight="1" x14ac:dyDescent="0.25">
      <c r="B257" s="2" t="s">
        <v>17</v>
      </c>
      <c r="C257" s="6">
        <v>33413</v>
      </c>
      <c r="D257" s="6">
        <v>6500</v>
      </c>
      <c r="E257" s="6">
        <f t="shared" si="56"/>
        <v>2783.3029000000001</v>
      </c>
      <c r="F257" s="6">
        <v>541</v>
      </c>
      <c r="G257" s="15">
        <f t="shared" si="58"/>
        <v>237335.68468377911</v>
      </c>
      <c r="H257" s="15">
        <f t="shared" si="57"/>
        <v>2242.3029000000001</v>
      </c>
      <c r="I257" s="31"/>
      <c r="J257" s="16"/>
      <c r="K257" s="15">
        <f t="shared" si="59"/>
        <v>1681.1277665101022</v>
      </c>
    </row>
    <row r="258" spans="1:15" s="2" customFormat="1" ht="12.75" customHeight="1" x14ac:dyDescent="0.25">
      <c r="B258" s="2" t="s">
        <v>18</v>
      </c>
      <c r="C258" s="6">
        <v>34898</v>
      </c>
      <c r="D258" s="6">
        <v>6500</v>
      </c>
      <c r="E258" s="6">
        <f t="shared" si="56"/>
        <v>2907.0034000000001</v>
      </c>
      <c r="F258" s="6">
        <v>541</v>
      </c>
      <c r="G258" s="15">
        <f t="shared" si="58"/>
        <v>239577.98758377912</v>
      </c>
      <c r="H258" s="15">
        <f t="shared" si="57"/>
        <v>2366.0034000000001</v>
      </c>
      <c r="I258" s="31"/>
      <c r="J258" s="16"/>
      <c r="K258" s="15">
        <f t="shared" si="59"/>
        <v>1697.0107453851022</v>
      </c>
    </row>
    <row r="259" spans="1:15" s="2" customFormat="1" ht="12.75" customHeight="1" x14ac:dyDescent="0.25">
      <c r="B259" s="2" t="s">
        <v>19</v>
      </c>
      <c r="C259" s="6">
        <v>34898</v>
      </c>
      <c r="D259" s="6">
        <v>6500</v>
      </c>
      <c r="E259" s="6">
        <f t="shared" si="56"/>
        <v>2907.0034000000001</v>
      </c>
      <c r="F259" s="6">
        <v>541</v>
      </c>
      <c r="G259" s="15">
        <f t="shared" si="58"/>
        <v>241943.99098377911</v>
      </c>
      <c r="H259" s="15">
        <f t="shared" si="57"/>
        <v>2366.0034000000001</v>
      </c>
      <c r="I259" s="31"/>
      <c r="J259" s="16"/>
      <c r="K259" s="15">
        <f t="shared" si="59"/>
        <v>1713.7699361351022</v>
      </c>
    </row>
    <row r="260" spans="1:15" s="2" customFormat="1" ht="12.75" customHeight="1" x14ac:dyDescent="0.25">
      <c r="B260" s="2" t="s">
        <v>20</v>
      </c>
      <c r="C260" s="6">
        <v>35691</v>
      </c>
      <c r="D260" s="6">
        <v>6500</v>
      </c>
      <c r="E260" s="6">
        <f t="shared" si="56"/>
        <v>2973.0603000000001</v>
      </c>
      <c r="F260" s="6">
        <v>541</v>
      </c>
      <c r="G260" s="15">
        <f t="shared" si="58"/>
        <v>244309.99438377909</v>
      </c>
      <c r="H260" s="15">
        <f t="shared" si="57"/>
        <v>2432.0603000000001</v>
      </c>
      <c r="I260" s="31"/>
      <c r="J260" s="16"/>
      <c r="K260" s="15">
        <f t="shared" si="59"/>
        <v>1730.529126885102</v>
      </c>
    </row>
    <row r="261" spans="1:15" s="2" customFormat="1" ht="12.75" customHeight="1" x14ac:dyDescent="0.25">
      <c r="B261" s="2" t="s">
        <v>21</v>
      </c>
      <c r="C261" s="6">
        <v>35691</v>
      </c>
      <c r="D261" s="6">
        <v>6500</v>
      </c>
      <c r="E261" s="6">
        <f t="shared" si="56"/>
        <v>2973.0603000000001</v>
      </c>
      <c r="F261" s="6">
        <v>541</v>
      </c>
      <c r="G261" s="15">
        <f t="shared" si="58"/>
        <v>246742.0546837791</v>
      </c>
      <c r="H261" s="15">
        <f t="shared" si="57"/>
        <v>2432.0603000000001</v>
      </c>
      <c r="I261" s="31"/>
      <c r="J261" s="16"/>
      <c r="K261" s="15">
        <f t="shared" si="59"/>
        <v>1747.7562206767689</v>
      </c>
    </row>
    <row r="262" spans="1:15" s="2" customFormat="1" ht="12.75" customHeight="1" x14ac:dyDescent="0.25">
      <c r="B262" s="7" t="s">
        <v>22</v>
      </c>
      <c r="C262" s="8">
        <f>SUM(C250:C261)</f>
        <v>404027</v>
      </c>
      <c r="D262" s="9" t="s">
        <v>23</v>
      </c>
      <c r="E262" s="8">
        <f>SUM(E250:E261)</f>
        <v>33655.449100000005</v>
      </c>
      <c r="F262" s="8">
        <f>SUM(F250:F261)</f>
        <v>6492</v>
      </c>
      <c r="G262" s="30">
        <f>SUM(G250:G261)</f>
        <v>2809217.2269053482</v>
      </c>
      <c r="H262" s="30">
        <f>SUM(H250:H261)</f>
        <v>27163.449100000005</v>
      </c>
      <c r="I262" s="38">
        <f>H248/12</f>
        <v>7.0833333333333338E-3</v>
      </c>
      <c r="J262" s="23"/>
      <c r="K262" s="30">
        <f>SUM(K250:K261)</f>
        <v>19898.622023912889</v>
      </c>
    </row>
    <row r="263" spans="1:15" s="2" customFormat="1" ht="12.75" customHeight="1" x14ac:dyDescent="0.25">
      <c r="G263" s="15"/>
      <c r="H263" s="15"/>
      <c r="I263" s="31"/>
      <c r="J263" s="16"/>
      <c r="K263" s="15"/>
    </row>
    <row r="264" spans="1:15" s="2" customFormat="1" ht="12.75" customHeight="1" x14ac:dyDescent="0.25">
      <c r="B264" s="2" t="s">
        <v>24</v>
      </c>
      <c r="C264" s="73">
        <f>G262*I262</f>
        <v>19898.622023912885</v>
      </c>
      <c r="F264" s="2" t="s">
        <v>25</v>
      </c>
      <c r="G264" s="73">
        <f>$C264+$H262</f>
        <v>47062.071123912887</v>
      </c>
      <c r="H264" s="15"/>
      <c r="I264" s="15">
        <f>SUM($I$14,$G$33,$G$53,$G$73,$G$93,$G$112,$G$131,$G$150,$G$169,$G$188,$G$207,$G$226,$G$245,$G$264)</f>
        <v>269072.73700769193</v>
      </c>
      <c r="J264" s="143" t="str">
        <f>IF($K262=$C264,"Intt OK","Intt CHECK IT")</f>
        <v>Intt OK</v>
      </c>
      <c r="K264" s="15"/>
    </row>
    <row r="265" spans="1:15" ht="12.75" customHeight="1" x14ac:dyDescent="0.25">
      <c r="I265" s="135" t="str">
        <f>IF($I264=$G269,"OK","CHECK IT")</f>
        <v>OK</v>
      </c>
    </row>
    <row r="266" spans="1:15" ht="12.75" customHeight="1" x14ac:dyDescent="0.25">
      <c r="A266" s="2"/>
      <c r="B266" s="438" t="s">
        <v>2</v>
      </c>
      <c r="C266" s="438"/>
      <c r="D266" s="438"/>
      <c r="E266" s="438" t="s">
        <v>3</v>
      </c>
      <c r="F266" s="438"/>
      <c r="G266" s="66" t="s">
        <v>4</v>
      </c>
      <c r="H266" s="137" t="s">
        <v>49</v>
      </c>
      <c r="I266" s="31"/>
      <c r="J266" s="2"/>
    </row>
    <row r="267" spans="1:15" s="2" customFormat="1" ht="12.75" customHeight="1" x14ac:dyDescent="0.25">
      <c r="B267" s="439" t="s">
        <v>151</v>
      </c>
      <c r="C267" s="439"/>
      <c r="D267" s="439"/>
      <c r="E267" s="439" t="s">
        <v>149</v>
      </c>
      <c r="F267" s="439"/>
      <c r="G267" s="67" t="s">
        <v>150</v>
      </c>
      <c r="H267" s="55">
        <v>8.5000000000000006E-2</v>
      </c>
      <c r="I267" s="32"/>
      <c r="J267" s="18"/>
      <c r="K267" s="15"/>
      <c r="O267" s="82"/>
    </row>
    <row r="268" spans="1:15" ht="12.75" customHeight="1" x14ac:dyDescent="0.25">
      <c r="A268" s="2"/>
      <c r="B268" s="3" t="s">
        <v>9</v>
      </c>
      <c r="C268" s="5" t="s">
        <v>10</v>
      </c>
      <c r="D268" s="3" t="s">
        <v>11</v>
      </c>
      <c r="E268" s="5" t="s">
        <v>12</v>
      </c>
      <c r="F268" s="3" t="s">
        <v>13</v>
      </c>
      <c r="G268" s="68" t="s">
        <v>14</v>
      </c>
      <c r="H268" s="66" t="s">
        <v>15</v>
      </c>
      <c r="I268" s="3" t="s">
        <v>16</v>
      </c>
      <c r="J268" s="2"/>
    </row>
    <row r="269" spans="1:15" ht="12.75" customHeight="1" x14ac:dyDescent="0.25">
      <c r="A269" s="2"/>
      <c r="B269" s="2" t="s">
        <v>27</v>
      </c>
      <c r="C269" s="6">
        <v>37210</v>
      </c>
      <c r="D269" s="6">
        <v>6500</v>
      </c>
      <c r="E269" s="6">
        <f t="shared" ref="E269:E281" si="60">$C269*8.33%</f>
        <v>3099.5929999999998</v>
      </c>
      <c r="F269" s="6">
        <v>541</v>
      </c>
      <c r="G269" s="15">
        <f>$G$14+$G$33+$G$53+$G$73+$G$93+$G$112+$G$131+$G$150+$G$169+$G$188+$G$207+$G$226+$G$245+$G$264</f>
        <v>269072.73700769193</v>
      </c>
      <c r="H269" s="15">
        <f t="shared" ref="H269:H281" si="61">$E269-$F269</f>
        <v>2558.5929999999998</v>
      </c>
      <c r="I269" s="31"/>
      <c r="K269" s="15">
        <f>(G269)*($H$267/12)</f>
        <v>1905.931887137818</v>
      </c>
    </row>
    <row r="270" spans="1:15" ht="12.75" customHeight="1" x14ac:dyDescent="0.25">
      <c r="A270" s="2"/>
      <c r="B270" s="2" t="s">
        <v>28</v>
      </c>
      <c r="C270" s="6">
        <v>46783</v>
      </c>
      <c r="D270" s="6">
        <v>6500</v>
      </c>
      <c r="E270" s="6">
        <f t="shared" si="60"/>
        <v>3897.0239000000001</v>
      </c>
      <c r="F270" s="6">
        <v>541</v>
      </c>
      <c r="G270" s="15">
        <f t="shared" ref="G270:G281" si="62">$G269+$H269</f>
        <v>271631.33000769193</v>
      </c>
      <c r="H270" s="15">
        <f t="shared" si="61"/>
        <v>3356.0239000000001</v>
      </c>
      <c r="I270" s="31"/>
      <c r="K270" s="15">
        <f t="shared" ref="K270:K281" si="63">(G270)*($H$267/12)</f>
        <v>1924.0552542211512</v>
      </c>
    </row>
    <row r="271" spans="1:15" ht="12.75" customHeight="1" x14ac:dyDescent="0.25">
      <c r="A271" s="2"/>
      <c r="B271" s="2" t="s">
        <v>119</v>
      </c>
      <c r="C271" s="6">
        <v>34690</v>
      </c>
      <c r="D271" s="6">
        <v>6500</v>
      </c>
      <c r="E271" s="6">
        <f t="shared" si="60"/>
        <v>2889.6770000000001</v>
      </c>
      <c r="F271" s="6">
        <v>0</v>
      </c>
      <c r="G271" s="15">
        <f t="shared" si="62"/>
        <v>274987.3539076919</v>
      </c>
      <c r="H271" s="15">
        <f t="shared" si="61"/>
        <v>2889.6770000000001</v>
      </c>
      <c r="I271" s="31"/>
      <c r="K271" s="15">
        <f t="shared" si="63"/>
        <v>1947.8270901794845</v>
      </c>
    </row>
    <row r="272" spans="1:15" ht="12.75" customHeight="1" x14ac:dyDescent="0.25">
      <c r="A272" s="2"/>
      <c r="B272" s="2" t="s">
        <v>29</v>
      </c>
      <c r="C272" s="6">
        <v>46783</v>
      </c>
      <c r="D272" s="6">
        <v>6500</v>
      </c>
      <c r="E272" s="6">
        <f t="shared" si="60"/>
        <v>3897.0239000000001</v>
      </c>
      <c r="F272" s="6">
        <v>541</v>
      </c>
      <c r="G272" s="15">
        <f t="shared" si="62"/>
        <v>277877.03090769192</v>
      </c>
      <c r="H272" s="15">
        <f t="shared" si="61"/>
        <v>3356.0239000000001</v>
      </c>
      <c r="I272" s="31"/>
      <c r="K272" s="15">
        <f t="shared" si="63"/>
        <v>1968.2956355961512</v>
      </c>
    </row>
    <row r="273" spans="1:15" ht="12.75" customHeight="1" x14ac:dyDescent="0.25">
      <c r="A273" s="2"/>
      <c r="B273" s="2" t="s">
        <v>30</v>
      </c>
      <c r="C273" s="6">
        <v>46783</v>
      </c>
      <c r="D273" s="6">
        <v>6500</v>
      </c>
      <c r="E273" s="6">
        <f t="shared" si="60"/>
        <v>3897.0239000000001</v>
      </c>
      <c r="F273" s="6">
        <v>541</v>
      </c>
      <c r="G273" s="15">
        <f t="shared" si="62"/>
        <v>281233.05480769195</v>
      </c>
      <c r="H273" s="15">
        <f t="shared" si="61"/>
        <v>3356.0239000000001</v>
      </c>
      <c r="I273" s="31"/>
      <c r="K273" s="15">
        <f t="shared" si="63"/>
        <v>1992.0674715544849</v>
      </c>
    </row>
    <row r="274" spans="1:15" ht="12.75" customHeight="1" x14ac:dyDescent="0.25">
      <c r="A274" s="2"/>
      <c r="B274" s="2" t="s">
        <v>31</v>
      </c>
      <c r="C274" s="6">
        <v>48186</v>
      </c>
      <c r="D274" s="6">
        <v>6500</v>
      </c>
      <c r="E274" s="6">
        <f t="shared" si="60"/>
        <v>4013.8937999999998</v>
      </c>
      <c r="F274" s="6">
        <v>541</v>
      </c>
      <c r="G274" s="15">
        <f t="shared" si="62"/>
        <v>284589.07870769198</v>
      </c>
      <c r="H274" s="15">
        <f t="shared" si="61"/>
        <v>3472.8937999999998</v>
      </c>
      <c r="I274" s="31"/>
      <c r="K274" s="15">
        <f t="shared" si="63"/>
        <v>2015.8393075128183</v>
      </c>
    </row>
    <row r="275" spans="1:15" ht="12.75" customHeight="1" x14ac:dyDescent="0.25">
      <c r="A275" s="2"/>
      <c r="B275" s="2" t="s">
        <v>32</v>
      </c>
      <c r="C275" s="6">
        <v>48186</v>
      </c>
      <c r="D275" s="6">
        <v>6500</v>
      </c>
      <c r="E275" s="6">
        <f t="shared" si="60"/>
        <v>4013.8937999999998</v>
      </c>
      <c r="F275" s="6">
        <v>541</v>
      </c>
      <c r="G275" s="15">
        <f t="shared" si="62"/>
        <v>288061.972507692</v>
      </c>
      <c r="H275" s="15">
        <f t="shared" si="61"/>
        <v>3472.8937999999998</v>
      </c>
      <c r="I275" s="31"/>
      <c r="K275" s="15">
        <f t="shared" si="63"/>
        <v>2040.4389719294852</v>
      </c>
    </row>
    <row r="276" spans="1:15" ht="12.75" customHeight="1" x14ac:dyDescent="0.25">
      <c r="A276" s="2"/>
      <c r="B276" s="2" t="s">
        <v>33</v>
      </c>
      <c r="C276" s="6">
        <v>48186</v>
      </c>
      <c r="D276" s="6">
        <v>6500</v>
      </c>
      <c r="E276" s="6">
        <f t="shared" si="60"/>
        <v>4013.8937999999998</v>
      </c>
      <c r="F276" s="6">
        <v>541</v>
      </c>
      <c r="G276" s="15">
        <f t="shared" si="62"/>
        <v>291534.86630769202</v>
      </c>
      <c r="H276" s="15">
        <f t="shared" si="61"/>
        <v>3472.8937999999998</v>
      </c>
      <c r="I276" s="31"/>
      <c r="K276" s="15">
        <f t="shared" si="63"/>
        <v>2065.0386363461521</v>
      </c>
    </row>
    <row r="277" spans="1:15" ht="12.75" customHeight="1" x14ac:dyDescent="0.25">
      <c r="A277" s="2"/>
      <c r="B277" s="2" t="s">
        <v>17</v>
      </c>
      <c r="C277" s="6">
        <v>48186</v>
      </c>
      <c r="D277" s="6">
        <v>6500</v>
      </c>
      <c r="E277" s="6">
        <f t="shared" si="60"/>
        <v>4013.8937999999998</v>
      </c>
      <c r="F277" s="6">
        <v>541</v>
      </c>
      <c r="G277" s="15">
        <f t="shared" si="62"/>
        <v>295007.76010769204</v>
      </c>
      <c r="H277" s="15">
        <f t="shared" si="61"/>
        <v>3472.8937999999998</v>
      </c>
      <c r="I277" s="31"/>
      <c r="K277" s="15">
        <f t="shared" si="63"/>
        <v>2089.6383007628187</v>
      </c>
    </row>
    <row r="278" spans="1:15" ht="12.75" customHeight="1" x14ac:dyDescent="0.25">
      <c r="A278" s="2"/>
      <c r="B278" s="2" t="s">
        <v>18</v>
      </c>
      <c r="C278" s="6">
        <v>48186</v>
      </c>
      <c r="D278" s="6">
        <v>6500</v>
      </c>
      <c r="E278" s="6">
        <f t="shared" si="60"/>
        <v>4013.8937999999998</v>
      </c>
      <c r="F278" s="6">
        <v>541</v>
      </c>
      <c r="G278" s="15">
        <f t="shared" si="62"/>
        <v>298480.65390769206</v>
      </c>
      <c r="H278" s="15">
        <f t="shared" si="61"/>
        <v>3472.8937999999998</v>
      </c>
      <c r="I278" s="31"/>
      <c r="K278" s="15">
        <f t="shared" si="63"/>
        <v>2114.2379651794854</v>
      </c>
    </row>
    <row r="279" spans="1:15" ht="12.75" customHeight="1" x14ac:dyDescent="0.25">
      <c r="A279" s="2"/>
      <c r="B279" s="2" t="s">
        <v>19</v>
      </c>
      <c r="C279" s="6">
        <v>50679</v>
      </c>
      <c r="D279" s="6">
        <v>6500</v>
      </c>
      <c r="E279" s="6">
        <f t="shared" si="60"/>
        <v>4221.5607</v>
      </c>
      <c r="F279" s="6">
        <v>541</v>
      </c>
      <c r="G279" s="15">
        <f t="shared" si="62"/>
        <v>301953.54770769208</v>
      </c>
      <c r="H279" s="15">
        <f t="shared" si="61"/>
        <v>3680.5607</v>
      </c>
      <c r="I279" s="31"/>
      <c r="K279" s="15">
        <f t="shared" si="63"/>
        <v>2138.8376295961525</v>
      </c>
    </row>
    <row r="280" spans="1:15" ht="12.75" customHeight="1" x14ac:dyDescent="0.25">
      <c r="A280" s="2"/>
      <c r="B280" s="2" t="s">
        <v>20</v>
      </c>
      <c r="C280" s="6">
        <v>50679</v>
      </c>
      <c r="D280" s="6">
        <v>6500</v>
      </c>
      <c r="E280" s="6">
        <f t="shared" si="60"/>
        <v>4221.5607</v>
      </c>
      <c r="F280" s="6">
        <v>541</v>
      </c>
      <c r="G280" s="15">
        <f t="shared" si="62"/>
        <v>305634.10840769205</v>
      </c>
      <c r="H280" s="15">
        <f t="shared" si="61"/>
        <v>3680.5607</v>
      </c>
      <c r="I280" s="31"/>
      <c r="K280" s="15">
        <f t="shared" si="63"/>
        <v>2164.908267887819</v>
      </c>
    </row>
    <row r="281" spans="1:15" ht="12.75" customHeight="1" x14ac:dyDescent="0.25">
      <c r="A281" s="2"/>
      <c r="B281" s="2" t="s">
        <v>21</v>
      </c>
      <c r="C281" s="6">
        <v>50679</v>
      </c>
      <c r="D281" s="6">
        <v>6500</v>
      </c>
      <c r="E281" s="6">
        <f t="shared" si="60"/>
        <v>4221.5607</v>
      </c>
      <c r="F281" s="6">
        <v>541</v>
      </c>
      <c r="G281" s="15">
        <f t="shared" si="62"/>
        <v>309314.66910769203</v>
      </c>
      <c r="H281" s="15">
        <f t="shared" si="61"/>
        <v>3680.5607</v>
      </c>
      <c r="K281" s="15">
        <f t="shared" si="63"/>
        <v>2190.9789061794854</v>
      </c>
    </row>
    <row r="282" spans="1:15" ht="12.75" customHeight="1" x14ac:dyDescent="0.25">
      <c r="A282" s="2"/>
      <c r="B282" s="7" t="s">
        <v>22</v>
      </c>
      <c r="C282" s="8">
        <f>SUM(C269:C281)</f>
        <v>605216</v>
      </c>
      <c r="D282" s="9" t="s">
        <v>23</v>
      </c>
      <c r="E282" s="8">
        <f>SUM(E269:E281)</f>
        <v>50414.4928</v>
      </c>
      <c r="F282" s="8">
        <f>SUM(F269:F281)</f>
        <v>6492</v>
      </c>
      <c r="G282" s="30">
        <f>SUM(G269:G281)</f>
        <v>3749378.1633999953</v>
      </c>
      <c r="H282" s="30">
        <f>SUM(H269:H281)</f>
        <v>43922.4928</v>
      </c>
      <c r="I282" s="38">
        <f>H267/12</f>
        <v>7.0833333333333338E-3</v>
      </c>
      <c r="J282" s="23"/>
      <c r="K282" s="30">
        <f>SUM(K269:K281)</f>
        <v>26558.095324083304</v>
      </c>
    </row>
    <row r="283" spans="1:15" ht="12.75" customHeight="1" x14ac:dyDescent="0.25">
      <c r="A283" s="2"/>
      <c r="B283" s="2"/>
      <c r="C283" s="2"/>
      <c r="D283" s="2"/>
      <c r="E283" s="2"/>
      <c r="F283" s="2"/>
      <c r="G283" s="15"/>
      <c r="H283" s="15"/>
      <c r="I283" s="31"/>
      <c r="K283" s="15"/>
    </row>
    <row r="284" spans="1:15" ht="12.75" customHeight="1" x14ac:dyDescent="0.25">
      <c r="A284" s="2"/>
      <c r="B284" s="2" t="s">
        <v>24</v>
      </c>
      <c r="C284" s="10">
        <f>G282*I282</f>
        <v>26558.095324083301</v>
      </c>
      <c r="D284" s="2"/>
      <c r="E284" s="2"/>
      <c r="F284" s="2" t="s">
        <v>25</v>
      </c>
      <c r="G284" s="73">
        <f>$C284+$H282</f>
        <v>70480.588124083297</v>
      </c>
      <c r="H284" s="15"/>
      <c r="I284" s="15">
        <f>SUM($I$14,$G$33,$G$53,$G$73,$G$93,$G$112,$G$131,$G$150,$G$169,$G$188,$G$207,$G$226,$G$245,$G$264,$G$284)</f>
        <v>339553.32513177523</v>
      </c>
      <c r="J284" s="143" t="str">
        <f>IF($K282=$C284,"Intt OK","Intt CHECK IT")</f>
        <v>Intt OK</v>
      </c>
      <c r="K284" s="15"/>
    </row>
    <row r="285" spans="1:15" ht="12.75" customHeight="1" x14ac:dyDescent="0.25">
      <c r="I285" s="135" t="str">
        <f>IF($I284=$G289,"OK","CHECK IT")</f>
        <v>OK</v>
      </c>
      <c r="J285" s="2"/>
    </row>
    <row r="286" spans="1:15" ht="12.75" customHeight="1" x14ac:dyDescent="0.25">
      <c r="A286" s="2"/>
      <c r="B286" s="438" t="s">
        <v>2</v>
      </c>
      <c r="C286" s="438"/>
      <c r="D286" s="438"/>
      <c r="E286" s="438" t="s">
        <v>3</v>
      </c>
      <c r="F286" s="438"/>
      <c r="G286" s="66" t="s">
        <v>4</v>
      </c>
      <c r="H286" s="137" t="s">
        <v>50</v>
      </c>
      <c r="I286" s="38"/>
      <c r="J286" s="2"/>
    </row>
    <row r="287" spans="1:15" s="2" customFormat="1" ht="12.75" customHeight="1" x14ac:dyDescent="0.25">
      <c r="B287" s="439" t="s">
        <v>151</v>
      </c>
      <c r="C287" s="439"/>
      <c r="D287" s="439"/>
      <c r="E287" s="439" t="s">
        <v>149</v>
      </c>
      <c r="F287" s="439"/>
      <c r="G287" s="67" t="s">
        <v>150</v>
      </c>
      <c r="H287" s="55">
        <v>9.5000000000000001E-2</v>
      </c>
      <c r="I287" s="32"/>
      <c r="J287" s="18"/>
      <c r="K287" s="15"/>
      <c r="O287" s="82"/>
    </row>
    <row r="288" spans="1:15" ht="12.75" customHeight="1" x14ac:dyDescent="0.25">
      <c r="A288" s="2"/>
      <c r="B288" s="3" t="s">
        <v>9</v>
      </c>
      <c r="C288" s="5" t="s">
        <v>10</v>
      </c>
      <c r="D288" s="3" t="s">
        <v>11</v>
      </c>
      <c r="E288" s="5" t="s">
        <v>12</v>
      </c>
      <c r="F288" s="3" t="s">
        <v>13</v>
      </c>
      <c r="G288" s="68" t="s">
        <v>14</v>
      </c>
      <c r="H288" s="66" t="s">
        <v>15</v>
      </c>
      <c r="I288" s="3" t="s">
        <v>16</v>
      </c>
      <c r="J288" s="2"/>
    </row>
    <row r="289" spans="1:11" ht="12.75" customHeight="1" x14ac:dyDescent="0.25">
      <c r="A289" s="2"/>
      <c r="B289" s="2" t="s">
        <v>27</v>
      </c>
      <c r="C289" s="6">
        <v>50679</v>
      </c>
      <c r="D289" s="6">
        <v>6500</v>
      </c>
      <c r="E289" s="6">
        <f t="shared" ref="E289:E301" si="64">$C289*8.33%</f>
        <v>4221.5607</v>
      </c>
      <c r="F289" s="6">
        <v>541</v>
      </c>
      <c r="G289" s="15">
        <f>$G$14+$G$33+$G$53+$G$73+$G$93+$G$112+$G$131+$G$150+$G$169+$G$188+$G$207+$G$226+$G$245+$G$264+$G$284</f>
        <v>339553.32513177523</v>
      </c>
      <c r="H289" s="15">
        <f t="shared" ref="H289:H301" si="65">$E289-$F289</f>
        <v>3680.5607</v>
      </c>
      <c r="I289" s="31"/>
      <c r="K289" s="15">
        <f>(G289)*($H$287/12)</f>
        <v>2688.1304906265541</v>
      </c>
    </row>
    <row r="290" spans="1:11" ht="12.75" customHeight="1" x14ac:dyDescent="0.25">
      <c r="A290" s="2"/>
      <c r="B290" s="2" t="s">
        <v>119</v>
      </c>
      <c r="C290" s="6">
        <v>34690</v>
      </c>
      <c r="D290" s="6">
        <v>6500</v>
      </c>
      <c r="E290" s="6">
        <f t="shared" si="64"/>
        <v>2889.6770000000001</v>
      </c>
      <c r="F290" s="6">
        <v>0</v>
      </c>
      <c r="G290" s="15">
        <f>$G$14+$G$33+$G$53+$G$73+$G$93+$G$112+$G$131+$G$150+$G$169+$G$188+$G$207+$G$226+$G$245+$G$264+$G$284</f>
        <v>339553.32513177523</v>
      </c>
      <c r="H290" s="15">
        <f t="shared" si="65"/>
        <v>2889.6770000000001</v>
      </c>
      <c r="I290" s="31"/>
      <c r="K290" s="15">
        <f>(G290)*($H$287/12)</f>
        <v>2688.1304906265541</v>
      </c>
    </row>
    <row r="291" spans="1:11" ht="12.75" customHeight="1" x14ac:dyDescent="0.25">
      <c r="A291" s="2"/>
      <c r="B291" s="2" t="s">
        <v>28</v>
      </c>
      <c r="C291" s="6">
        <v>52756</v>
      </c>
      <c r="D291" s="6">
        <v>6500</v>
      </c>
      <c r="E291" s="6">
        <f t="shared" si="64"/>
        <v>4394.5748000000003</v>
      </c>
      <c r="F291" s="6">
        <v>541</v>
      </c>
      <c r="G291" s="15">
        <f>$G289+$H289</f>
        <v>343233.8858317752</v>
      </c>
      <c r="H291" s="15">
        <f t="shared" si="65"/>
        <v>3853.5748000000003</v>
      </c>
      <c r="I291" s="31"/>
      <c r="K291" s="15">
        <f t="shared" ref="K291:K301" si="66">(G291)*($H$287/12)</f>
        <v>2717.2682628348871</v>
      </c>
    </row>
    <row r="292" spans="1:11" ht="12.75" customHeight="1" x14ac:dyDescent="0.25">
      <c r="A292" s="2"/>
      <c r="B292" s="2" t="s">
        <v>29</v>
      </c>
      <c r="C292" s="6">
        <v>52756</v>
      </c>
      <c r="D292" s="6">
        <v>6500</v>
      </c>
      <c r="E292" s="6">
        <f t="shared" si="64"/>
        <v>4394.5748000000003</v>
      </c>
      <c r="F292" s="6">
        <v>541</v>
      </c>
      <c r="G292" s="15">
        <f t="shared" ref="G292:G301" si="67">$G291+$H291</f>
        <v>347087.4606317752</v>
      </c>
      <c r="H292" s="15">
        <f t="shared" si="65"/>
        <v>3853.5748000000003</v>
      </c>
      <c r="I292" s="31"/>
      <c r="K292" s="15">
        <f t="shared" si="66"/>
        <v>2747.7757300015537</v>
      </c>
    </row>
    <row r="293" spans="1:11" ht="12.75" customHeight="1" x14ac:dyDescent="0.25">
      <c r="A293" s="2"/>
      <c r="B293" s="2" t="s">
        <v>30</v>
      </c>
      <c r="C293" s="6">
        <v>52756</v>
      </c>
      <c r="D293" s="6">
        <v>6500</v>
      </c>
      <c r="E293" s="6">
        <f t="shared" si="64"/>
        <v>4394.5748000000003</v>
      </c>
      <c r="F293" s="6">
        <v>541</v>
      </c>
      <c r="G293" s="15">
        <f t="shared" si="67"/>
        <v>350941.03543177521</v>
      </c>
      <c r="H293" s="15">
        <f t="shared" si="65"/>
        <v>3853.5748000000003</v>
      </c>
      <c r="I293" s="31"/>
      <c r="K293" s="15">
        <f t="shared" si="66"/>
        <v>2778.2831971682208</v>
      </c>
    </row>
    <row r="294" spans="1:11" ht="12.75" customHeight="1" x14ac:dyDescent="0.25">
      <c r="A294" s="2"/>
      <c r="B294" s="2" t="s">
        <v>31</v>
      </c>
      <c r="C294" s="6">
        <v>54343</v>
      </c>
      <c r="D294" s="6">
        <v>6500</v>
      </c>
      <c r="E294" s="6">
        <f t="shared" si="64"/>
        <v>4526.7718999999997</v>
      </c>
      <c r="F294" s="6">
        <v>541</v>
      </c>
      <c r="G294" s="15">
        <f t="shared" si="67"/>
        <v>354794.61023177521</v>
      </c>
      <c r="H294" s="15">
        <f t="shared" si="65"/>
        <v>3985.7718999999997</v>
      </c>
      <c r="I294" s="31"/>
      <c r="K294" s="15">
        <f t="shared" si="66"/>
        <v>2808.7906643348874</v>
      </c>
    </row>
    <row r="295" spans="1:11" ht="12.75" customHeight="1" x14ac:dyDescent="0.25">
      <c r="A295" s="2"/>
      <c r="B295" s="2" t="s">
        <v>32</v>
      </c>
      <c r="C295" s="6">
        <v>54343</v>
      </c>
      <c r="D295" s="6">
        <v>6500</v>
      </c>
      <c r="E295" s="6">
        <f t="shared" si="64"/>
        <v>4526.7718999999997</v>
      </c>
      <c r="F295" s="6">
        <v>541</v>
      </c>
      <c r="G295" s="15">
        <f t="shared" si="67"/>
        <v>358780.3821317752</v>
      </c>
      <c r="H295" s="15">
        <f t="shared" si="65"/>
        <v>3985.7718999999997</v>
      </c>
      <c r="I295" s="31"/>
      <c r="K295" s="15">
        <f t="shared" si="66"/>
        <v>2840.344691876554</v>
      </c>
    </row>
    <row r="296" spans="1:11" ht="12.75" customHeight="1" x14ac:dyDescent="0.25">
      <c r="A296" s="2"/>
      <c r="B296" s="2" t="s">
        <v>33</v>
      </c>
      <c r="C296" s="6">
        <v>54343</v>
      </c>
      <c r="D296" s="6">
        <v>6500</v>
      </c>
      <c r="E296" s="6">
        <f t="shared" si="64"/>
        <v>4526.7718999999997</v>
      </c>
      <c r="F296" s="6">
        <v>541</v>
      </c>
      <c r="G296" s="15">
        <f t="shared" si="67"/>
        <v>362766.15403177519</v>
      </c>
      <c r="H296" s="15">
        <f t="shared" si="65"/>
        <v>3985.7718999999997</v>
      </c>
      <c r="I296" s="31"/>
      <c r="K296" s="15">
        <f t="shared" si="66"/>
        <v>2871.8987194182205</v>
      </c>
    </row>
    <row r="297" spans="1:11" ht="12.75" customHeight="1" x14ac:dyDescent="0.25">
      <c r="A297" s="2"/>
      <c r="B297" s="2" t="s">
        <v>17</v>
      </c>
      <c r="C297" s="6">
        <v>54343</v>
      </c>
      <c r="D297" s="6">
        <v>6500</v>
      </c>
      <c r="E297" s="6">
        <f t="shared" si="64"/>
        <v>4526.7718999999997</v>
      </c>
      <c r="F297" s="6">
        <v>541</v>
      </c>
      <c r="G297" s="15">
        <f t="shared" si="67"/>
        <v>366751.92593177519</v>
      </c>
      <c r="H297" s="15">
        <f t="shared" si="65"/>
        <v>3985.7718999999997</v>
      </c>
      <c r="I297" s="31"/>
      <c r="K297" s="15">
        <f t="shared" si="66"/>
        <v>2903.452746959887</v>
      </c>
    </row>
    <row r="298" spans="1:11" ht="12.75" customHeight="1" x14ac:dyDescent="0.25">
      <c r="A298" s="2"/>
      <c r="B298" s="2" t="s">
        <v>18</v>
      </c>
      <c r="C298" s="6">
        <v>54343</v>
      </c>
      <c r="D298" s="6">
        <v>6500</v>
      </c>
      <c r="E298" s="6">
        <f t="shared" si="64"/>
        <v>4526.7718999999997</v>
      </c>
      <c r="F298" s="6">
        <v>541</v>
      </c>
      <c r="G298" s="15">
        <f t="shared" si="67"/>
        <v>370737.69783177518</v>
      </c>
      <c r="H298" s="15">
        <f t="shared" si="65"/>
        <v>3985.7718999999997</v>
      </c>
      <c r="I298" s="31"/>
      <c r="K298" s="15">
        <f t="shared" si="66"/>
        <v>2935.0067745015535</v>
      </c>
    </row>
    <row r="299" spans="1:11" ht="12.75" customHeight="1" x14ac:dyDescent="0.25">
      <c r="A299" s="2"/>
      <c r="B299" s="2" t="s">
        <v>19</v>
      </c>
      <c r="C299" s="6">
        <v>57767</v>
      </c>
      <c r="D299" s="6">
        <v>6500</v>
      </c>
      <c r="E299" s="6">
        <f t="shared" si="64"/>
        <v>4811.9911000000002</v>
      </c>
      <c r="F299" s="6">
        <v>541</v>
      </c>
      <c r="G299" s="15">
        <f t="shared" si="67"/>
        <v>374723.46973177517</v>
      </c>
      <c r="H299" s="15">
        <f t="shared" si="65"/>
        <v>4270.9911000000002</v>
      </c>
      <c r="I299" s="31"/>
      <c r="K299" s="15">
        <f t="shared" si="66"/>
        <v>2966.5608020432205</v>
      </c>
    </row>
    <row r="300" spans="1:11" ht="12.75" customHeight="1" x14ac:dyDescent="0.25">
      <c r="A300" s="2"/>
      <c r="B300" s="2" t="s">
        <v>20</v>
      </c>
      <c r="C300" s="6">
        <v>57767</v>
      </c>
      <c r="D300" s="6">
        <v>6500</v>
      </c>
      <c r="E300" s="6">
        <f t="shared" si="64"/>
        <v>4811.9911000000002</v>
      </c>
      <c r="F300" s="6">
        <v>541</v>
      </c>
      <c r="G300" s="15">
        <f t="shared" si="67"/>
        <v>378994.46083177516</v>
      </c>
      <c r="H300" s="15">
        <f t="shared" si="65"/>
        <v>4270.9911000000002</v>
      </c>
      <c r="K300" s="15">
        <f t="shared" si="66"/>
        <v>3000.3728149182202</v>
      </c>
    </row>
    <row r="301" spans="1:11" ht="12.75" customHeight="1" x14ac:dyDescent="0.25">
      <c r="A301" s="2"/>
      <c r="B301" s="2" t="s">
        <v>21</v>
      </c>
      <c r="C301" s="6">
        <v>57767</v>
      </c>
      <c r="D301" s="6">
        <v>6500</v>
      </c>
      <c r="E301" s="6">
        <f t="shared" si="64"/>
        <v>4811.9911000000002</v>
      </c>
      <c r="F301" s="6">
        <v>541</v>
      </c>
      <c r="G301" s="15">
        <f t="shared" si="67"/>
        <v>383265.45193177514</v>
      </c>
      <c r="H301" s="15">
        <f t="shared" si="65"/>
        <v>4270.9911000000002</v>
      </c>
      <c r="K301" s="15">
        <f t="shared" si="66"/>
        <v>3034.1848277932199</v>
      </c>
    </row>
    <row r="302" spans="1:11" ht="12.75" customHeight="1" x14ac:dyDescent="0.25">
      <c r="A302" s="2"/>
      <c r="B302" s="7" t="s">
        <v>22</v>
      </c>
      <c r="C302" s="8">
        <f>SUM(C289:C301)</f>
        <v>688653</v>
      </c>
      <c r="D302" s="9" t="s">
        <v>23</v>
      </c>
      <c r="E302" s="8">
        <f>SUM(E289:E301)</f>
        <v>57364.794899999994</v>
      </c>
      <c r="F302" s="8">
        <f>SUM(F289:F301)</f>
        <v>6492</v>
      </c>
      <c r="G302" s="30">
        <f>SUM(G289:G301)</f>
        <v>4671183.1848130776</v>
      </c>
      <c r="H302" s="30">
        <f>SUM(H289:H301)</f>
        <v>50872.794900000001</v>
      </c>
      <c r="I302" s="38">
        <f>H287/12</f>
        <v>7.9166666666666673E-3</v>
      </c>
      <c r="J302" s="23"/>
      <c r="K302" s="30">
        <f>SUM(K289:K301)</f>
        <v>36980.200213103533</v>
      </c>
    </row>
    <row r="303" spans="1:11" ht="12.75" customHeight="1" x14ac:dyDescent="0.25">
      <c r="A303" s="2"/>
      <c r="B303" s="2"/>
      <c r="C303" s="2"/>
      <c r="D303" s="2"/>
      <c r="E303" s="2"/>
      <c r="F303" s="2"/>
      <c r="G303" s="15"/>
      <c r="H303" s="15"/>
      <c r="I303" s="31"/>
      <c r="K303" s="15"/>
    </row>
    <row r="304" spans="1:11" ht="12.75" customHeight="1" x14ac:dyDescent="0.25">
      <c r="A304" s="2"/>
      <c r="B304" s="2" t="s">
        <v>24</v>
      </c>
      <c r="C304" s="10">
        <f>G302*I302</f>
        <v>36980.200213103533</v>
      </c>
      <c r="D304" s="2"/>
      <c r="E304" s="2"/>
      <c r="F304" s="2" t="s">
        <v>25</v>
      </c>
      <c r="G304" s="73">
        <f>$C304+$H302</f>
        <v>87852.995113103534</v>
      </c>
      <c r="H304" s="15"/>
      <c r="I304" s="15">
        <f>SUM($I$14,$G$33,$G$53,$G$73,$G$93,$G$112,$G$131,$G$150,$G$169,$G$188,$G$207,$G$226,$G$245,$G$264,$G$284,$G$304)</f>
        <v>427406.32024487876</v>
      </c>
      <c r="J304" s="143" t="str">
        <f>IF($K302=$C304,"Intt OK","Intt CHECK IT")</f>
        <v>Intt OK</v>
      </c>
      <c r="K304" s="15"/>
    </row>
    <row r="305" spans="1:15" ht="12.75" customHeight="1" x14ac:dyDescent="0.25">
      <c r="I305" s="135" t="str">
        <f>IF($I304=$G309,"OK","CHECK IT")</f>
        <v>OK</v>
      </c>
      <c r="J305" s="2"/>
    </row>
    <row r="306" spans="1:15" ht="12.75" customHeight="1" x14ac:dyDescent="0.25">
      <c r="A306" s="2"/>
      <c r="B306" s="438" t="s">
        <v>2</v>
      </c>
      <c r="C306" s="438"/>
      <c r="D306" s="438"/>
      <c r="E306" s="438" t="s">
        <v>3</v>
      </c>
      <c r="F306" s="438"/>
      <c r="G306" s="66" t="s">
        <v>4</v>
      </c>
      <c r="H306" s="137" t="s">
        <v>51</v>
      </c>
      <c r="I306" s="31"/>
      <c r="J306" s="2"/>
    </row>
    <row r="307" spans="1:15" s="2" customFormat="1" ht="12.75" customHeight="1" x14ac:dyDescent="0.25">
      <c r="B307" s="439" t="s">
        <v>151</v>
      </c>
      <c r="C307" s="439"/>
      <c r="D307" s="439"/>
      <c r="E307" s="439" t="s">
        <v>149</v>
      </c>
      <c r="F307" s="439"/>
      <c r="G307" s="67" t="s">
        <v>150</v>
      </c>
      <c r="H307" s="55">
        <v>8.2500000000000004E-2</v>
      </c>
      <c r="I307" s="32"/>
      <c r="J307" s="18"/>
      <c r="K307" s="15"/>
      <c r="O307" s="82"/>
    </row>
    <row r="308" spans="1:15" ht="12.75" customHeight="1" x14ac:dyDescent="0.25">
      <c r="A308" s="2"/>
      <c r="B308" s="3" t="s">
        <v>9</v>
      </c>
      <c r="C308" s="5" t="s">
        <v>10</v>
      </c>
      <c r="D308" s="3" t="s">
        <v>11</v>
      </c>
      <c r="E308" s="5" t="s">
        <v>12</v>
      </c>
      <c r="F308" s="3" t="s">
        <v>13</v>
      </c>
      <c r="G308" s="68" t="s">
        <v>14</v>
      </c>
      <c r="H308" s="66" t="s">
        <v>15</v>
      </c>
      <c r="I308" s="3" t="s">
        <v>16</v>
      </c>
      <c r="J308" s="2"/>
    </row>
    <row r="309" spans="1:15" ht="12.75" customHeight="1" x14ac:dyDescent="0.25">
      <c r="A309" s="2"/>
      <c r="B309" s="2" t="s">
        <v>27</v>
      </c>
      <c r="C309" s="6">
        <v>57767</v>
      </c>
      <c r="D309" s="6">
        <v>6500</v>
      </c>
      <c r="E309" s="6">
        <f t="shared" ref="E309:E320" si="68">$C309*8.33%</f>
        <v>4811.9911000000002</v>
      </c>
      <c r="F309" s="6">
        <v>541</v>
      </c>
      <c r="G309" s="15">
        <f>$G$14+$G$33+$G$53+$G$73+$G$93+$G$112+$G$131+$G$150+$G$169+$G$188+$G$207+$G$226+$G$245+$G$264+$G$284+$G$304</f>
        <v>427406.32024487876</v>
      </c>
      <c r="H309" s="15">
        <f t="shared" ref="H309:H320" si="69">$E309-$F309</f>
        <v>4270.9911000000002</v>
      </c>
      <c r="I309" s="31"/>
      <c r="K309" s="15">
        <f>(G309)*($H$307/12)</f>
        <v>2938.4184516835417</v>
      </c>
    </row>
    <row r="310" spans="1:15" ht="12.75" customHeight="1" x14ac:dyDescent="0.25">
      <c r="A310" s="2"/>
      <c r="B310" s="2" t="s">
        <v>28</v>
      </c>
      <c r="C310" s="6">
        <v>92457</v>
      </c>
      <c r="D310" s="6">
        <v>6500</v>
      </c>
      <c r="E310" s="6">
        <f t="shared" si="68"/>
        <v>7701.6680999999999</v>
      </c>
      <c r="F310" s="6">
        <v>541</v>
      </c>
      <c r="G310" s="15">
        <f t="shared" ref="G310" si="70">$G309+$H309</f>
        <v>431677.31134487875</v>
      </c>
      <c r="H310" s="15">
        <f t="shared" si="69"/>
        <v>7160.6680999999999</v>
      </c>
      <c r="I310" s="31"/>
      <c r="K310" s="15">
        <f t="shared" ref="K310:K320" si="71">(G310)*($H$307/12)</f>
        <v>2967.7815154960413</v>
      </c>
    </row>
    <row r="311" spans="1:15" ht="12.75" customHeight="1" x14ac:dyDescent="0.25">
      <c r="A311" s="2"/>
      <c r="B311" s="2" t="s">
        <v>29</v>
      </c>
      <c r="C311" s="6">
        <v>57767</v>
      </c>
      <c r="D311" s="6">
        <v>6500</v>
      </c>
      <c r="E311" s="6">
        <f t="shared" si="68"/>
        <v>4811.9911000000002</v>
      </c>
      <c r="F311" s="6">
        <v>541</v>
      </c>
      <c r="G311" s="15">
        <f t="shared" ref="G311:G320" si="72">$G310+$H310</f>
        <v>438837.97944487876</v>
      </c>
      <c r="H311" s="15">
        <f t="shared" si="69"/>
        <v>4270.9911000000002</v>
      </c>
      <c r="I311" s="31"/>
      <c r="K311" s="15">
        <f t="shared" si="71"/>
        <v>3017.0111086835414</v>
      </c>
    </row>
    <row r="312" spans="1:15" ht="12.75" customHeight="1" x14ac:dyDescent="0.25">
      <c r="A312" s="2"/>
      <c r="B312" s="2" t="s">
        <v>30</v>
      </c>
      <c r="C312" s="6">
        <v>57767</v>
      </c>
      <c r="D312" s="6">
        <v>6500</v>
      </c>
      <c r="E312" s="6">
        <f t="shared" si="68"/>
        <v>4811.9911000000002</v>
      </c>
      <c r="F312" s="6">
        <v>541</v>
      </c>
      <c r="G312" s="15">
        <f t="shared" si="72"/>
        <v>443108.97054487874</v>
      </c>
      <c r="H312" s="15">
        <f t="shared" si="69"/>
        <v>4270.9911000000002</v>
      </c>
      <c r="I312" s="31"/>
      <c r="K312" s="15">
        <f t="shared" si="71"/>
        <v>3046.3741724960414</v>
      </c>
    </row>
    <row r="313" spans="1:15" ht="12.75" customHeight="1" x14ac:dyDescent="0.25">
      <c r="A313" s="2"/>
      <c r="B313" s="2" t="s">
        <v>31</v>
      </c>
      <c r="C313" s="6">
        <v>59508</v>
      </c>
      <c r="D313" s="6">
        <v>6500</v>
      </c>
      <c r="E313" s="6">
        <f t="shared" si="68"/>
        <v>4957.0163999999995</v>
      </c>
      <c r="F313" s="6">
        <v>541</v>
      </c>
      <c r="G313" s="15">
        <f t="shared" si="72"/>
        <v>447379.96164487873</v>
      </c>
      <c r="H313" s="15">
        <f t="shared" si="69"/>
        <v>4416.0163999999995</v>
      </c>
      <c r="I313" s="31"/>
      <c r="K313" s="15">
        <f t="shared" si="71"/>
        <v>3075.7372363085415</v>
      </c>
    </row>
    <row r="314" spans="1:15" ht="12.75" customHeight="1" x14ac:dyDescent="0.25">
      <c r="A314" s="2"/>
      <c r="B314" s="2" t="s">
        <v>32</v>
      </c>
      <c r="C314" s="6">
        <v>59508</v>
      </c>
      <c r="D314" s="6">
        <v>6500</v>
      </c>
      <c r="E314" s="6">
        <f t="shared" si="68"/>
        <v>4957.0163999999995</v>
      </c>
      <c r="F314" s="6">
        <v>541</v>
      </c>
      <c r="G314" s="15">
        <f t="shared" si="72"/>
        <v>451795.97804487875</v>
      </c>
      <c r="H314" s="15">
        <f t="shared" si="69"/>
        <v>4416.0163999999995</v>
      </c>
      <c r="I314" s="31"/>
      <c r="K314" s="15">
        <f t="shared" si="71"/>
        <v>3106.0973490585416</v>
      </c>
    </row>
    <row r="315" spans="1:15" ht="12.75" customHeight="1" x14ac:dyDescent="0.25">
      <c r="A315" s="2"/>
      <c r="B315" s="2" t="s">
        <v>33</v>
      </c>
      <c r="C315" s="6">
        <v>59508</v>
      </c>
      <c r="D315" s="6">
        <v>6500</v>
      </c>
      <c r="E315" s="6">
        <f t="shared" si="68"/>
        <v>4957.0163999999995</v>
      </c>
      <c r="F315" s="6">
        <v>541</v>
      </c>
      <c r="G315" s="15">
        <f t="shared" si="72"/>
        <v>456211.99444487877</v>
      </c>
      <c r="H315" s="15">
        <f t="shared" si="69"/>
        <v>4416.0163999999995</v>
      </c>
      <c r="I315" s="31"/>
      <c r="K315" s="15">
        <f t="shared" si="71"/>
        <v>3136.4574618085417</v>
      </c>
    </row>
    <row r="316" spans="1:15" ht="12.75" customHeight="1" x14ac:dyDescent="0.25">
      <c r="A316" s="2"/>
      <c r="B316" s="2" t="s">
        <v>17</v>
      </c>
      <c r="C316" s="6">
        <v>59508</v>
      </c>
      <c r="D316" s="6">
        <v>6500</v>
      </c>
      <c r="E316" s="6">
        <f t="shared" si="68"/>
        <v>4957.0163999999995</v>
      </c>
      <c r="F316" s="6">
        <v>541</v>
      </c>
      <c r="G316" s="15">
        <f t="shared" si="72"/>
        <v>460628.01084487879</v>
      </c>
      <c r="H316" s="15">
        <f t="shared" si="69"/>
        <v>4416.0163999999995</v>
      </c>
      <c r="I316" s="31"/>
      <c r="K316" s="15">
        <f t="shared" si="71"/>
        <v>3166.8175745585418</v>
      </c>
    </row>
    <row r="317" spans="1:15" ht="12.75" customHeight="1" x14ac:dyDescent="0.25">
      <c r="A317" s="2"/>
      <c r="B317" s="2" t="s">
        <v>18</v>
      </c>
      <c r="C317" s="6">
        <v>59508</v>
      </c>
      <c r="D317" s="6">
        <v>6500</v>
      </c>
      <c r="E317" s="6">
        <f t="shared" si="68"/>
        <v>4957.0163999999995</v>
      </c>
      <c r="F317" s="6">
        <v>541</v>
      </c>
      <c r="G317" s="15">
        <f t="shared" si="72"/>
        <v>465044.02724487882</v>
      </c>
      <c r="H317" s="15">
        <f t="shared" si="69"/>
        <v>4416.0163999999995</v>
      </c>
      <c r="I317" s="31"/>
      <c r="K317" s="15">
        <f t="shared" si="71"/>
        <v>3197.1776873085419</v>
      </c>
    </row>
    <row r="318" spans="1:15" ht="12.75" customHeight="1" x14ac:dyDescent="0.25">
      <c r="A318" s="2"/>
      <c r="B318" s="2" t="s">
        <v>19</v>
      </c>
      <c r="C318" s="6">
        <v>59508</v>
      </c>
      <c r="D318" s="6">
        <v>6500</v>
      </c>
      <c r="E318" s="6">
        <f t="shared" si="68"/>
        <v>4957.0163999999995</v>
      </c>
      <c r="F318" s="6">
        <v>541</v>
      </c>
      <c r="G318" s="15">
        <f t="shared" si="72"/>
        <v>469460.04364487884</v>
      </c>
      <c r="H318" s="15">
        <f t="shared" si="69"/>
        <v>4416.0163999999995</v>
      </c>
      <c r="I318" s="31"/>
      <c r="K318" s="15">
        <f t="shared" si="71"/>
        <v>3227.537800058542</v>
      </c>
    </row>
    <row r="319" spans="1:15" ht="12.75" customHeight="1" x14ac:dyDescent="0.25">
      <c r="A319" s="2"/>
      <c r="B319" s="2" t="s">
        <v>20</v>
      </c>
      <c r="C319" s="6">
        <v>63916</v>
      </c>
      <c r="D319" s="6">
        <v>6500</v>
      </c>
      <c r="E319" s="6">
        <f t="shared" si="68"/>
        <v>5324.2028</v>
      </c>
      <c r="F319" s="6">
        <v>541</v>
      </c>
      <c r="G319" s="15">
        <f t="shared" si="72"/>
        <v>473876.06004487886</v>
      </c>
      <c r="H319" s="15">
        <f t="shared" si="69"/>
        <v>4783.2028</v>
      </c>
      <c r="I319" s="31"/>
      <c r="K319" s="15">
        <f t="shared" si="71"/>
        <v>3257.8979128085421</v>
      </c>
    </row>
    <row r="320" spans="1:15" ht="12.75" customHeight="1" x14ac:dyDescent="0.25">
      <c r="A320" s="2"/>
      <c r="B320" s="2" t="s">
        <v>21</v>
      </c>
      <c r="C320" s="6">
        <v>63916</v>
      </c>
      <c r="D320" s="6">
        <v>6500</v>
      </c>
      <c r="E320" s="6">
        <f t="shared" si="68"/>
        <v>5324.2028</v>
      </c>
      <c r="F320" s="6">
        <v>541</v>
      </c>
      <c r="G320" s="15">
        <f t="shared" si="72"/>
        <v>478659.26284487889</v>
      </c>
      <c r="H320" s="15">
        <f t="shared" si="69"/>
        <v>4783.2028</v>
      </c>
      <c r="K320" s="15">
        <f t="shared" si="71"/>
        <v>3290.7824320585423</v>
      </c>
    </row>
    <row r="321" spans="1:15" ht="12.75" customHeight="1" x14ac:dyDescent="0.25">
      <c r="A321" s="2"/>
      <c r="B321" s="7" t="s">
        <v>22</v>
      </c>
      <c r="C321" s="8">
        <f>SUM(C309:C320)</f>
        <v>750638</v>
      </c>
      <c r="D321" s="9" t="s">
        <v>23</v>
      </c>
      <c r="E321" s="8">
        <f>SUM(E309:E320)</f>
        <v>62528.145400000001</v>
      </c>
      <c r="F321" s="8">
        <f>SUM(F309:F320)</f>
        <v>6492</v>
      </c>
      <c r="G321" s="30">
        <f>SUM(G309:G320)</f>
        <v>5444085.9203385459</v>
      </c>
      <c r="H321" s="30">
        <f>SUM(H309:H320)</f>
        <v>56036.145400000001</v>
      </c>
      <c r="I321" s="38">
        <f>H307/12</f>
        <v>6.875E-3</v>
      </c>
      <c r="J321" s="23"/>
      <c r="K321" s="30">
        <f>SUM(K309:K320)</f>
        <v>37428.090702327499</v>
      </c>
    </row>
    <row r="322" spans="1:15" ht="12.75" customHeight="1" x14ac:dyDescent="0.25">
      <c r="A322" s="2"/>
      <c r="B322" s="2"/>
      <c r="C322" s="2"/>
      <c r="D322" s="2"/>
      <c r="E322" s="2"/>
      <c r="F322" s="2"/>
      <c r="G322" s="15"/>
      <c r="H322" s="15"/>
      <c r="I322" s="31"/>
      <c r="K322" s="15"/>
    </row>
    <row r="323" spans="1:15" ht="12.75" customHeight="1" x14ac:dyDescent="0.25">
      <c r="A323" s="2"/>
      <c r="B323" s="2" t="s">
        <v>24</v>
      </c>
      <c r="C323" s="10">
        <f>G321*I321</f>
        <v>37428.090702327507</v>
      </c>
      <c r="D323" s="2"/>
      <c r="E323" s="2"/>
      <c r="F323" s="2" t="s">
        <v>25</v>
      </c>
      <c r="G323" s="73">
        <f>$C323+$H321</f>
        <v>93464.236102327501</v>
      </c>
      <c r="H323" s="15"/>
      <c r="I323" s="15">
        <f>SUM($I$14,$G$33,$G$53,$G$73,$G$93,$G$112,$G$131,$G$150,$G$169,$G$188,$G$207,$G$226,$G$245,$G$264,$G$284,$G$304,$G$323)</f>
        <v>520870.55634720623</v>
      </c>
      <c r="J323" s="143" t="str">
        <f>IF($K321=$C323,"Intt OK","Intt CHECK IT")</f>
        <v>Intt OK</v>
      </c>
      <c r="K323" s="15"/>
    </row>
    <row r="324" spans="1:15" ht="12.75" customHeight="1" x14ac:dyDescent="0.25">
      <c r="I324" s="135" t="str">
        <f>IF($I323=$G328,"OK","CHECK IT")</f>
        <v>OK</v>
      </c>
      <c r="J324" s="2"/>
    </row>
    <row r="325" spans="1:15" ht="12.75" customHeight="1" x14ac:dyDescent="0.25">
      <c r="A325" s="2"/>
      <c r="B325" s="438" t="s">
        <v>2</v>
      </c>
      <c r="C325" s="438"/>
      <c r="D325" s="438"/>
      <c r="E325" s="438" t="s">
        <v>3</v>
      </c>
      <c r="F325" s="438"/>
      <c r="G325" s="66" t="s">
        <v>4</v>
      </c>
      <c r="H325" s="137" t="s">
        <v>53</v>
      </c>
      <c r="I325" s="31"/>
      <c r="J325" s="2"/>
    </row>
    <row r="326" spans="1:15" s="2" customFormat="1" ht="12.75" customHeight="1" x14ac:dyDescent="0.25">
      <c r="B326" s="439" t="s">
        <v>151</v>
      </c>
      <c r="C326" s="439"/>
      <c r="D326" s="439"/>
      <c r="E326" s="439" t="s">
        <v>149</v>
      </c>
      <c r="F326" s="439"/>
      <c r="G326" s="67" t="s">
        <v>150</v>
      </c>
      <c r="H326" s="55">
        <v>8.5000000000000006E-2</v>
      </c>
      <c r="I326" s="32"/>
      <c r="J326" s="18"/>
      <c r="K326" s="15"/>
      <c r="O326" s="82"/>
    </row>
    <row r="327" spans="1:15" ht="12.75" customHeight="1" x14ac:dyDescent="0.25">
      <c r="A327" s="2"/>
      <c r="B327" s="3" t="s">
        <v>9</v>
      </c>
      <c r="C327" s="5" t="s">
        <v>10</v>
      </c>
      <c r="D327" s="3" t="s">
        <v>11</v>
      </c>
      <c r="E327" s="5" t="s">
        <v>12</v>
      </c>
      <c r="F327" s="3" t="s">
        <v>13</v>
      </c>
      <c r="G327" s="68" t="s">
        <v>14</v>
      </c>
      <c r="H327" s="66" t="s">
        <v>15</v>
      </c>
      <c r="I327" s="3" t="s">
        <v>16</v>
      </c>
      <c r="J327" s="2"/>
    </row>
    <row r="328" spans="1:15" ht="12.75" customHeight="1" x14ac:dyDescent="0.25">
      <c r="A328" s="2"/>
      <c r="B328" s="2" t="s">
        <v>27</v>
      </c>
      <c r="C328" s="6">
        <v>63916</v>
      </c>
      <c r="D328" s="6">
        <v>6500</v>
      </c>
      <c r="E328" s="6">
        <f t="shared" ref="E328:E339" si="73">$C328*8.33%</f>
        <v>5324.2028</v>
      </c>
      <c r="F328" s="6">
        <v>541</v>
      </c>
      <c r="G328" s="15">
        <f>$G$14+$G$33+$G$53+$G$73+$G$93+$G$112+$G$131+$G$150+$G$169+$G$188+$G$207+$G$226+$G$245+$G$264+$G$284+$G$304+$G$323</f>
        <v>520870.55634720623</v>
      </c>
      <c r="H328" s="15">
        <f t="shared" ref="H328:H339" si="74">$E328-$F328</f>
        <v>4783.2028</v>
      </c>
      <c r="I328" s="31"/>
      <c r="K328" s="15">
        <f>(G328)*($H$326/12)</f>
        <v>3689.4997741260445</v>
      </c>
    </row>
    <row r="329" spans="1:15" ht="12.75" customHeight="1" x14ac:dyDescent="0.25">
      <c r="A329" s="2"/>
      <c r="B329" s="2" t="s">
        <v>28</v>
      </c>
      <c r="C329" s="6">
        <v>63916</v>
      </c>
      <c r="D329" s="6">
        <v>6500</v>
      </c>
      <c r="E329" s="6">
        <f t="shared" si="73"/>
        <v>5324.2028</v>
      </c>
      <c r="F329" s="6">
        <v>541</v>
      </c>
      <c r="G329" s="15">
        <f t="shared" ref="G329:G339" si="75">$G328+$H328</f>
        <v>525653.7591472062</v>
      </c>
      <c r="H329" s="15">
        <f t="shared" si="74"/>
        <v>4783.2028</v>
      </c>
      <c r="I329" s="31"/>
      <c r="K329" s="15">
        <f t="shared" ref="K329:K339" si="76">(G329)*($H$326/12)</f>
        <v>3723.3807939593776</v>
      </c>
    </row>
    <row r="330" spans="1:15" ht="12.75" customHeight="1" x14ac:dyDescent="0.25">
      <c r="A330" s="2"/>
      <c r="B330" s="2" t="s">
        <v>29</v>
      </c>
      <c r="C330" s="6">
        <v>63916</v>
      </c>
      <c r="D330" s="6">
        <v>6500</v>
      </c>
      <c r="E330" s="6">
        <f t="shared" si="73"/>
        <v>5324.2028</v>
      </c>
      <c r="F330" s="6">
        <v>541</v>
      </c>
      <c r="G330" s="15">
        <f t="shared" si="75"/>
        <v>530436.96194720617</v>
      </c>
      <c r="H330" s="15">
        <f t="shared" si="74"/>
        <v>4783.2028</v>
      </c>
      <c r="I330" s="31"/>
      <c r="K330" s="15">
        <f t="shared" si="76"/>
        <v>3757.2618137927107</v>
      </c>
    </row>
    <row r="331" spans="1:15" ht="12.75" customHeight="1" x14ac:dyDescent="0.25">
      <c r="A331" s="2"/>
      <c r="B331" s="2" t="s">
        <v>30</v>
      </c>
      <c r="C331" s="6">
        <v>63916</v>
      </c>
      <c r="D331" s="6">
        <v>6500</v>
      </c>
      <c r="E331" s="6">
        <f t="shared" si="73"/>
        <v>5324.2028</v>
      </c>
      <c r="F331" s="6">
        <v>541</v>
      </c>
      <c r="G331" s="15">
        <f t="shared" si="75"/>
        <v>535220.16474720614</v>
      </c>
      <c r="H331" s="15">
        <f t="shared" si="74"/>
        <v>4783.2028</v>
      </c>
      <c r="I331" s="31"/>
      <c r="K331" s="15">
        <f t="shared" si="76"/>
        <v>3791.1428336260437</v>
      </c>
    </row>
    <row r="332" spans="1:15" ht="12.75" customHeight="1" x14ac:dyDescent="0.25">
      <c r="A332" s="2"/>
      <c r="B332" s="2" t="s">
        <v>31</v>
      </c>
      <c r="C332" s="6">
        <v>65845</v>
      </c>
      <c r="D332" s="6">
        <v>6500</v>
      </c>
      <c r="E332" s="6">
        <f t="shared" si="73"/>
        <v>5484.8885</v>
      </c>
      <c r="F332" s="6">
        <v>541</v>
      </c>
      <c r="G332" s="15">
        <f t="shared" si="75"/>
        <v>540003.36754720611</v>
      </c>
      <c r="H332" s="15">
        <f t="shared" si="74"/>
        <v>4943.8885</v>
      </c>
      <c r="I332" s="31"/>
      <c r="K332" s="15">
        <f t="shared" si="76"/>
        <v>3825.0238534593768</v>
      </c>
    </row>
    <row r="333" spans="1:15" ht="12.75" customHeight="1" x14ac:dyDescent="0.25">
      <c r="A333" s="2"/>
      <c r="B333" s="2" t="s">
        <v>32</v>
      </c>
      <c r="C333" s="6">
        <v>65845</v>
      </c>
      <c r="D333" s="6">
        <v>6500</v>
      </c>
      <c r="E333" s="6">
        <f t="shared" si="73"/>
        <v>5484.8885</v>
      </c>
      <c r="F333" s="6">
        <v>541</v>
      </c>
      <c r="G333" s="15">
        <f t="shared" si="75"/>
        <v>544947.25604720612</v>
      </c>
      <c r="H333" s="15">
        <f t="shared" si="74"/>
        <v>4943.8885</v>
      </c>
      <c r="I333" s="31"/>
      <c r="K333" s="15">
        <f t="shared" si="76"/>
        <v>3860.0430636677102</v>
      </c>
      <c r="L333" s="1" t="s">
        <v>54</v>
      </c>
    </row>
    <row r="334" spans="1:15" ht="12.75" customHeight="1" x14ac:dyDescent="0.25">
      <c r="A334" s="2"/>
      <c r="B334" s="2" t="s">
        <v>33</v>
      </c>
      <c r="C334" s="6">
        <v>65845</v>
      </c>
      <c r="D334" s="6">
        <v>6500</v>
      </c>
      <c r="E334" s="6">
        <f t="shared" si="73"/>
        <v>5484.8885</v>
      </c>
      <c r="F334" s="6">
        <v>541</v>
      </c>
      <c r="G334" s="15">
        <f t="shared" si="75"/>
        <v>549891.14454720612</v>
      </c>
      <c r="H334" s="15">
        <f t="shared" si="74"/>
        <v>4943.8885</v>
      </c>
      <c r="I334" s="31"/>
      <c r="K334" s="15">
        <f t="shared" si="76"/>
        <v>3895.0622738760435</v>
      </c>
    </row>
    <row r="335" spans="1:15" ht="12.75" customHeight="1" x14ac:dyDescent="0.25">
      <c r="A335" s="2"/>
      <c r="B335" s="2" t="s">
        <v>17</v>
      </c>
      <c r="C335" s="6">
        <v>65845</v>
      </c>
      <c r="D335" s="6">
        <v>6500</v>
      </c>
      <c r="E335" s="6">
        <f t="shared" si="73"/>
        <v>5484.8885</v>
      </c>
      <c r="F335" s="6">
        <v>541</v>
      </c>
      <c r="G335" s="15">
        <f t="shared" si="75"/>
        <v>554835.03304720612</v>
      </c>
      <c r="H335" s="15">
        <f t="shared" si="74"/>
        <v>4943.8885</v>
      </c>
      <c r="I335" s="31"/>
      <c r="K335" s="15">
        <f t="shared" si="76"/>
        <v>3930.0814840843768</v>
      </c>
    </row>
    <row r="336" spans="1:15" ht="12.75" customHeight="1" x14ac:dyDescent="0.25">
      <c r="A336" s="2"/>
      <c r="B336" s="2" t="s">
        <v>18</v>
      </c>
      <c r="C336" s="6">
        <v>65845</v>
      </c>
      <c r="D336" s="6">
        <v>6500</v>
      </c>
      <c r="E336" s="6">
        <f t="shared" si="73"/>
        <v>5484.8885</v>
      </c>
      <c r="F336" s="6">
        <v>541</v>
      </c>
      <c r="G336" s="15">
        <f t="shared" si="75"/>
        <v>559778.92154720612</v>
      </c>
      <c r="H336" s="15">
        <f t="shared" si="74"/>
        <v>4943.8885</v>
      </c>
      <c r="I336" s="31"/>
      <c r="K336" s="15">
        <f t="shared" si="76"/>
        <v>3965.1006942927102</v>
      </c>
    </row>
    <row r="337" spans="1:15" ht="12.75" customHeight="1" x14ac:dyDescent="0.25">
      <c r="A337" s="2"/>
      <c r="B337" s="2" t="s">
        <v>19</v>
      </c>
      <c r="C337" s="6">
        <v>65845</v>
      </c>
      <c r="D337" s="6">
        <v>6500</v>
      </c>
      <c r="E337" s="6">
        <f t="shared" si="73"/>
        <v>5484.8885</v>
      </c>
      <c r="F337" s="6">
        <v>541</v>
      </c>
      <c r="G337" s="15">
        <f t="shared" si="75"/>
        <v>564722.81004720612</v>
      </c>
      <c r="H337" s="15">
        <f t="shared" si="74"/>
        <v>4943.8885</v>
      </c>
      <c r="I337" s="31"/>
      <c r="K337" s="15">
        <f t="shared" si="76"/>
        <v>4000.1199045010435</v>
      </c>
    </row>
    <row r="338" spans="1:15" ht="12.75" customHeight="1" x14ac:dyDescent="0.25">
      <c r="A338" s="2"/>
      <c r="B338" s="2" t="s">
        <v>20</v>
      </c>
      <c r="C338" s="6">
        <v>69023</v>
      </c>
      <c r="D338" s="6">
        <v>6500</v>
      </c>
      <c r="E338" s="6">
        <f t="shared" si="73"/>
        <v>5749.6158999999998</v>
      </c>
      <c r="F338" s="6">
        <v>541</v>
      </c>
      <c r="G338" s="15">
        <f t="shared" si="75"/>
        <v>569666.69854720612</v>
      </c>
      <c r="H338" s="15">
        <f t="shared" si="74"/>
        <v>5208.6158999999998</v>
      </c>
      <c r="I338" s="31"/>
      <c r="K338" s="15">
        <f t="shared" si="76"/>
        <v>4035.1391147093768</v>
      </c>
    </row>
    <row r="339" spans="1:15" ht="12.75" customHeight="1" x14ac:dyDescent="0.25">
      <c r="A339" s="2"/>
      <c r="B339" s="2" t="s">
        <v>21</v>
      </c>
      <c r="C339" s="6">
        <v>69023</v>
      </c>
      <c r="D339" s="6">
        <v>6500</v>
      </c>
      <c r="E339" s="6">
        <f t="shared" si="73"/>
        <v>5749.6158999999998</v>
      </c>
      <c r="F339" s="6">
        <v>541</v>
      </c>
      <c r="G339" s="15">
        <f t="shared" si="75"/>
        <v>574875.3144472061</v>
      </c>
      <c r="H339" s="15">
        <f t="shared" si="74"/>
        <v>5208.6158999999998</v>
      </c>
      <c r="I339" s="31"/>
      <c r="K339" s="15">
        <f t="shared" si="76"/>
        <v>4072.0334773343766</v>
      </c>
    </row>
    <row r="340" spans="1:15" ht="12.75" customHeight="1" x14ac:dyDescent="0.25">
      <c r="A340" s="2"/>
      <c r="B340" s="7" t="s">
        <v>22</v>
      </c>
      <c r="C340" s="8">
        <f>SUM(C328:C339)</f>
        <v>788780</v>
      </c>
      <c r="D340" s="9" t="s">
        <v>23</v>
      </c>
      <c r="E340" s="8">
        <f>SUM(E328:E339)</f>
        <v>65705.373999999996</v>
      </c>
      <c r="F340" s="8">
        <f>SUM(F328:F339)</f>
        <v>6492</v>
      </c>
      <c r="G340" s="30">
        <f>SUM(G328:G339)</f>
        <v>6570901.9879664732</v>
      </c>
      <c r="H340" s="30">
        <f>SUM(H328:H339)</f>
        <v>59213.373999999996</v>
      </c>
      <c r="I340" s="38">
        <f>H326/12</f>
        <v>7.0833333333333338E-3</v>
      </c>
      <c r="J340" s="23"/>
      <c r="K340" s="30">
        <f>SUM(K328:K339)</f>
        <v>46543.889081429188</v>
      </c>
    </row>
    <row r="341" spans="1:15" ht="12.75" customHeight="1" x14ac:dyDescent="0.25">
      <c r="A341" s="2"/>
      <c r="B341" s="2"/>
      <c r="C341" s="2"/>
      <c r="D341" s="2"/>
      <c r="E341" s="2"/>
      <c r="F341" s="2"/>
      <c r="G341" s="15"/>
      <c r="H341" s="15"/>
      <c r="I341" s="31"/>
      <c r="K341" s="15"/>
    </row>
    <row r="342" spans="1:15" ht="12.75" customHeight="1" x14ac:dyDescent="0.25">
      <c r="A342" s="2"/>
      <c r="B342" s="2" t="s">
        <v>24</v>
      </c>
      <c r="C342" s="10">
        <f>G340*I340</f>
        <v>46543.889081429188</v>
      </c>
      <c r="D342" s="2"/>
      <c r="E342" s="2"/>
      <c r="F342" s="2" t="s">
        <v>25</v>
      </c>
      <c r="G342" s="73">
        <f>$C342+$H340</f>
        <v>105757.26308142918</v>
      </c>
      <c r="H342" s="15"/>
      <c r="I342" s="15">
        <f>SUM($I$14,$G$33,$G$53,$G$73,$G$93,$G$112,$G$131,$G$150,$G$169,$G$188,$G$207,$G$226,$G$245,$G$264,$G$284,$G$304,$G$323,$G$342)</f>
        <v>626627.81942863541</v>
      </c>
      <c r="J342" s="143" t="str">
        <f>IF($K340=$C342,"Intt OK","Intt CHECK IT")</f>
        <v>Intt OK</v>
      </c>
      <c r="K342" s="15"/>
    </row>
    <row r="343" spans="1:15" ht="12.75" customHeight="1" x14ac:dyDescent="0.25">
      <c r="I343" s="135" t="str">
        <f>IF($I342=$G347,"OK","CHECK IT")</f>
        <v>OK</v>
      </c>
      <c r="J343" s="2"/>
    </row>
    <row r="344" spans="1:15" ht="12.75" customHeight="1" x14ac:dyDescent="0.25">
      <c r="A344" s="2"/>
      <c r="B344" s="438" t="s">
        <v>2</v>
      </c>
      <c r="C344" s="438"/>
      <c r="D344" s="438"/>
      <c r="E344" s="438" t="s">
        <v>3</v>
      </c>
      <c r="F344" s="438"/>
      <c r="G344" s="66" t="s">
        <v>4</v>
      </c>
      <c r="H344" s="137" t="s">
        <v>55</v>
      </c>
      <c r="I344" s="31"/>
      <c r="J344" s="2"/>
    </row>
    <row r="345" spans="1:15" s="2" customFormat="1" ht="12.75" customHeight="1" x14ac:dyDescent="0.25">
      <c r="B345" s="439" t="s">
        <v>151</v>
      </c>
      <c r="C345" s="439"/>
      <c r="D345" s="439"/>
      <c r="E345" s="439" t="s">
        <v>149</v>
      </c>
      <c r="F345" s="439"/>
      <c r="G345" s="67" t="s">
        <v>150</v>
      </c>
      <c r="H345" s="55">
        <v>8.7499999999999994E-2</v>
      </c>
      <c r="I345" s="32"/>
      <c r="J345" s="18"/>
      <c r="K345" s="15"/>
      <c r="O345" s="82"/>
    </row>
    <row r="346" spans="1:15" ht="12.75" customHeight="1" x14ac:dyDescent="0.25">
      <c r="A346" s="2"/>
      <c r="B346" s="3" t="s">
        <v>9</v>
      </c>
      <c r="C346" s="5" t="s">
        <v>10</v>
      </c>
      <c r="D346" s="3" t="s">
        <v>11</v>
      </c>
      <c r="E346" s="5" t="s">
        <v>12</v>
      </c>
      <c r="F346" s="3" t="s">
        <v>13</v>
      </c>
      <c r="G346" s="68" t="s">
        <v>14</v>
      </c>
      <c r="H346" s="66" t="s">
        <v>15</v>
      </c>
      <c r="I346" s="3" t="s">
        <v>16</v>
      </c>
      <c r="J346" s="2"/>
    </row>
    <row r="347" spans="1:15" ht="12.75" customHeight="1" x14ac:dyDescent="0.25">
      <c r="A347" s="2"/>
      <c r="B347" s="2" t="s">
        <v>27</v>
      </c>
      <c r="C347" s="6">
        <v>86245</v>
      </c>
      <c r="D347" s="6">
        <v>6500</v>
      </c>
      <c r="E347" s="6">
        <f t="shared" ref="E347:E359" si="77">$C347*8.33%</f>
        <v>7184.2084999999997</v>
      </c>
      <c r="F347" s="6">
        <v>541</v>
      </c>
      <c r="G347" s="15">
        <f>$G$14+$G$33+$G$53+$G$73+$G$93+$G$112+$G$131+$G$150+$G$169+$G$188+$G$207+$G$226+$G$245+$G$264+$G$284+$G$304+$G$323+$G$342</f>
        <v>626627.81942863541</v>
      </c>
      <c r="H347" s="15">
        <f t="shared" ref="H347:H359" si="78">$E347-$F347</f>
        <v>6643.2084999999997</v>
      </c>
      <c r="I347" s="31"/>
      <c r="K347" s="15">
        <f>(G347)*($H$345/12)</f>
        <v>4569.1611833337993</v>
      </c>
    </row>
    <row r="348" spans="1:15" ht="12.75" customHeight="1" x14ac:dyDescent="0.25">
      <c r="A348" s="2"/>
      <c r="B348" s="2" t="s">
        <v>119</v>
      </c>
      <c r="C348" s="6">
        <v>6151</v>
      </c>
      <c r="D348" s="6">
        <v>6500</v>
      </c>
      <c r="E348" s="6">
        <f t="shared" si="77"/>
        <v>512.37829999999997</v>
      </c>
      <c r="F348" s="6">
        <v>0</v>
      </c>
      <c r="G348" s="15">
        <f t="shared" ref="G348:G359" si="79">$G347+$H347</f>
        <v>633271.02792863536</v>
      </c>
      <c r="H348" s="15">
        <f t="shared" si="78"/>
        <v>512.37829999999997</v>
      </c>
      <c r="I348" s="31"/>
      <c r="K348" s="15">
        <f>(G348)*($H$345/12)</f>
        <v>4617.6012453129661</v>
      </c>
    </row>
    <row r="349" spans="1:15" ht="12.75" customHeight="1" x14ac:dyDescent="0.25">
      <c r="A349" s="2"/>
      <c r="B349" s="2" t="s">
        <v>28</v>
      </c>
      <c r="C349" s="6">
        <v>86245</v>
      </c>
      <c r="D349" s="6">
        <v>6500</v>
      </c>
      <c r="E349" s="6">
        <f t="shared" si="77"/>
        <v>7184.2084999999997</v>
      </c>
      <c r="F349" s="6">
        <v>541</v>
      </c>
      <c r="G349" s="15">
        <f t="shared" si="79"/>
        <v>633783.40622863534</v>
      </c>
      <c r="H349" s="15">
        <f t="shared" si="78"/>
        <v>6643.2084999999997</v>
      </c>
      <c r="I349" s="31"/>
      <c r="K349" s="15">
        <f t="shared" ref="K349:K359" si="80">(G349)*($H$345/12)</f>
        <v>4621.337337083799</v>
      </c>
    </row>
    <row r="350" spans="1:15" ht="12.75" customHeight="1" x14ac:dyDescent="0.25">
      <c r="A350" s="2"/>
      <c r="B350" s="2" t="s">
        <v>29</v>
      </c>
      <c r="C350" s="6">
        <v>86245</v>
      </c>
      <c r="D350" s="6">
        <v>6500</v>
      </c>
      <c r="E350" s="6">
        <f t="shared" si="77"/>
        <v>7184.2084999999997</v>
      </c>
      <c r="F350" s="6">
        <v>541</v>
      </c>
      <c r="G350" s="15">
        <f t="shared" si="79"/>
        <v>640426.61472863529</v>
      </c>
      <c r="H350" s="15">
        <f t="shared" si="78"/>
        <v>6643.2084999999997</v>
      </c>
      <c r="I350" s="31"/>
      <c r="K350" s="15">
        <f t="shared" si="80"/>
        <v>4669.7773990629648</v>
      </c>
    </row>
    <row r="351" spans="1:15" ht="12.75" customHeight="1" x14ac:dyDescent="0.25">
      <c r="A351" s="2"/>
      <c r="B351" s="2" t="s">
        <v>30</v>
      </c>
      <c r="C351" s="6">
        <v>86245</v>
      </c>
      <c r="D351" s="6">
        <v>6500</v>
      </c>
      <c r="E351" s="6">
        <f t="shared" si="77"/>
        <v>7184.2084999999997</v>
      </c>
      <c r="F351" s="6">
        <v>541</v>
      </c>
      <c r="G351" s="15">
        <f t="shared" si="79"/>
        <v>647069.82322863524</v>
      </c>
      <c r="H351" s="15">
        <f t="shared" si="78"/>
        <v>6643.2084999999997</v>
      </c>
      <c r="I351" s="31"/>
      <c r="K351" s="15">
        <f t="shared" si="80"/>
        <v>4718.2174610421316</v>
      </c>
    </row>
    <row r="352" spans="1:15" ht="12.75" customHeight="1" x14ac:dyDescent="0.25">
      <c r="A352" s="2"/>
      <c r="B352" s="2" t="s">
        <v>31</v>
      </c>
      <c r="C352" s="6">
        <v>88844</v>
      </c>
      <c r="D352" s="6">
        <v>6500</v>
      </c>
      <c r="E352" s="6">
        <f t="shared" si="77"/>
        <v>7400.7052000000003</v>
      </c>
      <c r="F352" s="6">
        <v>541</v>
      </c>
      <c r="G352" s="15">
        <f t="shared" si="79"/>
        <v>653713.03172863519</v>
      </c>
      <c r="H352" s="15">
        <f t="shared" si="78"/>
        <v>6859.7052000000003</v>
      </c>
      <c r="I352" s="31"/>
      <c r="K352" s="15">
        <f t="shared" si="80"/>
        <v>4766.6575230212975</v>
      </c>
    </row>
    <row r="353" spans="1:15" ht="12.75" customHeight="1" x14ac:dyDescent="0.25">
      <c r="A353" s="2"/>
      <c r="B353" s="2" t="s">
        <v>32</v>
      </c>
      <c r="C353" s="6">
        <v>88844</v>
      </c>
      <c r="D353" s="6">
        <v>6500</v>
      </c>
      <c r="E353" s="6">
        <f t="shared" si="77"/>
        <v>7400.7052000000003</v>
      </c>
      <c r="F353" s="6">
        <v>541</v>
      </c>
      <c r="G353" s="15">
        <f t="shared" si="79"/>
        <v>660572.73692863516</v>
      </c>
      <c r="H353" s="15">
        <f t="shared" si="78"/>
        <v>6859.7052000000003</v>
      </c>
      <c r="I353" s="31"/>
      <c r="K353" s="15">
        <f t="shared" si="80"/>
        <v>4816.676206771298</v>
      </c>
    </row>
    <row r="354" spans="1:15" ht="12.75" customHeight="1" x14ac:dyDescent="0.25">
      <c r="A354" s="2"/>
      <c r="B354" s="2" t="s">
        <v>33</v>
      </c>
      <c r="C354" s="6">
        <v>88844</v>
      </c>
      <c r="D354" s="6">
        <v>6500</v>
      </c>
      <c r="E354" s="6">
        <f t="shared" si="77"/>
        <v>7400.7052000000003</v>
      </c>
      <c r="F354" s="6">
        <v>541</v>
      </c>
      <c r="G354" s="15">
        <f t="shared" si="79"/>
        <v>667432.44212863513</v>
      </c>
      <c r="H354" s="15">
        <f t="shared" si="78"/>
        <v>6859.7052000000003</v>
      </c>
      <c r="I354" s="31"/>
      <c r="K354" s="15">
        <f t="shared" si="80"/>
        <v>4866.6948905212976</v>
      </c>
    </row>
    <row r="355" spans="1:15" ht="12.75" customHeight="1" x14ac:dyDescent="0.25">
      <c r="A355" s="2"/>
      <c r="B355" s="2" t="s">
        <v>17</v>
      </c>
      <c r="C355" s="6">
        <v>88844</v>
      </c>
      <c r="D355" s="6">
        <v>6500</v>
      </c>
      <c r="E355" s="6">
        <f t="shared" si="77"/>
        <v>7400.7052000000003</v>
      </c>
      <c r="F355" s="6">
        <v>541</v>
      </c>
      <c r="G355" s="15">
        <f t="shared" si="79"/>
        <v>674292.1473286351</v>
      </c>
      <c r="H355" s="15">
        <f t="shared" si="78"/>
        <v>6859.7052000000003</v>
      </c>
      <c r="I355" s="31"/>
      <c r="K355" s="15">
        <f t="shared" si="80"/>
        <v>4916.7135742712971</v>
      </c>
    </row>
    <row r="356" spans="1:15" ht="12.75" customHeight="1" x14ac:dyDescent="0.25">
      <c r="A356" s="2"/>
      <c r="B356" s="2" t="s">
        <v>18</v>
      </c>
      <c r="C356" s="6">
        <v>88844</v>
      </c>
      <c r="D356" s="6">
        <v>6500</v>
      </c>
      <c r="E356" s="6">
        <f t="shared" si="77"/>
        <v>7400.7052000000003</v>
      </c>
      <c r="F356" s="6">
        <v>541</v>
      </c>
      <c r="G356" s="15">
        <f t="shared" si="79"/>
        <v>681151.85252863506</v>
      </c>
      <c r="H356" s="15">
        <f t="shared" si="78"/>
        <v>6859.7052000000003</v>
      </c>
      <c r="I356" s="31"/>
      <c r="K356" s="15">
        <f t="shared" si="80"/>
        <v>4966.7322580212967</v>
      </c>
    </row>
    <row r="357" spans="1:15" ht="12.75" customHeight="1" x14ac:dyDescent="0.25">
      <c r="A357" s="2"/>
      <c r="B357" s="2" t="s">
        <v>19</v>
      </c>
      <c r="C357" s="6">
        <v>88844</v>
      </c>
      <c r="D357" s="6">
        <v>6500</v>
      </c>
      <c r="E357" s="6">
        <f t="shared" si="77"/>
        <v>7400.7052000000003</v>
      </c>
      <c r="F357" s="6">
        <v>541</v>
      </c>
      <c r="G357" s="15">
        <f t="shared" si="79"/>
        <v>688011.55772863503</v>
      </c>
      <c r="H357" s="15">
        <f t="shared" si="78"/>
        <v>6859.7052000000003</v>
      </c>
      <c r="I357" s="31"/>
      <c r="K357" s="15">
        <f t="shared" si="80"/>
        <v>5016.7509417712963</v>
      </c>
    </row>
    <row r="358" spans="1:15" ht="12.75" customHeight="1" x14ac:dyDescent="0.25">
      <c r="A358" s="2"/>
      <c r="B358" s="2" t="s">
        <v>20</v>
      </c>
      <c r="C358" s="6">
        <v>92351</v>
      </c>
      <c r="D358" s="6">
        <v>6500</v>
      </c>
      <c r="E358" s="6">
        <f t="shared" si="77"/>
        <v>7692.8383000000003</v>
      </c>
      <c r="F358" s="6">
        <v>541</v>
      </c>
      <c r="G358" s="15">
        <f t="shared" si="79"/>
        <v>694871.262928635</v>
      </c>
      <c r="H358" s="15">
        <f t="shared" si="78"/>
        <v>7151.8383000000003</v>
      </c>
      <c r="I358" s="31"/>
      <c r="K358" s="15">
        <f t="shared" si="80"/>
        <v>5066.7696255212959</v>
      </c>
    </row>
    <row r="359" spans="1:15" ht="12.75" customHeight="1" x14ac:dyDescent="0.25">
      <c r="A359" s="2"/>
      <c r="B359" s="2" t="s">
        <v>21</v>
      </c>
      <c r="C359" s="6">
        <v>92351</v>
      </c>
      <c r="D359" s="6">
        <v>6500</v>
      </c>
      <c r="E359" s="6">
        <f t="shared" si="77"/>
        <v>7692.8383000000003</v>
      </c>
      <c r="F359" s="6">
        <v>541</v>
      </c>
      <c r="G359" s="15">
        <f t="shared" si="79"/>
        <v>702023.10122863494</v>
      </c>
      <c r="H359" s="15">
        <f t="shared" si="78"/>
        <v>7151.8383000000003</v>
      </c>
      <c r="K359" s="15">
        <f t="shared" si="80"/>
        <v>5118.9184464587961</v>
      </c>
    </row>
    <row r="360" spans="1:15" ht="12.75" customHeight="1" x14ac:dyDescent="0.25">
      <c r="A360" s="2"/>
      <c r="B360" s="7" t="s">
        <v>22</v>
      </c>
      <c r="C360" s="8">
        <f>SUM(C347:C359)</f>
        <v>1068897</v>
      </c>
      <c r="D360" s="9" t="s">
        <v>23</v>
      </c>
      <c r="E360" s="8">
        <f>SUM(E347:E359)</f>
        <v>89039.120099999986</v>
      </c>
      <c r="F360" s="8">
        <f>SUM(F347:F359)</f>
        <v>6492</v>
      </c>
      <c r="G360" s="30">
        <f>SUM(G347:G359)</f>
        <v>8603246.8240722567</v>
      </c>
      <c r="H360" s="30">
        <f>SUM(H347:H359)</f>
        <v>82547.120099999986</v>
      </c>
      <c r="I360" s="38">
        <f>H345/12</f>
        <v>7.2916666666666659E-3</v>
      </c>
      <c r="J360" s="23"/>
      <c r="K360" s="30">
        <f>SUM(K347:K359)</f>
        <v>62732.00809219353</v>
      </c>
    </row>
    <row r="361" spans="1:15" ht="12.75" customHeight="1" x14ac:dyDescent="0.25">
      <c r="A361" s="2"/>
      <c r="B361" s="2"/>
      <c r="C361" s="2"/>
      <c r="D361" s="2"/>
      <c r="E361" s="2"/>
      <c r="F361" s="2"/>
      <c r="G361" s="15"/>
      <c r="H361" s="15"/>
      <c r="I361" s="31"/>
      <c r="K361" s="15"/>
    </row>
    <row r="362" spans="1:15" ht="12.75" customHeight="1" x14ac:dyDescent="0.25">
      <c r="A362" s="2"/>
      <c r="B362" s="2" t="s">
        <v>24</v>
      </c>
      <c r="C362" s="10">
        <f>G360*I360</f>
        <v>62732.00809219353</v>
      </c>
      <c r="D362" s="2"/>
      <c r="E362" s="2"/>
      <c r="F362" s="2" t="s">
        <v>25</v>
      </c>
      <c r="G362" s="73">
        <f>$C362+$H360</f>
        <v>145279.12819219352</v>
      </c>
      <c r="H362" s="15"/>
      <c r="I362" s="15">
        <f>SUM($I$14,$G$33,$G$53,$G$73,$G$93,$G$112,$G$131,$G$150,$G$169,$G$188,$G$207,$G$226,$G$245,$G$264,$G$284,$G$304,$G$323,$G$342,$G$362)</f>
        <v>771906.94762082887</v>
      </c>
      <c r="J362" s="143" t="str">
        <f>IF($K360=$C362,"Intt OK","Intt CHECK IT")</f>
        <v>Intt OK</v>
      </c>
      <c r="K362" s="15"/>
    </row>
    <row r="363" spans="1:15" ht="12.75" customHeight="1" x14ac:dyDescent="0.25">
      <c r="I363" s="135" t="str">
        <f>IF($I362=$G367,"OK","CHECK IT")</f>
        <v>OK</v>
      </c>
      <c r="J363" s="2"/>
    </row>
    <row r="364" spans="1:15" ht="12.75" customHeight="1" x14ac:dyDescent="0.25">
      <c r="A364" s="2"/>
      <c r="B364" s="438" t="s">
        <v>2</v>
      </c>
      <c r="C364" s="438"/>
      <c r="D364" s="438"/>
      <c r="E364" s="438" t="s">
        <v>3</v>
      </c>
      <c r="F364" s="438"/>
      <c r="G364" s="66" t="s">
        <v>4</v>
      </c>
      <c r="H364" s="137" t="s">
        <v>57</v>
      </c>
      <c r="I364" s="31"/>
      <c r="J364" s="2"/>
    </row>
    <row r="365" spans="1:15" s="2" customFormat="1" ht="12.75" customHeight="1" x14ac:dyDescent="0.25">
      <c r="B365" s="439" t="s">
        <v>151</v>
      </c>
      <c r="C365" s="439"/>
      <c r="D365" s="439"/>
      <c r="E365" s="439" t="s">
        <v>149</v>
      </c>
      <c r="F365" s="439"/>
      <c r="G365" s="67" t="s">
        <v>150</v>
      </c>
      <c r="H365" s="55">
        <v>8.7499999999999994E-2</v>
      </c>
      <c r="I365" s="32"/>
      <c r="J365" s="18"/>
      <c r="K365" s="15"/>
      <c r="O365" s="82"/>
    </row>
    <row r="366" spans="1:15" ht="12.75" customHeight="1" x14ac:dyDescent="0.25">
      <c r="A366" s="2"/>
      <c r="B366" s="3" t="s">
        <v>9</v>
      </c>
      <c r="C366" s="5" t="s">
        <v>10</v>
      </c>
      <c r="D366" s="3" t="s">
        <v>11</v>
      </c>
      <c r="E366" s="5" t="s">
        <v>12</v>
      </c>
      <c r="F366" s="3" t="s">
        <v>13</v>
      </c>
      <c r="G366" s="68" t="s">
        <v>14</v>
      </c>
      <c r="H366" s="66" t="s">
        <v>15</v>
      </c>
      <c r="I366" s="3" t="s">
        <v>16</v>
      </c>
      <c r="J366" s="2"/>
    </row>
    <row r="367" spans="1:15" ht="12.75" customHeight="1" x14ac:dyDescent="0.25">
      <c r="A367" s="2"/>
      <c r="B367" s="2" t="s">
        <v>27</v>
      </c>
      <c r="C367" s="6">
        <v>92351</v>
      </c>
      <c r="D367" s="6">
        <v>6500</v>
      </c>
      <c r="E367" s="6">
        <f t="shared" ref="E367:E378" si="81">$C367*8.33%</f>
        <v>7692.8383000000003</v>
      </c>
      <c r="F367" s="6">
        <v>541</v>
      </c>
      <c r="G367" s="15">
        <f>$G$14+$G$33+$G$53+$G$73+$G$93+$G$112+$G$131+$G$150+$G$169+$G$188+$G$207+$G$226+$G$245+$G$264+$G$284+$G$304+$G$323+$G$342+$G$362</f>
        <v>771906.94762082887</v>
      </c>
      <c r="H367" s="15">
        <f t="shared" ref="H367:H378" si="82">$E367-$F367</f>
        <v>7151.8383000000003</v>
      </c>
      <c r="I367" s="31"/>
      <c r="K367" s="15">
        <f>(G367)*($H$365/12)</f>
        <v>5628.4881597352096</v>
      </c>
    </row>
    <row r="368" spans="1:15" ht="12.75" customHeight="1" x14ac:dyDescent="0.25">
      <c r="A368" s="2"/>
      <c r="B368" s="2" t="s">
        <v>28</v>
      </c>
      <c r="C368" s="6">
        <v>92351</v>
      </c>
      <c r="D368" s="6">
        <v>6500</v>
      </c>
      <c r="E368" s="6">
        <f t="shared" si="81"/>
        <v>7692.8383000000003</v>
      </c>
      <c r="F368" s="6">
        <v>541</v>
      </c>
      <c r="G368" s="15">
        <f t="shared" ref="G368:G378" si="83">$G367+$H367</f>
        <v>779058.78592082881</v>
      </c>
      <c r="H368" s="15">
        <f t="shared" si="82"/>
        <v>7151.8383000000003</v>
      </c>
      <c r="I368" s="31"/>
      <c r="K368" s="15">
        <f t="shared" ref="K368:K378" si="84">(G368)*($H$365/12)</f>
        <v>5680.6369806727098</v>
      </c>
    </row>
    <row r="369" spans="1:15" ht="12.75" customHeight="1" x14ac:dyDescent="0.25">
      <c r="A369" s="2"/>
      <c r="B369" s="2" t="s">
        <v>29</v>
      </c>
      <c r="C369" s="6">
        <v>92351</v>
      </c>
      <c r="D369" s="6">
        <v>6500</v>
      </c>
      <c r="E369" s="6">
        <f t="shared" si="81"/>
        <v>7692.8383000000003</v>
      </c>
      <c r="F369" s="6">
        <v>541</v>
      </c>
      <c r="G369" s="15">
        <f t="shared" si="83"/>
        <v>786210.62422082876</v>
      </c>
      <c r="H369" s="15">
        <f t="shared" si="82"/>
        <v>7151.8383000000003</v>
      </c>
      <c r="I369" s="31"/>
      <c r="K369" s="15">
        <f t="shared" si="84"/>
        <v>5732.7858016102091</v>
      </c>
    </row>
    <row r="370" spans="1:15" ht="12.75" customHeight="1" x14ac:dyDescent="0.25">
      <c r="A370" s="2"/>
      <c r="B370" s="2" t="s">
        <v>30</v>
      </c>
      <c r="C370" s="6">
        <v>92351</v>
      </c>
      <c r="D370" s="6">
        <v>6500</v>
      </c>
      <c r="E370" s="6">
        <f t="shared" si="81"/>
        <v>7692.8383000000003</v>
      </c>
      <c r="F370" s="6">
        <v>541</v>
      </c>
      <c r="G370" s="15">
        <f t="shared" si="83"/>
        <v>793362.4625208287</v>
      </c>
      <c r="H370" s="15">
        <f t="shared" si="82"/>
        <v>7151.8383000000003</v>
      </c>
      <c r="I370" s="31"/>
      <c r="K370" s="15">
        <f t="shared" si="84"/>
        <v>5784.9346225477084</v>
      </c>
    </row>
    <row r="371" spans="1:15" ht="12.75" customHeight="1" x14ac:dyDescent="0.25">
      <c r="A371" s="2"/>
      <c r="B371" s="2" t="s">
        <v>31</v>
      </c>
      <c r="C371" s="6">
        <v>95132</v>
      </c>
      <c r="D371" s="6">
        <v>6500</v>
      </c>
      <c r="E371" s="6">
        <f t="shared" si="81"/>
        <v>7924.4956000000002</v>
      </c>
      <c r="F371" s="6">
        <v>541</v>
      </c>
      <c r="G371" s="15">
        <f t="shared" si="83"/>
        <v>800514.30082082865</v>
      </c>
      <c r="H371" s="15">
        <f t="shared" si="82"/>
        <v>7383.4956000000002</v>
      </c>
      <c r="I371" s="31"/>
      <c r="K371" s="15">
        <f t="shared" si="84"/>
        <v>5837.0834434852086</v>
      </c>
    </row>
    <row r="372" spans="1:15" ht="12.75" customHeight="1" x14ac:dyDescent="0.25">
      <c r="A372" s="2"/>
      <c r="B372" s="2" t="s">
        <v>32</v>
      </c>
      <c r="C372" s="6">
        <v>95132</v>
      </c>
      <c r="D372" s="6">
        <v>6500</v>
      </c>
      <c r="E372" s="6">
        <f t="shared" si="81"/>
        <v>7924.4956000000002</v>
      </c>
      <c r="F372" s="6">
        <v>541</v>
      </c>
      <c r="G372" s="15">
        <f t="shared" si="83"/>
        <v>807897.79642082867</v>
      </c>
      <c r="H372" s="15">
        <f t="shared" si="82"/>
        <v>7383.4956000000002</v>
      </c>
      <c r="I372" s="31"/>
      <c r="K372" s="15">
        <f t="shared" si="84"/>
        <v>5890.9214322352082</v>
      </c>
    </row>
    <row r="373" spans="1:15" ht="12.75" customHeight="1" x14ac:dyDescent="0.25">
      <c r="A373" s="2"/>
      <c r="B373" s="2" t="s">
        <v>33</v>
      </c>
      <c r="C373" s="6">
        <v>95132</v>
      </c>
      <c r="D373" s="6">
        <v>15000</v>
      </c>
      <c r="E373" s="6">
        <f t="shared" si="81"/>
        <v>7924.4956000000002</v>
      </c>
      <c r="F373" s="6">
        <v>1250</v>
      </c>
      <c r="G373" s="15">
        <f t="shared" si="83"/>
        <v>815281.2920208287</v>
      </c>
      <c r="H373" s="15">
        <f t="shared" si="82"/>
        <v>6674.4956000000002</v>
      </c>
      <c r="I373" s="31"/>
      <c r="K373" s="15">
        <f t="shared" si="84"/>
        <v>5944.7594209852086</v>
      </c>
    </row>
    <row r="374" spans="1:15" ht="12.75" customHeight="1" x14ac:dyDescent="0.25">
      <c r="A374" s="2"/>
      <c r="B374" s="2" t="s">
        <v>17</v>
      </c>
      <c r="C374" s="6">
        <v>95132</v>
      </c>
      <c r="D374" s="6">
        <v>15000</v>
      </c>
      <c r="E374" s="6">
        <f t="shared" si="81"/>
        <v>7924.4956000000002</v>
      </c>
      <c r="F374" s="6">
        <v>1250</v>
      </c>
      <c r="G374" s="15">
        <f t="shared" si="83"/>
        <v>821955.78762082872</v>
      </c>
      <c r="H374" s="15">
        <f t="shared" si="82"/>
        <v>6674.4956000000002</v>
      </c>
      <c r="I374" s="31"/>
      <c r="K374" s="15">
        <f t="shared" si="84"/>
        <v>5993.427618068542</v>
      </c>
    </row>
    <row r="375" spans="1:15" ht="12.75" customHeight="1" x14ac:dyDescent="0.25">
      <c r="A375" s="2"/>
      <c r="B375" s="2" t="s">
        <v>18</v>
      </c>
      <c r="C375" s="6">
        <v>95132</v>
      </c>
      <c r="D375" s="6">
        <v>15000</v>
      </c>
      <c r="E375" s="6">
        <f t="shared" si="81"/>
        <v>7924.4956000000002</v>
      </c>
      <c r="F375" s="6">
        <v>1250</v>
      </c>
      <c r="G375" s="15">
        <f t="shared" si="83"/>
        <v>828630.28322082874</v>
      </c>
      <c r="H375" s="15">
        <f t="shared" si="82"/>
        <v>6674.4956000000002</v>
      </c>
      <c r="I375" s="31"/>
      <c r="K375" s="15">
        <f t="shared" si="84"/>
        <v>6042.0958151518753</v>
      </c>
    </row>
    <row r="376" spans="1:15" ht="12.75" customHeight="1" x14ac:dyDescent="0.25">
      <c r="A376" s="2"/>
      <c r="B376" s="2" t="s">
        <v>19</v>
      </c>
      <c r="C376" s="6">
        <v>0</v>
      </c>
      <c r="D376" s="6">
        <v>0</v>
      </c>
      <c r="E376" s="6">
        <f t="shared" si="81"/>
        <v>0</v>
      </c>
      <c r="F376" s="6">
        <v>0</v>
      </c>
      <c r="G376" s="15">
        <f t="shared" si="83"/>
        <v>835304.77882082877</v>
      </c>
      <c r="H376" s="15">
        <f t="shared" si="82"/>
        <v>0</v>
      </c>
      <c r="I376" s="31"/>
      <c r="K376" s="15">
        <f t="shared" si="84"/>
        <v>6090.7640122352095</v>
      </c>
    </row>
    <row r="377" spans="1:15" ht="12.75" customHeight="1" x14ac:dyDescent="0.25">
      <c r="A377" s="2"/>
      <c r="B377" s="2" t="s">
        <v>20</v>
      </c>
      <c r="C377" s="6">
        <v>0</v>
      </c>
      <c r="D377" s="6">
        <v>0</v>
      </c>
      <c r="E377" s="6">
        <f t="shared" si="81"/>
        <v>0</v>
      </c>
      <c r="F377" s="6">
        <v>0</v>
      </c>
      <c r="G377" s="15">
        <f t="shared" si="83"/>
        <v>835304.77882082877</v>
      </c>
      <c r="H377" s="15">
        <f t="shared" si="82"/>
        <v>0</v>
      </c>
      <c r="I377" s="31"/>
      <c r="K377" s="15">
        <f t="shared" si="84"/>
        <v>6090.7640122352095</v>
      </c>
    </row>
    <row r="378" spans="1:15" ht="12.75" customHeight="1" x14ac:dyDescent="0.25">
      <c r="A378" s="2"/>
      <c r="B378" s="2" t="s">
        <v>21</v>
      </c>
      <c r="C378" s="6">
        <v>0</v>
      </c>
      <c r="D378" s="6">
        <v>0</v>
      </c>
      <c r="E378" s="6">
        <f t="shared" si="81"/>
        <v>0</v>
      </c>
      <c r="F378" s="6">
        <v>0</v>
      </c>
      <c r="G378" s="15">
        <f t="shared" si="83"/>
        <v>835304.77882082877</v>
      </c>
      <c r="H378" s="15">
        <f t="shared" si="82"/>
        <v>0</v>
      </c>
      <c r="I378" s="31"/>
      <c r="K378" s="15">
        <f t="shared" si="84"/>
        <v>6090.7640122352095</v>
      </c>
    </row>
    <row r="379" spans="1:15" ht="12.75" customHeight="1" x14ac:dyDescent="0.25">
      <c r="A379" s="2"/>
      <c r="B379" s="7" t="s">
        <v>22</v>
      </c>
      <c r="C379" s="8">
        <f>SUM(C367:C378)</f>
        <v>845064</v>
      </c>
      <c r="D379" s="9" t="s">
        <v>23</v>
      </c>
      <c r="E379" s="8">
        <f>SUM(E367:E378)</f>
        <v>70393.831200000001</v>
      </c>
      <c r="F379" s="8">
        <f>SUM(F367:F378)</f>
        <v>6996</v>
      </c>
      <c r="G379" s="30">
        <f>SUM(G367:G378)</f>
        <v>9710732.616849944</v>
      </c>
      <c r="H379" s="30">
        <f>SUM(H367:H378)</f>
        <v>63397.831200000008</v>
      </c>
      <c r="I379" s="38">
        <f>H365/12</f>
        <v>7.2916666666666659E-3</v>
      </c>
      <c r="J379" s="23"/>
      <c r="K379" s="30">
        <f>SUM(K367:K378)</f>
        <v>70807.425331197504</v>
      </c>
    </row>
    <row r="380" spans="1:15" ht="12.75" customHeight="1" x14ac:dyDescent="0.25">
      <c r="A380" s="2"/>
      <c r="B380" s="2"/>
      <c r="C380" s="2"/>
      <c r="D380" s="2"/>
      <c r="E380" s="2"/>
      <c r="F380" s="2"/>
      <c r="G380" s="15"/>
      <c r="H380" s="15"/>
      <c r="I380" s="31"/>
      <c r="K380" s="15"/>
    </row>
    <row r="381" spans="1:15" ht="12.75" customHeight="1" x14ac:dyDescent="0.25">
      <c r="A381" s="2"/>
      <c r="B381" s="2" t="s">
        <v>24</v>
      </c>
      <c r="C381" s="10">
        <f>G379*I379</f>
        <v>70807.425331197504</v>
      </c>
      <c r="D381" s="2"/>
      <c r="E381" s="2"/>
      <c r="F381" s="2" t="s">
        <v>25</v>
      </c>
      <c r="G381" s="73">
        <f>$C381+$H379</f>
        <v>134205.25653119752</v>
      </c>
      <c r="H381" s="15"/>
      <c r="I381" s="15">
        <f>SUM($I$14,$G$33,$G$53,$G$73,$G$93,$G$112,$G$131,$G$150,$G$169,$G$188,$G$207,$G$226,$G$245,$G$264,$G$284,$G$304,$G$323,$G$342,$G$362,$G$381)</f>
        <v>906112.20415202645</v>
      </c>
      <c r="J381" s="143" t="str">
        <f>IF($K379=$C381,"Intt OK","Intt CHECK IT")</f>
        <v>Intt OK</v>
      </c>
      <c r="K381" s="15"/>
    </row>
    <row r="382" spans="1:15" ht="12.75" customHeight="1" x14ac:dyDescent="0.25">
      <c r="I382" s="135" t="str">
        <f>IF($I381=$G386,"OK","CHECK IT")</f>
        <v>OK</v>
      </c>
    </row>
    <row r="383" spans="1:15" ht="12.75" customHeight="1" x14ac:dyDescent="0.25">
      <c r="A383" s="2"/>
      <c r="B383" s="438" t="s">
        <v>2</v>
      </c>
      <c r="C383" s="438"/>
      <c r="D383" s="438"/>
      <c r="E383" s="438" t="s">
        <v>3</v>
      </c>
      <c r="F383" s="438"/>
      <c r="G383" s="66" t="s">
        <v>4</v>
      </c>
      <c r="H383" s="137" t="s">
        <v>58</v>
      </c>
      <c r="I383" s="31"/>
      <c r="J383" s="2"/>
    </row>
    <row r="384" spans="1:15" s="2" customFormat="1" ht="12.75" customHeight="1" x14ac:dyDescent="0.25">
      <c r="B384" s="439" t="s">
        <v>151</v>
      </c>
      <c r="C384" s="439"/>
      <c r="D384" s="439"/>
      <c r="E384" s="439" t="s">
        <v>149</v>
      </c>
      <c r="F384" s="439"/>
      <c r="G384" s="67" t="s">
        <v>150</v>
      </c>
      <c r="H384" s="55">
        <v>8.7999999999999995E-2</v>
      </c>
      <c r="I384" s="32"/>
      <c r="J384" s="18"/>
      <c r="K384" s="15"/>
      <c r="O384" s="82"/>
    </row>
    <row r="385" spans="1:11" ht="12.75" customHeight="1" x14ac:dyDescent="0.25">
      <c r="A385" s="2"/>
      <c r="B385" s="3" t="s">
        <v>9</v>
      </c>
      <c r="C385" s="5" t="s">
        <v>10</v>
      </c>
      <c r="D385" s="3" t="s">
        <v>11</v>
      </c>
      <c r="E385" s="5" t="s">
        <v>12</v>
      </c>
      <c r="F385" s="3" t="s">
        <v>13</v>
      </c>
      <c r="G385" s="68" t="s">
        <v>14</v>
      </c>
      <c r="H385" s="66" t="s">
        <v>15</v>
      </c>
      <c r="I385" s="3" t="s">
        <v>16</v>
      </c>
      <c r="J385" s="2"/>
    </row>
    <row r="386" spans="1:11" ht="12.75" customHeight="1" x14ac:dyDescent="0.25">
      <c r="A386" s="2"/>
      <c r="B386" s="2" t="s">
        <v>27</v>
      </c>
      <c r="C386" s="6">
        <v>0</v>
      </c>
      <c r="D386" s="6">
        <v>0</v>
      </c>
      <c r="E386" s="6">
        <f t="shared" ref="E386:E397" si="85">$C386*8.33%</f>
        <v>0</v>
      </c>
      <c r="F386" s="6">
        <v>0</v>
      </c>
      <c r="G386" s="15">
        <f>$G$14+$G$33+$G$53+$G$73+$G$93+$G$112+$G$131+$G$150+$G$169+$G$188+$G$207+$G$226+$G$245+$G$264+$G$284+$G$304+$G$323+$G$342+$G$362+$G$381</f>
        <v>906112.20415202645</v>
      </c>
      <c r="H386" s="15">
        <f t="shared" ref="H386:H397" si="86">$E386-$F386</f>
        <v>0</v>
      </c>
      <c r="I386" s="31"/>
      <c r="K386" s="15">
        <f>(G386)*($H$384/12)</f>
        <v>6644.8228304481936</v>
      </c>
    </row>
    <row r="387" spans="1:11" ht="12.75" customHeight="1" x14ac:dyDescent="0.25">
      <c r="A387" s="2"/>
      <c r="B387" s="2" t="s">
        <v>28</v>
      </c>
      <c r="C387" s="6">
        <v>0</v>
      </c>
      <c r="D387" s="6">
        <v>0</v>
      </c>
      <c r="E387" s="6">
        <f t="shared" si="85"/>
        <v>0</v>
      </c>
      <c r="F387" s="6">
        <v>0</v>
      </c>
      <c r="G387" s="15">
        <f t="shared" ref="G387:G397" si="87">$G386+$H386</f>
        <v>906112.20415202645</v>
      </c>
      <c r="H387" s="15">
        <f t="shared" si="86"/>
        <v>0</v>
      </c>
      <c r="I387" s="31"/>
      <c r="K387" s="15">
        <f t="shared" ref="K387:K397" si="88">(G387)*($H$384/12)</f>
        <v>6644.8228304481936</v>
      </c>
    </row>
    <row r="388" spans="1:11" ht="12.75" customHeight="1" x14ac:dyDescent="0.25">
      <c r="A388" s="2"/>
      <c r="B388" s="2" t="s">
        <v>29</v>
      </c>
      <c r="C388" s="6">
        <v>0</v>
      </c>
      <c r="D388" s="6">
        <v>0</v>
      </c>
      <c r="E388" s="6">
        <f t="shared" si="85"/>
        <v>0</v>
      </c>
      <c r="F388" s="6">
        <v>0</v>
      </c>
      <c r="G388" s="15">
        <f t="shared" si="87"/>
        <v>906112.20415202645</v>
      </c>
      <c r="H388" s="15">
        <f t="shared" si="86"/>
        <v>0</v>
      </c>
      <c r="I388" s="31"/>
      <c r="K388" s="15">
        <f t="shared" si="88"/>
        <v>6644.8228304481936</v>
      </c>
    </row>
    <row r="389" spans="1:11" ht="12.75" customHeight="1" x14ac:dyDescent="0.25">
      <c r="A389" s="2"/>
      <c r="B389" s="2" t="s">
        <v>30</v>
      </c>
      <c r="C389" s="6">
        <v>0</v>
      </c>
      <c r="D389" s="6">
        <v>0</v>
      </c>
      <c r="E389" s="6">
        <f t="shared" si="85"/>
        <v>0</v>
      </c>
      <c r="F389" s="6">
        <v>0</v>
      </c>
      <c r="G389" s="15">
        <f t="shared" si="87"/>
        <v>906112.20415202645</v>
      </c>
      <c r="H389" s="15">
        <f t="shared" si="86"/>
        <v>0</v>
      </c>
      <c r="I389" s="31" t="s">
        <v>54</v>
      </c>
      <c r="K389" s="15">
        <f t="shared" si="88"/>
        <v>6644.8228304481936</v>
      </c>
    </row>
    <row r="390" spans="1:11" ht="12.75" customHeight="1" x14ac:dyDescent="0.25">
      <c r="A390" s="2"/>
      <c r="B390" s="2" t="s">
        <v>31</v>
      </c>
      <c r="C390" s="6">
        <v>0</v>
      </c>
      <c r="D390" s="6">
        <v>0</v>
      </c>
      <c r="E390" s="6">
        <f t="shared" si="85"/>
        <v>0</v>
      </c>
      <c r="F390" s="6">
        <v>0</v>
      </c>
      <c r="G390" s="15">
        <f t="shared" si="87"/>
        <v>906112.20415202645</v>
      </c>
      <c r="H390" s="15">
        <f t="shared" si="86"/>
        <v>0</v>
      </c>
      <c r="I390" s="31"/>
      <c r="K390" s="15">
        <f t="shared" si="88"/>
        <v>6644.8228304481936</v>
      </c>
    </row>
    <row r="391" spans="1:11" ht="12.75" customHeight="1" x14ac:dyDescent="0.25">
      <c r="A391" s="2"/>
      <c r="B391" s="2" t="s">
        <v>32</v>
      </c>
      <c r="C391" s="6">
        <v>0</v>
      </c>
      <c r="D391" s="6">
        <v>0</v>
      </c>
      <c r="E391" s="6">
        <f t="shared" si="85"/>
        <v>0</v>
      </c>
      <c r="F391" s="6">
        <v>0</v>
      </c>
      <c r="G391" s="15">
        <f t="shared" si="87"/>
        <v>906112.20415202645</v>
      </c>
      <c r="H391" s="15">
        <f t="shared" si="86"/>
        <v>0</v>
      </c>
      <c r="I391" s="31"/>
      <c r="K391" s="15">
        <f t="shared" si="88"/>
        <v>6644.8228304481936</v>
      </c>
    </row>
    <row r="392" spans="1:11" ht="12.75" customHeight="1" x14ac:dyDescent="0.25">
      <c r="A392" s="2"/>
      <c r="B392" s="2" t="s">
        <v>33</v>
      </c>
      <c r="C392" s="6">
        <v>0</v>
      </c>
      <c r="D392" s="6">
        <v>0</v>
      </c>
      <c r="E392" s="6">
        <f t="shared" si="85"/>
        <v>0</v>
      </c>
      <c r="F392" s="6">
        <v>0</v>
      </c>
      <c r="G392" s="15">
        <f t="shared" si="87"/>
        <v>906112.20415202645</v>
      </c>
      <c r="H392" s="15">
        <f t="shared" si="86"/>
        <v>0</v>
      </c>
      <c r="I392" s="31"/>
      <c r="K392" s="15">
        <f t="shared" si="88"/>
        <v>6644.8228304481936</v>
      </c>
    </row>
    <row r="393" spans="1:11" ht="12.75" customHeight="1" x14ac:dyDescent="0.25">
      <c r="A393" s="2"/>
      <c r="B393" s="2" t="s">
        <v>17</v>
      </c>
      <c r="C393" s="6">
        <v>0</v>
      </c>
      <c r="D393" s="6">
        <v>0</v>
      </c>
      <c r="E393" s="6">
        <f t="shared" si="85"/>
        <v>0</v>
      </c>
      <c r="F393" s="6">
        <v>0</v>
      </c>
      <c r="G393" s="15">
        <f t="shared" si="87"/>
        <v>906112.20415202645</v>
      </c>
      <c r="H393" s="15">
        <f t="shared" si="86"/>
        <v>0</v>
      </c>
      <c r="I393" s="31"/>
      <c r="K393" s="15">
        <f t="shared" si="88"/>
        <v>6644.8228304481936</v>
      </c>
    </row>
    <row r="394" spans="1:11" ht="12.75" customHeight="1" x14ac:dyDescent="0.25">
      <c r="A394" s="2"/>
      <c r="B394" s="2" t="s">
        <v>18</v>
      </c>
      <c r="C394" s="6">
        <v>0</v>
      </c>
      <c r="D394" s="6">
        <v>0</v>
      </c>
      <c r="E394" s="6">
        <f t="shared" si="85"/>
        <v>0</v>
      </c>
      <c r="F394" s="6">
        <v>0</v>
      </c>
      <c r="G394" s="15">
        <f t="shared" si="87"/>
        <v>906112.20415202645</v>
      </c>
      <c r="H394" s="15">
        <f t="shared" si="86"/>
        <v>0</v>
      </c>
      <c r="I394" s="31"/>
      <c r="K394" s="15">
        <f t="shared" si="88"/>
        <v>6644.8228304481936</v>
      </c>
    </row>
    <row r="395" spans="1:11" ht="12.75" customHeight="1" x14ac:dyDescent="0.25">
      <c r="A395" s="2"/>
      <c r="B395" s="2" t="s">
        <v>19</v>
      </c>
      <c r="C395" s="6">
        <v>0</v>
      </c>
      <c r="D395" s="6">
        <v>0</v>
      </c>
      <c r="E395" s="6">
        <f t="shared" si="85"/>
        <v>0</v>
      </c>
      <c r="F395" s="6">
        <v>0</v>
      </c>
      <c r="G395" s="15">
        <f t="shared" si="87"/>
        <v>906112.20415202645</v>
      </c>
      <c r="H395" s="15">
        <f t="shared" si="86"/>
        <v>0</v>
      </c>
      <c r="I395" s="31"/>
      <c r="K395" s="15">
        <f t="shared" si="88"/>
        <v>6644.8228304481936</v>
      </c>
    </row>
    <row r="396" spans="1:11" ht="12.75" customHeight="1" x14ac:dyDescent="0.25">
      <c r="A396" s="2"/>
      <c r="B396" s="2" t="s">
        <v>20</v>
      </c>
      <c r="C396" s="6">
        <v>0</v>
      </c>
      <c r="D396" s="6">
        <v>0</v>
      </c>
      <c r="E396" s="6">
        <f t="shared" si="85"/>
        <v>0</v>
      </c>
      <c r="F396" s="6">
        <v>0</v>
      </c>
      <c r="G396" s="15">
        <f t="shared" si="87"/>
        <v>906112.20415202645</v>
      </c>
      <c r="H396" s="15">
        <f t="shared" si="86"/>
        <v>0</v>
      </c>
      <c r="I396" s="31"/>
      <c r="K396" s="15">
        <f t="shared" si="88"/>
        <v>6644.8228304481936</v>
      </c>
    </row>
    <row r="397" spans="1:11" ht="12.75" customHeight="1" x14ac:dyDescent="0.25">
      <c r="A397" s="2"/>
      <c r="B397" s="2" t="s">
        <v>21</v>
      </c>
      <c r="C397" s="6">
        <v>0</v>
      </c>
      <c r="D397" s="6">
        <v>0</v>
      </c>
      <c r="E397" s="6">
        <f t="shared" si="85"/>
        <v>0</v>
      </c>
      <c r="F397" s="6">
        <v>0</v>
      </c>
      <c r="G397" s="15">
        <f t="shared" si="87"/>
        <v>906112.20415202645</v>
      </c>
      <c r="H397" s="15">
        <f t="shared" si="86"/>
        <v>0</v>
      </c>
      <c r="I397" s="31"/>
      <c r="K397" s="15">
        <f t="shared" si="88"/>
        <v>6644.8228304481936</v>
      </c>
    </row>
    <row r="398" spans="1:11" ht="12.75" customHeight="1" x14ac:dyDescent="0.25">
      <c r="A398" s="2"/>
      <c r="B398" s="7" t="s">
        <v>22</v>
      </c>
      <c r="C398" s="8">
        <f>SUM(C386:C397)</f>
        <v>0</v>
      </c>
      <c r="D398" s="9" t="s">
        <v>23</v>
      </c>
      <c r="E398" s="8">
        <f>SUM(E386:E397)</f>
        <v>0</v>
      </c>
      <c r="F398" s="8">
        <f>SUM(F386:F397)</f>
        <v>0</v>
      </c>
      <c r="G398" s="30">
        <f>SUM(G386:G397)</f>
        <v>10873346.449824318</v>
      </c>
      <c r="H398" s="30">
        <f>SUM(H386:H397)</f>
        <v>0</v>
      </c>
      <c r="I398" s="38">
        <f>H384/12</f>
        <v>7.3333333333333332E-3</v>
      </c>
      <c r="J398" s="23"/>
      <c r="K398" s="30">
        <f>SUM(K386:K397)</f>
        <v>79737.873965378327</v>
      </c>
    </row>
    <row r="399" spans="1:11" ht="12.75" customHeight="1" x14ac:dyDescent="0.25">
      <c r="A399" s="2"/>
      <c r="B399" s="2"/>
      <c r="C399" s="2"/>
      <c r="D399" s="2"/>
      <c r="E399" s="2"/>
      <c r="F399" s="2"/>
      <c r="G399" s="15"/>
      <c r="H399" s="15"/>
      <c r="I399" s="31"/>
      <c r="K399" s="15"/>
    </row>
    <row r="400" spans="1:11" ht="12.75" customHeight="1" x14ac:dyDescent="0.25">
      <c r="A400" s="2"/>
      <c r="B400" s="2" t="s">
        <v>24</v>
      </c>
      <c r="C400" s="10">
        <f>G398*I398</f>
        <v>79737.873965378327</v>
      </c>
      <c r="D400" s="2"/>
      <c r="E400" s="2"/>
      <c r="F400" s="2" t="s">
        <v>25</v>
      </c>
      <c r="G400" s="73">
        <f>$C400+$H398</f>
        <v>79737.873965378327</v>
      </c>
      <c r="H400" s="15"/>
      <c r="I400" s="15">
        <f>SUM($I$14,$G$33,$G$53,$G$73,$G$93,$G$112,$G$131,$G$150,$G$169,$G$188,$G$207,$G$226,$G$245,$G$264,$G$284,$G$304,$G$323,$G$342,$G$362,$G$381,$G$400)</f>
        <v>985850.07811740483</v>
      </c>
      <c r="J400" s="143" t="str">
        <f>IF($K398=$C400,"Intt OK","Intt CHECK IT")</f>
        <v>Intt OK</v>
      </c>
      <c r="K400" s="15"/>
    </row>
    <row r="401" spans="1:15" ht="12.75" customHeight="1" x14ac:dyDescent="0.25">
      <c r="I401" s="135" t="str">
        <f>IF($I400=$G405,"OK","CHECK IT")</f>
        <v>OK</v>
      </c>
    </row>
    <row r="402" spans="1:15" ht="12.75" customHeight="1" x14ac:dyDescent="0.25">
      <c r="A402" s="2"/>
      <c r="B402" s="438" t="s">
        <v>2</v>
      </c>
      <c r="C402" s="438"/>
      <c r="D402" s="438"/>
      <c r="E402" s="438" t="s">
        <v>3</v>
      </c>
      <c r="F402" s="438"/>
      <c r="G402" s="66" t="s">
        <v>4</v>
      </c>
      <c r="H402" s="137" t="s">
        <v>59</v>
      </c>
      <c r="I402" s="31"/>
      <c r="J402" s="2"/>
    </row>
    <row r="403" spans="1:15" s="2" customFormat="1" ht="12.75" customHeight="1" x14ac:dyDescent="0.25">
      <c r="B403" s="439" t="s">
        <v>151</v>
      </c>
      <c r="C403" s="439"/>
      <c r="D403" s="439"/>
      <c r="E403" s="439" t="s">
        <v>149</v>
      </c>
      <c r="F403" s="439"/>
      <c r="G403" s="67" t="s">
        <v>150</v>
      </c>
      <c r="H403" s="55">
        <v>8.6499999999999994E-2</v>
      </c>
      <c r="I403" s="32"/>
      <c r="J403" s="18"/>
      <c r="K403" s="15"/>
      <c r="O403" s="82"/>
    </row>
    <row r="404" spans="1:15" ht="12.75" customHeight="1" x14ac:dyDescent="0.25">
      <c r="A404" s="2"/>
      <c r="B404" s="3" t="s">
        <v>9</v>
      </c>
      <c r="C404" s="5" t="s">
        <v>10</v>
      </c>
      <c r="D404" s="3" t="s">
        <v>11</v>
      </c>
      <c r="E404" s="5" t="s">
        <v>12</v>
      </c>
      <c r="F404" s="3" t="s">
        <v>13</v>
      </c>
      <c r="G404" s="68" t="s">
        <v>14</v>
      </c>
      <c r="H404" s="66" t="s">
        <v>15</v>
      </c>
      <c r="I404" s="3" t="s">
        <v>16</v>
      </c>
      <c r="J404" s="2"/>
    </row>
    <row r="405" spans="1:15" ht="12.75" customHeight="1" x14ac:dyDescent="0.25">
      <c r="A405" s="2"/>
      <c r="B405" s="2" t="s">
        <v>27</v>
      </c>
      <c r="C405" s="6">
        <v>0</v>
      </c>
      <c r="D405" s="6">
        <v>0</v>
      </c>
      <c r="E405" s="6">
        <f t="shared" ref="E405:E413" si="89">$C405*8.33%</f>
        <v>0</v>
      </c>
      <c r="F405" s="6">
        <v>0</v>
      </c>
      <c r="G405" s="15">
        <f>$G$14+G$33+$G$53+$G$73+$G$93+$G$112+$G$131+$G$150+$G$169+$G$188+$G$207+$G$226+$G$245+$G$264+$G$284+$G$304+$G$323+$G$342+$G$362+$G$381+$G$400</f>
        <v>985850.07811740483</v>
      </c>
      <c r="H405" s="15">
        <f t="shared" ref="H405:H413" si="90">$E405-$F405</f>
        <v>0</v>
      </c>
      <c r="I405" s="31"/>
      <c r="K405" s="15">
        <f>(G405)*($H$403/12)</f>
        <v>7106.3359797629591</v>
      </c>
    </row>
    <row r="406" spans="1:15" ht="12.75" customHeight="1" x14ac:dyDescent="0.25">
      <c r="A406" s="2"/>
      <c r="B406" s="2" t="s">
        <v>28</v>
      </c>
      <c r="C406" s="6">
        <v>0</v>
      </c>
      <c r="D406" s="6">
        <v>0</v>
      </c>
      <c r="E406" s="6">
        <f t="shared" si="89"/>
        <v>0</v>
      </c>
      <c r="F406" s="6">
        <v>0</v>
      </c>
      <c r="G406" s="15">
        <f t="shared" ref="G406:G413" si="91">$G405+$H405</f>
        <v>985850.07811740483</v>
      </c>
      <c r="H406" s="15">
        <f t="shared" si="90"/>
        <v>0</v>
      </c>
      <c r="I406" s="31"/>
      <c r="K406" s="15">
        <f t="shared" ref="K406:K413" si="92">(G406)*($H$403/12)</f>
        <v>7106.3359797629591</v>
      </c>
    </row>
    <row r="407" spans="1:15" ht="12.75" customHeight="1" x14ac:dyDescent="0.25">
      <c r="A407" s="2"/>
      <c r="B407" s="2" t="s">
        <v>29</v>
      </c>
      <c r="C407" s="6">
        <v>0</v>
      </c>
      <c r="D407" s="6">
        <v>0</v>
      </c>
      <c r="E407" s="6">
        <f t="shared" si="89"/>
        <v>0</v>
      </c>
      <c r="F407" s="6">
        <v>0</v>
      </c>
      <c r="G407" s="15">
        <f t="shared" si="91"/>
        <v>985850.07811740483</v>
      </c>
      <c r="H407" s="15">
        <f t="shared" si="90"/>
        <v>0</v>
      </c>
      <c r="I407" s="31"/>
      <c r="K407" s="15">
        <f t="shared" si="92"/>
        <v>7106.3359797629591</v>
      </c>
    </row>
    <row r="408" spans="1:15" ht="12.75" customHeight="1" x14ac:dyDescent="0.25">
      <c r="A408" s="2"/>
      <c r="B408" s="2" t="s">
        <v>30</v>
      </c>
      <c r="C408" s="6">
        <v>0</v>
      </c>
      <c r="D408" s="6">
        <v>0</v>
      </c>
      <c r="E408" s="6">
        <f t="shared" si="89"/>
        <v>0</v>
      </c>
      <c r="F408" s="6">
        <v>0</v>
      </c>
      <c r="G408" s="15">
        <f t="shared" si="91"/>
        <v>985850.07811740483</v>
      </c>
      <c r="H408" s="15">
        <f t="shared" si="90"/>
        <v>0</v>
      </c>
      <c r="I408" s="31" t="s">
        <v>54</v>
      </c>
      <c r="K408" s="15">
        <f t="shared" si="92"/>
        <v>7106.3359797629591</v>
      </c>
    </row>
    <row r="409" spans="1:15" ht="12.75" customHeight="1" x14ac:dyDescent="0.25">
      <c r="A409" s="2"/>
      <c r="B409" s="2" t="s">
        <v>31</v>
      </c>
      <c r="C409" s="6">
        <v>0</v>
      </c>
      <c r="D409" s="6">
        <v>0</v>
      </c>
      <c r="E409" s="6">
        <f t="shared" si="89"/>
        <v>0</v>
      </c>
      <c r="F409" s="6">
        <v>0</v>
      </c>
      <c r="G409" s="15">
        <f t="shared" si="91"/>
        <v>985850.07811740483</v>
      </c>
      <c r="H409" s="15">
        <f t="shared" si="90"/>
        <v>0</v>
      </c>
      <c r="I409" s="31"/>
      <c r="K409" s="15">
        <f t="shared" si="92"/>
        <v>7106.3359797629591</v>
      </c>
    </row>
    <row r="410" spans="1:15" ht="12.75" customHeight="1" x14ac:dyDescent="0.25">
      <c r="A410" s="2"/>
      <c r="B410" s="2" t="s">
        <v>32</v>
      </c>
      <c r="C410" s="6">
        <v>0</v>
      </c>
      <c r="D410" s="6">
        <v>0</v>
      </c>
      <c r="E410" s="6">
        <f t="shared" si="89"/>
        <v>0</v>
      </c>
      <c r="F410" s="6">
        <v>0</v>
      </c>
      <c r="G410" s="15">
        <f t="shared" si="91"/>
        <v>985850.07811740483</v>
      </c>
      <c r="H410" s="15">
        <f t="shared" si="90"/>
        <v>0</v>
      </c>
      <c r="I410" s="31"/>
      <c r="K410" s="15">
        <f t="shared" si="92"/>
        <v>7106.3359797629591</v>
      </c>
    </row>
    <row r="411" spans="1:15" ht="12.75" customHeight="1" x14ac:dyDescent="0.25">
      <c r="A411" s="2"/>
      <c r="B411" s="2" t="s">
        <v>33</v>
      </c>
      <c r="C411" s="6">
        <v>0</v>
      </c>
      <c r="D411" s="6">
        <v>0</v>
      </c>
      <c r="E411" s="6">
        <f t="shared" si="89"/>
        <v>0</v>
      </c>
      <c r="F411" s="6">
        <v>0</v>
      </c>
      <c r="G411" s="15">
        <f t="shared" si="91"/>
        <v>985850.07811740483</v>
      </c>
      <c r="H411" s="15">
        <f t="shared" si="90"/>
        <v>0</v>
      </c>
      <c r="I411" s="31"/>
      <c r="K411" s="15">
        <f t="shared" si="92"/>
        <v>7106.3359797629591</v>
      </c>
    </row>
    <row r="412" spans="1:15" ht="12.75" customHeight="1" x14ac:dyDescent="0.25">
      <c r="A412" s="2"/>
      <c r="B412" s="2" t="s">
        <v>17</v>
      </c>
      <c r="C412" s="6">
        <v>0</v>
      </c>
      <c r="D412" s="6">
        <v>0</v>
      </c>
      <c r="E412" s="6">
        <f t="shared" si="89"/>
        <v>0</v>
      </c>
      <c r="F412" s="6">
        <v>0</v>
      </c>
      <c r="G412" s="15">
        <f t="shared" si="91"/>
        <v>985850.07811740483</v>
      </c>
      <c r="H412" s="15">
        <f t="shared" si="90"/>
        <v>0</v>
      </c>
      <c r="I412" s="31"/>
      <c r="K412" s="15">
        <f t="shared" si="92"/>
        <v>7106.3359797629591</v>
      </c>
    </row>
    <row r="413" spans="1:15" ht="12.75" customHeight="1" x14ac:dyDescent="0.25">
      <c r="A413" s="2"/>
      <c r="B413" s="2" t="s">
        <v>18</v>
      </c>
      <c r="C413" s="6">
        <v>0</v>
      </c>
      <c r="D413" s="6">
        <v>0</v>
      </c>
      <c r="E413" s="6">
        <f t="shared" si="89"/>
        <v>0</v>
      </c>
      <c r="F413" s="6">
        <v>0</v>
      </c>
      <c r="G413" s="15">
        <f t="shared" si="91"/>
        <v>985850.07811740483</v>
      </c>
      <c r="H413" s="15">
        <f t="shared" si="90"/>
        <v>0</v>
      </c>
      <c r="I413" s="31"/>
      <c r="K413" s="15">
        <f t="shared" si="92"/>
        <v>7106.3359797629591</v>
      </c>
    </row>
    <row r="414" spans="1:15" ht="12.75" customHeight="1" x14ac:dyDescent="0.25">
      <c r="A414" s="2"/>
      <c r="B414" s="7" t="s">
        <v>22</v>
      </c>
      <c r="C414" s="8">
        <f>SUM(C405:C413)</f>
        <v>0</v>
      </c>
      <c r="D414" s="9" t="s">
        <v>23</v>
      </c>
      <c r="E414" s="8">
        <f>SUM(E405:E413)</f>
        <v>0</v>
      </c>
      <c r="F414" s="8">
        <f>SUM(F405:F413)</f>
        <v>0</v>
      </c>
      <c r="G414" s="30">
        <f>SUM(G405:G413)</f>
        <v>8872650.7030566446</v>
      </c>
      <c r="H414" s="30">
        <f>SUM(H405:H413)</f>
        <v>0</v>
      </c>
      <c r="I414" s="38">
        <f>H403/12</f>
        <v>7.2083333333333331E-3</v>
      </c>
      <c r="J414" s="23"/>
      <c r="K414" s="30">
        <f>SUM(K405:K413)</f>
        <v>63957.023817866633</v>
      </c>
    </row>
    <row r="415" spans="1:15" ht="12.75" customHeight="1" x14ac:dyDescent="0.25">
      <c r="A415" s="2"/>
      <c r="B415" s="2"/>
      <c r="C415" s="2"/>
      <c r="D415" s="2"/>
      <c r="E415" s="2"/>
      <c r="F415" s="2"/>
      <c r="G415" s="15"/>
      <c r="H415" s="15"/>
      <c r="I415" s="31"/>
      <c r="K415" s="15"/>
    </row>
    <row r="416" spans="1:15" ht="12.75" customHeight="1" x14ac:dyDescent="0.25">
      <c r="A416" s="2"/>
      <c r="B416" s="2" t="s">
        <v>24</v>
      </c>
      <c r="C416" s="10">
        <f>G414*I414</f>
        <v>63957.023817866648</v>
      </c>
      <c r="D416" s="2"/>
      <c r="E416" s="2"/>
      <c r="F416" s="2" t="s">
        <v>25</v>
      </c>
      <c r="G416" s="73">
        <f>$C416+$H414</f>
        <v>63957.023817866648</v>
      </c>
      <c r="H416" s="15"/>
      <c r="I416" s="15">
        <f>SUM($I$14,$G$33,$G$53,$G$73,$G$93,$G$112,$G$131,$G$150,$G$169,$G$188,$G$207,$G$226,$G$245,$G$264,$G$284,$G$304,$G$323,$G$342,$G$362,$G$381,$G$400,$G$416)</f>
        <v>1049807.1019352714</v>
      </c>
      <c r="J416" s="143" t="str">
        <f>IF($K414=$C416,"Intt OK","Intt CHECK IT")</f>
        <v>Intt OK</v>
      </c>
      <c r="K416" s="15"/>
    </row>
    <row r="417" spans="1:11" x14ac:dyDescent="0.25">
      <c r="I417" s="135" t="s">
        <v>54</v>
      </c>
    </row>
    <row r="419" spans="1:11" x14ac:dyDescent="0.25">
      <c r="A419" s="2" t="s">
        <v>54</v>
      </c>
      <c r="B419" s="2" t="s">
        <v>61</v>
      </c>
      <c r="C419" s="138">
        <f>G14+G33+G53+G73+G93+G112+G131+G150+G169+G188+G207+G226+G245+G264+G284+G304+G323+G342+G362+G381+G400+G416</f>
        <v>1049807.1019352714</v>
      </c>
    </row>
    <row r="420" spans="1:11" ht="24" thickBot="1" x14ac:dyDescent="0.3">
      <c r="B420" s="453" t="s">
        <v>191</v>
      </c>
      <c r="C420" s="453"/>
      <c r="D420" s="453"/>
      <c r="E420" s="453"/>
      <c r="F420" s="453"/>
      <c r="G420" s="453"/>
      <c r="H420" s="453"/>
      <c r="I420" s="453"/>
      <c r="J420" s="453"/>
      <c r="K420" s="453"/>
    </row>
    <row r="421" spans="1:11" ht="32.25" customHeight="1" thickBot="1" x14ac:dyDescent="0.3">
      <c r="A421" s="142" t="s">
        <v>126</v>
      </c>
      <c r="B421" s="199" t="s">
        <v>149</v>
      </c>
      <c r="C421" s="93" t="s">
        <v>192</v>
      </c>
      <c r="D421" s="98" t="s">
        <v>150</v>
      </c>
      <c r="E421" s="94"/>
      <c r="F421" s="95" t="s">
        <v>120</v>
      </c>
      <c r="G421" s="96">
        <f>SUM(G14,G33,G53,G73,G93,G112,G131,G150,G169,G188,G207,G226,G245,G264,G284,G304,G323,G342,G362,G381,G400,G416)</f>
        <v>1049807.1019352714</v>
      </c>
      <c r="H421" s="97" t="str">
        <f>IF(AND($C419=$G421),"OK",IF(AND($G421=#REF!),"OK","CHECK IT"))</f>
        <v>OK</v>
      </c>
      <c r="I421" s="98"/>
      <c r="J421" s="144"/>
      <c r="K421" s="99" t="s">
        <v>127</v>
      </c>
    </row>
    <row r="422" spans="1:11" x14ac:dyDescent="0.25">
      <c r="A422" s="100"/>
      <c r="B422" s="101"/>
      <c r="C422" s="102" t="s">
        <v>193</v>
      </c>
      <c r="D422" s="198" t="s">
        <v>195</v>
      </c>
      <c r="E422" s="198"/>
      <c r="F422" s="105"/>
      <c r="G422" s="106"/>
      <c r="H422" s="107">
        <f>C419-G421</f>
        <v>0</v>
      </c>
      <c r="I422" s="42" t="s">
        <v>54</v>
      </c>
      <c r="J422" s="18"/>
      <c r="K422" s="108"/>
    </row>
    <row r="423" spans="1:11" x14ac:dyDescent="0.25">
      <c r="A423" s="109"/>
      <c r="B423" s="102"/>
      <c r="C423" s="102" t="s">
        <v>194</v>
      </c>
      <c r="D423" s="198" t="s">
        <v>201</v>
      </c>
      <c r="E423" s="104"/>
      <c r="F423" s="110"/>
      <c r="G423" s="102"/>
      <c r="H423" s="111"/>
      <c r="I423" s="112"/>
      <c r="J423" s="18"/>
      <c r="K423" s="108"/>
    </row>
    <row r="424" spans="1:11" ht="24" x14ac:dyDescent="0.25">
      <c r="A424" s="113"/>
      <c r="B424" s="114"/>
      <c r="C424" s="115" t="s">
        <v>125</v>
      </c>
      <c r="D424" s="116"/>
      <c r="E424" s="115" t="s">
        <v>121</v>
      </c>
      <c r="F424" s="115" t="s">
        <v>122</v>
      </c>
      <c r="G424" s="117"/>
      <c r="H424" s="115" t="s">
        <v>123</v>
      </c>
      <c r="I424" s="118"/>
      <c r="J424" s="145"/>
      <c r="K424" s="119" t="s">
        <v>124</v>
      </c>
    </row>
    <row r="425" spans="1:11" x14ac:dyDescent="0.25">
      <c r="A425" s="120"/>
      <c r="B425" s="59"/>
      <c r="C425" s="121">
        <f>SUM(C12,C31,C51,C71,C91,C110,C129,C148,C167,C186,C205,C224,C243,C262,C282,C302,C321,C340,C360,C379,C398,C414)</f>
        <v>7439862</v>
      </c>
      <c r="D425" s="7"/>
      <c r="E425" s="121">
        <f>SUM(E12,E31,E51,E71,E91,E110,E129,E148,E167,E186,E205,E224,E243,E262,E282,E302,E321,E340,E360,E379,E398,E414)</f>
        <v>619740.50459999999</v>
      </c>
      <c r="F425" s="121">
        <f>SUM(F12,F31,F51,F71,F91,F110,F129,F148,F167,F186,F205,F224,F243,F262,F282,F302,F321,F340,F360,F379,F398,F414)</f>
        <v>102921</v>
      </c>
      <c r="G425" s="30"/>
      <c r="H425" s="121">
        <f>SUM(H12,H31,H51,H71,H91,H110,H129,H148,H167,H186,H205,H224,H243,H262,H282,H302,H321,H340,H360,H379,H398,H414)</f>
        <v>516819.50460000004</v>
      </c>
      <c r="I425" s="9"/>
      <c r="J425" s="145"/>
      <c r="K425" s="190">
        <f>SUM(K12,K31,K51,K71,K91,K110,K129,K148,K167,K186,K205,K224,K243,K262,K282,K302,K321,K340,K360,K379,K398,K414)</f>
        <v>532987.59733527142</v>
      </c>
    </row>
    <row r="426" spans="1:11" ht="24" thickBot="1" x14ac:dyDescent="0.3">
      <c r="A426" s="120"/>
      <c r="B426" s="59"/>
      <c r="C426" s="59"/>
      <c r="D426" s="59"/>
      <c r="E426" s="62">
        <f>$C425*8.33%</f>
        <v>619740.50459999999</v>
      </c>
      <c r="F426" s="59"/>
      <c r="G426" s="42"/>
      <c r="H426" s="62">
        <f>$E426-$F425</f>
        <v>516819.50459999999</v>
      </c>
      <c r="I426" s="122"/>
      <c r="J426" s="18"/>
      <c r="K426" s="108"/>
    </row>
    <row r="427" spans="1:11" ht="24" thickBot="1" x14ac:dyDescent="0.3">
      <c r="A427" s="120"/>
      <c r="B427" s="59"/>
      <c r="C427" s="59"/>
      <c r="D427" s="59"/>
      <c r="E427" s="123" t="str">
        <f>IF($E425=$E426,"OK","CHECK IT")</f>
        <v>OK</v>
      </c>
      <c r="F427" s="62"/>
      <c r="G427" s="42"/>
      <c r="H427" s="123" t="str">
        <f>IF($H425=$H426,"OK","CHECK IT")</f>
        <v>OK</v>
      </c>
      <c r="I427" s="41" t="s">
        <v>54</v>
      </c>
      <c r="K427" s="108" t="s">
        <v>54</v>
      </c>
    </row>
    <row r="428" spans="1:11" ht="27" thickBot="1" x14ac:dyDescent="0.3">
      <c r="A428" s="124"/>
      <c r="B428" s="59"/>
      <c r="C428" s="125"/>
      <c r="D428" s="125"/>
      <c r="E428" s="107">
        <f>$E425-$E426</f>
        <v>0</v>
      </c>
      <c r="F428" s="126"/>
      <c r="G428" s="126"/>
      <c r="H428" s="107">
        <f>$H425-$H426</f>
        <v>0</v>
      </c>
      <c r="K428" s="108"/>
    </row>
    <row r="429" spans="1:11" ht="24.75" thickBot="1" x14ac:dyDescent="0.3">
      <c r="A429" s="127"/>
      <c r="B429" s="104"/>
      <c r="C429" s="115" t="s">
        <v>124</v>
      </c>
      <c r="D429" s="104"/>
      <c r="E429" s="104"/>
      <c r="F429" s="104"/>
      <c r="G429" s="128"/>
      <c r="H429" s="128"/>
      <c r="I429" s="112"/>
      <c r="J429" s="140" t="str">
        <f>IF($C423=$K418,"Intt OK","Intt CHECK IT")</f>
        <v>Intt CHECK IT</v>
      </c>
      <c r="K429" s="129"/>
    </row>
    <row r="430" spans="1:11" ht="31.5" thickBot="1" x14ac:dyDescent="0.3">
      <c r="A430" s="142" t="s">
        <v>128</v>
      </c>
      <c r="B430" s="130"/>
      <c r="C430" s="131">
        <f>SUM(C14,C33,C53,C73,C93,C112,C131,C150,C169,C188,C207,C226,C245,C264,C284,C304,C323,C342,C362,C381,C400,C416)</f>
        <v>532987.59733527154</v>
      </c>
      <c r="D430" s="130"/>
      <c r="E430" s="182" t="s">
        <v>139</v>
      </c>
      <c r="F430" s="181" t="str">
        <f>IF(G421=(H425+K425),"OK", "False")</f>
        <v>OK</v>
      </c>
      <c r="G430" s="181"/>
      <c r="H430" s="132"/>
      <c r="I430" s="133"/>
      <c r="J430" s="141">
        <f>$C430-$K425</f>
        <v>0</v>
      </c>
      <c r="K430" s="134"/>
    </row>
  </sheetData>
  <mergeCells count="101">
    <mergeCell ref="B5:D5"/>
    <mergeCell ref="E5:F5"/>
    <mergeCell ref="B16:D16"/>
    <mergeCell ref="E16:F16"/>
    <mergeCell ref="H16:I16"/>
    <mergeCell ref="B2:K2"/>
    <mergeCell ref="H3:I3"/>
    <mergeCell ref="B4:D4"/>
    <mergeCell ref="E4:F4"/>
    <mergeCell ref="H4:I4"/>
    <mergeCell ref="B17:D17"/>
    <mergeCell ref="E17:F17"/>
    <mergeCell ref="B55:D55"/>
    <mergeCell ref="E55:F55"/>
    <mergeCell ref="H55:I55"/>
    <mergeCell ref="B36:D36"/>
    <mergeCell ref="E36:F36"/>
    <mergeCell ref="B35:D35"/>
    <mergeCell ref="E35:F35"/>
    <mergeCell ref="H35:I35"/>
    <mergeCell ref="H75:I75"/>
    <mergeCell ref="B76:D76"/>
    <mergeCell ref="E76:F76"/>
    <mergeCell ref="B95:D95"/>
    <mergeCell ref="E95:F95"/>
    <mergeCell ref="H95:I95"/>
    <mergeCell ref="B56:D56"/>
    <mergeCell ref="E56:F56"/>
    <mergeCell ref="B115:D115"/>
    <mergeCell ref="E115:F115"/>
    <mergeCell ref="B75:D75"/>
    <mergeCell ref="E75:F75"/>
    <mergeCell ref="B96:D96"/>
    <mergeCell ref="E96:F96"/>
    <mergeCell ref="B114:D114"/>
    <mergeCell ref="E114:F114"/>
    <mergeCell ref="H114:I114"/>
    <mergeCell ref="B172:D172"/>
    <mergeCell ref="E172:F172"/>
    <mergeCell ref="B133:D133"/>
    <mergeCell ref="E133:F133"/>
    <mergeCell ref="H133:I133"/>
    <mergeCell ref="B134:D134"/>
    <mergeCell ref="E134:F134"/>
    <mergeCell ref="B152:D152"/>
    <mergeCell ref="E152:F152"/>
    <mergeCell ref="H152:I152"/>
    <mergeCell ref="B153:D153"/>
    <mergeCell ref="E153:F153"/>
    <mergeCell ref="B171:D171"/>
    <mergeCell ref="E171:F171"/>
    <mergeCell ref="H171:I171"/>
    <mergeCell ref="B210:D210"/>
    <mergeCell ref="E210:F210"/>
    <mergeCell ref="B228:D228"/>
    <mergeCell ref="E228:F228"/>
    <mergeCell ref="B229:D229"/>
    <mergeCell ref="E229:F229"/>
    <mergeCell ref="B190:D190"/>
    <mergeCell ref="E190:F190"/>
    <mergeCell ref="B191:D191"/>
    <mergeCell ref="E191:F191"/>
    <mergeCell ref="B209:D209"/>
    <mergeCell ref="E209:F209"/>
    <mergeCell ref="B267:D267"/>
    <mergeCell ref="E267:F267"/>
    <mergeCell ref="B286:D286"/>
    <mergeCell ref="E286:F286"/>
    <mergeCell ref="B287:D287"/>
    <mergeCell ref="E287:F287"/>
    <mergeCell ref="B247:D247"/>
    <mergeCell ref="E247:F247"/>
    <mergeCell ref="B248:D248"/>
    <mergeCell ref="E248:F248"/>
    <mergeCell ref="B266:D266"/>
    <mergeCell ref="E266:F266"/>
    <mergeCell ref="B326:D326"/>
    <mergeCell ref="E326:F326"/>
    <mergeCell ref="B344:D344"/>
    <mergeCell ref="E344:F344"/>
    <mergeCell ref="B345:D345"/>
    <mergeCell ref="E345:F345"/>
    <mergeCell ref="B306:D306"/>
    <mergeCell ref="E306:F306"/>
    <mergeCell ref="B307:D307"/>
    <mergeCell ref="E307:F307"/>
    <mergeCell ref="B325:D325"/>
    <mergeCell ref="E325:F325"/>
    <mergeCell ref="B420:K420"/>
    <mergeCell ref="B384:D384"/>
    <mergeCell ref="E384:F384"/>
    <mergeCell ref="B402:D402"/>
    <mergeCell ref="E402:F402"/>
    <mergeCell ref="B403:D403"/>
    <mergeCell ref="E403:F403"/>
    <mergeCell ref="B364:D364"/>
    <mergeCell ref="E364:F364"/>
    <mergeCell ref="B365:D365"/>
    <mergeCell ref="E365:F365"/>
    <mergeCell ref="B383:D383"/>
    <mergeCell ref="E383:F383"/>
  </mergeCells>
  <printOptions horizontalCentered="1" verticalCentered="1"/>
  <pageMargins left="0" right="0" top="0" bottom="0" header="0" footer="0"/>
  <pageSetup paperSize="9" scale="85" orientation="landscape" verticalDpi="300" r:id="rId1"/>
  <rowBreaks count="6" manualBreakCount="6">
    <brk id="54" min="1" max="10" man="1"/>
    <brk id="113" min="1" max="10" man="1"/>
    <brk id="189" min="1" max="10" man="1"/>
    <brk id="246" min="1" max="10" man="1"/>
    <brk id="285" min="1" max="10" man="1"/>
    <brk id="343" min="1" max="10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76"/>
  <sheetViews>
    <sheetView topLeftCell="A463" workbookViewId="0">
      <selection activeCell="C477" sqref="C477"/>
    </sheetView>
  </sheetViews>
  <sheetFormatPr defaultColWidth="14.85546875" defaultRowHeight="23.25" x14ac:dyDescent="0.25"/>
  <cols>
    <col min="1" max="1" width="2.7109375" style="1" customWidth="1"/>
    <col min="2" max="2" width="26.7109375" style="1" customWidth="1"/>
    <col min="3" max="3" width="14.85546875" style="1"/>
    <col min="4" max="4" width="15.140625" style="1" bestFit="1" customWidth="1"/>
    <col min="5" max="6" width="14.85546875" style="1"/>
    <col min="7" max="7" width="18.5703125" style="28" customWidth="1"/>
    <col min="8" max="8" width="14.85546875" style="28"/>
    <col min="9" max="9" width="14.85546875" style="41"/>
    <col min="10" max="10" width="19" style="16" customWidth="1"/>
    <col min="11" max="11" width="16.140625" style="28" customWidth="1"/>
    <col min="12" max="12" width="2.7109375" style="1" customWidth="1"/>
    <col min="13" max="14" width="14.85546875" style="1"/>
    <col min="15" max="15" width="16.5703125" style="1" customWidth="1"/>
    <col min="16" max="16" width="14.85546875" style="1"/>
    <col min="17" max="17" width="16.85546875" style="1" customWidth="1"/>
    <col min="18" max="16384" width="14.85546875" style="1"/>
  </cols>
  <sheetData>
    <row r="1" spans="2:17" s="2" customFormat="1" ht="12.75" x14ac:dyDescent="0.25">
      <c r="G1" s="15"/>
      <c r="H1" s="15"/>
      <c r="I1" s="31"/>
      <c r="J1" s="16"/>
      <c r="K1" s="15"/>
    </row>
    <row r="2" spans="2:17" s="2" customFormat="1" ht="13.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7" s="2" customFormat="1" ht="13.5" customHeight="1" x14ac:dyDescent="0.25">
      <c r="B3" s="191"/>
      <c r="C3" s="191"/>
      <c r="D3" s="191"/>
      <c r="E3" s="191"/>
      <c r="F3" s="191"/>
      <c r="G3" s="65"/>
      <c r="H3" s="443" t="s">
        <v>1</v>
      </c>
      <c r="I3" s="443"/>
      <c r="J3" s="193"/>
      <c r="K3" s="15"/>
      <c r="M3" s="83"/>
    </row>
    <row r="4" spans="2:17" s="2" customFormat="1" ht="13.5" customHeight="1" x14ac:dyDescent="0.25">
      <c r="B4" s="438" t="s">
        <v>2</v>
      </c>
      <c r="C4" s="438"/>
      <c r="D4" s="438"/>
      <c r="E4" s="438" t="s">
        <v>3</v>
      </c>
      <c r="F4" s="438"/>
      <c r="G4" s="66" t="s">
        <v>4</v>
      </c>
      <c r="H4" s="444" t="s">
        <v>5</v>
      </c>
      <c r="I4" s="444"/>
      <c r="J4" s="17"/>
      <c r="K4" s="15"/>
    </row>
    <row r="5" spans="2:17" s="2" customFormat="1" ht="13.5" customHeight="1" x14ac:dyDescent="0.25">
      <c r="B5" s="439" t="s">
        <v>152</v>
      </c>
      <c r="C5" s="439"/>
      <c r="D5" s="439"/>
      <c r="E5" s="439" t="s">
        <v>153</v>
      </c>
      <c r="F5" s="439"/>
      <c r="G5" s="67" t="s">
        <v>54</v>
      </c>
      <c r="H5" s="55">
        <v>0.12</v>
      </c>
      <c r="I5" s="32"/>
      <c r="J5" s="18"/>
      <c r="K5" s="15"/>
      <c r="O5" s="82"/>
    </row>
    <row r="6" spans="2:17" s="2" customFormat="1" ht="13.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68" t="s">
        <v>14</v>
      </c>
      <c r="H6" s="66" t="s">
        <v>15</v>
      </c>
      <c r="I6" s="33" t="s">
        <v>16</v>
      </c>
      <c r="J6" s="17"/>
      <c r="K6" s="15"/>
    </row>
    <row r="7" spans="2:17" s="2" customFormat="1" ht="13.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/>
      <c r="H7" s="15">
        <f>$E7-$F7</f>
        <v>0</v>
      </c>
      <c r="I7" s="31"/>
      <c r="J7" s="16"/>
      <c r="K7" s="15">
        <f>($G7)*($H$5/12)</f>
        <v>0</v>
      </c>
    </row>
    <row r="8" spans="2:17" s="2" customFormat="1" ht="13.5" customHeight="1" x14ac:dyDescent="0.25">
      <c r="B8" s="2" t="s">
        <v>18</v>
      </c>
      <c r="C8" s="6">
        <v>3970</v>
      </c>
      <c r="D8" s="6">
        <v>5000</v>
      </c>
      <c r="E8" s="6">
        <f t="shared" ref="E8:E11" si="0">$C8*8.33%</f>
        <v>330.70100000000002</v>
      </c>
      <c r="F8" s="6">
        <v>331</v>
      </c>
      <c r="G8" s="15">
        <f>$G7+$H7</f>
        <v>0</v>
      </c>
      <c r="H8" s="15">
        <f t="shared" ref="H8:H11" si="1">$E8-$F8</f>
        <v>-0.29899999999997817</v>
      </c>
      <c r="I8" s="31"/>
      <c r="J8" s="16"/>
      <c r="K8" s="15">
        <f t="shared" ref="K8:K11" si="2">($G8)*($H$5/12)</f>
        <v>0</v>
      </c>
      <c r="N8" s="15"/>
      <c r="O8" s="31"/>
      <c r="P8" s="15"/>
      <c r="Q8" s="15"/>
    </row>
    <row r="9" spans="2:17" s="2" customFormat="1" ht="13.5" customHeight="1" x14ac:dyDescent="0.25">
      <c r="B9" s="2" t="s">
        <v>19</v>
      </c>
      <c r="C9" s="6">
        <v>8325</v>
      </c>
      <c r="D9" s="6">
        <v>5000</v>
      </c>
      <c r="E9" s="6">
        <f t="shared" si="0"/>
        <v>693.47249999999997</v>
      </c>
      <c r="F9" s="6">
        <v>694</v>
      </c>
      <c r="G9" s="15">
        <f t="shared" ref="G9:G11" si="3">$G8+$H8</f>
        <v>-0.29899999999997817</v>
      </c>
      <c r="H9" s="15">
        <f t="shared" si="1"/>
        <v>-0.52750000000003183</v>
      </c>
      <c r="I9" s="31"/>
      <c r="J9" s="16"/>
      <c r="K9" s="15">
        <f t="shared" si="2"/>
        <v>-2.9899999999997819E-3</v>
      </c>
      <c r="N9" s="15"/>
      <c r="O9" s="31"/>
      <c r="P9" s="15"/>
      <c r="Q9" s="15"/>
    </row>
    <row r="10" spans="2:17" s="2" customFormat="1" ht="13.5" customHeight="1" x14ac:dyDescent="0.25">
      <c r="B10" s="2" t="s">
        <v>20</v>
      </c>
      <c r="C10" s="6">
        <v>8325</v>
      </c>
      <c r="D10" s="6">
        <v>5000</v>
      </c>
      <c r="E10" s="6">
        <f t="shared" si="0"/>
        <v>693.47249999999997</v>
      </c>
      <c r="F10" s="6">
        <v>694</v>
      </c>
      <c r="G10" s="15">
        <f t="shared" si="3"/>
        <v>-0.82650000000001</v>
      </c>
      <c r="H10" s="15">
        <f t="shared" si="1"/>
        <v>-0.52750000000003183</v>
      </c>
      <c r="I10" s="31"/>
      <c r="J10" s="16"/>
      <c r="K10" s="15">
        <f t="shared" si="2"/>
        <v>-8.2650000000001004E-3</v>
      </c>
      <c r="N10" s="15"/>
      <c r="O10" s="31"/>
      <c r="P10" s="15"/>
      <c r="Q10" s="15"/>
    </row>
    <row r="11" spans="2:17" s="2" customFormat="1" ht="13.5" customHeight="1" thickBot="1" x14ac:dyDescent="0.3">
      <c r="B11" s="2" t="s">
        <v>21</v>
      </c>
      <c r="C11" s="6">
        <v>8325</v>
      </c>
      <c r="D11" s="6">
        <v>5000</v>
      </c>
      <c r="E11" s="6">
        <f t="shared" si="0"/>
        <v>693.47249999999997</v>
      </c>
      <c r="F11" s="6">
        <v>694</v>
      </c>
      <c r="G11" s="15">
        <f t="shared" si="3"/>
        <v>-1.3540000000000418</v>
      </c>
      <c r="H11" s="15">
        <f t="shared" si="1"/>
        <v>-0.52750000000003183</v>
      </c>
      <c r="I11" s="31"/>
      <c r="J11" s="16"/>
      <c r="K11" s="15">
        <f t="shared" si="2"/>
        <v>-1.3540000000000418E-2</v>
      </c>
      <c r="N11" s="15"/>
      <c r="O11" s="31"/>
      <c r="P11" s="15"/>
      <c r="Q11" s="15"/>
    </row>
    <row r="12" spans="2:17" s="2" customFormat="1" ht="13.5" customHeight="1" thickBot="1" x14ac:dyDescent="0.3">
      <c r="B12" s="7" t="s">
        <v>22</v>
      </c>
      <c r="C12" s="8">
        <f>SUM(C7:C11)</f>
        <v>28945</v>
      </c>
      <c r="D12" s="9" t="s">
        <v>23</v>
      </c>
      <c r="E12" s="8">
        <f>SUM(E7:E11)</f>
        <v>2411.1184999999996</v>
      </c>
      <c r="F12" s="8">
        <f>SUM(F7:F11)</f>
        <v>2413</v>
      </c>
      <c r="G12" s="30">
        <f>SUM(G7:G11)</f>
        <v>-2.47950000000003</v>
      </c>
      <c r="H12" s="30">
        <f>SUM(H7:H11)</f>
        <v>-1.8815000000000737</v>
      </c>
      <c r="I12" s="34">
        <f>H5/12</f>
        <v>0.01</v>
      </c>
      <c r="J12" s="19"/>
      <c r="K12" s="29">
        <f>SUM(K7:K11)</f>
        <v>-2.4795000000000303E-2</v>
      </c>
      <c r="N12" s="15"/>
      <c r="O12" s="31"/>
      <c r="P12" s="31"/>
      <c r="Q12" s="15"/>
    </row>
    <row r="13" spans="2:17" s="2" customFormat="1" ht="13.5" customHeight="1" x14ac:dyDescent="0.25">
      <c r="G13" s="15"/>
      <c r="H13" s="15"/>
      <c r="I13" s="31"/>
      <c r="J13" s="16"/>
      <c r="K13" s="15"/>
      <c r="N13" s="15"/>
      <c r="P13" s="15"/>
    </row>
    <row r="14" spans="2:17" s="2" customFormat="1" ht="13.5" customHeight="1" x14ac:dyDescent="0.25">
      <c r="B14" s="2" t="s">
        <v>24</v>
      </c>
      <c r="C14" s="10">
        <f>G12*1%</f>
        <v>-2.4795000000000299E-2</v>
      </c>
      <c r="F14" s="2" t="s">
        <v>25</v>
      </c>
      <c r="G14" s="73">
        <f>C14+H12</f>
        <v>-1.906295000000074</v>
      </c>
      <c r="H14" s="15"/>
      <c r="I14" s="73">
        <f>$C14+$H12</f>
        <v>-1.906295000000074</v>
      </c>
      <c r="J14" s="143" t="str">
        <f>IF($K12=$C14,"Intt OK","Intt CHECK IT")</f>
        <v>Intt OK</v>
      </c>
      <c r="K14" s="15"/>
    </row>
    <row r="15" spans="2:17" s="2" customFormat="1" ht="13.5" customHeight="1" x14ac:dyDescent="0.25">
      <c r="C15" s="10"/>
      <c r="G15" s="15"/>
      <c r="H15" s="15"/>
      <c r="I15" s="135" t="str">
        <f>IF($I14=$G19,"OK","CHECK IT")</f>
        <v>OK</v>
      </c>
      <c r="J15" s="16"/>
      <c r="K15" s="15"/>
    </row>
    <row r="16" spans="2:17" s="2" customFormat="1" ht="13.5" customHeight="1" x14ac:dyDescent="0.25">
      <c r="B16" s="438" t="s">
        <v>2</v>
      </c>
      <c r="C16" s="438"/>
      <c r="D16" s="438"/>
      <c r="E16" s="438" t="s">
        <v>3</v>
      </c>
      <c r="F16" s="438"/>
      <c r="G16" s="66" t="s">
        <v>4</v>
      </c>
      <c r="H16" s="449" t="s">
        <v>26</v>
      </c>
      <c r="I16" s="449"/>
      <c r="J16" s="20"/>
      <c r="K16" s="15"/>
      <c r="M16" s="83"/>
    </row>
    <row r="17" spans="2:16" s="2" customFormat="1" ht="13.5" customHeight="1" x14ac:dyDescent="0.25">
      <c r="B17" s="439" t="s">
        <v>152</v>
      </c>
      <c r="C17" s="439"/>
      <c r="D17" s="439"/>
      <c r="E17" s="439" t="s">
        <v>153</v>
      </c>
      <c r="F17" s="439"/>
      <c r="G17" s="67" t="s">
        <v>54</v>
      </c>
      <c r="H17" s="55">
        <v>0.12</v>
      </c>
      <c r="I17" s="32"/>
      <c r="J17" s="18"/>
      <c r="K17" s="15"/>
    </row>
    <row r="18" spans="2:16" s="2" customFormat="1" ht="13.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68" t="s">
        <v>14</v>
      </c>
      <c r="H18" s="66" t="s">
        <v>15</v>
      </c>
      <c r="I18" s="33" t="s">
        <v>16</v>
      </c>
      <c r="J18" s="17"/>
      <c r="K18" s="15"/>
    </row>
    <row r="19" spans="2:16" s="2" customFormat="1" ht="13.5" customHeight="1" x14ac:dyDescent="0.25">
      <c r="B19" s="2" t="s">
        <v>27</v>
      </c>
      <c r="C19" s="6">
        <v>8325</v>
      </c>
      <c r="D19" s="6">
        <v>5000</v>
      </c>
      <c r="E19" s="6">
        <f t="shared" ref="E19:E30" si="4">$C19*8.33%</f>
        <v>693.47249999999997</v>
      </c>
      <c r="F19" s="6">
        <v>417</v>
      </c>
      <c r="G19" s="69">
        <f>$G$14</f>
        <v>-1.906295000000074</v>
      </c>
      <c r="H19" s="15">
        <f t="shared" ref="H19:H30" si="5">$E19-$F19</f>
        <v>276.47249999999997</v>
      </c>
      <c r="I19" s="31"/>
      <c r="J19" s="16"/>
      <c r="K19" s="15">
        <f>($G19)*($H$17/12)</f>
        <v>-1.9062950000000741E-2</v>
      </c>
      <c r="N19" s="84"/>
      <c r="O19" s="14"/>
    </row>
    <row r="20" spans="2:16" s="2" customFormat="1" ht="13.5" customHeight="1" x14ac:dyDescent="0.25">
      <c r="B20" s="2" t="s">
        <v>28</v>
      </c>
      <c r="C20" s="6">
        <v>8835</v>
      </c>
      <c r="D20" s="6">
        <v>5000</v>
      </c>
      <c r="E20" s="6">
        <f t="shared" si="4"/>
        <v>735.95550000000003</v>
      </c>
      <c r="F20" s="6">
        <v>417</v>
      </c>
      <c r="G20" s="15">
        <f>G19+H19</f>
        <v>274.56620499999991</v>
      </c>
      <c r="H20" s="15">
        <f t="shared" si="5"/>
        <v>318.95550000000003</v>
      </c>
      <c r="I20" s="31"/>
      <c r="J20" s="16"/>
      <c r="K20" s="15">
        <f t="shared" ref="K20:K30" si="6">($G20)*($H$17/12)</f>
        <v>2.7456620499999991</v>
      </c>
    </row>
    <row r="21" spans="2:16" s="2" customFormat="1" ht="13.5" customHeight="1" x14ac:dyDescent="0.25">
      <c r="B21" s="2" t="s">
        <v>29</v>
      </c>
      <c r="C21" s="6">
        <v>8835</v>
      </c>
      <c r="D21" s="6">
        <v>5000</v>
      </c>
      <c r="E21" s="6">
        <f t="shared" si="4"/>
        <v>735.95550000000003</v>
      </c>
      <c r="F21" s="6">
        <v>417</v>
      </c>
      <c r="G21" s="15">
        <f t="shared" ref="G21:G30" si="7">G20+H20</f>
        <v>593.52170499999988</v>
      </c>
      <c r="H21" s="15">
        <f t="shared" si="5"/>
        <v>318.95550000000003</v>
      </c>
      <c r="I21" s="31"/>
      <c r="J21" s="16"/>
      <c r="K21" s="15">
        <f t="shared" si="6"/>
        <v>5.9352170499999986</v>
      </c>
    </row>
    <row r="22" spans="2:16" s="2" customFormat="1" ht="13.5" customHeight="1" x14ac:dyDescent="0.25">
      <c r="B22" s="2" t="s">
        <v>30</v>
      </c>
      <c r="C22" s="6">
        <v>8835</v>
      </c>
      <c r="D22" s="6">
        <v>5000</v>
      </c>
      <c r="E22" s="6">
        <f t="shared" si="4"/>
        <v>735.95550000000003</v>
      </c>
      <c r="F22" s="6">
        <v>417</v>
      </c>
      <c r="G22" s="15">
        <f t="shared" si="7"/>
        <v>912.47720499999991</v>
      </c>
      <c r="H22" s="15">
        <f t="shared" si="5"/>
        <v>318.95550000000003</v>
      </c>
      <c r="I22" s="31"/>
      <c r="J22" s="16"/>
      <c r="K22" s="15">
        <f t="shared" si="6"/>
        <v>9.1247720499999989</v>
      </c>
    </row>
    <row r="23" spans="2:16" s="2" customFormat="1" ht="13.5" customHeight="1" x14ac:dyDescent="0.25">
      <c r="B23" s="2" t="s">
        <v>31</v>
      </c>
      <c r="C23" s="6">
        <v>8835</v>
      </c>
      <c r="D23" s="6">
        <v>5000</v>
      </c>
      <c r="E23" s="6">
        <f t="shared" si="4"/>
        <v>735.95550000000003</v>
      </c>
      <c r="F23" s="6">
        <v>417</v>
      </c>
      <c r="G23" s="15">
        <f t="shared" si="7"/>
        <v>1231.4327049999999</v>
      </c>
      <c r="H23" s="15">
        <f t="shared" si="5"/>
        <v>318.95550000000003</v>
      </c>
      <c r="I23" s="31"/>
      <c r="J23" s="16"/>
      <c r="K23" s="15">
        <f t="shared" si="6"/>
        <v>12.314327049999999</v>
      </c>
    </row>
    <row r="24" spans="2:16" s="2" customFormat="1" ht="13.5" customHeight="1" x14ac:dyDescent="0.25">
      <c r="B24" s="2" t="s">
        <v>32</v>
      </c>
      <c r="C24" s="6">
        <v>8835</v>
      </c>
      <c r="D24" s="6">
        <v>5000</v>
      </c>
      <c r="E24" s="6">
        <f t="shared" si="4"/>
        <v>735.95550000000003</v>
      </c>
      <c r="F24" s="6">
        <v>417</v>
      </c>
      <c r="G24" s="15">
        <f t="shared" si="7"/>
        <v>1550.388205</v>
      </c>
      <c r="H24" s="15">
        <f t="shared" si="5"/>
        <v>318.95550000000003</v>
      </c>
      <c r="I24" s="31"/>
      <c r="J24" s="16"/>
      <c r="K24" s="15">
        <f t="shared" si="6"/>
        <v>15.50388205</v>
      </c>
    </row>
    <row r="25" spans="2:16" s="2" customFormat="1" ht="13.5" customHeight="1" x14ac:dyDescent="0.25">
      <c r="B25" s="2" t="s">
        <v>33</v>
      </c>
      <c r="C25" s="6">
        <v>8835</v>
      </c>
      <c r="D25" s="6">
        <v>5000</v>
      </c>
      <c r="E25" s="6">
        <f t="shared" si="4"/>
        <v>735.95550000000003</v>
      </c>
      <c r="F25" s="6">
        <v>417</v>
      </c>
      <c r="G25" s="15">
        <f t="shared" si="7"/>
        <v>1869.343705</v>
      </c>
      <c r="H25" s="15">
        <f t="shared" si="5"/>
        <v>318.95550000000003</v>
      </c>
      <c r="I25" s="31"/>
      <c r="J25" s="16"/>
      <c r="K25" s="15">
        <f t="shared" si="6"/>
        <v>18.69343705</v>
      </c>
      <c r="M25" s="83"/>
    </row>
    <row r="26" spans="2:16" s="2" customFormat="1" ht="13.5" customHeight="1" x14ac:dyDescent="0.25">
      <c r="B26" s="2" t="s">
        <v>17</v>
      </c>
      <c r="C26" s="6">
        <v>9255</v>
      </c>
      <c r="D26" s="6">
        <v>5000</v>
      </c>
      <c r="E26" s="6">
        <f t="shared" si="4"/>
        <v>770.94150000000002</v>
      </c>
      <c r="F26" s="6">
        <v>417</v>
      </c>
      <c r="G26" s="15">
        <f t="shared" si="7"/>
        <v>2188.2992050000003</v>
      </c>
      <c r="H26" s="15">
        <f t="shared" si="5"/>
        <v>353.94150000000002</v>
      </c>
      <c r="I26" s="31"/>
      <c r="J26" s="16"/>
      <c r="K26" s="15">
        <f t="shared" si="6"/>
        <v>21.882992050000002</v>
      </c>
    </row>
    <row r="27" spans="2:16" s="2" customFormat="1" ht="13.5" customHeight="1" x14ac:dyDescent="0.25">
      <c r="B27" s="2" t="s">
        <v>18</v>
      </c>
      <c r="C27" s="6">
        <v>9255</v>
      </c>
      <c r="D27" s="6">
        <v>5000</v>
      </c>
      <c r="E27" s="6">
        <f t="shared" si="4"/>
        <v>770.94150000000002</v>
      </c>
      <c r="F27" s="6">
        <v>417</v>
      </c>
      <c r="G27" s="15">
        <f t="shared" si="7"/>
        <v>2542.2407050000002</v>
      </c>
      <c r="H27" s="15">
        <f t="shared" si="5"/>
        <v>353.94150000000002</v>
      </c>
      <c r="I27" s="31"/>
      <c r="J27" s="16"/>
      <c r="K27" s="15">
        <f t="shared" si="6"/>
        <v>25.422407050000004</v>
      </c>
    </row>
    <row r="28" spans="2:16" s="2" customFormat="1" ht="13.5" customHeight="1" x14ac:dyDescent="0.25">
      <c r="B28" s="2" t="s">
        <v>19</v>
      </c>
      <c r="C28" s="6">
        <v>9255</v>
      </c>
      <c r="D28" s="6">
        <v>5000</v>
      </c>
      <c r="E28" s="6">
        <f t="shared" si="4"/>
        <v>770.94150000000002</v>
      </c>
      <c r="F28" s="6">
        <v>417</v>
      </c>
      <c r="G28" s="15">
        <f t="shared" si="7"/>
        <v>2896.1822050000001</v>
      </c>
      <c r="H28" s="15">
        <f t="shared" si="5"/>
        <v>353.94150000000002</v>
      </c>
      <c r="I28" s="31"/>
      <c r="J28" s="16"/>
      <c r="K28" s="15">
        <f t="shared" si="6"/>
        <v>28.961822050000002</v>
      </c>
    </row>
    <row r="29" spans="2:16" s="2" customFormat="1" ht="13.5" customHeight="1" x14ac:dyDescent="0.25">
      <c r="B29" s="2" t="s">
        <v>20</v>
      </c>
      <c r="C29" s="6">
        <v>9255</v>
      </c>
      <c r="D29" s="6">
        <v>5000</v>
      </c>
      <c r="E29" s="6">
        <f t="shared" si="4"/>
        <v>770.94150000000002</v>
      </c>
      <c r="F29" s="6">
        <v>417</v>
      </c>
      <c r="G29" s="15">
        <f t="shared" si="7"/>
        <v>3250.123705</v>
      </c>
      <c r="H29" s="15">
        <f t="shared" si="5"/>
        <v>353.94150000000002</v>
      </c>
      <c r="I29" s="31"/>
      <c r="J29" s="16"/>
      <c r="K29" s="15">
        <f t="shared" si="6"/>
        <v>32.50123705</v>
      </c>
      <c r="N29" s="84"/>
    </row>
    <row r="30" spans="2:16" s="2" customFormat="1" ht="13.5" customHeight="1" thickBot="1" x14ac:dyDescent="0.3">
      <c r="B30" s="2" t="s">
        <v>21</v>
      </c>
      <c r="C30" s="6">
        <v>9255</v>
      </c>
      <c r="D30" s="6">
        <v>5000</v>
      </c>
      <c r="E30" s="6">
        <f t="shared" si="4"/>
        <v>770.94150000000002</v>
      </c>
      <c r="F30" s="6">
        <v>417</v>
      </c>
      <c r="G30" s="15">
        <f t="shared" si="7"/>
        <v>3604.0652049999999</v>
      </c>
      <c r="H30" s="15">
        <f t="shared" si="5"/>
        <v>353.94150000000002</v>
      </c>
      <c r="I30" s="31"/>
      <c r="J30" s="16"/>
      <c r="K30" s="15">
        <f t="shared" si="6"/>
        <v>36.040652049999998</v>
      </c>
      <c r="P30" s="85"/>
    </row>
    <row r="31" spans="2:16" s="2" customFormat="1" ht="13.5" customHeight="1" thickBot="1" x14ac:dyDescent="0.3">
      <c r="B31" s="7" t="s">
        <v>22</v>
      </c>
      <c r="C31" s="8">
        <f>SUM(C19:C30)</f>
        <v>107610</v>
      </c>
      <c r="D31" s="9" t="s">
        <v>23</v>
      </c>
      <c r="E31" s="30">
        <f t="shared" ref="E31:F31" si="8">SUM(E19:E30)</f>
        <v>8963.9130000000005</v>
      </c>
      <c r="F31" s="30">
        <f t="shared" si="8"/>
        <v>5004</v>
      </c>
      <c r="G31" s="30">
        <f>SUM(G19:G30)</f>
        <v>20910.73446</v>
      </c>
      <c r="H31" s="30">
        <f t="shared" ref="H31" si="9">SUM(H19:H30)</f>
        <v>3959.9129999999996</v>
      </c>
      <c r="I31" s="34">
        <f>H17/12</f>
        <v>0.01</v>
      </c>
      <c r="J31" s="19"/>
      <c r="K31" s="29">
        <f>SUM(K19:K30)</f>
        <v>209.10734460000003</v>
      </c>
    </row>
    <row r="32" spans="2:16" s="2" customFormat="1" ht="13.5" customHeight="1" x14ac:dyDescent="0.25">
      <c r="G32" s="15"/>
      <c r="H32" s="15"/>
      <c r="I32" s="31"/>
      <c r="J32" s="16"/>
      <c r="K32" s="15"/>
    </row>
    <row r="33" spans="2:11" s="2" customFormat="1" ht="13.5" customHeight="1" x14ac:dyDescent="0.25">
      <c r="B33" s="2" t="s">
        <v>24</v>
      </c>
      <c r="C33" s="15">
        <f>G31*I31</f>
        <v>209.1073446</v>
      </c>
      <c r="F33" s="2" t="s">
        <v>25</v>
      </c>
      <c r="G33" s="73">
        <f>H31+C33</f>
        <v>4169.0203445999996</v>
      </c>
      <c r="H33" s="15"/>
      <c r="I33" s="15">
        <f>SUM(I$14,G$33)</f>
        <v>4167.1140495999998</v>
      </c>
      <c r="J33" s="143" t="str">
        <f>IF($K31=$C33,"Intt OK","Intt CHECK IT")</f>
        <v>Intt OK</v>
      </c>
      <c r="K33" s="15"/>
    </row>
    <row r="34" spans="2:11" ht="13.5" customHeight="1" x14ac:dyDescent="0.25">
      <c r="I34" s="135" t="str">
        <f>IF($I33=$G38,"OK","CHECK IT")</f>
        <v>OK</v>
      </c>
    </row>
    <row r="35" spans="2:11" s="2" customFormat="1" ht="13.5" customHeight="1" x14ac:dyDescent="0.25">
      <c r="B35" s="438" t="s">
        <v>2</v>
      </c>
      <c r="C35" s="438"/>
      <c r="D35" s="438"/>
      <c r="E35" s="438" t="s">
        <v>3</v>
      </c>
      <c r="F35" s="438"/>
      <c r="G35" s="66" t="s">
        <v>4</v>
      </c>
      <c r="H35" s="447" t="s">
        <v>34</v>
      </c>
      <c r="I35" s="448"/>
      <c r="J35" s="20"/>
      <c r="K35" s="15"/>
    </row>
    <row r="36" spans="2:11" s="2" customFormat="1" ht="13.5" customHeight="1" x14ac:dyDescent="0.25">
      <c r="B36" s="439" t="s">
        <v>152</v>
      </c>
      <c r="C36" s="439"/>
      <c r="D36" s="439"/>
      <c r="E36" s="439" t="s">
        <v>153</v>
      </c>
      <c r="F36" s="439"/>
      <c r="G36" s="67" t="s">
        <v>54</v>
      </c>
      <c r="H36" s="71">
        <v>0.12</v>
      </c>
      <c r="I36" s="44"/>
      <c r="J36" s="18"/>
      <c r="K36" s="15"/>
    </row>
    <row r="37" spans="2:11" s="2" customFormat="1" ht="13.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68" t="s">
        <v>14</v>
      </c>
      <c r="H37" s="66" t="s">
        <v>15</v>
      </c>
      <c r="I37" s="33" t="s">
        <v>16</v>
      </c>
      <c r="J37" s="17"/>
      <c r="K37" s="15"/>
    </row>
    <row r="38" spans="2:11" s="2" customFormat="1" ht="13.5" customHeight="1" x14ac:dyDescent="0.25">
      <c r="B38" s="2" t="s">
        <v>27</v>
      </c>
      <c r="C38" s="6">
        <v>9255</v>
      </c>
      <c r="D38" s="6">
        <v>5000</v>
      </c>
      <c r="E38" s="6">
        <f t="shared" ref="E38:E49" si="10">$C38*8.33%</f>
        <v>770.94150000000002</v>
      </c>
      <c r="F38" s="6">
        <v>417</v>
      </c>
      <c r="G38" s="15">
        <f>$G$14+$G$33</f>
        <v>4167.1140495999998</v>
      </c>
      <c r="H38" s="15">
        <f t="shared" ref="H38:H49" si="11">$E38-$F38</f>
        <v>353.94150000000002</v>
      </c>
      <c r="I38" s="31"/>
      <c r="J38" s="16"/>
      <c r="K38" s="15">
        <f>($G38)*($H$36/12)</f>
        <v>41.671140496</v>
      </c>
    </row>
    <row r="39" spans="2:11" s="2" customFormat="1" ht="13.5" customHeight="1" x14ac:dyDescent="0.25">
      <c r="B39" s="2" t="s">
        <v>28</v>
      </c>
      <c r="C39" s="6">
        <v>9380</v>
      </c>
      <c r="D39" s="6">
        <v>5000</v>
      </c>
      <c r="E39" s="6">
        <f t="shared" si="10"/>
        <v>781.35400000000004</v>
      </c>
      <c r="F39" s="6">
        <v>417</v>
      </c>
      <c r="G39" s="15">
        <f t="shared" ref="G39:G49" si="12">$G38+$H38</f>
        <v>4521.0555495999997</v>
      </c>
      <c r="H39" s="15">
        <f t="shared" si="11"/>
        <v>364.35400000000004</v>
      </c>
      <c r="I39" s="31"/>
      <c r="J39" s="16"/>
      <c r="K39" s="15">
        <f t="shared" ref="K39:K49" si="13">($G39)*($H$36/12)</f>
        <v>45.210555495999998</v>
      </c>
    </row>
    <row r="40" spans="2:11" s="2" customFormat="1" ht="13.5" customHeight="1" x14ac:dyDescent="0.25">
      <c r="B40" s="2" t="s">
        <v>29</v>
      </c>
      <c r="C40" s="6">
        <v>9380</v>
      </c>
      <c r="D40" s="6">
        <v>5000</v>
      </c>
      <c r="E40" s="6">
        <f t="shared" si="10"/>
        <v>781.35400000000004</v>
      </c>
      <c r="F40" s="6">
        <v>417</v>
      </c>
      <c r="G40" s="15">
        <f>$G39+$H39</f>
        <v>4885.4095496</v>
      </c>
      <c r="H40" s="15">
        <f t="shared" si="11"/>
        <v>364.35400000000004</v>
      </c>
      <c r="I40" s="31"/>
      <c r="J40" s="16"/>
      <c r="K40" s="15">
        <f t="shared" si="13"/>
        <v>48.854095495999999</v>
      </c>
    </row>
    <row r="41" spans="2:11" s="2" customFormat="1" ht="13.5" customHeight="1" x14ac:dyDescent="0.25">
      <c r="B41" s="2" t="s">
        <v>30</v>
      </c>
      <c r="C41" s="6">
        <v>9380</v>
      </c>
      <c r="D41" s="6">
        <v>5000</v>
      </c>
      <c r="E41" s="6">
        <f t="shared" si="10"/>
        <v>781.35400000000004</v>
      </c>
      <c r="F41" s="6">
        <v>417</v>
      </c>
      <c r="G41" s="15">
        <f t="shared" si="12"/>
        <v>5249.7635496000003</v>
      </c>
      <c r="H41" s="15">
        <f t="shared" si="11"/>
        <v>364.35400000000004</v>
      </c>
      <c r="I41" s="31"/>
      <c r="J41" s="16"/>
      <c r="K41" s="15">
        <f t="shared" si="13"/>
        <v>52.497635496000001</v>
      </c>
    </row>
    <row r="42" spans="2:11" s="2" customFormat="1" ht="13.5" customHeight="1" x14ac:dyDescent="0.25">
      <c r="B42" s="2" t="s">
        <v>31</v>
      </c>
      <c r="C42" s="6">
        <v>9380</v>
      </c>
      <c r="D42" s="6">
        <v>5000</v>
      </c>
      <c r="E42" s="6">
        <f t="shared" si="10"/>
        <v>781.35400000000004</v>
      </c>
      <c r="F42" s="6">
        <v>417</v>
      </c>
      <c r="G42" s="15">
        <f t="shared" si="12"/>
        <v>5614.1175496000005</v>
      </c>
      <c r="H42" s="15">
        <f t="shared" si="11"/>
        <v>364.35400000000004</v>
      </c>
      <c r="I42" s="31"/>
      <c r="J42" s="16"/>
      <c r="K42" s="15">
        <f t="shared" si="13"/>
        <v>56.14117549600001</v>
      </c>
    </row>
    <row r="43" spans="2:11" s="2" customFormat="1" ht="13.5" customHeight="1" x14ac:dyDescent="0.25">
      <c r="B43" s="2" t="s">
        <v>32</v>
      </c>
      <c r="C43" s="6">
        <v>9765</v>
      </c>
      <c r="D43" s="6">
        <v>5000</v>
      </c>
      <c r="E43" s="6">
        <f t="shared" si="10"/>
        <v>813.42449999999997</v>
      </c>
      <c r="F43" s="6">
        <v>417</v>
      </c>
      <c r="G43" s="15">
        <f t="shared" si="12"/>
        <v>5978.4715496000008</v>
      </c>
      <c r="H43" s="15">
        <f t="shared" si="11"/>
        <v>396.42449999999997</v>
      </c>
      <c r="I43" s="31"/>
      <c r="J43" s="16"/>
      <c r="K43" s="15">
        <f t="shared" si="13"/>
        <v>59.784715496000011</v>
      </c>
    </row>
    <row r="44" spans="2:11" s="2" customFormat="1" ht="13.5" customHeight="1" x14ac:dyDescent="0.25">
      <c r="B44" s="2" t="s">
        <v>33</v>
      </c>
      <c r="C44" s="6">
        <v>9765</v>
      </c>
      <c r="D44" s="6">
        <v>5000</v>
      </c>
      <c r="E44" s="6">
        <f t="shared" si="10"/>
        <v>813.42449999999997</v>
      </c>
      <c r="F44" s="6">
        <v>417</v>
      </c>
      <c r="G44" s="15">
        <f t="shared" si="12"/>
        <v>6374.8960496000009</v>
      </c>
      <c r="H44" s="15">
        <f t="shared" si="11"/>
        <v>396.42449999999997</v>
      </c>
      <c r="I44" s="31"/>
      <c r="J44" s="16"/>
      <c r="K44" s="15">
        <f t="shared" si="13"/>
        <v>63.748960496000009</v>
      </c>
    </row>
    <row r="45" spans="2:11" s="2" customFormat="1" ht="13.5" customHeight="1" x14ac:dyDescent="0.25">
      <c r="B45" s="2" t="s">
        <v>17</v>
      </c>
      <c r="C45" s="6">
        <v>9765</v>
      </c>
      <c r="D45" s="6">
        <v>5000</v>
      </c>
      <c r="E45" s="6">
        <f t="shared" si="10"/>
        <v>813.42449999999997</v>
      </c>
      <c r="F45" s="6">
        <v>417</v>
      </c>
      <c r="G45" s="15">
        <f t="shared" si="12"/>
        <v>6771.320549600001</v>
      </c>
      <c r="H45" s="15">
        <f t="shared" si="11"/>
        <v>396.42449999999997</v>
      </c>
      <c r="I45" s="31"/>
      <c r="J45" s="16"/>
      <c r="K45" s="15">
        <f t="shared" si="13"/>
        <v>67.713205496000015</v>
      </c>
    </row>
    <row r="46" spans="2:11" s="2" customFormat="1" ht="13.5" customHeight="1" x14ac:dyDescent="0.25">
      <c r="B46" s="2" t="s">
        <v>18</v>
      </c>
      <c r="C46" s="6">
        <v>9765</v>
      </c>
      <c r="D46" s="6">
        <v>5000</v>
      </c>
      <c r="E46" s="6">
        <f t="shared" si="10"/>
        <v>813.42449999999997</v>
      </c>
      <c r="F46" s="6">
        <v>417</v>
      </c>
      <c r="G46" s="15">
        <f t="shared" si="12"/>
        <v>7167.745049600001</v>
      </c>
      <c r="H46" s="15">
        <f t="shared" si="11"/>
        <v>396.42449999999997</v>
      </c>
      <c r="I46" s="31"/>
      <c r="J46" s="16"/>
      <c r="K46" s="15">
        <f t="shared" si="13"/>
        <v>71.677450496000006</v>
      </c>
    </row>
    <row r="47" spans="2:11" s="2" customFormat="1" ht="13.5" customHeight="1" x14ac:dyDescent="0.25">
      <c r="B47" s="2" t="s">
        <v>19</v>
      </c>
      <c r="C47" s="6">
        <v>10150</v>
      </c>
      <c r="D47" s="6">
        <v>5000</v>
      </c>
      <c r="E47" s="6">
        <f t="shared" si="10"/>
        <v>845.495</v>
      </c>
      <c r="F47" s="6">
        <v>417</v>
      </c>
      <c r="G47" s="15">
        <f t="shared" si="12"/>
        <v>7564.1695496000011</v>
      </c>
      <c r="H47" s="15">
        <f t="shared" si="11"/>
        <v>428.495</v>
      </c>
      <c r="I47" s="31"/>
      <c r="J47" s="16"/>
      <c r="K47" s="15">
        <f t="shared" si="13"/>
        <v>75.641695496000011</v>
      </c>
    </row>
    <row r="48" spans="2:11" s="2" customFormat="1" ht="13.5" customHeight="1" x14ac:dyDescent="0.25">
      <c r="B48" s="2" t="s">
        <v>20</v>
      </c>
      <c r="C48" s="6">
        <v>10150</v>
      </c>
      <c r="D48" s="6">
        <v>5000</v>
      </c>
      <c r="E48" s="6">
        <f t="shared" si="10"/>
        <v>845.495</v>
      </c>
      <c r="F48" s="6">
        <v>417</v>
      </c>
      <c r="G48" s="15">
        <f t="shared" si="12"/>
        <v>7992.664549600001</v>
      </c>
      <c r="H48" s="15">
        <f t="shared" si="11"/>
        <v>428.495</v>
      </c>
      <c r="I48" s="31"/>
      <c r="J48" s="16"/>
      <c r="K48" s="15">
        <f t="shared" si="13"/>
        <v>79.926645496000006</v>
      </c>
    </row>
    <row r="49" spans="2:11" s="2" customFormat="1" ht="13.5" customHeight="1" x14ac:dyDescent="0.25">
      <c r="B49" s="2" t="s">
        <v>21</v>
      </c>
      <c r="C49" s="6">
        <v>10150</v>
      </c>
      <c r="D49" s="6">
        <v>5000</v>
      </c>
      <c r="E49" s="6">
        <f t="shared" si="10"/>
        <v>845.495</v>
      </c>
      <c r="F49" s="6">
        <v>417</v>
      </c>
      <c r="G49" s="15">
        <f t="shared" si="12"/>
        <v>8421.1595496000009</v>
      </c>
      <c r="H49" s="15">
        <f t="shared" si="11"/>
        <v>428.495</v>
      </c>
      <c r="I49" s="31"/>
      <c r="J49" s="16"/>
      <c r="K49" s="15">
        <f t="shared" si="13"/>
        <v>84.211595496000015</v>
      </c>
    </row>
    <row r="50" spans="2:11" s="2" customFormat="1" ht="13.5" customHeight="1" x14ac:dyDescent="0.25">
      <c r="B50" s="7" t="s">
        <v>22</v>
      </c>
      <c r="C50" s="8">
        <f>SUM(C38:C49)</f>
        <v>116285</v>
      </c>
      <c r="D50" s="9" t="s">
        <v>23</v>
      </c>
      <c r="E50" s="8">
        <f>SUM(E38:E49)</f>
        <v>9686.5405000000028</v>
      </c>
      <c r="F50" s="8">
        <f>SUM(F38:F49)</f>
        <v>5004</v>
      </c>
      <c r="G50" s="30">
        <f>SUM(G38:G49)</f>
        <v>74707.887095200014</v>
      </c>
      <c r="H50" s="30">
        <f>SUM(H38:H49)</f>
        <v>4682.5405000000001</v>
      </c>
      <c r="I50" s="34">
        <f>H36/12</f>
        <v>0.01</v>
      </c>
      <c r="J50" s="19"/>
      <c r="K50" s="30">
        <f>SUM(K38:K49)</f>
        <v>747.07887095199999</v>
      </c>
    </row>
    <row r="51" spans="2:11" s="2" customFormat="1" ht="13.5" customHeight="1" x14ac:dyDescent="0.25">
      <c r="G51" s="15"/>
      <c r="H51" s="15"/>
      <c r="I51" s="31"/>
      <c r="J51" s="16"/>
      <c r="K51" s="15"/>
    </row>
    <row r="52" spans="2:11" s="2" customFormat="1" ht="13.5" customHeight="1" x14ac:dyDescent="0.25">
      <c r="B52" s="2" t="s">
        <v>24</v>
      </c>
      <c r="C52" s="10">
        <f>G50*I50</f>
        <v>747.0788709520001</v>
      </c>
      <c r="F52" s="2" t="s">
        <v>25</v>
      </c>
      <c r="G52" s="73">
        <f>$C52+$H50</f>
        <v>5429.6193709520003</v>
      </c>
      <c r="H52" s="15"/>
      <c r="I52" s="15">
        <f>SUM(I$14,G$33,$G52)</f>
        <v>9596.7334205520001</v>
      </c>
      <c r="J52" s="143" t="str">
        <f>IF($K50=$C52,"Intt OK","Intt CHECK IT")</f>
        <v>Intt OK</v>
      </c>
      <c r="K52" s="15"/>
    </row>
    <row r="53" spans="2:11" ht="13.5" customHeight="1" x14ac:dyDescent="0.25">
      <c r="I53" s="135" t="str">
        <f>IF($I52=$G57,"OK","CHECK IT")</f>
        <v>OK</v>
      </c>
      <c r="J53" s="20"/>
    </row>
    <row r="54" spans="2:11" s="2" customFormat="1" ht="13.5" customHeight="1" x14ac:dyDescent="0.25">
      <c r="B54" s="438" t="s">
        <v>2</v>
      </c>
      <c r="C54" s="438"/>
      <c r="D54" s="438"/>
      <c r="E54" s="438" t="s">
        <v>3</v>
      </c>
      <c r="F54" s="438"/>
      <c r="G54" s="66" t="s">
        <v>4</v>
      </c>
      <c r="H54" s="449" t="s">
        <v>36</v>
      </c>
      <c r="I54" s="449"/>
      <c r="J54" s="18"/>
      <c r="K54" s="15"/>
    </row>
    <row r="55" spans="2:11" s="2" customFormat="1" ht="13.5" customHeight="1" x14ac:dyDescent="0.25">
      <c r="B55" s="439" t="s">
        <v>152</v>
      </c>
      <c r="C55" s="439"/>
      <c r="D55" s="439"/>
      <c r="E55" s="439" t="s">
        <v>153</v>
      </c>
      <c r="F55" s="439"/>
      <c r="G55" s="67" t="s">
        <v>54</v>
      </c>
      <c r="H55" s="71">
        <v>0.12</v>
      </c>
      <c r="I55" s="44"/>
      <c r="J55" s="17"/>
      <c r="K55" s="15"/>
    </row>
    <row r="56" spans="2:11" s="2" customFormat="1" ht="13.5" customHeight="1" x14ac:dyDescent="0.25">
      <c r="B56" s="3" t="s">
        <v>9</v>
      </c>
      <c r="C56" s="5" t="s">
        <v>10</v>
      </c>
      <c r="D56" s="3" t="s">
        <v>11</v>
      </c>
      <c r="E56" s="5" t="s">
        <v>12</v>
      </c>
      <c r="F56" s="3" t="s">
        <v>13</v>
      </c>
      <c r="G56" s="68" t="s">
        <v>14</v>
      </c>
      <c r="H56" s="66" t="s">
        <v>15</v>
      </c>
      <c r="I56" s="33" t="s">
        <v>16</v>
      </c>
      <c r="J56" s="16"/>
      <c r="K56" s="15"/>
    </row>
    <row r="57" spans="2:11" s="2" customFormat="1" ht="13.5" customHeight="1" x14ac:dyDescent="0.25">
      <c r="B57" s="2" t="s">
        <v>27</v>
      </c>
      <c r="C57" s="6">
        <v>10150</v>
      </c>
      <c r="D57" s="6">
        <v>5000</v>
      </c>
      <c r="E57" s="6">
        <f t="shared" ref="E57:E69" si="14">$C57*8.33%</f>
        <v>845.495</v>
      </c>
      <c r="F57" s="6">
        <v>417</v>
      </c>
      <c r="G57" s="15">
        <f>$G$14+$G$33+$G$52</f>
        <v>9596.7334205520001</v>
      </c>
      <c r="H57" s="15">
        <f t="shared" ref="H57:H69" si="15">$E57-$F57</f>
        <v>428.495</v>
      </c>
      <c r="I57" s="31"/>
      <c r="J57" s="16"/>
      <c r="K57" s="15">
        <f>($G57)*($H$55/12)</f>
        <v>95.967334205520004</v>
      </c>
    </row>
    <row r="58" spans="2:11" s="2" customFormat="1" ht="13.5" customHeight="1" x14ac:dyDescent="0.25">
      <c r="B58" s="2" t="s">
        <v>28</v>
      </c>
      <c r="C58" s="6">
        <v>10747</v>
      </c>
      <c r="D58" s="6">
        <v>5000</v>
      </c>
      <c r="E58" s="6">
        <f t="shared" si="14"/>
        <v>895.2251</v>
      </c>
      <c r="F58" s="6">
        <v>417</v>
      </c>
      <c r="G58" s="15">
        <f t="shared" ref="G58:G69" si="16">$G57+$H57</f>
        <v>10025.228420552001</v>
      </c>
      <c r="H58" s="15">
        <f t="shared" si="15"/>
        <v>478.2251</v>
      </c>
      <c r="I58" s="31"/>
      <c r="J58" s="16"/>
      <c r="K58" s="15">
        <f t="shared" ref="K58:K69" si="17">($G58)*($H$55/12)</f>
        <v>100.25228420552001</v>
      </c>
    </row>
    <row r="59" spans="2:11" s="2" customFormat="1" ht="13.5" customHeight="1" x14ac:dyDescent="0.25">
      <c r="B59" s="2" t="s">
        <v>29</v>
      </c>
      <c r="C59" s="6">
        <v>10747</v>
      </c>
      <c r="D59" s="6">
        <v>5000</v>
      </c>
      <c r="E59" s="6">
        <f t="shared" si="14"/>
        <v>895.2251</v>
      </c>
      <c r="F59" s="6">
        <v>417</v>
      </c>
      <c r="G59" s="15">
        <f t="shared" si="16"/>
        <v>10503.453520552001</v>
      </c>
      <c r="H59" s="15">
        <f t="shared" si="15"/>
        <v>478.2251</v>
      </c>
      <c r="I59" s="31"/>
      <c r="J59" s="16"/>
      <c r="K59" s="15">
        <f t="shared" si="17"/>
        <v>105.03453520552</v>
      </c>
    </row>
    <row r="60" spans="2:11" s="2" customFormat="1" ht="13.5" customHeight="1" x14ac:dyDescent="0.25">
      <c r="B60" s="2" t="s">
        <v>30</v>
      </c>
      <c r="C60" s="6">
        <v>10747</v>
      </c>
      <c r="D60" s="6">
        <v>5000</v>
      </c>
      <c r="E60" s="6">
        <f t="shared" si="14"/>
        <v>895.2251</v>
      </c>
      <c r="F60" s="6">
        <v>417</v>
      </c>
      <c r="G60" s="15">
        <f t="shared" si="16"/>
        <v>10981.678620552</v>
      </c>
      <c r="H60" s="15">
        <f t="shared" si="15"/>
        <v>478.2251</v>
      </c>
      <c r="I60" s="31"/>
      <c r="J60" s="16"/>
      <c r="K60" s="15">
        <f t="shared" si="17"/>
        <v>109.81678620552</v>
      </c>
    </row>
    <row r="61" spans="2:11" s="2" customFormat="1" ht="13.5" customHeight="1" x14ac:dyDescent="0.25">
      <c r="B61" s="2" t="s">
        <v>31</v>
      </c>
      <c r="C61" s="6">
        <v>10747</v>
      </c>
      <c r="D61" s="6">
        <v>5000</v>
      </c>
      <c r="E61" s="6">
        <f t="shared" si="14"/>
        <v>895.2251</v>
      </c>
      <c r="F61" s="6">
        <v>417</v>
      </c>
      <c r="G61" s="15">
        <f t="shared" si="16"/>
        <v>11459.903720552</v>
      </c>
      <c r="H61" s="15">
        <f t="shared" si="15"/>
        <v>478.2251</v>
      </c>
      <c r="I61" s="31"/>
      <c r="J61" s="16"/>
      <c r="K61" s="15">
        <f t="shared" si="17"/>
        <v>114.59903720552001</v>
      </c>
    </row>
    <row r="62" spans="2:11" s="2" customFormat="1" ht="13.5" customHeight="1" x14ac:dyDescent="0.25">
      <c r="B62" s="2" t="s">
        <v>32</v>
      </c>
      <c r="C62" s="6">
        <v>10747</v>
      </c>
      <c r="D62" s="6">
        <v>5000</v>
      </c>
      <c r="E62" s="6">
        <f t="shared" si="14"/>
        <v>895.2251</v>
      </c>
      <c r="F62" s="6">
        <v>417</v>
      </c>
      <c r="G62" s="15">
        <f t="shared" si="16"/>
        <v>11938.128820552</v>
      </c>
      <c r="H62" s="15">
        <f t="shared" si="15"/>
        <v>478.2251</v>
      </c>
      <c r="I62" s="31"/>
      <c r="J62" s="16"/>
      <c r="K62" s="15">
        <f t="shared" si="17"/>
        <v>119.38128820551999</v>
      </c>
    </row>
    <row r="63" spans="2:11" s="2" customFormat="1" ht="13.5" customHeight="1" x14ac:dyDescent="0.25">
      <c r="B63" s="2" t="s">
        <v>33</v>
      </c>
      <c r="C63" s="6">
        <v>10747</v>
      </c>
      <c r="D63" s="6">
        <v>5000</v>
      </c>
      <c r="E63" s="6">
        <f t="shared" si="14"/>
        <v>895.2251</v>
      </c>
      <c r="F63" s="6">
        <v>417</v>
      </c>
      <c r="G63" s="15">
        <f t="shared" si="16"/>
        <v>12416.353920551999</v>
      </c>
      <c r="H63" s="15">
        <f t="shared" si="15"/>
        <v>478.2251</v>
      </c>
      <c r="I63" s="31"/>
      <c r="J63" s="16"/>
      <c r="K63" s="15">
        <f t="shared" si="17"/>
        <v>124.16353920552</v>
      </c>
    </row>
    <row r="64" spans="2:11" s="2" customFormat="1" ht="13.5" customHeight="1" x14ac:dyDescent="0.25">
      <c r="B64" s="2" t="s">
        <v>17</v>
      </c>
      <c r="C64" s="6">
        <v>10747</v>
      </c>
      <c r="D64" s="6">
        <v>5000</v>
      </c>
      <c r="E64" s="6">
        <f t="shared" si="14"/>
        <v>895.2251</v>
      </c>
      <c r="F64" s="6">
        <v>417</v>
      </c>
      <c r="G64" s="15">
        <f t="shared" si="16"/>
        <v>12894.579020551999</v>
      </c>
      <c r="H64" s="15">
        <f t="shared" si="15"/>
        <v>478.2251</v>
      </c>
      <c r="I64" s="31"/>
      <c r="J64" s="16"/>
      <c r="K64" s="15">
        <f t="shared" si="17"/>
        <v>128.94579020551998</v>
      </c>
    </row>
    <row r="65" spans="2:11" s="2" customFormat="1" ht="13.5" customHeight="1" x14ac:dyDescent="0.25">
      <c r="B65" s="2" t="s">
        <v>18</v>
      </c>
      <c r="C65" s="6">
        <v>11602</v>
      </c>
      <c r="D65" s="6">
        <v>5000</v>
      </c>
      <c r="E65" s="6">
        <f t="shared" si="14"/>
        <v>966.44659999999999</v>
      </c>
      <c r="F65" s="6">
        <v>417</v>
      </c>
      <c r="G65" s="15">
        <f t="shared" si="16"/>
        <v>13372.804120551998</v>
      </c>
      <c r="H65" s="15">
        <f t="shared" si="15"/>
        <v>549.44659999999999</v>
      </c>
      <c r="I65" s="31"/>
      <c r="J65" s="16"/>
      <c r="K65" s="15">
        <f t="shared" si="17"/>
        <v>133.72804120551999</v>
      </c>
    </row>
    <row r="66" spans="2:11" s="2" customFormat="1" ht="13.5" customHeight="1" x14ac:dyDescent="0.25">
      <c r="B66" s="2" t="s">
        <v>19</v>
      </c>
      <c r="C66" s="6">
        <v>11602</v>
      </c>
      <c r="D66" s="6">
        <v>5000</v>
      </c>
      <c r="E66" s="6">
        <f t="shared" si="14"/>
        <v>966.44659999999999</v>
      </c>
      <c r="F66" s="6">
        <v>417</v>
      </c>
      <c r="G66" s="15">
        <f t="shared" si="16"/>
        <v>13922.250720551998</v>
      </c>
      <c r="H66" s="15">
        <f t="shared" si="15"/>
        <v>549.44659999999999</v>
      </c>
      <c r="I66" s="31"/>
      <c r="J66" s="16"/>
      <c r="K66" s="15">
        <f t="shared" si="17"/>
        <v>139.22250720551997</v>
      </c>
    </row>
    <row r="67" spans="2:11" s="2" customFormat="1" ht="13.5" customHeight="1" x14ac:dyDescent="0.25">
      <c r="B67" s="2" t="s">
        <v>20</v>
      </c>
      <c r="C67" s="6">
        <v>11602</v>
      </c>
      <c r="D67" s="6">
        <v>5000</v>
      </c>
      <c r="E67" s="6">
        <f t="shared" si="14"/>
        <v>966.44659999999999</v>
      </c>
      <c r="F67" s="6">
        <v>417</v>
      </c>
      <c r="G67" s="15">
        <f t="shared" si="16"/>
        <v>14471.697320551997</v>
      </c>
      <c r="H67" s="15">
        <f t="shared" si="15"/>
        <v>549.44659999999999</v>
      </c>
      <c r="I67" s="31"/>
      <c r="J67" s="16"/>
      <c r="K67" s="15">
        <f t="shared" si="17"/>
        <v>144.71697320551996</v>
      </c>
    </row>
    <row r="68" spans="2:11" s="2" customFormat="1" ht="13.5" customHeight="1" x14ac:dyDescent="0.25">
      <c r="B68" s="2" t="s">
        <v>21</v>
      </c>
      <c r="C68" s="6">
        <v>15555</v>
      </c>
      <c r="D68" s="6">
        <v>5000</v>
      </c>
      <c r="E68" s="6">
        <f t="shared" si="14"/>
        <v>1295.7315000000001</v>
      </c>
      <c r="F68" s="6">
        <v>417</v>
      </c>
      <c r="G68" s="15">
        <f t="shared" si="16"/>
        <v>15021.143920551996</v>
      </c>
      <c r="H68" s="15">
        <f t="shared" si="15"/>
        <v>878.7315000000001</v>
      </c>
      <c r="K68" s="15">
        <f t="shared" si="17"/>
        <v>150.21143920551998</v>
      </c>
    </row>
    <row r="69" spans="2:11" s="2" customFormat="1" ht="13.5" customHeight="1" thickBot="1" x14ac:dyDescent="0.3">
      <c r="B69" s="2" t="s">
        <v>119</v>
      </c>
      <c r="C69" s="6">
        <v>37373</v>
      </c>
      <c r="D69" s="6">
        <v>5000</v>
      </c>
      <c r="E69" s="6">
        <f t="shared" si="14"/>
        <v>3113.1709000000001</v>
      </c>
      <c r="F69" s="6">
        <v>0</v>
      </c>
      <c r="G69" s="15">
        <f t="shared" si="16"/>
        <v>15899.875420551996</v>
      </c>
      <c r="H69" s="15">
        <f t="shared" si="15"/>
        <v>3113.1709000000001</v>
      </c>
      <c r="K69" s="15">
        <f t="shared" si="17"/>
        <v>158.99875420551996</v>
      </c>
    </row>
    <row r="70" spans="2:11" s="2" customFormat="1" ht="13.5" customHeight="1" thickBot="1" x14ac:dyDescent="0.3">
      <c r="B70" s="7" t="s">
        <v>22</v>
      </c>
      <c r="C70" s="8">
        <f>SUM(C57:C69)</f>
        <v>173113</v>
      </c>
      <c r="D70" s="9" t="s">
        <v>23</v>
      </c>
      <c r="E70" s="8">
        <f>SUM(E57:E69)</f>
        <v>14420.312899999997</v>
      </c>
      <c r="F70" s="8">
        <f>SUM(F57:F69)</f>
        <v>5004</v>
      </c>
      <c r="G70" s="30">
        <f>SUM(G57:G69)</f>
        <v>162503.83096717598</v>
      </c>
      <c r="H70" s="30">
        <f>SUM(H57:H69)</f>
        <v>9416.3129000000008</v>
      </c>
      <c r="I70" s="34">
        <f>H55/12</f>
        <v>0.01</v>
      </c>
      <c r="J70" s="19"/>
      <c r="K70" s="29">
        <f>SUM(K57:K69)</f>
        <v>1625.0383096717601</v>
      </c>
    </row>
    <row r="71" spans="2:11" s="2" customFormat="1" ht="13.5" customHeight="1" x14ac:dyDescent="0.25">
      <c r="G71" s="15"/>
      <c r="H71" s="15"/>
      <c r="I71" s="31"/>
      <c r="J71" s="16"/>
      <c r="K71" s="15"/>
    </row>
    <row r="72" spans="2:11" s="2" customFormat="1" ht="13.5" customHeight="1" x14ac:dyDescent="0.25">
      <c r="B72" s="2" t="s">
        <v>24</v>
      </c>
      <c r="C72" s="10">
        <f>G70*I70</f>
        <v>1625.0383096717599</v>
      </c>
      <c r="F72" s="2" t="s">
        <v>25</v>
      </c>
      <c r="G72" s="73">
        <f>$C72+$H70</f>
        <v>11041.35120967176</v>
      </c>
      <c r="H72" s="15"/>
      <c r="I72" s="15">
        <f>SUM(I$14,G$33,G$52,G$72)</f>
        <v>20638.084630223762</v>
      </c>
      <c r="J72" s="143" t="str">
        <f>IF($K70=$C72,"Intt OK","Intt CHECK IT")</f>
        <v>Intt OK</v>
      </c>
      <c r="K72" s="15"/>
    </row>
    <row r="73" spans="2:11" ht="13.5" customHeight="1" x14ac:dyDescent="0.25">
      <c r="I73" s="135" t="str">
        <f>IF($I72=$G77,"OK","CHECK IT")</f>
        <v>OK</v>
      </c>
      <c r="J73" s="18"/>
    </row>
    <row r="74" spans="2:11" s="2" customFormat="1" ht="13.5" customHeight="1" x14ac:dyDescent="0.25">
      <c r="B74" s="438" t="s">
        <v>2</v>
      </c>
      <c r="C74" s="438"/>
      <c r="D74" s="438"/>
      <c r="E74" s="438" t="s">
        <v>3</v>
      </c>
      <c r="F74" s="438"/>
      <c r="G74" s="66" t="s">
        <v>4</v>
      </c>
      <c r="H74" s="450" t="s">
        <v>37</v>
      </c>
      <c r="I74" s="451"/>
      <c r="J74" s="17"/>
      <c r="K74" s="15"/>
    </row>
    <row r="75" spans="2:11" s="2" customFormat="1" ht="13.5" customHeight="1" x14ac:dyDescent="0.25">
      <c r="B75" s="439" t="s">
        <v>152</v>
      </c>
      <c r="C75" s="439"/>
      <c r="D75" s="439"/>
      <c r="E75" s="439" t="s">
        <v>153</v>
      </c>
      <c r="F75" s="439"/>
      <c r="G75" s="67" t="s">
        <v>54</v>
      </c>
      <c r="H75" s="75">
        <v>0.12</v>
      </c>
      <c r="I75" s="31"/>
      <c r="J75" s="16"/>
      <c r="K75" s="15"/>
    </row>
    <row r="76" spans="2:11" s="2" customFormat="1" ht="13.5" customHeight="1" x14ac:dyDescent="0.25">
      <c r="B76" s="3" t="s">
        <v>9</v>
      </c>
      <c r="C76" s="5" t="s">
        <v>10</v>
      </c>
      <c r="D76" s="3" t="s">
        <v>11</v>
      </c>
      <c r="E76" s="5" t="s">
        <v>12</v>
      </c>
      <c r="F76" s="3" t="s">
        <v>13</v>
      </c>
      <c r="G76" s="68" t="s">
        <v>14</v>
      </c>
      <c r="H76" s="66" t="s">
        <v>15</v>
      </c>
      <c r="I76" s="33" t="s">
        <v>16</v>
      </c>
      <c r="J76" s="16"/>
      <c r="K76" s="15"/>
    </row>
    <row r="77" spans="2:11" s="2" customFormat="1" ht="13.5" customHeight="1" x14ac:dyDescent="0.25">
      <c r="B77" s="2" t="s">
        <v>27</v>
      </c>
      <c r="C77" s="6">
        <v>15555</v>
      </c>
      <c r="D77" s="6">
        <v>5000</v>
      </c>
      <c r="E77" s="6">
        <f t="shared" ref="E77:E89" si="18">$C77*8.33%</f>
        <v>1295.7315000000001</v>
      </c>
      <c r="F77" s="6">
        <v>417</v>
      </c>
      <c r="G77" s="15">
        <f>$G$14+$G$33+$G$52+$G$72</f>
        <v>20638.084630223762</v>
      </c>
      <c r="H77" s="15">
        <f t="shared" ref="H77:H89" si="19">$E77-$F77</f>
        <v>878.7315000000001</v>
      </c>
      <c r="I77" s="31"/>
      <c r="J77" s="16"/>
      <c r="K77" s="15">
        <f>($G77)*($H$75/12)</f>
        <v>206.38084630223761</v>
      </c>
    </row>
    <row r="78" spans="2:11" s="2" customFormat="1" ht="13.5" customHeight="1" x14ac:dyDescent="0.25">
      <c r="B78" s="2" t="s">
        <v>28</v>
      </c>
      <c r="C78" s="6">
        <v>16013</v>
      </c>
      <c r="D78" s="6">
        <v>5000</v>
      </c>
      <c r="E78" s="6">
        <f t="shared" si="18"/>
        <v>1333.8829000000001</v>
      </c>
      <c r="F78" s="6">
        <v>417</v>
      </c>
      <c r="G78" s="15">
        <f t="shared" ref="G78:G89" si="20">$G77+$H77</f>
        <v>21516.816130223764</v>
      </c>
      <c r="H78" s="15">
        <f t="shared" si="19"/>
        <v>916.88290000000006</v>
      </c>
      <c r="I78" s="31"/>
      <c r="J78" s="16"/>
      <c r="K78" s="15">
        <f t="shared" ref="K78:K89" si="21">($G78)*($H$75/12)</f>
        <v>215.16816130223765</v>
      </c>
    </row>
    <row r="79" spans="2:11" s="2" customFormat="1" ht="13.5" customHeight="1" x14ac:dyDescent="0.25">
      <c r="B79" s="2" t="s">
        <v>119</v>
      </c>
      <c r="C79" s="6">
        <v>37373</v>
      </c>
      <c r="D79" s="6">
        <v>5000</v>
      </c>
      <c r="E79" s="6">
        <f t="shared" si="18"/>
        <v>3113.1709000000001</v>
      </c>
      <c r="F79" s="6">
        <v>0</v>
      </c>
      <c r="G79" s="15">
        <f t="shared" si="20"/>
        <v>22433.699030223765</v>
      </c>
      <c r="H79" s="15">
        <f t="shared" si="19"/>
        <v>3113.1709000000001</v>
      </c>
      <c r="I79" s="31"/>
      <c r="J79" s="16"/>
      <c r="K79" s="15">
        <f t="shared" si="21"/>
        <v>224.33699030223764</v>
      </c>
    </row>
    <row r="80" spans="2:11" s="2" customFormat="1" ht="13.5" customHeight="1" x14ac:dyDescent="0.25">
      <c r="B80" s="2" t="s">
        <v>29</v>
      </c>
      <c r="C80" s="6">
        <v>16013</v>
      </c>
      <c r="D80" s="6">
        <v>5000</v>
      </c>
      <c r="E80" s="6">
        <f t="shared" si="18"/>
        <v>1333.8829000000001</v>
      </c>
      <c r="F80" s="6">
        <v>417</v>
      </c>
      <c r="G80" s="15">
        <f t="shared" si="20"/>
        <v>25546.869930223766</v>
      </c>
      <c r="H80" s="15">
        <f t="shared" si="19"/>
        <v>916.88290000000006</v>
      </c>
      <c r="I80" s="31"/>
      <c r="J80" s="16"/>
      <c r="K80" s="15">
        <f t="shared" si="21"/>
        <v>255.46869930223767</v>
      </c>
    </row>
    <row r="81" spans="2:11" s="2" customFormat="1" ht="13.5" customHeight="1" x14ac:dyDescent="0.25">
      <c r="B81" s="2" t="s">
        <v>30</v>
      </c>
      <c r="C81" s="6">
        <v>16013</v>
      </c>
      <c r="D81" s="6">
        <v>5000</v>
      </c>
      <c r="E81" s="6">
        <f t="shared" si="18"/>
        <v>1333.8829000000001</v>
      </c>
      <c r="F81" s="6">
        <v>417</v>
      </c>
      <c r="G81" s="15">
        <f t="shared" si="20"/>
        <v>26463.752830223766</v>
      </c>
      <c r="H81" s="15">
        <f t="shared" si="19"/>
        <v>916.88290000000006</v>
      </c>
      <c r="I81" s="31"/>
      <c r="J81" s="16"/>
      <c r="K81" s="15">
        <f t="shared" si="21"/>
        <v>264.63752830223768</v>
      </c>
    </row>
    <row r="82" spans="2:11" s="2" customFormat="1" ht="13.5" customHeight="1" x14ac:dyDescent="0.25">
      <c r="B82" s="2" t="s">
        <v>31</v>
      </c>
      <c r="C82" s="6">
        <v>16013</v>
      </c>
      <c r="D82" s="6">
        <v>5000</v>
      </c>
      <c r="E82" s="6">
        <f t="shared" si="18"/>
        <v>1333.8829000000001</v>
      </c>
      <c r="F82" s="6">
        <v>417</v>
      </c>
      <c r="G82" s="15">
        <f t="shared" si="20"/>
        <v>27380.635730223767</v>
      </c>
      <c r="H82" s="15">
        <f t="shared" si="19"/>
        <v>916.88290000000006</v>
      </c>
      <c r="I82" s="31"/>
      <c r="J82" s="16"/>
      <c r="K82" s="15">
        <f t="shared" si="21"/>
        <v>273.8063573022377</v>
      </c>
    </row>
    <row r="83" spans="2:11" s="2" customFormat="1" ht="13.5" customHeight="1" x14ac:dyDescent="0.25">
      <c r="B83" s="2" t="s">
        <v>32</v>
      </c>
      <c r="C83" s="6">
        <v>17325</v>
      </c>
      <c r="D83" s="6">
        <v>5000</v>
      </c>
      <c r="E83" s="6">
        <f t="shared" si="18"/>
        <v>1443.1724999999999</v>
      </c>
      <c r="F83" s="6">
        <v>417</v>
      </c>
      <c r="G83" s="15">
        <f t="shared" si="20"/>
        <v>28297.518630223767</v>
      </c>
      <c r="H83" s="15">
        <f t="shared" si="19"/>
        <v>1026.1724999999999</v>
      </c>
      <c r="I83" s="31"/>
      <c r="J83" s="16"/>
      <c r="K83" s="15">
        <f t="shared" si="21"/>
        <v>282.97518630223766</v>
      </c>
    </row>
    <row r="84" spans="2:11" s="2" customFormat="1" ht="13.5" customHeight="1" x14ac:dyDescent="0.25">
      <c r="B84" s="2" t="s">
        <v>33</v>
      </c>
      <c r="C84" s="6">
        <v>17325</v>
      </c>
      <c r="D84" s="6">
        <v>5000</v>
      </c>
      <c r="E84" s="6">
        <f t="shared" si="18"/>
        <v>1443.1724999999999</v>
      </c>
      <c r="F84" s="6">
        <v>417</v>
      </c>
      <c r="G84" s="15">
        <f t="shared" si="20"/>
        <v>29323.691130223768</v>
      </c>
      <c r="H84" s="15">
        <f t="shared" si="19"/>
        <v>1026.1724999999999</v>
      </c>
      <c r="I84" s="31"/>
      <c r="J84" s="16"/>
      <c r="K84" s="15">
        <f t="shared" si="21"/>
        <v>293.23691130223767</v>
      </c>
    </row>
    <row r="85" spans="2:11" s="2" customFormat="1" ht="13.5" customHeight="1" x14ac:dyDescent="0.25">
      <c r="B85" s="2" t="s">
        <v>17</v>
      </c>
      <c r="C85" s="6">
        <v>17325</v>
      </c>
      <c r="D85" s="6">
        <v>5000</v>
      </c>
      <c r="E85" s="6">
        <f t="shared" si="18"/>
        <v>1443.1724999999999</v>
      </c>
      <c r="F85" s="6">
        <v>417</v>
      </c>
      <c r="G85" s="15">
        <f t="shared" si="20"/>
        <v>30349.863630223768</v>
      </c>
      <c r="H85" s="15">
        <f t="shared" si="19"/>
        <v>1026.1724999999999</v>
      </c>
      <c r="I85" s="31"/>
      <c r="J85" s="16"/>
      <c r="K85" s="15">
        <f t="shared" si="21"/>
        <v>303.49863630223768</v>
      </c>
    </row>
    <row r="86" spans="2:11" s="2" customFormat="1" ht="13.5" customHeight="1" x14ac:dyDescent="0.25">
      <c r="B86" s="2" t="s">
        <v>18</v>
      </c>
      <c r="C86" s="6">
        <v>17325</v>
      </c>
      <c r="D86" s="6">
        <v>5000</v>
      </c>
      <c r="E86" s="6">
        <f t="shared" si="18"/>
        <v>1443.1724999999999</v>
      </c>
      <c r="F86" s="6">
        <v>417</v>
      </c>
      <c r="G86" s="15">
        <f t="shared" si="20"/>
        <v>31376.036130223769</v>
      </c>
      <c r="H86" s="15">
        <f t="shared" si="19"/>
        <v>1026.1724999999999</v>
      </c>
      <c r="I86" s="31"/>
      <c r="J86" s="16"/>
      <c r="K86" s="15">
        <f t="shared" si="21"/>
        <v>313.7603613022377</v>
      </c>
    </row>
    <row r="87" spans="2:11" s="2" customFormat="1" ht="13.5" customHeight="1" x14ac:dyDescent="0.25">
      <c r="B87" s="2" t="s">
        <v>19</v>
      </c>
      <c r="C87" s="6">
        <v>17325</v>
      </c>
      <c r="D87" s="6">
        <v>5000</v>
      </c>
      <c r="E87" s="6">
        <f t="shared" si="18"/>
        <v>1443.1724999999999</v>
      </c>
      <c r="F87" s="6">
        <v>417</v>
      </c>
      <c r="G87" s="15">
        <f t="shared" si="20"/>
        <v>32402.208630223769</v>
      </c>
      <c r="H87" s="15">
        <f t="shared" si="19"/>
        <v>1026.1724999999999</v>
      </c>
      <c r="K87" s="15">
        <f t="shared" si="21"/>
        <v>324.02208630223771</v>
      </c>
    </row>
    <row r="88" spans="2:11" s="2" customFormat="1" ht="13.5" customHeight="1" x14ac:dyDescent="0.25">
      <c r="B88" s="2" t="s">
        <v>20</v>
      </c>
      <c r="C88" s="6">
        <v>17325</v>
      </c>
      <c r="D88" s="6">
        <v>5000</v>
      </c>
      <c r="E88" s="6">
        <f t="shared" si="18"/>
        <v>1443.1724999999999</v>
      </c>
      <c r="F88" s="6">
        <v>417</v>
      </c>
      <c r="G88" s="15">
        <f t="shared" si="20"/>
        <v>33428.381130223766</v>
      </c>
      <c r="H88" s="15">
        <f t="shared" si="19"/>
        <v>1026.1724999999999</v>
      </c>
      <c r="K88" s="15">
        <f t="shared" si="21"/>
        <v>334.28381130223767</v>
      </c>
    </row>
    <row r="89" spans="2:11" s="2" customFormat="1" ht="13.5" customHeight="1" thickBot="1" x14ac:dyDescent="0.3">
      <c r="B89" s="2" t="s">
        <v>21</v>
      </c>
      <c r="C89" s="6">
        <v>17325</v>
      </c>
      <c r="D89" s="6">
        <v>5000</v>
      </c>
      <c r="E89" s="6">
        <f t="shared" si="18"/>
        <v>1443.1724999999999</v>
      </c>
      <c r="F89" s="6">
        <v>417</v>
      </c>
      <c r="G89" s="15">
        <f t="shared" si="20"/>
        <v>34454.553630223767</v>
      </c>
      <c r="H89" s="15">
        <f t="shared" si="19"/>
        <v>1026.1724999999999</v>
      </c>
      <c r="K89" s="15">
        <f t="shared" si="21"/>
        <v>344.54553630223768</v>
      </c>
    </row>
    <row r="90" spans="2:11" s="2" customFormat="1" ht="13.5" customHeight="1" thickBot="1" x14ac:dyDescent="0.3">
      <c r="B90" s="7" t="s">
        <v>22</v>
      </c>
      <c r="C90" s="8">
        <f>SUM(C77:C89)</f>
        <v>238255</v>
      </c>
      <c r="D90" s="9" t="s">
        <v>23</v>
      </c>
      <c r="E90" s="8">
        <f>SUM(E77:E89)</f>
        <v>19846.641500000005</v>
      </c>
      <c r="F90" s="8">
        <f>SUM(F77:F89)</f>
        <v>5004</v>
      </c>
      <c r="G90" s="30">
        <f>SUM(G77:G89)</f>
        <v>363612.11119290889</v>
      </c>
      <c r="H90" s="30">
        <f>SUM(H77:H89)</f>
        <v>14842.641500000005</v>
      </c>
      <c r="I90" s="34">
        <f>H75/12</f>
        <v>0.01</v>
      </c>
      <c r="J90" s="19"/>
      <c r="K90" s="29">
        <f>SUM(K77:K89)</f>
        <v>3636.1211119290901</v>
      </c>
    </row>
    <row r="91" spans="2:11" s="2" customFormat="1" ht="13.5" customHeight="1" x14ac:dyDescent="0.25">
      <c r="G91" s="15"/>
      <c r="H91" s="15"/>
      <c r="I91" s="31"/>
      <c r="J91" s="16"/>
      <c r="K91" s="15"/>
    </row>
    <row r="92" spans="2:11" s="2" customFormat="1" ht="13.5" customHeight="1" x14ac:dyDescent="0.25">
      <c r="B92" s="2" t="s">
        <v>24</v>
      </c>
      <c r="C92" s="10">
        <f>G90*I90</f>
        <v>3636.1211119290892</v>
      </c>
      <c r="F92" s="2" t="s">
        <v>25</v>
      </c>
      <c r="G92" s="73">
        <f>$C92+$H90</f>
        <v>18478.762611929094</v>
      </c>
      <c r="H92" s="15"/>
      <c r="I92" s="15">
        <f>SUM($I$14,$G$33,$G$52,$G$72,$G$92)</f>
        <v>39116.847242152857</v>
      </c>
      <c r="J92" s="143" t="str">
        <f>IF($K90=$C92,"Intt OK","Intt CHECK IT")</f>
        <v>Intt OK</v>
      </c>
      <c r="K92" s="15"/>
    </row>
    <row r="93" spans="2:11" ht="13.5" customHeight="1" x14ac:dyDescent="0.25">
      <c r="I93" s="135" t="str">
        <f>IF($I92=$G97,"OK","CHECK IT")</f>
        <v>OK</v>
      </c>
    </row>
    <row r="94" spans="2:11" s="2" customFormat="1" ht="13.5" customHeight="1" x14ac:dyDescent="0.25">
      <c r="B94" s="438" t="s">
        <v>2</v>
      </c>
      <c r="C94" s="438"/>
      <c r="D94" s="438"/>
      <c r="E94" s="438" t="s">
        <v>3</v>
      </c>
      <c r="F94" s="438"/>
      <c r="G94" s="66" t="s">
        <v>4</v>
      </c>
      <c r="H94" s="445" t="s">
        <v>38</v>
      </c>
      <c r="I94" s="446"/>
      <c r="J94" s="20"/>
      <c r="K94" s="15"/>
    </row>
    <row r="95" spans="2:11" s="2" customFormat="1" ht="13.5" customHeight="1" x14ac:dyDescent="0.25">
      <c r="B95" s="439" t="s">
        <v>152</v>
      </c>
      <c r="C95" s="439"/>
      <c r="D95" s="439"/>
      <c r="E95" s="439" t="s">
        <v>153</v>
      </c>
      <c r="F95" s="439"/>
      <c r="G95" s="67" t="s">
        <v>54</v>
      </c>
      <c r="H95" s="77">
        <v>0.12</v>
      </c>
      <c r="I95" s="77">
        <v>0.11</v>
      </c>
      <c r="J95" s="21"/>
      <c r="K95" s="15"/>
    </row>
    <row r="96" spans="2:11" s="2" customFormat="1" ht="13.5" customHeight="1" x14ac:dyDescent="0.25">
      <c r="B96" s="3" t="s">
        <v>9</v>
      </c>
      <c r="C96" s="5" t="s">
        <v>10</v>
      </c>
      <c r="D96" s="3" t="s">
        <v>11</v>
      </c>
      <c r="E96" s="5" t="s">
        <v>12</v>
      </c>
      <c r="F96" s="3" t="s">
        <v>13</v>
      </c>
      <c r="G96" s="68" t="s">
        <v>14</v>
      </c>
      <c r="H96" s="66" t="s">
        <v>15</v>
      </c>
      <c r="I96" s="33" t="s">
        <v>16</v>
      </c>
      <c r="J96" s="17"/>
      <c r="K96" s="15"/>
    </row>
    <row r="97" spans="2:16" s="2" customFormat="1" ht="13.5" customHeight="1" x14ac:dyDescent="0.25">
      <c r="B97" s="2" t="s">
        <v>27</v>
      </c>
      <c r="C97" s="6">
        <v>17325</v>
      </c>
      <c r="D97" s="6">
        <v>5000</v>
      </c>
      <c r="E97" s="6">
        <f t="shared" ref="E97:E109" si="22">$C97*8.33%</f>
        <v>1443.1724999999999</v>
      </c>
      <c r="F97" s="6">
        <v>417</v>
      </c>
      <c r="G97" s="15">
        <f>$G$14+$G$33+$G$52+$G$72+$G$92</f>
        <v>39116.847242152857</v>
      </c>
      <c r="H97" s="15">
        <f t="shared" ref="H97:H109" si="23">$E97-$F97</f>
        <v>1026.1724999999999</v>
      </c>
      <c r="I97" s="36">
        <v>0.12</v>
      </c>
      <c r="J97" s="22"/>
      <c r="K97" s="15">
        <f>($G97)*($H$95/12)</f>
        <v>391.16847242152858</v>
      </c>
    </row>
    <row r="98" spans="2:16" s="2" customFormat="1" ht="13.5" customHeight="1" x14ac:dyDescent="0.25">
      <c r="B98" s="2" t="s">
        <v>28</v>
      </c>
      <c r="C98" s="6">
        <v>18495</v>
      </c>
      <c r="D98" s="6">
        <v>5000</v>
      </c>
      <c r="E98" s="6">
        <f t="shared" si="22"/>
        <v>1540.6334999999999</v>
      </c>
      <c r="F98" s="6">
        <v>417</v>
      </c>
      <c r="G98" s="15">
        <f t="shared" ref="G98:G109" si="24">$G97+$H97</f>
        <v>40143.019742152857</v>
      </c>
      <c r="H98" s="15">
        <f t="shared" si="23"/>
        <v>1123.6334999999999</v>
      </c>
      <c r="I98" s="31"/>
      <c r="J98" s="16"/>
      <c r="K98" s="15">
        <f t="shared" ref="K98:K99" si="25">($G98)*($H$95/12)</f>
        <v>401.43019742152859</v>
      </c>
    </row>
    <row r="99" spans="2:16" s="2" customFormat="1" ht="13.5" customHeight="1" x14ac:dyDescent="0.25">
      <c r="B99" s="2" t="s">
        <v>29</v>
      </c>
      <c r="C99" s="6">
        <v>18495</v>
      </c>
      <c r="D99" s="6">
        <v>5000</v>
      </c>
      <c r="E99" s="6">
        <f t="shared" si="22"/>
        <v>1540.6334999999999</v>
      </c>
      <c r="F99" s="6">
        <v>417</v>
      </c>
      <c r="G99" s="15">
        <f t="shared" si="24"/>
        <v>41266.653242152854</v>
      </c>
      <c r="H99" s="15">
        <f t="shared" si="23"/>
        <v>1123.6334999999999</v>
      </c>
      <c r="I99" s="31"/>
      <c r="J99" s="16"/>
      <c r="K99" s="15">
        <f t="shared" si="25"/>
        <v>412.66653242152853</v>
      </c>
    </row>
    <row r="100" spans="2:16" s="2" customFormat="1" ht="13.5" customHeight="1" x14ac:dyDescent="0.25">
      <c r="B100" s="2" t="s">
        <v>30</v>
      </c>
      <c r="C100" s="6">
        <v>18495</v>
      </c>
      <c r="D100" s="6">
        <v>5000</v>
      </c>
      <c r="E100" s="6">
        <f t="shared" si="22"/>
        <v>1540.6334999999999</v>
      </c>
      <c r="F100" s="6">
        <v>417</v>
      </c>
      <c r="G100" s="15">
        <f t="shared" si="24"/>
        <v>42390.28674215285</v>
      </c>
      <c r="H100" s="15">
        <f t="shared" si="23"/>
        <v>1123.6334999999999</v>
      </c>
      <c r="I100" s="36">
        <v>0.11</v>
      </c>
      <c r="J100" s="16"/>
      <c r="K100" s="15">
        <f>($G100)*($I$95/12)</f>
        <v>388.57762846973446</v>
      </c>
    </row>
    <row r="101" spans="2:16" s="2" customFormat="1" ht="13.5" customHeight="1" x14ac:dyDescent="0.25">
      <c r="B101" s="2" t="s">
        <v>31</v>
      </c>
      <c r="C101" s="6">
        <v>18495</v>
      </c>
      <c r="D101" s="6">
        <v>5000</v>
      </c>
      <c r="E101" s="6">
        <f t="shared" si="22"/>
        <v>1540.6334999999999</v>
      </c>
      <c r="F101" s="6">
        <v>417</v>
      </c>
      <c r="G101" s="15">
        <f t="shared" si="24"/>
        <v>43513.920242152846</v>
      </c>
      <c r="H101" s="15">
        <f t="shared" si="23"/>
        <v>1123.6334999999999</v>
      </c>
      <c r="I101" s="31"/>
      <c r="J101" s="16"/>
      <c r="K101" s="15">
        <f t="shared" ref="K101:K108" si="26">($G101)*($I$95/12)</f>
        <v>398.8776022197344</v>
      </c>
    </row>
    <row r="102" spans="2:16" s="2" customFormat="1" ht="13.5" customHeight="1" x14ac:dyDescent="0.25">
      <c r="B102" s="2" t="s">
        <v>32</v>
      </c>
      <c r="C102" s="6">
        <v>18495</v>
      </c>
      <c r="D102" s="6">
        <v>5000</v>
      </c>
      <c r="E102" s="6">
        <f t="shared" si="22"/>
        <v>1540.6334999999999</v>
      </c>
      <c r="F102" s="6">
        <v>417</v>
      </c>
      <c r="G102" s="15">
        <f t="shared" si="24"/>
        <v>44637.553742152842</v>
      </c>
      <c r="H102" s="15">
        <f t="shared" si="23"/>
        <v>1123.6334999999999</v>
      </c>
      <c r="I102" s="31"/>
      <c r="J102" s="16"/>
      <c r="K102" s="15">
        <f t="shared" si="26"/>
        <v>409.17757596973439</v>
      </c>
    </row>
    <row r="103" spans="2:16" s="2" customFormat="1" ht="13.5" customHeight="1" x14ac:dyDescent="0.25">
      <c r="B103" s="2" t="s">
        <v>33</v>
      </c>
      <c r="C103" s="6">
        <v>18495</v>
      </c>
      <c r="D103" s="6">
        <v>5000</v>
      </c>
      <c r="E103" s="6">
        <f t="shared" si="22"/>
        <v>1540.6334999999999</v>
      </c>
      <c r="F103" s="6">
        <v>417</v>
      </c>
      <c r="G103" s="15">
        <f t="shared" si="24"/>
        <v>45761.187242152839</v>
      </c>
      <c r="H103" s="15">
        <f t="shared" si="23"/>
        <v>1123.6334999999999</v>
      </c>
      <c r="I103" s="31"/>
      <c r="J103" s="16"/>
      <c r="K103" s="15">
        <f t="shared" si="26"/>
        <v>419.47754971973438</v>
      </c>
    </row>
    <row r="104" spans="2:16" s="2" customFormat="1" ht="13.5" customHeight="1" x14ac:dyDescent="0.25">
      <c r="B104" s="2" t="s">
        <v>17</v>
      </c>
      <c r="C104" s="6">
        <v>18630</v>
      </c>
      <c r="D104" s="6">
        <v>5000</v>
      </c>
      <c r="E104" s="6">
        <f t="shared" si="22"/>
        <v>1551.8789999999999</v>
      </c>
      <c r="F104" s="6">
        <v>417</v>
      </c>
      <c r="G104" s="15">
        <f t="shared" si="24"/>
        <v>46884.820742152835</v>
      </c>
      <c r="H104" s="15">
        <f t="shared" si="23"/>
        <v>1134.8789999999999</v>
      </c>
      <c r="I104" s="31"/>
      <c r="J104" s="16"/>
      <c r="K104" s="15">
        <f t="shared" si="26"/>
        <v>429.77752346973432</v>
      </c>
    </row>
    <row r="105" spans="2:16" s="2" customFormat="1" ht="13.5" customHeight="1" x14ac:dyDescent="0.25">
      <c r="B105" s="2" t="s">
        <v>18</v>
      </c>
      <c r="C105" s="6">
        <v>18630</v>
      </c>
      <c r="D105" s="6">
        <v>5000</v>
      </c>
      <c r="E105" s="6">
        <f t="shared" si="22"/>
        <v>1551.8789999999999</v>
      </c>
      <c r="F105" s="6">
        <v>417</v>
      </c>
      <c r="G105" s="15">
        <f t="shared" si="24"/>
        <v>48019.699742152836</v>
      </c>
      <c r="H105" s="15">
        <f t="shared" si="23"/>
        <v>1134.8789999999999</v>
      </c>
      <c r="I105" s="31"/>
      <c r="J105" s="16"/>
      <c r="K105" s="15">
        <f t="shared" si="26"/>
        <v>440.18058096973431</v>
      </c>
    </row>
    <row r="106" spans="2:16" s="2" customFormat="1" ht="13.5" customHeight="1" x14ac:dyDescent="0.25">
      <c r="B106" s="2" t="s">
        <v>19</v>
      </c>
      <c r="C106" s="6">
        <v>18630</v>
      </c>
      <c r="D106" s="6">
        <v>5000</v>
      </c>
      <c r="E106" s="6">
        <f t="shared" si="22"/>
        <v>1551.8789999999999</v>
      </c>
      <c r="F106" s="6">
        <v>417</v>
      </c>
      <c r="G106" s="15">
        <f t="shared" si="24"/>
        <v>49154.578742152837</v>
      </c>
      <c r="H106" s="15">
        <f t="shared" si="23"/>
        <v>1134.8789999999999</v>
      </c>
      <c r="K106" s="15">
        <f t="shared" si="26"/>
        <v>450.58363846973435</v>
      </c>
    </row>
    <row r="107" spans="2:16" s="2" customFormat="1" ht="13.5" customHeight="1" x14ac:dyDescent="0.25">
      <c r="B107" s="2" t="s">
        <v>20</v>
      </c>
      <c r="C107" s="6">
        <v>18630</v>
      </c>
      <c r="D107" s="6">
        <v>5000</v>
      </c>
      <c r="E107" s="6">
        <f t="shared" si="22"/>
        <v>1551.8789999999999</v>
      </c>
      <c r="F107" s="6">
        <v>417</v>
      </c>
      <c r="G107" s="15">
        <f t="shared" si="24"/>
        <v>50289.457742152837</v>
      </c>
      <c r="H107" s="15">
        <f t="shared" si="23"/>
        <v>1134.8789999999999</v>
      </c>
      <c r="K107" s="15">
        <f t="shared" si="26"/>
        <v>460.98669596973434</v>
      </c>
    </row>
    <row r="108" spans="2:16" s="2" customFormat="1" ht="13.5" customHeight="1" x14ac:dyDescent="0.25">
      <c r="B108" s="2" t="s">
        <v>21</v>
      </c>
      <c r="C108" s="6">
        <v>19148</v>
      </c>
      <c r="D108" s="6">
        <v>5000</v>
      </c>
      <c r="E108" s="6">
        <f t="shared" si="22"/>
        <v>1595.0283999999999</v>
      </c>
      <c r="F108" s="6">
        <v>417</v>
      </c>
      <c r="G108" s="15">
        <f t="shared" si="24"/>
        <v>51424.336742152838</v>
      </c>
      <c r="H108" s="15">
        <f t="shared" si="23"/>
        <v>1178.0283999999999</v>
      </c>
      <c r="K108" s="15">
        <f t="shared" si="26"/>
        <v>471.38975346973433</v>
      </c>
    </row>
    <row r="109" spans="2:16" s="2" customFormat="1" ht="13.5" customHeight="1" x14ac:dyDescent="0.25">
      <c r="B109" s="2" t="s">
        <v>119</v>
      </c>
      <c r="C109" s="6">
        <v>4591</v>
      </c>
      <c r="D109" s="6">
        <v>5000</v>
      </c>
      <c r="E109" s="6">
        <f t="shared" si="22"/>
        <v>382.43029999999999</v>
      </c>
      <c r="F109" s="6">
        <v>0</v>
      </c>
      <c r="G109" s="15">
        <f t="shared" si="24"/>
        <v>52602.365142152841</v>
      </c>
      <c r="H109" s="15">
        <f t="shared" si="23"/>
        <v>382.43029999999999</v>
      </c>
      <c r="I109" s="31"/>
      <c r="J109" s="16"/>
      <c r="K109" s="15">
        <f>($G109)*($I$95/12)</f>
        <v>482.18834713640103</v>
      </c>
    </row>
    <row r="110" spans="2:16" s="2" customFormat="1" ht="13.5" customHeight="1" x14ac:dyDescent="0.25">
      <c r="B110" s="7" t="s">
        <v>22</v>
      </c>
      <c r="C110" s="8">
        <f>SUM(C97:C109)</f>
        <v>226554</v>
      </c>
      <c r="D110" s="9" t="s">
        <v>23</v>
      </c>
      <c r="E110" s="8">
        <f t="shared" ref="E110:H110" si="27">SUM(E97:E109)</f>
        <v>18871.948200000003</v>
      </c>
      <c r="F110" s="8">
        <f t="shared" si="27"/>
        <v>5004</v>
      </c>
      <c r="G110" s="8">
        <f t="shared" si="27"/>
        <v>595204.72704798705</v>
      </c>
      <c r="H110" s="8">
        <f t="shared" si="27"/>
        <v>13867.948199999999</v>
      </c>
      <c r="I110" s="37"/>
      <c r="J110" s="23"/>
      <c r="K110" s="8">
        <f t="shared" ref="K110" si="28">SUM(K97:K109)</f>
        <v>5556.4820981285957</v>
      </c>
    </row>
    <row r="111" spans="2:16" s="2" customFormat="1" ht="13.5" customHeight="1" x14ac:dyDescent="0.25">
      <c r="G111" s="15"/>
      <c r="H111" s="15"/>
      <c r="I111" s="31"/>
      <c r="J111" s="16"/>
      <c r="K111" s="42"/>
    </row>
    <row r="112" spans="2:16" s="2" customFormat="1" ht="13.5" customHeight="1" x14ac:dyDescent="0.25">
      <c r="B112" s="2" t="s">
        <v>24</v>
      </c>
      <c r="C112" s="73">
        <f>((G97+G98+G99)*H95+(G100+G101+G102+G103+G104+G105+G106+G107+G108+G109)*I95)/12</f>
        <v>5556.4820981285957</v>
      </c>
      <c r="D112" s="14"/>
      <c r="E112" s="10"/>
      <c r="F112" s="2" t="s">
        <v>25</v>
      </c>
      <c r="G112" s="73">
        <f>$C112+$H110</f>
        <v>19424.430298128595</v>
      </c>
      <c r="H112" s="15"/>
      <c r="I112" s="15">
        <f>SUM($I$14,$G$33,$G$52,$G$72,$G$92,$G$112)</f>
        <v>58541.277540281451</v>
      </c>
      <c r="J112" s="143" t="str">
        <f>IF($K110=$C112,"Intt OK","Intt CHECK IT")</f>
        <v>Intt OK</v>
      </c>
      <c r="K112" s="15"/>
      <c r="N112" s="10">
        <f>(S97+S98+S99)*1%</f>
        <v>0</v>
      </c>
      <c r="O112" s="14">
        <f>((S100+S101+S102+S103+S104+S105+S106+S107+S108)*11%)/12</f>
        <v>0</v>
      </c>
      <c r="P112" s="14"/>
    </row>
    <row r="113" spans="2:11" s="2" customFormat="1" ht="13.5" customHeight="1" x14ac:dyDescent="0.25">
      <c r="D113" s="14"/>
      <c r="G113" s="15"/>
      <c r="H113" s="15"/>
      <c r="I113" s="135" t="str">
        <f>IF($I112=$G117,"OK","CHECK IT")</f>
        <v>OK</v>
      </c>
      <c r="J113" s="16"/>
      <c r="K113" s="15"/>
    </row>
    <row r="114" spans="2:11" s="2" customFormat="1" ht="13.5" customHeight="1" x14ac:dyDescent="0.25">
      <c r="B114" s="438" t="s">
        <v>2</v>
      </c>
      <c r="C114" s="438"/>
      <c r="D114" s="438"/>
      <c r="E114" s="438" t="s">
        <v>3</v>
      </c>
      <c r="F114" s="438"/>
      <c r="G114" s="66" t="s">
        <v>4</v>
      </c>
      <c r="H114" s="445" t="s">
        <v>39</v>
      </c>
      <c r="I114" s="446"/>
      <c r="J114" s="20"/>
      <c r="K114" s="15"/>
    </row>
    <row r="115" spans="2:11" s="2" customFormat="1" ht="13.5" customHeight="1" x14ac:dyDescent="0.25">
      <c r="B115" s="439" t="s">
        <v>152</v>
      </c>
      <c r="C115" s="439"/>
      <c r="D115" s="439"/>
      <c r="E115" s="439" t="s">
        <v>153</v>
      </c>
      <c r="F115" s="439"/>
      <c r="G115" s="67" t="s">
        <v>54</v>
      </c>
      <c r="H115" s="70" t="s">
        <v>40</v>
      </c>
      <c r="I115" s="35"/>
      <c r="J115" s="21"/>
      <c r="K115" s="15"/>
    </row>
    <row r="116" spans="2:11" s="2" customFormat="1" ht="13.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68" t="s">
        <v>14</v>
      </c>
      <c r="H116" s="66" t="s">
        <v>15</v>
      </c>
      <c r="I116" s="33" t="s">
        <v>16</v>
      </c>
      <c r="J116" s="17"/>
      <c r="K116" s="15"/>
    </row>
    <row r="117" spans="2:11" s="2" customFormat="1" ht="13.5" customHeight="1" x14ac:dyDescent="0.25">
      <c r="B117" s="2" t="s">
        <v>27</v>
      </c>
      <c r="C117" s="6">
        <v>19148</v>
      </c>
      <c r="D117" s="6">
        <v>5000</v>
      </c>
      <c r="E117" s="6">
        <f t="shared" ref="E117:E128" si="29">$C117*8.33%</f>
        <v>1595.0283999999999</v>
      </c>
      <c r="F117" s="6">
        <v>417</v>
      </c>
      <c r="G117" s="15">
        <f>$G$14+$G$33+$G$52+$G$72+$G$92+$G$112</f>
        <v>58541.277540281451</v>
      </c>
      <c r="H117" s="15">
        <f t="shared" ref="H117:H128" si="30">$E117-$F117</f>
        <v>1178.0283999999999</v>
      </c>
      <c r="I117" s="31"/>
      <c r="J117" s="16"/>
      <c r="K117" s="15">
        <f>($G117)*($H$115/12)</f>
        <v>463.45178052722821</v>
      </c>
    </row>
    <row r="118" spans="2:11" s="2" customFormat="1" ht="13.5" customHeight="1" x14ac:dyDescent="0.25">
      <c r="B118" s="2" t="s">
        <v>28</v>
      </c>
      <c r="C118" s="6">
        <v>19148</v>
      </c>
      <c r="D118" s="6">
        <v>5000</v>
      </c>
      <c r="E118" s="6">
        <f t="shared" si="29"/>
        <v>1595.0283999999999</v>
      </c>
      <c r="F118" s="6">
        <v>417</v>
      </c>
      <c r="G118" s="15">
        <f t="shared" ref="G118:G128" si="31">$G117+$H117</f>
        <v>59719.305940281454</v>
      </c>
      <c r="H118" s="15">
        <f t="shared" si="30"/>
        <v>1178.0283999999999</v>
      </c>
      <c r="I118" s="31"/>
      <c r="J118" s="16"/>
      <c r="K118" s="15">
        <f t="shared" ref="K118:K128" si="32">($G118)*($H$115/12)</f>
        <v>472.77783869389486</v>
      </c>
    </row>
    <row r="119" spans="2:11" s="2" customFormat="1" ht="13.5" customHeight="1" x14ac:dyDescent="0.25">
      <c r="B119" s="2" t="s">
        <v>29</v>
      </c>
      <c r="C119" s="6">
        <v>19148</v>
      </c>
      <c r="D119" s="6">
        <v>5000</v>
      </c>
      <c r="E119" s="6">
        <f t="shared" si="29"/>
        <v>1595.0283999999999</v>
      </c>
      <c r="F119" s="6">
        <v>417</v>
      </c>
      <c r="G119" s="15">
        <f t="shared" si="31"/>
        <v>60897.334340281457</v>
      </c>
      <c r="H119" s="15">
        <f t="shared" si="30"/>
        <v>1178.0283999999999</v>
      </c>
      <c r="I119" s="31"/>
      <c r="J119" s="16"/>
      <c r="K119" s="15">
        <f t="shared" si="32"/>
        <v>482.10389686056158</v>
      </c>
    </row>
    <row r="120" spans="2:11" s="2" customFormat="1" ht="13.5" customHeight="1" x14ac:dyDescent="0.25">
      <c r="B120" s="2" t="s">
        <v>30</v>
      </c>
      <c r="C120" s="6">
        <v>19148</v>
      </c>
      <c r="D120" s="6">
        <v>6500</v>
      </c>
      <c r="E120" s="6">
        <f t="shared" si="29"/>
        <v>1595.0283999999999</v>
      </c>
      <c r="F120" s="6">
        <v>541</v>
      </c>
      <c r="G120" s="15">
        <f t="shared" si="31"/>
        <v>62075.36274028146</v>
      </c>
      <c r="H120" s="15">
        <f t="shared" si="30"/>
        <v>1054.0283999999999</v>
      </c>
      <c r="I120" s="31"/>
      <c r="J120" s="16"/>
      <c r="K120" s="15">
        <f t="shared" si="32"/>
        <v>491.42995502722829</v>
      </c>
    </row>
    <row r="121" spans="2:11" s="2" customFormat="1" ht="13.5" customHeight="1" x14ac:dyDescent="0.25">
      <c r="B121" s="2" t="s">
        <v>31</v>
      </c>
      <c r="C121" s="6">
        <v>19564</v>
      </c>
      <c r="D121" s="6">
        <v>6500</v>
      </c>
      <c r="E121" s="6">
        <f t="shared" si="29"/>
        <v>1629.6812</v>
      </c>
      <c r="F121" s="6">
        <v>541</v>
      </c>
      <c r="G121" s="15">
        <f t="shared" si="31"/>
        <v>63129.391140281463</v>
      </c>
      <c r="H121" s="15">
        <f t="shared" si="30"/>
        <v>1088.6812</v>
      </c>
      <c r="I121" s="31"/>
      <c r="J121" s="16"/>
      <c r="K121" s="15">
        <f t="shared" si="32"/>
        <v>499.77434652722832</v>
      </c>
    </row>
    <row r="122" spans="2:11" s="2" customFormat="1" ht="13.5" customHeight="1" x14ac:dyDescent="0.25">
      <c r="B122" s="2" t="s">
        <v>32</v>
      </c>
      <c r="C122" s="6">
        <v>19564</v>
      </c>
      <c r="D122" s="6">
        <v>6500</v>
      </c>
      <c r="E122" s="6">
        <f t="shared" si="29"/>
        <v>1629.6812</v>
      </c>
      <c r="F122" s="6">
        <v>541</v>
      </c>
      <c r="G122" s="15">
        <f t="shared" si="31"/>
        <v>64218.072340281462</v>
      </c>
      <c r="H122" s="15">
        <f t="shared" si="30"/>
        <v>1088.6812</v>
      </c>
      <c r="I122" s="31"/>
      <c r="J122" s="16"/>
      <c r="K122" s="15">
        <f t="shared" si="32"/>
        <v>508.39307269389496</v>
      </c>
    </row>
    <row r="123" spans="2:11" s="2" customFormat="1" ht="13.5" customHeight="1" x14ac:dyDescent="0.25">
      <c r="B123" s="2" t="s">
        <v>33</v>
      </c>
      <c r="C123" s="6">
        <v>19564</v>
      </c>
      <c r="D123" s="6">
        <v>6500</v>
      </c>
      <c r="E123" s="6">
        <f t="shared" si="29"/>
        <v>1629.6812</v>
      </c>
      <c r="F123" s="6">
        <v>541</v>
      </c>
      <c r="G123" s="15">
        <f t="shared" si="31"/>
        <v>65306.753540281461</v>
      </c>
      <c r="H123" s="15">
        <f t="shared" si="30"/>
        <v>1088.6812</v>
      </c>
      <c r="I123" s="31"/>
      <c r="J123" s="16"/>
      <c r="K123" s="15">
        <f t="shared" si="32"/>
        <v>517.01179886056161</v>
      </c>
    </row>
    <row r="124" spans="2:11" s="2" customFormat="1" ht="13.5" customHeight="1" x14ac:dyDescent="0.25">
      <c r="B124" s="2" t="s">
        <v>17</v>
      </c>
      <c r="C124" s="6">
        <v>19564</v>
      </c>
      <c r="D124" s="6">
        <v>6500</v>
      </c>
      <c r="E124" s="6">
        <f t="shared" si="29"/>
        <v>1629.6812</v>
      </c>
      <c r="F124" s="6">
        <v>541</v>
      </c>
      <c r="G124" s="15">
        <f t="shared" si="31"/>
        <v>66395.43474028146</v>
      </c>
      <c r="H124" s="15">
        <f t="shared" si="30"/>
        <v>1088.6812</v>
      </c>
      <c r="I124" s="31"/>
      <c r="J124" s="16"/>
      <c r="K124" s="15">
        <f t="shared" si="32"/>
        <v>525.63052502722826</v>
      </c>
    </row>
    <row r="125" spans="2:11" s="2" customFormat="1" ht="13.5" customHeight="1" x14ac:dyDescent="0.25">
      <c r="B125" s="2" t="s">
        <v>18</v>
      </c>
      <c r="C125" s="6">
        <v>19564</v>
      </c>
      <c r="D125" s="6">
        <v>6500</v>
      </c>
      <c r="E125" s="6">
        <f t="shared" si="29"/>
        <v>1629.6812</v>
      </c>
      <c r="F125" s="6">
        <v>541</v>
      </c>
      <c r="G125" s="15">
        <f t="shared" si="31"/>
        <v>67484.115940281466</v>
      </c>
      <c r="H125" s="15">
        <f t="shared" si="30"/>
        <v>1088.6812</v>
      </c>
      <c r="I125" s="31"/>
      <c r="J125" s="16"/>
      <c r="K125" s="15">
        <f t="shared" si="32"/>
        <v>534.24925119389502</v>
      </c>
    </row>
    <row r="126" spans="2:11" s="2" customFormat="1" ht="13.5" customHeight="1" x14ac:dyDescent="0.25">
      <c r="B126" s="2" t="s">
        <v>19</v>
      </c>
      <c r="C126" s="6">
        <v>19564</v>
      </c>
      <c r="D126" s="6">
        <v>6500</v>
      </c>
      <c r="E126" s="6">
        <f t="shared" si="29"/>
        <v>1629.6812</v>
      </c>
      <c r="F126" s="6">
        <v>541</v>
      </c>
      <c r="G126" s="15">
        <f t="shared" si="31"/>
        <v>68572.797140281473</v>
      </c>
      <c r="H126" s="15">
        <f t="shared" si="30"/>
        <v>1088.6812</v>
      </c>
      <c r="K126" s="15">
        <f t="shared" si="32"/>
        <v>542.86797736056167</v>
      </c>
    </row>
    <row r="127" spans="2:11" s="2" customFormat="1" ht="13.5" customHeight="1" x14ac:dyDescent="0.25">
      <c r="B127" s="2" t="s">
        <v>20</v>
      </c>
      <c r="C127" s="6">
        <v>20093</v>
      </c>
      <c r="D127" s="6">
        <v>6500</v>
      </c>
      <c r="E127" s="6">
        <f t="shared" si="29"/>
        <v>1673.7468999999999</v>
      </c>
      <c r="F127" s="6">
        <v>541</v>
      </c>
      <c r="G127" s="15">
        <f t="shared" si="31"/>
        <v>69661.478340281479</v>
      </c>
      <c r="H127" s="15">
        <f t="shared" si="30"/>
        <v>1132.7468999999999</v>
      </c>
      <c r="K127" s="15">
        <f t="shared" si="32"/>
        <v>551.48670352722843</v>
      </c>
    </row>
    <row r="128" spans="2:11" s="2" customFormat="1" ht="13.5" customHeight="1" x14ac:dyDescent="0.25">
      <c r="B128" s="2" t="s">
        <v>21</v>
      </c>
      <c r="C128" s="6">
        <v>20093</v>
      </c>
      <c r="D128" s="6">
        <v>6500</v>
      </c>
      <c r="E128" s="6">
        <f t="shared" si="29"/>
        <v>1673.7468999999999</v>
      </c>
      <c r="F128" s="6">
        <v>541</v>
      </c>
      <c r="G128" s="15">
        <f t="shared" si="31"/>
        <v>70794.225240281477</v>
      </c>
      <c r="H128" s="15">
        <f t="shared" si="30"/>
        <v>1132.7468999999999</v>
      </c>
      <c r="K128" s="15">
        <f t="shared" si="32"/>
        <v>560.45428315222841</v>
      </c>
    </row>
    <row r="129" spans="2:11" s="2" customFormat="1" ht="13.5" customHeight="1" x14ac:dyDescent="0.25">
      <c r="B129" s="7" t="s">
        <v>22</v>
      </c>
      <c r="C129" s="8">
        <f>SUM(C117:C128)</f>
        <v>234162</v>
      </c>
      <c r="D129" s="9" t="s">
        <v>23</v>
      </c>
      <c r="E129" s="8">
        <f>SUM(E117:E128)</f>
        <v>19505.694599999992</v>
      </c>
      <c r="F129" s="8">
        <f>SUM(F117:F128)</f>
        <v>6120</v>
      </c>
      <c r="G129" s="30">
        <f>SUM(G117:G128)</f>
        <v>776795.5489833774</v>
      </c>
      <c r="H129" s="30">
        <f>SUM(H117:H128)</f>
        <v>13385.694599999999</v>
      </c>
      <c r="I129" s="38">
        <f>H115/12</f>
        <v>7.9166666666666673E-3</v>
      </c>
      <c r="J129" s="23"/>
      <c r="K129" s="30">
        <f>SUM(K117:K128)</f>
        <v>6149.6314294517397</v>
      </c>
    </row>
    <row r="130" spans="2:11" s="2" customFormat="1" ht="13.5" customHeight="1" x14ac:dyDescent="0.25">
      <c r="G130" s="15"/>
      <c r="H130" s="15"/>
      <c r="I130" s="31"/>
      <c r="J130" s="16"/>
      <c r="K130" s="42"/>
    </row>
    <row r="131" spans="2:11" s="2" customFormat="1" ht="13.5" customHeight="1" x14ac:dyDescent="0.25">
      <c r="B131" s="2" t="s">
        <v>24</v>
      </c>
      <c r="C131" s="73">
        <f>G129*I129</f>
        <v>6149.6314294517379</v>
      </c>
      <c r="F131" s="2" t="s">
        <v>25</v>
      </c>
      <c r="G131" s="73">
        <f>$C131+$H129</f>
        <v>19535.326029451739</v>
      </c>
      <c r="H131" s="15"/>
      <c r="I131" s="15">
        <f>SUM($I$14,$G$33,$G$52,$G$72,$G$92,$G$112,$G$131)</f>
        <v>78076.603569733183</v>
      </c>
      <c r="J131" s="143" t="str">
        <f>IF($K129=$C131,"Intt OK","Intt CHECK IT")</f>
        <v>Intt OK</v>
      </c>
      <c r="K131" s="15"/>
    </row>
    <row r="132" spans="2:11" ht="13.5" customHeight="1" x14ac:dyDescent="0.25">
      <c r="I132" s="135" t="str">
        <f>IF($I131=$G136,"OK","CHECK IT")</f>
        <v>OK</v>
      </c>
    </row>
    <row r="133" spans="2:11" s="2" customFormat="1" ht="13.5" customHeight="1" x14ac:dyDescent="0.25">
      <c r="B133" s="438" t="s">
        <v>2</v>
      </c>
      <c r="C133" s="438"/>
      <c r="D133" s="438"/>
      <c r="E133" s="438" t="s">
        <v>3</v>
      </c>
      <c r="F133" s="438"/>
      <c r="G133" s="66" t="s">
        <v>4</v>
      </c>
      <c r="H133" s="445" t="s">
        <v>41</v>
      </c>
      <c r="I133" s="446"/>
      <c r="J133" s="20"/>
      <c r="K133" s="15"/>
    </row>
    <row r="134" spans="2:11" s="2" customFormat="1" ht="13.5" customHeight="1" x14ac:dyDescent="0.25">
      <c r="B134" s="439" t="s">
        <v>152</v>
      </c>
      <c r="C134" s="439"/>
      <c r="D134" s="439"/>
      <c r="E134" s="439" t="s">
        <v>153</v>
      </c>
      <c r="F134" s="439"/>
      <c r="G134" s="67" t="s">
        <v>54</v>
      </c>
      <c r="H134" s="70" t="s">
        <v>40</v>
      </c>
      <c r="I134" s="35"/>
      <c r="J134" s="21"/>
      <c r="K134" s="15"/>
    </row>
    <row r="135" spans="2:11" s="2" customFormat="1" ht="13.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68" t="s">
        <v>14</v>
      </c>
      <c r="H135" s="66" t="s">
        <v>15</v>
      </c>
      <c r="I135" s="33" t="s">
        <v>16</v>
      </c>
      <c r="J135" s="17"/>
      <c r="K135" s="15"/>
    </row>
    <row r="136" spans="2:11" s="2" customFormat="1" ht="13.5" customHeight="1" x14ac:dyDescent="0.25">
      <c r="B136" s="2" t="s">
        <v>27</v>
      </c>
      <c r="C136" s="6">
        <v>20093</v>
      </c>
      <c r="D136" s="6">
        <v>6500</v>
      </c>
      <c r="E136" s="6">
        <f t="shared" ref="E136:E147" si="33">$C136*8.33%</f>
        <v>1673.7468999999999</v>
      </c>
      <c r="F136" s="6">
        <v>541</v>
      </c>
      <c r="G136" s="15">
        <f>$G$14+$G$33+$G$52+$G$72+$G$92+$G$112+$G$131</f>
        <v>78076.603569733183</v>
      </c>
      <c r="H136" s="15">
        <f t="shared" ref="H136:H147" si="34">$E136-$F136</f>
        <v>1132.7468999999999</v>
      </c>
      <c r="I136" s="31"/>
      <c r="J136" s="16"/>
      <c r="K136" s="15">
        <f>($G136)*($H$134/12)</f>
        <v>618.10644492705444</v>
      </c>
    </row>
    <row r="137" spans="2:11" s="2" customFormat="1" ht="13.5" customHeight="1" x14ac:dyDescent="0.25">
      <c r="B137" s="2" t="s">
        <v>28</v>
      </c>
      <c r="C137" s="6">
        <v>20093</v>
      </c>
      <c r="D137" s="6">
        <v>6500</v>
      </c>
      <c r="E137" s="6">
        <f t="shared" si="33"/>
        <v>1673.7468999999999</v>
      </c>
      <c r="F137" s="6">
        <v>541</v>
      </c>
      <c r="G137" s="15">
        <f t="shared" ref="G137:G147" si="35">$G136+$H136</f>
        <v>79209.350469733181</v>
      </c>
      <c r="H137" s="15">
        <f t="shared" si="34"/>
        <v>1132.7468999999999</v>
      </c>
      <c r="I137" s="31"/>
      <c r="J137" s="16"/>
      <c r="K137" s="15">
        <f t="shared" ref="K137:K147" si="36">($G137)*($H$134/12)</f>
        <v>627.07402455205442</v>
      </c>
    </row>
    <row r="138" spans="2:11" s="2" customFormat="1" ht="13.5" customHeight="1" x14ac:dyDescent="0.25">
      <c r="B138" s="2" t="s">
        <v>29</v>
      </c>
      <c r="C138" s="6">
        <v>20093</v>
      </c>
      <c r="D138" s="6">
        <v>6500</v>
      </c>
      <c r="E138" s="6">
        <f t="shared" si="33"/>
        <v>1673.7468999999999</v>
      </c>
      <c r="F138" s="6">
        <v>541</v>
      </c>
      <c r="G138" s="15">
        <f t="shared" si="35"/>
        <v>80342.097369733179</v>
      </c>
      <c r="H138" s="15">
        <f t="shared" si="34"/>
        <v>1132.7468999999999</v>
      </c>
      <c r="I138" s="31"/>
      <c r="J138" s="16"/>
      <c r="K138" s="15">
        <f t="shared" si="36"/>
        <v>636.04160417705441</v>
      </c>
    </row>
    <row r="139" spans="2:11" s="2" customFormat="1" ht="13.5" customHeight="1" x14ac:dyDescent="0.25">
      <c r="B139" s="2" t="s">
        <v>30</v>
      </c>
      <c r="C139" s="6">
        <v>20093</v>
      </c>
      <c r="D139" s="6">
        <v>6500</v>
      </c>
      <c r="E139" s="6">
        <f t="shared" si="33"/>
        <v>1673.7468999999999</v>
      </c>
      <c r="F139" s="6">
        <v>541</v>
      </c>
      <c r="G139" s="15">
        <f t="shared" si="35"/>
        <v>81474.844269733177</v>
      </c>
      <c r="H139" s="15">
        <f t="shared" si="34"/>
        <v>1132.7468999999999</v>
      </c>
      <c r="I139" s="31"/>
      <c r="J139" s="16"/>
      <c r="K139" s="15">
        <f t="shared" si="36"/>
        <v>645.00918380205439</v>
      </c>
    </row>
    <row r="140" spans="2:11" s="2" customFormat="1" ht="13.5" customHeight="1" x14ac:dyDescent="0.25">
      <c r="B140" s="2" t="s">
        <v>31</v>
      </c>
      <c r="C140" s="6">
        <v>20093</v>
      </c>
      <c r="D140" s="6">
        <v>6500</v>
      </c>
      <c r="E140" s="6">
        <f t="shared" si="33"/>
        <v>1673.7468999999999</v>
      </c>
      <c r="F140" s="6">
        <v>541</v>
      </c>
      <c r="G140" s="15">
        <f t="shared" si="35"/>
        <v>82607.591169733176</v>
      </c>
      <c r="H140" s="15">
        <f t="shared" si="34"/>
        <v>1132.7468999999999</v>
      </c>
      <c r="I140" s="31"/>
      <c r="J140" s="16"/>
      <c r="K140" s="15">
        <f t="shared" si="36"/>
        <v>653.97676342705438</v>
      </c>
    </row>
    <row r="141" spans="2:11" s="2" customFormat="1" ht="13.5" customHeight="1" x14ac:dyDescent="0.25">
      <c r="B141" s="2" t="s">
        <v>32</v>
      </c>
      <c r="C141" s="6">
        <v>20093</v>
      </c>
      <c r="D141" s="6">
        <v>6500</v>
      </c>
      <c r="E141" s="6">
        <f t="shared" si="33"/>
        <v>1673.7468999999999</v>
      </c>
      <c r="F141" s="6">
        <v>541</v>
      </c>
      <c r="G141" s="15">
        <f t="shared" si="35"/>
        <v>83740.338069733174</v>
      </c>
      <c r="H141" s="15">
        <f t="shared" si="34"/>
        <v>1132.7468999999999</v>
      </c>
      <c r="I141" s="31"/>
      <c r="J141" s="16"/>
      <c r="K141" s="15">
        <f t="shared" si="36"/>
        <v>662.94434305205436</v>
      </c>
    </row>
    <row r="142" spans="2:11" s="2" customFormat="1" ht="13.5" customHeight="1" x14ac:dyDescent="0.25">
      <c r="B142" s="2" t="s">
        <v>33</v>
      </c>
      <c r="C142" s="6">
        <v>20093</v>
      </c>
      <c r="D142" s="6">
        <v>6500</v>
      </c>
      <c r="E142" s="6">
        <f t="shared" si="33"/>
        <v>1673.7468999999999</v>
      </c>
      <c r="F142" s="6">
        <v>541</v>
      </c>
      <c r="G142" s="15">
        <f t="shared" si="35"/>
        <v>84873.084969733172</v>
      </c>
      <c r="H142" s="15">
        <f t="shared" si="34"/>
        <v>1132.7468999999999</v>
      </c>
      <c r="I142" s="31"/>
      <c r="J142" s="16"/>
      <c r="K142" s="15">
        <f t="shared" si="36"/>
        <v>671.91192267705435</v>
      </c>
    </row>
    <row r="143" spans="2:11" s="2" customFormat="1" ht="13.5" customHeight="1" x14ac:dyDescent="0.25">
      <c r="B143" s="2" t="s">
        <v>17</v>
      </c>
      <c r="C143" s="6">
        <v>20093</v>
      </c>
      <c r="D143" s="6">
        <v>6500</v>
      </c>
      <c r="E143" s="6">
        <f t="shared" si="33"/>
        <v>1673.7468999999999</v>
      </c>
      <c r="F143" s="6">
        <v>541</v>
      </c>
      <c r="G143" s="15">
        <f t="shared" si="35"/>
        <v>86005.831869733171</v>
      </c>
      <c r="H143" s="15">
        <f t="shared" si="34"/>
        <v>1132.7468999999999</v>
      </c>
      <c r="I143" s="31"/>
      <c r="J143" s="16"/>
      <c r="K143" s="15">
        <f t="shared" si="36"/>
        <v>680.87950230205433</v>
      </c>
    </row>
    <row r="144" spans="2:11" s="2" customFormat="1" ht="13.5" customHeight="1" x14ac:dyDescent="0.25">
      <c r="B144" s="2" t="s">
        <v>18</v>
      </c>
      <c r="C144" s="6">
        <v>20093</v>
      </c>
      <c r="D144" s="6">
        <v>6500</v>
      </c>
      <c r="E144" s="6">
        <f t="shared" si="33"/>
        <v>1673.7468999999999</v>
      </c>
      <c r="F144" s="6">
        <v>541</v>
      </c>
      <c r="G144" s="15">
        <f t="shared" si="35"/>
        <v>87138.578769733169</v>
      </c>
      <c r="H144" s="15">
        <f t="shared" si="34"/>
        <v>1132.7468999999999</v>
      </c>
      <c r="I144" s="31"/>
      <c r="J144" s="16"/>
      <c r="K144" s="15">
        <f t="shared" si="36"/>
        <v>689.84708192705432</v>
      </c>
    </row>
    <row r="145" spans="2:11" s="2" customFormat="1" ht="13.5" customHeight="1" x14ac:dyDescent="0.25">
      <c r="B145" s="2" t="s">
        <v>19</v>
      </c>
      <c r="C145" s="6">
        <v>20093</v>
      </c>
      <c r="D145" s="6">
        <v>6500</v>
      </c>
      <c r="E145" s="6">
        <f t="shared" si="33"/>
        <v>1673.7468999999999</v>
      </c>
      <c r="F145" s="6">
        <v>541</v>
      </c>
      <c r="G145" s="15">
        <f t="shared" si="35"/>
        <v>88271.325669733167</v>
      </c>
      <c r="H145" s="15">
        <f t="shared" si="34"/>
        <v>1132.7468999999999</v>
      </c>
      <c r="K145" s="15">
        <f t="shared" si="36"/>
        <v>698.8146615520543</v>
      </c>
    </row>
    <row r="146" spans="2:11" s="2" customFormat="1" ht="13.5" customHeight="1" x14ac:dyDescent="0.25">
      <c r="B146" s="2" t="s">
        <v>20</v>
      </c>
      <c r="C146" s="6">
        <v>20621</v>
      </c>
      <c r="D146" s="6">
        <v>6500</v>
      </c>
      <c r="E146" s="6">
        <f t="shared" si="33"/>
        <v>1717.7293</v>
      </c>
      <c r="F146" s="6">
        <v>541</v>
      </c>
      <c r="G146" s="15">
        <f t="shared" si="35"/>
        <v>89404.072569733165</v>
      </c>
      <c r="H146" s="15">
        <f t="shared" si="34"/>
        <v>1176.7293</v>
      </c>
      <c r="K146" s="15">
        <f t="shared" si="36"/>
        <v>707.78224117705429</v>
      </c>
    </row>
    <row r="147" spans="2:11" s="2" customFormat="1" ht="13.5" customHeight="1" x14ac:dyDescent="0.25">
      <c r="B147" s="2" t="s">
        <v>21</v>
      </c>
      <c r="C147" s="6">
        <v>20621</v>
      </c>
      <c r="D147" s="6">
        <v>6500</v>
      </c>
      <c r="E147" s="6">
        <f t="shared" si="33"/>
        <v>1717.7293</v>
      </c>
      <c r="F147" s="6">
        <v>541</v>
      </c>
      <c r="G147" s="15">
        <f t="shared" si="35"/>
        <v>90580.801869733172</v>
      </c>
      <c r="H147" s="15">
        <f t="shared" si="34"/>
        <v>1176.7293</v>
      </c>
      <c r="K147" s="15">
        <f t="shared" si="36"/>
        <v>717.09801480205431</v>
      </c>
    </row>
    <row r="148" spans="2:11" s="2" customFormat="1" ht="13.5" customHeight="1" x14ac:dyDescent="0.25">
      <c r="B148" s="7" t="s">
        <v>22</v>
      </c>
      <c r="C148" s="8">
        <f>SUM(C136:C147)</f>
        <v>242172</v>
      </c>
      <c r="D148" s="9" t="s">
        <v>23</v>
      </c>
      <c r="E148" s="8">
        <f>SUM(E136:E147)</f>
        <v>20172.927599999995</v>
      </c>
      <c r="F148" s="8">
        <f>SUM(F136:F147)</f>
        <v>6492</v>
      </c>
      <c r="G148" s="30">
        <f>SUM(G136:G147)</f>
        <v>1011724.5206367981</v>
      </c>
      <c r="H148" s="30">
        <f>SUM(H136:H147)</f>
        <v>13680.927599999999</v>
      </c>
      <c r="I148" s="38">
        <f>H134/12</f>
        <v>7.9166666666666673E-3</v>
      </c>
      <c r="J148" s="23"/>
      <c r="K148" s="30">
        <f>SUM(K136:K147)</f>
        <v>8009.4857883746517</v>
      </c>
    </row>
    <row r="149" spans="2:11" s="2" customFormat="1" ht="13.5" customHeight="1" x14ac:dyDescent="0.25">
      <c r="G149" s="15"/>
      <c r="H149" s="15"/>
      <c r="I149" s="31"/>
      <c r="J149" s="16"/>
      <c r="K149" s="15"/>
    </row>
    <row r="150" spans="2:11" s="2" customFormat="1" ht="13.5" customHeight="1" x14ac:dyDescent="0.25">
      <c r="B150" s="2" t="s">
        <v>24</v>
      </c>
      <c r="C150" s="73">
        <f>G148*I148</f>
        <v>8009.4857883746527</v>
      </c>
      <c r="F150" s="2" t="s">
        <v>25</v>
      </c>
      <c r="G150" s="73">
        <f>$C150+$H148</f>
        <v>21690.413388374651</v>
      </c>
      <c r="H150" s="15"/>
      <c r="I150" s="15">
        <f>SUM($I$14,$G$33,$G$52,$G$72,$G$92,$G$112,$G$131,$G$150)</f>
        <v>99767.016958107837</v>
      </c>
      <c r="J150" s="143" t="str">
        <f>IF($K148=$C150,"Intt OK","Intt CHECK IT")</f>
        <v>Intt OK</v>
      </c>
      <c r="K150" s="15"/>
    </row>
    <row r="151" spans="2:11" ht="13.5" customHeight="1" x14ac:dyDescent="0.25">
      <c r="I151" s="135" t="str">
        <f>IF($I150=$G155,"OK","CHECK IT")</f>
        <v>OK</v>
      </c>
    </row>
    <row r="152" spans="2:11" s="2" customFormat="1" ht="13.5" customHeight="1" x14ac:dyDescent="0.25">
      <c r="B152" s="438" t="s">
        <v>2</v>
      </c>
      <c r="C152" s="438"/>
      <c r="D152" s="438"/>
      <c r="E152" s="438" t="s">
        <v>3</v>
      </c>
      <c r="F152" s="438"/>
      <c r="G152" s="66" t="s">
        <v>4</v>
      </c>
      <c r="H152" s="445" t="s">
        <v>42</v>
      </c>
      <c r="I152" s="446"/>
      <c r="J152" s="20"/>
      <c r="K152" s="15"/>
    </row>
    <row r="153" spans="2:11" s="2" customFormat="1" ht="13.5" customHeight="1" x14ac:dyDescent="0.25">
      <c r="B153" s="439" t="s">
        <v>152</v>
      </c>
      <c r="C153" s="439"/>
      <c r="D153" s="439"/>
      <c r="E153" s="439" t="s">
        <v>153</v>
      </c>
      <c r="F153" s="439"/>
      <c r="G153" s="67" t="s">
        <v>54</v>
      </c>
      <c r="H153" s="70" t="s">
        <v>40</v>
      </c>
      <c r="I153" s="39"/>
      <c r="J153" s="24"/>
      <c r="K153" s="15"/>
    </row>
    <row r="154" spans="2:11" s="2" customFormat="1" ht="13.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68" t="s">
        <v>14</v>
      </c>
      <c r="H154" s="66" t="s">
        <v>15</v>
      </c>
      <c r="I154" s="33" t="s">
        <v>16</v>
      </c>
      <c r="J154" s="17"/>
      <c r="K154" s="15"/>
    </row>
    <row r="155" spans="2:11" s="2" customFormat="1" ht="13.5" customHeight="1" x14ac:dyDescent="0.25">
      <c r="B155" s="2" t="s">
        <v>27</v>
      </c>
      <c r="C155" s="6">
        <v>20621</v>
      </c>
      <c r="D155" s="6">
        <v>6500</v>
      </c>
      <c r="E155" s="6">
        <f t="shared" ref="E155:E166" si="37">$C155*8.33%</f>
        <v>1717.7293</v>
      </c>
      <c r="F155" s="6">
        <v>541</v>
      </c>
      <c r="G155" s="15">
        <f>$G$14+$G$33+$G$52+$G$72+$G$92+$G$112+$G$131+$G$150</f>
        <v>99767.016958107837</v>
      </c>
      <c r="H155" s="15">
        <f t="shared" ref="H155:H166" si="38">$E155-$F155</f>
        <v>1176.7293</v>
      </c>
      <c r="I155" s="31"/>
      <c r="J155" s="16"/>
      <c r="K155" s="15">
        <f>($G155)*($H$153/12)</f>
        <v>789.82221758502044</v>
      </c>
    </row>
    <row r="156" spans="2:11" s="2" customFormat="1" ht="13.5" customHeight="1" x14ac:dyDescent="0.25">
      <c r="B156" s="2" t="s">
        <v>28</v>
      </c>
      <c r="C156" s="6">
        <v>20621</v>
      </c>
      <c r="D156" s="6">
        <v>6500</v>
      </c>
      <c r="E156" s="6">
        <f t="shared" si="37"/>
        <v>1717.7293</v>
      </c>
      <c r="F156" s="6">
        <v>541</v>
      </c>
      <c r="G156" s="15">
        <f t="shared" ref="G156:G166" si="39">$G155+$H155</f>
        <v>100943.74625810784</v>
      </c>
      <c r="H156" s="15">
        <f t="shared" si="38"/>
        <v>1176.7293</v>
      </c>
      <c r="I156" s="31"/>
      <c r="J156" s="16"/>
      <c r="K156" s="15">
        <f t="shared" ref="K156:K166" si="40">($G156)*($H$153/12)</f>
        <v>799.13799121002046</v>
      </c>
    </row>
    <row r="157" spans="2:11" s="2" customFormat="1" ht="13.5" customHeight="1" x14ac:dyDescent="0.25">
      <c r="B157" s="2" t="s">
        <v>29</v>
      </c>
      <c r="C157" s="6">
        <v>20621</v>
      </c>
      <c r="D157" s="6">
        <v>6500</v>
      </c>
      <c r="E157" s="6">
        <f t="shared" si="37"/>
        <v>1717.7293</v>
      </c>
      <c r="F157" s="6">
        <v>541</v>
      </c>
      <c r="G157" s="15">
        <f t="shared" si="39"/>
        <v>102120.47555810785</v>
      </c>
      <c r="H157" s="15">
        <f t="shared" si="38"/>
        <v>1176.7293</v>
      </c>
      <c r="I157" s="31"/>
      <c r="J157" s="16"/>
      <c r="K157" s="15">
        <f t="shared" si="40"/>
        <v>808.45376483502059</v>
      </c>
    </row>
    <row r="158" spans="2:11" s="2" customFormat="1" ht="13.5" customHeight="1" x14ac:dyDescent="0.25">
      <c r="B158" s="2" t="s">
        <v>30</v>
      </c>
      <c r="C158" s="6">
        <v>20621</v>
      </c>
      <c r="D158" s="6">
        <v>6500</v>
      </c>
      <c r="E158" s="6">
        <f t="shared" si="37"/>
        <v>1717.7293</v>
      </c>
      <c r="F158" s="6">
        <v>541</v>
      </c>
      <c r="G158" s="15">
        <f t="shared" si="39"/>
        <v>103297.20485810786</v>
      </c>
      <c r="H158" s="15">
        <f t="shared" si="38"/>
        <v>1176.7293</v>
      </c>
      <c r="I158" s="31"/>
      <c r="J158" s="16"/>
      <c r="K158" s="15">
        <f t="shared" si="40"/>
        <v>817.76953846002061</v>
      </c>
    </row>
    <row r="159" spans="2:11" s="2" customFormat="1" ht="13.5" customHeight="1" x14ac:dyDescent="0.25">
      <c r="B159" s="2" t="s">
        <v>31</v>
      </c>
      <c r="C159" s="6">
        <v>20621</v>
      </c>
      <c r="D159" s="6">
        <v>6500</v>
      </c>
      <c r="E159" s="6">
        <f t="shared" si="37"/>
        <v>1717.7293</v>
      </c>
      <c r="F159" s="6">
        <v>541</v>
      </c>
      <c r="G159" s="15">
        <f t="shared" si="39"/>
        <v>104473.93415810786</v>
      </c>
      <c r="H159" s="15">
        <f t="shared" si="38"/>
        <v>1176.7293</v>
      </c>
      <c r="I159" s="31"/>
      <c r="J159" s="16"/>
      <c r="K159" s="15">
        <f t="shared" si="40"/>
        <v>827.08531208502063</v>
      </c>
    </row>
    <row r="160" spans="2:11" s="2" customFormat="1" ht="13.5" customHeight="1" x14ac:dyDescent="0.25">
      <c r="B160" s="2" t="s">
        <v>32</v>
      </c>
      <c r="C160" s="6">
        <v>20621</v>
      </c>
      <c r="D160" s="6">
        <v>6500</v>
      </c>
      <c r="E160" s="6">
        <f t="shared" si="37"/>
        <v>1717.7293</v>
      </c>
      <c r="F160" s="6">
        <v>541</v>
      </c>
      <c r="G160" s="15">
        <f t="shared" si="39"/>
        <v>105650.66345810787</v>
      </c>
      <c r="H160" s="15">
        <f t="shared" si="38"/>
        <v>1176.7293</v>
      </c>
      <c r="I160" s="31"/>
      <c r="J160" s="16"/>
      <c r="K160" s="15">
        <f t="shared" si="40"/>
        <v>836.40108571002065</v>
      </c>
    </row>
    <row r="161" spans="2:11" s="2" customFormat="1" ht="13.5" customHeight="1" x14ac:dyDescent="0.25">
      <c r="B161" s="2" t="s">
        <v>33</v>
      </c>
      <c r="C161" s="6">
        <v>20621</v>
      </c>
      <c r="D161" s="6">
        <v>6500</v>
      </c>
      <c r="E161" s="6">
        <f t="shared" si="37"/>
        <v>1717.7293</v>
      </c>
      <c r="F161" s="6">
        <v>541</v>
      </c>
      <c r="G161" s="15">
        <f t="shared" si="39"/>
        <v>106827.39275810788</v>
      </c>
      <c r="H161" s="15">
        <f t="shared" si="38"/>
        <v>1176.7293</v>
      </c>
      <c r="I161" s="31"/>
      <c r="J161" s="16"/>
      <c r="K161" s="15">
        <f t="shared" si="40"/>
        <v>845.71685933502079</v>
      </c>
    </row>
    <row r="162" spans="2:11" s="2" customFormat="1" ht="13.5" customHeight="1" x14ac:dyDescent="0.25">
      <c r="B162" s="2" t="s">
        <v>17</v>
      </c>
      <c r="C162" s="6">
        <v>20621</v>
      </c>
      <c r="D162" s="6">
        <v>6500</v>
      </c>
      <c r="E162" s="6">
        <f t="shared" si="37"/>
        <v>1717.7293</v>
      </c>
      <c r="F162" s="6">
        <v>541</v>
      </c>
      <c r="G162" s="15">
        <f t="shared" si="39"/>
        <v>108004.12205810788</v>
      </c>
      <c r="H162" s="15">
        <f t="shared" si="38"/>
        <v>1176.7293</v>
      </c>
      <c r="I162" s="31"/>
      <c r="J162" s="16"/>
      <c r="K162" s="15">
        <f t="shared" si="40"/>
        <v>855.03263296002081</v>
      </c>
    </row>
    <row r="163" spans="2:11" s="2" customFormat="1" ht="13.5" customHeight="1" x14ac:dyDescent="0.25">
      <c r="B163" s="2" t="s">
        <v>18</v>
      </c>
      <c r="C163" s="6">
        <v>20621</v>
      </c>
      <c r="D163" s="6">
        <v>6500</v>
      </c>
      <c r="E163" s="6">
        <f t="shared" si="37"/>
        <v>1717.7293</v>
      </c>
      <c r="F163" s="6">
        <v>541</v>
      </c>
      <c r="G163" s="15">
        <f t="shared" si="39"/>
        <v>109180.85135810789</v>
      </c>
      <c r="H163" s="15">
        <f t="shared" si="38"/>
        <v>1176.7293</v>
      </c>
      <c r="I163" s="31"/>
      <c r="J163" s="16"/>
      <c r="K163" s="15">
        <f t="shared" si="40"/>
        <v>864.34840658502083</v>
      </c>
    </row>
    <row r="164" spans="2:11" s="2" customFormat="1" ht="13.5" customHeight="1" x14ac:dyDescent="0.25">
      <c r="B164" s="2" t="s">
        <v>19</v>
      </c>
      <c r="C164" s="6">
        <v>20621</v>
      </c>
      <c r="D164" s="6">
        <v>6500</v>
      </c>
      <c r="E164" s="6">
        <f t="shared" si="37"/>
        <v>1717.7293</v>
      </c>
      <c r="F164" s="6">
        <v>541</v>
      </c>
      <c r="G164" s="15">
        <f t="shared" si="39"/>
        <v>110357.58065810789</v>
      </c>
      <c r="H164" s="15">
        <f t="shared" si="38"/>
        <v>1176.7293</v>
      </c>
      <c r="K164" s="15">
        <f t="shared" si="40"/>
        <v>873.66418021002096</v>
      </c>
    </row>
    <row r="165" spans="2:11" s="2" customFormat="1" ht="13.5" customHeight="1" x14ac:dyDescent="0.25">
      <c r="B165" s="2" t="s">
        <v>20</v>
      </c>
      <c r="C165" s="6">
        <v>21750</v>
      </c>
      <c r="D165" s="6">
        <v>6500</v>
      </c>
      <c r="E165" s="6">
        <f t="shared" si="37"/>
        <v>1811.7750000000001</v>
      </c>
      <c r="F165" s="6">
        <v>541</v>
      </c>
      <c r="G165" s="15">
        <f t="shared" si="39"/>
        <v>111534.3099581079</v>
      </c>
      <c r="H165" s="15">
        <f t="shared" si="38"/>
        <v>1270.7750000000001</v>
      </c>
      <c r="K165" s="15">
        <f t="shared" si="40"/>
        <v>882.97995383502098</v>
      </c>
    </row>
    <row r="166" spans="2:11" s="2" customFormat="1" ht="13.5" customHeight="1" x14ac:dyDescent="0.25">
      <c r="B166" s="2" t="s">
        <v>21</v>
      </c>
      <c r="C166" s="6">
        <v>21750</v>
      </c>
      <c r="D166" s="6">
        <v>6500</v>
      </c>
      <c r="E166" s="6">
        <f t="shared" si="37"/>
        <v>1811.7750000000001</v>
      </c>
      <c r="F166" s="6">
        <v>541</v>
      </c>
      <c r="G166" s="15">
        <f t="shared" si="39"/>
        <v>112805.08495810789</v>
      </c>
      <c r="H166" s="15">
        <f t="shared" si="38"/>
        <v>1270.7750000000001</v>
      </c>
      <c r="K166" s="15">
        <f t="shared" si="40"/>
        <v>893.04025591835421</v>
      </c>
    </row>
    <row r="167" spans="2:11" s="2" customFormat="1" ht="13.5" customHeight="1" x14ac:dyDescent="0.25">
      <c r="B167" s="7" t="s">
        <v>22</v>
      </c>
      <c r="C167" s="8">
        <f>SUM(C155:C166)</f>
        <v>249710</v>
      </c>
      <c r="D167" s="9" t="s">
        <v>23</v>
      </c>
      <c r="E167" s="8">
        <f>SUM(E155:E166)</f>
        <v>20800.842999999997</v>
      </c>
      <c r="F167" s="8">
        <f>SUM(F155:F166)</f>
        <v>6492</v>
      </c>
      <c r="G167" s="30">
        <f>SUM(G155:G166)</f>
        <v>1274962.3829972947</v>
      </c>
      <c r="H167" s="30">
        <f>SUM(H155:H166)</f>
        <v>14308.842999999997</v>
      </c>
      <c r="I167" s="38">
        <f>H153/12</f>
        <v>7.9166666666666673E-3</v>
      </c>
      <c r="J167" s="23"/>
      <c r="K167" s="30">
        <f>SUM(K155:K166)</f>
        <v>10093.452198728583</v>
      </c>
    </row>
    <row r="168" spans="2:11" s="2" customFormat="1" ht="13.5" customHeight="1" x14ac:dyDescent="0.25">
      <c r="G168" s="15"/>
      <c r="H168" s="15"/>
      <c r="I168" s="31"/>
      <c r="J168" s="16"/>
      <c r="K168" s="15"/>
    </row>
    <row r="169" spans="2:11" s="2" customFormat="1" ht="13.5" customHeight="1" x14ac:dyDescent="0.25">
      <c r="B169" s="2" t="s">
        <v>24</v>
      </c>
      <c r="C169" s="73">
        <f>G167*I167</f>
        <v>10093.452198728584</v>
      </c>
      <c r="F169" s="2" t="s">
        <v>25</v>
      </c>
      <c r="G169" s="73">
        <f>$C169+$H167</f>
        <v>24402.295198728581</v>
      </c>
      <c r="H169" s="15"/>
      <c r="I169" s="15">
        <f>SUM($I$14,$G$33,$G$52,$G$72,$G$92,$G$112,$G$131,$G$150,$G$169)</f>
        <v>124169.31215683641</v>
      </c>
      <c r="J169" s="143" t="str">
        <f>IF($K167=$C169,"Intt OK","Intt CHECK IT")</f>
        <v>Intt OK</v>
      </c>
      <c r="K169" s="15"/>
    </row>
    <row r="170" spans="2:11" ht="13.5" customHeight="1" x14ac:dyDescent="0.25">
      <c r="I170" s="135" t="str">
        <f>IF($I169=$G174,"OK","CHECK IT")</f>
        <v>OK</v>
      </c>
    </row>
    <row r="171" spans="2:11" s="2" customFormat="1" ht="13.5" customHeight="1" x14ac:dyDescent="0.25">
      <c r="B171" s="438" t="s">
        <v>2</v>
      </c>
      <c r="C171" s="438"/>
      <c r="D171" s="438"/>
      <c r="E171" s="438" t="s">
        <v>3</v>
      </c>
      <c r="F171" s="438"/>
      <c r="G171" s="66" t="s">
        <v>4</v>
      </c>
      <c r="H171" s="445" t="s">
        <v>43</v>
      </c>
      <c r="I171" s="446"/>
      <c r="J171" s="20"/>
      <c r="K171" s="15"/>
    </row>
    <row r="172" spans="2:11" s="2" customFormat="1" ht="13.5" customHeight="1" x14ac:dyDescent="0.25">
      <c r="B172" s="439" t="s">
        <v>152</v>
      </c>
      <c r="C172" s="439"/>
      <c r="D172" s="439"/>
      <c r="E172" s="439" t="s">
        <v>153</v>
      </c>
      <c r="F172" s="439"/>
      <c r="G172" s="67" t="s">
        <v>54</v>
      </c>
      <c r="H172" s="70" t="s">
        <v>40</v>
      </c>
      <c r="I172" s="40"/>
      <c r="J172" s="25"/>
      <c r="K172" s="15"/>
    </row>
    <row r="173" spans="2:11" s="2" customFormat="1" ht="13.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68" t="s">
        <v>14</v>
      </c>
      <c r="H173" s="66" t="s">
        <v>15</v>
      </c>
      <c r="I173" s="33" t="s">
        <v>16</v>
      </c>
      <c r="J173" s="17"/>
      <c r="K173" s="15"/>
    </row>
    <row r="174" spans="2:11" s="2" customFormat="1" ht="13.5" customHeight="1" x14ac:dyDescent="0.25">
      <c r="B174" s="2" t="s">
        <v>27</v>
      </c>
      <c r="C174" s="6">
        <v>21750</v>
      </c>
      <c r="D174" s="6">
        <v>6500</v>
      </c>
      <c r="E174" s="6">
        <f t="shared" ref="E174:E185" si="41">$C174*8.33%</f>
        <v>1811.7750000000001</v>
      </c>
      <c r="F174" s="6">
        <v>541</v>
      </c>
      <c r="G174" s="15">
        <f>$G$14+$G$33+$G$52+$G$72+$G$92+$G$112+$G$131+$G$150+$G$169</f>
        <v>124169.31215683641</v>
      </c>
      <c r="H174" s="15">
        <f t="shared" ref="H174:H185" si="42">$E174-$F174</f>
        <v>1270.7750000000001</v>
      </c>
      <c r="I174" s="31"/>
      <c r="J174" s="16"/>
      <c r="K174" s="15">
        <f>($G174)*($H$172/12)</f>
        <v>983.00705457495508</v>
      </c>
    </row>
    <row r="175" spans="2:11" s="2" customFormat="1" ht="13.5" customHeight="1" x14ac:dyDescent="0.25">
      <c r="B175" s="2" t="s">
        <v>28</v>
      </c>
      <c r="C175" s="6">
        <v>21750</v>
      </c>
      <c r="D175" s="6">
        <v>6500</v>
      </c>
      <c r="E175" s="6">
        <f t="shared" si="41"/>
        <v>1811.7750000000001</v>
      </c>
      <c r="F175" s="6">
        <v>541</v>
      </c>
      <c r="G175" s="15">
        <f t="shared" ref="G175:G185" si="43">$G174+$H174</f>
        <v>125440.08715683641</v>
      </c>
      <c r="H175" s="15">
        <f t="shared" si="42"/>
        <v>1270.7750000000001</v>
      </c>
      <c r="I175" s="31"/>
      <c r="J175" s="16"/>
      <c r="K175" s="15">
        <f t="shared" ref="K175:K185" si="44">($G175)*($H$172/12)</f>
        <v>993.0673566582883</v>
      </c>
    </row>
    <row r="176" spans="2:11" s="2" customFormat="1" ht="13.5" customHeight="1" x14ac:dyDescent="0.25">
      <c r="B176" s="2" t="s">
        <v>29</v>
      </c>
      <c r="C176" s="6">
        <v>21750</v>
      </c>
      <c r="D176" s="6">
        <v>6500</v>
      </c>
      <c r="E176" s="6">
        <f t="shared" si="41"/>
        <v>1811.7750000000001</v>
      </c>
      <c r="F176" s="6">
        <v>541</v>
      </c>
      <c r="G176" s="15">
        <f t="shared" si="43"/>
        <v>126710.8621568364</v>
      </c>
      <c r="H176" s="15">
        <f t="shared" si="42"/>
        <v>1270.7750000000001</v>
      </c>
      <c r="I176" s="31"/>
      <c r="J176" s="16"/>
      <c r="K176" s="15">
        <f t="shared" si="44"/>
        <v>1003.1276587416216</v>
      </c>
    </row>
    <row r="177" spans="2:11" s="2" customFormat="1" ht="13.5" customHeight="1" x14ac:dyDescent="0.25">
      <c r="B177" s="2" t="s">
        <v>30</v>
      </c>
      <c r="C177" s="6">
        <v>21750</v>
      </c>
      <c r="D177" s="6">
        <v>6500</v>
      </c>
      <c r="E177" s="6">
        <f t="shared" si="41"/>
        <v>1811.7750000000001</v>
      </c>
      <c r="F177" s="6">
        <v>541</v>
      </c>
      <c r="G177" s="15">
        <f t="shared" si="43"/>
        <v>127981.6371568364</v>
      </c>
      <c r="H177" s="15">
        <f t="shared" si="42"/>
        <v>1270.7750000000001</v>
      </c>
      <c r="I177" s="31"/>
      <c r="J177" s="16"/>
      <c r="K177" s="15">
        <f t="shared" si="44"/>
        <v>1013.1879608249549</v>
      </c>
    </row>
    <row r="178" spans="2:11" s="2" customFormat="1" ht="13.5" customHeight="1" x14ac:dyDescent="0.25">
      <c r="B178" s="2" t="s">
        <v>31</v>
      </c>
      <c r="C178" s="6">
        <v>21750</v>
      </c>
      <c r="D178" s="6">
        <v>6500</v>
      </c>
      <c r="E178" s="6">
        <f t="shared" si="41"/>
        <v>1811.7750000000001</v>
      </c>
      <c r="F178" s="6">
        <v>541</v>
      </c>
      <c r="G178" s="15">
        <f t="shared" si="43"/>
        <v>129252.41215683639</v>
      </c>
      <c r="H178" s="15">
        <f t="shared" si="42"/>
        <v>1270.7750000000001</v>
      </c>
      <c r="I178" s="31"/>
      <c r="J178" s="16"/>
      <c r="K178" s="15">
        <f t="shared" si="44"/>
        <v>1023.2482629082882</v>
      </c>
    </row>
    <row r="179" spans="2:11" s="2" customFormat="1" ht="13.5" customHeight="1" x14ac:dyDescent="0.25">
      <c r="B179" s="2" t="s">
        <v>32</v>
      </c>
      <c r="C179" s="6">
        <v>21750</v>
      </c>
      <c r="D179" s="6">
        <v>6500</v>
      </c>
      <c r="E179" s="6">
        <f t="shared" si="41"/>
        <v>1811.7750000000001</v>
      </c>
      <c r="F179" s="6">
        <v>541</v>
      </c>
      <c r="G179" s="15">
        <f t="shared" si="43"/>
        <v>130523.18715683639</v>
      </c>
      <c r="H179" s="15">
        <f t="shared" si="42"/>
        <v>1270.7750000000001</v>
      </c>
      <c r="I179" s="31"/>
      <c r="J179" s="16"/>
      <c r="K179" s="15">
        <f t="shared" si="44"/>
        <v>1033.3085649916216</v>
      </c>
    </row>
    <row r="180" spans="2:11" s="2" customFormat="1" ht="13.5" customHeight="1" x14ac:dyDescent="0.25">
      <c r="B180" s="2" t="s">
        <v>33</v>
      </c>
      <c r="C180" s="6">
        <v>22350</v>
      </c>
      <c r="D180" s="6">
        <v>6500</v>
      </c>
      <c r="E180" s="6">
        <f t="shared" si="41"/>
        <v>1861.7549999999999</v>
      </c>
      <c r="F180" s="6">
        <v>541</v>
      </c>
      <c r="G180" s="15">
        <f t="shared" si="43"/>
        <v>131793.96215683638</v>
      </c>
      <c r="H180" s="15">
        <f t="shared" si="42"/>
        <v>1320.7549999999999</v>
      </c>
      <c r="I180" s="31"/>
      <c r="J180" s="16"/>
      <c r="K180" s="15">
        <f t="shared" si="44"/>
        <v>1043.3688670749548</v>
      </c>
    </row>
    <row r="181" spans="2:11" s="2" customFormat="1" ht="13.5" customHeight="1" x14ac:dyDescent="0.25">
      <c r="B181" s="2" t="s">
        <v>17</v>
      </c>
      <c r="C181" s="6">
        <v>22350</v>
      </c>
      <c r="D181" s="6">
        <v>6500</v>
      </c>
      <c r="E181" s="6">
        <f t="shared" si="41"/>
        <v>1861.7549999999999</v>
      </c>
      <c r="F181" s="6">
        <v>541</v>
      </c>
      <c r="G181" s="15">
        <f t="shared" si="43"/>
        <v>133114.71715683638</v>
      </c>
      <c r="H181" s="15">
        <f t="shared" si="42"/>
        <v>1320.7549999999999</v>
      </c>
      <c r="I181" s="31"/>
      <c r="J181" s="16"/>
      <c r="K181" s="15">
        <f t="shared" si="44"/>
        <v>1053.8248441582882</v>
      </c>
    </row>
    <row r="182" spans="2:11" s="2" customFormat="1" ht="13.5" customHeight="1" x14ac:dyDescent="0.25">
      <c r="B182" s="2" t="s">
        <v>18</v>
      </c>
      <c r="C182" s="6">
        <v>22350</v>
      </c>
      <c r="D182" s="6">
        <v>6500</v>
      </c>
      <c r="E182" s="6">
        <f t="shared" si="41"/>
        <v>1861.7549999999999</v>
      </c>
      <c r="F182" s="6">
        <v>541</v>
      </c>
      <c r="G182" s="15">
        <f t="shared" si="43"/>
        <v>134435.47215683639</v>
      </c>
      <c r="H182" s="15">
        <f t="shared" si="42"/>
        <v>1320.7549999999999</v>
      </c>
      <c r="I182" s="31"/>
      <c r="J182" s="16"/>
      <c r="K182" s="15">
        <f t="shared" si="44"/>
        <v>1064.2808212416214</v>
      </c>
    </row>
    <row r="183" spans="2:11" s="2" customFormat="1" ht="13.5" customHeight="1" x14ac:dyDescent="0.25">
      <c r="B183" s="2" t="s">
        <v>19</v>
      </c>
      <c r="C183" s="6">
        <v>22350</v>
      </c>
      <c r="D183" s="6">
        <v>6500</v>
      </c>
      <c r="E183" s="6">
        <f t="shared" si="41"/>
        <v>1861.7549999999999</v>
      </c>
      <c r="F183" s="6">
        <v>541</v>
      </c>
      <c r="G183" s="15">
        <f t="shared" si="43"/>
        <v>135756.22715683639</v>
      </c>
      <c r="H183" s="15">
        <f t="shared" si="42"/>
        <v>1320.7549999999999</v>
      </c>
      <c r="K183" s="15">
        <f t="shared" si="44"/>
        <v>1074.7367983249549</v>
      </c>
    </row>
    <row r="184" spans="2:11" s="2" customFormat="1" ht="13.5" customHeight="1" x14ac:dyDescent="0.25">
      <c r="B184" s="2" t="s">
        <v>20</v>
      </c>
      <c r="C184" s="6">
        <v>22909</v>
      </c>
      <c r="D184" s="6">
        <v>6500</v>
      </c>
      <c r="E184" s="6">
        <f t="shared" si="41"/>
        <v>1908.3197</v>
      </c>
      <c r="F184" s="6">
        <v>541</v>
      </c>
      <c r="G184" s="15">
        <f t="shared" si="43"/>
        <v>137076.9821568364</v>
      </c>
      <c r="H184" s="15">
        <f t="shared" si="42"/>
        <v>1367.3197</v>
      </c>
      <c r="K184" s="15">
        <f t="shared" si="44"/>
        <v>1085.1927754082883</v>
      </c>
    </row>
    <row r="185" spans="2:11" s="2" customFormat="1" ht="13.5" customHeight="1" x14ac:dyDescent="0.25">
      <c r="B185" s="2" t="s">
        <v>21</v>
      </c>
      <c r="C185" s="6">
        <v>22909</v>
      </c>
      <c r="D185" s="6">
        <v>6500</v>
      </c>
      <c r="E185" s="6">
        <f t="shared" si="41"/>
        <v>1908.3197</v>
      </c>
      <c r="F185" s="6">
        <v>541</v>
      </c>
      <c r="G185" s="15">
        <f t="shared" si="43"/>
        <v>138444.30185683639</v>
      </c>
      <c r="H185" s="15">
        <f t="shared" si="42"/>
        <v>1367.3197</v>
      </c>
      <c r="K185" s="15">
        <f t="shared" si="44"/>
        <v>1096.0173896999549</v>
      </c>
    </row>
    <row r="186" spans="2:11" s="2" customFormat="1" ht="13.5" customHeight="1" x14ac:dyDescent="0.25">
      <c r="B186" s="7" t="s">
        <v>22</v>
      </c>
      <c r="C186" s="8">
        <f>SUM(C174:C185)</f>
        <v>265718</v>
      </c>
      <c r="D186" s="9" t="s">
        <v>23</v>
      </c>
      <c r="E186" s="8">
        <f>SUM(E174:E185)</f>
        <v>22134.309399999998</v>
      </c>
      <c r="F186" s="8">
        <f>SUM(F174:F185)</f>
        <v>6492</v>
      </c>
      <c r="G186" s="30">
        <f>SUM(G174:G185)</f>
        <v>1574699.1605820367</v>
      </c>
      <c r="H186" s="30">
        <f>SUM(H174:H185)</f>
        <v>15642.309399999996</v>
      </c>
      <c r="I186" s="38">
        <f>H172/12</f>
        <v>7.9166666666666673E-3</v>
      </c>
      <c r="J186" s="23"/>
      <c r="K186" s="30">
        <f>SUM(K174:K185)</f>
        <v>12466.368354607792</v>
      </c>
    </row>
    <row r="187" spans="2:11" s="2" customFormat="1" ht="13.5" customHeight="1" x14ac:dyDescent="0.25">
      <c r="G187" s="15"/>
      <c r="H187" s="15"/>
      <c r="I187" s="31"/>
      <c r="J187" s="16"/>
      <c r="K187" s="15"/>
    </row>
    <row r="188" spans="2:11" s="2" customFormat="1" ht="13.5" customHeight="1" x14ac:dyDescent="0.25">
      <c r="B188" s="2" t="s">
        <v>24</v>
      </c>
      <c r="C188" s="73">
        <f>G186*I186</f>
        <v>12466.368354607792</v>
      </c>
      <c r="F188" s="2" t="s">
        <v>25</v>
      </c>
      <c r="G188" s="73">
        <f>$C188+$H186</f>
        <v>28108.677754607786</v>
      </c>
      <c r="H188" s="15"/>
      <c r="I188" s="15">
        <f>SUM($I$14,$G$33,$G$52,$G$72,$G$92,$G$112,$G$131,$G$150,$G$169,$G$188)</f>
        <v>152277.98991144419</v>
      </c>
      <c r="J188" s="143" t="str">
        <f>IF($K186=$C188,"Intt OK","Intt CHECK IT")</f>
        <v>Intt OK</v>
      </c>
      <c r="K188" s="15"/>
    </row>
    <row r="189" spans="2:11" ht="13.5" customHeight="1" x14ac:dyDescent="0.25">
      <c r="I189" s="135" t="str">
        <f>IF($I188=$G193,"OK","CHECK IT")</f>
        <v>OK</v>
      </c>
    </row>
    <row r="190" spans="2:11" s="2" customFormat="1" ht="13.5" customHeight="1" x14ac:dyDescent="0.25">
      <c r="B190" s="438" t="s">
        <v>2</v>
      </c>
      <c r="C190" s="438"/>
      <c r="D190" s="438"/>
      <c r="E190" s="438" t="s">
        <v>3</v>
      </c>
      <c r="F190" s="438"/>
      <c r="G190" s="66" t="s">
        <v>4</v>
      </c>
      <c r="H190" s="192" t="s">
        <v>44</v>
      </c>
      <c r="I190" s="31"/>
      <c r="J190" s="20"/>
      <c r="K190" s="15"/>
    </row>
    <row r="191" spans="2:11" s="2" customFormat="1" ht="13.5" customHeight="1" x14ac:dyDescent="0.25">
      <c r="B191" s="439" t="s">
        <v>152</v>
      </c>
      <c r="C191" s="439"/>
      <c r="D191" s="439"/>
      <c r="E191" s="439" t="s">
        <v>153</v>
      </c>
      <c r="F191" s="439"/>
      <c r="G191" s="67" t="s">
        <v>54</v>
      </c>
      <c r="H191" s="70" t="s">
        <v>45</v>
      </c>
      <c r="I191" s="35"/>
      <c r="J191" s="21"/>
      <c r="K191" s="15"/>
    </row>
    <row r="192" spans="2:11" s="2" customFormat="1" ht="13.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68" t="s">
        <v>14</v>
      </c>
      <c r="H192" s="66" t="s">
        <v>15</v>
      </c>
      <c r="I192" s="33" t="s">
        <v>16</v>
      </c>
      <c r="J192" s="17"/>
      <c r="K192" s="15"/>
    </row>
    <row r="193" spans="2:11" s="2" customFormat="1" ht="13.5" customHeight="1" x14ac:dyDescent="0.25">
      <c r="B193" s="2" t="s">
        <v>27</v>
      </c>
      <c r="C193" s="6">
        <v>22909</v>
      </c>
      <c r="D193" s="6">
        <v>6500</v>
      </c>
      <c r="E193" s="6">
        <f t="shared" ref="E193:E204" si="45">$C193*8.33%</f>
        <v>1908.3197</v>
      </c>
      <c r="F193" s="6">
        <v>541</v>
      </c>
      <c r="G193" s="15">
        <f>$G$14+$G$33+$G$52+$G$72+$G$92+$G$112+$G$131+$G$150+$G$169+$G$188</f>
        <v>152277.98991144419</v>
      </c>
      <c r="H193" s="15">
        <f t="shared" ref="H193:H204" si="46">$E193-$F193</f>
        <v>1367.3197</v>
      </c>
      <c r="I193" s="31"/>
      <c r="J193" s="16"/>
      <c r="K193" s="15">
        <f>($G193)*($H$191/12)</f>
        <v>1078.6357618727297</v>
      </c>
    </row>
    <row r="194" spans="2:11" s="2" customFormat="1" ht="13.5" customHeight="1" x14ac:dyDescent="0.25">
      <c r="B194" s="2" t="s">
        <v>28</v>
      </c>
      <c r="C194" s="6">
        <v>23370</v>
      </c>
      <c r="D194" s="6">
        <v>6500</v>
      </c>
      <c r="E194" s="6">
        <f t="shared" si="45"/>
        <v>1946.721</v>
      </c>
      <c r="F194" s="6">
        <v>541</v>
      </c>
      <c r="G194" s="15">
        <f t="shared" ref="G194:G204" si="47">$G193+$H193</f>
        <v>153645.30961144419</v>
      </c>
      <c r="H194" s="15">
        <f t="shared" si="46"/>
        <v>1405.721</v>
      </c>
      <c r="I194" s="31"/>
      <c r="J194" s="16"/>
      <c r="K194" s="15">
        <f t="shared" ref="K194:K204" si="48">($G194)*($H$191/12)</f>
        <v>1088.320943081063</v>
      </c>
    </row>
    <row r="195" spans="2:11" s="2" customFormat="1" ht="13.5" customHeight="1" x14ac:dyDescent="0.25">
      <c r="B195" s="2" t="s">
        <v>29</v>
      </c>
      <c r="C195" s="6">
        <v>23370</v>
      </c>
      <c r="D195" s="6">
        <v>6500</v>
      </c>
      <c r="E195" s="6">
        <f t="shared" si="45"/>
        <v>1946.721</v>
      </c>
      <c r="F195" s="6">
        <v>541</v>
      </c>
      <c r="G195" s="15">
        <f t="shared" si="47"/>
        <v>155051.03061144418</v>
      </c>
      <c r="H195" s="15">
        <f t="shared" si="46"/>
        <v>1405.721</v>
      </c>
      <c r="I195" s="31"/>
      <c r="J195" s="16"/>
      <c r="K195" s="15">
        <f t="shared" si="48"/>
        <v>1098.2781334977296</v>
      </c>
    </row>
    <row r="196" spans="2:11" s="2" customFormat="1" ht="13.5" customHeight="1" x14ac:dyDescent="0.25">
      <c r="B196" s="2" t="s">
        <v>30</v>
      </c>
      <c r="C196" s="6">
        <v>23370</v>
      </c>
      <c r="D196" s="6">
        <v>6500</v>
      </c>
      <c r="E196" s="6">
        <f t="shared" si="45"/>
        <v>1946.721</v>
      </c>
      <c r="F196" s="6">
        <v>541</v>
      </c>
      <c r="G196" s="15">
        <f t="shared" si="47"/>
        <v>156456.75161144417</v>
      </c>
      <c r="H196" s="15">
        <f t="shared" si="46"/>
        <v>1405.721</v>
      </c>
      <c r="I196" s="31"/>
      <c r="J196" s="16"/>
      <c r="K196" s="15">
        <f t="shared" si="48"/>
        <v>1108.2353239143963</v>
      </c>
    </row>
    <row r="197" spans="2:11" s="2" customFormat="1" ht="13.5" customHeight="1" x14ac:dyDescent="0.25">
      <c r="B197" s="2" t="s">
        <v>31</v>
      </c>
      <c r="C197" s="6">
        <v>23370</v>
      </c>
      <c r="D197" s="6">
        <v>6500</v>
      </c>
      <c r="E197" s="6">
        <f t="shared" si="45"/>
        <v>1946.721</v>
      </c>
      <c r="F197" s="6">
        <v>541</v>
      </c>
      <c r="G197" s="15">
        <f t="shared" si="47"/>
        <v>157862.47261144416</v>
      </c>
      <c r="H197" s="15">
        <f t="shared" si="46"/>
        <v>1405.721</v>
      </c>
      <c r="I197" s="31"/>
      <c r="J197" s="16"/>
      <c r="K197" s="15">
        <f t="shared" si="48"/>
        <v>1118.192514331063</v>
      </c>
    </row>
    <row r="198" spans="2:11" s="2" customFormat="1" ht="13.5" customHeight="1" x14ac:dyDescent="0.25">
      <c r="B198" s="2" t="s">
        <v>32</v>
      </c>
      <c r="C198" s="6">
        <v>23370</v>
      </c>
      <c r="D198" s="6">
        <v>6500</v>
      </c>
      <c r="E198" s="6">
        <f t="shared" si="45"/>
        <v>1946.721</v>
      </c>
      <c r="F198" s="6">
        <v>541</v>
      </c>
      <c r="G198" s="15">
        <f t="shared" si="47"/>
        <v>159268.19361144415</v>
      </c>
      <c r="H198" s="15">
        <f t="shared" si="46"/>
        <v>1405.721</v>
      </c>
      <c r="I198" s="31"/>
      <c r="J198" s="16"/>
      <c r="K198" s="15">
        <f t="shared" si="48"/>
        <v>1128.1497047477294</v>
      </c>
    </row>
    <row r="199" spans="2:11" s="2" customFormat="1" ht="13.5" customHeight="1" x14ac:dyDescent="0.25">
      <c r="B199" s="2" t="s">
        <v>33</v>
      </c>
      <c r="C199" s="6">
        <v>23831</v>
      </c>
      <c r="D199" s="6">
        <v>6500</v>
      </c>
      <c r="E199" s="6">
        <f t="shared" si="45"/>
        <v>1985.1223</v>
      </c>
      <c r="F199" s="6">
        <v>541</v>
      </c>
      <c r="G199" s="15">
        <f t="shared" si="47"/>
        <v>160673.91461144414</v>
      </c>
      <c r="H199" s="15">
        <f t="shared" si="46"/>
        <v>1444.1223</v>
      </c>
      <c r="I199" s="31"/>
      <c r="J199" s="16"/>
      <c r="K199" s="15">
        <f t="shared" si="48"/>
        <v>1138.1068951643961</v>
      </c>
    </row>
    <row r="200" spans="2:11" s="2" customFormat="1" ht="13.5" customHeight="1" x14ac:dyDescent="0.25">
      <c r="B200" s="2" t="s">
        <v>17</v>
      </c>
      <c r="C200" s="6">
        <v>23831</v>
      </c>
      <c r="D200" s="6">
        <v>6500</v>
      </c>
      <c r="E200" s="6">
        <f t="shared" si="45"/>
        <v>1985.1223</v>
      </c>
      <c r="F200" s="6">
        <v>541</v>
      </c>
      <c r="G200" s="15">
        <f t="shared" si="47"/>
        <v>162118.03691144413</v>
      </c>
      <c r="H200" s="15">
        <f t="shared" si="46"/>
        <v>1444.1223</v>
      </c>
      <c r="I200" s="31"/>
      <c r="J200" s="16"/>
      <c r="K200" s="15">
        <f t="shared" si="48"/>
        <v>1148.3360947893959</v>
      </c>
    </row>
    <row r="201" spans="2:11" s="2" customFormat="1" ht="13.5" customHeight="1" x14ac:dyDescent="0.25">
      <c r="B201" s="2" t="s">
        <v>18</v>
      </c>
      <c r="C201" s="6">
        <v>23831</v>
      </c>
      <c r="D201" s="6">
        <v>6500</v>
      </c>
      <c r="E201" s="6">
        <f t="shared" si="45"/>
        <v>1985.1223</v>
      </c>
      <c r="F201" s="6">
        <v>541</v>
      </c>
      <c r="G201" s="15">
        <f t="shared" si="47"/>
        <v>163562.15921144412</v>
      </c>
      <c r="H201" s="15">
        <f t="shared" si="46"/>
        <v>1444.1223</v>
      </c>
      <c r="I201" s="31"/>
      <c r="J201" s="16"/>
      <c r="K201" s="15">
        <f t="shared" si="48"/>
        <v>1158.5652944143958</v>
      </c>
    </row>
    <row r="202" spans="2:11" s="2" customFormat="1" ht="13.5" customHeight="1" x14ac:dyDescent="0.25">
      <c r="B202" s="2" t="s">
        <v>19</v>
      </c>
      <c r="C202" s="6">
        <v>24446</v>
      </c>
      <c r="D202" s="6">
        <v>6500</v>
      </c>
      <c r="E202" s="6">
        <f t="shared" si="45"/>
        <v>2036.3517999999999</v>
      </c>
      <c r="F202" s="6">
        <v>541</v>
      </c>
      <c r="G202" s="15">
        <f t="shared" si="47"/>
        <v>165006.2815114441</v>
      </c>
      <c r="H202" s="15">
        <f t="shared" si="46"/>
        <v>1495.3517999999999</v>
      </c>
      <c r="K202" s="15">
        <f t="shared" si="48"/>
        <v>1168.7944940393959</v>
      </c>
    </row>
    <row r="203" spans="2:11" s="2" customFormat="1" ht="13.5" customHeight="1" x14ac:dyDescent="0.25">
      <c r="B203" s="2" t="s">
        <v>20</v>
      </c>
      <c r="C203" s="6">
        <v>25043</v>
      </c>
      <c r="D203" s="6">
        <v>6500</v>
      </c>
      <c r="E203" s="6">
        <f t="shared" si="45"/>
        <v>2086.0819000000001</v>
      </c>
      <c r="F203" s="6">
        <v>541</v>
      </c>
      <c r="G203" s="15">
        <f t="shared" si="47"/>
        <v>166501.63331144411</v>
      </c>
      <c r="H203" s="15">
        <f t="shared" si="46"/>
        <v>1545.0819000000001</v>
      </c>
      <c r="K203" s="15">
        <f t="shared" si="48"/>
        <v>1179.3865692893958</v>
      </c>
    </row>
    <row r="204" spans="2:11" s="2" customFormat="1" ht="13.5" customHeight="1" x14ac:dyDescent="0.25">
      <c r="B204" s="2" t="s">
        <v>21</v>
      </c>
      <c r="C204" s="6">
        <v>25043</v>
      </c>
      <c r="D204" s="6">
        <v>6500</v>
      </c>
      <c r="E204" s="6">
        <f t="shared" si="45"/>
        <v>2086.0819000000001</v>
      </c>
      <c r="F204" s="6">
        <v>541</v>
      </c>
      <c r="G204" s="15">
        <f t="shared" si="47"/>
        <v>168046.7152114441</v>
      </c>
      <c r="H204" s="15">
        <f t="shared" si="46"/>
        <v>1545.0819000000001</v>
      </c>
      <c r="K204" s="15">
        <f t="shared" si="48"/>
        <v>1190.3308994143958</v>
      </c>
    </row>
    <row r="205" spans="2:11" s="2" customFormat="1" ht="13.5" customHeight="1" x14ac:dyDescent="0.25">
      <c r="B205" s="7" t="s">
        <v>22</v>
      </c>
      <c r="C205" s="8">
        <f>SUM(C193:C204)</f>
        <v>285784</v>
      </c>
      <c r="D205" s="9" t="s">
        <v>23</v>
      </c>
      <c r="E205" s="8">
        <f>SUM(E193:E204)</f>
        <v>23805.807199999999</v>
      </c>
      <c r="F205" s="8">
        <f>SUM(F193:F204)</f>
        <v>6492</v>
      </c>
      <c r="G205" s="30">
        <f>SUM(G193:G204)</f>
        <v>1920470.4887373298</v>
      </c>
      <c r="H205" s="30">
        <f>SUM(H193:H204)</f>
        <v>17313.807199999999</v>
      </c>
      <c r="I205" s="38">
        <f>H191/12</f>
        <v>7.0833333333333338E-3</v>
      </c>
      <c r="J205" s="23"/>
      <c r="K205" s="30">
        <f>SUM(K193:K204)</f>
        <v>13603.332628556085</v>
      </c>
    </row>
    <row r="206" spans="2:11" s="2" customFormat="1" ht="13.5" customHeight="1" x14ac:dyDescent="0.25">
      <c r="G206" s="15"/>
      <c r="H206" s="15"/>
      <c r="I206" s="31"/>
      <c r="J206" s="16"/>
      <c r="K206" s="15"/>
    </row>
    <row r="207" spans="2:11" s="2" customFormat="1" ht="13.5" customHeight="1" x14ac:dyDescent="0.25">
      <c r="B207" s="2" t="s">
        <v>24</v>
      </c>
      <c r="C207" s="73">
        <f>G205*I205</f>
        <v>13603.332628556087</v>
      </c>
      <c r="F207" s="2" t="s">
        <v>25</v>
      </c>
      <c r="G207" s="73">
        <f>$C207+$H205</f>
        <v>30917.139828556086</v>
      </c>
      <c r="H207" s="15"/>
      <c r="I207" s="15">
        <f>SUM($I$14,$G$33,$G$52,$G$72,$G$92,$G$112,$G$131,$G$150,$G$169,$G$188,$G$207)</f>
        <v>183195.12974000029</v>
      </c>
      <c r="J207" s="143" t="str">
        <f>IF($K205=$C207,"Intt OK","Intt CHECK IT")</f>
        <v>Intt OK</v>
      </c>
      <c r="K207" s="15"/>
    </row>
    <row r="208" spans="2:11" ht="13.5" customHeight="1" x14ac:dyDescent="0.25">
      <c r="I208" s="135" t="str">
        <f>IF($I207=$G212,"OK","CHECK IT")</f>
        <v>OK</v>
      </c>
    </row>
    <row r="209" spans="2:11" s="2" customFormat="1" ht="13.5" customHeight="1" x14ac:dyDescent="0.25">
      <c r="B209" s="438" t="s">
        <v>2</v>
      </c>
      <c r="C209" s="438"/>
      <c r="D209" s="438"/>
      <c r="E209" s="438" t="s">
        <v>3</v>
      </c>
      <c r="F209" s="438"/>
      <c r="G209" s="66" t="s">
        <v>4</v>
      </c>
      <c r="H209" s="137" t="s">
        <v>46</v>
      </c>
      <c r="I209" s="31"/>
      <c r="J209" s="20"/>
      <c r="K209" s="15"/>
    </row>
    <row r="210" spans="2:11" s="2" customFormat="1" ht="13.5" customHeight="1" x14ac:dyDescent="0.25">
      <c r="B210" s="439" t="s">
        <v>152</v>
      </c>
      <c r="C210" s="439"/>
      <c r="D210" s="439"/>
      <c r="E210" s="439" t="s">
        <v>153</v>
      </c>
      <c r="F210" s="439"/>
      <c r="G210" s="67" t="s">
        <v>54</v>
      </c>
      <c r="H210" s="70" t="s">
        <v>45</v>
      </c>
      <c r="I210" s="32"/>
      <c r="J210" s="26"/>
      <c r="K210" s="15"/>
    </row>
    <row r="211" spans="2:11" s="2" customFormat="1" ht="13.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68" t="s">
        <v>14</v>
      </c>
      <c r="H211" s="66" t="s">
        <v>15</v>
      </c>
      <c r="I211" s="33" t="s">
        <v>16</v>
      </c>
      <c r="J211" s="17"/>
      <c r="K211" s="15"/>
    </row>
    <row r="212" spans="2:11" s="2" customFormat="1" ht="13.5" customHeight="1" x14ac:dyDescent="0.25">
      <c r="B212" s="2" t="s">
        <v>27</v>
      </c>
      <c r="C212" s="6">
        <v>25358</v>
      </c>
      <c r="D212" s="6">
        <v>6500</v>
      </c>
      <c r="E212" s="6">
        <f t="shared" ref="E212:E223" si="49">$C212*8.33%</f>
        <v>2112.3213999999998</v>
      </c>
      <c r="F212" s="6">
        <v>541</v>
      </c>
      <c r="G212" s="15">
        <f>$G$14+$G$33+$G$52+$G$72+$G$92+$G$112+$G$131+$G$150+$G$169+$G$188+$G$207</f>
        <v>183195.12974000029</v>
      </c>
      <c r="H212" s="15">
        <f t="shared" ref="H212:H223" si="50">$E212-$F212</f>
        <v>1571.3213999999998</v>
      </c>
      <c r="I212" s="31"/>
      <c r="J212" s="16"/>
      <c r="K212" s="15">
        <f>(G212)*($H$210/12)</f>
        <v>1297.6321689916688</v>
      </c>
    </row>
    <row r="213" spans="2:11" s="2" customFormat="1" ht="13.5" customHeight="1" x14ac:dyDescent="0.25">
      <c r="B213" s="2" t="s">
        <v>28</v>
      </c>
      <c r="C213" s="6">
        <v>25358</v>
      </c>
      <c r="D213" s="6">
        <v>6500</v>
      </c>
      <c r="E213" s="6">
        <f t="shared" si="49"/>
        <v>2112.3213999999998</v>
      </c>
      <c r="F213" s="6">
        <v>541</v>
      </c>
      <c r="G213" s="15">
        <f t="shared" ref="G213:G223" si="51">$G212+$H212</f>
        <v>184766.45114000028</v>
      </c>
      <c r="H213" s="15">
        <f t="shared" si="50"/>
        <v>1571.3213999999998</v>
      </c>
      <c r="I213" s="31"/>
      <c r="J213" s="16"/>
      <c r="K213" s="15">
        <f t="shared" ref="K213:K223" si="52">(G213)*($H$210/12)</f>
        <v>1308.7623622416688</v>
      </c>
    </row>
    <row r="214" spans="2:11" s="2" customFormat="1" ht="13.5" customHeight="1" x14ac:dyDescent="0.25">
      <c r="B214" s="2" t="s">
        <v>29</v>
      </c>
      <c r="C214" s="6">
        <v>25358</v>
      </c>
      <c r="D214" s="6">
        <v>6500</v>
      </c>
      <c r="E214" s="6">
        <f t="shared" si="49"/>
        <v>2112.3213999999998</v>
      </c>
      <c r="F214" s="6">
        <v>541</v>
      </c>
      <c r="G214" s="15">
        <f t="shared" si="51"/>
        <v>186337.77254000027</v>
      </c>
      <c r="H214" s="15">
        <f t="shared" si="50"/>
        <v>1571.3213999999998</v>
      </c>
      <c r="I214" s="31"/>
      <c r="J214" s="16"/>
      <c r="K214" s="15">
        <f t="shared" si="52"/>
        <v>1319.8925554916686</v>
      </c>
    </row>
    <row r="215" spans="2:11" s="2" customFormat="1" ht="13.5" customHeight="1" x14ac:dyDescent="0.25">
      <c r="B215" s="2" t="s">
        <v>30</v>
      </c>
      <c r="C215" s="6">
        <v>25358</v>
      </c>
      <c r="D215" s="6">
        <v>6500</v>
      </c>
      <c r="E215" s="6">
        <f t="shared" si="49"/>
        <v>2112.3213999999998</v>
      </c>
      <c r="F215" s="6">
        <v>541</v>
      </c>
      <c r="G215" s="15">
        <f t="shared" si="51"/>
        <v>187909.09394000025</v>
      </c>
      <c r="H215" s="15">
        <f t="shared" si="50"/>
        <v>1571.3213999999998</v>
      </c>
      <c r="I215" s="31"/>
      <c r="J215" s="16"/>
      <c r="K215" s="15">
        <f t="shared" si="52"/>
        <v>1331.0227487416685</v>
      </c>
    </row>
    <row r="216" spans="2:11" s="2" customFormat="1" ht="13.5" customHeight="1" x14ac:dyDescent="0.25">
      <c r="B216" s="2" t="s">
        <v>31</v>
      </c>
      <c r="C216" s="6">
        <v>25830</v>
      </c>
      <c r="D216" s="6">
        <v>6500</v>
      </c>
      <c r="E216" s="6">
        <f t="shared" si="49"/>
        <v>2151.6390000000001</v>
      </c>
      <c r="F216" s="6">
        <v>541</v>
      </c>
      <c r="G216" s="15">
        <f t="shared" si="51"/>
        <v>189480.41534000024</v>
      </c>
      <c r="H216" s="15">
        <f t="shared" si="50"/>
        <v>1610.6390000000001</v>
      </c>
      <c r="I216" s="31"/>
      <c r="J216" s="16"/>
      <c r="K216" s="15">
        <f t="shared" si="52"/>
        <v>1342.1529419916685</v>
      </c>
    </row>
    <row r="217" spans="2:11" s="2" customFormat="1" ht="13.5" customHeight="1" x14ac:dyDescent="0.25">
      <c r="B217" s="2" t="s">
        <v>32</v>
      </c>
      <c r="C217" s="6">
        <v>25830</v>
      </c>
      <c r="D217" s="6">
        <v>6500</v>
      </c>
      <c r="E217" s="6">
        <f t="shared" si="49"/>
        <v>2151.6390000000001</v>
      </c>
      <c r="F217" s="6">
        <v>541</v>
      </c>
      <c r="G217" s="15">
        <f t="shared" si="51"/>
        <v>191091.05434000024</v>
      </c>
      <c r="H217" s="15">
        <f t="shared" si="50"/>
        <v>1610.6390000000001</v>
      </c>
      <c r="I217" s="31"/>
      <c r="J217" s="16"/>
      <c r="K217" s="15">
        <f t="shared" si="52"/>
        <v>1353.561634908335</v>
      </c>
    </row>
    <row r="218" spans="2:11" s="2" customFormat="1" ht="13.5" customHeight="1" x14ac:dyDescent="0.25">
      <c r="B218" s="2" t="s">
        <v>33</v>
      </c>
      <c r="C218" s="6">
        <v>26303</v>
      </c>
      <c r="D218" s="6">
        <v>6500</v>
      </c>
      <c r="E218" s="6">
        <f t="shared" si="49"/>
        <v>2191.0398999999998</v>
      </c>
      <c r="F218" s="6">
        <v>541</v>
      </c>
      <c r="G218" s="15">
        <f t="shared" si="51"/>
        <v>192701.69334000023</v>
      </c>
      <c r="H218" s="15">
        <f t="shared" si="50"/>
        <v>1650.0398999999998</v>
      </c>
      <c r="I218" s="31"/>
      <c r="J218" s="16"/>
      <c r="K218" s="15">
        <f t="shared" si="52"/>
        <v>1364.9703278250017</v>
      </c>
    </row>
    <row r="219" spans="2:11" s="2" customFormat="1" ht="13.5" customHeight="1" x14ac:dyDescent="0.25">
      <c r="B219" s="2" t="s">
        <v>17</v>
      </c>
      <c r="C219" s="6">
        <v>26303</v>
      </c>
      <c r="D219" s="6">
        <v>6500</v>
      </c>
      <c r="E219" s="6">
        <f t="shared" si="49"/>
        <v>2191.0398999999998</v>
      </c>
      <c r="F219" s="6">
        <v>541</v>
      </c>
      <c r="G219" s="15">
        <f t="shared" si="51"/>
        <v>194351.73324000023</v>
      </c>
      <c r="H219" s="15">
        <f t="shared" si="50"/>
        <v>1650.0398999999998</v>
      </c>
      <c r="I219" s="31"/>
      <c r="J219" s="16"/>
      <c r="K219" s="15">
        <f t="shared" si="52"/>
        <v>1376.6581104500017</v>
      </c>
    </row>
    <row r="220" spans="2:11" s="2" customFormat="1" ht="13.5" customHeight="1" x14ac:dyDescent="0.25">
      <c r="B220" s="2" t="s">
        <v>18</v>
      </c>
      <c r="C220" s="6">
        <v>26303</v>
      </c>
      <c r="D220" s="6">
        <v>6500</v>
      </c>
      <c r="E220" s="6">
        <f t="shared" si="49"/>
        <v>2191.0398999999998</v>
      </c>
      <c r="F220" s="6">
        <v>541</v>
      </c>
      <c r="G220" s="15">
        <f t="shared" si="51"/>
        <v>196001.77314000024</v>
      </c>
      <c r="H220" s="15">
        <f t="shared" si="50"/>
        <v>1650.0398999999998</v>
      </c>
      <c r="I220" s="31"/>
      <c r="J220" s="16"/>
      <c r="K220" s="15">
        <f t="shared" si="52"/>
        <v>1388.3458930750019</v>
      </c>
    </row>
    <row r="221" spans="2:11" s="2" customFormat="1" ht="13.5" customHeight="1" x14ac:dyDescent="0.25">
      <c r="B221" s="2" t="s">
        <v>19</v>
      </c>
      <c r="C221" s="6">
        <v>26303</v>
      </c>
      <c r="D221" s="6">
        <v>6500</v>
      </c>
      <c r="E221" s="6">
        <f t="shared" si="49"/>
        <v>2191.0398999999998</v>
      </c>
      <c r="F221" s="6">
        <v>541</v>
      </c>
      <c r="G221" s="15">
        <f t="shared" si="51"/>
        <v>197651.81304000024</v>
      </c>
      <c r="H221" s="15">
        <f t="shared" si="50"/>
        <v>1650.0398999999998</v>
      </c>
      <c r="I221" s="31"/>
      <c r="J221" s="16"/>
      <c r="K221" s="15">
        <f t="shared" si="52"/>
        <v>1400.0336757000018</v>
      </c>
    </row>
    <row r="222" spans="2:11" s="2" customFormat="1" ht="13.5" customHeight="1" x14ac:dyDescent="0.25">
      <c r="B222" s="2" t="s">
        <v>20</v>
      </c>
      <c r="C222" s="6">
        <v>27574</v>
      </c>
      <c r="D222" s="6">
        <v>6500</v>
      </c>
      <c r="E222" s="6">
        <f t="shared" si="49"/>
        <v>2296.9142000000002</v>
      </c>
      <c r="F222" s="6">
        <v>541</v>
      </c>
      <c r="G222" s="15">
        <f t="shared" si="51"/>
        <v>199301.85294000024</v>
      </c>
      <c r="H222" s="15">
        <f t="shared" si="50"/>
        <v>1755.9142000000002</v>
      </c>
      <c r="I222" s="31"/>
      <c r="J222" s="16"/>
      <c r="K222" s="15">
        <f t="shared" si="52"/>
        <v>1411.7214583250018</v>
      </c>
    </row>
    <row r="223" spans="2:11" s="2" customFormat="1" ht="13.5" customHeight="1" x14ac:dyDescent="0.25">
      <c r="B223" s="2" t="s">
        <v>21</v>
      </c>
      <c r="C223" s="6">
        <v>27574</v>
      </c>
      <c r="D223" s="6">
        <v>6500</v>
      </c>
      <c r="E223" s="6">
        <f t="shared" si="49"/>
        <v>2296.9142000000002</v>
      </c>
      <c r="F223" s="6">
        <v>541</v>
      </c>
      <c r="G223" s="15">
        <f t="shared" si="51"/>
        <v>201057.76714000024</v>
      </c>
      <c r="H223" s="15">
        <f t="shared" si="50"/>
        <v>1755.9142000000002</v>
      </c>
      <c r="I223" s="31"/>
      <c r="J223" s="16"/>
      <c r="K223" s="15">
        <f t="shared" si="52"/>
        <v>1424.1591839083351</v>
      </c>
    </row>
    <row r="224" spans="2:11" s="2" customFormat="1" ht="13.5" customHeight="1" x14ac:dyDescent="0.25">
      <c r="B224" s="7" t="s">
        <v>22</v>
      </c>
      <c r="C224" s="8">
        <f>SUM(C212:C223)</f>
        <v>313452</v>
      </c>
      <c r="D224" s="9" t="s">
        <v>23</v>
      </c>
      <c r="E224" s="8">
        <f>SUM(E212:E223)</f>
        <v>26110.551599999995</v>
      </c>
      <c r="F224" s="8">
        <f>SUM(F212:F223)</f>
        <v>6492</v>
      </c>
      <c r="G224" s="30">
        <f>SUM(G212:G223)</f>
        <v>2303846.5498800026</v>
      </c>
      <c r="H224" s="30">
        <f>SUM(H212:H223)</f>
        <v>19618.551599999999</v>
      </c>
      <c r="I224" s="38">
        <f>H210/12</f>
        <v>7.0833333333333338E-3</v>
      </c>
      <c r="J224" s="23"/>
      <c r="K224" s="30">
        <f>SUM(K212:K223)</f>
        <v>16318.913061650024</v>
      </c>
    </row>
    <row r="225" spans="2:11" s="2" customFormat="1" ht="13.5" customHeight="1" x14ac:dyDescent="0.25">
      <c r="G225" s="15"/>
      <c r="H225" s="15"/>
      <c r="I225" s="31"/>
      <c r="J225" s="16"/>
      <c r="K225" s="15"/>
    </row>
    <row r="226" spans="2:11" s="2" customFormat="1" ht="13.5" customHeight="1" x14ac:dyDescent="0.25">
      <c r="B226" s="2" t="s">
        <v>24</v>
      </c>
      <c r="C226" s="10">
        <f>G224*I224</f>
        <v>16318.913061650021</v>
      </c>
      <c r="F226" s="2" t="s">
        <v>25</v>
      </c>
      <c r="G226" s="73">
        <f>$C226+$H224</f>
        <v>35937.464661650018</v>
      </c>
      <c r="H226" s="15"/>
      <c r="I226" s="15">
        <f>SUM($I$14,$G$33,$G$52,$G$72,$G$92,$G$112,$G$131,$G$150,$G$169,$G$188,$G$207,$G$226)</f>
        <v>219132.59440165031</v>
      </c>
      <c r="J226" s="143" t="str">
        <f>IF($K224=$C226,"Intt OK","Intt CHECK IT")</f>
        <v>Intt OK</v>
      </c>
      <c r="K226" s="15"/>
    </row>
    <row r="227" spans="2:11" ht="13.5" customHeight="1" x14ac:dyDescent="0.25">
      <c r="I227" s="135" t="str">
        <f>IF($I226=$G231,"OK","CHECK IT")</f>
        <v>OK</v>
      </c>
    </row>
    <row r="228" spans="2:11" s="2" customFormat="1" ht="13.5" customHeight="1" x14ac:dyDescent="0.25">
      <c r="B228" s="438" t="s">
        <v>2</v>
      </c>
      <c r="C228" s="438"/>
      <c r="D228" s="438"/>
      <c r="E228" s="438" t="s">
        <v>3</v>
      </c>
      <c r="F228" s="438"/>
      <c r="G228" s="66" t="s">
        <v>4</v>
      </c>
      <c r="H228" s="137" t="s">
        <v>47</v>
      </c>
      <c r="I228" s="31"/>
      <c r="J228" s="20"/>
      <c r="K228" s="15"/>
    </row>
    <row r="229" spans="2:11" s="2" customFormat="1" ht="13.5" customHeight="1" x14ac:dyDescent="0.25">
      <c r="B229" s="439" t="s">
        <v>152</v>
      </c>
      <c r="C229" s="439"/>
      <c r="D229" s="439"/>
      <c r="E229" s="439" t="s">
        <v>153</v>
      </c>
      <c r="F229" s="439"/>
      <c r="G229" s="67" t="s">
        <v>54</v>
      </c>
      <c r="H229" s="70" t="s">
        <v>45</v>
      </c>
      <c r="I229" s="32"/>
      <c r="J229" s="26"/>
      <c r="K229" s="15"/>
    </row>
    <row r="230" spans="2:11" s="2" customFormat="1" ht="13.5" customHeight="1" x14ac:dyDescent="0.25">
      <c r="B230" s="3" t="s">
        <v>9</v>
      </c>
      <c r="C230" s="5" t="s">
        <v>10</v>
      </c>
      <c r="D230" s="3" t="s">
        <v>11</v>
      </c>
      <c r="E230" s="5" t="s">
        <v>12</v>
      </c>
      <c r="F230" s="3" t="s">
        <v>13</v>
      </c>
      <c r="G230" s="68" t="s">
        <v>14</v>
      </c>
      <c r="H230" s="66" t="s">
        <v>15</v>
      </c>
      <c r="I230" s="33" t="s">
        <v>16</v>
      </c>
      <c r="J230" s="17"/>
      <c r="K230" s="15"/>
    </row>
    <row r="231" spans="2:11" s="2" customFormat="1" ht="13.5" customHeight="1" x14ac:dyDescent="0.25">
      <c r="B231" s="2" t="s">
        <v>27</v>
      </c>
      <c r="C231" s="6">
        <v>27574</v>
      </c>
      <c r="D231" s="6">
        <v>6500</v>
      </c>
      <c r="E231" s="6">
        <f t="shared" ref="E231:E242" si="53">$C231*8.33%</f>
        <v>2296.9142000000002</v>
      </c>
      <c r="F231" s="6">
        <v>541</v>
      </c>
      <c r="G231" s="15">
        <f>$G$14+$G$33+$G$52+$G$72+$G$92+$G$112+$G$131+$G$150+$G$169+$G$188+$G$207+$G$226</f>
        <v>219132.59440165031</v>
      </c>
      <c r="H231" s="15">
        <f t="shared" ref="H231:H242" si="54">$E231-$F231</f>
        <v>1755.9142000000002</v>
      </c>
      <c r="I231" s="31"/>
      <c r="J231" s="16"/>
      <c r="K231" s="15">
        <f>(G231)*($H$229/12)</f>
        <v>1552.1892103450232</v>
      </c>
    </row>
    <row r="232" spans="2:11" s="2" customFormat="1" ht="13.5" customHeight="1" x14ac:dyDescent="0.25">
      <c r="B232" s="2" t="s">
        <v>28</v>
      </c>
      <c r="C232" s="6">
        <v>29993</v>
      </c>
      <c r="D232" s="6">
        <v>6500</v>
      </c>
      <c r="E232" s="6">
        <f t="shared" si="53"/>
        <v>2498.4169000000002</v>
      </c>
      <c r="F232" s="6">
        <v>541</v>
      </c>
      <c r="G232" s="15">
        <f t="shared" ref="G232:G242" si="55">$G231+$H231</f>
        <v>220888.5086016503</v>
      </c>
      <c r="H232" s="15">
        <f t="shared" si="54"/>
        <v>1957.4169000000002</v>
      </c>
      <c r="I232" s="31"/>
      <c r="J232" s="16"/>
      <c r="K232" s="15">
        <f t="shared" ref="K232:K242" si="56">(G232)*($H$229/12)</f>
        <v>1564.6269359283565</v>
      </c>
    </row>
    <row r="233" spans="2:11" s="2" customFormat="1" ht="13.5" customHeight="1" x14ac:dyDescent="0.25">
      <c r="B233" s="2" t="s">
        <v>29</v>
      </c>
      <c r="C233" s="6">
        <v>29992</v>
      </c>
      <c r="D233" s="6">
        <v>6500</v>
      </c>
      <c r="E233" s="6">
        <f t="shared" si="53"/>
        <v>2498.3335999999999</v>
      </c>
      <c r="F233" s="6">
        <v>541</v>
      </c>
      <c r="G233" s="15">
        <f t="shared" si="55"/>
        <v>222845.92550165032</v>
      </c>
      <c r="H233" s="15">
        <f t="shared" si="54"/>
        <v>1957.3335999999999</v>
      </c>
      <c r="I233" s="31"/>
      <c r="J233" s="16"/>
      <c r="K233" s="15">
        <f t="shared" si="56"/>
        <v>1578.4919723033565</v>
      </c>
    </row>
    <row r="234" spans="2:11" s="2" customFormat="1" ht="13.5" customHeight="1" x14ac:dyDescent="0.25">
      <c r="B234" s="2" t="s">
        <v>30</v>
      </c>
      <c r="C234" s="6">
        <v>29993</v>
      </c>
      <c r="D234" s="6">
        <v>6500</v>
      </c>
      <c r="E234" s="6">
        <f t="shared" si="53"/>
        <v>2498.4169000000002</v>
      </c>
      <c r="F234" s="6">
        <v>541</v>
      </c>
      <c r="G234" s="15">
        <f t="shared" si="55"/>
        <v>224803.25910165033</v>
      </c>
      <c r="H234" s="15">
        <f t="shared" si="54"/>
        <v>1957.4169000000002</v>
      </c>
      <c r="I234" s="31"/>
      <c r="J234" s="16"/>
      <c r="K234" s="15">
        <f t="shared" si="56"/>
        <v>1592.35641863669</v>
      </c>
    </row>
    <row r="235" spans="2:11" s="2" customFormat="1" ht="13.5" customHeight="1" x14ac:dyDescent="0.25">
      <c r="B235" s="2" t="s">
        <v>31</v>
      </c>
      <c r="C235" s="6">
        <v>29992</v>
      </c>
      <c r="D235" s="6">
        <v>6500</v>
      </c>
      <c r="E235" s="6">
        <f t="shared" si="53"/>
        <v>2498.3335999999999</v>
      </c>
      <c r="F235" s="6">
        <v>541</v>
      </c>
      <c r="G235" s="15">
        <f t="shared" si="55"/>
        <v>226760.67600165034</v>
      </c>
      <c r="H235" s="15">
        <f t="shared" si="54"/>
        <v>1957.3335999999999</v>
      </c>
      <c r="I235" s="31"/>
      <c r="J235" s="16"/>
      <c r="K235" s="15">
        <f t="shared" si="56"/>
        <v>1606.2214550116901</v>
      </c>
    </row>
    <row r="236" spans="2:11" s="2" customFormat="1" ht="13.5" customHeight="1" x14ac:dyDescent="0.25">
      <c r="B236" s="2" t="s">
        <v>32</v>
      </c>
      <c r="C236" s="6">
        <v>29992</v>
      </c>
      <c r="D236" s="6">
        <v>6500</v>
      </c>
      <c r="E236" s="6">
        <f t="shared" si="53"/>
        <v>2498.3335999999999</v>
      </c>
      <c r="F236" s="6">
        <v>541</v>
      </c>
      <c r="G236" s="15">
        <f t="shared" si="55"/>
        <v>228718.00960165035</v>
      </c>
      <c r="H236" s="15">
        <f t="shared" si="54"/>
        <v>1957.3335999999999</v>
      </c>
      <c r="I236" s="31"/>
      <c r="J236" s="16"/>
      <c r="K236" s="15">
        <f t="shared" si="56"/>
        <v>1620.0859013450233</v>
      </c>
    </row>
    <row r="237" spans="2:11" s="2" customFormat="1" ht="13.5" customHeight="1" x14ac:dyDescent="0.25">
      <c r="B237" s="2" t="s">
        <v>33</v>
      </c>
      <c r="C237" s="6">
        <v>29993</v>
      </c>
      <c r="D237" s="6">
        <v>6500</v>
      </c>
      <c r="E237" s="6">
        <f t="shared" si="53"/>
        <v>2498.4169000000002</v>
      </c>
      <c r="F237" s="6">
        <v>541</v>
      </c>
      <c r="G237" s="15">
        <f t="shared" si="55"/>
        <v>230675.34320165036</v>
      </c>
      <c r="H237" s="15">
        <f t="shared" si="54"/>
        <v>1957.4169000000002</v>
      </c>
      <c r="I237" s="31"/>
      <c r="J237" s="16"/>
      <c r="K237" s="15">
        <f t="shared" si="56"/>
        <v>1633.9503476783568</v>
      </c>
    </row>
    <row r="238" spans="2:11" s="2" customFormat="1" ht="13.5" customHeight="1" x14ac:dyDescent="0.25">
      <c r="B238" s="2" t="s">
        <v>17</v>
      </c>
      <c r="C238" s="6">
        <v>29992</v>
      </c>
      <c r="D238" s="6">
        <v>6500</v>
      </c>
      <c r="E238" s="6">
        <f t="shared" si="53"/>
        <v>2498.3335999999999</v>
      </c>
      <c r="F238" s="6">
        <v>541</v>
      </c>
      <c r="G238" s="15">
        <f t="shared" si="55"/>
        <v>232632.76010165038</v>
      </c>
      <c r="H238" s="15">
        <f t="shared" si="54"/>
        <v>1957.3335999999999</v>
      </c>
      <c r="I238" s="31"/>
      <c r="J238" s="16"/>
      <c r="K238" s="15">
        <f t="shared" si="56"/>
        <v>1647.8153840533569</v>
      </c>
    </row>
    <row r="239" spans="2:11" s="2" customFormat="1" ht="13.5" customHeight="1" x14ac:dyDescent="0.25">
      <c r="B239" s="2" t="s">
        <v>18</v>
      </c>
      <c r="C239" s="6">
        <v>29993</v>
      </c>
      <c r="D239" s="6">
        <v>6500</v>
      </c>
      <c r="E239" s="6">
        <f t="shared" si="53"/>
        <v>2498.4169000000002</v>
      </c>
      <c r="F239" s="6">
        <v>541</v>
      </c>
      <c r="G239" s="15">
        <f t="shared" si="55"/>
        <v>234590.09370165039</v>
      </c>
      <c r="H239" s="15">
        <f t="shared" si="54"/>
        <v>1957.4169000000002</v>
      </c>
      <c r="I239" s="31"/>
      <c r="J239" s="16"/>
      <c r="K239" s="15">
        <f t="shared" si="56"/>
        <v>1661.6798303866904</v>
      </c>
    </row>
    <row r="240" spans="2:11" s="2" customFormat="1" ht="13.5" customHeight="1" x14ac:dyDescent="0.25">
      <c r="B240" s="2" t="s">
        <v>19</v>
      </c>
      <c r="C240" s="6">
        <v>29992</v>
      </c>
      <c r="D240" s="6">
        <v>6500</v>
      </c>
      <c r="E240" s="6">
        <f t="shared" si="53"/>
        <v>2498.3335999999999</v>
      </c>
      <c r="F240" s="6">
        <v>541</v>
      </c>
      <c r="G240" s="15">
        <f t="shared" si="55"/>
        <v>236547.5106016504</v>
      </c>
      <c r="H240" s="15">
        <f t="shared" si="54"/>
        <v>1957.3335999999999</v>
      </c>
      <c r="I240" s="31"/>
      <c r="J240" s="16"/>
      <c r="K240" s="15">
        <f t="shared" si="56"/>
        <v>1675.5448667616904</v>
      </c>
    </row>
    <row r="241" spans="2:11" s="2" customFormat="1" ht="13.5" customHeight="1" x14ac:dyDescent="0.25">
      <c r="B241" s="2" t="s">
        <v>20</v>
      </c>
      <c r="C241" s="6">
        <v>31928</v>
      </c>
      <c r="D241" s="6">
        <v>6500</v>
      </c>
      <c r="E241" s="6">
        <f t="shared" si="53"/>
        <v>2659.6023999999998</v>
      </c>
      <c r="F241" s="6">
        <v>541</v>
      </c>
      <c r="G241" s="15">
        <f t="shared" si="55"/>
        <v>238504.84420165041</v>
      </c>
      <c r="H241" s="15">
        <f t="shared" si="54"/>
        <v>2118.6023999999998</v>
      </c>
      <c r="I241" s="31"/>
      <c r="J241" s="16"/>
      <c r="K241" s="15">
        <f t="shared" si="56"/>
        <v>1689.4093130950239</v>
      </c>
    </row>
    <row r="242" spans="2:11" s="2" customFormat="1" ht="13.5" customHeight="1" x14ac:dyDescent="0.25">
      <c r="B242" s="2" t="s">
        <v>21</v>
      </c>
      <c r="C242" s="6">
        <v>31928</v>
      </c>
      <c r="D242" s="6">
        <v>6500</v>
      </c>
      <c r="E242" s="6">
        <f t="shared" si="53"/>
        <v>2659.6023999999998</v>
      </c>
      <c r="F242" s="6">
        <v>541</v>
      </c>
      <c r="G242" s="15">
        <f t="shared" si="55"/>
        <v>240623.44660165042</v>
      </c>
      <c r="H242" s="15">
        <f t="shared" si="54"/>
        <v>2118.6023999999998</v>
      </c>
      <c r="I242" s="31"/>
      <c r="J242" s="16"/>
      <c r="K242" s="15">
        <f t="shared" si="56"/>
        <v>1704.416080095024</v>
      </c>
    </row>
    <row r="243" spans="2:11" s="2" customFormat="1" ht="13.5" customHeight="1" x14ac:dyDescent="0.25">
      <c r="B243" s="7" t="s">
        <v>22</v>
      </c>
      <c r="C243" s="8">
        <f>SUM(C231:C242)</f>
        <v>361362</v>
      </c>
      <c r="D243" s="9" t="s">
        <v>23</v>
      </c>
      <c r="E243" s="8">
        <f>SUM(E231:E242)</f>
        <v>30101.454600000005</v>
      </c>
      <c r="F243" s="8">
        <f>SUM(F231:F242)</f>
        <v>6492</v>
      </c>
      <c r="G243" s="30">
        <f>SUM(G231:G242)</f>
        <v>2756722.9716198039</v>
      </c>
      <c r="H243" s="30">
        <f>SUM(H231:H242)</f>
        <v>23609.454599999997</v>
      </c>
      <c r="I243" s="38">
        <f>H229/12</f>
        <v>7.0833333333333338E-3</v>
      </c>
      <c r="J243" s="23"/>
      <c r="K243" s="30">
        <f>SUM(K231:K242)</f>
        <v>19526.787715640279</v>
      </c>
    </row>
    <row r="244" spans="2:11" s="2" customFormat="1" ht="13.5" customHeight="1" x14ac:dyDescent="0.25">
      <c r="G244" s="15"/>
      <c r="H244" s="15"/>
      <c r="I244" s="31"/>
      <c r="J244" s="16"/>
      <c r="K244" s="15"/>
    </row>
    <row r="245" spans="2:11" s="2" customFormat="1" ht="13.5" customHeight="1" x14ac:dyDescent="0.25">
      <c r="B245" s="2" t="s">
        <v>24</v>
      </c>
      <c r="C245" s="73">
        <f>G243*I243</f>
        <v>19526.787715640279</v>
      </c>
      <c r="F245" s="2" t="s">
        <v>25</v>
      </c>
      <c r="G245" s="73">
        <f>$C245+$H243</f>
        <v>43136.24231564028</v>
      </c>
      <c r="H245" s="15"/>
      <c r="I245" s="15">
        <f>SUM($I$14,$G$33,$G$52,$G$72,$G$92,$G$112,$G$131,$G$150,$G$169,$G$188,$G$207,$G$226,$G$245)</f>
        <v>262268.83671729057</v>
      </c>
      <c r="J245" s="143" t="str">
        <f>IF($K243=$C245,"Intt OK","Intt CHECK IT")</f>
        <v>Intt OK</v>
      </c>
      <c r="K245" s="15"/>
    </row>
    <row r="246" spans="2:11" ht="13.5" customHeight="1" x14ac:dyDescent="0.25">
      <c r="I246" s="135" t="str">
        <f>IF($I245=$G250,"OK","CHECK IT")</f>
        <v>OK</v>
      </c>
    </row>
    <row r="247" spans="2:11" s="2" customFormat="1" ht="13.5" customHeight="1" x14ac:dyDescent="0.25">
      <c r="B247" s="438" t="s">
        <v>2</v>
      </c>
      <c r="C247" s="438"/>
      <c r="D247" s="438"/>
      <c r="E247" s="438" t="s">
        <v>3</v>
      </c>
      <c r="F247" s="438"/>
      <c r="G247" s="66" t="s">
        <v>4</v>
      </c>
      <c r="H247" s="137" t="s">
        <v>48</v>
      </c>
      <c r="I247" s="31"/>
      <c r="J247" s="20"/>
      <c r="K247" s="15"/>
    </row>
    <row r="248" spans="2:11" s="2" customFormat="1" ht="13.5" customHeight="1" x14ac:dyDescent="0.25">
      <c r="B248" s="439" t="s">
        <v>152</v>
      </c>
      <c r="C248" s="439"/>
      <c r="D248" s="439"/>
      <c r="E248" s="439" t="s">
        <v>153</v>
      </c>
      <c r="F248" s="439"/>
      <c r="G248" s="67" t="s">
        <v>54</v>
      </c>
      <c r="H248" s="56">
        <v>8.5000000000000006E-2</v>
      </c>
      <c r="I248" s="32"/>
      <c r="J248" s="26"/>
      <c r="K248" s="15"/>
    </row>
    <row r="249" spans="2:11" s="2" customFormat="1" ht="13.5" customHeight="1" x14ac:dyDescent="0.25">
      <c r="B249" s="3" t="s">
        <v>9</v>
      </c>
      <c r="C249" s="5" t="s">
        <v>10</v>
      </c>
      <c r="D249" s="3" t="s">
        <v>11</v>
      </c>
      <c r="E249" s="5" t="s">
        <v>12</v>
      </c>
      <c r="F249" s="3" t="s">
        <v>13</v>
      </c>
      <c r="G249" s="68" t="s">
        <v>14</v>
      </c>
      <c r="H249" s="66" t="s">
        <v>15</v>
      </c>
      <c r="I249" s="33" t="s">
        <v>16</v>
      </c>
      <c r="J249" s="17"/>
      <c r="K249" s="15"/>
    </row>
    <row r="250" spans="2:11" s="2" customFormat="1" ht="13.5" customHeight="1" x14ac:dyDescent="0.25">
      <c r="B250" s="2" t="s">
        <v>27</v>
      </c>
      <c r="C250" s="6">
        <v>31928</v>
      </c>
      <c r="D250" s="6">
        <v>6500</v>
      </c>
      <c r="E250" s="6">
        <f t="shared" ref="E250:E262" si="57">$C250*8.33%</f>
        <v>2659.6023999999998</v>
      </c>
      <c r="F250" s="6">
        <v>541</v>
      </c>
      <c r="G250" s="15">
        <f>$G$14+$G$33+$G$52+$G$72+$G$92+$G$112+$G$131+$G$150+$G$169+$G$188+$G$207+$G$226+$G$245</f>
        <v>262268.83671729057</v>
      </c>
      <c r="H250" s="15">
        <f t="shared" ref="H250:H262" si="58">$E250-$F250</f>
        <v>2118.6023999999998</v>
      </c>
      <c r="I250" s="31"/>
      <c r="J250" s="16"/>
      <c r="K250" s="15">
        <f>(G250)*($H$248/12)</f>
        <v>1857.7375934141417</v>
      </c>
    </row>
    <row r="251" spans="2:11" s="2" customFormat="1" ht="13.5" customHeight="1" x14ac:dyDescent="0.25">
      <c r="B251" s="2" t="s">
        <v>28</v>
      </c>
      <c r="C251" s="6">
        <v>31928</v>
      </c>
      <c r="D251" s="6">
        <v>6500</v>
      </c>
      <c r="E251" s="6">
        <f t="shared" si="57"/>
        <v>2659.6023999999998</v>
      </c>
      <c r="F251" s="6">
        <v>541</v>
      </c>
      <c r="G251" s="15">
        <f t="shared" ref="G251:G262" si="59">$G250+$H250</f>
        <v>264387.43911729055</v>
      </c>
      <c r="H251" s="15">
        <f t="shared" si="58"/>
        <v>2118.6023999999998</v>
      </c>
      <c r="I251" s="31"/>
      <c r="J251" s="16"/>
      <c r="K251" s="15">
        <f t="shared" ref="K251:K262" si="60">(G251)*($H$248/12)</f>
        <v>1872.7443604141415</v>
      </c>
    </row>
    <row r="252" spans="2:11" s="2" customFormat="1" ht="13.5" customHeight="1" x14ac:dyDescent="0.25">
      <c r="B252" s="2" t="s">
        <v>29</v>
      </c>
      <c r="C252" s="6">
        <v>31928</v>
      </c>
      <c r="D252" s="6">
        <v>6500</v>
      </c>
      <c r="E252" s="6">
        <f t="shared" si="57"/>
        <v>2659.6023999999998</v>
      </c>
      <c r="F252" s="6">
        <v>541</v>
      </c>
      <c r="G252" s="15">
        <f t="shared" si="59"/>
        <v>266506.04151729052</v>
      </c>
      <c r="H252" s="15">
        <f t="shared" si="58"/>
        <v>2118.6023999999998</v>
      </c>
      <c r="I252" s="31"/>
      <c r="J252" s="16"/>
      <c r="K252" s="15">
        <f t="shared" si="60"/>
        <v>1887.7511274141414</v>
      </c>
    </row>
    <row r="253" spans="2:11" s="2" customFormat="1" ht="13.5" customHeight="1" x14ac:dyDescent="0.25">
      <c r="B253" s="2" t="s">
        <v>30</v>
      </c>
      <c r="C253" s="6">
        <v>33413</v>
      </c>
      <c r="D253" s="6">
        <v>6500</v>
      </c>
      <c r="E253" s="6">
        <f t="shared" si="57"/>
        <v>2783.3029000000001</v>
      </c>
      <c r="F253" s="6">
        <v>541</v>
      </c>
      <c r="G253" s="15">
        <f t="shared" si="59"/>
        <v>268624.64391729049</v>
      </c>
      <c r="H253" s="15">
        <f t="shared" si="58"/>
        <v>2242.3029000000001</v>
      </c>
      <c r="I253" s="31"/>
      <c r="J253" s="16"/>
      <c r="K253" s="15">
        <f t="shared" si="60"/>
        <v>1902.7578944141412</v>
      </c>
    </row>
    <row r="254" spans="2:11" s="2" customFormat="1" ht="13.5" customHeight="1" x14ac:dyDescent="0.25">
      <c r="B254" s="2" t="s">
        <v>119</v>
      </c>
      <c r="C254" s="6">
        <v>3510</v>
      </c>
      <c r="D254" s="6">
        <v>6500</v>
      </c>
      <c r="E254" s="6">
        <f t="shared" si="57"/>
        <v>292.38299999999998</v>
      </c>
      <c r="F254" s="6">
        <v>0</v>
      </c>
      <c r="G254" s="15">
        <f t="shared" si="59"/>
        <v>270866.9468172905</v>
      </c>
      <c r="H254" s="15">
        <f t="shared" si="58"/>
        <v>292.38299999999998</v>
      </c>
      <c r="I254" s="31"/>
      <c r="J254" s="16"/>
      <c r="K254" s="15">
        <f t="shared" ref="K254" si="61">(G254)*($H$248/12)</f>
        <v>1918.6408732891412</v>
      </c>
    </row>
    <row r="255" spans="2:11" s="2" customFormat="1" ht="13.5" customHeight="1" x14ac:dyDescent="0.25">
      <c r="B255" s="2" t="s">
        <v>31</v>
      </c>
      <c r="C255" s="6">
        <v>33413</v>
      </c>
      <c r="D255" s="6">
        <v>6500</v>
      </c>
      <c r="E255" s="6">
        <f t="shared" si="57"/>
        <v>2783.3029000000001</v>
      </c>
      <c r="F255" s="6">
        <v>541</v>
      </c>
      <c r="G255" s="15">
        <f t="shared" si="59"/>
        <v>271159.32981729048</v>
      </c>
      <c r="H255" s="15">
        <f t="shared" si="58"/>
        <v>2242.3029000000001</v>
      </c>
      <c r="I255" s="31"/>
      <c r="J255" s="16"/>
      <c r="K255" s="15">
        <f t="shared" si="60"/>
        <v>1920.711919539141</v>
      </c>
    </row>
    <row r="256" spans="2:11" s="2" customFormat="1" ht="13.5" customHeight="1" x14ac:dyDescent="0.25">
      <c r="B256" s="2" t="s">
        <v>32</v>
      </c>
      <c r="C256" s="6">
        <v>33413</v>
      </c>
      <c r="D256" s="6">
        <v>6500</v>
      </c>
      <c r="E256" s="6">
        <f t="shared" si="57"/>
        <v>2783.3029000000001</v>
      </c>
      <c r="F256" s="6">
        <v>541</v>
      </c>
      <c r="G256" s="15">
        <f t="shared" si="59"/>
        <v>273401.63271729049</v>
      </c>
      <c r="H256" s="15">
        <f t="shared" si="58"/>
        <v>2242.3029000000001</v>
      </c>
      <c r="I256" s="31"/>
      <c r="J256" s="16"/>
      <c r="K256" s="15">
        <f t="shared" si="60"/>
        <v>1936.594898414141</v>
      </c>
    </row>
    <row r="257" spans="1:11" s="2" customFormat="1" ht="13.5" customHeight="1" x14ac:dyDescent="0.25">
      <c r="B257" s="2" t="s">
        <v>33</v>
      </c>
      <c r="C257" s="6">
        <v>33413</v>
      </c>
      <c r="D257" s="6">
        <v>6500</v>
      </c>
      <c r="E257" s="6">
        <f t="shared" si="57"/>
        <v>2783.3029000000001</v>
      </c>
      <c r="F257" s="6">
        <v>541</v>
      </c>
      <c r="G257" s="15">
        <f t="shared" si="59"/>
        <v>275643.9356172905</v>
      </c>
      <c r="H257" s="15">
        <f t="shared" si="58"/>
        <v>2242.3029000000001</v>
      </c>
      <c r="I257" s="31"/>
      <c r="J257" s="16"/>
      <c r="K257" s="15">
        <f t="shared" si="60"/>
        <v>1952.4778772891411</v>
      </c>
    </row>
    <row r="258" spans="1:11" s="2" customFormat="1" ht="13.5" customHeight="1" x14ac:dyDescent="0.25">
      <c r="B258" s="2" t="s">
        <v>17</v>
      </c>
      <c r="C258" s="6">
        <v>33413</v>
      </c>
      <c r="D258" s="6">
        <v>6500</v>
      </c>
      <c r="E258" s="6">
        <f t="shared" si="57"/>
        <v>2783.3029000000001</v>
      </c>
      <c r="F258" s="6">
        <v>541</v>
      </c>
      <c r="G258" s="15">
        <f t="shared" si="59"/>
        <v>277886.23851729051</v>
      </c>
      <c r="H258" s="15">
        <f t="shared" si="58"/>
        <v>2242.3029000000001</v>
      </c>
      <c r="I258" s="31"/>
      <c r="J258" s="16"/>
      <c r="K258" s="15">
        <f t="shared" si="60"/>
        <v>1968.3608561641413</v>
      </c>
    </row>
    <row r="259" spans="1:11" s="2" customFormat="1" ht="13.5" customHeight="1" x14ac:dyDescent="0.25">
      <c r="B259" s="2" t="s">
        <v>18</v>
      </c>
      <c r="C259" s="6">
        <v>34898</v>
      </c>
      <c r="D259" s="6">
        <v>6500</v>
      </c>
      <c r="E259" s="6">
        <f t="shared" si="57"/>
        <v>2907.0034000000001</v>
      </c>
      <c r="F259" s="6">
        <v>541</v>
      </c>
      <c r="G259" s="15">
        <f t="shared" si="59"/>
        <v>280128.54141729051</v>
      </c>
      <c r="H259" s="15">
        <f t="shared" si="58"/>
        <v>2366.0034000000001</v>
      </c>
      <c r="I259" s="31"/>
      <c r="J259" s="16"/>
      <c r="K259" s="15">
        <f t="shared" si="60"/>
        <v>1984.2438350391412</v>
      </c>
    </row>
    <row r="260" spans="1:11" s="2" customFormat="1" ht="13.5" customHeight="1" x14ac:dyDescent="0.25">
      <c r="B260" s="2" t="s">
        <v>19</v>
      </c>
      <c r="C260" s="6">
        <v>0</v>
      </c>
      <c r="D260" s="6">
        <v>0</v>
      </c>
      <c r="E260" s="6">
        <f t="shared" si="57"/>
        <v>0</v>
      </c>
      <c r="F260" s="6">
        <v>0</v>
      </c>
      <c r="G260" s="15">
        <f t="shared" si="59"/>
        <v>282494.5448172905</v>
      </c>
      <c r="H260" s="15">
        <f t="shared" si="58"/>
        <v>0</v>
      </c>
      <c r="I260" s="31"/>
      <c r="J260" s="16"/>
      <c r="K260" s="15">
        <f t="shared" si="60"/>
        <v>2001.0030257891412</v>
      </c>
    </row>
    <row r="261" spans="1:11" s="2" customFormat="1" ht="13.5" customHeight="1" x14ac:dyDescent="0.25">
      <c r="B261" s="2" t="s">
        <v>20</v>
      </c>
      <c r="C261" s="6">
        <v>0</v>
      </c>
      <c r="D261" s="6">
        <v>0</v>
      </c>
      <c r="E261" s="6">
        <f t="shared" si="57"/>
        <v>0</v>
      </c>
      <c r="F261" s="6">
        <v>0</v>
      </c>
      <c r="G261" s="15">
        <f t="shared" si="59"/>
        <v>282494.5448172905</v>
      </c>
      <c r="H261" s="15">
        <f t="shared" si="58"/>
        <v>0</v>
      </c>
      <c r="I261" s="31"/>
      <c r="J261" s="16"/>
      <c r="K261" s="15">
        <f t="shared" si="60"/>
        <v>2001.0030257891412</v>
      </c>
    </row>
    <row r="262" spans="1:11" s="2" customFormat="1" ht="13.5" customHeight="1" x14ac:dyDescent="0.25">
      <c r="B262" s="2" t="s">
        <v>21</v>
      </c>
      <c r="C262" s="6">
        <v>0</v>
      </c>
      <c r="D262" s="6">
        <v>0</v>
      </c>
      <c r="E262" s="6">
        <f t="shared" si="57"/>
        <v>0</v>
      </c>
      <c r="F262" s="6">
        <v>0</v>
      </c>
      <c r="G262" s="15">
        <f t="shared" si="59"/>
        <v>282494.5448172905</v>
      </c>
      <c r="H262" s="15">
        <f t="shared" si="58"/>
        <v>0</v>
      </c>
      <c r="I262" s="31"/>
      <c r="J262" s="16"/>
      <c r="K262" s="15">
        <f t="shared" si="60"/>
        <v>2001.0030257891412</v>
      </c>
    </row>
    <row r="263" spans="1:11" s="2" customFormat="1" ht="13.5" customHeight="1" x14ac:dyDescent="0.25">
      <c r="B263" s="7" t="s">
        <v>22</v>
      </c>
      <c r="C263" s="8">
        <f>SUM(C250:C262)</f>
        <v>301257</v>
      </c>
      <c r="D263" s="9" t="s">
        <v>23</v>
      </c>
      <c r="E263" s="8">
        <f>SUM(E250:E262)</f>
        <v>25094.7081</v>
      </c>
      <c r="F263" s="8">
        <f>SUM(F250:F262)</f>
        <v>4869</v>
      </c>
      <c r="G263" s="30">
        <f>SUM(G250:G262)</f>
        <v>3558357.2206247756</v>
      </c>
      <c r="H263" s="30">
        <f>SUM(H250:H262)</f>
        <v>20225.708100000003</v>
      </c>
      <c r="I263" s="38">
        <f>H248/12</f>
        <v>7.0833333333333338E-3</v>
      </c>
      <c r="J263" s="23"/>
      <c r="K263" s="30">
        <f>SUM(K250:K262)</f>
        <v>25205.030312758838</v>
      </c>
    </row>
    <row r="264" spans="1:11" s="2" customFormat="1" ht="13.5" customHeight="1" x14ac:dyDescent="0.25">
      <c r="G264" s="15"/>
      <c r="H264" s="15"/>
      <c r="I264" s="31"/>
      <c r="J264" s="16"/>
      <c r="K264" s="15"/>
    </row>
    <row r="265" spans="1:11" s="2" customFormat="1" ht="13.5" customHeight="1" x14ac:dyDescent="0.25">
      <c r="B265" s="2" t="s">
        <v>24</v>
      </c>
      <c r="C265" s="73">
        <f>G263*I263</f>
        <v>25205.03031275883</v>
      </c>
      <c r="F265" s="2" t="s">
        <v>25</v>
      </c>
      <c r="G265" s="73">
        <f>$C265+$H263</f>
        <v>45430.73841275883</v>
      </c>
      <c r="H265" s="15"/>
      <c r="I265" s="15">
        <f>SUM($I$14,$G$33,$G$52,$G$72,$G$92,$G$112,$G$131,$G$150,$G$169,$G$188,$G$207,$G$226,$G$245,$G$265)</f>
        <v>307699.57513004937</v>
      </c>
      <c r="J265" s="143" t="str">
        <f>IF($K263=$C265,"Intt OK","Intt CHECK IT")</f>
        <v>Intt OK</v>
      </c>
      <c r="K265" s="15"/>
    </row>
    <row r="266" spans="1:11" ht="13.5" customHeight="1" x14ac:dyDescent="0.25">
      <c r="I266" s="135" t="str">
        <f>IF($I265=$G270,"OK","CHECK IT")</f>
        <v>OK</v>
      </c>
    </row>
    <row r="267" spans="1:11" ht="13.5" customHeight="1" x14ac:dyDescent="0.25">
      <c r="A267" s="2"/>
      <c r="B267" s="438" t="s">
        <v>2</v>
      </c>
      <c r="C267" s="438"/>
      <c r="D267" s="438"/>
      <c r="E267" s="438" t="s">
        <v>3</v>
      </c>
      <c r="F267" s="438"/>
      <c r="G267" s="66" t="s">
        <v>4</v>
      </c>
      <c r="H267" s="137" t="s">
        <v>49</v>
      </c>
      <c r="I267" s="31"/>
      <c r="J267" s="2"/>
    </row>
    <row r="268" spans="1:11" ht="13.5" customHeight="1" x14ac:dyDescent="0.25">
      <c r="A268" s="2"/>
      <c r="B268" s="439" t="s">
        <v>152</v>
      </c>
      <c r="C268" s="439"/>
      <c r="D268" s="439"/>
      <c r="E268" s="439" t="s">
        <v>153</v>
      </c>
      <c r="F268" s="439"/>
      <c r="G268" s="67" t="s">
        <v>54</v>
      </c>
      <c r="H268" s="70" t="s">
        <v>45</v>
      </c>
      <c r="I268" s="45"/>
      <c r="J268" s="2"/>
    </row>
    <row r="269" spans="1:11" ht="13.5" customHeight="1" x14ac:dyDescent="0.25">
      <c r="A269" s="2"/>
      <c r="B269" s="3" t="s">
        <v>9</v>
      </c>
      <c r="C269" s="5" t="s">
        <v>10</v>
      </c>
      <c r="D269" s="3" t="s">
        <v>11</v>
      </c>
      <c r="E269" s="5" t="s">
        <v>12</v>
      </c>
      <c r="F269" s="3" t="s">
        <v>13</v>
      </c>
      <c r="G269" s="68" t="s">
        <v>14</v>
      </c>
      <c r="H269" s="66" t="s">
        <v>15</v>
      </c>
      <c r="I269" s="3" t="s">
        <v>16</v>
      </c>
      <c r="J269" s="2"/>
    </row>
    <row r="270" spans="1:11" ht="13.5" customHeight="1" x14ac:dyDescent="0.25">
      <c r="A270" s="2"/>
      <c r="B270" s="2" t="s">
        <v>27</v>
      </c>
      <c r="C270" s="6">
        <v>0</v>
      </c>
      <c r="D270" s="6">
        <v>0</v>
      </c>
      <c r="E270" s="6">
        <f t="shared" ref="E270:E282" si="62">$C270*8.33%</f>
        <v>0</v>
      </c>
      <c r="F270" s="6">
        <v>0</v>
      </c>
      <c r="G270" s="15">
        <f>$G$14+$G$33+$G$52+$G$72+$G$92+$G$112+$G$131+$G$150+$G$169+$G$188+$G$207+$G$226+$G$245+$G$265</f>
        <v>307699.57513004937</v>
      </c>
      <c r="H270" s="15">
        <f t="shared" ref="H270:H282" si="63">$E270-$F270</f>
        <v>0</v>
      </c>
      <c r="I270" s="31"/>
      <c r="K270" s="15">
        <f>(G270)*($H$268/12)</f>
        <v>2179.5386571711833</v>
      </c>
    </row>
    <row r="271" spans="1:11" ht="13.5" customHeight="1" x14ac:dyDescent="0.25">
      <c r="A271" s="2"/>
      <c r="B271" s="2" t="s">
        <v>28</v>
      </c>
      <c r="C271" s="6">
        <v>0</v>
      </c>
      <c r="D271" s="6">
        <v>0</v>
      </c>
      <c r="E271" s="6">
        <f t="shared" si="62"/>
        <v>0</v>
      </c>
      <c r="F271" s="6">
        <v>0</v>
      </c>
      <c r="G271" s="15">
        <f t="shared" ref="G271:G282" si="64">$G270+$H270</f>
        <v>307699.57513004937</v>
      </c>
      <c r="H271" s="15">
        <f t="shared" si="63"/>
        <v>0</v>
      </c>
      <c r="I271" s="31"/>
      <c r="K271" s="15">
        <f t="shared" ref="K271:K282" si="65">(G271)*($H$268/12)</f>
        <v>2179.5386571711833</v>
      </c>
    </row>
    <row r="272" spans="1:11" ht="13.5" customHeight="1" x14ac:dyDescent="0.25">
      <c r="A272" s="2"/>
      <c r="B272" s="2" t="s">
        <v>119</v>
      </c>
      <c r="C272" s="6">
        <v>0</v>
      </c>
      <c r="D272" s="6">
        <v>0</v>
      </c>
      <c r="E272" s="6">
        <f t="shared" si="62"/>
        <v>0</v>
      </c>
      <c r="F272" s="6">
        <v>0</v>
      </c>
      <c r="G272" s="15">
        <f t="shared" si="64"/>
        <v>307699.57513004937</v>
      </c>
      <c r="H272" s="15">
        <f t="shared" si="63"/>
        <v>0</v>
      </c>
      <c r="I272" s="31"/>
      <c r="K272" s="15">
        <f t="shared" si="65"/>
        <v>2179.5386571711833</v>
      </c>
    </row>
    <row r="273" spans="1:11" ht="13.5" customHeight="1" x14ac:dyDescent="0.25">
      <c r="A273" s="2"/>
      <c r="B273" s="2" t="s">
        <v>29</v>
      </c>
      <c r="C273" s="6">
        <v>0</v>
      </c>
      <c r="D273" s="6">
        <v>0</v>
      </c>
      <c r="E273" s="6">
        <f t="shared" si="62"/>
        <v>0</v>
      </c>
      <c r="F273" s="6">
        <v>0</v>
      </c>
      <c r="G273" s="15">
        <f t="shared" si="64"/>
        <v>307699.57513004937</v>
      </c>
      <c r="H273" s="15">
        <f t="shared" si="63"/>
        <v>0</v>
      </c>
      <c r="I273" s="31"/>
      <c r="K273" s="15">
        <f t="shared" si="65"/>
        <v>2179.5386571711833</v>
      </c>
    </row>
    <row r="274" spans="1:11" ht="13.5" customHeight="1" x14ac:dyDescent="0.25">
      <c r="A274" s="2"/>
      <c r="B274" s="2" t="s">
        <v>30</v>
      </c>
      <c r="C274" s="6">
        <v>0</v>
      </c>
      <c r="D274" s="6">
        <v>0</v>
      </c>
      <c r="E274" s="6">
        <f t="shared" si="62"/>
        <v>0</v>
      </c>
      <c r="F274" s="6">
        <v>0</v>
      </c>
      <c r="G274" s="15">
        <f t="shared" si="64"/>
        <v>307699.57513004937</v>
      </c>
      <c r="H274" s="15">
        <f t="shared" si="63"/>
        <v>0</v>
      </c>
      <c r="I274" s="31"/>
      <c r="K274" s="15">
        <f t="shared" si="65"/>
        <v>2179.5386571711833</v>
      </c>
    </row>
    <row r="275" spans="1:11" ht="13.5" customHeight="1" x14ac:dyDescent="0.25">
      <c r="A275" s="2"/>
      <c r="B275" s="2" t="s">
        <v>31</v>
      </c>
      <c r="C275" s="6">
        <v>0</v>
      </c>
      <c r="D275" s="6">
        <v>0</v>
      </c>
      <c r="E275" s="6">
        <f t="shared" si="62"/>
        <v>0</v>
      </c>
      <c r="F275" s="6">
        <v>0</v>
      </c>
      <c r="G275" s="15">
        <f t="shared" si="64"/>
        <v>307699.57513004937</v>
      </c>
      <c r="H275" s="15">
        <f t="shared" si="63"/>
        <v>0</v>
      </c>
      <c r="I275" s="31"/>
      <c r="K275" s="15">
        <f t="shared" si="65"/>
        <v>2179.5386571711833</v>
      </c>
    </row>
    <row r="276" spans="1:11" ht="13.5" customHeight="1" x14ac:dyDescent="0.25">
      <c r="A276" s="2"/>
      <c r="B276" s="2" t="s">
        <v>32</v>
      </c>
      <c r="C276" s="6">
        <v>0</v>
      </c>
      <c r="D276" s="6">
        <v>0</v>
      </c>
      <c r="E276" s="6">
        <f t="shared" si="62"/>
        <v>0</v>
      </c>
      <c r="F276" s="6">
        <v>0</v>
      </c>
      <c r="G276" s="15">
        <f t="shared" si="64"/>
        <v>307699.57513004937</v>
      </c>
      <c r="H276" s="15">
        <f t="shared" si="63"/>
        <v>0</v>
      </c>
      <c r="I276" s="31"/>
      <c r="K276" s="15">
        <f t="shared" si="65"/>
        <v>2179.5386571711833</v>
      </c>
    </row>
    <row r="277" spans="1:11" ht="13.5" customHeight="1" x14ac:dyDescent="0.25">
      <c r="A277" s="2"/>
      <c r="B277" s="2" t="s">
        <v>33</v>
      </c>
      <c r="C277" s="6">
        <v>0</v>
      </c>
      <c r="D277" s="6">
        <v>0</v>
      </c>
      <c r="E277" s="6">
        <f t="shared" si="62"/>
        <v>0</v>
      </c>
      <c r="F277" s="6">
        <v>0</v>
      </c>
      <c r="G277" s="15">
        <f t="shared" si="64"/>
        <v>307699.57513004937</v>
      </c>
      <c r="H277" s="15">
        <f t="shared" si="63"/>
        <v>0</v>
      </c>
      <c r="I277" s="31"/>
      <c r="K277" s="15">
        <f t="shared" si="65"/>
        <v>2179.5386571711833</v>
      </c>
    </row>
    <row r="278" spans="1:11" ht="13.5" customHeight="1" x14ac:dyDescent="0.25">
      <c r="A278" s="2"/>
      <c r="B278" s="2" t="s">
        <v>17</v>
      </c>
      <c r="C278" s="6">
        <v>0</v>
      </c>
      <c r="D278" s="6">
        <v>0</v>
      </c>
      <c r="E278" s="6">
        <f t="shared" si="62"/>
        <v>0</v>
      </c>
      <c r="F278" s="6">
        <v>0</v>
      </c>
      <c r="G278" s="15">
        <f t="shared" si="64"/>
        <v>307699.57513004937</v>
      </c>
      <c r="H278" s="15">
        <f t="shared" si="63"/>
        <v>0</v>
      </c>
      <c r="I278" s="31"/>
      <c r="K278" s="15">
        <f t="shared" si="65"/>
        <v>2179.5386571711833</v>
      </c>
    </row>
    <row r="279" spans="1:11" ht="13.5" customHeight="1" x14ac:dyDescent="0.25">
      <c r="A279" s="2"/>
      <c r="B279" s="2" t="s">
        <v>18</v>
      </c>
      <c r="C279" s="6">
        <v>0</v>
      </c>
      <c r="D279" s="6">
        <v>0</v>
      </c>
      <c r="E279" s="6">
        <f t="shared" si="62"/>
        <v>0</v>
      </c>
      <c r="F279" s="6">
        <v>0</v>
      </c>
      <c r="G279" s="15">
        <f t="shared" si="64"/>
        <v>307699.57513004937</v>
      </c>
      <c r="H279" s="15">
        <f t="shared" si="63"/>
        <v>0</v>
      </c>
      <c r="I279" s="31"/>
      <c r="K279" s="15">
        <f t="shared" si="65"/>
        <v>2179.5386571711833</v>
      </c>
    </row>
    <row r="280" spans="1:11" ht="13.5" customHeight="1" x14ac:dyDescent="0.25">
      <c r="A280" s="2"/>
      <c r="B280" s="2" t="s">
        <v>19</v>
      </c>
      <c r="C280" s="6">
        <v>0</v>
      </c>
      <c r="D280" s="6">
        <v>0</v>
      </c>
      <c r="E280" s="6">
        <f t="shared" si="62"/>
        <v>0</v>
      </c>
      <c r="F280" s="6">
        <v>0</v>
      </c>
      <c r="G280" s="15">
        <f t="shared" si="64"/>
        <v>307699.57513004937</v>
      </c>
      <c r="H280" s="15">
        <f t="shared" si="63"/>
        <v>0</v>
      </c>
      <c r="I280" s="31"/>
      <c r="K280" s="15">
        <f t="shared" si="65"/>
        <v>2179.5386571711833</v>
      </c>
    </row>
    <row r="281" spans="1:11" ht="13.5" customHeight="1" x14ac:dyDescent="0.25">
      <c r="A281" s="2"/>
      <c r="B281" s="2" t="s">
        <v>20</v>
      </c>
      <c r="C281" s="6">
        <v>0</v>
      </c>
      <c r="D281" s="6">
        <v>0</v>
      </c>
      <c r="E281" s="6">
        <f t="shared" si="62"/>
        <v>0</v>
      </c>
      <c r="F281" s="6">
        <v>0</v>
      </c>
      <c r="G281" s="15">
        <f t="shared" si="64"/>
        <v>307699.57513004937</v>
      </c>
      <c r="H281" s="15">
        <f t="shared" si="63"/>
        <v>0</v>
      </c>
      <c r="I281" s="31"/>
      <c r="K281" s="15">
        <f t="shared" si="65"/>
        <v>2179.5386571711833</v>
      </c>
    </row>
    <row r="282" spans="1:11" ht="13.5" customHeight="1" x14ac:dyDescent="0.25">
      <c r="A282" s="2"/>
      <c r="B282" s="2" t="s">
        <v>21</v>
      </c>
      <c r="C282" s="6">
        <v>0</v>
      </c>
      <c r="D282" s="6">
        <v>0</v>
      </c>
      <c r="E282" s="6">
        <f t="shared" si="62"/>
        <v>0</v>
      </c>
      <c r="F282" s="6">
        <v>0</v>
      </c>
      <c r="G282" s="15">
        <f t="shared" si="64"/>
        <v>307699.57513004937</v>
      </c>
      <c r="H282" s="15">
        <f t="shared" si="63"/>
        <v>0</v>
      </c>
      <c r="K282" s="15">
        <f t="shared" si="65"/>
        <v>2179.5386571711833</v>
      </c>
    </row>
    <row r="283" spans="1:11" ht="13.5" customHeight="1" x14ac:dyDescent="0.25">
      <c r="A283" s="2"/>
      <c r="B283" s="7" t="s">
        <v>22</v>
      </c>
      <c r="C283" s="8">
        <f>SUM(C270:C282)</f>
        <v>0</v>
      </c>
      <c r="D283" s="9" t="s">
        <v>23</v>
      </c>
      <c r="E283" s="8">
        <f>SUM(E270:E282)</f>
        <v>0</v>
      </c>
      <c r="F283" s="8">
        <f>SUM(F270:F282)</f>
        <v>0</v>
      </c>
      <c r="G283" s="30">
        <f>SUM(G270:G282)</f>
        <v>4000094.4766906407</v>
      </c>
      <c r="H283" s="30">
        <f>SUM(H270:H282)</f>
        <v>0</v>
      </c>
      <c r="I283" s="38">
        <f>H268/12</f>
        <v>7.0833333333333338E-3</v>
      </c>
      <c r="J283" s="23"/>
      <c r="K283" s="30">
        <f>SUM(K270:K282)</f>
        <v>28334.002543225375</v>
      </c>
    </row>
    <row r="284" spans="1:11" ht="13.5" customHeight="1" x14ac:dyDescent="0.25">
      <c r="A284" s="2"/>
      <c r="B284" s="2"/>
      <c r="C284" s="2"/>
      <c r="D284" s="2"/>
      <c r="E284" s="2"/>
      <c r="F284" s="2"/>
      <c r="G284" s="15"/>
      <c r="H284" s="15"/>
      <c r="I284" s="31"/>
      <c r="K284" s="15"/>
    </row>
    <row r="285" spans="1:11" ht="13.5" customHeight="1" x14ac:dyDescent="0.25">
      <c r="A285" s="2"/>
      <c r="B285" s="2" t="s">
        <v>24</v>
      </c>
      <c r="C285" s="10">
        <f>G283*I283</f>
        <v>28334.002543225375</v>
      </c>
      <c r="D285" s="2"/>
      <c r="E285" s="2"/>
      <c r="F285" s="2" t="s">
        <v>25</v>
      </c>
      <c r="G285" s="73">
        <f>$C285+$H283</f>
        <v>28334.002543225375</v>
      </c>
      <c r="H285" s="15"/>
      <c r="I285" s="15">
        <f>SUM($I$14,$G$33,$G$52,$G$72,$G$92,$G$112,$G$131,$G$150,$G$169,$G$188,$G$207,$G$226,$G$245,$G$265,$G$285)</f>
        <v>336033.57767327473</v>
      </c>
      <c r="J285" s="143" t="str">
        <f>IF($K283=$C285,"Intt OK","Intt CHECK IT")</f>
        <v>Intt OK</v>
      </c>
      <c r="K285" s="15"/>
    </row>
    <row r="286" spans="1:11" ht="13.5" customHeight="1" x14ac:dyDescent="0.25">
      <c r="I286" s="135" t="str">
        <f>IF($I285=$G290,"OK","CHECK IT")</f>
        <v>OK</v>
      </c>
      <c r="J286" s="2"/>
    </row>
    <row r="287" spans="1:11" ht="13.5" customHeight="1" x14ac:dyDescent="0.25">
      <c r="A287" s="2"/>
      <c r="B287" s="438" t="s">
        <v>2</v>
      </c>
      <c r="C287" s="438"/>
      <c r="D287" s="438"/>
      <c r="E287" s="438" t="s">
        <v>3</v>
      </c>
      <c r="F287" s="438"/>
      <c r="G287" s="66" t="s">
        <v>4</v>
      </c>
      <c r="H287" s="137" t="s">
        <v>50</v>
      </c>
      <c r="I287" s="38"/>
      <c r="J287" s="2"/>
    </row>
    <row r="288" spans="1:11" ht="13.5" customHeight="1" x14ac:dyDescent="0.25">
      <c r="A288" s="2"/>
      <c r="B288" s="439" t="s">
        <v>152</v>
      </c>
      <c r="C288" s="439"/>
      <c r="D288" s="439"/>
      <c r="E288" s="439" t="s">
        <v>153</v>
      </c>
      <c r="F288" s="439"/>
      <c r="G288" s="67" t="s">
        <v>54</v>
      </c>
      <c r="H288" s="70" t="s">
        <v>40</v>
      </c>
      <c r="I288" s="45"/>
      <c r="J288" s="2"/>
    </row>
    <row r="289" spans="1:11" ht="13.5" customHeight="1" x14ac:dyDescent="0.25">
      <c r="A289" s="2"/>
      <c r="B289" s="3" t="s">
        <v>9</v>
      </c>
      <c r="C289" s="5" t="s">
        <v>10</v>
      </c>
      <c r="D289" s="3" t="s">
        <v>11</v>
      </c>
      <c r="E289" s="5" t="s">
        <v>12</v>
      </c>
      <c r="F289" s="3" t="s">
        <v>13</v>
      </c>
      <c r="G289" s="68" t="s">
        <v>14</v>
      </c>
      <c r="H289" s="66" t="s">
        <v>15</v>
      </c>
      <c r="I289" s="3" t="s">
        <v>16</v>
      </c>
      <c r="J289" s="2"/>
    </row>
    <row r="290" spans="1:11" ht="13.5" customHeight="1" x14ac:dyDescent="0.25">
      <c r="A290" s="2"/>
      <c r="B290" s="2" t="s">
        <v>27</v>
      </c>
      <c r="C290" s="6">
        <v>0</v>
      </c>
      <c r="D290" s="6">
        <v>0</v>
      </c>
      <c r="E290" s="6">
        <f t="shared" ref="E290:E297" si="66">$C290*8.33%</f>
        <v>0</v>
      </c>
      <c r="F290" s="6">
        <v>0</v>
      </c>
      <c r="G290" s="15">
        <f>$G$14+$G$33+$G$52+$G$72+$G$92+$G$112+$G$131+$G$150+$G$169+$G$188+$G$207+$G$226+$G$245+$G$265+$G$285</f>
        <v>336033.57767327473</v>
      </c>
      <c r="H290" s="15">
        <f t="shared" ref="H290:H297" si="67">$E290-$F290</f>
        <v>0</v>
      </c>
      <c r="I290" s="31"/>
      <c r="K290" s="15">
        <f>(G290)*($H$288/12)</f>
        <v>2660.2658232467584</v>
      </c>
    </row>
    <row r="291" spans="1:11" ht="13.5" customHeight="1" x14ac:dyDescent="0.25">
      <c r="A291" s="2"/>
      <c r="B291" s="2" t="s">
        <v>28</v>
      </c>
      <c r="C291" s="6">
        <v>0</v>
      </c>
      <c r="D291" s="6">
        <v>0</v>
      </c>
      <c r="E291" s="6">
        <f t="shared" si="66"/>
        <v>0</v>
      </c>
      <c r="F291" s="6">
        <v>0</v>
      </c>
      <c r="G291" s="15">
        <f>$G290+$H290</f>
        <v>336033.57767327473</v>
      </c>
      <c r="H291" s="15">
        <f t="shared" si="67"/>
        <v>0</v>
      </c>
      <c r="I291" s="31"/>
      <c r="K291" s="15">
        <f t="shared" ref="K291:K297" si="68">(G291)*($H$288/12)</f>
        <v>2660.2658232467584</v>
      </c>
    </row>
    <row r="292" spans="1:11" ht="13.5" customHeight="1" x14ac:dyDescent="0.25">
      <c r="A292" s="2"/>
      <c r="B292" s="2" t="s">
        <v>29</v>
      </c>
      <c r="C292" s="6">
        <v>0</v>
      </c>
      <c r="D292" s="6">
        <v>0</v>
      </c>
      <c r="E292" s="6">
        <f t="shared" si="66"/>
        <v>0</v>
      </c>
      <c r="F292" s="6">
        <v>0</v>
      </c>
      <c r="G292" s="15">
        <f t="shared" ref="G292:G297" si="69">$G291+$H291</f>
        <v>336033.57767327473</v>
      </c>
      <c r="H292" s="15">
        <f t="shared" si="67"/>
        <v>0</v>
      </c>
      <c r="I292" s="31"/>
      <c r="K292" s="15">
        <f t="shared" si="68"/>
        <v>2660.2658232467584</v>
      </c>
    </row>
    <row r="293" spans="1:11" ht="13.5" customHeight="1" x14ac:dyDescent="0.25">
      <c r="A293" s="2"/>
      <c r="B293" s="2" t="s">
        <v>30</v>
      </c>
      <c r="C293" s="6">
        <v>0</v>
      </c>
      <c r="D293" s="6">
        <v>0</v>
      </c>
      <c r="E293" s="6">
        <f t="shared" si="66"/>
        <v>0</v>
      </c>
      <c r="F293" s="6">
        <v>0</v>
      </c>
      <c r="G293" s="15">
        <f t="shared" si="69"/>
        <v>336033.57767327473</v>
      </c>
      <c r="H293" s="15">
        <f t="shared" si="67"/>
        <v>0</v>
      </c>
      <c r="I293" s="31"/>
      <c r="K293" s="15">
        <f t="shared" si="68"/>
        <v>2660.2658232467584</v>
      </c>
    </row>
    <row r="294" spans="1:11" ht="13.5" customHeight="1" x14ac:dyDescent="0.25">
      <c r="A294" s="2"/>
      <c r="B294" s="2" t="s">
        <v>31</v>
      </c>
      <c r="C294" s="6">
        <v>0</v>
      </c>
      <c r="D294" s="6">
        <v>0</v>
      </c>
      <c r="E294" s="6">
        <f t="shared" si="66"/>
        <v>0</v>
      </c>
      <c r="F294" s="6">
        <v>0</v>
      </c>
      <c r="G294" s="15">
        <f t="shared" si="69"/>
        <v>336033.57767327473</v>
      </c>
      <c r="H294" s="15">
        <f t="shared" si="67"/>
        <v>0</v>
      </c>
      <c r="I294" s="31"/>
      <c r="K294" s="15">
        <f t="shared" si="68"/>
        <v>2660.2658232467584</v>
      </c>
    </row>
    <row r="295" spans="1:11" ht="13.5" customHeight="1" x14ac:dyDescent="0.25">
      <c r="A295" s="2"/>
      <c r="B295" s="2" t="s">
        <v>32</v>
      </c>
      <c r="C295" s="6">
        <v>0</v>
      </c>
      <c r="D295" s="6">
        <v>0</v>
      </c>
      <c r="E295" s="6">
        <f t="shared" si="66"/>
        <v>0</v>
      </c>
      <c r="F295" s="6">
        <v>0</v>
      </c>
      <c r="G295" s="15">
        <f t="shared" si="69"/>
        <v>336033.57767327473</v>
      </c>
      <c r="H295" s="15">
        <f t="shared" si="67"/>
        <v>0</v>
      </c>
      <c r="I295" s="31"/>
      <c r="K295" s="15">
        <f t="shared" si="68"/>
        <v>2660.2658232467584</v>
      </c>
    </row>
    <row r="296" spans="1:11" ht="13.5" customHeight="1" x14ac:dyDescent="0.25">
      <c r="A296" s="2"/>
      <c r="B296" s="2" t="s">
        <v>33</v>
      </c>
      <c r="C296" s="6">
        <v>0</v>
      </c>
      <c r="D296" s="6">
        <v>0</v>
      </c>
      <c r="E296" s="6">
        <f t="shared" si="66"/>
        <v>0</v>
      </c>
      <c r="F296" s="6">
        <v>0</v>
      </c>
      <c r="G296" s="15">
        <f t="shared" si="69"/>
        <v>336033.57767327473</v>
      </c>
      <c r="H296" s="15">
        <f t="shared" si="67"/>
        <v>0</v>
      </c>
      <c r="I296" s="31"/>
      <c r="K296" s="15">
        <f t="shared" si="68"/>
        <v>2660.2658232467584</v>
      </c>
    </row>
    <row r="297" spans="1:11" ht="13.5" customHeight="1" x14ac:dyDescent="0.25">
      <c r="A297" s="2"/>
      <c r="B297" s="2" t="s">
        <v>17</v>
      </c>
      <c r="C297" s="6">
        <v>0</v>
      </c>
      <c r="D297" s="6">
        <v>0</v>
      </c>
      <c r="E297" s="6">
        <f t="shared" si="66"/>
        <v>0</v>
      </c>
      <c r="F297" s="6">
        <v>0</v>
      </c>
      <c r="G297" s="15">
        <f t="shared" si="69"/>
        <v>336033.57767327473</v>
      </c>
      <c r="H297" s="15">
        <f t="shared" si="67"/>
        <v>0</v>
      </c>
      <c r="I297" s="31"/>
      <c r="K297" s="15">
        <f t="shared" si="68"/>
        <v>2660.2658232467584</v>
      </c>
    </row>
    <row r="298" spans="1:11" ht="13.5" customHeight="1" x14ac:dyDescent="0.25">
      <c r="A298" s="2"/>
      <c r="B298" s="2" t="s">
        <v>54</v>
      </c>
      <c r="C298" s="8">
        <f>SUM(C290:C297)</f>
        <v>0</v>
      </c>
      <c r="D298" s="9" t="s">
        <v>23</v>
      </c>
      <c r="E298" s="8">
        <f>SUM(E290:E297)</f>
        <v>0</v>
      </c>
      <c r="F298" s="8">
        <f>SUM(F290:F297)</f>
        <v>0</v>
      </c>
      <c r="G298" s="30">
        <f>SUM(G290:G297)</f>
        <v>2688268.6213861979</v>
      </c>
      <c r="H298" s="30">
        <f>SUM(H290:H297)</f>
        <v>0</v>
      </c>
      <c r="I298" s="38">
        <f>H288/12</f>
        <v>7.9166666666666673E-3</v>
      </c>
      <c r="J298" s="23"/>
      <c r="K298" s="30">
        <f>SUM(K290:K297)</f>
        <v>21282.126585974067</v>
      </c>
    </row>
    <row r="299" spans="1:11" ht="13.5" customHeight="1" x14ac:dyDescent="0.25">
      <c r="A299" s="2"/>
      <c r="B299" s="2"/>
      <c r="C299" s="2"/>
      <c r="D299" s="2"/>
      <c r="E299" s="2"/>
      <c r="F299" s="2"/>
      <c r="G299" s="15"/>
      <c r="H299" s="15"/>
      <c r="I299" s="31"/>
      <c r="K299" s="15"/>
    </row>
    <row r="300" spans="1:11" ht="13.5" customHeight="1" x14ac:dyDescent="0.25">
      <c r="A300" s="2"/>
      <c r="B300" s="2" t="s">
        <v>24</v>
      </c>
      <c r="C300" s="10">
        <f>G298*I298</f>
        <v>21282.126585974067</v>
      </c>
      <c r="D300" s="2"/>
      <c r="E300" s="2"/>
      <c r="F300" s="2" t="s">
        <v>25</v>
      </c>
      <c r="G300" s="73">
        <f>$C300+$H298</f>
        <v>21282.126585974067</v>
      </c>
      <c r="H300" s="15"/>
      <c r="I300" s="15">
        <f>SUM($I$14,$G$33,$G$52,$G$72,$G$92,$G$112,$G$131,$G$150,$G$169,$G$188,$G$207,$G$226,$G$245,$G$265,$G$285,$G$300)</f>
        <v>357315.7042592488</v>
      </c>
      <c r="J300" s="143" t="str">
        <f>IF($K298=$C300,"Intt OK","Intt CHECK IT")</f>
        <v>Intt OK</v>
      </c>
      <c r="K300" s="15"/>
    </row>
    <row r="301" spans="1:11" ht="12.75" customHeight="1" x14ac:dyDescent="0.25">
      <c r="I301" s="135" t="s">
        <v>54</v>
      </c>
      <c r="J301" s="2"/>
    </row>
    <row r="303" spans="1:11" x14ac:dyDescent="0.25">
      <c r="A303" s="2" t="s">
        <v>54</v>
      </c>
      <c r="B303" s="2" t="s">
        <v>61</v>
      </c>
      <c r="C303" s="138">
        <f>G14+G33+G52+G72+G92+G112+G131+G150+G169+G188+G207+G226+G245+G265+G285+G300</f>
        <v>357315.7042592488</v>
      </c>
    </row>
    <row r="304" spans="1:11" ht="24" thickBot="1" x14ac:dyDescent="0.3">
      <c r="B304" s="453" t="s">
        <v>191</v>
      </c>
      <c r="C304" s="453"/>
      <c r="D304" s="453"/>
      <c r="E304" s="453"/>
      <c r="F304" s="453"/>
      <c r="G304" s="453"/>
      <c r="H304" s="453"/>
      <c r="I304" s="453"/>
      <c r="J304" s="453"/>
      <c r="K304" s="453"/>
    </row>
    <row r="305" spans="1:11" ht="31.5" thickBot="1" x14ac:dyDescent="0.3">
      <c r="A305" s="142" t="s">
        <v>126</v>
      </c>
      <c r="B305" s="92" t="s">
        <v>185</v>
      </c>
      <c r="C305" s="93" t="s">
        <v>192</v>
      </c>
      <c r="D305" s="98" t="s">
        <v>23</v>
      </c>
      <c r="E305" s="94"/>
      <c r="F305" s="95" t="s">
        <v>120</v>
      </c>
      <c r="G305" s="96">
        <f>SUM(G14,G33,G52,G72,G92,G112,G131,G150,G169,G188,G207,G226,G245,G265,G285,G300)</f>
        <v>357315.7042592488</v>
      </c>
      <c r="H305" s="97" t="str">
        <f>IF(AND($C303=$G305),"OK",IF(AND($G305=#REF!),"OK","CHECK IT"))</f>
        <v>OK</v>
      </c>
      <c r="I305" s="98"/>
      <c r="J305" s="144"/>
      <c r="K305" s="99" t="s">
        <v>127</v>
      </c>
    </row>
    <row r="306" spans="1:11" x14ac:dyDescent="0.25">
      <c r="A306" s="100"/>
      <c r="B306" s="101"/>
      <c r="C306" s="102" t="s">
        <v>193</v>
      </c>
      <c r="D306" s="198" t="s">
        <v>152</v>
      </c>
      <c r="E306" s="198"/>
      <c r="F306" s="105"/>
      <c r="G306" s="106"/>
      <c r="H306" s="107">
        <f>C303-G305</f>
        <v>0</v>
      </c>
      <c r="I306" s="42" t="s">
        <v>54</v>
      </c>
      <c r="J306" s="18"/>
      <c r="K306" s="108"/>
    </row>
    <row r="307" spans="1:11" x14ac:dyDescent="0.25">
      <c r="A307" s="109"/>
      <c r="B307" s="102"/>
      <c r="C307" s="102" t="s">
        <v>194</v>
      </c>
      <c r="D307" s="198" t="s">
        <v>200</v>
      </c>
      <c r="E307" s="104"/>
      <c r="F307" s="110"/>
      <c r="G307" s="102"/>
      <c r="H307" s="111"/>
      <c r="I307" s="112"/>
      <c r="J307" s="18"/>
      <c r="K307" s="108"/>
    </row>
    <row r="308" spans="1:11" ht="36" x14ac:dyDescent="0.25">
      <c r="A308" s="113"/>
      <c r="B308" s="114"/>
      <c r="C308" s="115" t="s">
        <v>156</v>
      </c>
      <c r="D308" s="116"/>
      <c r="E308" s="115" t="s">
        <v>157</v>
      </c>
      <c r="F308" s="115" t="s">
        <v>158</v>
      </c>
      <c r="G308" s="117"/>
      <c r="H308" s="115" t="s">
        <v>159</v>
      </c>
      <c r="I308" s="118"/>
      <c r="J308" s="145"/>
      <c r="K308" s="119" t="s">
        <v>160</v>
      </c>
    </row>
    <row r="309" spans="1:11" x14ac:dyDescent="0.25">
      <c r="A309" s="120"/>
      <c r="B309" s="59"/>
      <c r="C309" s="121">
        <f>SUM(C12,C31,C50,C70,C90,C110,C129,C148,C167,C186,C205,C224,C243,C263,C283,C298)</f>
        <v>3144379</v>
      </c>
      <c r="D309" s="7"/>
      <c r="E309" s="121">
        <f>SUM(E12,E31,E50,E70,E90,E110,E129,E148,E167,E186,E205,E224,E243,E263,E283,E298)</f>
        <v>261926.77069999999</v>
      </c>
      <c r="F309" s="121">
        <f>SUM(F12,F31,F50,F70,F90,F110,F129,F148,F167,F186,F205,F224,F243,F263,F283,F298)</f>
        <v>77374</v>
      </c>
      <c r="G309" s="30"/>
      <c r="H309" s="121">
        <f>SUM(H12,H31,H50,H70,H90,H110,H129,H148,H167,H186,H205,H224,H243,H263,H283,H298)</f>
        <v>184552.77069999999</v>
      </c>
      <c r="I309" s="9"/>
      <c r="J309" s="145"/>
      <c r="K309" s="190">
        <f>SUM(K12,K31,K50,K70,K90,K110,K129,K148,K167,K186,K205,K224,K243,K263,K283,K298)</f>
        <v>172762.93355924889</v>
      </c>
    </row>
    <row r="310" spans="1:11" ht="24" thickBot="1" x14ac:dyDescent="0.3">
      <c r="A310" s="120"/>
      <c r="B310" s="59"/>
      <c r="C310" s="59"/>
      <c r="D310" s="59"/>
      <c r="E310" s="62">
        <f>$C309*8.33%</f>
        <v>261926.77069999999</v>
      </c>
      <c r="F310" s="59"/>
      <c r="G310" s="42"/>
      <c r="H310" s="62">
        <f>$E310-$F309</f>
        <v>184552.77069999999</v>
      </c>
      <c r="I310" s="122"/>
      <c r="J310" s="18"/>
      <c r="K310" s="108"/>
    </row>
    <row r="311" spans="1:11" ht="24" thickBot="1" x14ac:dyDescent="0.3">
      <c r="A311" s="120"/>
      <c r="B311" s="59"/>
      <c r="C311" s="59"/>
      <c r="D311" s="59"/>
      <c r="E311" s="123" t="str">
        <f>IF($E309=$E310,"OK","CHECK IT")</f>
        <v>OK</v>
      </c>
      <c r="F311" s="62"/>
      <c r="G311" s="42"/>
      <c r="H311" s="123" t="str">
        <f>IF($H309=$H310,"OK","CHECK IT")</f>
        <v>OK</v>
      </c>
      <c r="I311" s="41" t="s">
        <v>54</v>
      </c>
      <c r="K311" s="108" t="s">
        <v>54</v>
      </c>
    </row>
    <row r="312" spans="1:11" ht="27" thickBot="1" x14ac:dyDescent="0.3">
      <c r="A312" s="124"/>
      <c r="B312" s="59"/>
      <c r="C312" s="125"/>
      <c r="D312" s="125"/>
      <c r="E312" s="107">
        <f>$E309-$E310</f>
        <v>0</v>
      </c>
      <c r="F312" s="126"/>
      <c r="G312" s="126"/>
      <c r="H312" s="107">
        <f>$H309-$H310</f>
        <v>0</v>
      </c>
      <c r="K312" s="108"/>
    </row>
    <row r="313" spans="1:11" ht="24.75" thickBot="1" x14ac:dyDescent="0.3">
      <c r="A313" s="127"/>
      <c r="B313" s="104"/>
      <c r="C313" s="115" t="s">
        <v>160</v>
      </c>
      <c r="D313" s="104"/>
      <c r="E313" s="104"/>
      <c r="F313" s="104"/>
      <c r="G313" s="128"/>
      <c r="H313" s="128"/>
      <c r="I313" s="112"/>
      <c r="J313" s="140" t="str">
        <f>IF($C307=$K302,"Intt OK","Intt CHECK IT")</f>
        <v>Intt CHECK IT</v>
      </c>
      <c r="K313" s="129"/>
    </row>
    <row r="314" spans="1:11" ht="31.5" thickBot="1" x14ac:dyDescent="0.3">
      <c r="A314" s="142" t="s">
        <v>128</v>
      </c>
      <c r="B314" s="130"/>
      <c r="C314" s="131">
        <f>SUM(C14,C33,C52,C72,C92,C112,C131,C150,C169,C188,C207,C226,C245,C265,C285,C300)</f>
        <v>172762.93355924886</v>
      </c>
      <c r="D314" s="130"/>
      <c r="E314" s="182" t="s">
        <v>139</v>
      </c>
      <c r="F314" s="181" t="str">
        <f>IF(G305=(H309+K309),"OK", "False")</f>
        <v>OK</v>
      </c>
      <c r="G314" s="181"/>
      <c r="H314" s="132"/>
      <c r="I314" s="133"/>
      <c r="J314" s="141">
        <f>$C314-$K309</f>
        <v>0</v>
      </c>
      <c r="K314" s="134"/>
    </row>
    <row r="317" spans="1:11" ht="75" customHeight="1" x14ac:dyDescent="0.25">
      <c r="B317" s="353" t="s">
        <v>245</v>
      </c>
      <c r="C317" s="353" t="s">
        <v>246</v>
      </c>
      <c r="D317" s="353" t="s">
        <v>247</v>
      </c>
      <c r="E317" s="353" t="s">
        <v>248</v>
      </c>
      <c r="F317" s="353" t="s">
        <v>249</v>
      </c>
      <c r="G317" s="353" t="s">
        <v>250</v>
      </c>
      <c r="H317" s="353" t="s">
        <v>251</v>
      </c>
      <c r="I317" s="353" t="s">
        <v>252</v>
      </c>
      <c r="J317" s="353" t="s">
        <v>253</v>
      </c>
    </row>
    <row r="318" spans="1:11" x14ac:dyDescent="0.25">
      <c r="B318" s="354" t="s">
        <v>268</v>
      </c>
      <c r="C318" s="355" t="s">
        <v>255</v>
      </c>
      <c r="D318" s="12">
        <v>0</v>
      </c>
      <c r="E318" s="356">
        <f>SUM(D318*8.33%)</f>
        <v>0</v>
      </c>
      <c r="F318" s="356">
        <f>SUM(D318-G318)*1.16%</f>
        <v>0</v>
      </c>
      <c r="G318" s="354">
        <v>0</v>
      </c>
      <c r="H318" s="356">
        <f>SUM(E318-G318)</f>
        <v>0</v>
      </c>
      <c r="I318" s="361">
        <f>SUM(H318*12%/12)</f>
        <v>0</v>
      </c>
      <c r="J318" s="354"/>
      <c r="K318"/>
    </row>
    <row r="319" spans="1:11" x14ac:dyDescent="0.25">
      <c r="B319" s="354" t="s">
        <v>268</v>
      </c>
      <c r="C319" s="355">
        <v>35034</v>
      </c>
      <c r="D319" s="6">
        <v>3970</v>
      </c>
      <c r="E319" s="358">
        <f>SUM(D319*8.33%)</f>
        <v>330.70100000000002</v>
      </c>
      <c r="F319" s="356">
        <v>0</v>
      </c>
      <c r="G319" s="358">
        <v>330.70100000000002</v>
      </c>
      <c r="H319" s="356">
        <f t="shared" ref="H319:H382" si="70">SUM(E319-G319)</f>
        <v>0</v>
      </c>
      <c r="I319" s="354"/>
      <c r="J319" s="359"/>
      <c r="K319"/>
    </row>
    <row r="320" spans="1:11" x14ac:dyDescent="0.25">
      <c r="B320" s="354" t="s">
        <v>268</v>
      </c>
      <c r="C320" s="355">
        <v>35065</v>
      </c>
      <c r="D320" s="6">
        <v>8325</v>
      </c>
      <c r="E320" s="358">
        <f t="shared" ref="E320:E383" si="71">SUM(D320*8.33%)</f>
        <v>693.47249999999997</v>
      </c>
      <c r="F320" s="356">
        <v>0</v>
      </c>
      <c r="G320" s="358">
        <v>417</v>
      </c>
      <c r="H320" s="356">
        <f t="shared" si="70"/>
        <v>276.47249999999997</v>
      </c>
      <c r="I320" s="354"/>
      <c r="J320" s="359"/>
      <c r="K320"/>
    </row>
    <row r="321" spans="2:11" x14ac:dyDescent="0.25">
      <c r="B321" s="354" t="s">
        <v>268</v>
      </c>
      <c r="C321" s="355">
        <v>35096</v>
      </c>
      <c r="D321" s="6">
        <v>8325</v>
      </c>
      <c r="E321" s="358">
        <f t="shared" si="71"/>
        <v>693.47249999999997</v>
      </c>
      <c r="F321" s="356">
        <v>0</v>
      </c>
      <c r="G321" s="358">
        <v>417</v>
      </c>
      <c r="H321" s="356">
        <f t="shared" si="70"/>
        <v>276.47249999999997</v>
      </c>
      <c r="I321" s="354"/>
      <c r="J321" s="359"/>
      <c r="K321"/>
    </row>
    <row r="322" spans="2:11" x14ac:dyDescent="0.25">
      <c r="B322" s="354" t="s">
        <v>268</v>
      </c>
      <c r="C322" s="355">
        <v>35125</v>
      </c>
      <c r="D322" s="6">
        <v>8325</v>
      </c>
      <c r="E322" s="358">
        <f t="shared" si="71"/>
        <v>693.47249999999997</v>
      </c>
      <c r="F322" s="356">
        <v>0</v>
      </c>
      <c r="G322" s="358">
        <v>417</v>
      </c>
      <c r="H322" s="356">
        <f t="shared" si="70"/>
        <v>276.47249999999997</v>
      </c>
      <c r="I322" s="354"/>
      <c r="J322" s="360">
        <v>12</v>
      </c>
      <c r="K322" s="370">
        <f>SUM(D319:D322)</f>
        <v>28945</v>
      </c>
    </row>
    <row r="323" spans="2:11" x14ac:dyDescent="0.25">
      <c r="B323" s="354" t="s">
        <v>268</v>
      </c>
      <c r="C323" s="355">
        <v>35156</v>
      </c>
      <c r="D323" s="6">
        <v>8325</v>
      </c>
      <c r="E323" s="358">
        <f t="shared" si="71"/>
        <v>693.47249999999997</v>
      </c>
      <c r="F323" s="356">
        <v>0</v>
      </c>
      <c r="G323" s="358">
        <v>417</v>
      </c>
      <c r="H323" s="356">
        <f t="shared" si="70"/>
        <v>276.47249999999997</v>
      </c>
      <c r="I323" s="354"/>
      <c r="J323" s="359"/>
      <c r="K323"/>
    </row>
    <row r="324" spans="2:11" x14ac:dyDescent="0.25">
      <c r="B324" s="354" t="s">
        <v>268</v>
      </c>
      <c r="C324" s="355">
        <v>35186</v>
      </c>
      <c r="D324" s="6">
        <v>8835</v>
      </c>
      <c r="E324" s="358">
        <f t="shared" si="71"/>
        <v>735.95550000000003</v>
      </c>
      <c r="F324" s="356">
        <v>0</v>
      </c>
      <c r="G324" s="358">
        <v>417</v>
      </c>
      <c r="H324" s="356">
        <f t="shared" si="70"/>
        <v>318.95550000000003</v>
      </c>
      <c r="I324" s="354"/>
      <c r="J324" s="359"/>
      <c r="K324"/>
    </row>
    <row r="325" spans="2:11" x14ac:dyDescent="0.25">
      <c r="B325" s="354" t="s">
        <v>268</v>
      </c>
      <c r="C325" s="355">
        <v>35217</v>
      </c>
      <c r="D325" s="6">
        <v>8835</v>
      </c>
      <c r="E325" s="358">
        <f t="shared" si="71"/>
        <v>735.95550000000003</v>
      </c>
      <c r="F325" s="356">
        <v>0</v>
      </c>
      <c r="G325" s="358">
        <v>417</v>
      </c>
      <c r="H325" s="356">
        <f t="shared" si="70"/>
        <v>318.95550000000003</v>
      </c>
      <c r="I325" s="354"/>
      <c r="J325" s="359"/>
      <c r="K325"/>
    </row>
    <row r="326" spans="2:11" x14ac:dyDescent="0.25">
      <c r="B326" s="354" t="s">
        <v>268</v>
      </c>
      <c r="C326" s="355">
        <v>35247</v>
      </c>
      <c r="D326" s="6">
        <v>8835</v>
      </c>
      <c r="E326" s="358">
        <f t="shared" si="71"/>
        <v>735.95550000000003</v>
      </c>
      <c r="F326" s="356">
        <v>0</v>
      </c>
      <c r="G326" s="358">
        <v>417</v>
      </c>
      <c r="H326" s="356">
        <f t="shared" si="70"/>
        <v>318.95550000000003</v>
      </c>
      <c r="I326" s="354"/>
      <c r="J326" s="359"/>
      <c r="K326"/>
    </row>
    <row r="327" spans="2:11" x14ac:dyDescent="0.25">
      <c r="B327" s="354" t="s">
        <v>268</v>
      </c>
      <c r="C327" s="355">
        <v>35278</v>
      </c>
      <c r="D327" s="6">
        <v>8835</v>
      </c>
      <c r="E327" s="358">
        <f t="shared" si="71"/>
        <v>735.95550000000003</v>
      </c>
      <c r="F327" s="356">
        <v>0</v>
      </c>
      <c r="G327" s="358">
        <v>417</v>
      </c>
      <c r="H327" s="356">
        <f t="shared" si="70"/>
        <v>318.95550000000003</v>
      </c>
      <c r="I327" s="354"/>
      <c r="J327" s="359"/>
      <c r="K327"/>
    </row>
    <row r="328" spans="2:11" x14ac:dyDescent="0.25">
      <c r="B328" s="354" t="s">
        <v>268</v>
      </c>
      <c r="C328" s="355">
        <v>35309</v>
      </c>
      <c r="D328" s="6">
        <v>8835</v>
      </c>
      <c r="E328" s="358">
        <f t="shared" si="71"/>
        <v>735.95550000000003</v>
      </c>
      <c r="F328" s="356">
        <v>0</v>
      </c>
      <c r="G328" s="358">
        <v>417</v>
      </c>
      <c r="H328" s="356">
        <f t="shared" si="70"/>
        <v>318.95550000000003</v>
      </c>
      <c r="I328" s="354"/>
      <c r="J328" s="359"/>
      <c r="K328"/>
    </row>
    <row r="329" spans="2:11" x14ac:dyDescent="0.25">
      <c r="B329" s="354" t="s">
        <v>268</v>
      </c>
      <c r="C329" s="355">
        <v>35339</v>
      </c>
      <c r="D329" s="6">
        <v>8835</v>
      </c>
      <c r="E329" s="358">
        <f t="shared" si="71"/>
        <v>735.95550000000003</v>
      </c>
      <c r="F329" s="356">
        <v>0</v>
      </c>
      <c r="G329" s="358">
        <v>417</v>
      </c>
      <c r="H329" s="356">
        <f t="shared" si="70"/>
        <v>318.95550000000003</v>
      </c>
      <c r="I329" s="354"/>
      <c r="J329" s="359"/>
      <c r="K329"/>
    </row>
    <row r="330" spans="2:11" x14ac:dyDescent="0.25">
      <c r="B330" s="354" t="s">
        <v>268</v>
      </c>
      <c r="C330" s="355">
        <v>35370</v>
      </c>
      <c r="D330" s="6">
        <v>9255</v>
      </c>
      <c r="E330" s="358">
        <f t="shared" si="71"/>
        <v>770.94150000000002</v>
      </c>
      <c r="F330" s="356">
        <v>0</v>
      </c>
      <c r="G330" s="358">
        <v>417</v>
      </c>
      <c r="H330" s="356">
        <f t="shared" si="70"/>
        <v>353.94150000000002</v>
      </c>
      <c r="I330" s="354"/>
      <c r="J330" s="359"/>
      <c r="K330"/>
    </row>
    <row r="331" spans="2:11" x14ac:dyDescent="0.25">
      <c r="B331" s="354" t="s">
        <v>268</v>
      </c>
      <c r="C331" s="355">
        <v>35400</v>
      </c>
      <c r="D331" s="6">
        <v>9255</v>
      </c>
      <c r="E331" s="358">
        <f t="shared" si="71"/>
        <v>770.94150000000002</v>
      </c>
      <c r="F331" s="356">
        <v>0</v>
      </c>
      <c r="G331" s="358">
        <v>417</v>
      </c>
      <c r="H331" s="356">
        <f t="shared" si="70"/>
        <v>353.94150000000002</v>
      </c>
      <c r="I331" s="354"/>
      <c r="J331" s="359"/>
      <c r="K331"/>
    </row>
    <row r="332" spans="2:11" x14ac:dyDescent="0.25">
      <c r="B332" s="354" t="s">
        <v>268</v>
      </c>
      <c r="C332" s="355">
        <v>35431</v>
      </c>
      <c r="D332" s="6">
        <v>9255</v>
      </c>
      <c r="E332" s="358">
        <f t="shared" si="71"/>
        <v>770.94150000000002</v>
      </c>
      <c r="F332" s="356">
        <v>0</v>
      </c>
      <c r="G332" s="358">
        <v>417</v>
      </c>
      <c r="H332" s="356">
        <f t="shared" si="70"/>
        <v>353.94150000000002</v>
      </c>
      <c r="I332" s="354"/>
      <c r="J332" s="359"/>
      <c r="K332"/>
    </row>
    <row r="333" spans="2:11" x14ac:dyDescent="0.25">
      <c r="B333" s="354" t="s">
        <v>268</v>
      </c>
      <c r="C333" s="355">
        <v>35462</v>
      </c>
      <c r="D333" s="6">
        <v>9255</v>
      </c>
      <c r="E333" s="358">
        <f t="shared" si="71"/>
        <v>770.94150000000002</v>
      </c>
      <c r="F333" s="356">
        <v>0</v>
      </c>
      <c r="G333" s="358">
        <v>417</v>
      </c>
      <c r="H333" s="356">
        <f t="shared" si="70"/>
        <v>353.94150000000002</v>
      </c>
      <c r="I333" s="354"/>
      <c r="J333" s="359"/>
      <c r="K333"/>
    </row>
    <row r="334" spans="2:11" x14ac:dyDescent="0.25">
      <c r="B334" s="354" t="s">
        <v>268</v>
      </c>
      <c r="C334" s="355">
        <v>35490</v>
      </c>
      <c r="D334" s="6">
        <v>9255</v>
      </c>
      <c r="E334" s="358">
        <f t="shared" si="71"/>
        <v>770.94150000000002</v>
      </c>
      <c r="F334" s="356">
        <v>0</v>
      </c>
      <c r="G334" s="358">
        <v>417</v>
      </c>
      <c r="H334" s="356">
        <f t="shared" si="70"/>
        <v>353.94150000000002</v>
      </c>
      <c r="I334" s="354"/>
      <c r="J334" s="360">
        <v>12</v>
      </c>
      <c r="K334" s="370">
        <f>SUM(D323:D334)</f>
        <v>107610</v>
      </c>
    </row>
    <row r="335" spans="2:11" x14ac:dyDescent="0.25">
      <c r="B335" s="354" t="s">
        <v>268</v>
      </c>
      <c r="C335" s="355">
        <v>35521</v>
      </c>
      <c r="D335" s="6">
        <v>9255</v>
      </c>
      <c r="E335" s="358">
        <f t="shared" si="71"/>
        <v>770.94150000000002</v>
      </c>
      <c r="F335" s="356">
        <v>0</v>
      </c>
      <c r="G335" s="358">
        <v>417</v>
      </c>
      <c r="H335" s="356">
        <f t="shared" si="70"/>
        <v>353.94150000000002</v>
      </c>
      <c r="I335" s="354"/>
      <c r="J335" s="360"/>
      <c r="K335"/>
    </row>
    <row r="336" spans="2:11" x14ac:dyDescent="0.25">
      <c r="B336" s="354" t="s">
        <v>268</v>
      </c>
      <c r="C336" s="355">
        <v>35551</v>
      </c>
      <c r="D336" s="6">
        <v>9380</v>
      </c>
      <c r="E336" s="358">
        <f t="shared" si="71"/>
        <v>781.35400000000004</v>
      </c>
      <c r="F336" s="356">
        <v>0</v>
      </c>
      <c r="G336" s="358">
        <v>417</v>
      </c>
      <c r="H336" s="356">
        <f t="shared" si="70"/>
        <v>364.35400000000004</v>
      </c>
      <c r="I336" s="354"/>
      <c r="J336" s="360"/>
      <c r="K336"/>
    </row>
    <row r="337" spans="2:11" x14ac:dyDescent="0.25">
      <c r="B337" s="354" t="s">
        <v>268</v>
      </c>
      <c r="C337" s="355">
        <v>35582</v>
      </c>
      <c r="D337" s="6">
        <v>9380</v>
      </c>
      <c r="E337" s="358">
        <f t="shared" si="71"/>
        <v>781.35400000000004</v>
      </c>
      <c r="F337" s="356">
        <v>0</v>
      </c>
      <c r="G337" s="358">
        <v>417</v>
      </c>
      <c r="H337" s="356">
        <f t="shared" si="70"/>
        <v>364.35400000000004</v>
      </c>
      <c r="I337" s="354"/>
      <c r="J337" s="360"/>
      <c r="K337"/>
    </row>
    <row r="338" spans="2:11" x14ac:dyDescent="0.25">
      <c r="B338" s="354" t="s">
        <v>268</v>
      </c>
      <c r="C338" s="355">
        <v>35612</v>
      </c>
      <c r="D338" s="6">
        <v>9380</v>
      </c>
      <c r="E338" s="358">
        <f t="shared" si="71"/>
        <v>781.35400000000004</v>
      </c>
      <c r="F338" s="356">
        <v>0</v>
      </c>
      <c r="G338" s="358">
        <v>417</v>
      </c>
      <c r="H338" s="356">
        <f t="shared" si="70"/>
        <v>364.35400000000004</v>
      </c>
      <c r="I338" s="354"/>
      <c r="J338" s="360"/>
      <c r="K338"/>
    </row>
    <row r="339" spans="2:11" x14ac:dyDescent="0.25">
      <c r="B339" s="354" t="s">
        <v>268</v>
      </c>
      <c r="C339" s="355">
        <v>35643</v>
      </c>
      <c r="D339" s="6">
        <v>9380</v>
      </c>
      <c r="E339" s="358">
        <f t="shared" si="71"/>
        <v>781.35400000000004</v>
      </c>
      <c r="F339" s="356">
        <v>0</v>
      </c>
      <c r="G339" s="358">
        <v>417</v>
      </c>
      <c r="H339" s="356">
        <f t="shared" si="70"/>
        <v>364.35400000000004</v>
      </c>
      <c r="I339" s="354"/>
      <c r="J339" s="360"/>
      <c r="K339"/>
    </row>
    <row r="340" spans="2:11" x14ac:dyDescent="0.25">
      <c r="B340" s="354" t="s">
        <v>268</v>
      </c>
      <c r="C340" s="355">
        <v>35674</v>
      </c>
      <c r="D340" s="6">
        <v>9765</v>
      </c>
      <c r="E340" s="358">
        <f t="shared" si="71"/>
        <v>813.42449999999997</v>
      </c>
      <c r="F340" s="356">
        <v>0</v>
      </c>
      <c r="G340" s="358">
        <v>417</v>
      </c>
      <c r="H340" s="356">
        <f t="shared" si="70"/>
        <v>396.42449999999997</v>
      </c>
      <c r="I340" s="354"/>
      <c r="J340" s="360"/>
      <c r="K340"/>
    </row>
    <row r="341" spans="2:11" x14ac:dyDescent="0.25">
      <c r="B341" s="354" t="s">
        <v>268</v>
      </c>
      <c r="C341" s="355">
        <v>35704</v>
      </c>
      <c r="D341" s="6">
        <v>9765</v>
      </c>
      <c r="E341" s="358">
        <f t="shared" si="71"/>
        <v>813.42449999999997</v>
      </c>
      <c r="F341" s="356">
        <v>0</v>
      </c>
      <c r="G341" s="358">
        <v>417</v>
      </c>
      <c r="H341" s="356">
        <f t="shared" si="70"/>
        <v>396.42449999999997</v>
      </c>
      <c r="I341" s="354"/>
      <c r="J341" s="360"/>
      <c r="K341"/>
    </row>
    <row r="342" spans="2:11" x14ac:dyDescent="0.25">
      <c r="B342" s="354" t="s">
        <v>268</v>
      </c>
      <c r="C342" s="355">
        <v>35735</v>
      </c>
      <c r="D342" s="6">
        <v>9765</v>
      </c>
      <c r="E342" s="358">
        <f t="shared" si="71"/>
        <v>813.42449999999997</v>
      </c>
      <c r="F342" s="356">
        <v>0</v>
      </c>
      <c r="G342" s="358">
        <v>417</v>
      </c>
      <c r="H342" s="356">
        <f t="shared" si="70"/>
        <v>396.42449999999997</v>
      </c>
      <c r="I342" s="354"/>
      <c r="J342" s="360"/>
      <c r="K342"/>
    </row>
    <row r="343" spans="2:11" x14ac:dyDescent="0.25">
      <c r="B343" s="354" t="s">
        <v>268</v>
      </c>
      <c r="C343" s="355">
        <v>35765</v>
      </c>
      <c r="D343" s="6">
        <v>9765</v>
      </c>
      <c r="E343" s="358">
        <f t="shared" si="71"/>
        <v>813.42449999999997</v>
      </c>
      <c r="F343" s="356">
        <v>0</v>
      </c>
      <c r="G343" s="358">
        <v>417</v>
      </c>
      <c r="H343" s="356">
        <f t="shared" si="70"/>
        <v>396.42449999999997</v>
      </c>
      <c r="I343" s="354"/>
      <c r="J343" s="360"/>
      <c r="K343"/>
    </row>
    <row r="344" spans="2:11" x14ac:dyDescent="0.25">
      <c r="B344" s="354" t="s">
        <v>268</v>
      </c>
      <c r="C344" s="355">
        <v>35796</v>
      </c>
      <c r="D344" s="6">
        <v>10150</v>
      </c>
      <c r="E344" s="358">
        <f t="shared" si="71"/>
        <v>845.495</v>
      </c>
      <c r="F344" s="356">
        <v>0</v>
      </c>
      <c r="G344" s="358">
        <v>417</v>
      </c>
      <c r="H344" s="356">
        <f t="shared" si="70"/>
        <v>428.495</v>
      </c>
      <c r="I344" s="354"/>
      <c r="J344" s="360"/>
      <c r="K344"/>
    </row>
    <row r="345" spans="2:11" x14ac:dyDescent="0.25">
      <c r="B345" s="354" t="s">
        <v>268</v>
      </c>
      <c r="C345" s="355">
        <v>35827</v>
      </c>
      <c r="D345" s="6">
        <v>10150</v>
      </c>
      <c r="E345" s="358">
        <f t="shared" si="71"/>
        <v>845.495</v>
      </c>
      <c r="F345" s="356">
        <v>0</v>
      </c>
      <c r="G345" s="358">
        <v>417</v>
      </c>
      <c r="H345" s="356">
        <f t="shared" si="70"/>
        <v>428.495</v>
      </c>
      <c r="I345" s="354"/>
      <c r="J345" s="360"/>
      <c r="K345"/>
    </row>
    <row r="346" spans="2:11" x14ac:dyDescent="0.25">
      <c r="B346" s="354" t="s">
        <v>268</v>
      </c>
      <c r="C346" s="355">
        <v>35855</v>
      </c>
      <c r="D346" s="6">
        <v>10150</v>
      </c>
      <c r="E346" s="358">
        <f t="shared" si="71"/>
        <v>845.495</v>
      </c>
      <c r="F346" s="356">
        <v>0</v>
      </c>
      <c r="G346" s="358">
        <v>417</v>
      </c>
      <c r="H346" s="356">
        <f t="shared" si="70"/>
        <v>428.495</v>
      </c>
      <c r="I346" s="354"/>
      <c r="J346" s="360">
        <v>12</v>
      </c>
      <c r="K346" s="370">
        <f>SUM(D335:D346)</f>
        <v>116285</v>
      </c>
    </row>
    <row r="347" spans="2:11" x14ac:dyDescent="0.25">
      <c r="B347" s="354" t="s">
        <v>268</v>
      </c>
      <c r="C347" s="355">
        <v>35886</v>
      </c>
      <c r="D347" s="6">
        <v>10150</v>
      </c>
      <c r="E347" s="358">
        <f t="shared" si="71"/>
        <v>845.495</v>
      </c>
      <c r="F347" s="356">
        <v>0</v>
      </c>
      <c r="G347" s="358">
        <v>417</v>
      </c>
      <c r="H347" s="356">
        <f t="shared" si="70"/>
        <v>428.495</v>
      </c>
      <c r="I347" s="354"/>
      <c r="J347" s="360"/>
      <c r="K347" s="370" t="s">
        <v>54</v>
      </c>
    </row>
    <row r="348" spans="2:11" x14ac:dyDescent="0.25">
      <c r="B348" s="354" t="s">
        <v>268</v>
      </c>
      <c r="C348" s="355">
        <v>35916</v>
      </c>
      <c r="D348" s="6">
        <v>10747</v>
      </c>
      <c r="E348" s="358">
        <f t="shared" si="71"/>
        <v>895.2251</v>
      </c>
      <c r="F348" s="356">
        <v>0</v>
      </c>
      <c r="G348" s="358">
        <v>417</v>
      </c>
      <c r="H348" s="356">
        <f t="shared" si="70"/>
        <v>478.2251</v>
      </c>
      <c r="I348" s="354"/>
      <c r="J348" s="360"/>
      <c r="K348"/>
    </row>
    <row r="349" spans="2:11" x14ac:dyDescent="0.25">
      <c r="B349" s="354" t="s">
        <v>268</v>
      </c>
      <c r="C349" s="355">
        <v>35947</v>
      </c>
      <c r="D349" s="6">
        <v>10747</v>
      </c>
      <c r="E349" s="358">
        <f t="shared" si="71"/>
        <v>895.2251</v>
      </c>
      <c r="F349" s="356">
        <v>0</v>
      </c>
      <c r="G349" s="358">
        <v>417</v>
      </c>
      <c r="H349" s="356">
        <f t="shared" si="70"/>
        <v>478.2251</v>
      </c>
      <c r="I349" s="354"/>
      <c r="J349" s="360"/>
      <c r="K349"/>
    </row>
    <row r="350" spans="2:11" x14ac:dyDescent="0.25">
      <c r="B350" s="354" t="s">
        <v>268</v>
      </c>
      <c r="C350" s="355">
        <v>35977</v>
      </c>
      <c r="D350" s="6">
        <v>10747</v>
      </c>
      <c r="E350" s="358">
        <f t="shared" si="71"/>
        <v>895.2251</v>
      </c>
      <c r="F350" s="356">
        <v>0</v>
      </c>
      <c r="G350" s="358">
        <v>417</v>
      </c>
      <c r="H350" s="356">
        <f t="shared" si="70"/>
        <v>478.2251</v>
      </c>
      <c r="I350" s="354"/>
      <c r="J350" s="360"/>
      <c r="K350"/>
    </row>
    <row r="351" spans="2:11" x14ac:dyDescent="0.25">
      <c r="B351" s="354" t="s">
        <v>268</v>
      </c>
      <c r="C351" s="355">
        <v>36008</v>
      </c>
      <c r="D351" s="6">
        <v>10747</v>
      </c>
      <c r="E351" s="358">
        <f t="shared" si="71"/>
        <v>895.2251</v>
      </c>
      <c r="F351" s="356">
        <v>0</v>
      </c>
      <c r="G351" s="358">
        <v>417</v>
      </c>
      <c r="H351" s="356">
        <f t="shared" si="70"/>
        <v>478.2251</v>
      </c>
      <c r="I351" s="354"/>
      <c r="J351" s="360"/>
      <c r="K351"/>
    </row>
    <row r="352" spans="2:11" x14ac:dyDescent="0.25">
      <c r="B352" s="354" t="s">
        <v>268</v>
      </c>
      <c r="C352" s="355">
        <v>36039</v>
      </c>
      <c r="D352" s="6">
        <v>10747</v>
      </c>
      <c r="E352" s="358">
        <f t="shared" si="71"/>
        <v>895.2251</v>
      </c>
      <c r="F352" s="356">
        <v>0</v>
      </c>
      <c r="G352" s="358">
        <v>417</v>
      </c>
      <c r="H352" s="356">
        <f t="shared" si="70"/>
        <v>478.2251</v>
      </c>
      <c r="I352" s="354"/>
      <c r="J352" s="360"/>
      <c r="K352"/>
    </row>
    <row r="353" spans="2:11" x14ac:dyDescent="0.25">
      <c r="B353" s="354" t="s">
        <v>268</v>
      </c>
      <c r="C353" s="355">
        <v>36069</v>
      </c>
      <c r="D353" s="6">
        <v>10747</v>
      </c>
      <c r="E353" s="358">
        <f t="shared" si="71"/>
        <v>895.2251</v>
      </c>
      <c r="F353" s="356">
        <v>0</v>
      </c>
      <c r="G353" s="358">
        <v>417</v>
      </c>
      <c r="H353" s="356">
        <f t="shared" si="70"/>
        <v>478.2251</v>
      </c>
      <c r="I353" s="354"/>
      <c r="J353" s="360"/>
      <c r="K353"/>
    </row>
    <row r="354" spans="2:11" x14ac:dyDescent="0.25">
      <c r="B354" s="354" t="s">
        <v>268</v>
      </c>
      <c r="C354" s="355">
        <v>36100</v>
      </c>
      <c r="D354" s="6">
        <v>10747</v>
      </c>
      <c r="E354" s="358">
        <f t="shared" si="71"/>
        <v>895.2251</v>
      </c>
      <c r="F354" s="356">
        <v>0</v>
      </c>
      <c r="G354" s="358">
        <v>417</v>
      </c>
      <c r="H354" s="356">
        <f t="shared" si="70"/>
        <v>478.2251</v>
      </c>
      <c r="I354" s="354"/>
      <c r="J354" s="360"/>
      <c r="K354"/>
    </row>
    <row r="355" spans="2:11" x14ac:dyDescent="0.25">
      <c r="B355" s="354" t="s">
        <v>268</v>
      </c>
      <c r="C355" s="355">
        <v>36130</v>
      </c>
      <c r="D355" s="6">
        <v>11602</v>
      </c>
      <c r="E355" s="358">
        <f t="shared" si="71"/>
        <v>966.44659999999999</v>
      </c>
      <c r="F355" s="356">
        <v>0</v>
      </c>
      <c r="G355" s="358">
        <v>417</v>
      </c>
      <c r="H355" s="356">
        <f t="shared" si="70"/>
        <v>549.44659999999999</v>
      </c>
      <c r="I355" s="354"/>
      <c r="J355" s="360"/>
      <c r="K355"/>
    </row>
    <row r="356" spans="2:11" x14ac:dyDescent="0.25">
      <c r="B356" s="354" t="s">
        <v>268</v>
      </c>
      <c r="C356" s="355">
        <v>36161</v>
      </c>
      <c r="D356" s="6">
        <v>11602</v>
      </c>
      <c r="E356" s="358">
        <f t="shared" si="71"/>
        <v>966.44659999999999</v>
      </c>
      <c r="F356" s="356">
        <v>0</v>
      </c>
      <c r="G356" s="358">
        <v>417</v>
      </c>
      <c r="H356" s="356">
        <f t="shared" si="70"/>
        <v>549.44659999999999</v>
      </c>
      <c r="I356" s="354"/>
      <c r="J356" s="360"/>
      <c r="K356"/>
    </row>
    <row r="357" spans="2:11" x14ac:dyDescent="0.25">
      <c r="B357" s="354" t="s">
        <v>268</v>
      </c>
      <c r="C357" s="355">
        <v>36192</v>
      </c>
      <c r="D357" s="6">
        <v>11602</v>
      </c>
      <c r="E357" s="358">
        <f t="shared" si="71"/>
        <v>966.44659999999999</v>
      </c>
      <c r="F357" s="356">
        <v>0</v>
      </c>
      <c r="G357" s="358">
        <v>417</v>
      </c>
      <c r="H357" s="356">
        <f t="shared" si="70"/>
        <v>549.44659999999999</v>
      </c>
      <c r="I357" s="354"/>
      <c r="J357" s="360"/>
      <c r="K357"/>
    </row>
    <row r="358" spans="2:11" x14ac:dyDescent="0.25">
      <c r="B358" s="354" t="s">
        <v>268</v>
      </c>
      <c r="C358" s="355">
        <v>36220</v>
      </c>
      <c r="D358" s="6">
        <v>52928</v>
      </c>
      <c r="E358" s="358">
        <f t="shared" si="71"/>
        <v>4408.9023999999999</v>
      </c>
      <c r="F358" s="356">
        <v>0</v>
      </c>
      <c r="G358" s="358">
        <v>417</v>
      </c>
      <c r="H358" s="356">
        <f t="shared" si="70"/>
        <v>3991.9023999999999</v>
      </c>
      <c r="I358" s="361">
        <v>0</v>
      </c>
      <c r="J358" s="360">
        <v>12</v>
      </c>
      <c r="K358" s="370">
        <f>SUM(D347:D358)</f>
        <v>173113</v>
      </c>
    </row>
    <row r="359" spans="2:11" x14ac:dyDescent="0.25">
      <c r="B359" s="354" t="s">
        <v>268</v>
      </c>
      <c r="C359" s="355">
        <v>36251</v>
      </c>
      <c r="D359" s="6">
        <v>15555</v>
      </c>
      <c r="E359" s="358">
        <f t="shared" si="71"/>
        <v>1295.7315000000001</v>
      </c>
      <c r="F359" s="356">
        <v>0</v>
      </c>
      <c r="G359" s="358">
        <v>417</v>
      </c>
      <c r="H359" s="356">
        <f t="shared" si="70"/>
        <v>878.7315000000001</v>
      </c>
      <c r="I359" s="361">
        <v>0</v>
      </c>
      <c r="J359" s="360"/>
      <c r="K359"/>
    </row>
    <row r="360" spans="2:11" x14ac:dyDescent="0.25">
      <c r="B360" s="354" t="s">
        <v>268</v>
      </c>
      <c r="C360" s="355">
        <v>36281</v>
      </c>
      <c r="D360" s="6">
        <v>53386</v>
      </c>
      <c r="E360" s="358">
        <f t="shared" si="71"/>
        <v>4447.0537999999997</v>
      </c>
      <c r="F360" s="356">
        <v>0</v>
      </c>
      <c r="G360" s="358">
        <v>417</v>
      </c>
      <c r="H360" s="356">
        <f t="shared" si="70"/>
        <v>4030.0537999999997</v>
      </c>
      <c r="I360" s="361">
        <v>0</v>
      </c>
      <c r="J360" s="360"/>
      <c r="K360"/>
    </row>
    <row r="361" spans="2:11" x14ac:dyDescent="0.25">
      <c r="B361" s="354" t="s">
        <v>268</v>
      </c>
      <c r="C361" s="355">
        <v>36312</v>
      </c>
      <c r="D361" s="6">
        <v>16013</v>
      </c>
      <c r="E361" s="358">
        <f t="shared" si="71"/>
        <v>1333.8829000000001</v>
      </c>
      <c r="F361" s="356">
        <v>0</v>
      </c>
      <c r="G361" s="358">
        <v>417</v>
      </c>
      <c r="H361" s="356">
        <f t="shared" si="70"/>
        <v>916.88290000000006</v>
      </c>
      <c r="I361" s="361">
        <v>0</v>
      </c>
      <c r="J361" s="360"/>
      <c r="K361"/>
    </row>
    <row r="362" spans="2:11" x14ac:dyDescent="0.25">
      <c r="B362" s="354" t="s">
        <v>268</v>
      </c>
      <c r="C362" s="355">
        <v>36342</v>
      </c>
      <c r="D362" s="6">
        <v>16013</v>
      </c>
      <c r="E362" s="358">
        <f t="shared" si="71"/>
        <v>1333.8829000000001</v>
      </c>
      <c r="F362" s="356">
        <v>0</v>
      </c>
      <c r="G362" s="358">
        <v>417</v>
      </c>
      <c r="H362" s="356">
        <f t="shared" si="70"/>
        <v>916.88290000000006</v>
      </c>
      <c r="I362" s="361">
        <v>0</v>
      </c>
      <c r="J362" s="360"/>
      <c r="K362"/>
    </row>
    <row r="363" spans="2:11" x14ac:dyDescent="0.25">
      <c r="B363" s="354" t="s">
        <v>268</v>
      </c>
      <c r="C363" s="355">
        <v>36373</v>
      </c>
      <c r="D363" s="6">
        <v>16013</v>
      </c>
      <c r="E363" s="358">
        <f t="shared" si="71"/>
        <v>1333.8829000000001</v>
      </c>
      <c r="F363" s="356">
        <v>0</v>
      </c>
      <c r="G363" s="358">
        <v>417</v>
      </c>
      <c r="H363" s="356">
        <f t="shared" si="70"/>
        <v>916.88290000000006</v>
      </c>
      <c r="I363" s="361">
        <v>0</v>
      </c>
      <c r="J363" s="360"/>
      <c r="K363"/>
    </row>
    <row r="364" spans="2:11" x14ac:dyDescent="0.25">
      <c r="B364" s="354" t="s">
        <v>268</v>
      </c>
      <c r="C364" s="355">
        <v>36404</v>
      </c>
      <c r="D364" s="6">
        <v>17325</v>
      </c>
      <c r="E364" s="358">
        <f t="shared" si="71"/>
        <v>1443.1724999999999</v>
      </c>
      <c r="F364" s="356">
        <v>0</v>
      </c>
      <c r="G364" s="354">
        <v>417</v>
      </c>
      <c r="H364" s="356">
        <f t="shared" si="70"/>
        <v>1026.1724999999999</v>
      </c>
      <c r="I364" s="361">
        <v>0</v>
      </c>
      <c r="J364" s="360"/>
      <c r="K364"/>
    </row>
    <row r="365" spans="2:11" x14ac:dyDescent="0.25">
      <c r="B365" s="354" t="s">
        <v>268</v>
      </c>
      <c r="C365" s="355">
        <v>36434</v>
      </c>
      <c r="D365" s="6">
        <v>17325</v>
      </c>
      <c r="E365" s="358">
        <f t="shared" si="71"/>
        <v>1443.1724999999999</v>
      </c>
      <c r="F365" s="356">
        <v>0</v>
      </c>
      <c r="G365" s="354">
        <v>417</v>
      </c>
      <c r="H365" s="356">
        <f t="shared" si="70"/>
        <v>1026.1724999999999</v>
      </c>
      <c r="I365" s="361">
        <v>0</v>
      </c>
      <c r="J365" s="360"/>
      <c r="K365"/>
    </row>
    <row r="366" spans="2:11" x14ac:dyDescent="0.25">
      <c r="B366" s="354" t="s">
        <v>268</v>
      </c>
      <c r="C366" s="355">
        <v>36465</v>
      </c>
      <c r="D366" s="6">
        <v>17325</v>
      </c>
      <c r="E366" s="358">
        <f t="shared" si="71"/>
        <v>1443.1724999999999</v>
      </c>
      <c r="F366" s="356">
        <v>0</v>
      </c>
      <c r="G366" s="354">
        <v>417</v>
      </c>
      <c r="H366" s="356">
        <f t="shared" si="70"/>
        <v>1026.1724999999999</v>
      </c>
      <c r="I366" s="361">
        <v>0</v>
      </c>
      <c r="J366" s="360"/>
      <c r="K366"/>
    </row>
    <row r="367" spans="2:11" x14ac:dyDescent="0.25">
      <c r="B367" s="354" t="s">
        <v>268</v>
      </c>
      <c r="C367" s="355">
        <v>36495</v>
      </c>
      <c r="D367" s="6">
        <v>17325</v>
      </c>
      <c r="E367" s="358">
        <f t="shared" si="71"/>
        <v>1443.1724999999999</v>
      </c>
      <c r="F367" s="356">
        <v>0</v>
      </c>
      <c r="G367" s="354">
        <v>417</v>
      </c>
      <c r="H367" s="356">
        <f t="shared" si="70"/>
        <v>1026.1724999999999</v>
      </c>
      <c r="I367" s="361">
        <v>0</v>
      </c>
      <c r="J367" s="360"/>
      <c r="K367"/>
    </row>
    <row r="368" spans="2:11" x14ac:dyDescent="0.25">
      <c r="B368" s="354" t="s">
        <v>268</v>
      </c>
      <c r="C368" s="355">
        <v>36526</v>
      </c>
      <c r="D368" s="6">
        <v>17325</v>
      </c>
      <c r="E368" s="358">
        <f t="shared" si="71"/>
        <v>1443.1724999999999</v>
      </c>
      <c r="F368" s="356">
        <v>0</v>
      </c>
      <c r="G368" s="354">
        <v>417</v>
      </c>
      <c r="H368" s="356">
        <f t="shared" si="70"/>
        <v>1026.1724999999999</v>
      </c>
      <c r="I368" s="361">
        <v>0</v>
      </c>
      <c r="J368" s="360"/>
      <c r="K368"/>
    </row>
    <row r="369" spans="2:11" x14ac:dyDescent="0.25">
      <c r="B369" s="354" t="s">
        <v>268</v>
      </c>
      <c r="C369" s="355">
        <v>36557</v>
      </c>
      <c r="D369" s="6">
        <v>17325</v>
      </c>
      <c r="E369" s="358">
        <f t="shared" si="71"/>
        <v>1443.1724999999999</v>
      </c>
      <c r="F369" s="356">
        <v>0</v>
      </c>
      <c r="G369" s="354">
        <v>417</v>
      </c>
      <c r="H369" s="356">
        <f t="shared" si="70"/>
        <v>1026.1724999999999</v>
      </c>
      <c r="I369" s="361">
        <v>0</v>
      </c>
      <c r="J369" s="360"/>
      <c r="K369"/>
    </row>
    <row r="370" spans="2:11" x14ac:dyDescent="0.25">
      <c r="B370" s="354" t="s">
        <v>268</v>
      </c>
      <c r="C370" s="355">
        <v>36586</v>
      </c>
      <c r="D370" s="6">
        <v>17325</v>
      </c>
      <c r="E370" s="358">
        <f t="shared" si="71"/>
        <v>1443.1724999999999</v>
      </c>
      <c r="F370" s="356">
        <v>0</v>
      </c>
      <c r="G370" s="354">
        <v>417</v>
      </c>
      <c r="H370" s="356">
        <f t="shared" si="70"/>
        <v>1026.1724999999999</v>
      </c>
      <c r="I370" s="361">
        <v>0</v>
      </c>
      <c r="J370" s="360">
        <v>12</v>
      </c>
      <c r="K370" s="370">
        <f>SUM(D359:D370)</f>
        <v>238255</v>
      </c>
    </row>
    <row r="371" spans="2:11" x14ac:dyDescent="0.25">
      <c r="B371" s="354" t="s">
        <v>268</v>
      </c>
      <c r="C371" s="355">
        <v>36617</v>
      </c>
      <c r="D371" s="6">
        <v>17325</v>
      </c>
      <c r="E371" s="358">
        <f t="shared" si="71"/>
        <v>1443.1724999999999</v>
      </c>
      <c r="F371" s="356">
        <v>0</v>
      </c>
      <c r="G371" s="354">
        <v>417</v>
      </c>
      <c r="H371" s="356">
        <f t="shared" si="70"/>
        <v>1026.1724999999999</v>
      </c>
      <c r="I371" s="361">
        <v>0</v>
      </c>
      <c r="J371" s="360"/>
      <c r="K371"/>
    </row>
    <row r="372" spans="2:11" x14ac:dyDescent="0.25">
      <c r="B372" s="354" t="s">
        <v>268</v>
      </c>
      <c r="C372" s="355">
        <v>36647</v>
      </c>
      <c r="D372" s="6">
        <v>18495</v>
      </c>
      <c r="E372" s="358">
        <f t="shared" si="71"/>
        <v>1540.6334999999999</v>
      </c>
      <c r="F372" s="356">
        <v>0</v>
      </c>
      <c r="G372" s="354">
        <v>417</v>
      </c>
      <c r="H372" s="356">
        <f t="shared" si="70"/>
        <v>1123.6334999999999</v>
      </c>
      <c r="I372" s="361">
        <v>0</v>
      </c>
      <c r="J372" s="360"/>
      <c r="K372"/>
    </row>
    <row r="373" spans="2:11" x14ac:dyDescent="0.25">
      <c r="B373" s="354" t="s">
        <v>268</v>
      </c>
      <c r="C373" s="355">
        <v>36678</v>
      </c>
      <c r="D373" s="6">
        <v>18495</v>
      </c>
      <c r="E373" s="358">
        <f t="shared" si="71"/>
        <v>1540.6334999999999</v>
      </c>
      <c r="F373" s="356">
        <v>0</v>
      </c>
      <c r="G373" s="354">
        <v>417</v>
      </c>
      <c r="H373" s="356">
        <f t="shared" si="70"/>
        <v>1123.6334999999999</v>
      </c>
      <c r="I373" s="361">
        <v>0</v>
      </c>
      <c r="J373" s="360"/>
      <c r="K373"/>
    </row>
    <row r="374" spans="2:11" x14ac:dyDescent="0.25">
      <c r="B374" s="354" t="s">
        <v>268</v>
      </c>
      <c r="C374" s="355">
        <v>36708</v>
      </c>
      <c r="D374" s="6">
        <v>18495</v>
      </c>
      <c r="E374" s="358">
        <f t="shared" si="71"/>
        <v>1540.6334999999999</v>
      </c>
      <c r="F374" s="356">
        <v>0</v>
      </c>
      <c r="G374" s="354">
        <v>417</v>
      </c>
      <c r="H374" s="356">
        <f t="shared" si="70"/>
        <v>1123.6334999999999</v>
      </c>
      <c r="I374" s="361">
        <v>0</v>
      </c>
      <c r="J374" s="360"/>
      <c r="K374"/>
    </row>
    <row r="375" spans="2:11" x14ac:dyDescent="0.25">
      <c r="B375" s="354" t="s">
        <v>268</v>
      </c>
      <c r="C375" s="355">
        <v>36739</v>
      </c>
      <c r="D375" s="6">
        <v>18495</v>
      </c>
      <c r="E375" s="358">
        <f t="shared" si="71"/>
        <v>1540.6334999999999</v>
      </c>
      <c r="F375" s="356">
        <v>0</v>
      </c>
      <c r="G375" s="354">
        <v>417</v>
      </c>
      <c r="H375" s="356">
        <f t="shared" si="70"/>
        <v>1123.6334999999999</v>
      </c>
      <c r="I375" s="361">
        <v>0</v>
      </c>
      <c r="J375" s="360"/>
      <c r="K375"/>
    </row>
    <row r="376" spans="2:11" x14ac:dyDescent="0.25">
      <c r="B376" s="354" t="s">
        <v>268</v>
      </c>
      <c r="C376" s="355">
        <v>36770</v>
      </c>
      <c r="D376" s="6">
        <v>18495</v>
      </c>
      <c r="E376" s="358">
        <f t="shared" si="71"/>
        <v>1540.6334999999999</v>
      </c>
      <c r="F376" s="356">
        <v>0</v>
      </c>
      <c r="G376" s="354">
        <v>417</v>
      </c>
      <c r="H376" s="356">
        <f t="shared" si="70"/>
        <v>1123.6334999999999</v>
      </c>
      <c r="I376" s="361">
        <v>0</v>
      </c>
      <c r="J376" s="360"/>
      <c r="K376"/>
    </row>
    <row r="377" spans="2:11" x14ac:dyDescent="0.25">
      <c r="B377" s="354" t="s">
        <v>268</v>
      </c>
      <c r="C377" s="355">
        <v>36800</v>
      </c>
      <c r="D377" s="6">
        <v>18495</v>
      </c>
      <c r="E377" s="358">
        <f t="shared" si="71"/>
        <v>1540.6334999999999</v>
      </c>
      <c r="F377" s="356">
        <v>0</v>
      </c>
      <c r="G377" s="354">
        <v>417</v>
      </c>
      <c r="H377" s="356">
        <f t="shared" si="70"/>
        <v>1123.6334999999999</v>
      </c>
      <c r="I377" s="361">
        <v>0</v>
      </c>
      <c r="J377" s="360"/>
      <c r="K377"/>
    </row>
    <row r="378" spans="2:11" x14ac:dyDescent="0.25">
      <c r="B378" s="354" t="s">
        <v>268</v>
      </c>
      <c r="C378" s="355">
        <v>36831</v>
      </c>
      <c r="D378" s="6">
        <v>18630</v>
      </c>
      <c r="E378" s="358">
        <f t="shared" si="71"/>
        <v>1551.8789999999999</v>
      </c>
      <c r="F378" s="356">
        <v>0</v>
      </c>
      <c r="G378" s="354">
        <v>417</v>
      </c>
      <c r="H378" s="356">
        <f t="shared" si="70"/>
        <v>1134.8789999999999</v>
      </c>
      <c r="I378" s="361">
        <v>0</v>
      </c>
      <c r="J378" s="360"/>
      <c r="K378"/>
    </row>
    <row r="379" spans="2:11" x14ac:dyDescent="0.25">
      <c r="B379" s="354" t="s">
        <v>268</v>
      </c>
      <c r="C379" s="355">
        <v>36861</v>
      </c>
      <c r="D379" s="6">
        <v>18630</v>
      </c>
      <c r="E379" s="358">
        <f t="shared" si="71"/>
        <v>1551.8789999999999</v>
      </c>
      <c r="F379" s="356">
        <v>0</v>
      </c>
      <c r="G379" s="354">
        <v>417</v>
      </c>
      <c r="H379" s="356">
        <f t="shared" si="70"/>
        <v>1134.8789999999999</v>
      </c>
      <c r="I379" s="361">
        <v>0</v>
      </c>
      <c r="J379" s="360"/>
      <c r="K379"/>
    </row>
    <row r="380" spans="2:11" x14ac:dyDescent="0.25">
      <c r="B380" s="354" t="s">
        <v>268</v>
      </c>
      <c r="C380" s="355">
        <v>36892</v>
      </c>
      <c r="D380" s="6">
        <v>18630</v>
      </c>
      <c r="E380" s="358">
        <f t="shared" si="71"/>
        <v>1551.8789999999999</v>
      </c>
      <c r="F380" s="356">
        <v>0</v>
      </c>
      <c r="G380" s="354">
        <v>417</v>
      </c>
      <c r="H380" s="356">
        <f t="shared" si="70"/>
        <v>1134.8789999999999</v>
      </c>
      <c r="I380" s="361">
        <v>0</v>
      </c>
      <c r="J380" s="360"/>
      <c r="K380"/>
    </row>
    <row r="381" spans="2:11" x14ac:dyDescent="0.25">
      <c r="B381" s="354" t="s">
        <v>268</v>
      </c>
      <c r="C381" s="355">
        <v>36923</v>
      </c>
      <c r="D381" s="6">
        <v>18630</v>
      </c>
      <c r="E381" s="358">
        <f t="shared" si="71"/>
        <v>1551.8789999999999</v>
      </c>
      <c r="F381" s="356">
        <v>0</v>
      </c>
      <c r="G381" s="354">
        <v>417</v>
      </c>
      <c r="H381" s="356">
        <f t="shared" si="70"/>
        <v>1134.8789999999999</v>
      </c>
      <c r="I381" s="361">
        <v>0</v>
      </c>
      <c r="J381" s="360"/>
      <c r="K381"/>
    </row>
    <row r="382" spans="2:11" x14ac:dyDescent="0.25">
      <c r="B382" s="354" t="s">
        <v>268</v>
      </c>
      <c r="C382" s="355">
        <v>36951</v>
      </c>
      <c r="D382" s="6">
        <v>23739</v>
      </c>
      <c r="E382" s="358">
        <f t="shared" si="71"/>
        <v>1977.4586999999999</v>
      </c>
      <c r="F382" s="356">
        <v>0</v>
      </c>
      <c r="G382" s="354">
        <v>417</v>
      </c>
      <c r="H382" s="356">
        <f t="shared" si="70"/>
        <v>1560.4586999999999</v>
      </c>
      <c r="I382" s="361">
        <v>0</v>
      </c>
      <c r="J382" s="362" t="s">
        <v>256</v>
      </c>
      <c r="K382" s="370">
        <f>SUM(D371:D382)</f>
        <v>226554</v>
      </c>
    </row>
    <row r="383" spans="2:11" x14ac:dyDescent="0.25">
      <c r="B383" s="354" t="s">
        <v>268</v>
      </c>
      <c r="C383" s="355">
        <v>36982</v>
      </c>
      <c r="D383" s="6">
        <v>19148</v>
      </c>
      <c r="E383" s="358">
        <f t="shared" si="71"/>
        <v>1595.0283999999999</v>
      </c>
      <c r="F383" s="356">
        <v>0</v>
      </c>
      <c r="G383" s="354">
        <v>417</v>
      </c>
      <c r="H383" s="356">
        <f t="shared" ref="H383:H446" si="72">SUM(E383-G383)</f>
        <v>1178.0283999999999</v>
      </c>
      <c r="I383" s="361">
        <v>0</v>
      </c>
      <c r="J383" s="360"/>
      <c r="K383"/>
    </row>
    <row r="384" spans="2:11" x14ac:dyDescent="0.25">
      <c r="B384" s="354" t="s">
        <v>268</v>
      </c>
      <c r="C384" s="355">
        <v>37012</v>
      </c>
      <c r="D384" s="6">
        <v>19148</v>
      </c>
      <c r="E384" s="358">
        <f t="shared" ref="E384:E443" si="73">SUM(D384*8.33%)</f>
        <v>1595.0283999999999</v>
      </c>
      <c r="F384" s="356">
        <v>0</v>
      </c>
      <c r="G384" s="354">
        <v>417</v>
      </c>
      <c r="H384" s="356">
        <f t="shared" si="72"/>
        <v>1178.0283999999999</v>
      </c>
      <c r="I384" s="361">
        <v>0</v>
      </c>
      <c r="J384" s="360"/>
      <c r="K384"/>
    </row>
    <row r="385" spans="2:11" x14ac:dyDescent="0.25">
      <c r="B385" s="354" t="s">
        <v>268</v>
      </c>
      <c r="C385" s="355">
        <v>37043</v>
      </c>
      <c r="D385" s="6">
        <v>19148</v>
      </c>
      <c r="E385" s="358">
        <f t="shared" si="73"/>
        <v>1595.0283999999999</v>
      </c>
      <c r="F385" s="356">
        <v>0</v>
      </c>
      <c r="G385" s="354">
        <v>541</v>
      </c>
      <c r="H385" s="356">
        <f t="shared" si="72"/>
        <v>1054.0283999999999</v>
      </c>
      <c r="I385" s="361">
        <v>0</v>
      </c>
      <c r="J385" s="360"/>
      <c r="K385"/>
    </row>
    <row r="386" spans="2:11" x14ac:dyDescent="0.25">
      <c r="B386" s="354" t="s">
        <v>268</v>
      </c>
      <c r="C386" s="355">
        <v>37073</v>
      </c>
      <c r="D386" s="6">
        <v>19148</v>
      </c>
      <c r="E386" s="358">
        <f t="shared" si="73"/>
        <v>1595.0283999999999</v>
      </c>
      <c r="F386" s="356">
        <v>0</v>
      </c>
      <c r="G386" s="354">
        <v>541</v>
      </c>
      <c r="H386" s="356">
        <f t="shared" si="72"/>
        <v>1054.0283999999999</v>
      </c>
      <c r="I386" s="361">
        <v>0</v>
      </c>
      <c r="J386" s="360"/>
      <c r="K386"/>
    </row>
    <row r="387" spans="2:11" x14ac:dyDescent="0.25">
      <c r="B387" s="354" t="s">
        <v>268</v>
      </c>
      <c r="C387" s="355">
        <v>37104</v>
      </c>
      <c r="D387" s="6">
        <v>19564</v>
      </c>
      <c r="E387" s="358">
        <f t="shared" si="73"/>
        <v>1629.6812</v>
      </c>
      <c r="F387" s="356">
        <v>0</v>
      </c>
      <c r="G387" s="354">
        <v>541</v>
      </c>
      <c r="H387" s="356">
        <f t="shared" si="72"/>
        <v>1088.6812</v>
      </c>
      <c r="I387" s="361">
        <v>0</v>
      </c>
      <c r="J387" s="360"/>
      <c r="K387"/>
    </row>
    <row r="388" spans="2:11" x14ac:dyDescent="0.25">
      <c r="B388" s="354" t="s">
        <v>268</v>
      </c>
      <c r="C388" s="355">
        <v>37135</v>
      </c>
      <c r="D388" s="6">
        <v>19564</v>
      </c>
      <c r="E388" s="358">
        <f t="shared" si="73"/>
        <v>1629.6812</v>
      </c>
      <c r="F388" s="356">
        <v>0</v>
      </c>
      <c r="G388" s="354">
        <v>541</v>
      </c>
      <c r="H388" s="356">
        <f t="shared" si="72"/>
        <v>1088.6812</v>
      </c>
      <c r="I388" s="361">
        <v>0</v>
      </c>
      <c r="J388" s="360"/>
      <c r="K388"/>
    </row>
    <row r="389" spans="2:11" x14ac:dyDescent="0.25">
      <c r="B389" s="354" t="s">
        <v>268</v>
      </c>
      <c r="C389" s="355">
        <v>37165</v>
      </c>
      <c r="D389" s="6">
        <v>19564</v>
      </c>
      <c r="E389" s="358">
        <f t="shared" si="73"/>
        <v>1629.6812</v>
      </c>
      <c r="F389" s="356">
        <v>0</v>
      </c>
      <c r="G389" s="354">
        <v>541</v>
      </c>
      <c r="H389" s="356">
        <f t="shared" si="72"/>
        <v>1088.6812</v>
      </c>
      <c r="I389" s="361">
        <v>0</v>
      </c>
      <c r="J389" s="360"/>
      <c r="K389"/>
    </row>
    <row r="390" spans="2:11" x14ac:dyDescent="0.25">
      <c r="B390" s="354" t="s">
        <v>268</v>
      </c>
      <c r="C390" s="355">
        <v>37196</v>
      </c>
      <c r="D390" s="6">
        <v>19564</v>
      </c>
      <c r="E390" s="358">
        <f t="shared" si="73"/>
        <v>1629.6812</v>
      </c>
      <c r="F390" s="356">
        <v>0</v>
      </c>
      <c r="G390" s="354">
        <v>541</v>
      </c>
      <c r="H390" s="356">
        <f t="shared" si="72"/>
        <v>1088.6812</v>
      </c>
      <c r="I390" s="361">
        <v>0</v>
      </c>
      <c r="J390" s="360"/>
      <c r="K390"/>
    </row>
    <row r="391" spans="2:11" x14ac:dyDescent="0.25">
      <c r="B391" s="354" t="s">
        <v>268</v>
      </c>
      <c r="C391" s="355">
        <v>37226</v>
      </c>
      <c r="D391" s="6">
        <v>19564</v>
      </c>
      <c r="E391" s="358">
        <f t="shared" si="73"/>
        <v>1629.6812</v>
      </c>
      <c r="F391" s="356">
        <v>0</v>
      </c>
      <c r="G391" s="354">
        <v>541</v>
      </c>
      <c r="H391" s="356">
        <f t="shared" si="72"/>
        <v>1088.6812</v>
      </c>
      <c r="I391" s="361">
        <v>0</v>
      </c>
      <c r="J391" s="360"/>
      <c r="K391"/>
    </row>
    <row r="392" spans="2:11" x14ac:dyDescent="0.25">
      <c r="B392" s="354" t="s">
        <v>268</v>
      </c>
      <c r="C392" s="355">
        <v>37257</v>
      </c>
      <c r="D392" s="6">
        <v>19564</v>
      </c>
      <c r="E392" s="358">
        <f t="shared" si="73"/>
        <v>1629.6812</v>
      </c>
      <c r="F392" s="356">
        <v>0</v>
      </c>
      <c r="G392" s="354">
        <v>541</v>
      </c>
      <c r="H392" s="356">
        <f t="shared" si="72"/>
        <v>1088.6812</v>
      </c>
      <c r="I392" s="361">
        <v>0</v>
      </c>
      <c r="J392" s="360"/>
      <c r="K392"/>
    </row>
    <row r="393" spans="2:11" x14ac:dyDescent="0.25">
      <c r="B393" s="354" t="s">
        <v>268</v>
      </c>
      <c r="C393" s="355">
        <v>37288</v>
      </c>
      <c r="D393" s="6">
        <v>20093</v>
      </c>
      <c r="E393" s="358">
        <f t="shared" si="73"/>
        <v>1673.7468999999999</v>
      </c>
      <c r="F393" s="356">
        <v>0</v>
      </c>
      <c r="G393" s="354">
        <v>541</v>
      </c>
      <c r="H393" s="356">
        <f t="shared" si="72"/>
        <v>1132.7468999999999</v>
      </c>
      <c r="I393" s="361">
        <v>0</v>
      </c>
      <c r="J393" s="360"/>
      <c r="K393"/>
    </row>
    <row r="394" spans="2:11" x14ac:dyDescent="0.25">
      <c r="B394" s="354" t="s">
        <v>268</v>
      </c>
      <c r="C394" s="355">
        <v>37316</v>
      </c>
      <c r="D394" s="6">
        <v>20093</v>
      </c>
      <c r="E394" s="358">
        <f t="shared" si="73"/>
        <v>1673.7468999999999</v>
      </c>
      <c r="F394" s="356">
        <v>0</v>
      </c>
      <c r="G394" s="354">
        <v>541</v>
      </c>
      <c r="H394" s="356">
        <f t="shared" si="72"/>
        <v>1132.7468999999999</v>
      </c>
      <c r="I394" s="361">
        <v>0</v>
      </c>
      <c r="J394" s="360">
        <v>9.5</v>
      </c>
      <c r="K394" s="370">
        <f>SUM(D383:D394)</f>
        <v>234162</v>
      </c>
    </row>
    <row r="395" spans="2:11" x14ac:dyDescent="0.25">
      <c r="B395" s="354" t="s">
        <v>268</v>
      </c>
      <c r="C395" s="355">
        <v>37347</v>
      </c>
      <c r="D395" s="6">
        <v>20093</v>
      </c>
      <c r="E395" s="358">
        <f t="shared" si="73"/>
        <v>1673.7468999999999</v>
      </c>
      <c r="F395" s="356">
        <v>0</v>
      </c>
      <c r="G395" s="354">
        <v>541</v>
      </c>
      <c r="H395" s="356">
        <f t="shared" si="72"/>
        <v>1132.7468999999999</v>
      </c>
      <c r="I395" s="361">
        <v>0</v>
      </c>
      <c r="J395" s="361">
        <f t="shared" ref="J395:J410" si="74">SUM(I395*9.5%/12)</f>
        <v>0</v>
      </c>
      <c r="K395"/>
    </row>
    <row r="396" spans="2:11" x14ac:dyDescent="0.25">
      <c r="B396" s="354" t="s">
        <v>268</v>
      </c>
      <c r="C396" s="355">
        <v>37377</v>
      </c>
      <c r="D396" s="6">
        <v>20093</v>
      </c>
      <c r="E396" s="358">
        <f t="shared" si="73"/>
        <v>1673.7468999999999</v>
      </c>
      <c r="F396" s="356">
        <v>0</v>
      </c>
      <c r="G396" s="354">
        <v>541</v>
      </c>
      <c r="H396" s="356">
        <f t="shared" si="72"/>
        <v>1132.7468999999999</v>
      </c>
      <c r="I396" s="361">
        <v>0</v>
      </c>
      <c r="J396" s="361">
        <f t="shared" si="74"/>
        <v>0</v>
      </c>
      <c r="K396"/>
    </row>
    <row r="397" spans="2:11" x14ac:dyDescent="0.25">
      <c r="B397" s="354" t="s">
        <v>268</v>
      </c>
      <c r="C397" s="355">
        <v>37408</v>
      </c>
      <c r="D397" s="6">
        <v>20093</v>
      </c>
      <c r="E397" s="358">
        <f t="shared" si="73"/>
        <v>1673.7468999999999</v>
      </c>
      <c r="F397" s="356">
        <v>0</v>
      </c>
      <c r="G397" s="354">
        <v>541</v>
      </c>
      <c r="H397" s="356">
        <f t="shared" si="72"/>
        <v>1132.7468999999999</v>
      </c>
      <c r="I397" s="361">
        <v>0</v>
      </c>
      <c r="J397" s="361">
        <f t="shared" si="74"/>
        <v>0</v>
      </c>
      <c r="K397"/>
    </row>
    <row r="398" spans="2:11" x14ac:dyDescent="0.25">
      <c r="B398" s="354" t="s">
        <v>268</v>
      </c>
      <c r="C398" s="355">
        <v>37438</v>
      </c>
      <c r="D398" s="6">
        <v>20093</v>
      </c>
      <c r="E398" s="358">
        <f t="shared" si="73"/>
        <v>1673.7468999999999</v>
      </c>
      <c r="F398" s="356">
        <v>0</v>
      </c>
      <c r="G398" s="354">
        <v>541</v>
      </c>
      <c r="H398" s="356">
        <f t="shared" si="72"/>
        <v>1132.7468999999999</v>
      </c>
      <c r="I398" s="361">
        <v>0</v>
      </c>
      <c r="J398" s="361">
        <f t="shared" si="74"/>
        <v>0</v>
      </c>
      <c r="K398"/>
    </row>
    <row r="399" spans="2:11" x14ac:dyDescent="0.25">
      <c r="B399" s="354" t="s">
        <v>268</v>
      </c>
      <c r="C399" s="355">
        <v>37469</v>
      </c>
      <c r="D399" s="6">
        <v>20093</v>
      </c>
      <c r="E399" s="358">
        <f t="shared" si="73"/>
        <v>1673.7468999999999</v>
      </c>
      <c r="F399" s="356">
        <v>0</v>
      </c>
      <c r="G399" s="354">
        <v>541</v>
      </c>
      <c r="H399" s="356">
        <f t="shared" si="72"/>
        <v>1132.7468999999999</v>
      </c>
      <c r="I399" s="361">
        <v>0</v>
      </c>
      <c r="J399" s="361">
        <f t="shared" si="74"/>
        <v>0</v>
      </c>
      <c r="K399"/>
    </row>
    <row r="400" spans="2:11" x14ac:dyDescent="0.25">
      <c r="B400" s="354" t="s">
        <v>268</v>
      </c>
      <c r="C400" s="355">
        <v>37500</v>
      </c>
      <c r="D400" s="6">
        <v>20093</v>
      </c>
      <c r="E400" s="358">
        <f t="shared" si="73"/>
        <v>1673.7468999999999</v>
      </c>
      <c r="F400" s="356">
        <v>0</v>
      </c>
      <c r="G400" s="354">
        <v>541</v>
      </c>
      <c r="H400" s="356">
        <f t="shared" si="72"/>
        <v>1132.7468999999999</v>
      </c>
      <c r="I400" s="361">
        <v>0</v>
      </c>
      <c r="J400" s="361">
        <f t="shared" si="74"/>
        <v>0</v>
      </c>
      <c r="K400"/>
    </row>
    <row r="401" spans="2:11" x14ac:dyDescent="0.25">
      <c r="B401" s="354" t="s">
        <v>268</v>
      </c>
      <c r="C401" s="355">
        <v>37530</v>
      </c>
      <c r="D401" s="6">
        <v>20093</v>
      </c>
      <c r="E401" s="358">
        <f t="shared" si="73"/>
        <v>1673.7468999999999</v>
      </c>
      <c r="F401" s="356">
        <v>0</v>
      </c>
      <c r="G401" s="354">
        <v>541</v>
      </c>
      <c r="H401" s="356">
        <f t="shared" si="72"/>
        <v>1132.7468999999999</v>
      </c>
      <c r="I401" s="361">
        <v>0</v>
      </c>
      <c r="J401" s="361">
        <f t="shared" si="74"/>
        <v>0</v>
      </c>
      <c r="K401"/>
    </row>
    <row r="402" spans="2:11" x14ac:dyDescent="0.25">
      <c r="B402" s="354" t="s">
        <v>268</v>
      </c>
      <c r="C402" s="355">
        <v>37561</v>
      </c>
      <c r="D402" s="6">
        <v>20093</v>
      </c>
      <c r="E402" s="358">
        <f t="shared" si="73"/>
        <v>1673.7468999999999</v>
      </c>
      <c r="F402" s="356">
        <v>0</v>
      </c>
      <c r="G402" s="354">
        <v>541</v>
      </c>
      <c r="H402" s="356">
        <f t="shared" si="72"/>
        <v>1132.7468999999999</v>
      </c>
      <c r="I402" s="361">
        <v>0</v>
      </c>
      <c r="J402" s="361">
        <f t="shared" si="74"/>
        <v>0</v>
      </c>
      <c r="K402"/>
    </row>
    <row r="403" spans="2:11" x14ac:dyDescent="0.25">
      <c r="B403" s="354" t="s">
        <v>268</v>
      </c>
      <c r="C403" s="355">
        <v>37591</v>
      </c>
      <c r="D403" s="6">
        <v>20093</v>
      </c>
      <c r="E403" s="358">
        <f t="shared" si="73"/>
        <v>1673.7468999999999</v>
      </c>
      <c r="F403" s="356">
        <v>0</v>
      </c>
      <c r="G403" s="354">
        <v>541</v>
      </c>
      <c r="H403" s="356">
        <f t="shared" si="72"/>
        <v>1132.7468999999999</v>
      </c>
      <c r="I403" s="361">
        <v>0</v>
      </c>
      <c r="J403" s="361">
        <f t="shared" si="74"/>
        <v>0</v>
      </c>
      <c r="K403"/>
    </row>
    <row r="404" spans="2:11" x14ac:dyDescent="0.25">
      <c r="B404" s="354" t="s">
        <v>268</v>
      </c>
      <c r="C404" s="355">
        <v>37622</v>
      </c>
      <c r="D404" s="6">
        <v>20093</v>
      </c>
      <c r="E404" s="358">
        <f t="shared" si="73"/>
        <v>1673.7468999999999</v>
      </c>
      <c r="F404" s="356">
        <v>0</v>
      </c>
      <c r="G404" s="354">
        <v>541</v>
      </c>
      <c r="H404" s="356">
        <f t="shared" si="72"/>
        <v>1132.7468999999999</v>
      </c>
      <c r="I404" s="361">
        <v>0</v>
      </c>
      <c r="J404" s="361">
        <f t="shared" si="74"/>
        <v>0</v>
      </c>
      <c r="K404"/>
    </row>
    <row r="405" spans="2:11" x14ac:dyDescent="0.25">
      <c r="B405" s="354" t="s">
        <v>268</v>
      </c>
      <c r="C405" s="355">
        <v>37653</v>
      </c>
      <c r="D405" s="6">
        <v>20621</v>
      </c>
      <c r="E405" s="358">
        <f t="shared" si="73"/>
        <v>1717.7293</v>
      </c>
      <c r="F405" s="356">
        <v>0</v>
      </c>
      <c r="G405" s="354">
        <v>541</v>
      </c>
      <c r="H405" s="356">
        <f t="shared" si="72"/>
        <v>1176.7293</v>
      </c>
      <c r="I405" s="361">
        <v>0</v>
      </c>
      <c r="J405" s="361">
        <f t="shared" si="74"/>
        <v>0</v>
      </c>
      <c r="K405"/>
    </row>
    <row r="406" spans="2:11" x14ac:dyDescent="0.25">
      <c r="B406" s="354" t="s">
        <v>268</v>
      </c>
      <c r="C406" s="355">
        <v>37681</v>
      </c>
      <c r="D406" s="6">
        <v>20621</v>
      </c>
      <c r="E406" s="358">
        <f t="shared" si="73"/>
        <v>1717.7293</v>
      </c>
      <c r="F406" s="356">
        <v>0</v>
      </c>
      <c r="G406" s="354">
        <v>541</v>
      </c>
      <c r="H406" s="356">
        <f t="shared" si="72"/>
        <v>1176.7293</v>
      </c>
      <c r="I406" s="361">
        <v>0</v>
      </c>
      <c r="J406" s="361">
        <f t="shared" si="74"/>
        <v>0</v>
      </c>
      <c r="K406" s="370">
        <f>SUM(D395:D406)</f>
        <v>242172</v>
      </c>
    </row>
    <row r="407" spans="2:11" x14ac:dyDescent="0.25">
      <c r="B407" s="354" t="s">
        <v>268</v>
      </c>
      <c r="C407" s="355">
        <v>37712</v>
      </c>
      <c r="D407" s="6">
        <v>20621</v>
      </c>
      <c r="E407" s="358">
        <f t="shared" si="73"/>
        <v>1717.7293</v>
      </c>
      <c r="F407" s="356">
        <v>0</v>
      </c>
      <c r="G407" s="354">
        <v>541</v>
      </c>
      <c r="H407" s="356">
        <f t="shared" si="72"/>
        <v>1176.7293</v>
      </c>
      <c r="I407" s="361">
        <v>0</v>
      </c>
      <c r="J407" s="361">
        <f t="shared" si="74"/>
        <v>0</v>
      </c>
      <c r="K407"/>
    </row>
    <row r="408" spans="2:11" x14ac:dyDescent="0.25">
      <c r="B408" s="354" t="s">
        <v>268</v>
      </c>
      <c r="C408" s="355">
        <v>37742</v>
      </c>
      <c r="D408" s="6">
        <v>20621</v>
      </c>
      <c r="E408" s="358">
        <f t="shared" si="73"/>
        <v>1717.7293</v>
      </c>
      <c r="F408" s="356">
        <v>0</v>
      </c>
      <c r="G408" s="354">
        <v>541</v>
      </c>
      <c r="H408" s="356">
        <f t="shared" si="72"/>
        <v>1176.7293</v>
      </c>
      <c r="I408" s="361">
        <v>0</v>
      </c>
      <c r="J408" s="361">
        <f t="shared" si="74"/>
        <v>0</v>
      </c>
      <c r="K408"/>
    </row>
    <row r="409" spans="2:11" x14ac:dyDescent="0.25">
      <c r="B409" s="354" t="s">
        <v>268</v>
      </c>
      <c r="C409" s="355">
        <v>37773</v>
      </c>
      <c r="D409" s="6">
        <v>20621</v>
      </c>
      <c r="E409" s="358">
        <f t="shared" si="73"/>
        <v>1717.7293</v>
      </c>
      <c r="F409" s="356">
        <v>0</v>
      </c>
      <c r="G409" s="354">
        <v>541</v>
      </c>
      <c r="H409" s="356">
        <f t="shared" si="72"/>
        <v>1176.7293</v>
      </c>
      <c r="I409" s="361">
        <v>0</v>
      </c>
      <c r="J409" s="361">
        <f t="shared" si="74"/>
        <v>0</v>
      </c>
      <c r="K409"/>
    </row>
    <row r="410" spans="2:11" x14ac:dyDescent="0.25">
      <c r="B410" s="354" t="s">
        <v>268</v>
      </c>
      <c r="C410" s="355">
        <v>37803</v>
      </c>
      <c r="D410" s="6">
        <v>20621</v>
      </c>
      <c r="E410" s="358">
        <f t="shared" si="73"/>
        <v>1717.7293</v>
      </c>
      <c r="F410" s="356">
        <v>0</v>
      </c>
      <c r="G410" s="354">
        <v>541</v>
      </c>
      <c r="H410" s="356">
        <f t="shared" si="72"/>
        <v>1176.7293</v>
      </c>
      <c r="I410" s="361">
        <v>0</v>
      </c>
      <c r="J410" s="361">
        <f t="shared" si="74"/>
        <v>0</v>
      </c>
      <c r="K410"/>
    </row>
    <row r="411" spans="2:11" x14ac:dyDescent="0.25">
      <c r="B411" s="354" t="s">
        <v>268</v>
      </c>
      <c r="C411" s="355">
        <v>37834</v>
      </c>
      <c r="D411" s="6">
        <v>20621</v>
      </c>
      <c r="E411" s="358">
        <f t="shared" si="73"/>
        <v>1717.7293</v>
      </c>
      <c r="F411" s="356">
        <v>0</v>
      </c>
      <c r="G411" s="354">
        <v>541</v>
      </c>
      <c r="H411" s="356">
        <f t="shared" si="72"/>
        <v>1176.7293</v>
      </c>
      <c r="I411" s="361">
        <v>0</v>
      </c>
      <c r="J411" s="361">
        <f t="shared" ref="J411:J426" si="75">SUM(I411*9.5%/12)</f>
        <v>0</v>
      </c>
      <c r="K411"/>
    </row>
    <row r="412" spans="2:11" x14ac:dyDescent="0.25">
      <c r="B412" s="354" t="s">
        <v>268</v>
      </c>
      <c r="C412" s="355">
        <v>37865</v>
      </c>
      <c r="D412" s="6">
        <v>20621</v>
      </c>
      <c r="E412" s="358">
        <f t="shared" si="73"/>
        <v>1717.7293</v>
      </c>
      <c r="F412" s="356">
        <v>0</v>
      </c>
      <c r="G412" s="354">
        <v>541</v>
      </c>
      <c r="H412" s="356">
        <f t="shared" si="72"/>
        <v>1176.7293</v>
      </c>
      <c r="I412" s="361">
        <v>0</v>
      </c>
      <c r="J412" s="361">
        <f t="shared" si="75"/>
        <v>0</v>
      </c>
      <c r="K412"/>
    </row>
    <row r="413" spans="2:11" x14ac:dyDescent="0.25">
      <c r="B413" s="354" t="s">
        <v>268</v>
      </c>
      <c r="C413" s="355">
        <v>37895</v>
      </c>
      <c r="D413" s="6">
        <v>20621</v>
      </c>
      <c r="E413" s="358">
        <f t="shared" si="73"/>
        <v>1717.7293</v>
      </c>
      <c r="F413" s="356">
        <v>0</v>
      </c>
      <c r="G413" s="354">
        <v>541</v>
      </c>
      <c r="H413" s="356">
        <f t="shared" si="72"/>
        <v>1176.7293</v>
      </c>
      <c r="I413" s="361">
        <v>0</v>
      </c>
      <c r="J413" s="361">
        <f t="shared" si="75"/>
        <v>0</v>
      </c>
      <c r="K413"/>
    </row>
    <row r="414" spans="2:11" x14ac:dyDescent="0.25">
      <c r="B414" s="354" t="s">
        <v>268</v>
      </c>
      <c r="C414" s="355">
        <v>37926</v>
      </c>
      <c r="D414" s="6">
        <v>20621</v>
      </c>
      <c r="E414" s="358">
        <f t="shared" si="73"/>
        <v>1717.7293</v>
      </c>
      <c r="F414" s="356">
        <v>0</v>
      </c>
      <c r="G414" s="354">
        <v>541</v>
      </c>
      <c r="H414" s="356">
        <f t="shared" si="72"/>
        <v>1176.7293</v>
      </c>
      <c r="I414" s="361">
        <v>0</v>
      </c>
      <c r="J414" s="361">
        <f t="shared" si="75"/>
        <v>0</v>
      </c>
      <c r="K414"/>
    </row>
    <row r="415" spans="2:11" x14ac:dyDescent="0.25">
      <c r="B415" s="354" t="s">
        <v>268</v>
      </c>
      <c r="C415" s="355">
        <v>37956</v>
      </c>
      <c r="D415" s="6">
        <v>20621</v>
      </c>
      <c r="E415" s="358">
        <f t="shared" si="73"/>
        <v>1717.7293</v>
      </c>
      <c r="F415" s="356">
        <v>0</v>
      </c>
      <c r="G415" s="354">
        <v>541</v>
      </c>
      <c r="H415" s="356">
        <f t="shared" si="72"/>
        <v>1176.7293</v>
      </c>
      <c r="I415" s="361">
        <v>0</v>
      </c>
      <c r="J415" s="361">
        <f t="shared" si="75"/>
        <v>0</v>
      </c>
      <c r="K415"/>
    </row>
    <row r="416" spans="2:11" x14ac:dyDescent="0.25">
      <c r="B416" s="354" t="s">
        <v>268</v>
      </c>
      <c r="C416" s="355">
        <v>37987</v>
      </c>
      <c r="D416" s="6">
        <v>20621</v>
      </c>
      <c r="E416" s="358">
        <f t="shared" si="73"/>
        <v>1717.7293</v>
      </c>
      <c r="F416" s="356">
        <v>0</v>
      </c>
      <c r="G416" s="354">
        <v>541</v>
      </c>
      <c r="H416" s="356">
        <f t="shared" si="72"/>
        <v>1176.7293</v>
      </c>
      <c r="I416" s="361">
        <v>0</v>
      </c>
      <c r="J416" s="361">
        <f t="shared" si="75"/>
        <v>0</v>
      </c>
      <c r="K416"/>
    </row>
    <row r="417" spans="2:11" x14ac:dyDescent="0.25">
      <c r="B417" s="354" t="s">
        <v>268</v>
      </c>
      <c r="C417" s="355">
        <v>38018</v>
      </c>
      <c r="D417" s="6">
        <v>21750</v>
      </c>
      <c r="E417" s="358">
        <f t="shared" si="73"/>
        <v>1811.7750000000001</v>
      </c>
      <c r="F417" s="356">
        <v>0</v>
      </c>
      <c r="G417" s="354">
        <v>541</v>
      </c>
      <c r="H417" s="356">
        <f t="shared" si="72"/>
        <v>1270.7750000000001</v>
      </c>
      <c r="I417" s="361">
        <v>0</v>
      </c>
      <c r="J417" s="361">
        <f t="shared" si="75"/>
        <v>0</v>
      </c>
      <c r="K417"/>
    </row>
    <row r="418" spans="2:11" x14ac:dyDescent="0.25">
      <c r="B418" s="354" t="s">
        <v>268</v>
      </c>
      <c r="C418" s="355">
        <v>38047</v>
      </c>
      <c r="D418" s="6">
        <v>21750</v>
      </c>
      <c r="E418" s="358">
        <f t="shared" si="73"/>
        <v>1811.7750000000001</v>
      </c>
      <c r="F418" s="356">
        <v>0</v>
      </c>
      <c r="G418" s="354">
        <v>541</v>
      </c>
      <c r="H418" s="356">
        <f t="shared" si="72"/>
        <v>1270.7750000000001</v>
      </c>
      <c r="I418" s="361">
        <v>0</v>
      </c>
      <c r="J418" s="361">
        <f t="shared" si="75"/>
        <v>0</v>
      </c>
      <c r="K418" s="370">
        <f>SUM(D407:D418)</f>
        <v>249710</v>
      </c>
    </row>
    <row r="419" spans="2:11" x14ac:dyDescent="0.25">
      <c r="B419" s="354" t="s">
        <v>268</v>
      </c>
      <c r="C419" s="355">
        <v>38078</v>
      </c>
      <c r="D419" s="6">
        <v>21750</v>
      </c>
      <c r="E419" s="358">
        <f t="shared" si="73"/>
        <v>1811.7750000000001</v>
      </c>
      <c r="F419" s="356">
        <v>0</v>
      </c>
      <c r="G419" s="354">
        <v>541</v>
      </c>
      <c r="H419" s="356">
        <f t="shared" si="72"/>
        <v>1270.7750000000001</v>
      </c>
      <c r="I419" s="361">
        <v>0</v>
      </c>
      <c r="J419" s="361">
        <f t="shared" si="75"/>
        <v>0</v>
      </c>
      <c r="K419"/>
    </row>
    <row r="420" spans="2:11" x14ac:dyDescent="0.25">
      <c r="B420" s="354" t="s">
        <v>268</v>
      </c>
      <c r="C420" s="355">
        <v>38108</v>
      </c>
      <c r="D420" s="6">
        <v>21750</v>
      </c>
      <c r="E420" s="358">
        <f t="shared" si="73"/>
        <v>1811.7750000000001</v>
      </c>
      <c r="F420" s="356">
        <v>0</v>
      </c>
      <c r="G420" s="354">
        <v>541</v>
      </c>
      <c r="H420" s="356">
        <f t="shared" si="72"/>
        <v>1270.7750000000001</v>
      </c>
      <c r="I420" s="361">
        <v>0</v>
      </c>
      <c r="J420" s="361">
        <f t="shared" si="75"/>
        <v>0</v>
      </c>
      <c r="K420"/>
    </row>
    <row r="421" spans="2:11" x14ac:dyDescent="0.25">
      <c r="B421" s="354" t="s">
        <v>268</v>
      </c>
      <c r="C421" s="355">
        <v>38139</v>
      </c>
      <c r="D421" s="6">
        <v>21750</v>
      </c>
      <c r="E421" s="358">
        <f t="shared" si="73"/>
        <v>1811.7750000000001</v>
      </c>
      <c r="F421" s="356">
        <v>0</v>
      </c>
      <c r="G421" s="354">
        <v>541</v>
      </c>
      <c r="H421" s="356">
        <f t="shared" si="72"/>
        <v>1270.7750000000001</v>
      </c>
      <c r="I421" s="361">
        <v>0</v>
      </c>
      <c r="J421" s="361">
        <f t="shared" si="75"/>
        <v>0</v>
      </c>
      <c r="K421"/>
    </row>
    <row r="422" spans="2:11" x14ac:dyDescent="0.25">
      <c r="B422" s="354" t="s">
        <v>268</v>
      </c>
      <c r="C422" s="355">
        <v>38169</v>
      </c>
      <c r="D422" s="6">
        <v>21750</v>
      </c>
      <c r="E422" s="358">
        <f t="shared" si="73"/>
        <v>1811.7750000000001</v>
      </c>
      <c r="F422" s="356">
        <v>0</v>
      </c>
      <c r="G422" s="354">
        <v>541</v>
      </c>
      <c r="H422" s="356">
        <f t="shared" si="72"/>
        <v>1270.7750000000001</v>
      </c>
      <c r="I422" s="361">
        <v>0</v>
      </c>
      <c r="J422" s="361">
        <f t="shared" si="75"/>
        <v>0</v>
      </c>
      <c r="K422"/>
    </row>
    <row r="423" spans="2:11" x14ac:dyDescent="0.25">
      <c r="B423" s="354" t="s">
        <v>268</v>
      </c>
      <c r="C423" s="355">
        <v>38200</v>
      </c>
      <c r="D423" s="6">
        <v>21750</v>
      </c>
      <c r="E423" s="358">
        <f t="shared" si="73"/>
        <v>1811.7750000000001</v>
      </c>
      <c r="F423" s="356">
        <v>0</v>
      </c>
      <c r="G423" s="354">
        <v>541</v>
      </c>
      <c r="H423" s="356">
        <f t="shared" si="72"/>
        <v>1270.7750000000001</v>
      </c>
      <c r="I423" s="361">
        <v>0</v>
      </c>
      <c r="J423" s="361">
        <f t="shared" si="75"/>
        <v>0</v>
      </c>
      <c r="K423"/>
    </row>
    <row r="424" spans="2:11" x14ac:dyDescent="0.25">
      <c r="B424" s="354" t="s">
        <v>268</v>
      </c>
      <c r="C424" s="355">
        <v>38231</v>
      </c>
      <c r="D424" s="6">
        <v>21750</v>
      </c>
      <c r="E424" s="358">
        <f t="shared" si="73"/>
        <v>1811.7750000000001</v>
      </c>
      <c r="F424" s="356">
        <v>0</v>
      </c>
      <c r="G424" s="354">
        <v>541</v>
      </c>
      <c r="H424" s="356">
        <f t="shared" si="72"/>
        <v>1270.7750000000001</v>
      </c>
      <c r="I424" s="361">
        <v>0</v>
      </c>
      <c r="J424" s="361">
        <f t="shared" si="75"/>
        <v>0</v>
      </c>
      <c r="K424"/>
    </row>
    <row r="425" spans="2:11" x14ac:dyDescent="0.25">
      <c r="B425" s="354" t="s">
        <v>268</v>
      </c>
      <c r="C425" s="355">
        <v>38261</v>
      </c>
      <c r="D425" s="6">
        <v>22350</v>
      </c>
      <c r="E425" s="358">
        <f t="shared" si="73"/>
        <v>1861.7549999999999</v>
      </c>
      <c r="F425" s="356">
        <v>0</v>
      </c>
      <c r="G425" s="354">
        <v>541</v>
      </c>
      <c r="H425" s="356">
        <f t="shared" si="72"/>
        <v>1320.7549999999999</v>
      </c>
      <c r="I425" s="361">
        <v>0</v>
      </c>
      <c r="J425" s="361">
        <f t="shared" si="75"/>
        <v>0</v>
      </c>
      <c r="K425"/>
    </row>
    <row r="426" spans="2:11" x14ac:dyDescent="0.25">
      <c r="B426" s="354" t="s">
        <v>268</v>
      </c>
      <c r="C426" s="355">
        <v>38292</v>
      </c>
      <c r="D426" s="6">
        <v>22350</v>
      </c>
      <c r="E426" s="358">
        <f t="shared" si="73"/>
        <v>1861.7549999999999</v>
      </c>
      <c r="F426" s="356">
        <v>0</v>
      </c>
      <c r="G426" s="354">
        <v>541</v>
      </c>
      <c r="H426" s="356">
        <f t="shared" si="72"/>
        <v>1320.7549999999999</v>
      </c>
      <c r="I426" s="361">
        <v>0</v>
      </c>
      <c r="J426" s="361">
        <f t="shared" si="75"/>
        <v>0</v>
      </c>
      <c r="K426"/>
    </row>
    <row r="427" spans="2:11" x14ac:dyDescent="0.25">
      <c r="B427" s="354" t="s">
        <v>268</v>
      </c>
      <c r="C427" s="355">
        <v>38322</v>
      </c>
      <c r="D427" s="6">
        <v>22350</v>
      </c>
      <c r="E427" s="358">
        <f t="shared" si="73"/>
        <v>1861.7549999999999</v>
      </c>
      <c r="F427" s="356">
        <v>0</v>
      </c>
      <c r="G427" s="354">
        <v>541</v>
      </c>
      <c r="H427" s="356">
        <f t="shared" si="72"/>
        <v>1320.7549999999999</v>
      </c>
      <c r="I427" s="361">
        <v>0</v>
      </c>
      <c r="J427" s="361">
        <f t="shared" ref="J427:J441" si="76">SUM(I427*9.5%/12)</f>
        <v>0</v>
      </c>
      <c r="K427"/>
    </row>
    <row r="428" spans="2:11" x14ac:dyDescent="0.25">
      <c r="B428" s="354" t="s">
        <v>268</v>
      </c>
      <c r="C428" s="355">
        <v>38353</v>
      </c>
      <c r="D428" s="6">
        <v>22350</v>
      </c>
      <c r="E428" s="358">
        <f t="shared" si="73"/>
        <v>1861.7549999999999</v>
      </c>
      <c r="F428" s="356">
        <v>0</v>
      </c>
      <c r="G428" s="354">
        <v>541</v>
      </c>
      <c r="H428" s="356">
        <f t="shared" si="72"/>
        <v>1320.7549999999999</v>
      </c>
      <c r="I428" s="361">
        <v>0</v>
      </c>
      <c r="J428" s="361">
        <f t="shared" si="76"/>
        <v>0</v>
      </c>
      <c r="K428"/>
    </row>
    <row r="429" spans="2:11" x14ac:dyDescent="0.25">
      <c r="B429" s="354" t="s">
        <v>268</v>
      </c>
      <c r="C429" s="355">
        <v>38384</v>
      </c>
      <c r="D429" s="6">
        <v>22909</v>
      </c>
      <c r="E429" s="358">
        <f t="shared" si="73"/>
        <v>1908.3197</v>
      </c>
      <c r="F429" s="356">
        <v>0</v>
      </c>
      <c r="G429" s="354">
        <v>541</v>
      </c>
      <c r="H429" s="356">
        <f t="shared" si="72"/>
        <v>1367.3197</v>
      </c>
      <c r="I429" s="361">
        <v>0</v>
      </c>
      <c r="J429" s="361">
        <f t="shared" si="76"/>
        <v>0</v>
      </c>
      <c r="K429"/>
    </row>
    <row r="430" spans="2:11" x14ac:dyDescent="0.25">
      <c r="B430" s="354" t="s">
        <v>268</v>
      </c>
      <c r="C430" s="355">
        <v>38412</v>
      </c>
      <c r="D430" s="6">
        <v>22909</v>
      </c>
      <c r="E430" s="358">
        <f t="shared" si="73"/>
        <v>1908.3197</v>
      </c>
      <c r="F430" s="356">
        <v>0</v>
      </c>
      <c r="G430" s="354">
        <v>541</v>
      </c>
      <c r="H430" s="356">
        <f t="shared" si="72"/>
        <v>1367.3197</v>
      </c>
      <c r="I430" s="361">
        <v>0</v>
      </c>
      <c r="J430" s="361">
        <f t="shared" si="76"/>
        <v>0</v>
      </c>
      <c r="K430" s="370">
        <f>SUM(D419:D430)</f>
        <v>265718</v>
      </c>
    </row>
    <row r="431" spans="2:11" x14ac:dyDescent="0.25">
      <c r="B431" s="354" t="s">
        <v>268</v>
      </c>
      <c r="C431" s="355">
        <v>38443</v>
      </c>
      <c r="D431" s="6">
        <v>22909</v>
      </c>
      <c r="E431" s="358">
        <f t="shared" si="73"/>
        <v>1908.3197</v>
      </c>
      <c r="F431" s="356">
        <v>0</v>
      </c>
      <c r="G431" s="354">
        <v>541</v>
      </c>
      <c r="H431" s="356">
        <f t="shared" si="72"/>
        <v>1367.3197</v>
      </c>
      <c r="I431" s="361">
        <v>0</v>
      </c>
      <c r="J431" s="361">
        <f t="shared" si="76"/>
        <v>0</v>
      </c>
      <c r="K431"/>
    </row>
    <row r="432" spans="2:11" x14ac:dyDescent="0.25">
      <c r="B432" s="354" t="s">
        <v>268</v>
      </c>
      <c r="C432" s="355">
        <v>38473</v>
      </c>
      <c r="D432" s="6">
        <v>23370</v>
      </c>
      <c r="E432" s="358">
        <f t="shared" si="73"/>
        <v>1946.721</v>
      </c>
      <c r="F432" s="356">
        <v>0</v>
      </c>
      <c r="G432" s="354">
        <v>541</v>
      </c>
      <c r="H432" s="356">
        <f t="shared" si="72"/>
        <v>1405.721</v>
      </c>
      <c r="I432" s="361">
        <v>0</v>
      </c>
      <c r="J432" s="361">
        <f t="shared" si="76"/>
        <v>0</v>
      </c>
      <c r="K432"/>
    </row>
    <row r="433" spans="2:11" x14ac:dyDescent="0.25">
      <c r="B433" s="354" t="s">
        <v>268</v>
      </c>
      <c r="C433" s="355">
        <v>38504</v>
      </c>
      <c r="D433" s="6">
        <v>23370</v>
      </c>
      <c r="E433" s="358">
        <f t="shared" si="73"/>
        <v>1946.721</v>
      </c>
      <c r="F433" s="356">
        <v>0</v>
      </c>
      <c r="G433" s="354">
        <v>541</v>
      </c>
      <c r="H433" s="356">
        <f t="shared" si="72"/>
        <v>1405.721</v>
      </c>
      <c r="I433" s="361">
        <v>0</v>
      </c>
      <c r="J433" s="361">
        <f t="shared" si="76"/>
        <v>0</v>
      </c>
      <c r="K433"/>
    </row>
    <row r="434" spans="2:11" x14ac:dyDescent="0.25">
      <c r="B434" s="354" t="s">
        <v>268</v>
      </c>
      <c r="C434" s="355">
        <v>38534</v>
      </c>
      <c r="D434" s="6">
        <v>23370</v>
      </c>
      <c r="E434" s="358">
        <f t="shared" si="73"/>
        <v>1946.721</v>
      </c>
      <c r="F434" s="356">
        <v>0</v>
      </c>
      <c r="G434" s="354">
        <v>541</v>
      </c>
      <c r="H434" s="356">
        <f t="shared" si="72"/>
        <v>1405.721</v>
      </c>
      <c r="I434" s="361">
        <v>0</v>
      </c>
      <c r="J434" s="361">
        <f t="shared" si="76"/>
        <v>0</v>
      </c>
      <c r="K434"/>
    </row>
    <row r="435" spans="2:11" x14ac:dyDescent="0.25">
      <c r="B435" s="354" t="s">
        <v>268</v>
      </c>
      <c r="C435" s="355">
        <v>38565</v>
      </c>
      <c r="D435" s="6">
        <v>23370</v>
      </c>
      <c r="E435" s="358">
        <f t="shared" si="73"/>
        <v>1946.721</v>
      </c>
      <c r="F435" s="356">
        <v>0</v>
      </c>
      <c r="G435" s="354">
        <v>541</v>
      </c>
      <c r="H435" s="356">
        <f t="shared" si="72"/>
        <v>1405.721</v>
      </c>
      <c r="I435" s="361">
        <v>0</v>
      </c>
      <c r="J435" s="361">
        <f t="shared" si="76"/>
        <v>0</v>
      </c>
      <c r="K435"/>
    </row>
    <row r="436" spans="2:11" x14ac:dyDescent="0.25">
      <c r="B436" s="354" t="s">
        <v>268</v>
      </c>
      <c r="C436" s="355">
        <v>38596</v>
      </c>
      <c r="D436" s="6">
        <v>23370</v>
      </c>
      <c r="E436" s="358">
        <f t="shared" si="73"/>
        <v>1946.721</v>
      </c>
      <c r="F436" s="356">
        <v>0</v>
      </c>
      <c r="G436" s="354">
        <v>541</v>
      </c>
      <c r="H436" s="356">
        <f t="shared" si="72"/>
        <v>1405.721</v>
      </c>
      <c r="I436" s="361">
        <v>0</v>
      </c>
      <c r="J436" s="361">
        <f t="shared" si="76"/>
        <v>0</v>
      </c>
      <c r="K436"/>
    </row>
    <row r="437" spans="2:11" x14ac:dyDescent="0.25">
      <c r="B437" s="354" t="s">
        <v>268</v>
      </c>
      <c r="C437" s="355">
        <v>38626</v>
      </c>
      <c r="D437" s="6">
        <v>23831</v>
      </c>
      <c r="E437" s="358">
        <f t="shared" si="73"/>
        <v>1985.1223</v>
      </c>
      <c r="F437" s="356">
        <v>0</v>
      </c>
      <c r="G437" s="354">
        <v>541</v>
      </c>
      <c r="H437" s="356">
        <f t="shared" si="72"/>
        <v>1444.1223</v>
      </c>
      <c r="I437" s="361">
        <v>0</v>
      </c>
      <c r="J437" s="361">
        <f t="shared" si="76"/>
        <v>0</v>
      </c>
      <c r="K437"/>
    </row>
    <row r="438" spans="2:11" x14ac:dyDescent="0.25">
      <c r="B438" s="354" t="s">
        <v>268</v>
      </c>
      <c r="C438" s="355">
        <v>38657</v>
      </c>
      <c r="D438" s="6">
        <v>23831</v>
      </c>
      <c r="E438" s="358">
        <f t="shared" si="73"/>
        <v>1985.1223</v>
      </c>
      <c r="F438" s="356">
        <v>0</v>
      </c>
      <c r="G438" s="354">
        <v>541</v>
      </c>
      <c r="H438" s="356">
        <f t="shared" si="72"/>
        <v>1444.1223</v>
      </c>
      <c r="I438" s="361">
        <v>0</v>
      </c>
      <c r="J438" s="361">
        <f t="shared" si="76"/>
        <v>0</v>
      </c>
      <c r="K438"/>
    </row>
    <row r="439" spans="2:11" x14ac:dyDescent="0.25">
      <c r="B439" s="354" t="s">
        <v>268</v>
      </c>
      <c r="C439" s="355">
        <v>38687</v>
      </c>
      <c r="D439" s="6">
        <v>23831</v>
      </c>
      <c r="E439" s="358">
        <f t="shared" si="73"/>
        <v>1985.1223</v>
      </c>
      <c r="F439" s="356">
        <v>0</v>
      </c>
      <c r="G439" s="354">
        <v>541</v>
      </c>
      <c r="H439" s="356">
        <f t="shared" si="72"/>
        <v>1444.1223</v>
      </c>
      <c r="I439" s="361">
        <v>0</v>
      </c>
      <c r="J439" s="361">
        <f t="shared" si="76"/>
        <v>0</v>
      </c>
      <c r="K439"/>
    </row>
    <row r="440" spans="2:11" x14ac:dyDescent="0.25">
      <c r="B440" s="354" t="s">
        <v>268</v>
      </c>
      <c r="C440" s="355">
        <v>38718</v>
      </c>
      <c r="D440" s="6">
        <v>24446</v>
      </c>
      <c r="E440" s="358">
        <f t="shared" si="73"/>
        <v>2036.3517999999999</v>
      </c>
      <c r="F440" s="356">
        <v>0</v>
      </c>
      <c r="G440" s="354">
        <v>541</v>
      </c>
      <c r="H440" s="356">
        <f t="shared" si="72"/>
        <v>1495.3517999999999</v>
      </c>
      <c r="I440" s="361">
        <v>0</v>
      </c>
      <c r="J440" s="361">
        <f t="shared" si="76"/>
        <v>0</v>
      </c>
      <c r="K440"/>
    </row>
    <row r="441" spans="2:11" x14ac:dyDescent="0.25">
      <c r="B441" s="354" t="s">
        <v>268</v>
      </c>
      <c r="C441" s="355">
        <v>38749</v>
      </c>
      <c r="D441" s="6">
        <v>25043</v>
      </c>
      <c r="E441" s="358">
        <f t="shared" si="73"/>
        <v>2086.0819000000001</v>
      </c>
      <c r="F441" s="356">
        <v>0</v>
      </c>
      <c r="G441" s="354">
        <v>541</v>
      </c>
      <c r="H441" s="356">
        <f t="shared" si="72"/>
        <v>1545.0819000000001</v>
      </c>
      <c r="I441" s="361">
        <v>0</v>
      </c>
      <c r="J441" s="361">
        <f t="shared" si="76"/>
        <v>0</v>
      </c>
      <c r="K441"/>
    </row>
    <row r="442" spans="2:11" x14ac:dyDescent="0.25">
      <c r="B442" s="354" t="s">
        <v>268</v>
      </c>
      <c r="C442" s="355">
        <v>38777</v>
      </c>
      <c r="D442" s="6">
        <v>25043</v>
      </c>
      <c r="E442" s="358">
        <f t="shared" si="73"/>
        <v>2086.0819000000001</v>
      </c>
      <c r="F442" s="356">
        <v>0</v>
      </c>
      <c r="G442" s="354">
        <v>541</v>
      </c>
      <c r="H442" s="356">
        <f t="shared" si="72"/>
        <v>1545.0819000000001</v>
      </c>
      <c r="I442" s="361">
        <v>0</v>
      </c>
      <c r="J442" s="360">
        <v>8.5</v>
      </c>
      <c r="K442" s="370">
        <f>SUM(D431:D442)</f>
        <v>285784</v>
      </c>
    </row>
    <row r="443" spans="2:11" x14ac:dyDescent="0.25">
      <c r="B443" s="354" t="s">
        <v>268</v>
      </c>
      <c r="C443" s="355">
        <v>38808</v>
      </c>
      <c r="D443" s="6">
        <v>25358</v>
      </c>
      <c r="E443" s="358">
        <f t="shared" si="73"/>
        <v>2112.3213999999998</v>
      </c>
      <c r="F443" s="356">
        <v>0</v>
      </c>
      <c r="G443" s="354">
        <v>541</v>
      </c>
      <c r="H443" s="356">
        <f t="shared" si="72"/>
        <v>1571.3213999999998</v>
      </c>
      <c r="I443" s="361">
        <v>0</v>
      </c>
      <c r="J443" s="360"/>
      <c r="K443"/>
    </row>
    <row r="444" spans="2:11" x14ac:dyDescent="0.25">
      <c r="B444" s="354" t="s">
        <v>268</v>
      </c>
      <c r="C444" s="355">
        <v>38838</v>
      </c>
      <c r="D444" s="6">
        <v>25358</v>
      </c>
      <c r="E444" s="358">
        <f t="shared" ref="E444:E475" si="77">SUM(D444*8.33%)</f>
        <v>2112.3213999999998</v>
      </c>
      <c r="F444" s="356">
        <v>0</v>
      </c>
      <c r="G444" s="354">
        <v>541</v>
      </c>
      <c r="H444" s="356">
        <f t="shared" si="72"/>
        <v>1571.3213999999998</v>
      </c>
      <c r="I444" s="361">
        <v>0</v>
      </c>
      <c r="J444" s="360"/>
      <c r="K444"/>
    </row>
    <row r="445" spans="2:11" x14ac:dyDescent="0.25">
      <c r="B445" s="354" t="s">
        <v>268</v>
      </c>
      <c r="C445" s="355">
        <v>38869</v>
      </c>
      <c r="D445" s="6">
        <v>25358</v>
      </c>
      <c r="E445" s="358">
        <f t="shared" si="77"/>
        <v>2112.3213999999998</v>
      </c>
      <c r="F445" s="356">
        <v>0</v>
      </c>
      <c r="G445" s="354">
        <v>541</v>
      </c>
      <c r="H445" s="356">
        <f t="shared" si="72"/>
        <v>1571.3213999999998</v>
      </c>
      <c r="I445" s="361">
        <v>0</v>
      </c>
      <c r="J445" s="360"/>
      <c r="K445"/>
    </row>
    <row r="446" spans="2:11" x14ac:dyDescent="0.25">
      <c r="B446" s="354" t="s">
        <v>268</v>
      </c>
      <c r="C446" s="355">
        <v>38899</v>
      </c>
      <c r="D446" s="6">
        <v>25358</v>
      </c>
      <c r="E446" s="358">
        <f t="shared" si="77"/>
        <v>2112.3213999999998</v>
      </c>
      <c r="F446" s="356">
        <v>0</v>
      </c>
      <c r="G446" s="354">
        <v>541</v>
      </c>
      <c r="H446" s="356">
        <f t="shared" si="72"/>
        <v>1571.3213999999998</v>
      </c>
      <c r="I446" s="361">
        <v>0</v>
      </c>
      <c r="J446" s="360"/>
      <c r="K446"/>
    </row>
    <row r="447" spans="2:11" x14ac:dyDescent="0.25">
      <c r="B447" s="354" t="s">
        <v>268</v>
      </c>
      <c r="C447" s="355">
        <v>38930</v>
      </c>
      <c r="D447" s="6">
        <v>25830</v>
      </c>
      <c r="E447" s="358">
        <f t="shared" si="77"/>
        <v>2151.6390000000001</v>
      </c>
      <c r="F447" s="356">
        <v>0</v>
      </c>
      <c r="G447" s="354">
        <v>541</v>
      </c>
      <c r="H447" s="356">
        <f t="shared" ref="H447:H475" si="78">SUM(E447-G447)</f>
        <v>1610.6390000000001</v>
      </c>
      <c r="I447" s="361">
        <v>0</v>
      </c>
      <c r="J447" s="360"/>
      <c r="K447"/>
    </row>
    <row r="448" spans="2:11" x14ac:dyDescent="0.25">
      <c r="B448" s="354" t="s">
        <v>268</v>
      </c>
      <c r="C448" s="355">
        <v>38961</v>
      </c>
      <c r="D448" s="6">
        <v>25830</v>
      </c>
      <c r="E448" s="358">
        <f t="shared" si="77"/>
        <v>2151.6390000000001</v>
      </c>
      <c r="F448" s="356">
        <v>0</v>
      </c>
      <c r="G448" s="354">
        <v>541</v>
      </c>
      <c r="H448" s="356">
        <f t="shared" si="78"/>
        <v>1610.6390000000001</v>
      </c>
      <c r="I448" s="361">
        <v>0</v>
      </c>
      <c r="J448" s="360"/>
      <c r="K448"/>
    </row>
    <row r="449" spans="2:11" x14ac:dyDescent="0.25">
      <c r="B449" s="354" t="s">
        <v>268</v>
      </c>
      <c r="C449" s="355">
        <v>38991</v>
      </c>
      <c r="D449" s="6">
        <v>26303</v>
      </c>
      <c r="E449" s="358">
        <f t="shared" si="77"/>
        <v>2191.0398999999998</v>
      </c>
      <c r="F449" s="356">
        <v>0</v>
      </c>
      <c r="G449" s="354">
        <v>541</v>
      </c>
      <c r="H449" s="356">
        <f t="shared" si="78"/>
        <v>1650.0398999999998</v>
      </c>
      <c r="I449" s="361">
        <v>0</v>
      </c>
      <c r="J449" s="360"/>
      <c r="K449"/>
    </row>
    <row r="450" spans="2:11" x14ac:dyDescent="0.25">
      <c r="B450" s="354" t="s">
        <v>268</v>
      </c>
      <c r="C450" s="355">
        <v>39022</v>
      </c>
      <c r="D450" s="6">
        <v>26303</v>
      </c>
      <c r="E450" s="358">
        <f t="shared" si="77"/>
        <v>2191.0398999999998</v>
      </c>
      <c r="F450" s="356">
        <v>0</v>
      </c>
      <c r="G450" s="354">
        <v>541</v>
      </c>
      <c r="H450" s="356">
        <f t="shared" si="78"/>
        <v>1650.0398999999998</v>
      </c>
      <c r="I450" s="361">
        <v>0</v>
      </c>
      <c r="J450" s="360"/>
      <c r="K450"/>
    </row>
    <row r="451" spans="2:11" x14ac:dyDescent="0.25">
      <c r="B451" s="354" t="s">
        <v>268</v>
      </c>
      <c r="C451" s="355">
        <v>39052</v>
      </c>
      <c r="D451" s="6">
        <v>26303</v>
      </c>
      <c r="E451" s="358">
        <f t="shared" si="77"/>
        <v>2191.0398999999998</v>
      </c>
      <c r="F451" s="356">
        <v>0</v>
      </c>
      <c r="G451" s="354">
        <v>541</v>
      </c>
      <c r="H451" s="356">
        <f t="shared" si="78"/>
        <v>1650.0398999999998</v>
      </c>
      <c r="I451" s="361">
        <v>0</v>
      </c>
      <c r="J451" s="360"/>
      <c r="K451"/>
    </row>
    <row r="452" spans="2:11" x14ac:dyDescent="0.25">
      <c r="B452" s="354" t="s">
        <v>268</v>
      </c>
      <c r="C452" s="355">
        <v>39083</v>
      </c>
      <c r="D452" s="6">
        <v>26303</v>
      </c>
      <c r="E452" s="358">
        <f t="shared" si="77"/>
        <v>2191.0398999999998</v>
      </c>
      <c r="F452" s="356">
        <v>0</v>
      </c>
      <c r="G452" s="354">
        <v>541</v>
      </c>
      <c r="H452" s="356">
        <f t="shared" si="78"/>
        <v>1650.0398999999998</v>
      </c>
      <c r="I452" s="361">
        <v>0</v>
      </c>
      <c r="J452" s="360"/>
      <c r="K452"/>
    </row>
    <row r="453" spans="2:11" x14ac:dyDescent="0.25">
      <c r="B453" s="354" t="s">
        <v>268</v>
      </c>
      <c r="C453" s="355">
        <v>39114</v>
      </c>
      <c r="D453" s="6">
        <v>27574</v>
      </c>
      <c r="E453" s="358">
        <f t="shared" si="77"/>
        <v>2296.9142000000002</v>
      </c>
      <c r="F453" s="356">
        <v>0</v>
      </c>
      <c r="G453" s="354">
        <v>541</v>
      </c>
      <c r="H453" s="356">
        <f t="shared" si="78"/>
        <v>1755.9142000000002</v>
      </c>
      <c r="I453" s="361">
        <v>0</v>
      </c>
      <c r="J453" s="360"/>
      <c r="K453"/>
    </row>
    <row r="454" spans="2:11" x14ac:dyDescent="0.25">
      <c r="B454" s="354" t="s">
        <v>268</v>
      </c>
      <c r="C454" s="355">
        <v>39142</v>
      </c>
      <c r="D454" s="6">
        <v>27574</v>
      </c>
      <c r="E454" s="358">
        <f t="shared" si="77"/>
        <v>2296.9142000000002</v>
      </c>
      <c r="F454" s="356">
        <v>0</v>
      </c>
      <c r="G454" s="354">
        <v>541</v>
      </c>
      <c r="H454" s="356">
        <f t="shared" si="78"/>
        <v>1755.9142000000002</v>
      </c>
      <c r="I454" s="361">
        <v>0</v>
      </c>
      <c r="J454" s="360">
        <v>8.5</v>
      </c>
      <c r="K454" s="370">
        <f>SUM(D443:D454)</f>
        <v>313452</v>
      </c>
    </row>
    <row r="455" spans="2:11" x14ac:dyDescent="0.25">
      <c r="B455" s="354" t="s">
        <v>268</v>
      </c>
      <c r="C455" s="355">
        <v>39173</v>
      </c>
      <c r="D455" s="6">
        <v>27574</v>
      </c>
      <c r="E455" s="358">
        <f t="shared" si="77"/>
        <v>2296.9142000000002</v>
      </c>
      <c r="F455" s="356">
        <v>0</v>
      </c>
      <c r="G455" s="354">
        <v>541</v>
      </c>
      <c r="H455" s="356">
        <f t="shared" si="78"/>
        <v>1755.9142000000002</v>
      </c>
      <c r="I455" s="361">
        <v>0</v>
      </c>
      <c r="J455" s="360"/>
      <c r="K455"/>
    </row>
    <row r="456" spans="2:11" x14ac:dyDescent="0.25">
      <c r="B456" s="354" t="s">
        <v>268</v>
      </c>
      <c r="C456" s="355">
        <v>39203</v>
      </c>
      <c r="D456" s="6">
        <v>29993</v>
      </c>
      <c r="E456" s="358">
        <f t="shared" si="77"/>
        <v>2498.4169000000002</v>
      </c>
      <c r="F456" s="356">
        <v>0</v>
      </c>
      <c r="G456" s="354">
        <v>541</v>
      </c>
      <c r="H456" s="356">
        <f t="shared" si="78"/>
        <v>1957.4169000000002</v>
      </c>
      <c r="I456" s="361">
        <v>0</v>
      </c>
      <c r="J456" s="360"/>
      <c r="K456"/>
    </row>
    <row r="457" spans="2:11" x14ac:dyDescent="0.25">
      <c r="B457" s="354" t="s">
        <v>268</v>
      </c>
      <c r="C457" s="355">
        <v>39234</v>
      </c>
      <c r="D457" s="6">
        <v>29992</v>
      </c>
      <c r="E457" s="358">
        <f t="shared" si="77"/>
        <v>2498.3335999999999</v>
      </c>
      <c r="F457" s="356">
        <v>0</v>
      </c>
      <c r="G457" s="354">
        <v>541</v>
      </c>
      <c r="H457" s="356">
        <f t="shared" si="78"/>
        <v>1957.3335999999999</v>
      </c>
      <c r="I457" s="361">
        <v>0</v>
      </c>
      <c r="J457" s="360"/>
      <c r="K457"/>
    </row>
    <row r="458" spans="2:11" x14ac:dyDescent="0.25">
      <c r="B458" s="354" t="s">
        <v>268</v>
      </c>
      <c r="C458" s="355">
        <v>39264</v>
      </c>
      <c r="D458" s="6">
        <v>29993</v>
      </c>
      <c r="E458" s="358">
        <f t="shared" si="77"/>
        <v>2498.4169000000002</v>
      </c>
      <c r="F458" s="356">
        <v>0</v>
      </c>
      <c r="G458" s="354">
        <v>541</v>
      </c>
      <c r="H458" s="356">
        <f t="shared" si="78"/>
        <v>1957.4169000000002</v>
      </c>
      <c r="I458" s="361">
        <v>0</v>
      </c>
      <c r="J458" s="360"/>
      <c r="K458"/>
    </row>
    <row r="459" spans="2:11" x14ac:dyDescent="0.25">
      <c r="B459" s="354" t="s">
        <v>268</v>
      </c>
      <c r="C459" s="355">
        <v>39295</v>
      </c>
      <c r="D459" s="6">
        <v>29992</v>
      </c>
      <c r="E459" s="358">
        <f t="shared" si="77"/>
        <v>2498.3335999999999</v>
      </c>
      <c r="F459" s="356">
        <v>0</v>
      </c>
      <c r="G459" s="354">
        <v>541</v>
      </c>
      <c r="H459" s="356">
        <f t="shared" si="78"/>
        <v>1957.3335999999999</v>
      </c>
      <c r="I459" s="361">
        <v>0</v>
      </c>
      <c r="J459" s="360"/>
      <c r="K459"/>
    </row>
    <row r="460" spans="2:11" x14ac:dyDescent="0.25">
      <c r="B460" s="354" t="s">
        <v>268</v>
      </c>
      <c r="C460" s="355">
        <v>39326</v>
      </c>
      <c r="D460" s="6">
        <v>29992</v>
      </c>
      <c r="E460" s="358">
        <f t="shared" si="77"/>
        <v>2498.3335999999999</v>
      </c>
      <c r="F460" s="356">
        <v>0</v>
      </c>
      <c r="G460" s="354">
        <v>541</v>
      </c>
      <c r="H460" s="356">
        <f t="shared" si="78"/>
        <v>1957.3335999999999</v>
      </c>
      <c r="I460" s="361">
        <v>0</v>
      </c>
      <c r="J460" s="360"/>
      <c r="K460"/>
    </row>
    <row r="461" spans="2:11" x14ac:dyDescent="0.25">
      <c r="B461" s="354" t="s">
        <v>268</v>
      </c>
      <c r="C461" s="355">
        <v>39356</v>
      </c>
      <c r="D461" s="6">
        <v>29993</v>
      </c>
      <c r="E461" s="358">
        <f t="shared" si="77"/>
        <v>2498.4169000000002</v>
      </c>
      <c r="F461" s="356">
        <v>0</v>
      </c>
      <c r="G461" s="354">
        <v>541</v>
      </c>
      <c r="H461" s="356">
        <f t="shared" si="78"/>
        <v>1957.4169000000002</v>
      </c>
      <c r="I461" s="361">
        <v>0</v>
      </c>
      <c r="J461" s="360"/>
      <c r="K461"/>
    </row>
    <row r="462" spans="2:11" x14ac:dyDescent="0.25">
      <c r="B462" s="354" t="s">
        <v>268</v>
      </c>
      <c r="C462" s="355">
        <v>39387</v>
      </c>
      <c r="D462" s="6">
        <v>29992</v>
      </c>
      <c r="E462" s="358">
        <f t="shared" si="77"/>
        <v>2498.3335999999999</v>
      </c>
      <c r="F462" s="356">
        <v>0</v>
      </c>
      <c r="G462" s="354">
        <v>541</v>
      </c>
      <c r="H462" s="356">
        <f t="shared" si="78"/>
        <v>1957.3335999999999</v>
      </c>
      <c r="I462" s="361">
        <v>0</v>
      </c>
      <c r="J462" s="360"/>
      <c r="K462"/>
    </row>
    <row r="463" spans="2:11" x14ac:dyDescent="0.25">
      <c r="B463" s="354" t="s">
        <v>268</v>
      </c>
      <c r="C463" s="355">
        <v>39417</v>
      </c>
      <c r="D463" s="6">
        <v>29993</v>
      </c>
      <c r="E463" s="358">
        <f t="shared" si="77"/>
        <v>2498.4169000000002</v>
      </c>
      <c r="F463" s="356">
        <v>0</v>
      </c>
      <c r="G463" s="354">
        <v>541</v>
      </c>
      <c r="H463" s="356">
        <f t="shared" si="78"/>
        <v>1957.4169000000002</v>
      </c>
      <c r="I463" s="361">
        <v>0</v>
      </c>
      <c r="J463" s="360"/>
      <c r="K463"/>
    </row>
    <row r="464" spans="2:11" x14ac:dyDescent="0.25">
      <c r="B464" s="354" t="s">
        <v>268</v>
      </c>
      <c r="C464" s="355">
        <v>39448</v>
      </c>
      <c r="D464" s="6">
        <v>29992</v>
      </c>
      <c r="E464" s="358">
        <f t="shared" si="77"/>
        <v>2498.3335999999999</v>
      </c>
      <c r="F464" s="356">
        <v>0</v>
      </c>
      <c r="G464" s="354">
        <v>541</v>
      </c>
      <c r="H464" s="356">
        <f t="shared" si="78"/>
        <v>1957.3335999999999</v>
      </c>
      <c r="I464" s="361">
        <v>0</v>
      </c>
      <c r="J464" s="360"/>
      <c r="K464"/>
    </row>
    <row r="465" spans="2:11" x14ac:dyDescent="0.25">
      <c r="B465" s="354" t="s">
        <v>268</v>
      </c>
      <c r="C465" s="355">
        <v>39479</v>
      </c>
      <c r="D465" s="6">
        <v>31928</v>
      </c>
      <c r="E465" s="358">
        <f t="shared" si="77"/>
        <v>2659.6023999999998</v>
      </c>
      <c r="F465" s="356">
        <v>0</v>
      </c>
      <c r="G465" s="354">
        <v>541</v>
      </c>
      <c r="H465" s="356">
        <f t="shared" si="78"/>
        <v>2118.6023999999998</v>
      </c>
      <c r="I465" s="361">
        <v>0</v>
      </c>
      <c r="J465" s="360"/>
      <c r="K465"/>
    </row>
    <row r="466" spans="2:11" x14ac:dyDescent="0.25">
      <c r="B466" s="354" t="s">
        <v>268</v>
      </c>
      <c r="C466" s="355">
        <v>39508</v>
      </c>
      <c r="D466" s="6">
        <v>31928</v>
      </c>
      <c r="E466" s="358">
        <f t="shared" si="77"/>
        <v>2659.6023999999998</v>
      </c>
      <c r="F466" s="356">
        <v>0</v>
      </c>
      <c r="G466" s="354">
        <v>541</v>
      </c>
      <c r="H466" s="356">
        <f t="shared" si="78"/>
        <v>2118.6023999999998</v>
      </c>
      <c r="I466" s="361">
        <v>0</v>
      </c>
      <c r="J466" s="360">
        <v>8.5</v>
      </c>
      <c r="K466" s="370">
        <f>SUM(D455:D466)</f>
        <v>361362</v>
      </c>
    </row>
    <row r="467" spans="2:11" x14ac:dyDescent="0.25">
      <c r="B467" s="354" t="s">
        <v>268</v>
      </c>
      <c r="C467" s="355">
        <v>39539</v>
      </c>
      <c r="D467" s="6">
        <v>31928</v>
      </c>
      <c r="E467" s="358">
        <f t="shared" si="77"/>
        <v>2659.6023999999998</v>
      </c>
      <c r="F467" s="356">
        <v>0</v>
      </c>
      <c r="G467" s="354">
        <v>541</v>
      </c>
      <c r="H467" s="356">
        <f t="shared" si="78"/>
        <v>2118.6023999999998</v>
      </c>
      <c r="I467" s="361">
        <v>0</v>
      </c>
      <c r="J467" s="360"/>
      <c r="K467"/>
    </row>
    <row r="468" spans="2:11" x14ac:dyDescent="0.25">
      <c r="B468" s="354" t="s">
        <v>268</v>
      </c>
      <c r="C468" s="355">
        <v>39569</v>
      </c>
      <c r="D468" s="6">
        <v>31928</v>
      </c>
      <c r="E468" s="358">
        <f t="shared" si="77"/>
        <v>2659.6023999999998</v>
      </c>
      <c r="F468" s="356">
        <v>0</v>
      </c>
      <c r="G468" s="354">
        <v>541</v>
      </c>
      <c r="H468" s="356">
        <f t="shared" si="78"/>
        <v>2118.6023999999998</v>
      </c>
      <c r="I468" s="361">
        <v>0</v>
      </c>
      <c r="J468" s="360"/>
      <c r="K468"/>
    </row>
    <row r="469" spans="2:11" x14ac:dyDescent="0.25">
      <c r="B469" s="354" t="s">
        <v>268</v>
      </c>
      <c r="C469" s="355">
        <v>39600</v>
      </c>
      <c r="D469" s="6">
        <v>31928</v>
      </c>
      <c r="E469" s="358">
        <f t="shared" si="77"/>
        <v>2659.6023999999998</v>
      </c>
      <c r="F469" s="356">
        <v>0</v>
      </c>
      <c r="G469" s="354">
        <v>541</v>
      </c>
      <c r="H469" s="356">
        <f t="shared" si="78"/>
        <v>2118.6023999999998</v>
      </c>
      <c r="I469" s="361">
        <v>0</v>
      </c>
      <c r="J469" s="360"/>
      <c r="K469"/>
    </row>
    <row r="470" spans="2:11" x14ac:dyDescent="0.25">
      <c r="B470" s="354" t="s">
        <v>268</v>
      </c>
      <c r="C470" s="355">
        <v>39630</v>
      </c>
      <c r="D470" s="6">
        <v>36923</v>
      </c>
      <c r="E470" s="358">
        <f t="shared" si="77"/>
        <v>3075.6858999999999</v>
      </c>
      <c r="F470" s="356">
        <v>0</v>
      </c>
      <c r="G470" s="354">
        <v>541</v>
      </c>
      <c r="H470" s="356">
        <f t="shared" si="78"/>
        <v>2534.6858999999999</v>
      </c>
      <c r="I470" s="361">
        <v>0</v>
      </c>
      <c r="J470" s="360"/>
      <c r="K470"/>
    </row>
    <row r="471" spans="2:11" x14ac:dyDescent="0.25">
      <c r="B471" s="354" t="s">
        <v>268</v>
      </c>
      <c r="C471" s="355">
        <v>39661</v>
      </c>
      <c r="D471" s="6">
        <v>33413</v>
      </c>
      <c r="E471" s="358">
        <f t="shared" si="77"/>
        <v>2783.3029000000001</v>
      </c>
      <c r="F471" s="356">
        <v>0</v>
      </c>
      <c r="G471" s="354">
        <v>541</v>
      </c>
      <c r="H471" s="356">
        <f t="shared" si="78"/>
        <v>2242.3029000000001</v>
      </c>
      <c r="I471" s="361">
        <v>0</v>
      </c>
      <c r="J471" s="360"/>
      <c r="K471"/>
    </row>
    <row r="472" spans="2:11" x14ac:dyDescent="0.25">
      <c r="B472" s="354" t="s">
        <v>268</v>
      </c>
      <c r="C472" s="355">
        <v>39692</v>
      </c>
      <c r="D472" s="6">
        <v>33413</v>
      </c>
      <c r="E472" s="358">
        <f t="shared" si="77"/>
        <v>2783.3029000000001</v>
      </c>
      <c r="F472" s="356">
        <v>0</v>
      </c>
      <c r="G472" s="354">
        <v>541</v>
      </c>
      <c r="H472" s="356">
        <f t="shared" si="78"/>
        <v>2242.3029000000001</v>
      </c>
      <c r="I472" s="361">
        <v>0</v>
      </c>
      <c r="J472" s="360"/>
      <c r="K472"/>
    </row>
    <row r="473" spans="2:11" x14ac:dyDescent="0.25">
      <c r="B473" s="354" t="s">
        <v>268</v>
      </c>
      <c r="C473" s="355">
        <v>39722</v>
      </c>
      <c r="D473" s="6">
        <v>33413</v>
      </c>
      <c r="E473" s="358">
        <f t="shared" si="77"/>
        <v>2783.3029000000001</v>
      </c>
      <c r="F473" s="356">
        <v>0</v>
      </c>
      <c r="G473" s="354">
        <v>541</v>
      </c>
      <c r="H473" s="356">
        <f t="shared" si="78"/>
        <v>2242.3029000000001</v>
      </c>
      <c r="I473" s="361">
        <v>0</v>
      </c>
      <c r="J473" s="360"/>
      <c r="K473"/>
    </row>
    <row r="474" spans="2:11" x14ac:dyDescent="0.25">
      <c r="B474" s="354" t="s">
        <v>268</v>
      </c>
      <c r="C474" s="355">
        <v>39753</v>
      </c>
      <c r="D474" s="6">
        <v>33413</v>
      </c>
      <c r="E474" s="358">
        <f t="shared" si="77"/>
        <v>2783.3029000000001</v>
      </c>
      <c r="F474" s="356">
        <v>0</v>
      </c>
      <c r="G474" s="354">
        <v>541</v>
      </c>
      <c r="H474" s="356">
        <f t="shared" si="78"/>
        <v>2242.3029000000001</v>
      </c>
      <c r="I474" s="361">
        <v>0</v>
      </c>
      <c r="J474" s="360"/>
      <c r="K474"/>
    </row>
    <row r="475" spans="2:11" x14ac:dyDescent="0.25">
      <c r="B475" s="354" t="s">
        <v>268</v>
      </c>
      <c r="C475" s="355">
        <v>39783</v>
      </c>
      <c r="D475" s="364">
        <v>34898</v>
      </c>
      <c r="E475" s="358">
        <f t="shared" si="77"/>
        <v>2907.0034000000001</v>
      </c>
      <c r="F475" s="356">
        <v>0</v>
      </c>
      <c r="G475" s="354">
        <v>541</v>
      </c>
      <c r="H475" s="356">
        <f t="shared" si="78"/>
        <v>2366.0034000000001</v>
      </c>
      <c r="I475" s="361">
        <v>0</v>
      </c>
      <c r="J475" s="360"/>
      <c r="K475" s="382">
        <v>301257</v>
      </c>
    </row>
    <row r="476" spans="2:11" x14ac:dyDescent="0.25">
      <c r="C476" s="1" t="s">
        <v>54</v>
      </c>
      <c r="D476" s="381">
        <f>SUM(D318:D475)</f>
        <v>3144379</v>
      </c>
      <c r="K476" s="380">
        <f>SUM(K318:K475)</f>
        <v>3144379</v>
      </c>
    </row>
  </sheetData>
  <mergeCells count="77">
    <mergeCell ref="B268:D268"/>
    <mergeCell ref="E268:F268"/>
    <mergeCell ref="B287:D287"/>
    <mergeCell ref="E287:F287"/>
    <mergeCell ref="B288:D288"/>
    <mergeCell ref="E288:F288"/>
    <mergeCell ref="B247:D247"/>
    <mergeCell ref="E247:F247"/>
    <mergeCell ref="B248:D248"/>
    <mergeCell ref="E248:F248"/>
    <mergeCell ref="B267:D267"/>
    <mergeCell ref="E267:F267"/>
    <mergeCell ref="B210:D210"/>
    <mergeCell ref="E210:F210"/>
    <mergeCell ref="B228:D228"/>
    <mergeCell ref="E228:F228"/>
    <mergeCell ref="B229:D229"/>
    <mergeCell ref="E229:F229"/>
    <mergeCell ref="B190:D190"/>
    <mergeCell ref="E190:F190"/>
    <mergeCell ref="B191:D191"/>
    <mergeCell ref="E191:F191"/>
    <mergeCell ref="B209:D209"/>
    <mergeCell ref="E209:F209"/>
    <mergeCell ref="H114:I114"/>
    <mergeCell ref="B172:D172"/>
    <mergeCell ref="E172:F172"/>
    <mergeCell ref="B133:D133"/>
    <mergeCell ref="E133:F133"/>
    <mergeCell ref="H133:I133"/>
    <mergeCell ref="B134:D134"/>
    <mergeCell ref="E134:F134"/>
    <mergeCell ref="B152:D152"/>
    <mergeCell ref="E152:F152"/>
    <mergeCell ref="H152:I152"/>
    <mergeCell ref="B153:D153"/>
    <mergeCell ref="E153:F153"/>
    <mergeCell ref="B171:D171"/>
    <mergeCell ref="E171:F171"/>
    <mergeCell ref="H171:I171"/>
    <mergeCell ref="H74:I74"/>
    <mergeCell ref="B75:D75"/>
    <mergeCell ref="E75:F75"/>
    <mergeCell ref="B94:D94"/>
    <mergeCell ref="E94:F94"/>
    <mergeCell ref="H94:I94"/>
    <mergeCell ref="B55:D55"/>
    <mergeCell ref="E55:F55"/>
    <mergeCell ref="B115:D115"/>
    <mergeCell ref="E115:F115"/>
    <mergeCell ref="B74:D74"/>
    <mergeCell ref="E74:F74"/>
    <mergeCell ref="B95:D95"/>
    <mergeCell ref="E95:F95"/>
    <mergeCell ref="B114:D114"/>
    <mergeCell ref="E114:F114"/>
    <mergeCell ref="B36:D36"/>
    <mergeCell ref="E36:F36"/>
    <mergeCell ref="B35:D35"/>
    <mergeCell ref="E35:F35"/>
    <mergeCell ref="H35:I35"/>
    <mergeCell ref="B304:K304"/>
    <mergeCell ref="B2:K2"/>
    <mergeCell ref="H3:I3"/>
    <mergeCell ref="B4:D4"/>
    <mergeCell ref="E4:F4"/>
    <mergeCell ref="H4:I4"/>
    <mergeCell ref="B5:D5"/>
    <mergeCell ref="E5:F5"/>
    <mergeCell ref="B16:D16"/>
    <mergeCell ref="E16:F16"/>
    <mergeCell ref="H16:I16"/>
    <mergeCell ref="B17:D17"/>
    <mergeCell ref="E17:F17"/>
    <mergeCell ref="B54:D54"/>
    <mergeCell ref="E54:F54"/>
    <mergeCell ref="H54:I54"/>
  </mergeCells>
  <printOptions horizontalCentered="1" verticalCentered="1"/>
  <pageMargins left="0" right="0" top="0" bottom="0" header="0" footer="0"/>
  <pageSetup paperSize="9" scale="70" orientation="landscape" verticalDpi="300" r:id="rId1"/>
  <rowBreaks count="5" manualBreakCount="5">
    <brk id="53" min="1" max="10" man="1"/>
    <brk id="113" min="1" max="10" man="1"/>
    <brk id="170" min="1" max="10" man="1"/>
    <brk id="227" min="1" max="10" man="1"/>
    <brk id="286" min="1" max="10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05"/>
  <sheetViews>
    <sheetView topLeftCell="A485" workbookViewId="0">
      <selection activeCell="C495" sqref="C495"/>
    </sheetView>
  </sheetViews>
  <sheetFormatPr defaultColWidth="14.85546875" defaultRowHeight="23.25" x14ac:dyDescent="0.25"/>
  <cols>
    <col min="1" max="1" width="2.7109375" style="1" customWidth="1"/>
    <col min="2" max="2" width="27.42578125" style="1" customWidth="1"/>
    <col min="3" max="3" width="14.85546875" style="1"/>
    <col min="4" max="4" width="15.140625" style="1" bestFit="1" customWidth="1"/>
    <col min="5" max="6" width="14.85546875" style="1"/>
    <col min="7" max="7" width="18.5703125" style="28" customWidth="1"/>
    <col min="8" max="8" width="14.85546875" style="28"/>
    <col min="9" max="9" width="14.85546875" style="41"/>
    <col min="10" max="10" width="16.42578125" style="16" customWidth="1"/>
    <col min="11" max="11" width="14.85546875" style="28" customWidth="1"/>
    <col min="12" max="12" width="2.7109375" style="1" customWidth="1"/>
    <col min="13" max="14" width="14.85546875" style="1"/>
    <col min="15" max="15" width="16.5703125" style="1" customWidth="1"/>
    <col min="16" max="16" width="14.85546875" style="1"/>
    <col min="17" max="17" width="16.85546875" style="1" customWidth="1"/>
    <col min="18" max="16384" width="14.85546875" style="1"/>
  </cols>
  <sheetData>
    <row r="1" spans="2:17" s="2" customFormat="1" ht="12.75" x14ac:dyDescent="0.25">
      <c r="G1" s="15"/>
      <c r="H1" s="15"/>
      <c r="I1" s="31"/>
      <c r="J1" s="16"/>
      <c r="K1" s="15"/>
    </row>
    <row r="2" spans="2:17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7" s="2" customFormat="1" ht="12.75" customHeight="1" x14ac:dyDescent="0.25">
      <c r="B3" s="183"/>
      <c r="C3" s="183"/>
      <c r="D3" s="183"/>
      <c r="E3" s="183"/>
      <c r="F3" s="183"/>
      <c r="G3" s="65"/>
      <c r="H3" s="443" t="s">
        <v>1</v>
      </c>
      <c r="I3" s="443"/>
      <c r="J3" s="185"/>
      <c r="K3" s="15"/>
      <c r="M3" s="83"/>
    </row>
    <row r="4" spans="2:17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66" t="s">
        <v>4</v>
      </c>
      <c r="H4" s="444" t="s">
        <v>5</v>
      </c>
      <c r="I4" s="444"/>
      <c r="J4" s="17"/>
      <c r="K4" s="15"/>
    </row>
    <row r="5" spans="2:17" s="2" customFormat="1" ht="12.75" customHeight="1" x14ac:dyDescent="0.25">
      <c r="B5" s="439" t="s">
        <v>154</v>
      </c>
      <c r="C5" s="439"/>
      <c r="D5" s="439"/>
      <c r="E5" s="439" t="s">
        <v>155</v>
      </c>
      <c r="F5" s="439"/>
      <c r="G5" s="67" t="s">
        <v>54</v>
      </c>
      <c r="H5" s="55">
        <v>0.12</v>
      </c>
      <c r="I5" s="32"/>
      <c r="J5" s="18"/>
      <c r="K5" s="15"/>
      <c r="O5" s="82"/>
    </row>
    <row r="6" spans="2:17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68" t="s">
        <v>14</v>
      </c>
      <c r="H6" s="66" t="s">
        <v>15</v>
      </c>
      <c r="I6" s="33" t="s">
        <v>16</v>
      </c>
      <c r="J6" s="17"/>
      <c r="K6" s="15"/>
    </row>
    <row r="7" spans="2:17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/>
      <c r="H7" s="15">
        <f>$E7-$F7</f>
        <v>0</v>
      </c>
      <c r="I7" s="31"/>
      <c r="J7" s="16"/>
      <c r="K7" s="15">
        <f>($G7)*($H$5/12)</f>
        <v>0</v>
      </c>
    </row>
    <row r="8" spans="2:17" s="2" customFormat="1" ht="12.75" customHeight="1" x14ac:dyDescent="0.25">
      <c r="B8" s="2" t="s">
        <v>18</v>
      </c>
      <c r="C8" s="6">
        <v>7062</v>
      </c>
      <c r="D8" s="6">
        <v>5000</v>
      </c>
      <c r="E8" s="6">
        <f t="shared" ref="E8:E11" si="0">$C8*8.33%</f>
        <v>588.26459999999997</v>
      </c>
      <c r="F8" s="6">
        <v>237</v>
      </c>
      <c r="G8" s="15">
        <f>$G7+$H7</f>
        <v>0</v>
      </c>
      <c r="H8" s="15">
        <f t="shared" ref="H8:H11" si="1">$E8-$F8</f>
        <v>351.26459999999997</v>
      </c>
      <c r="I8" s="31"/>
      <c r="J8" s="16"/>
      <c r="K8" s="15">
        <f t="shared" ref="K8:K11" si="2">($G8)*($H$5/12)</f>
        <v>0</v>
      </c>
      <c r="N8" s="15"/>
      <c r="O8" s="31"/>
      <c r="P8" s="15"/>
      <c r="Q8" s="15"/>
    </row>
    <row r="9" spans="2:17" s="2" customFormat="1" ht="12.75" customHeight="1" x14ac:dyDescent="0.25">
      <c r="B9" s="2" t="s">
        <v>19</v>
      </c>
      <c r="C9" s="6">
        <v>7425</v>
      </c>
      <c r="D9" s="6">
        <v>5000</v>
      </c>
      <c r="E9" s="6">
        <f t="shared" si="0"/>
        <v>618.50249999999994</v>
      </c>
      <c r="F9" s="6">
        <v>417</v>
      </c>
      <c r="G9" s="15">
        <f t="shared" ref="G9:G11" si="3">$G8+$H8</f>
        <v>351.26459999999997</v>
      </c>
      <c r="H9" s="15">
        <f t="shared" si="1"/>
        <v>201.50249999999994</v>
      </c>
      <c r="I9" s="31"/>
      <c r="J9" s="16"/>
      <c r="K9" s="15">
        <f t="shared" si="2"/>
        <v>3.5126459999999997</v>
      </c>
      <c r="N9" s="15"/>
      <c r="O9" s="31"/>
      <c r="P9" s="15"/>
      <c r="Q9" s="15"/>
    </row>
    <row r="10" spans="2:17" s="2" customFormat="1" ht="12.75" customHeight="1" x14ac:dyDescent="0.25">
      <c r="B10" s="2" t="s">
        <v>20</v>
      </c>
      <c r="C10" s="6">
        <v>7650</v>
      </c>
      <c r="D10" s="6">
        <v>5000</v>
      </c>
      <c r="E10" s="6">
        <f t="shared" si="0"/>
        <v>637.245</v>
      </c>
      <c r="F10" s="6">
        <v>417</v>
      </c>
      <c r="G10" s="15">
        <f t="shared" si="3"/>
        <v>552.76709999999991</v>
      </c>
      <c r="H10" s="15">
        <f t="shared" si="1"/>
        <v>220.245</v>
      </c>
      <c r="I10" s="31"/>
      <c r="J10" s="16"/>
      <c r="K10" s="15">
        <f t="shared" si="2"/>
        <v>5.5276709999999989</v>
      </c>
      <c r="N10" s="15"/>
      <c r="O10" s="31"/>
      <c r="P10" s="15"/>
      <c r="Q10" s="15"/>
    </row>
    <row r="11" spans="2:17" s="2" customFormat="1" ht="12.75" customHeight="1" thickBot="1" x14ac:dyDescent="0.3">
      <c r="B11" s="2" t="s">
        <v>21</v>
      </c>
      <c r="C11" s="6">
        <v>7650</v>
      </c>
      <c r="D11" s="6">
        <v>5000</v>
      </c>
      <c r="E11" s="6">
        <f t="shared" si="0"/>
        <v>637.245</v>
      </c>
      <c r="F11" s="6">
        <v>417</v>
      </c>
      <c r="G11" s="15">
        <f t="shared" si="3"/>
        <v>773.01209999999992</v>
      </c>
      <c r="H11" s="15">
        <f t="shared" si="1"/>
        <v>220.245</v>
      </c>
      <c r="I11" s="31"/>
      <c r="J11" s="16"/>
      <c r="K11" s="15">
        <f t="shared" si="2"/>
        <v>7.7301209999999996</v>
      </c>
      <c r="N11" s="15"/>
      <c r="O11" s="31"/>
      <c r="P11" s="15"/>
      <c r="Q11" s="15"/>
    </row>
    <row r="12" spans="2:17" s="2" customFormat="1" ht="12.75" customHeight="1" thickBot="1" x14ac:dyDescent="0.3">
      <c r="B12" s="7" t="s">
        <v>22</v>
      </c>
      <c r="C12" s="8">
        <f>SUM(C7:C11)</f>
        <v>29787</v>
      </c>
      <c r="D12" s="9" t="s">
        <v>23</v>
      </c>
      <c r="E12" s="8">
        <f>SUM(E7:E11)</f>
        <v>2481.2570999999998</v>
      </c>
      <c r="F12" s="8">
        <f>SUM(F7:F11)</f>
        <v>1488</v>
      </c>
      <c r="G12" s="30">
        <f>SUM(G7:G11)</f>
        <v>1677.0437999999999</v>
      </c>
      <c r="H12" s="30">
        <f>SUM(H7:H11)</f>
        <v>993.25709999999992</v>
      </c>
      <c r="I12" s="34">
        <f>H5/12</f>
        <v>0.01</v>
      </c>
      <c r="J12" s="19"/>
      <c r="K12" s="29">
        <f>SUM(K7:K11)</f>
        <v>16.770437999999999</v>
      </c>
      <c r="N12" s="15"/>
      <c r="O12" s="31"/>
      <c r="P12" s="31"/>
      <c r="Q12" s="15"/>
    </row>
    <row r="13" spans="2:17" s="2" customFormat="1" ht="12.75" customHeight="1" x14ac:dyDescent="0.25">
      <c r="G13" s="15"/>
      <c r="H13" s="15"/>
      <c r="I13" s="31"/>
      <c r="J13" s="16"/>
      <c r="K13" s="15"/>
      <c r="N13" s="15"/>
      <c r="P13" s="15"/>
    </row>
    <row r="14" spans="2:17" s="2" customFormat="1" ht="12.75" customHeight="1" x14ac:dyDescent="0.25">
      <c r="B14" s="2" t="s">
        <v>24</v>
      </c>
      <c r="C14" s="10">
        <f>G12*1%</f>
        <v>16.770437999999999</v>
      </c>
      <c r="F14" s="2" t="s">
        <v>25</v>
      </c>
      <c r="G14" s="73">
        <f>C14+H12</f>
        <v>1010.0275379999999</v>
      </c>
      <c r="H14" s="15"/>
      <c r="I14" s="73">
        <f>$C14+$H12</f>
        <v>1010.0275379999999</v>
      </c>
      <c r="J14" s="143" t="str">
        <f>IF($K12=$C14,"Intt OK","Intt CHECK IT")</f>
        <v>Intt OK</v>
      </c>
      <c r="K14" s="15"/>
    </row>
    <row r="15" spans="2:17" s="2" customFormat="1" ht="12.75" customHeight="1" x14ac:dyDescent="0.25">
      <c r="C15" s="10"/>
      <c r="G15" s="15"/>
      <c r="H15" s="15"/>
      <c r="I15" s="135" t="str">
        <f>IF($I14=$G19,"OK","CHECK IT")</f>
        <v>OK</v>
      </c>
      <c r="J15" s="16"/>
      <c r="K15" s="15"/>
    </row>
    <row r="16" spans="2:17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66" t="s">
        <v>4</v>
      </c>
      <c r="H16" s="449" t="s">
        <v>26</v>
      </c>
      <c r="I16" s="449"/>
      <c r="J16" s="20"/>
      <c r="K16" s="15"/>
      <c r="M16" s="83"/>
    </row>
    <row r="17" spans="2:16" s="2" customFormat="1" ht="12.75" customHeight="1" x14ac:dyDescent="0.25">
      <c r="B17" s="439" t="s">
        <v>154</v>
      </c>
      <c r="C17" s="439"/>
      <c r="D17" s="439"/>
      <c r="E17" s="439" t="s">
        <v>155</v>
      </c>
      <c r="F17" s="439"/>
      <c r="G17" s="67" t="s">
        <v>54</v>
      </c>
      <c r="H17" s="55">
        <v>0.12</v>
      </c>
      <c r="I17" s="32"/>
      <c r="J17" s="18"/>
      <c r="K17" s="15"/>
    </row>
    <row r="18" spans="2:16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68" t="s">
        <v>14</v>
      </c>
      <c r="H18" s="66" t="s">
        <v>15</v>
      </c>
      <c r="I18" s="33" t="s">
        <v>16</v>
      </c>
      <c r="J18" s="17"/>
      <c r="K18" s="15"/>
    </row>
    <row r="19" spans="2:16" s="2" customFormat="1" ht="12.75" customHeight="1" x14ac:dyDescent="0.25">
      <c r="B19" s="2" t="s">
        <v>27</v>
      </c>
      <c r="C19" s="6">
        <v>7650</v>
      </c>
      <c r="D19" s="6">
        <v>5000</v>
      </c>
      <c r="E19" s="6">
        <f t="shared" ref="E19:E30" si="4">$C19*8.33%</f>
        <v>637.245</v>
      </c>
      <c r="F19" s="6">
        <v>417</v>
      </c>
      <c r="G19" s="69">
        <f>$G$14</f>
        <v>1010.0275379999999</v>
      </c>
      <c r="H19" s="15">
        <f t="shared" ref="H19:H30" si="5">$E19-$F19</f>
        <v>220.245</v>
      </c>
      <c r="I19" s="31"/>
      <c r="J19" s="16"/>
      <c r="K19" s="15">
        <f>($G19)*($H$17/12)</f>
        <v>10.100275379999999</v>
      </c>
      <c r="N19" s="84"/>
      <c r="O19" s="14"/>
    </row>
    <row r="20" spans="2:16" s="2" customFormat="1" ht="12.75" customHeight="1" x14ac:dyDescent="0.25">
      <c r="B20" s="2" t="s">
        <v>28</v>
      </c>
      <c r="C20" s="6">
        <v>8024</v>
      </c>
      <c r="D20" s="6">
        <v>5000</v>
      </c>
      <c r="E20" s="6">
        <f t="shared" si="4"/>
        <v>668.39919999999995</v>
      </c>
      <c r="F20" s="6">
        <v>417</v>
      </c>
      <c r="G20" s="15">
        <f>G19+H19</f>
        <v>1230.2725379999999</v>
      </c>
      <c r="H20" s="15">
        <f t="shared" si="5"/>
        <v>251.39919999999995</v>
      </c>
      <c r="I20" s="31"/>
      <c r="J20" s="16"/>
      <c r="K20" s="15">
        <f t="shared" ref="K20:K30" si="6">($G20)*($H$17/12)</f>
        <v>12.30272538</v>
      </c>
    </row>
    <row r="21" spans="2:16" s="2" customFormat="1" ht="12.75" customHeight="1" x14ac:dyDescent="0.25">
      <c r="B21" s="2" t="s">
        <v>29</v>
      </c>
      <c r="C21" s="6">
        <v>8024</v>
      </c>
      <c r="D21" s="6">
        <v>5000</v>
      </c>
      <c r="E21" s="6">
        <f t="shared" si="4"/>
        <v>668.39919999999995</v>
      </c>
      <c r="F21" s="6">
        <v>417</v>
      </c>
      <c r="G21" s="15">
        <f t="shared" ref="G21:G30" si="7">G20+H20</f>
        <v>1481.671738</v>
      </c>
      <c r="H21" s="15">
        <f t="shared" si="5"/>
        <v>251.39919999999995</v>
      </c>
      <c r="I21" s="31"/>
      <c r="J21" s="16"/>
      <c r="K21" s="15">
        <f t="shared" si="6"/>
        <v>14.81671738</v>
      </c>
    </row>
    <row r="22" spans="2:16" s="2" customFormat="1" ht="12.75" customHeight="1" x14ac:dyDescent="0.25">
      <c r="B22" s="2" t="s">
        <v>30</v>
      </c>
      <c r="C22" s="6">
        <v>8024</v>
      </c>
      <c r="D22" s="6">
        <v>5000</v>
      </c>
      <c r="E22" s="6">
        <f t="shared" si="4"/>
        <v>668.39919999999995</v>
      </c>
      <c r="F22" s="6">
        <v>417</v>
      </c>
      <c r="G22" s="15">
        <f t="shared" si="7"/>
        <v>1733.0709379999998</v>
      </c>
      <c r="H22" s="15">
        <f t="shared" si="5"/>
        <v>251.39919999999995</v>
      </c>
      <c r="I22" s="31"/>
      <c r="J22" s="16"/>
      <c r="K22" s="15">
        <f t="shared" si="6"/>
        <v>17.330709379999998</v>
      </c>
    </row>
    <row r="23" spans="2:16" s="2" customFormat="1" ht="12.75" customHeight="1" x14ac:dyDescent="0.25">
      <c r="B23" s="2" t="s">
        <v>31</v>
      </c>
      <c r="C23" s="6">
        <v>8024</v>
      </c>
      <c r="D23" s="6">
        <v>5000</v>
      </c>
      <c r="E23" s="6">
        <f t="shared" si="4"/>
        <v>668.39919999999995</v>
      </c>
      <c r="F23" s="6">
        <v>417</v>
      </c>
      <c r="G23" s="15">
        <f t="shared" si="7"/>
        <v>1984.4701379999997</v>
      </c>
      <c r="H23" s="15">
        <f t="shared" si="5"/>
        <v>251.39919999999995</v>
      </c>
      <c r="I23" s="31"/>
      <c r="J23" s="16"/>
      <c r="K23" s="15">
        <f t="shared" si="6"/>
        <v>19.844701379999997</v>
      </c>
    </row>
    <row r="24" spans="2:16" s="2" customFormat="1" ht="12.75" customHeight="1" x14ac:dyDescent="0.25">
      <c r="B24" s="2" t="s">
        <v>32</v>
      </c>
      <c r="C24" s="6">
        <v>8385</v>
      </c>
      <c r="D24" s="6">
        <v>5000</v>
      </c>
      <c r="E24" s="6">
        <f t="shared" si="4"/>
        <v>698.47050000000002</v>
      </c>
      <c r="F24" s="6">
        <v>417</v>
      </c>
      <c r="G24" s="15">
        <f t="shared" si="7"/>
        <v>2235.8693379999995</v>
      </c>
      <c r="H24" s="15">
        <f t="shared" si="5"/>
        <v>281.47050000000002</v>
      </c>
      <c r="I24" s="31"/>
      <c r="J24" s="16"/>
      <c r="K24" s="15">
        <f t="shared" si="6"/>
        <v>22.358693379999995</v>
      </c>
    </row>
    <row r="25" spans="2:16" s="2" customFormat="1" ht="12.75" customHeight="1" x14ac:dyDescent="0.25">
      <c r="B25" s="2" t="s">
        <v>33</v>
      </c>
      <c r="C25" s="6">
        <v>8385</v>
      </c>
      <c r="D25" s="6">
        <v>5000</v>
      </c>
      <c r="E25" s="6">
        <f t="shared" si="4"/>
        <v>698.47050000000002</v>
      </c>
      <c r="F25" s="6">
        <v>417</v>
      </c>
      <c r="G25" s="15">
        <f t="shared" si="7"/>
        <v>2517.3398379999994</v>
      </c>
      <c r="H25" s="15">
        <f t="shared" si="5"/>
        <v>281.47050000000002</v>
      </c>
      <c r="I25" s="31"/>
      <c r="J25" s="16"/>
      <c r="K25" s="15">
        <f t="shared" si="6"/>
        <v>25.173398379999995</v>
      </c>
      <c r="M25" s="83"/>
    </row>
    <row r="26" spans="2:16" s="2" customFormat="1" ht="12.75" customHeight="1" x14ac:dyDescent="0.25">
      <c r="B26" s="2" t="s">
        <v>17</v>
      </c>
      <c r="C26" s="6">
        <v>8805</v>
      </c>
      <c r="D26" s="6">
        <v>5000</v>
      </c>
      <c r="E26" s="6">
        <f t="shared" si="4"/>
        <v>733.45650000000001</v>
      </c>
      <c r="F26" s="6">
        <v>417</v>
      </c>
      <c r="G26" s="15">
        <f t="shared" si="7"/>
        <v>2798.8103379999993</v>
      </c>
      <c r="H26" s="15">
        <f t="shared" si="5"/>
        <v>316.45650000000001</v>
      </c>
      <c r="I26" s="31"/>
      <c r="J26" s="16"/>
      <c r="K26" s="15">
        <f t="shared" si="6"/>
        <v>27.988103379999995</v>
      </c>
    </row>
    <row r="27" spans="2:16" s="2" customFormat="1" ht="12.75" customHeight="1" x14ac:dyDescent="0.25">
      <c r="B27" s="2" t="s">
        <v>18</v>
      </c>
      <c r="C27" s="6">
        <v>8805</v>
      </c>
      <c r="D27" s="6">
        <v>5000</v>
      </c>
      <c r="E27" s="6">
        <f t="shared" si="4"/>
        <v>733.45650000000001</v>
      </c>
      <c r="F27" s="6">
        <v>417</v>
      </c>
      <c r="G27" s="15">
        <f t="shared" si="7"/>
        <v>3115.2668379999996</v>
      </c>
      <c r="H27" s="15">
        <f t="shared" si="5"/>
        <v>316.45650000000001</v>
      </c>
      <c r="I27" s="31"/>
      <c r="J27" s="16"/>
      <c r="K27" s="15">
        <f t="shared" si="6"/>
        <v>31.152668379999998</v>
      </c>
    </row>
    <row r="28" spans="2:16" s="2" customFormat="1" ht="12.75" customHeight="1" x14ac:dyDescent="0.25">
      <c r="B28" s="2" t="s">
        <v>19</v>
      </c>
      <c r="C28" s="6">
        <v>8805</v>
      </c>
      <c r="D28" s="6">
        <v>5000</v>
      </c>
      <c r="E28" s="6">
        <f t="shared" si="4"/>
        <v>733.45650000000001</v>
      </c>
      <c r="F28" s="6">
        <v>417</v>
      </c>
      <c r="G28" s="15">
        <f t="shared" si="7"/>
        <v>3431.7233379999998</v>
      </c>
      <c r="H28" s="15">
        <f t="shared" si="5"/>
        <v>316.45650000000001</v>
      </c>
      <c r="I28" s="31"/>
      <c r="J28" s="16"/>
      <c r="K28" s="15">
        <f t="shared" si="6"/>
        <v>34.317233379999998</v>
      </c>
    </row>
    <row r="29" spans="2:16" s="2" customFormat="1" ht="12.75" customHeight="1" x14ac:dyDescent="0.25">
      <c r="B29" s="2" t="s">
        <v>20</v>
      </c>
      <c r="C29" s="6">
        <v>8930</v>
      </c>
      <c r="D29" s="6">
        <v>5000</v>
      </c>
      <c r="E29" s="6">
        <f t="shared" si="4"/>
        <v>743.86900000000003</v>
      </c>
      <c r="F29" s="6">
        <v>417</v>
      </c>
      <c r="G29" s="15">
        <f t="shared" si="7"/>
        <v>3748.179838</v>
      </c>
      <c r="H29" s="15">
        <f t="shared" si="5"/>
        <v>326.86900000000003</v>
      </c>
      <c r="I29" s="31"/>
      <c r="J29" s="16"/>
      <c r="K29" s="15">
        <f t="shared" si="6"/>
        <v>37.481798380000001</v>
      </c>
      <c r="N29" s="84"/>
    </row>
    <row r="30" spans="2:16" s="2" customFormat="1" ht="12.75" customHeight="1" thickBot="1" x14ac:dyDescent="0.3">
      <c r="B30" s="2" t="s">
        <v>21</v>
      </c>
      <c r="C30" s="6">
        <v>8930</v>
      </c>
      <c r="D30" s="6">
        <v>5000</v>
      </c>
      <c r="E30" s="6">
        <f t="shared" si="4"/>
        <v>743.86900000000003</v>
      </c>
      <c r="F30" s="6">
        <v>417</v>
      </c>
      <c r="G30" s="15">
        <f t="shared" si="7"/>
        <v>4075.0488380000002</v>
      </c>
      <c r="H30" s="15">
        <f t="shared" si="5"/>
        <v>326.86900000000003</v>
      </c>
      <c r="I30" s="31"/>
      <c r="J30" s="16"/>
      <c r="K30" s="15">
        <f t="shared" si="6"/>
        <v>40.75048838</v>
      </c>
      <c r="P30" s="85"/>
    </row>
    <row r="31" spans="2:16" s="2" customFormat="1" ht="12.75" customHeight="1" thickBot="1" x14ac:dyDescent="0.3">
      <c r="B31" s="7" t="s">
        <v>22</v>
      </c>
      <c r="C31" s="8">
        <f>SUM(C19:C30)</f>
        <v>100791</v>
      </c>
      <c r="D31" s="9" t="s">
        <v>23</v>
      </c>
      <c r="E31" s="30">
        <f t="shared" ref="E31:F31" si="8">SUM(E19:E30)</f>
        <v>8395.8903000000009</v>
      </c>
      <c r="F31" s="30">
        <f t="shared" si="8"/>
        <v>5004</v>
      </c>
      <c r="G31" s="30">
        <f>SUM(G19:G30)</f>
        <v>29361.751255999996</v>
      </c>
      <c r="H31" s="30">
        <f t="shared" ref="H31" si="9">SUM(H19:H30)</f>
        <v>3391.8903</v>
      </c>
      <c r="I31" s="34">
        <f>H17/12</f>
        <v>0.01</v>
      </c>
      <c r="J31" s="19"/>
      <c r="K31" s="29">
        <f>SUM(K19:K30)</f>
        <v>293.61751255999997</v>
      </c>
    </row>
    <row r="32" spans="2:16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5">
        <f>G31*I31</f>
        <v>293.61751255999997</v>
      </c>
      <c r="F33" s="2" t="s">
        <v>25</v>
      </c>
      <c r="G33" s="73">
        <f>H31+C33</f>
        <v>3685.5078125599998</v>
      </c>
      <c r="H33" s="15"/>
      <c r="I33" s="15">
        <f>SUM(I$14,G$33)</f>
        <v>4695.5353505599996</v>
      </c>
      <c r="J33" s="143" t="str">
        <f>IF($K31=$C33,"Intt OK","Intt CHECK IT")</f>
        <v>Intt OK</v>
      </c>
      <c r="K33" s="15"/>
    </row>
    <row r="34" spans="2:11" ht="12.75" customHeight="1" x14ac:dyDescent="0.25">
      <c r="I34" s="135" t="str">
        <f>IF($I33=$G38,"OK","CHECK IT")</f>
        <v>OK</v>
      </c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66" t="s">
        <v>4</v>
      </c>
      <c r="H35" s="447" t="s">
        <v>34</v>
      </c>
      <c r="I35" s="448"/>
      <c r="J35" s="20"/>
      <c r="K35" s="15"/>
    </row>
    <row r="36" spans="2:11" s="2" customFormat="1" ht="12.75" customHeight="1" x14ac:dyDescent="0.25">
      <c r="B36" s="439" t="s">
        <v>154</v>
      </c>
      <c r="C36" s="439"/>
      <c r="D36" s="439"/>
      <c r="E36" s="439" t="s">
        <v>155</v>
      </c>
      <c r="F36" s="439"/>
      <c r="G36" s="67" t="s">
        <v>54</v>
      </c>
      <c r="H36" s="71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68" t="s">
        <v>14</v>
      </c>
      <c r="H37" s="66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8930</v>
      </c>
      <c r="D38" s="6">
        <v>5000</v>
      </c>
      <c r="E38" s="6">
        <f t="shared" ref="E38:E50" si="10">$C38*8.33%</f>
        <v>743.86900000000003</v>
      </c>
      <c r="F38" s="6">
        <v>417</v>
      </c>
      <c r="G38" s="15">
        <f>$G$14+$G$33</f>
        <v>4695.5353505599996</v>
      </c>
      <c r="H38" s="15">
        <f t="shared" ref="H38:H50" si="11">$E38-$F38</f>
        <v>326.86900000000003</v>
      </c>
      <c r="I38" s="31"/>
      <c r="J38" s="16"/>
      <c r="K38" s="15">
        <f>($G38)*($H$36/12)</f>
        <v>46.955353505599994</v>
      </c>
    </row>
    <row r="39" spans="2:11" s="2" customFormat="1" ht="12.75" customHeight="1" x14ac:dyDescent="0.25">
      <c r="B39" s="2" t="s">
        <v>28</v>
      </c>
      <c r="C39" s="6">
        <v>8930</v>
      </c>
      <c r="D39" s="6">
        <v>5000</v>
      </c>
      <c r="E39" s="6">
        <f t="shared" si="10"/>
        <v>743.86900000000003</v>
      </c>
      <c r="F39" s="6">
        <v>417</v>
      </c>
      <c r="G39" s="15">
        <f t="shared" ref="G39:G50" si="12">$G38+$H38</f>
        <v>5022.4043505599993</v>
      </c>
      <c r="H39" s="15">
        <f t="shared" si="11"/>
        <v>326.86900000000003</v>
      </c>
      <c r="I39" s="31"/>
      <c r="J39" s="16"/>
      <c r="K39" s="15">
        <f t="shared" ref="K39:K50" si="13">($G39)*($H$36/12)</f>
        <v>50.224043505599994</v>
      </c>
    </row>
    <row r="40" spans="2:11" s="2" customFormat="1" ht="12.75" customHeight="1" x14ac:dyDescent="0.25">
      <c r="B40" s="2" t="s">
        <v>29</v>
      </c>
      <c r="C40" s="6">
        <v>8930</v>
      </c>
      <c r="D40" s="6">
        <v>5000</v>
      </c>
      <c r="E40" s="6">
        <f t="shared" si="10"/>
        <v>743.86900000000003</v>
      </c>
      <c r="F40" s="6">
        <v>417</v>
      </c>
      <c r="G40" s="15">
        <f>$G39+$H39</f>
        <v>5349.273350559999</v>
      </c>
      <c r="H40" s="15">
        <f t="shared" si="11"/>
        <v>326.86900000000003</v>
      </c>
      <c r="I40" s="31"/>
      <c r="J40" s="16"/>
      <c r="K40" s="15">
        <f t="shared" si="13"/>
        <v>53.492733505599993</v>
      </c>
    </row>
    <row r="41" spans="2:11" s="2" customFormat="1" ht="12.75" customHeight="1" x14ac:dyDescent="0.25">
      <c r="B41" s="2" t="s">
        <v>30</v>
      </c>
      <c r="C41" s="6">
        <v>8930</v>
      </c>
      <c r="D41" s="6">
        <v>5000</v>
      </c>
      <c r="E41" s="6">
        <f t="shared" si="10"/>
        <v>743.86900000000003</v>
      </c>
      <c r="F41" s="6">
        <v>417</v>
      </c>
      <c r="G41" s="15">
        <f t="shared" si="12"/>
        <v>5676.1423505599987</v>
      </c>
      <c r="H41" s="15">
        <f t="shared" si="11"/>
        <v>326.86900000000003</v>
      </c>
      <c r="I41" s="31"/>
      <c r="J41" s="16"/>
      <c r="K41" s="15">
        <f t="shared" si="13"/>
        <v>56.761423505599986</v>
      </c>
    </row>
    <row r="42" spans="2:11" s="2" customFormat="1" ht="12.75" customHeight="1" x14ac:dyDescent="0.25">
      <c r="B42" s="2" t="s">
        <v>31</v>
      </c>
      <c r="C42" s="6">
        <v>8930</v>
      </c>
      <c r="D42" s="6">
        <v>5000</v>
      </c>
      <c r="E42" s="6">
        <f t="shared" si="10"/>
        <v>743.86900000000003</v>
      </c>
      <c r="F42" s="6">
        <v>417</v>
      </c>
      <c r="G42" s="15">
        <f t="shared" si="12"/>
        <v>6003.0113505599984</v>
      </c>
      <c r="H42" s="15">
        <f t="shared" si="11"/>
        <v>326.86900000000003</v>
      </c>
      <c r="I42" s="31"/>
      <c r="J42" s="16"/>
      <c r="K42" s="15">
        <f t="shared" si="13"/>
        <v>60.030113505599985</v>
      </c>
    </row>
    <row r="43" spans="2:11" s="2" customFormat="1" ht="12.75" customHeight="1" x14ac:dyDescent="0.25">
      <c r="B43" s="2" t="s">
        <v>32</v>
      </c>
      <c r="C43" s="6">
        <v>9315</v>
      </c>
      <c r="D43" s="6">
        <v>5000</v>
      </c>
      <c r="E43" s="6">
        <f t="shared" si="10"/>
        <v>775.93949999999995</v>
      </c>
      <c r="F43" s="6">
        <v>417</v>
      </c>
      <c r="G43" s="15">
        <f t="shared" si="12"/>
        <v>6329.8803505599981</v>
      </c>
      <c r="H43" s="15">
        <f t="shared" si="11"/>
        <v>358.93949999999995</v>
      </c>
      <c r="I43" s="31"/>
      <c r="J43" s="16"/>
      <c r="K43" s="15">
        <f t="shared" si="13"/>
        <v>63.298803505599984</v>
      </c>
    </row>
    <row r="44" spans="2:11" s="2" customFormat="1" ht="12.75" customHeight="1" x14ac:dyDescent="0.25">
      <c r="B44" s="2" t="s">
        <v>33</v>
      </c>
      <c r="C44" s="6">
        <v>9315</v>
      </c>
      <c r="D44" s="6">
        <v>5000</v>
      </c>
      <c r="E44" s="6">
        <f t="shared" si="10"/>
        <v>775.93949999999995</v>
      </c>
      <c r="F44" s="6">
        <v>417</v>
      </c>
      <c r="G44" s="15">
        <f t="shared" si="12"/>
        <v>6688.8198505599976</v>
      </c>
      <c r="H44" s="15">
        <f t="shared" si="11"/>
        <v>358.93949999999995</v>
      </c>
      <c r="I44" s="31"/>
      <c r="J44" s="16"/>
      <c r="K44" s="15">
        <f t="shared" si="13"/>
        <v>66.888198505599973</v>
      </c>
    </row>
    <row r="45" spans="2:11" s="2" customFormat="1" ht="12.75" customHeight="1" x14ac:dyDescent="0.25">
      <c r="B45" s="2" t="s">
        <v>17</v>
      </c>
      <c r="C45" s="6">
        <v>9315</v>
      </c>
      <c r="D45" s="6">
        <v>5000</v>
      </c>
      <c r="E45" s="6">
        <f t="shared" si="10"/>
        <v>775.93949999999995</v>
      </c>
      <c r="F45" s="6">
        <v>417</v>
      </c>
      <c r="G45" s="15">
        <f t="shared" si="12"/>
        <v>7047.759350559998</v>
      </c>
      <c r="H45" s="15">
        <f t="shared" si="11"/>
        <v>358.93949999999995</v>
      </c>
      <c r="I45" s="31"/>
      <c r="J45" s="16"/>
      <c r="K45" s="15">
        <f t="shared" si="13"/>
        <v>70.477593505599984</v>
      </c>
    </row>
    <row r="46" spans="2:11" s="2" customFormat="1" ht="12.75" customHeight="1" x14ac:dyDescent="0.25">
      <c r="B46" s="2" t="s">
        <v>18</v>
      </c>
      <c r="C46" s="6">
        <v>9315</v>
      </c>
      <c r="D46" s="6">
        <v>5000</v>
      </c>
      <c r="E46" s="6">
        <f t="shared" si="10"/>
        <v>775.93949999999995</v>
      </c>
      <c r="F46" s="6">
        <v>417</v>
      </c>
      <c r="G46" s="15">
        <f t="shared" si="12"/>
        <v>7406.6988505599984</v>
      </c>
      <c r="H46" s="15">
        <f t="shared" si="11"/>
        <v>358.93949999999995</v>
      </c>
      <c r="I46" s="31"/>
      <c r="J46" s="16"/>
      <c r="K46" s="15">
        <f t="shared" si="13"/>
        <v>74.06698850559998</v>
      </c>
    </row>
    <row r="47" spans="2:11" s="2" customFormat="1" ht="12.75" customHeight="1" x14ac:dyDescent="0.25">
      <c r="B47" s="2" t="s">
        <v>19</v>
      </c>
      <c r="C47" s="6">
        <v>9700</v>
      </c>
      <c r="D47" s="6">
        <v>5000</v>
      </c>
      <c r="E47" s="6">
        <f t="shared" si="10"/>
        <v>808.01</v>
      </c>
      <c r="F47" s="6">
        <v>417</v>
      </c>
      <c r="G47" s="15">
        <f t="shared" si="12"/>
        <v>7765.6383505599988</v>
      </c>
      <c r="H47" s="15">
        <f t="shared" si="11"/>
        <v>391.01</v>
      </c>
      <c r="I47" s="31"/>
      <c r="J47" s="16"/>
      <c r="K47" s="15">
        <f t="shared" si="13"/>
        <v>77.65638350559999</v>
      </c>
    </row>
    <row r="48" spans="2:11" s="2" customFormat="1" ht="12.75" customHeight="1" x14ac:dyDescent="0.25">
      <c r="B48" s="2" t="s">
        <v>20</v>
      </c>
      <c r="C48" s="6">
        <v>9825</v>
      </c>
      <c r="D48" s="6">
        <v>5000</v>
      </c>
      <c r="E48" s="6">
        <f t="shared" si="10"/>
        <v>818.42250000000001</v>
      </c>
      <c r="F48" s="6">
        <v>417</v>
      </c>
      <c r="G48" s="15">
        <f t="shared" si="12"/>
        <v>8156.648350559999</v>
      </c>
      <c r="H48" s="15">
        <f t="shared" si="11"/>
        <v>401.42250000000001</v>
      </c>
      <c r="I48" s="31"/>
      <c r="J48" s="16"/>
      <c r="K48" s="15">
        <f t="shared" si="13"/>
        <v>81.56648350559999</v>
      </c>
    </row>
    <row r="49" spans="2:11" s="2" customFormat="1" ht="12.75" customHeight="1" x14ac:dyDescent="0.25">
      <c r="B49" s="2" t="s">
        <v>21</v>
      </c>
      <c r="C49" s="6">
        <v>9825</v>
      </c>
      <c r="D49" s="6">
        <v>5000</v>
      </c>
      <c r="E49" s="6">
        <f t="shared" si="10"/>
        <v>818.42250000000001</v>
      </c>
      <c r="F49" s="6">
        <v>417</v>
      </c>
      <c r="G49" s="15">
        <f t="shared" si="12"/>
        <v>8558.0708505599996</v>
      </c>
      <c r="H49" s="15">
        <f t="shared" si="11"/>
        <v>401.42250000000001</v>
      </c>
      <c r="I49" s="31"/>
      <c r="J49" s="16"/>
      <c r="K49" s="15">
        <f t="shared" si="13"/>
        <v>85.580708505600001</v>
      </c>
    </row>
    <row r="50" spans="2:11" s="2" customFormat="1" ht="12.75" customHeight="1" x14ac:dyDescent="0.25">
      <c r="B50" s="2" t="s">
        <v>119</v>
      </c>
      <c r="C50" s="6">
        <v>12838</v>
      </c>
      <c r="D50" s="6">
        <v>5000</v>
      </c>
      <c r="E50" s="6">
        <f t="shared" si="10"/>
        <v>1069.4054000000001</v>
      </c>
      <c r="F50" s="6">
        <v>0</v>
      </c>
      <c r="G50" s="15">
        <f t="shared" si="12"/>
        <v>8959.4933505600002</v>
      </c>
      <c r="H50" s="15">
        <f t="shared" si="11"/>
        <v>1069.4054000000001</v>
      </c>
      <c r="K50" s="15">
        <f t="shared" si="13"/>
        <v>89.594933505599997</v>
      </c>
    </row>
    <row r="51" spans="2:11" s="2" customFormat="1" ht="12.75" customHeight="1" x14ac:dyDescent="0.25">
      <c r="B51" s="7" t="s">
        <v>22</v>
      </c>
      <c r="C51" s="8">
        <f>SUM(C38:C50)</f>
        <v>124098</v>
      </c>
      <c r="D51" s="9" t="s">
        <v>23</v>
      </c>
      <c r="E51" s="8">
        <f>SUM(E38:E50)</f>
        <v>10337.363400000002</v>
      </c>
      <c r="F51" s="8">
        <f>SUM(F38:F50)</f>
        <v>5004</v>
      </c>
      <c r="G51" s="30">
        <f>SUM(G38:G50)</f>
        <v>87659.376057279995</v>
      </c>
      <c r="H51" s="30">
        <f>SUM(H38:H50)</f>
        <v>5333.3634000000002</v>
      </c>
      <c r="I51" s="34">
        <f>H36/12</f>
        <v>0.01</v>
      </c>
      <c r="J51" s="19"/>
      <c r="K51" s="30">
        <f>SUM(K38:K50)</f>
        <v>876.59376057279985</v>
      </c>
    </row>
    <row r="52" spans="2:11" s="2" customFormat="1" ht="12.75" customHeight="1" x14ac:dyDescent="0.25">
      <c r="G52" s="15"/>
      <c r="H52" s="15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G51*I51</f>
        <v>876.59376057279997</v>
      </c>
      <c r="F53" s="2" t="s">
        <v>25</v>
      </c>
      <c r="G53" s="73">
        <f>$C53+$H51</f>
        <v>6209.9571605727997</v>
      </c>
      <c r="H53" s="15"/>
      <c r="I53" s="15">
        <f>SUM(I$14,G$33,$G53)</f>
        <v>10905.492511132799</v>
      </c>
      <c r="J53" s="143" t="str">
        <f>IF($K51=$C53,"Intt OK","Intt CHECK IT")</f>
        <v>Intt OK</v>
      </c>
      <c r="K53" s="15"/>
    </row>
    <row r="54" spans="2:11" ht="12.75" customHeight="1" x14ac:dyDescent="0.25">
      <c r="I54" s="135" t="str">
        <f>IF($I53=$G58,"OK","CHECK IT")</f>
        <v>OK</v>
      </c>
      <c r="J54" s="20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66" t="s">
        <v>4</v>
      </c>
      <c r="H55" s="449" t="s">
        <v>36</v>
      </c>
      <c r="I55" s="449"/>
      <c r="J55" s="18"/>
      <c r="K55" s="15"/>
    </row>
    <row r="56" spans="2:11" s="2" customFormat="1" ht="12.75" customHeight="1" x14ac:dyDescent="0.25">
      <c r="B56" s="439" t="s">
        <v>154</v>
      </c>
      <c r="C56" s="439"/>
      <c r="D56" s="439"/>
      <c r="E56" s="439" t="s">
        <v>155</v>
      </c>
      <c r="F56" s="439"/>
      <c r="G56" s="67" t="s">
        <v>54</v>
      </c>
      <c r="H56" s="71">
        <v>0.12</v>
      </c>
      <c r="I56" s="44"/>
      <c r="J56" s="17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68" t="s">
        <v>14</v>
      </c>
      <c r="H57" s="66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9825</v>
      </c>
      <c r="D58" s="6">
        <v>5000</v>
      </c>
      <c r="E58" s="6">
        <f t="shared" ref="E58:E70" si="14">$C58*8.33%</f>
        <v>818.42250000000001</v>
      </c>
      <c r="F58" s="6">
        <v>417</v>
      </c>
      <c r="G58" s="15">
        <f>$G$14+$G$33+$G$53</f>
        <v>10905.492511132799</v>
      </c>
      <c r="H58" s="15">
        <f t="shared" ref="H58:H70" si="15">$E58-$F58</f>
        <v>401.42250000000001</v>
      </c>
      <c r="I58" s="31"/>
      <c r="J58" s="16"/>
      <c r="K58" s="15">
        <f>($G58)*($H$56/12)</f>
        <v>109.05492511132799</v>
      </c>
    </row>
    <row r="59" spans="2:11" s="2" customFormat="1" ht="12.75" customHeight="1" x14ac:dyDescent="0.25">
      <c r="B59" s="2" t="s">
        <v>28</v>
      </c>
      <c r="C59" s="6">
        <v>10278</v>
      </c>
      <c r="D59" s="6">
        <v>5000</v>
      </c>
      <c r="E59" s="6">
        <f t="shared" si="14"/>
        <v>856.15739999999994</v>
      </c>
      <c r="F59" s="6">
        <v>417</v>
      </c>
      <c r="G59" s="15">
        <f t="shared" ref="G59:G70" si="16">$G58+$H58</f>
        <v>11306.9150111328</v>
      </c>
      <c r="H59" s="15">
        <f t="shared" si="15"/>
        <v>439.15739999999994</v>
      </c>
      <c r="I59" s="31"/>
      <c r="J59" s="16"/>
      <c r="K59" s="15">
        <f t="shared" ref="K59:K70" si="17">($G59)*($H$56/12)</f>
        <v>113.069150111328</v>
      </c>
    </row>
    <row r="60" spans="2:11" s="2" customFormat="1" ht="12.75" customHeight="1" x14ac:dyDescent="0.25">
      <c r="B60" s="2" t="s">
        <v>29</v>
      </c>
      <c r="C60" s="6">
        <v>10278</v>
      </c>
      <c r="D60" s="6">
        <v>5000</v>
      </c>
      <c r="E60" s="6">
        <f t="shared" si="14"/>
        <v>856.15739999999994</v>
      </c>
      <c r="F60" s="6">
        <v>417</v>
      </c>
      <c r="G60" s="15">
        <f t="shared" si="16"/>
        <v>11746.0724111328</v>
      </c>
      <c r="H60" s="15">
        <f t="shared" si="15"/>
        <v>439.15739999999994</v>
      </c>
      <c r="I60" s="31"/>
      <c r="J60" s="16"/>
      <c r="K60" s="15">
        <f t="shared" si="17"/>
        <v>117.46072411132801</v>
      </c>
    </row>
    <row r="61" spans="2:11" s="2" customFormat="1" ht="12.75" customHeight="1" x14ac:dyDescent="0.25">
      <c r="B61" s="2" t="s">
        <v>30</v>
      </c>
      <c r="C61" s="6">
        <v>10278</v>
      </c>
      <c r="D61" s="6">
        <v>5000</v>
      </c>
      <c r="E61" s="6">
        <f t="shared" si="14"/>
        <v>856.15739999999994</v>
      </c>
      <c r="F61" s="6">
        <v>417</v>
      </c>
      <c r="G61" s="15">
        <f t="shared" si="16"/>
        <v>12185.2298111328</v>
      </c>
      <c r="H61" s="15">
        <f t="shared" si="15"/>
        <v>439.15739999999994</v>
      </c>
      <c r="I61" s="31"/>
      <c r="J61" s="16"/>
      <c r="K61" s="15">
        <f t="shared" si="17"/>
        <v>121.852298111328</v>
      </c>
    </row>
    <row r="62" spans="2:11" s="2" customFormat="1" ht="12.75" customHeight="1" x14ac:dyDescent="0.25">
      <c r="B62" s="2" t="s">
        <v>31</v>
      </c>
      <c r="C62" s="6">
        <v>10278</v>
      </c>
      <c r="D62" s="6">
        <v>5000</v>
      </c>
      <c r="E62" s="6">
        <f t="shared" si="14"/>
        <v>856.15739999999994</v>
      </c>
      <c r="F62" s="6">
        <v>417</v>
      </c>
      <c r="G62" s="15">
        <f t="shared" si="16"/>
        <v>12624.3872111328</v>
      </c>
      <c r="H62" s="15">
        <f t="shared" si="15"/>
        <v>439.15739999999994</v>
      </c>
      <c r="I62" s="31"/>
      <c r="J62" s="16"/>
      <c r="K62" s="15">
        <f t="shared" si="17"/>
        <v>126.243872111328</v>
      </c>
    </row>
    <row r="63" spans="2:11" s="2" customFormat="1" ht="12.75" customHeight="1" x14ac:dyDescent="0.25">
      <c r="B63" s="2" t="s">
        <v>32</v>
      </c>
      <c r="C63" s="6">
        <v>10278</v>
      </c>
      <c r="D63" s="6">
        <v>5000</v>
      </c>
      <c r="E63" s="6">
        <f t="shared" si="14"/>
        <v>856.15739999999994</v>
      </c>
      <c r="F63" s="6">
        <v>417</v>
      </c>
      <c r="G63" s="15">
        <f t="shared" si="16"/>
        <v>13063.5446111328</v>
      </c>
      <c r="H63" s="15">
        <f t="shared" si="15"/>
        <v>439.15739999999994</v>
      </c>
      <c r="I63" s="31"/>
      <c r="J63" s="16"/>
      <c r="K63" s="15">
        <f t="shared" si="17"/>
        <v>130.63544611132801</v>
      </c>
    </row>
    <row r="64" spans="2:11" s="2" customFormat="1" ht="12.75" customHeight="1" x14ac:dyDescent="0.25">
      <c r="B64" s="2" t="s">
        <v>33</v>
      </c>
      <c r="C64" s="6">
        <v>10278</v>
      </c>
      <c r="D64" s="6">
        <v>5000</v>
      </c>
      <c r="E64" s="6">
        <f t="shared" si="14"/>
        <v>856.15739999999994</v>
      </c>
      <c r="F64" s="6">
        <v>417</v>
      </c>
      <c r="G64" s="15">
        <f t="shared" si="16"/>
        <v>13502.7020111328</v>
      </c>
      <c r="H64" s="15">
        <f t="shared" si="15"/>
        <v>439.15739999999994</v>
      </c>
      <c r="I64" s="31"/>
      <c r="J64" s="16"/>
      <c r="K64" s="15">
        <f t="shared" si="17"/>
        <v>135.027020111328</v>
      </c>
    </row>
    <row r="65" spans="2:11" s="2" customFormat="1" ht="12.75" customHeight="1" x14ac:dyDescent="0.25">
      <c r="B65" s="2" t="s">
        <v>17</v>
      </c>
      <c r="C65" s="6">
        <v>10278</v>
      </c>
      <c r="D65" s="6">
        <v>5000</v>
      </c>
      <c r="E65" s="6">
        <f t="shared" si="14"/>
        <v>856.15739999999994</v>
      </c>
      <c r="F65" s="6">
        <v>417</v>
      </c>
      <c r="G65" s="15">
        <f t="shared" si="16"/>
        <v>13941.8594111328</v>
      </c>
      <c r="H65" s="15">
        <f t="shared" si="15"/>
        <v>439.15739999999994</v>
      </c>
      <c r="I65" s="31"/>
      <c r="J65" s="16"/>
      <c r="K65" s="15">
        <f t="shared" si="17"/>
        <v>139.41859411132802</v>
      </c>
    </row>
    <row r="66" spans="2:11" s="2" customFormat="1" ht="12.75" customHeight="1" x14ac:dyDescent="0.25">
      <c r="B66" s="2" t="s">
        <v>18</v>
      </c>
      <c r="C66" s="6">
        <v>11093</v>
      </c>
      <c r="D66" s="6">
        <v>5000</v>
      </c>
      <c r="E66" s="6">
        <f t="shared" si="14"/>
        <v>924.04689999999994</v>
      </c>
      <c r="F66" s="6">
        <v>417</v>
      </c>
      <c r="G66" s="15">
        <f t="shared" si="16"/>
        <v>14381.0168111328</v>
      </c>
      <c r="H66" s="15">
        <f t="shared" si="15"/>
        <v>507.04689999999994</v>
      </c>
      <c r="I66" s="31"/>
      <c r="J66" s="16"/>
      <c r="K66" s="15">
        <f t="shared" si="17"/>
        <v>143.81016811132801</v>
      </c>
    </row>
    <row r="67" spans="2:11" s="2" customFormat="1" ht="12.75" customHeight="1" x14ac:dyDescent="0.25">
      <c r="B67" s="2" t="s">
        <v>19</v>
      </c>
      <c r="C67" s="6">
        <v>11093</v>
      </c>
      <c r="D67" s="6">
        <v>5000</v>
      </c>
      <c r="E67" s="6">
        <f t="shared" si="14"/>
        <v>924.04689999999994</v>
      </c>
      <c r="F67" s="6">
        <v>417</v>
      </c>
      <c r="G67" s="15">
        <f t="shared" si="16"/>
        <v>14888.0637111328</v>
      </c>
      <c r="H67" s="15">
        <f t="shared" si="15"/>
        <v>507.04689999999994</v>
      </c>
      <c r="I67" s="31"/>
      <c r="J67" s="16"/>
      <c r="K67" s="15">
        <f t="shared" si="17"/>
        <v>148.88063711132801</v>
      </c>
    </row>
    <row r="68" spans="2:11" s="2" customFormat="1" ht="12.75" customHeight="1" x14ac:dyDescent="0.25">
      <c r="B68" s="2" t="s">
        <v>20</v>
      </c>
      <c r="C68" s="6">
        <v>11235</v>
      </c>
      <c r="D68" s="6">
        <v>5000</v>
      </c>
      <c r="E68" s="6">
        <f t="shared" si="14"/>
        <v>935.87549999999999</v>
      </c>
      <c r="F68" s="6">
        <v>417</v>
      </c>
      <c r="G68" s="15">
        <f t="shared" si="16"/>
        <v>15395.110611132799</v>
      </c>
      <c r="H68" s="15">
        <f t="shared" si="15"/>
        <v>518.87549999999999</v>
      </c>
      <c r="I68" s="31"/>
      <c r="J68" s="16"/>
      <c r="K68" s="15">
        <f t="shared" si="17"/>
        <v>153.95110611132799</v>
      </c>
    </row>
    <row r="69" spans="2:11" s="2" customFormat="1" ht="12.75" customHeight="1" x14ac:dyDescent="0.25">
      <c r="B69" s="2" t="s">
        <v>21</v>
      </c>
      <c r="C69" s="6">
        <v>14183</v>
      </c>
      <c r="D69" s="6">
        <v>5000</v>
      </c>
      <c r="E69" s="6">
        <f t="shared" si="14"/>
        <v>1181.4439</v>
      </c>
      <c r="F69" s="6">
        <v>417</v>
      </c>
      <c r="G69" s="15">
        <f t="shared" si="16"/>
        <v>15913.986111132799</v>
      </c>
      <c r="H69" s="15">
        <f t="shared" si="15"/>
        <v>764.44389999999999</v>
      </c>
      <c r="K69" s="15">
        <f t="shared" si="17"/>
        <v>159.139861111328</v>
      </c>
    </row>
    <row r="70" spans="2:11" s="2" customFormat="1" ht="12.75" customHeight="1" thickBot="1" x14ac:dyDescent="0.3">
      <c r="B70" s="2" t="s">
        <v>119</v>
      </c>
      <c r="C70" s="6">
        <v>25771</v>
      </c>
      <c r="D70" s="6">
        <v>5000</v>
      </c>
      <c r="E70" s="6">
        <f t="shared" si="14"/>
        <v>2146.7242999999999</v>
      </c>
      <c r="F70" s="6">
        <v>0</v>
      </c>
      <c r="G70" s="15">
        <f t="shared" si="16"/>
        <v>16678.430011132798</v>
      </c>
      <c r="H70" s="15">
        <f t="shared" si="15"/>
        <v>2146.7242999999999</v>
      </c>
      <c r="K70" s="15">
        <f t="shared" si="17"/>
        <v>166.78430011132798</v>
      </c>
    </row>
    <row r="71" spans="2:11" s="2" customFormat="1" ht="12.75" customHeight="1" thickBot="1" x14ac:dyDescent="0.3">
      <c r="B71" s="7" t="s">
        <v>22</v>
      </c>
      <c r="C71" s="8">
        <f>SUM(C58:C70)</f>
        <v>155146</v>
      </c>
      <c r="D71" s="9" t="s">
        <v>23</v>
      </c>
      <c r="E71" s="8">
        <f>SUM(E58:E70)</f>
        <v>12923.6618</v>
      </c>
      <c r="F71" s="8">
        <f>SUM(F58:F70)</f>
        <v>5004</v>
      </c>
      <c r="G71" s="30">
        <f>SUM(G58:G70)</f>
        <v>176532.8102447264</v>
      </c>
      <c r="H71" s="30">
        <f>SUM(H58:H70)</f>
        <v>7919.6617999999999</v>
      </c>
      <c r="I71" s="34">
        <f>H56/12</f>
        <v>0.01</v>
      </c>
      <c r="J71" s="19"/>
      <c r="K71" s="29">
        <f>SUM(K58:K70)</f>
        <v>1765.328102447264</v>
      </c>
    </row>
    <row r="72" spans="2:11" s="2" customFormat="1" ht="12.75" customHeight="1" x14ac:dyDescent="0.25">
      <c r="G72" s="15"/>
      <c r="H72" s="15"/>
      <c r="I72" s="31"/>
      <c r="J72" s="16"/>
      <c r="K72" s="15"/>
    </row>
    <row r="73" spans="2:11" s="2" customFormat="1" ht="12.75" customHeight="1" x14ac:dyDescent="0.25">
      <c r="B73" s="2" t="s">
        <v>24</v>
      </c>
      <c r="C73" s="10">
        <f>G71*I71</f>
        <v>1765.328102447264</v>
      </c>
      <c r="F73" s="2" t="s">
        <v>25</v>
      </c>
      <c r="G73" s="73">
        <f>$C73+$H71</f>
        <v>9684.9899024472634</v>
      </c>
      <c r="H73" s="15"/>
      <c r="I73" s="15">
        <f>SUM(I$14,G$33,G$53,G$73)</f>
        <v>20590.482413580063</v>
      </c>
      <c r="J73" s="143" t="str">
        <f>IF($K71=$C73,"Intt OK","Intt CHECK IT")</f>
        <v>Intt OK</v>
      </c>
      <c r="K73" s="15"/>
    </row>
    <row r="74" spans="2:11" ht="12.75" customHeight="1" x14ac:dyDescent="0.25">
      <c r="I74" s="135" t="str">
        <f>IF($I73=$G78,"OK","CHECK IT")</f>
        <v>OK</v>
      </c>
      <c r="J74" s="18"/>
    </row>
    <row r="75" spans="2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66" t="s">
        <v>4</v>
      </c>
      <c r="H75" s="450" t="s">
        <v>37</v>
      </c>
      <c r="I75" s="451"/>
      <c r="J75" s="17"/>
      <c r="K75" s="15"/>
    </row>
    <row r="76" spans="2:11" s="2" customFormat="1" ht="12.75" customHeight="1" x14ac:dyDescent="0.25">
      <c r="B76" s="439" t="s">
        <v>154</v>
      </c>
      <c r="C76" s="439"/>
      <c r="D76" s="439"/>
      <c r="E76" s="439" t="s">
        <v>155</v>
      </c>
      <c r="F76" s="439"/>
      <c r="G76" s="67" t="s">
        <v>54</v>
      </c>
      <c r="H76" s="75">
        <v>0.12</v>
      </c>
      <c r="I76" s="31"/>
      <c r="J76" s="16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68" t="s">
        <v>14</v>
      </c>
      <c r="H77" s="66" t="s">
        <v>15</v>
      </c>
      <c r="I77" s="33" t="s">
        <v>16</v>
      </c>
      <c r="J77" s="16"/>
      <c r="K77" s="15"/>
    </row>
    <row r="78" spans="2:11" s="2" customFormat="1" ht="12.75" customHeight="1" x14ac:dyDescent="0.25">
      <c r="B78" s="2" t="s">
        <v>27</v>
      </c>
      <c r="C78" s="6">
        <v>14183</v>
      </c>
      <c r="D78" s="6">
        <v>5000</v>
      </c>
      <c r="E78" s="6">
        <f t="shared" ref="E78:E90" si="18">$C78*8.33%</f>
        <v>1181.4439</v>
      </c>
      <c r="F78" s="6">
        <v>417</v>
      </c>
      <c r="G78" s="15">
        <f>$G$14+$G$33+$G$53+$G$73</f>
        <v>20590.482413580063</v>
      </c>
      <c r="H78" s="15">
        <f t="shared" ref="H78:H90" si="19">$E78-$F78</f>
        <v>764.44389999999999</v>
      </c>
      <c r="I78" s="31"/>
      <c r="J78" s="16"/>
      <c r="K78" s="15">
        <f>($G78)*($H$76/12)</f>
        <v>205.90482413580062</v>
      </c>
    </row>
    <row r="79" spans="2:11" s="2" customFormat="1" ht="12.75" customHeight="1" x14ac:dyDescent="0.25">
      <c r="B79" s="2" t="s">
        <v>28</v>
      </c>
      <c r="C79" s="6">
        <v>14183</v>
      </c>
      <c r="D79" s="6">
        <v>5000</v>
      </c>
      <c r="E79" s="6">
        <f t="shared" si="18"/>
        <v>1181.4439</v>
      </c>
      <c r="F79" s="6">
        <v>417</v>
      </c>
      <c r="G79" s="15">
        <f t="shared" ref="G79:G90" si="20">$G78+$H78</f>
        <v>21354.926313580061</v>
      </c>
      <c r="H79" s="15">
        <f t="shared" si="19"/>
        <v>764.44389999999999</v>
      </c>
      <c r="I79" s="31"/>
      <c r="J79" s="16"/>
      <c r="K79" s="15">
        <f t="shared" ref="K79:K90" si="21">($G79)*($H$76/12)</f>
        <v>213.54926313580063</v>
      </c>
    </row>
    <row r="80" spans="2:11" s="2" customFormat="1" ht="12.75" customHeight="1" x14ac:dyDescent="0.25">
      <c r="B80" s="2" t="s">
        <v>119</v>
      </c>
      <c r="C80" s="6">
        <v>25866</v>
      </c>
      <c r="D80" s="6">
        <v>5000</v>
      </c>
      <c r="E80" s="6">
        <f t="shared" si="18"/>
        <v>2154.6378</v>
      </c>
      <c r="F80" s="6">
        <v>0</v>
      </c>
      <c r="G80" s="15">
        <f t="shared" si="20"/>
        <v>22119.370213580059</v>
      </c>
      <c r="H80" s="15">
        <f t="shared" si="19"/>
        <v>2154.6378</v>
      </c>
      <c r="I80" s="31"/>
      <c r="J80" s="16"/>
      <c r="K80" s="15">
        <f t="shared" si="21"/>
        <v>221.19370213580061</v>
      </c>
    </row>
    <row r="81" spans="2:11" s="2" customFormat="1" ht="12.75" customHeight="1" x14ac:dyDescent="0.25">
      <c r="B81" s="2" t="s">
        <v>29</v>
      </c>
      <c r="C81" s="6">
        <v>14183</v>
      </c>
      <c r="D81" s="6">
        <v>5000</v>
      </c>
      <c r="E81" s="6">
        <f t="shared" si="18"/>
        <v>1181.4439</v>
      </c>
      <c r="F81" s="6">
        <v>417</v>
      </c>
      <c r="G81" s="15">
        <f t="shared" si="20"/>
        <v>24274.00801358006</v>
      </c>
      <c r="H81" s="15">
        <f t="shared" si="19"/>
        <v>764.44389999999999</v>
      </c>
      <c r="I81" s="31"/>
      <c r="J81" s="16"/>
      <c r="K81" s="15">
        <f t="shared" si="21"/>
        <v>242.74008013580061</v>
      </c>
    </row>
    <row r="82" spans="2:11" s="2" customFormat="1" ht="12.75" customHeight="1" x14ac:dyDescent="0.25">
      <c r="B82" s="2" t="s">
        <v>30</v>
      </c>
      <c r="C82" s="6">
        <v>14183</v>
      </c>
      <c r="D82" s="6">
        <v>5000</v>
      </c>
      <c r="E82" s="6">
        <f t="shared" si="18"/>
        <v>1181.4439</v>
      </c>
      <c r="F82" s="6">
        <v>417</v>
      </c>
      <c r="G82" s="15">
        <f t="shared" si="20"/>
        <v>25038.451913580058</v>
      </c>
      <c r="H82" s="15">
        <f t="shared" si="19"/>
        <v>764.44389999999999</v>
      </c>
      <c r="I82" s="31"/>
      <c r="J82" s="16"/>
      <c r="K82" s="15">
        <f t="shared" si="21"/>
        <v>250.38451913580059</v>
      </c>
    </row>
    <row r="83" spans="2:11" s="2" customFormat="1" ht="12.75" customHeight="1" x14ac:dyDescent="0.25">
      <c r="B83" s="2" t="s">
        <v>31</v>
      </c>
      <c r="C83" s="6">
        <v>14183</v>
      </c>
      <c r="D83" s="6">
        <v>5000</v>
      </c>
      <c r="E83" s="6">
        <f t="shared" si="18"/>
        <v>1181.4439</v>
      </c>
      <c r="F83" s="6">
        <v>417</v>
      </c>
      <c r="G83" s="15">
        <f t="shared" si="20"/>
        <v>25802.895813580057</v>
      </c>
      <c r="H83" s="15">
        <f t="shared" si="19"/>
        <v>764.44389999999999</v>
      </c>
      <c r="I83" s="31"/>
      <c r="J83" s="16"/>
      <c r="K83" s="15">
        <f t="shared" si="21"/>
        <v>258.02895813580056</v>
      </c>
    </row>
    <row r="84" spans="2:11" s="2" customFormat="1" ht="12.75" customHeight="1" x14ac:dyDescent="0.25">
      <c r="B84" s="2" t="s">
        <v>32</v>
      </c>
      <c r="C84" s="6">
        <v>15345</v>
      </c>
      <c r="D84" s="6">
        <v>5000</v>
      </c>
      <c r="E84" s="6">
        <f t="shared" si="18"/>
        <v>1278.2384999999999</v>
      </c>
      <c r="F84" s="6">
        <v>417</v>
      </c>
      <c r="G84" s="15">
        <f t="shared" si="20"/>
        <v>26567.339713580055</v>
      </c>
      <c r="H84" s="15">
        <f t="shared" si="19"/>
        <v>861.23849999999993</v>
      </c>
      <c r="I84" s="31"/>
      <c r="J84" s="16"/>
      <c r="K84" s="15">
        <f t="shared" si="21"/>
        <v>265.67339713580054</v>
      </c>
    </row>
    <row r="85" spans="2:11" s="2" customFormat="1" ht="12.75" customHeight="1" x14ac:dyDescent="0.25">
      <c r="B85" s="2" t="s">
        <v>33</v>
      </c>
      <c r="C85" s="6">
        <v>15345</v>
      </c>
      <c r="D85" s="6">
        <v>5000</v>
      </c>
      <c r="E85" s="6">
        <f t="shared" si="18"/>
        <v>1278.2384999999999</v>
      </c>
      <c r="F85" s="6">
        <v>417</v>
      </c>
      <c r="G85" s="15">
        <f t="shared" si="20"/>
        <v>27428.578213580055</v>
      </c>
      <c r="H85" s="15">
        <f t="shared" si="19"/>
        <v>861.23849999999993</v>
      </c>
      <c r="I85" s="31"/>
      <c r="J85" s="16"/>
      <c r="K85" s="15">
        <f t="shared" si="21"/>
        <v>274.28578213580056</v>
      </c>
    </row>
    <row r="86" spans="2:11" s="2" customFormat="1" ht="12.75" customHeight="1" x14ac:dyDescent="0.25">
      <c r="B86" s="2" t="s">
        <v>17</v>
      </c>
      <c r="C86" s="6">
        <v>15345</v>
      </c>
      <c r="D86" s="6">
        <v>5000</v>
      </c>
      <c r="E86" s="6">
        <f t="shared" si="18"/>
        <v>1278.2384999999999</v>
      </c>
      <c r="F86" s="6">
        <v>417</v>
      </c>
      <c r="G86" s="15">
        <f t="shared" si="20"/>
        <v>28289.816713580054</v>
      </c>
      <c r="H86" s="15">
        <f t="shared" si="19"/>
        <v>861.23849999999993</v>
      </c>
      <c r="I86" s="31"/>
      <c r="J86" s="16"/>
      <c r="K86" s="15">
        <f t="shared" si="21"/>
        <v>282.89816713580052</v>
      </c>
    </row>
    <row r="87" spans="2:11" s="2" customFormat="1" ht="12.75" customHeight="1" x14ac:dyDescent="0.25">
      <c r="B87" s="2" t="s">
        <v>18</v>
      </c>
      <c r="C87" s="6">
        <v>15345</v>
      </c>
      <c r="D87" s="6">
        <v>5000</v>
      </c>
      <c r="E87" s="6">
        <f t="shared" si="18"/>
        <v>1278.2384999999999</v>
      </c>
      <c r="F87" s="6">
        <v>417</v>
      </c>
      <c r="G87" s="15">
        <f t="shared" si="20"/>
        <v>29151.055213580054</v>
      </c>
      <c r="H87" s="15">
        <f t="shared" si="19"/>
        <v>861.23849999999993</v>
      </c>
      <c r="I87" s="31"/>
      <c r="J87" s="16"/>
      <c r="K87" s="15">
        <f t="shared" si="21"/>
        <v>291.51055213580054</v>
      </c>
    </row>
    <row r="88" spans="2:11" s="2" customFormat="1" ht="12.75" customHeight="1" x14ac:dyDescent="0.25">
      <c r="B88" s="2" t="s">
        <v>19</v>
      </c>
      <c r="C88" s="6">
        <v>15345</v>
      </c>
      <c r="D88" s="6">
        <v>5000</v>
      </c>
      <c r="E88" s="6">
        <f t="shared" si="18"/>
        <v>1278.2384999999999</v>
      </c>
      <c r="F88" s="6">
        <v>417</v>
      </c>
      <c r="G88" s="15">
        <f t="shared" si="20"/>
        <v>30012.293713580053</v>
      </c>
      <c r="H88" s="15">
        <f t="shared" si="19"/>
        <v>861.23849999999993</v>
      </c>
      <c r="K88" s="15">
        <f t="shared" si="21"/>
        <v>300.12293713580056</v>
      </c>
    </row>
    <row r="89" spans="2:11" s="2" customFormat="1" ht="12.75" customHeight="1" x14ac:dyDescent="0.25">
      <c r="B89" s="2" t="s">
        <v>20</v>
      </c>
      <c r="C89" s="6">
        <v>15774</v>
      </c>
      <c r="D89" s="6">
        <v>5000</v>
      </c>
      <c r="E89" s="6">
        <f t="shared" si="18"/>
        <v>1313.9741999999999</v>
      </c>
      <c r="F89" s="6">
        <v>417</v>
      </c>
      <c r="G89" s="15">
        <f t="shared" si="20"/>
        <v>30873.532213580052</v>
      </c>
      <c r="H89" s="15">
        <f t="shared" si="19"/>
        <v>896.97419999999988</v>
      </c>
      <c r="K89" s="15">
        <f t="shared" si="21"/>
        <v>308.73532213580052</v>
      </c>
    </row>
    <row r="90" spans="2:11" s="2" customFormat="1" ht="12.75" customHeight="1" thickBot="1" x14ac:dyDescent="0.3">
      <c r="B90" s="2" t="s">
        <v>21</v>
      </c>
      <c r="C90" s="6">
        <v>15774</v>
      </c>
      <c r="D90" s="6">
        <v>5000</v>
      </c>
      <c r="E90" s="6">
        <f t="shared" si="18"/>
        <v>1313.9741999999999</v>
      </c>
      <c r="F90" s="6">
        <v>417</v>
      </c>
      <c r="G90" s="15">
        <f t="shared" si="20"/>
        <v>31770.506413580053</v>
      </c>
      <c r="H90" s="15">
        <f t="shared" si="19"/>
        <v>896.97419999999988</v>
      </c>
      <c r="K90" s="15">
        <f t="shared" si="21"/>
        <v>317.70506413580051</v>
      </c>
    </row>
    <row r="91" spans="2:11" s="2" customFormat="1" ht="12.75" customHeight="1" thickBot="1" x14ac:dyDescent="0.3">
      <c r="B91" s="7" t="s">
        <v>22</v>
      </c>
      <c r="C91" s="8">
        <f>SUM(C78:C90)</f>
        <v>205054</v>
      </c>
      <c r="D91" s="9" t="s">
        <v>23</v>
      </c>
      <c r="E91" s="8">
        <f>SUM(E78:E90)</f>
        <v>17080.998199999998</v>
      </c>
      <c r="F91" s="8">
        <f>SUM(F78:F90)</f>
        <v>5004</v>
      </c>
      <c r="G91" s="30">
        <f>SUM(G78:G90)</f>
        <v>343273.25687654066</v>
      </c>
      <c r="H91" s="30">
        <f>SUM(H78:H90)</f>
        <v>12076.9982</v>
      </c>
      <c r="I91" s="34">
        <f>H76/12</f>
        <v>0.01</v>
      </c>
      <c r="J91" s="19"/>
      <c r="K91" s="29">
        <f>SUM(K78:K90)</f>
        <v>3432.732568765407</v>
      </c>
    </row>
    <row r="92" spans="2:11" s="2" customFormat="1" ht="12.75" customHeight="1" x14ac:dyDescent="0.25">
      <c r="G92" s="15"/>
      <c r="H92" s="15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G91*I91</f>
        <v>3432.7325687654065</v>
      </c>
      <c r="F93" s="2" t="s">
        <v>25</v>
      </c>
      <c r="G93" s="73">
        <f>$C93+$H91</f>
        <v>15509.730768765407</v>
      </c>
      <c r="H93" s="15"/>
      <c r="I93" s="15">
        <f>SUM($I$14,$G$33,$G$53,$G$73,$G$93)</f>
        <v>36100.213182345469</v>
      </c>
      <c r="J93" s="143" t="str">
        <f>IF($K91=$C93,"Intt OK","Intt CHECK IT")</f>
        <v>Intt OK</v>
      </c>
      <c r="K93" s="15"/>
    </row>
    <row r="94" spans="2:11" ht="12.75" customHeight="1" x14ac:dyDescent="0.25">
      <c r="I94" s="135" t="str">
        <f>IF($I93=$G98,"OK","CHECK IT")</f>
        <v>OK</v>
      </c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66" t="s">
        <v>4</v>
      </c>
      <c r="H95" s="445" t="s">
        <v>38</v>
      </c>
      <c r="I95" s="446"/>
      <c r="J95" s="20"/>
      <c r="K95" s="15"/>
    </row>
    <row r="96" spans="2:11" s="2" customFormat="1" ht="12.75" customHeight="1" x14ac:dyDescent="0.25">
      <c r="B96" s="439" t="s">
        <v>154</v>
      </c>
      <c r="C96" s="439"/>
      <c r="D96" s="439"/>
      <c r="E96" s="439" t="s">
        <v>155</v>
      </c>
      <c r="F96" s="439"/>
      <c r="G96" s="67" t="s">
        <v>54</v>
      </c>
      <c r="H96" s="77">
        <v>0.12</v>
      </c>
      <c r="I96" s="77">
        <v>0.11</v>
      </c>
      <c r="J96" s="21"/>
      <c r="K96" s="15"/>
    </row>
    <row r="97" spans="2:16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68" t="s">
        <v>14</v>
      </c>
      <c r="H97" s="66" t="s">
        <v>15</v>
      </c>
      <c r="I97" s="33" t="s">
        <v>16</v>
      </c>
      <c r="J97" s="17"/>
      <c r="K97" s="15"/>
    </row>
    <row r="98" spans="2:16" s="2" customFormat="1" ht="12.75" customHeight="1" x14ac:dyDescent="0.25">
      <c r="B98" s="2" t="s">
        <v>27</v>
      </c>
      <c r="C98" s="6">
        <v>15774</v>
      </c>
      <c r="D98" s="6">
        <v>5000</v>
      </c>
      <c r="E98" s="6">
        <f t="shared" ref="E98:E109" si="22">$C98*8.33%</f>
        <v>1313.9741999999999</v>
      </c>
      <c r="F98" s="6">
        <v>417</v>
      </c>
      <c r="G98" s="15">
        <f>$G$14+$G$33+$G$53+$G$73+$G$93</f>
        <v>36100.213182345469</v>
      </c>
      <c r="H98" s="15">
        <f t="shared" ref="H98:H109" si="23">$E98-$F98</f>
        <v>896.97419999999988</v>
      </c>
      <c r="I98" s="36">
        <v>0.12</v>
      </c>
      <c r="J98" s="22"/>
      <c r="K98" s="15">
        <f>($G98)*($H$96/12)</f>
        <v>361.0021318234547</v>
      </c>
    </row>
    <row r="99" spans="2:16" s="2" customFormat="1" ht="12.75" customHeight="1" x14ac:dyDescent="0.25">
      <c r="B99" s="2" t="s">
        <v>28</v>
      </c>
      <c r="C99" s="6">
        <v>16372</v>
      </c>
      <c r="D99" s="6">
        <v>5000</v>
      </c>
      <c r="E99" s="6">
        <f t="shared" si="22"/>
        <v>1363.7875999999999</v>
      </c>
      <c r="F99" s="6">
        <v>417</v>
      </c>
      <c r="G99" s="15">
        <f t="shared" ref="G99:G109" si="24">$G98+$H98</f>
        <v>36997.187382345466</v>
      </c>
      <c r="H99" s="15">
        <f t="shared" si="23"/>
        <v>946.78759999999988</v>
      </c>
      <c r="I99" s="31"/>
      <c r="J99" s="16"/>
      <c r="K99" s="15">
        <f t="shared" ref="K99:K100" si="25">($G99)*($H$96/12)</f>
        <v>369.97187382345464</v>
      </c>
    </row>
    <row r="100" spans="2:16" s="2" customFormat="1" ht="12.75" customHeight="1" x14ac:dyDescent="0.25">
      <c r="B100" s="2" t="s">
        <v>29</v>
      </c>
      <c r="C100" s="6">
        <v>16372</v>
      </c>
      <c r="D100" s="6">
        <v>5000</v>
      </c>
      <c r="E100" s="6">
        <f t="shared" si="22"/>
        <v>1363.7875999999999</v>
      </c>
      <c r="F100" s="6">
        <v>417</v>
      </c>
      <c r="G100" s="15">
        <f t="shared" si="24"/>
        <v>37943.974982345469</v>
      </c>
      <c r="H100" s="15">
        <f t="shared" si="23"/>
        <v>946.78759999999988</v>
      </c>
      <c r="I100" s="31"/>
      <c r="J100" s="16"/>
      <c r="K100" s="15">
        <f t="shared" si="25"/>
        <v>379.43974982345469</v>
      </c>
    </row>
    <row r="101" spans="2:16" s="2" customFormat="1" ht="12.75" customHeight="1" x14ac:dyDescent="0.25">
      <c r="B101" s="2" t="s">
        <v>30</v>
      </c>
      <c r="C101" s="6">
        <v>16372</v>
      </c>
      <c r="D101" s="6">
        <v>5000</v>
      </c>
      <c r="E101" s="6">
        <f t="shared" si="22"/>
        <v>1363.7875999999999</v>
      </c>
      <c r="F101" s="6">
        <v>417</v>
      </c>
      <c r="G101" s="15">
        <f t="shared" si="24"/>
        <v>38890.762582345473</v>
      </c>
      <c r="H101" s="15">
        <f t="shared" si="23"/>
        <v>946.78759999999988</v>
      </c>
      <c r="I101" s="36">
        <v>0.11</v>
      </c>
      <c r="J101" s="16"/>
      <c r="K101" s="15">
        <f>($G101)*($I$96/12)</f>
        <v>356.49865700483349</v>
      </c>
    </row>
    <row r="102" spans="2:16" s="2" customFormat="1" ht="12.75" customHeight="1" x14ac:dyDescent="0.25">
      <c r="B102" s="2" t="s">
        <v>31</v>
      </c>
      <c r="C102" s="6">
        <v>16372</v>
      </c>
      <c r="D102" s="6">
        <v>5000</v>
      </c>
      <c r="E102" s="6">
        <f t="shared" si="22"/>
        <v>1363.7875999999999</v>
      </c>
      <c r="F102" s="6">
        <v>417</v>
      </c>
      <c r="G102" s="15">
        <f t="shared" si="24"/>
        <v>39837.550182345476</v>
      </c>
      <c r="H102" s="15">
        <f t="shared" si="23"/>
        <v>946.78759999999988</v>
      </c>
      <c r="I102" s="31"/>
      <c r="J102" s="16"/>
      <c r="K102" s="15">
        <f t="shared" ref="K102:K109" si="26">($G102)*($I$96/12)</f>
        <v>365.17754333816686</v>
      </c>
    </row>
    <row r="103" spans="2:16" s="2" customFormat="1" ht="12.75" customHeight="1" x14ac:dyDescent="0.25">
      <c r="B103" s="2" t="s">
        <v>32</v>
      </c>
      <c r="C103" s="6">
        <v>16372</v>
      </c>
      <c r="D103" s="6">
        <v>5000</v>
      </c>
      <c r="E103" s="6">
        <f t="shared" si="22"/>
        <v>1363.7875999999999</v>
      </c>
      <c r="F103" s="6">
        <v>417</v>
      </c>
      <c r="G103" s="15">
        <f t="shared" si="24"/>
        <v>40784.337782345479</v>
      </c>
      <c r="H103" s="15">
        <f t="shared" si="23"/>
        <v>946.78759999999988</v>
      </c>
      <c r="I103" s="31"/>
      <c r="J103" s="16"/>
      <c r="K103" s="15">
        <f t="shared" si="26"/>
        <v>373.85642967150022</v>
      </c>
    </row>
    <row r="104" spans="2:16" s="2" customFormat="1" ht="12.75" customHeight="1" x14ac:dyDescent="0.25">
      <c r="B104" s="2" t="s">
        <v>33</v>
      </c>
      <c r="C104" s="6">
        <v>16372</v>
      </c>
      <c r="D104" s="6">
        <v>5000</v>
      </c>
      <c r="E104" s="6">
        <f t="shared" si="22"/>
        <v>1363.7875999999999</v>
      </c>
      <c r="F104" s="6">
        <v>417</v>
      </c>
      <c r="G104" s="15">
        <f t="shared" si="24"/>
        <v>41731.125382345483</v>
      </c>
      <c r="H104" s="15">
        <f t="shared" si="23"/>
        <v>946.78759999999988</v>
      </c>
      <c r="I104" s="31"/>
      <c r="J104" s="16"/>
      <c r="K104" s="15">
        <f t="shared" si="26"/>
        <v>382.53531600483359</v>
      </c>
    </row>
    <row r="105" spans="2:16" s="2" customFormat="1" ht="12.75" customHeight="1" x14ac:dyDescent="0.25">
      <c r="B105" s="2" t="s">
        <v>17</v>
      </c>
      <c r="C105" s="6">
        <v>16491</v>
      </c>
      <c r="D105" s="6">
        <v>5000</v>
      </c>
      <c r="E105" s="6">
        <f t="shared" si="22"/>
        <v>1373.7003</v>
      </c>
      <c r="F105" s="6">
        <v>417</v>
      </c>
      <c r="G105" s="15">
        <f t="shared" si="24"/>
        <v>42677.912982345486</v>
      </c>
      <c r="H105" s="15">
        <f t="shared" si="23"/>
        <v>956.70029999999997</v>
      </c>
      <c r="I105" s="31"/>
      <c r="J105" s="16"/>
      <c r="K105" s="15">
        <f t="shared" si="26"/>
        <v>391.21420233816696</v>
      </c>
    </row>
    <row r="106" spans="2:16" s="2" customFormat="1" ht="12.75" customHeight="1" x14ac:dyDescent="0.25">
      <c r="B106" s="2" t="s">
        <v>18</v>
      </c>
      <c r="C106" s="6">
        <v>16491</v>
      </c>
      <c r="D106" s="6">
        <v>5000</v>
      </c>
      <c r="E106" s="6">
        <f t="shared" si="22"/>
        <v>1373.7003</v>
      </c>
      <c r="F106" s="6">
        <v>417</v>
      </c>
      <c r="G106" s="15">
        <f t="shared" si="24"/>
        <v>43634.613282345483</v>
      </c>
      <c r="H106" s="15">
        <f t="shared" si="23"/>
        <v>956.70029999999997</v>
      </c>
      <c r="I106" s="31"/>
      <c r="J106" s="16"/>
      <c r="K106" s="15">
        <f t="shared" si="26"/>
        <v>399.98395508816691</v>
      </c>
    </row>
    <row r="107" spans="2:16" s="2" customFormat="1" ht="12.75" customHeight="1" x14ac:dyDescent="0.25">
      <c r="B107" s="2" t="s">
        <v>19</v>
      </c>
      <c r="C107" s="6">
        <v>16491</v>
      </c>
      <c r="D107" s="6">
        <v>5000</v>
      </c>
      <c r="E107" s="6">
        <f t="shared" si="22"/>
        <v>1373.7003</v>
      </c>
      <c r="F107" s="6">
        <v>417</v>
      </c>
      <c r="G107" s="15">
        <f t="shared" si="24"/>
        <v>44591.31358234548</v>
      </c>
      <c r="H107" s="15">
        <f t="shared" si="23"/>
        <v>956.70029999999997</v>
      </c>
      <c r="K107" s="15">
        <f t="shared" si="26"/>
        <v>408.75370783816692</v>
      </c>
    </row>
    <row r="108" spans="2:16" s="2" customFormat="1" ht="12.75" customHeight="1" x14ac:dyDescent="0.25">
      <c r="B108" s="2" t="s">
        <v>20</v>
      </c>
      <c r="C108" s="6">
        <v>16940</v>
      </c>
      <c r="D108" s="6">
        <v>5000</v>
      </c>
      <c r="E108" s="6">
        <f t="shared" si="22"/>
        <v>1411.1020000000001</v>
      </c>
      <c r="F108" s="6">
        <v>417</v>
      </c>
      <c r="G108" s="15">
        <f t="shared" si="24"/>
        <v>45548.013882345476</v>
      </c>
      <c r="H108" s="15">
        <f t="shared" si="23"/>
        <v>994.10200000000009</v>
      </c>
      <c r="K108" s="15">
        <f t="shared" si="26"/>
        <v>417.52346058816687</v>
      </c>
    </row>
    <row r="109" spans="2:16" s="2" customFormat="1" ht="12.75" customHeight="1" x14ac:dyDescent="0.25">
      <c r="B109" s="2" t="s">
        <v>21</v>
      </c>
      <c r="C109" s="6">
        <v>16940</v>
      </c>
      <c r="D109" s="6">
        <v>5000</v>
      </c>
      <c r="E109" s="6">
        <f t="shared" si="22"/>
        <v>1411.1020000000001</v>
      </c>
      <c r="F109" s="6">
        <v>417</v>
      </c>
      <c r="G109" s="15">
        <f t="shared" si="24"/>
        <v>46542.115882345475</v>
      </c>
      <c r="H109" s="15">
        <f t="shared" si="23"/>
        <v>994.10200000000009</v>
      </c>
      <c r="K109" s="15">
        <f t="shared" si="26"/>
        <v>426.63606225483352</v>
      </c>
    </row>
    <row r="110" spans="2:16" s="2" customFormat="1" ht="12.75" customHeight="1" x14ac:dyDescent="0.25">
      <c r="B110" s="7" t="s">
        <v>22</v>
      </c>
      <c r="C110" s="8">
        <f>SUM(C98:C109)</f>
        <v>197359</v>
      </c>
      <c r="D110" s="9" t="s">
        <v>23</v>
      </c>
      <c r="E110" s="8">
        <f t="shared" ref="E110:F110" si="27">SUM(E98:E109)</f>
        <v>16440.004700000001</v>
      </c>
      <c r="F110" s="8">
        <f t="shared" si="27"/>
        <v>5004</v>
      </c>
      <c r="G110" s="30">
        <f>SUM(G98:G109)</f>
        <v>495279.12108814571</v>
      </c>
      <c r="H110" s="30">
        <f>SUM(H98:H109)</f>
        <v>11436.004700000001</v>
      </c>
      <c r="I110" s="37"/>
      <c r="J110" s="23"/>
      <c r="K110" s="30">
        <f>SUM(K98:K109)</f>
        <v>4632.5930895971997</v>
      </c>
    </row>
    <row r="111" spans="2:16" s="2" customFormat="1" ht="12.75" customHeight="1" x14ac:dyDescent="0.25">
      <c r="G111" s="15"/>
      <c r="H111" s="15"/>
      <c r="I111" s="31"/>
      <c r="J111" s="16"/>
      <c r="K111" s="42"/>
    </row>
    <row r="112" spans="2:16" s="2" customFormat="1" ht="12.75" customHeight="1" x14ac:dyDescent="0.25">
      <c r="B112" s="2" t="s">
        <v>24</v>
      </c>
      <c r="C112" s="73">
        <f>((G98+G99+G100)*H96+(G101+G102+G103+G104+G105+G106+G107+G108+G109)*I96)/12</f>
        <v>4632.5930895971997</v>
      </c>
      <c r="D112" s="14"/>
      <c r="E112" s="10"/>
      <c r="F112" s="2" t="s">
        <v>25</v>
      </c>
      <c r="G112" s="73">
        <f>$C112+$H110</f>
        <v>16068.597789597201</v>
      </c>
      <c r="H112" s="15"/>
      <c r="I112" s="15">
        <f>SUM($I$14,$G$33,$G$53,$G$73,$G$93,$G$112)</f>
        <v>52168.810971942672</v>
      </c>
      <c r="J112" s="143" t="str">
        <f>IF($K110=$C112,"Intt OK","Intt CHECK IT")</f>
        <v>Intt OK</v>
      </c>
      <c r="K112" s="15"/>
      <c r="N112" s="10">
        <f>(S98+S99+S100)*1%</f>
        <v>0</v>
      </c>
      <c r="O112" s="14">
        <f>((S101+S102+S103+S104+S105+S106+S107+S108+S109)*11%)/12</f>
        <v>0</v>
      </c>
      <c r="P112" s="14"/>
    </row>
    <row r="113" spans="2:11" s="2" customFormat="1" ht="12.75" customHeight="1" x14ac:dyDescent="0.25">
      <c r="D113" s="14"/>
      <c r="G113" s="15"/>
      <c r="H113" s="15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66" t="s">
        <v>4</v>
      </c>
      <c r="H114" s="445" t="s">
        <v>39</v>
      </c>
      <c r="I114" s="446"/>
      <c r="J114" s="20"/>
      <c r="K114" s="15"/>
    </row>
    <row r="115" spans="2:11" s="2" customFormat="1" ht="12.75" customHeight="1" x14ac:dyDescent="0.25">
      <c r="B115" s="439" t="s">
        <v>154</v>
      </c>
      <c r="C115" s="439"/>
      <c r="D115" s="439"/>
      <c r="E115" s="439" t="s">
        <v>155</v>
      </c>
      <c r="F115" s="439"/>
      <c r="G115" s="67" t="s">
        <v>54</v>
      </c>
      <c r="H115" s="70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68" t="s">
        <v>14</v>
      </c>
      <c r="H116" s="66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16940</v>
      </c>
      <c r="D117" s="6">
        <v>5000</v>
      </c>
      <c r="E117" s="6">
        <f t="shared" ref="E117:E128" si="28">$C117*8.33%</f>
        <v>1411.1020000000001</v>
      </c>
      <c r="F117" s="6">
        <v>417</v>
      </c>
      <c r="G117" s="15">
        <f>$G$14+$G$33+$G$53+$G$73+$G$93+$G$112</f>
        <v>52168.810971942672</v>
      </c>
      <c r="H117" s="15">
        <f t="shared" ref="H117:H128" si="29">$E117-$F117</f>
        <v>994.10200000000009</v>
      </c>
      <c r="I117" s="31"/>
      <c r="J117" s="16"/>
      <c r="K117" s="15">
        <f>($G117)*($H$115/12)</f>
        <v>413.00308686121286</v>
      </c>
    </row>
    <row r="118" spans="2:11" s="2" customFormat="1" ht="12.75" customHeight="1" x14ac:dyDescent="0.25">
      <c r="B118" s="2" t="s">
        <v>28</v>
      </c>
      <c r="C118" s="6">
        <v>16940</v>
      </c>
      <c r="D118" s="6">
        <v>5000</v>
      </c>
      <c r="E118" s="6">
        <f t="shared" si="28"/>
        <v>1411.1020000000001</v>
      </c>
      <c r="F118" s="6">
        <v>417</v>
      </c>
      <c r="G118" s="15">
        <f t="shared" ref="G118:G128" si="30">$G117+$H117</f>
        <v>53162.912971942671</v>
      </c>
      <c r="H118" s="15">
        <f t="shared" si="29"/>
        <v>994.10200000000009</v>
      </c>
      <c r="I118" s="31"/>
      <c r="J118" s="16"/>
      <c r="K118" s="15">
        <f t="shared" ref="K118:K128" si="31">($G118)*($H$115/12)</f>
        <v>420.87306102787949</v>
      </c>
    </row>
    <row r="119" spans="2:11" s="2" customFormat="1" ht="12.75" customHeight="1" x14ac:dyDescent="0.25">
      <c r="B119" s="2" t="s">
        <v>29</v>
      </c>
      <c r="C119" s="6">
        <v>16940</v>
      </c>
      <c r="D119" s="6">
        <v>5000</v>
      </c>
      <c r="E119" s="6">
        <f t="shared" si="28"/>
        <v>1411.1020000000001</v>
      </c>
      <c r="F119" s="6">
        <v>417</v>
      </c>
      <c r="G119" s="15">
        <f t="shared" si="30"/>
        <v>54157.01497194267</v>
      </c>
      <c r="H119" s="15">
        <f t="shared" si="29"/>
        <v>994.10200000000009</v>
      </c>
      <c r="I119" s="31"/>
      <c r="J119" s="16"/>
      <c r="K119" s="15">
        <f t="shared" si="31"/>
        <v>428.74303519454617</v>
      </c>
    </row>
    <row r="120" spans="2:11" s="2" customFormat="1" ht="12.75" customHeight="1" x14ac:dyDescent="0.25">
      <c r="B120" s="2" t="s">
        <v>30</v>
      </c>
      <c r="C120" s="6">
        <v>16940</v>
      </c>
      <c r="D120" s="6">
        <v>6500</v>
      </c>
      <c r="E120" s="6">
        <f t="shared" si="28"/>
        <v>1411.1020000000001</v>
      </c>
      <c r="F120" s="6">
        <v>541</v>
      </c>
      <c r="G120" s="15">
        <f t="shared" si="30"/>
        <v>55151.116971942669</v>
      </c>
      <c r="H120" s="15">
        <f t="shared" si="29"/>
        <v>870.10200000000009</v>
      </c>
      <c r="I120" s="31"/>
      <c r="J120" s="16"/>
      <c r="K120" s="15">
        <f t="shared" si="31"/>
        <v>436.61300936121285</v>
      </c>
    </row>
    <row r="121" spans="2:11" s="2" customFormat="1" ht="12.75" customHeight="1" x14ac:dyDescent="0.25">
      <c r="B121" s="2" t="s">
        <v>31</v>
      </c>
      <c r="C121" s="6">
        <v>17308</v>
      </c>
      <c r="D121" s="6">
        <v>6500</v>
      </c>
      <c r="E121" s="6">
        <f t="shared" si="28"/>
        <v>1441.7564</v>
      </c>
      <c r="F121" s="6">
        <v>541</v>
      </c>
      <c r="G121" s="15">
        <f t="shared" si="30"/>
        <v>56021.218971942668</v>
      </c>
      <c r="H121" s="15">
        <f t="shared" si="29"/>
        <v>900.75639999999999</v>
      </c>
      <c r="I121" s="31"/>
      <c r="J121" s="16"/>
      <c r="K121" s="15">
        <f t="shared" si="31"/>
        <v>443.50131686121284</v>
      </c>
    </row>
    <row r="122" spans="2:11" s="2" customFormat="1" ht="12.75" customHeight="1" x14ac:dyDescent="0.25">
      <c r="B122" s="2" t="s">
        <v>32</v>
      </c>
      <c r="C122" s="6">
        <v>17308</v>
      </c>
      <c r="D122" s="6">
        <v>6500</v>
      </c>
      <c r="E122" s="6">
        <f t="shared" si="28"/>
        <v>1441.7564</v>
      </c>
      <c r="F122" s="6">
        <v>541</v>
      </c>
      <c r="G122" s="15">
        <f t="shared" si="30"/>
        <v>56921.975371942666</v>
      </c>
      <c r="H122" s="15">
        <f t="shared" si="29"/>
        <v>900.75639999999999</v>
      </c>
      <c r="I122" s="31"/>
      <c r="J122" s="16"/>
      <c r="K122" s="15">
        <f t="shared" si="31"/>
        <v>450.63230502787945</v>
      </c>
    </row>
    <row r="123" spans="2:11" s="2" customFormat="1" ht="12.75" customHeight="1" x14ac:dyDescent="0.25">
      <c r="B123" s="2" t="s">
        <v>33</v>
      </c>
      <c r="C123" s="6">
        <v>17308</v>
      </c>
      <c r="D123" s="6">
        <v>6500</v>
      </c>
      <c r="E123" s="6">
        <f t="shared" si="28"/>
        <v>1441.7564</v>
      </c>
      <c r="F123" s="6">
        <v>541</v>
      </c>
      <c r="G123" s="15">
        <f t="shared" si="30"/>
        <v>57822.731771942665</v>
      </c>
      <c r="H123" s="15">
        <f t="shared" si="29"/>
        <v>900.75639999999999</v>
      </c>
      <c r="I123" s="31"/>
      <c r="J123" s="16"/>
      <c r="K123" s="15">
        <f t="shared" si="31"/>
        <v>457.76329319454612</v>
      </c>
    </row>
    <row r="124" spans="2:11" s="2" customFormat="1" ht="12.75" customHeight="1" x14ac:dyDescent="0.25">
      <c r="B124" s="2" t="s">
        <v>17</v>
      </c>
      <c r="C124" s="6">
        <v>17308</v>
      </c>
      <c r="D124" s="6">
        <v>6500</v>
      </c>
      <c r="E124" s="6">
        <f t="shared" si="28"/>
        <v>1441.7564</v>
      </c>
      <c r="F124" s="6">
        <v>541</v>
      </c>
      <c r="G124" s="15">
        <f t="shared" si="30"/>
        <v>58723.488171942663</v>
      </c>
      <c r="H124" s="15">
        <f t="shared" si="29"/>
        <v>900.75639999999999</v>
      </c>
      <c r="I124" s="31"/>
      <c r="J124" s="16"/>
      <c r="K124" s="15">
        <f t="shared" si="31"/>
        <v>464.89428136121279</v>
      </c>
    </row>
    <row r="125" spans="2:11" s="2" customFormat="1" ht="12.75" customHeight="1" x14ac:dyDescent="0.25">
      <c r="B125" s="2" t="s">
        <v>18</v>
      </c>
      <c r="C125" s="6">
        <v>17308</v>
      </c>
      <c r="D125" s="6">
        <v>6500</v>
      </c>
      <c r="E125" s="6">
        <f t="shared" si="28"/>
        <v>1441.7564</v>
      </c>
      <c r="F125" s="6">
        <v>541</v>
      </c>
      <c r="G125" s="15">
        <f t="shared" si="30"/>
        <v>59624.244571942661</v>
      </c>
      <c r="H125" s="15">
        <f t="shared" si="29"/>
        <v>900.75639999999999</v>
      </c>
      <c r="I125" s="31"/>
      <c r="J125" s="16"/>
      <c r="K125" s="15">
        <f t="shared" si="31"/>
        <v>472.02526952787946</v>
      </c>
    </row>
    <row r="126" spans="2:11" s="2" customFormat="1" ht="12.75" customHeight="1" x14ac:dyDescent="0.25">
      <c r="B126" s="2" t="s">
        <v>19</v>
      </c>
      <c r="C126" s="6">
        <v>17308</v>
      </c>
      <c r="D126" s="6">
        <v>6500</v>
      </c>
      <c r="E126" s="6">
        <f t="shared" si="28"/>
        <v>1441.7564</v>
      </c>
      <c r="F126" s="6">
        <v>541</v>
      </c>
      <c r="G126" s="15">
        <f t="shared" si="30"/>
        <v>60525.00097194266</v>
      </c>
      <c r="H126" s="15">
        <f t="shared" si="29"/>
        <v>900.75639999999999</v>
      </c>
      <c r="K126" s="15">
        <f t="shared" si="31"/>
        <v>479.15625769454607</v>
      </c>
    </row>
    <row r="127" spans="2:11" s="2" customFormat="1" ht="12.75" customHeight="1" x14ac:dyDescent="0.25">
      <c r="B127" s="2" t="s">
        <v>20</v>
      </c>
      <c r="C127" s="6">
        <v>17766</v>
      </c>
      <c r="D127" s="6">
        <v>6500</v>
      </c>
      <c r="E127" s="6">
        <f t="shared" si="28"/>
        <v>1479.9078</v>
      </c>
      <c r="F127" s="6">
        <v>541</v>
      </c>
      <c r="G127" s="15">
        <f t="shared" si="30"/>
        <v>61425.757371942658</v>
      </c>
      <c r="H127" s="15">
        <f t="shared" si="29"/>
        <v>938.90779999999995</v>
      </c>
      <c r="K127" s="15">
        <f t="shared" si="31"/>
        <v>486.28724586121274</v>
      </c>
    </row>
    <row r="128" spans="2:11" s="2" customFormat="1" ht="12.75" customHeight="1" x14ac:dyDescent="0.25">
      <c r="B128" s="2" t="s">
        <v>21</v>
      </c>
      <c r="C128" s="6">
        <v>17766</v>
      </c>
      <c r="D128" s="6">
        <v>6500</v>
      </c>
      <c r="E128" s="6">
        <f t="shared" si="28"/>
        <v>1479.9078</v>
      </c>
      <c r="F128" s="6">
        <v>541</v>
      </c>
      <c r="G128" s="15">
        <f t="shared" si="30"/>
        <v>62364.665171942659</v>
      </c>
      <c r="H128" s="15">
        <f t="shared" si="29"/>
        <v>938.90779999999995</v>
      </c>
      <c r="K128" s="15">
        <f t="shared" si="31"/>
        <v>493.7202659445461</v>
      </c>
    </row>
    <row r="129" spans="2:11" s="2" customFormat="1" ht="12.75" customHeight="1" x14ac:dyDescent="0.25">
      <c r="B129" s="7" t="s">
        <v>22</v>
      </c>
      <c r="C129" s="8">
        <f>SUM(C117:C128)</f>
        <v>207140</v>
      </c>
      <c r="D129" s="9" t="s">
        <v>23</v>
      </c>
      <c r="E129" s="8">
        <f>SUM(E117:E128)</f>
        <v>17254.762000000002</v>
      </c>
      <c r="F129" s="8">
        <f>SUM(F117:F128)</f>
        <v>6120</v>
      </c>
      <c r="G129" s="30">
        <f>SUM(G117:G128)</f>
        <v>688068.93826331187</v>
      </c>
      <c r="H129" s="30">
        <f>SUM(H117:H128)</f>
        <v>11134.762000000002</v>
      </c>
      <c r="I129" s="38">
        <f>H115/12</f>
        <v>7.9166666666666673E-3</v>
      </c>
      <c r="J129" s="23"/>
      <c r="K129" s="30">
        <f>SUM(K117:K128)</f>
        <v>5447.2124279178879</v>
      </c>
    </row>
    <row r="130" spans="2:11" s="2" customFormat="1" ht="12.75" customHeight="1" x14ac:dyDescent="0.25">
      <c r="G130" s="15"/>
      <c r="H130" s="15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73">
        <f>G129*I129</f>
        <v>5447.2124279178861</v>
      </c>
      <c r="F131" s="2" t="s">
        <v>25</v>
      </c>
      <c r="G131" s="73">
        <f>$C131+$H129</f>
        <v>16581.974427917889</v>
      </c>
      <c r="H131" s="15"/>
      <c r="I131" s="15">
        <f>SUM($I$14,$G$33,$G$53,$G$73,$G$93,$G$112,$G$131)</f>
        <v>68750.785399860557</v>
      </c>
      <c r="J131" s="143" t="str">
        <f>IF($K129=$C131,"Intt OK","Intt CHECK IT")</f>
        <v>Intt OK</v>
      </c>
      <c r="K131" s="15"/>
    </row>
    <row r="132" spans="2:11" ht="12.75" customHeight="1" x14ac:dyDescent="0.25">
      <c r="I132" s="135" t="str">
        <f>IF($I131=$G136,"OK","CHECK IT")</f>
        <v>OK</v>
      </c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66" t="s">
        <v>4</v>
      </c>
      <c r="H133" s="445" t="s">
        <v>41</v>
      </c>
      <c r="I133" s="446"/>
      <c r="J133" s="20"/>
      <c r="K133" s="15"/>
    </row>
    <row r="134" spans="2:11" s="2" customFormat="1" ht="12.75" customHeight="1" x14ac:dyDescent="0.25">
      <c r="B134" s="439" t="s">
        <v>154</v>
      </c>
      <c r="C134" s="439"/>
      <c r="D134" s="439"/>
      <c r="E134" s="439" t="s">
        <v>155</v>
      </c>
      <c r="F134" s="439"/>
      <c r="G134" s="67" t="s">
        <v>54</v>
      </c>
      <c r="H134" s="70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68" t="s">
        <v>14</v>
      </c>
      <c r="H135" s="66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17766</v>
      </c>
      <c r="D136" s="6">
        <v>6500</v>
      </c>
      <c r="E136" s="6">
        <f t="shared" ref="E136:E147" si="32">$C136*8.33%</f>
        <v>1479.9078</v>
      </c>
      <c r="F136" s="6">
        <v>541</v>
      </c>
      <c r="G136" s="15">
        <f>$G$14+$G$33+$G$53+$G$73+$G$93+$G$112+$G$131</f>
        <v>68750.785399860557</v>
      </c>
      <c r="H136" s="15">
        <f t="shared" ref="H136:H147" si="33">$E136-$F136</f>
        <v>938.90779999999995</v>
      </c>
      <c r="I136" s="31"/>
      <c r="J136" s="16"/>
      <c r="K136" s="15">
        <f>($G136)*($H$134/12)</f>
        <v>544.27705108222949</v>
      </c>
    </row>
    <row r="137" spans="2:11" s="2" customFormat="1" ht="12.75" customHeight="1" x14ac:dyDescent="0.25">
      <c r="B137" s="2" t="s">
        <v>28</v>
      </c>
      <c r="C137" s="6">
        <v>17766</v>
      </c>
      <c r="D137" s="6">
        <v>6500</v>
      </c>
      <c r="E137" s="6">
        <f t="shared" si="32"/>
        <v>1479.9078</v>
      </c>
      <c r="F137" s="6">
        <v>541</v>
      </c>
      <c r="G137" s="15">
        <f t="shared" ref="G137:G147" si="34">$G136+$H136</f>
        <v>69689.693199860558</v>
      </c>
      <c r="H137" s="15">
        <f t="shared" si="33"/>
        <v>938.90779999999995</v>
      </c>
      <c r="I137" s="31"/>
      <c r="J137" s="16"/>
      <c r="K137" s="15">
        <f t="shared" ref="K137:K147" si="35">($G137)*($H$134/12)</f>
        <v>551.71007116556279</v>
      </c>
    </row>
    <row r="138" spans="2:11" s="2" customFormat="1" ht="12.75" customHeight="1" x14ac:dyDescent="0.25">
      <c r="B138" s="2" t="s">
        <v>29</v>
      </c>
      <c r="C138" s="6">
        <v>17766</v>
      </c>
      <c r="D138" s="6">
        <v>6500</v>
      </c>
      <c r="E138" s="6">
        <f t="shared" si="32"/>
        <v>1479.9078</v>
      </c>
      <c r="F138" s="6">
        <v>541</v>
      </c>
      <c r="G138" s="15">
        <f t="shared" si="34"/>
        <v>70628.600999860559</v>
      </c>
      <c r="H138" s="15">
        <f t="shared" si="33"/>
        <v>938.90779999999995</v>
      </c>
      <c r="I138" s="31"/>
      <c r="J138" s="16"/>
      <c r="K138" s="15">
        <f t="shared" si="35"/>
        <v>559.1430912488961</v>
      </c>
    </row>
    <row r="139" spans="2:11" s="2" customFormat="1" ht="12.75" customHeight="1" x14ac:dyDescent="0.25">
      <c r="B139" s="2" t="s">
        <v>30</v>
      </c>
      <c r="C139" s="6">
        <v>17766</v>
      </c>
      <c r="D139" s="6">
        <v>6500</v>
      </c>
      <c r="E139" s="6">
        <f t="shared" si="32"/>
        <v>1479.9078</v>
      </c>
      <c r="F139" s="6">
        <v>541</v>
      </c>
      <c r="G139" s="15">
        <f t="shared" si="34"/>
        <v>71567.50879986056</v>
      </c>
      <c r="H139" s="15">
        <f t="shared" si="33"/>
        <v>938.90779999999995</v>
      </c>
      <c r="I139" s="31"/>
      <c r="J139" s="16"/>
      <c r="K139" s="15">
        <f t="shared" si="35"/>
        <v>566.57611133222952</v>
      </c>
    </row>
    <row r="140" spans="2:11" s="2" customFormat="1" ht="12.75" customHeight="1" x14ac:dyDescent="0.25">
      <c r="B140" s="2" t="s">
        <v>31</v>
      </c>
      <c r="C140" s="6">
        <v>17766</v>
      </c>
      <c r="D140" s="6">
        <v>6500</v>
      </c>
      <c r="E140" s="6">
        <f t="shared" si="32"/>
        <v>1479.9078</v>
      </c>
      <c r="F140" s="6">
        <v>541</v>
      </c>
      <c r="G140" s="15">
        <f t="shared" si="34"/>
        <v>72506.41659986056</v>
      </c>
      <c r="H140" s="15">
        <f t="shared" si="33"/>
        <v>938.90779999999995</v>
      </c>
      <c r="I140" s="31"/>
      <c r="J140" s="16"/>
      <c r="K140" s="15">
        <f t="shared" si="35"/>
        <v>574.00913141556282</v>
      </c>
    </row>
    <row r="141" spans="2:11" s="2" customFormat="1" ht="12.75" customHeight="1" x14ac:dyDescent="0.25">
      <c r="B141" s="2" t="s">
        <v>32</v>
      </c>
      <c r="C141" s="6">
        <v>17766</v>
      </c>
      <c r="D141" s="6">
        <v>6500</v>
      </c>
      <c r="E141" s="6">
        <f t="shared" si="32"/>
        <v>1479.9078</v>
      </c>
      <c r="F141" s="6">
        <v>541</v>
      </c>
      <c r="G141" s="15">
        <f t="shared" si="34"/>
        <v>73445.324399860561</v>
      </c>
      <c r="H141" s="15">
        <f t="shared" si="33"/>
        <v>938.90779999999995</v>
      </c>
      <c r="I141" s="31"/>
      <c r="J141" s="16"/>
      <c r="K141" s="15">
        <f t="shared" si="35"/>
        <v>581.44215149889612</v>
      </c>
    </row>
    <row r="142" spans="2:11" s="2" customFormat="1" ht="12.75" customHeight="1" x14ac:dyDescent="0.25">
      <c r="B142" s="2" t="s">
        <v>33</v>
      </c>
      <c r="C142" s="6">
        <v>17766</v>
      </c>
      <c r="D142" s="6">
        <v>6500</v>
      </c>
      <c r="E142" s="6">
        <f t="shared" si="32"/>
        <v>1479.9078</v>
      </c>
      <c r="F142" s="6">
        <v>541</v>
      </c>
      <c r="G142" s="15">
        <f t="shared" si="34"/>
        <v>74384.232199860562</v>
      </c>
      <c r="H142" s="15">
        <f t="shared" si="33"/>
        <v>938.90779999999995</v>
      </c>
      <c r="I142" s="31"/>
      <c r="J142" s="16"/>
      <c r="K142" s="15">
        <f t="shared" si="35"/>
        <v>588.87517158222954</v>
      </c>
    </row>
    <row r="143" spans="2:11" s="2" customFormat="1" ht="12.75" customHeight="1" x14ac:dyDescent="0.25">
      <c r="B143" s="2" t="s">
        <v>17</v>
      </c>
      <c r="C143" s="6">
        <v>17766</v>
      </c>
      <c r="D143" s="6">
        <v>6500</v>
      </c>
      <c r="E143" s="6">
        <f t="shared" si="32"/>
        <v>1479.9078</v>
      </c>
      <c r="F143" s="6">
        <v>541</v>
      </c>
      <c r="G143" s="15">
        <f t="shared" si="34"/>
        <v>75323.139999860563</v>
      </c>
      <c r="H143" s="15">
        <f t="shared" si="33"/>
        <v>938.90779999999995</v>
      </c>
      <c r="I143" s="31"/>
      <c r="J143" s="16"/>
      <c r="K143" s="15">
        <f t="shared" si="35"/>
        <v>596.30819166556284</v>
      </c>
    </row>
    <row r="144" spans="2:11" s="2" customFormat="1" ht="12.75" customHeight="1" x14ac:dyDescent="0.25">
      <c r="B144" s="2" t="s">
        <v>18</v>
      </c>
      <c r="C144" s="6">
        <v>17766</v>
      </c>
      <c r="D144" s="6">
        <v>6500</v>
      </c>
      <c r="E144" s="6">
        <f t="shared" si="32"/>
        <v>1479.9078</v>
      </c>
      <c r="F144" s="6">
        <v>541</v>
      </c>
      <c r="G144" s="15">
        <f t="shared" si="34"/>
        <v>76262.047799860564</v>
      </c>
      <c r="H144" s="15">
        <f t="shared" si="33"/>
        <v>938.90779999999995</v>
      </c>
      <c r="I144" s="31"/>
      <c r="J144" s="16"/>
      <c r="K144" s="15">
        <f t="shared" si="35"/>
        <v>603.74121174889615</v>
      </c>
    </row>
    <row r="145" spans="2:11" s="2" customFormat="1" ht="12.75" customHeight="1" x14ac:dyDescent="0.25">
      <c r="B145" s="2" t="s">
        <v>19</v>
      </c>
      <c r="C145" s="6">
        <v>17766</v>
      </c>
      <c r="D145" s="6">
        <v>6500</v>
      </c>
      <c r="E145" s="6">
        <f t="shared" si="32"/>
        <v>1479.9078</v>
      </c>
      <c r="F145" s="6">
        <v>541</v>
      </c>
      <c r="G145" s="15">
        <f t="shared" si="34"/>
        <v>77200.955599860565</v>
      </c>
      <c r="H145" s="15">
        <f t="shared" si="33"/>
        <v>938.90779999999995</v>
      </c>
      <c r="K145" s="15">
        <f t="shared" si="35"/>
        <v>611.17423183222957</v>
      </c>
    </row>
    <row r="146" spans="2:11" s="2" customFormat="1" ht="12.75" customHeight="1" x14ac:dyDescent="0.25">
      <c r="B146" s="2" t="s">
        <v>20</v>
      </c>
      <c r="C146" s="6">
        <v>18224</v>
      </c>
      <c r="D146" s="6">
        <v>6500</v>
      </c>
      <c r="E146" s="6">
        <f t="shared" si="32"/>
        <v>1518.0591999999999</v>
      </c>
      <c r="F146" s="6">
        <v>541</v>
      </c>
      <c r="G146" s="15">
        <f t="shared" si="34"/>
        <v>78139.863399860566</v>
      </c>
      <c r="H146" s="15">
        <f t="shared" si="33"/>
        <v>977.05919999999992</v>
      </c>
      <c r="K146" s="15">
        <f t="shared" si="35"/>
        <v>618.60725191556287</v>
      </c>
    </row>
    <row r="147" spans="2:11" s="2" customFormat="1" ht="12.75" customHeight="1" x14ac:dyDescent="0.25">
      <c r="B147" s="2" t="s">
        <v>21</v>
      </c>
      <c r="C147" s="6">
        <v>18224</v>
      </c>
      <c r="D147" s="6">
        <v>6500</v>
      </c>
      <c r="E147" s="6">
        <f t="shared" si="32"/>
        <v>1518.0591999999999</v>
      </c>
      <c r="F147" s="6">
        <v>541</v>
      </c>
      <c r="G147" s="15">
        <f t="shared" si="34"/>
        <v>79116.922599860569</v>
      </c>
      <c r="H147" s="15">
        <f t="shared" si="33"/>
        <v>977.05919999999992</v>
      </c>
      <c r="K147" s="15">
        <f t="shared" si="35"/>
        <v>626.34230391556287</v>
      </c>
    </row>
    <row r="148" spans="2:11" s="2" customFormat="1" ht="12.75" customHeight="1" x14ac:dyDescent="0.25">
      <c r="B148" s="7" t="s">
        <v>22</v>
      </c>
      <c r="C148" s="8">
        <f>SUM(C136:C147)</f>
        <v>214108</v>
      </c>
      <c r="D148" s="9" t="s">
        <v>23</v>
      </c>
      <c r="E148" s="8">
        <f>SUM(E136:E147)</f>
        <v>17835.196400000001</v>
      </c>
      <c r="F148" s="8">
        <f>SUM(F136:F147)</f>
        <v>6492</v>
      </c>
      <c r="G148" s="30">
        <f>SUM(G136:G147)</f>
        <v>887015.4909983268</v>
      </c>
      <c r="H148" s="30">
        <f>SUM(H136:H147)</f>
        <v>11343.196400000001</v>
      </c>
      <c r="I148" s="38">
        <f>H134/12</f>
        <v>7.9166666666666673E-3</v>
      </c>
      <c r="J148" s="23"/>
      <c r="K148" s="30">
        <f>SUM(K136:K147)</f>
        <v>7022.2059704034209</v>
      </c>
    </row>
    <row r="149" spans="2:11" s="2" customFormat="1" ht="12.75" customHeight="1" x14ac:dyDescent="0.25"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73">
        <f>G148*I148</f>
        <v>7022.2059704034209</v>
      </c>
      <c r="F150" s="2" t="s">
        <v>25</v>
      </c>
      <c r="G150" s="73">
        <f>$C150+$H148</f>
        <v>18365.402370403423</v>
      </c>
      <c r="H150" s="15"/>
      <c r="I150" s="15">
        <f>SUM($I$14,$G$33,$G$53,$G$73,$G$93,$G$112,$G$131,$G$150)</f>
        <v>87116.187770263976</v>
      </c>
      <c r="J150" s="143" t="str">
        <f>IF($K148=$C150,"Intt OK","Intt CHECK IT")</f>
        <v>Intt OK</v>
      </c>
      <c r="K150" s="15"/>
    </row>
    <row r="151" spans="2:11" ht="12.75" customHeight="1" x14ac:dyDescent="0.25">
      <c r="I151" s="135" t="str">
        <f>IF($I150=$G155,"OK","CHECK IT")</f>
        <v>OK</v>
      </c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66" t="s">
        <v>4</v>
      </c>
      <c r="H152" s="445" t="s">
        <v>42</v>
      </c>
      <c r="I152" s="446"/>
      <c r="J152" s="20"/>
      <c r="K152" s="15"/>
    </row>
    <row r="153" spans="2:11" s="2" customFormat="1" ht="12.75" customHeight="1" x14ac:dyDescent="0.25">
      <c r="B153" s="439" t="s">
        <v>154</v>
      </c>
      <c r="C153" s="439"/>
      <c r="D153" s="439"/>
      <c r="E153" s="439" t="s">
        <v>155</v>
      </c>
      <c r="F153" s="439"/>
      <c r="G153" s="67" t="s">
        <v>54</v>
      </c>
      <c r="H153" s="70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68" t="s">
        <v>14</v>
      </c>
      <c r="H154" s="66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18224</v>
      </c>
      <c r="D155" s="6">
        <v>6500</v>
      </c>
      <c r="E155" s="6">
        <f t="shared" ref="E155:E166" si="36">$C155*8.33%</f>
        <v>1518.0591999999999</v>
      </c>
      <c r="F155" s="6">
        <v>541</v>
      </c>
      <c r="G155" s="15">
        <f>$G$14+$G$33+$G$53+$G$73+$G$93+$G$112+$G$131+$G$150</f>
        <v>87116.187770263976</v>
      </c>
      <c r="H155" s="15">
        <f t="shared" ref="H155:H166" si="37">$E155-$F155</f>
        <v>977.05919999999992</v>
      </c>
      <c r="I155" s="31"/>
      <c r="J155" s="16"/>
      <c r="K155" s="15">
        <f>($G155)*($H$153/12)</f>
        <v>689.66981984792324</v>
      </c>
    </row>
    <row r="156" spans="2:11" s="2" customFormat="1" ht="12.75" customHeight="1" x14ac:dyDescent="0.25">
      <c r="B156" s="2" t="s">
        <v>28</v>
      </c>
      <c r="C156" s="6">
        <v>18224</v>
      </c>
      <c r="D156" s="6">
        <v>6500</v>
      </c>
      <c r="E156" s="6">
        <f t="shared" si="36"/>
        <v>1518.0591999999999</v>
      </c>
      <c r="F156" s="6">
        <v>541</v>
      </c>
      <c r="G156" s="15">
        <f t="shared" ref="G156:G166" si="38">$G155+$H155</f>
        <v>88093.246970263979</v>
      </c>
      <c r="H156" s="15">
        <f t="shared" si="37"/>
        <v>977.05919999999992</v>
      </c>
      <c r="I156" s="31"/>
      <c r="J156" s="16"/>
      <c r="K156" s="15">
        <f t="shared" ref="K156:K166" si="39">($G156)*($H$153/12)</f>
        <v>697.40487184792323</v>
      </c>
    </row>
    <row r="157" spans="2:11" s="2" customFormat="1" ht="12.75" customHeight="1" x14ac:dyDescent="0.25">
      <c r="B157" s="2" t="s">
        <v>29</v>
      </c>
      <c r="C157" s="6">
        <v>18224</v>
      </c>
      <c r="D157" s="6">
        <v>6500</v>
      </c>
      <c r="E157" s="6">
        <f t="shared" si="36"/>
        <v>1518.0591999999999</v>
      </c>
      <c r="F157" s="6">
        <v>541</v>
      </c>
      <c r="G157" s="15">
        <f t="shared" si="38"/>
        <v>89070.306170263982</v>
      </c>
      <c r="H157" s="15">
        <f t="shared" si="37"/>
        <v>977.05919999999992</v>
      </c>
      <c r="I157" s="31"/>
      <c r="J157" s="16"/>
      <c r="K157" s="15">
        <f t="shared" si="39"/>
        <v>705.13992384792323</v>
      </c>
    </row>
    <row r="158" spans="2:11" s="2" customFormat="1" ht="12.75" customHeight="1" x14ac:dyDescent="0.25">
      <c r="B158" s="2" t="s">
        <v>30</v>
      </c>
      <c r="C158" s="6">
        <v>18224</v>
      </c>
      <c r="D158" s="6">
        <v>6500</v>
      </c>
      <c r="E158" s="6">
        <f t="shared" si="36"/>
        <v>1518.0591999999999</v>
      </c>
      <c r="F158" s="6">
        <v>541</v>
      </c>
      <c r="G158" s="15">
        <f t="shared" si="38"/>
        <v>90047.365370263986</v>
      </c>
      <c r="H158" s="15">
        <f t="shared" si="37"/>
        <v>977.05919999999992</v>
      </c>
      <c r="I158" s="31"/>
      <c r="J158" s="16"/>
      <c r="K158" s="15">
        <f t="shared" si="39"/>
        <v>712.87497584792334</v>
      </c>
    </row>
    <row r="159" spans="2:11" s="2" customFormat="1" ht="12.75" customHeight="1" x14ac:dyDescent="0.25">
      <c r="B159" s="2" t="s">
        <v>31</v>
      </c>
      <c r="C159" s="6">
        <v>18224</v>
      </c>
      <c r="D159" s="6">
        <v>6500</v>
      </c>
      <c r="E159" s="6">
        <f t="shared" si="36"/>
        <v>1518.0591999999999</v>
      </c>
      <c r="F159" s="6">
        <v>541</v>
      </c>
      <c r="G159" s="15">
        <f t="shared" si="38"/>
        <v>91024.424570263989</v>
      </c>
      <c r="H159" s="15">
        <f t="shared" si="37"/>
        <v>977.05919999999992</v>
      </c>
      <c r="I159" s="31"/>
      <c r="J159" s="16"/>
      <c r="K159" s="15">
        <f t="shared" si="39"/>
        <v>720.61002784792333</v>
      </c>
    </row>
    <row r="160" spans="2:11" s="2" customFormat="1" ht="12.75" customHeight="1" x14ac:dyDescent="0.25">
      <c r="B160" s="2" t="s">
        <v>32</v>
      </c>
      <c r="C160" s="6">
        <v>18224</v>
      </c>
      <c r="D160" s="6">
        <v>6500</v>
      </c>
      <c r="E160" s="6">
        <f t="shared" si="36"/>
        <v>1518.0591999999999</v>
      </c>
      <c r="F160" s="6">
        <v>541</v>
      </c>
      <c r="G160" s="15">
        <f t="shared" si="38"/>
        <v>92001.483770263992</v>
      </c>
      <c r="H160" s="15">
        <f t="shared" si="37"/>
        <v>977.05919999999992</v>
      </c>
      <c r="I160" s="31"/>
      <c r="J160" s="16"/>
      <c r="K160" s="15">
        <f t="shared" si="39"/>
        <v>728.34507984792333</v>
      </c>
    </row>
    <row r="161" spans="2:11" s="2" customFormat="1" ht="12.75" customHeight="1" x14ac:dyDescent="0.25">
      <c r="B161" s="2" t="s">
        <v>33</v>
      </c>
      <c r="C161" s="6">
        <v>18224</v>
      </c>
      <c r="D161" s="6">
        <v>6500</v>
      </c>
      <c r="E161" s="6">
        <f t="shared" si="36"/>
        <v>1518.0591999999999</v>
      </c>
      <c r="F161" s="6">
        <v>541</v>
      </c>
      <c r="G161" s="15">
        <f t="shared" si="38"/>
        <v>92978.542970263996</v>
      </c>
      <c r="H161" s="15">
        <f t="shared" si="37"/>
        <v>977.05919999999992</v>
      </c>
      <c r="I161" s="31"/>
      <c r="J161" s="16"/>
      <c r="K161" s="15">
        <f t="shared" si="39"/>
        <v>736.08013184792333</v>
      </c>
    </row>
    <row r="162" spans="2:11" s="2" customFormat="1" ht="12.75" customHeight="1" x14ac:dyDescent="0.25">
      <c r="B162" s="2" t="s">
        <v>17</v>
      </c>
      <c r="C162" s="6">
        <v>18224</v>
      </c>
      <c r="D162" s="6">
        <v>6500</v>
      </c>
      <c r="E162" s="6">
        <f t="shared" si="36"/>
        <v>1518.0591999999999</v>
      </c>
      <c r="F162" s="6">
        <v>541</v>
      </c>
      <c r="G162" s="15">
        <f t="shared" si="38"/>
        <v>93955.602170263999</v>
      </c>
      <c r="H162" s="15">
        <f t="shared" si="37"/>
        <v>977.05919999999992</v>
      </c>
      <c r="I162" s="31"/>
      <c r="J162" s="16"/>
      <c r="K162" s="15">
        <f t="shared" si="39"/>
        <v>743.81518384792344</v>
      </c>
    </row>
    <row r="163" spans="2:11" s="2" customFormat="1" ht="12.75" customHeight="1" x14ac:dyDescent="0.25">
      <c r="B163" s="2" t="s">
        <v>18</v>
      </c>
      <c r="C163" s="6">
        <v>18224</v>
      </c>
      <c r="D163" s="6">
        <v>6500</v>
      </c>
      <c r="E163" s="6">
        <f t="shared" si="36"/>
        <v>1518.0591999999999</v>
      </c>
      <c r="F163" s="6">
        <v>541</v>
      </c>
      <c r="G163" s="15">
        <f t="shared" si="38"/>
        <v>94932.661370264002</v>
      </c>
      <c r="H163" s="15">
        <f t="shared" si="37"/>
        <v>977.05919999999992</v>
      </c>
      <c r="I163" s="31"/>
      <c r="J163" s="16"/>
      <c r="K163" s="15">
        <f t="shared" si="39"/>
        <v>751.55023584792343</v>
      </c>
    </row>
    <row r="164" spans="2:11" s="2" customFormat="1" ht="12.75" customHeight="1" x14ac:dyDescent="0.25">
      <c r="B164" s="2" t="s">
        <v>19</v>
      </c>
      <c r="C164" s="6">
        <v>18224</v>
      </c>
      <c r="D164" s="6">
        <v>6500</v>
      </c>
      <c r="E164" s="6">
        <f t="shared" si="36"/>
        <v>1518.0591999999999</v>
      </c>
      <c r="F164" s="6">
        <v>541</v>
      </c>
      <c r="G164" s="15">
        <f t="shared" si="38"/>
        <v>95909.720570264006</v>
      </c>
      <c r="H164" s="15">
        <f t="shared" si="37"/>
        <v>977.05919999999992</v>
      </c>
      <c r="K164" s="15">
        <f t="shared" si="39"/>
        <v>759.28528784792343</v>
      </c>
    </row>
    <row r="165" spans="2:11" s="2" customFormat="1" ht="12.75" customHeight="1" x14ac:dyDescent="0.25">
      <c r="B165" s="2" t="s">
        <v>20</v>
      </c>
      <c r="C165" s="6">
        <v>19213</v>
      </c>
      <c r="D165" s="6">
        <v>6500</v>
      </c>
      <c r="E165" s="6">
        <f t="shared" si="36"/>
        <v>1600.4429</v>
      </c>
      <c r="F165" s="6">
        <v>541</v>
      </c>
      <c r="G165" s="15">
        <f t="shared" si="38"/>
        <v>96886.779770264009</v>
      </c>
      <c r="H165" s="15">
        <f t="shared" si="37"/>
        <v>1059.4429</v>
      </c>
      <c r="K165" s="15">
        <f t="shared" si="39"/>
        <v>767.02033984792342</v>
      </c>
    </row>
    <row r="166" spans="2:11" s="2" customFormat="1" ht="12.75" customHeight="1" x14ac:dyDescent="0.25">
      <c r="B166" s="2" t="s">
        <v>21</v>
      </c>
      <c r="C166" s="6">
        <v>19213</v>
      </c>
      <c r="D166" s="6">
        <v>6500</v>
      </c>
      <c r="E166" s="6">
        <f t="shared" si="36"/>
        <v>1600.4429</v>
      </c>
      <c r="F166" s="6">
        <v>541</v>
      </c>
      <c r="G166" s="15">
        <f t="shared" si="38"/>
        <v>97946.222670264004</v>
      </c>
      <c r="H166" s="15">
        <f t="shared" si="37"/>
        <v>1059.4429</v>
      </c>
      <c r="K166" s="15">
        <f t="shared" si="39"/>
        <v>775.40759613959005</v>
      </c>
    </row>
    <row r="167" spans="2:11" s="2" customFormat="1" ht="12.75" customHeight="1" x14ac:dyDescent="0.25">
      <c r="B167" s="7" t="s">
        <v>22</v>
      </c>
      <c r="C167" s="8">
        <f>SUM(C155:C166)</f>
        <v>220666</v>
      </c>
      <c r="D167" s="9" t="s">
        <v>23</v>
      </c>
      <c r="E167" s="8">
        <f>SUM(E155:E166)</f>
        <v>18381.477800000001</v>
      </c>
      <c r="F167" s="8">
        <f>SUM(F155:F166)</f>
        <v>6492</v>
      </c>
      <c r="G167" s="30">
        <f>SUM(G155:G166)</f>
        <v>1109962.544143168</v>
      </c>
      <c r="H167" s="30">
        <f>SUM(H155:H166)</f>
        <v>11889.477799999999</v>
      </c>
      <c r="I167" s="38">
        <f>H153/12</f>
        <v>7.9166666666666673E-3</v>
      </c>
      <c r="J167" s="23"/>
      <c r="K167" s="30">
        <f>SUM(K155:K166)</f>
        <v>8787.2034744667471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73">
        <f>G167*I167</f>
        <v>8787.2034744667471</v>
      </c>
      <c r="F169" s="2" t="s">
        <v>25</v>
      </c>
      <c r="G169" s="73">
        <f>$C169+$H167</f>
        <v>20676.681274466748</v>
      </c>
      <c r="H169" s="15"/>
      <c r="I169" s="15">
        <f>SUM($I$14,$G$33,$G$53,$G$73,$G$93,$G$112,$G$131,$G$150,$G$169)</f>
        <v>107792.86904473073</v>
      </c>
      <c r="J169" s="143" t="str">
        <f>IF($K167=$C169,"Intt OK","Intt CHECK IT")</f>
        <v>Intt OK</v>
      </c>
      <c r="K169" s="15"/>
    </row>
    <row r="170" spans="2:11" ht="12.75" customHeight="1" x14ac:dyDescent="0.25">
      <c r="I170" s="135" t="str">
        <f>IF($I169=$G174,"OK","CHECK IT")</f>
        <v>OK</v>
      </c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66" t="s">
        <v>4</v>
      </c>
      <c r="H171" s="445" t="s">
        <v>43</v>
      </c>
      <c r="I171" s="446"/>
      <c r="J171" s="20"/>
      <c r="K171" s="15"/>
    </row>
    <row r="172" spans="2:11" s="2" customFormat="1" ht="12.75" customHeight="1" x14ac:dyDescent="0.25">
      <c r="B172" s="439" t="s">
        <v>154</v>
      </c>
      <c r="C172" s="439"/>
      <c r="D172" s="439"/>
      <c r="E172" s="439" t="s">
        <v>155</v>
      </c>
      <c r="F172" s="439"/>
      <c r="G172" s="67" t="s">
        <v>54</v>
      </c>
      <c r="H172" s="70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68" t="s">
        <v>14</v>
      </c>
      <c r="H173" s="66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19213</v>
      </c>
      <c r="D174" s="6">
        <v>6500</v>
      </c>
      <c r="E174" s="6">
        <f t="shared" ref="E174:E185" si="40">$C174*8.33%</f>
        <v>1600.4429</v>
      </c>
      <c r="F174" s="6">
        <v>541</v>
      </c>
      <c r="G174" s="15">
        <f>$G$14+$G$33+$G$53+$G$73+$G$93+$G$112+$G$131+$G$150+$G$169</f>
        <v>107792.86904473073</v>
      </c>
      <c r="H174" s="15">
        <f t="shared" ref="H174:H185" si="41">$E174-$F174</f>
        <v>1059.4429</v>
      </c>
      <c r="I174" s="31"/>
      <c r="J174" s="16"/>
      <c r="K174" s="15">
        <f>($G174)*($H$172/12)</f>
        <v>853.36021327078504</v>
      </c>
    </row>
    <row r="175" spans="2:11" s="2" customFormat="1" ht="12.75" customHeight="1" x14ac:dyDescent="0.25">
      <c r="B175" s="2" t="s">
        <v>28</v>
      </c>
      <c r="C175" s="6">
        <v>19213</v>
      </c>
      <c r="D175" s="6">
        <v>6500</v>
      </c>
      <c r="E175" s="6">
        <f t="shared" si="40"/>
        <v>1600.4429</v>
      </c>
      <c r="F175" s="6">
        <v>541</v>
      </c>
      <c r="G175" s="15">
        <f t="shared" ref="G175:G185" si="42">$G174+$H174</f>
        <v>108852.31194473073</v>
      </c>
      <c r="H175" s="15">
        <f t="shared" si="41"/>
        <v>1059.4429</v>
      </c>
      <c r="I175" s="31"/>
      <c r="J175" s="16"/>
      <c r="K175" s="15">
        <f t="shared" ref="K175:K185" si="43">($G175)*($H$172/12)</f>
        <v>861.74746956245167</v>
      </c>
    </row>
    <row r="176" spans="2:11" s="2" customFormat="1" ht="12.75" customHeight="1" x14ac:dyDescent="0.25">
      <c r="B176" s="2" t="s">
        <v>29</v>
      </c>
      <c r="C176" s="6">
        <v>19213</v>
      </c>
      <c r="D176" s="6">
        <v>6500</v>
      </c>
      <c r="E176" s="6">
        <f t="shared" si="40"/>
        <v>1600.4429</v>
      </c>
      <c r="F176" s="6">
        <v>541</v>
      </c>
      <c r="G176" s="15">
        <f t="shared" si="42"/>
        <v>109911.75484473072</v>
      </c>
      <c r="H176" s="15">
        <f t="shared" si="41"/>
        <v>1059.4429</v>
      </c>
      <c r="I176" s="31"/>
      <c r="J176" s="16"/>
      <c r="K176" s="15">
        <f t="shared" si="43"/>
        <v>870.1347258541183</v>
      </c>
    </row>
    <row r="177" spans="2:11" s="2" customFormat="1" ht="12.75" customHeight="1" x14ac:dyDescent="0.25">
      <c r="B177" s="2" t="s">
        <v>30</v>
      </c>
      <c r="C177" s="6">
        <v>19213</v>
      </c>
      <c r="D177" s="6">
        <v>6500</v>
      </c>
      <c r="E177" s="6">
        <f t="shared" si="40"/>
        <v>1600.4429</v>
      </c>
      <c r="F177" s="6">
        <v>541</v>
      </c>
      <c r="G177" s="15">
        <f t="shared" si="42"/>
        <v>110971.19774473071</v>
      </c>
      <c r="H177" s="15">
        <f t="shared" si="41"/>
        <v>1059.4429</v>
      </c>
      <c r="I177" s="31"/>
      <c r="J177" s="16"/>
      <c r="K177" s="15">
        <f t="shared" si="43"/>
        <v>878.52198214578493</v>
      </c>
    </row>
    <row r="178" spans="2:11" s="2" customFormat="1" ht="12.75" customHeight="1" x14ac:dyDescent="0.25">
      <c r="B178" s="2" t="s">
        <v>31</v>
      </c>
      <c r="C178" s="6">
        <v>19213</v>
      </c>
      <c r="D178" s="6">
        <v>6500</v>
      </c>
      <c r="E178" s="6">
        <f t="shared" si="40"/>
        <v>1600.4429</v>
      </c>
      <c r="F178" s="6">
        <v>541</v>
      </c>
      <c r="G178" s="15">
        <f t="shared" si="42"/>
        <v>112030.64064473071</v>
      </c>
      <c r="H178" s="15">
        <f t="shared" si="41"/>
        <v>1059.4429</v>
      </c>
      <c r="I178" s="31"/>
      <c r="J178" s="16"/>
      <c r="K178" s="15">
        <f t="shared" si="43"/>
        <v>886.90923843745156</v>
      </c>
    </row>
    <row r="179" spans="2:11" s="2" customFormat="1" ht="12.75" customHeight="1" x14ac:dyDescent="0.25">
      <c r="B179" s="2" t="s">
        <v>32</v>
      </c>
      <c r="C179" s="6">
        <v>19213</v>
      </c>
      <c r="D179" s="6">
        <v>6500</v>
      </c>
      <c r="E179" s="6">
        <f t="shared" si="40"/>
        <v>1600.4429</v>
      </c>
      <c r="F179" s="6">
        <v>541</v>
      </c>
      <c r="G179" s="15">
        <f t="shared" si="42"/>
        <v>113090.0835447307</v>
      </c>
      <c r="H179" s="15">
        <f t="shared" si="41"/>
        <v>1059.4429</v>
      </c>
      <c r="I179" s="31"/>
      <c r="J179" s="16"/>
      <c r="K179" s="15">
        <f t="shared" si="43"/>
        <v>895.29649472911819</v>
      </c>
    </row>
    <row r="180" spans="2:11" s="2" customFormat="1" ht="12.75" customHeight="1" x14ac:dyDescent="0.25">
      <c r="B180" s="2" t="s">
        <v>33</v>
      </c>
      <c r="C180" s="6">
        <v>19743</v>
      </c>
      <c r="D180" s="6">
        <v>6500</v>
      </c>
      <c r="E180" s="6">
        <f t="shared" si="40"/>
        <v>1644.5918999999999</v>
      </c>
      <c r="F180" s="6">
        <v>541</v>
      </c>
      <c r="G180" s="15">
        <f t="shared" si="42"/>
        <v>114149.5264447307</v>
      </c>
      <c r="H180" s="15">
        <f t="shared" si="41"/>
        <v>1103.5918999999999</v>
      </c>
      <c r="I180" s="31"/>
      <c r="J180" s="16"/>
      <c r="K180" s="15">
        <f t="shared" si="43"/>
        <v>903.68375102078483</v>
      </c>
    </row>
    <row r="181" spans="2:11" s="2" customFormat="1" ht="12.75" customHeight="1" x14ac:dyDescent="0.25">
      <c r="B181" s="2" t="s">
        <v>17</v>
      </c>
      <c r="C181" s="6">
        <v>19743</v>
      </c>
      <c r="D181" s="6">
        <v>6500</v>
      </c>
      <c r="E181" s="6">
        <f t="shared" si="40"/>
        <v>1644.5918999999999</v>
      </c>
      <c r="F181" s="6">
        <v>541</v>
      </c>
      <c r="G181" s="15">
        <f t="shared" si="42"/>
        <v>115253.1183447307</v>
      </c>
      <c r="H181" s="15">
        <f t="shared" si="41"/>
        <v>1103.5918999999999</v>
      </c>
      <c r="I181" s="31"/>
      <c r="J181" s="16"/>
      <c r="K181" s="15">
        <f t="shared" si="43"/>
        <v>912.4205202291181</v>
      </c>
    </row>
    <row r="182" spans="2:11" s="2" customFormat="1" ht="12.75" customHeight="1" x14ac:dyDescent="0.25">
      <c r="B182" s="2" t="s">
        <v>18</v>
      </c>
      <c r="C182" s="6">
        <v>19743</v>
      </c>
      <c r="D182" s="6">
        <v>6500</v>
      </c>
      <c r="E182" s="6">
        <f t="shared" si="40"/>
        <v>1644.5918999999999</v>
      </c>
      <c r="F182" s="6">
        <v>541</v>
      </c>
      <c r="G182" s="15">
        <f t="shared" si="42"/>
        <v>116356.7102447307</v>
      </c>
      <c r="H182" s="15">
        <f t="shared" si="41"/>
        <v>1103.5918999999999</v>
      </c>
      <c r="I182" s="31"/>
      <c r="J182" s="16"/>
      <c r="K182" s="15">
        <f t="shared" si="43"/>
        <v>921.15728943745148</v>
      </c>
    </row>
    <row r="183" spans="2:11" s="2" customFormat="1" ht="12.75" customHeight="1" x14ac:dyDescent="0.25">
      <c r="B183" s="2" t="s">
        <v>19</v>
      </c>
      <c r="C183" s="6">
        <v>19743</v>
      </c>
      <c r="D183" s="6">
        <v>6500</v>
      </c>
      <c r="E183" s="6">
        <f t="shared" si="40"/>
        <v>1644.5918999999999</v>
      </c>
      <c r="F183" s="6">
        <v>541</v>
      </c>
      <c r="G183" s="15">
        <f t="shared" si="42"/>
        <v>117460.3021447307</v>
      </c>
      <c r="H183" s="15">
        <f t="shared" si="41"/>
        <v>1103.5918999999999</v>
      </c>
      <c r="K183" s="15">
        <f t="shared" si="43"/>
        <v>929.89405864578475</v>
      </c>
    </row>
    <row r="184" spans="2:11" s="2" customFormat="1" ht="12.75" customHeight="1" x14ac:dyDescent="0.25">
      <c r="B184" s="2" t="s">
        <v>20</v>
      </c>
      <c r="C184" s="6">
        <v>20227</v>
      </c>
      <c r="D184" s="6">
        <v>6500</v>
      </c>
      <c r="E184" s="6">
        <f t="shared" si="40"/>
        <v>1684.9091000000001</v>
      </c>
      <c r="F184" s="6">
        <v>541</v>
      </c>
      <c r="G184" s="15">
        <f t="shared" si="42"/>
        <v>118563.8940447307</v>
      </c>
      <c r="H184" s="15">
        <f t="shared" si="41"/>
        <v>1143.9091000000001</v>
      </c>
      <c r="K184" s="15">
        <f t="shared" si="43"/>
        <v>938.63082785411814</v>
      </c>
    </row>
    <row r="185" spans="2:11" s="2" customFormat="1" ht="12.75" customHeight="1" x14ac:dyDescent="0.25">
      <c r="B185" s="2" t="s">
        <v>21</v>
      </c>
      <c r="C185" s="6">
        <v>20227</v>
      </c>
      <c r="D185" s="6">
        <v>6500</v>
      </c>
      <c r="E185" s="6">
        <f t="shared" si="40"/>
        <v>1684.9091000000001</v>
      </c>
      <c r="F185" s="6">
        <v>541</v>
      </c>
      <c r="G185" s="15">
        <f t="shared" si="42"/>
        <v>119707.8031447307</v>
      </c>
      <c r="H185" s="15">
        <f t="shared" si="41"/>
        <v>1143.9091000000001</v>
      </c>
      <c r="K185" s="15">
        <f t="shared" si="43"/>
        <v>947.68677489578477</v>
      </c>
    </row>
    <row r="186" spans="2:11" s="2" customFormat="1" ht="12.75" customHeight="1" x14ac:dyDescent="0.25">
      <c r="B186" s="7" t="s">
        <v>22</v>
      </c>
      <c r="C186" s="8">
        <f>SUM(C174:C185)</f>
        <v>234704</v>
      </c>
      <c r="D186" s="9" t="s">
        <v>23</v>
      </c>
      <c r="E186" s="8">
        <f>SUM(E174:E185)</f>
        <v>19550.843199999999</v>
      </c>
      <c r="F186" s="8">
        <f>SUM(F174:F185)</f>
        <v>6492</v>
      </c>
      <c r="G186" s="30">
        <f>SUM(G174:G185)</f>
        <v>1364140.2121367683</v>
      </c>
      <c r="H186" s="30">
        <f>SUM(H174:H185)</f>
        <v>13058.843199999999</v>
      </c>
      <c r="I186" s="38">
        <f>H172/12</f>
        <v>7.9166666666666673E-3</v>
      </c>
      <c r="J186" s="23"/>
      <c r="K186" s="30">
        <f>SUM(K174:K185)</f>
        <v>10799.443346082751</v>
      </c>
    </row>
    <row r="187" spans="2:11" s="2" customFormat="1" ht="12.75" customHeight="1" x14ac:dyDescent="0.25">
      <c r="G187" s="15"/>
      <c r="H187" s="15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73">
        <f>G186*I186</f>
        <v>10799.443346082749</v>
      </c>
      <c r="F188" s="2" t="s">
        <v>25</v>
      </c>
      <c r="G188" s="73">
        <f>$C188+$H186</f>
        <v>23858.286546082749</v>
      </c>
      <c r="H188" s="15"/>
      <c r="I188" s="15">
        <f>SUM($I$14,$G$33,$G$53,$G$73,$G$93,$G$112,$G$131,$G$150,$G$169,$G$188)</f>
        <v>131651.15559081349</v>
      </c>
      <c r="J188" s="143" t="s">
        <v>181</v>
      </c>
      <c r="K188" s="15"/>
    </row>
    <row r="189" spans="2:11" ht="12.75" customHeight="1" x14ac:dyDescent="0.25">
      <c r="I189" s="135" t="str">
        <f>IF($I188=$G193,"OK","CHECK IT")</f>
        <v>OK</v>
      </c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66" t="s">
        <v>4</v>
      </c>
      <c r="H190" s="184" t="s">
        <v>44</v>
      </c>
      <c r="I190" s="31"/>
      <c r="J190" s="20"/>
      <c r="K190" s="15"/>
    </row>
    <row r="191" spans="2:11" s="2" customFormat="1" ht="12.75" customHeight="1" x14ac:dyDescent="0.25">
      <c r="B191" s="439" t="s">
        <v>154</v>
      </c>
      <c r="C191" s="439"/>
      <c r="D191" s="439"/>
      <c r="E191" s="439" t="s">
        <v>155</v>
      </c>
      <c r="F191" s="439"/>
      <c r="G191" s="67" t="s">
        <v>54</v>
      </c>
      <c r="H191" s="70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68" t="s">
        <v>14</v>
      </c>
      <c r="H192" s="66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20227</v>
      </c>
      <c r="D193" s="6">
        <v>6500</v>
      </c>
      <c r="E193" s="6">
        <f t="shared" ref="E193:E204" si="44">$C193*8.33%</f>
        <v>1684.9091000000001</v>
      </c>
      <c r="F193" s="6">
        <v>541</v>
      </c>
      <c r="G193" s="15">
        <f>$G$14+$G$33+$G$53+$G$73+$G$93+$G$112+$G$131+$G$150+$G$169+$G$188</f>
        <v>131651.15559081349</v>
      </c>
      <c r="H193" s="15">
        <f t="shared" ref="H193:H204" si="45">$E193-$F193</f>
        <v>1143.9091000000001</v>
      </c>
      <c r="I193" s="31"/>
      <c r="J193" s="16"/>
      <c r="K193" s="15">
        <f>($G193)*($H$191/12)</f>
        <v>932.52901876826229</v>
      </c>
    </row>
    <row r="194" spans="2:11" s="2" customFormat="1" ht="12.75" customHeight="1" x14ac:dyDescent="0.25">
      <c r="B194" s="2" t="s">
        <v>28</v>
      </c>
      <c r="C194" s="6">
        <v>20634</v>
      </c>
      <c r="D194" s="6">
        <v>6500</v>
      </c>
      <c r="E194" s="6">
        <f t="shared" si="44"/>
        <v>1718.8122000000001</v>
      </c>
      <c r="F194" s="6">
        <v>541</v>
      </c>
      <c r="G194" s="15">
        <f t="shared" ref="G194:G204" si="46">$G193+$H193</f>
        <v>132795.06469081348</v>
      </c>
      <c r="H194" s="15">
        <f t="shared" si="45"/>
        <v>1177.8122000000001</v>
      </c>
      <c r="I194" s="31"/>
      <c r="J194" s="16"/>
      <c r="K194" s="15">
        <f t="shared" ref="K194:K204" si="47">($G194)*($H$191/12)</f>
        <v>940.63170822659561</v>
      </c>
    </row>
    <row r="195" spans="2:11" s="2" customFormat="1" ht="12.75" customHeight="1" x14ac:dyDescent="0.25">
      <c r="B195" s="2" t="s">
        <v>29</v>
      </c>
      <c r="C195" s="6">
        <v>20634</v>
      </c>
      <c r="D195" s="6">
        <v>6500</v>
      </c>
      <c r="E195" s="6">
        <f t="shared" si="44"/>
        <v>1718.8122000000001</v>
      </c>
      <c r="F195" s="6">
        <v>541</v>
      </c>
      <c r="G195" s="15">
        <f t="shared" si="46"/>
        <v>133972.87689081347</v>
      </c>
      <c r="H195" s="15">
        <f t="shared" si="45"/>
        <v>1177.8122000000001</v>
      </c>
      <c r="I195" s="31"/>
      <c r="J195" s="16"/>
      <c r="K195" s="15">
        <f t="shared" si="47"/>
        <v>948.97454464326211</v>
      </c>
    </row>
    <row r="196" spans="2:11" s="2" customFormat="1" ht="12.75" customHeight="1" x14ac:dyDescent="0.25">
      <c r="B196" s="2" t="s">
        <v>30</v>
      </c>
      <c r="C196" s="6">
        <v>20634</v>
      </c>
      <c r="D196" s="6">
        <v>6500</v>
      </c>
      <c r="E196" s="6">
        <f t="shared" si="44"/>
        <v>1718.8122000000001</v>
      </c>
      <c r="F196" s="6">
        <v>541</v>
      </c>
      <c r="G196" s="15">
        <f t="shared" si="46"/>
        <v>135150.68909081345</v>
      </c>
      <c r="H196" s="15">
        <f t="shared" si="45"/>
        <v>1177.8122000000001</v>
      </c>
      <c r="I196" s="31"/>
      <c r="J196" s="16"/>
      <c r="K196" s="15">
        <f t="shared" si="47"/>
        <v>957.31738105992872</v>
      </c>
    </row>
    <row r="197" spans="2:11" s="2" customFormat="1" ht="12.75" customHeight="1" x14ac:dyDescent="0.25">
      <c r="B197" s="2" t="s">
        <v>31</v>
      </c>
      <c r="C197" s="6">
        <v>20634</v>
      </c>
      <c r="D197" s="6">
        <v>6500</v>
      </c>
      <c r="E197" s="6">
        <f t="shared" si="44"/>
        <v>1718.8122000000001</v>
      </c>
      <c r="F197" s="6">
        <v>541</v>
      </c>
      <c r="G197" s="15">
        <f t="shared" si="46"/>
        <v>136328.50129081344</v>
      </c>
      <c r="H197" s="15">
        <f t="shared" si="45"/>
        <v>1177.8122000000001</v>
      </c>
      <c r="I197" s="31"/>
      <c r="J197" s="16"/>
      <c r="K197" s="15">
        <f t="shared" si="47"/>
        <v>965.66021747659522</v>
      </c>
    </row>
    <row r="198" spans="2:11" s="2" customFormat="1" ht="12.75" customHeight="1" x14ac:dyDescent="0.25">
      <c r="B198" s="2" t="s">
        <v>32</v>
      </c>
      <c r="C198" s="6">
        <v>20634</v>
      </c>
      <c r="D198" s="6">
        <v>6500</v>
      </c>
      <c r="E198" s="6">
        <f t="shared" si="44"/>
        <v>1718.8122000000001</v>
      </c>
      <c r="F198" s="6">
        <v>541</v>
      </c>
      <c r="G198" s="15">
        <f t="shared" si="46"/>
        <v>137506.31349081342</v>
      </c>
      <c r="H198" s="15">
        <f t="shared" si="45"/>
        <v>1177.8122000000001</v>
      </c>
      <c r="I198" s="31"/>
      <c r="J198" s="16"/>
      <c r="K198" s="15">
        <f t="shared" si="47"/>
        <v>974.00305389326184</v>
      </c>
    </row>
    <row r="199" spans="2:11" s="2" customFormat="1" ht="12.75" customHeight="1" x14ac:dyDescent="0.25">
      <c r="B199" s="2" t="s">
        <v>33</v>
      </c>
      <c r="C199" s="6">
        <v>21041</v>
      </c>
      <c r="D199" s="6">
        <v>6500</v>
      </c>
      <c r="E199" s="6">
        <f t="shared" si="44"/>
        <v>1752.7153000000001</v>
      </c>
      <c r="F199" s="6">
        <v>541</v>
      </c>
      <c r="G199" s="15">
        <f t="shared" si="46"/>
        <v>138684.12569081341</v>
      </c>
      <c r="H199" s="15">
        <f t="shared" si="45"/>
        <v>1211.7153000000001</v>
      </c>
      <c r="I199" s="31"/>
      <c r="J199" s="16"/>
      <c r="K199" s="15">
        <f t="shared" si="47"/>
        <v>982.34589030992834</v>
      </c>
    </row>
    <row r="200" spans="2:11" s="2" customFormat="1" ht="12.75" customHeight="1" x14ac:dyDescent="0.25">
      <c r="B200" s="2" t="s">
        <v>17</v>
      </c>
      <c r="C200" s="6">
        <v>21041</v>
      </c>
      <c r="D200" s="6">
        <v>6500</v>
      </c>
      <c r="E200" s="6">
        <f t="shared" si="44"/>
        <v>1752.7153000000001</v>
      </c>
      <c r="F200" s="6">
        <v>541</v>
      </c>
      <c r="G200" s="15">
        <f t="shared" si="46"/>
        <v>139895.84099081342</v>
      </c>
      <c r="H200" s="15">
        <f t="shared" si="45"/>
        <v>1211.7153000000001</v>
      </c>
      <c r="I200" s="31"/>
      <c r="J200" s="16"/>
      <c r="K200" s="15">
        <f t="shared" si="47"/>
        <v>990.92887368492848</v>
      </c>
    </row>
    <row r="201" spans="2:11" s="2" customFormat="1" ht="12.75" customHeight="1" x14ac:dyDescent="0.25">
      <c r="B201" s="2" t="s">
        <v>18</v>
      </c>
      <c r="C201" s="6">
        <v>21041</v>
      </c>
      <c r="D201" s="6">
        <v>6500</v>
      </c>
      <c r="E201" s="6">
        <f t="shared" si="44"/>
        <v>1752.7153000000001</v>
      </c>
      <c r="F201" s="6">
        <v>541</v>
      </c>
      <c r="G201" s="15">
        <f t="shared" si="46"/>
        <v>141107.55629081343</v>
      </c>
      <c r="H201" s="15">
        <f t="shared" si="45"/>
        <v>1211.7153000000001</v>
      </c>
      <c r="I201" s="31"/>
      <c r="J201" s="16"/>
      <c r="K201" s="15">
        <f t="shared" si="47"/>
        <v>999.5118570599285</v>
      </c>
    </row>
    <row r="202" spans="2:11" s="2" customFormat="1" ht="12.75" customHeight="1" x14ac:dyDescent="0.25">
      <c r="B202" s="2" t="s">
        <v>19</v>
      </c>
      <c r="C202" s="6">
        <v>21584</v>
      </c>
      <c r="D202" s="6">
        <v>6500</v>
      </c>
      <c r="E202" s="6">
        <f t="shared" si="44"/>
        <v>1797.9472000000001</v>
      </c>
      <c r="F202" s="6">
        <v>541</v>
      </c>
      <c r="G202" s="15">
        <f t="shared" si="46"/>
        <v>142319.27159081344</v>
      </c>
      <c r="H202" s="15">
        <f t="shared" si="45"/>
        <v>1256.9472000000001</v>
      </c>
      <c r="K202" s="15">
        <f t="shared" si="47"/>
        <v>1008.0948404349286</v>
      </c>
    </row>
    <row r="203" spans="2:11" s="2" customFormat="1" ht="12.75" customHeight="1" x14ac:dyDescent="0.25">
      <c r="B203" s="2" t="s">
        <v>20</v>
      </c>
      <c r="C203" s="6">
        <v>22101</v>
      </c>
      <c r="D203" s="6">
        <v>6500</v>
      </c>
      <c r="E203" s="6">
        <f t="shared" si="44"/>
        <v>1841.0133000000001</v>
      </c>
      <c r="F203" s="6">
        <v>541</v>
      </c>
      <c r="G203" s="15">
        <f t="shared" si="46"/>
        <v>143576.21879081344</v>
      </c>
      <c r="H203" s="15">
        <f t="shared" si="45"/>
        <v>1300.0133000000001</v>
      </c>
      <c r="K203" s="15">
        <f t="shared" si="47"/>
        <v>1016.9982164349286</v>
      </c>
    </row>
    <row r="204" spans="2:11" s="2" customFormat="1" ht="12.75" customHeight="1" x14ac:dyDescent="0.25">
      <c r="B204" s="2" t="s">
        <v>21</v>
      </c>
      <c r="C204" s="6">
        <v>22101</v>
      </c>
      <c r="D204" s="6">
        <v>6500</v>
      </c>
      <c r="E204" s="6">
        <f t="shared" si="44"/>
        <v>1841.0133000000001</v>
      </c>
      <c r="F204" s="6">
        <v>541</v>
      </c>
      <c r="G204" s="15">
        <f t="shared" si="46"/>
        <v>144876.23209081343</v>
      </c>
      <c r="H204" s="15">
        <f t="shared" si="45"/>
        <v>1300.0133000000001</v>
      </c>
      <c r="K204" s="15">
        <f t="shared" si="47"/>
        <v>1026.2066439765952</v>
      </c>
    </row>
    <row r="205" spans="2:11" s="2" customFormat="1" ht="12.75" customHeight="1" x14ac:dyDescent="0.25">
      <c r="B205" s="7" t="s">
        <v>22</v>
      </c>
      <c r="C205" s="8">
        <f>SUM(C193:C204)</f>
        <v>252306</v>
      </c>
      <c r="D205" s="9" t="s">
        <v>23</v>
      </c>
      <c r="E205" s="8">
        <f>SUM(E193:E204)</f>
        <v>21017.089799999998</v>
      </c>
      <c r="F205" s="8">
        <f>SUM(F193:F204)</f>
        <v>6492</v>
      </c>
      <c r="G205" s="30">
        <f>SUM(G193:G204)</f>
        <v>1657863.8464897613</v>
      </c>
      <c r="H205" s="30">
        <f>SUM(H193:H204)</f>
        <v>14525.089800000003</v>
      </c>
      <c r="I205" s="38">
        <f>H191/12</f>
        <v>7.0833333333333338E-3</v>
      </c>
      <c r="J205" s="23"/>
      <c r="K205" s="30">
        <f>SUM(K193:K204)</f>
        <v>11743.202245969143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73">
        <f>G205*I205</f>
        <v>11743.202245969143</v>
      </c>
      <c r="F207" s="2" t="s">
        <v>25</v>
      </c>
      <c r="G207" s="73">
        <f>$C207+$H205</f>
        <v>26268.292045969145</v>
      </c>
      <c r="H207" s="15"/>
      <c r="I207" s="15">
        <f>SUM($I$14,$G$33,$G$53,$G$73,$G$93,$G$112,$G$131,$G$150,$G$169,$G$188,$G$207)</f>
        <v>157919.44763678263</v>
      </c>
      <c r="J207" s="143" t="str">
        <f>IF($K205=$C207,"Intt OK","Intt CHECK IT")</f>
        <v>Intt OK</v>
      </c>
      <c r="K207" s="15"/>
    </row>
    <row r="208" spans="2:11" ht="12.75" customHeight="1" x14ac:dyDescent="0.25">
      <c r="I208" s="135" t="str">
        <f>IF($I207=$G212,"OK","CHECK IT")</f>
        <v>OK</v>
      </c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66" t="s">
        <v>4</v>
      </c>
      <c r="H209" s="137" t="s">
        <v>46</v>
      </c>
      <c r="I209" s="31"/>
      <c r="J209" s="20"/>
      <c r="K209" s="15"/>
    </row>
    <row r="210" spans="2:11" s="2" customFormat="1" ht="12.75" customHeight="1" x14ac:dyDescent="0.25">
      <c r="B210" s="439" t="s">
        <v>154</v>
      </c>
      <c r="C210" s="439"/>
      <c r="D210" s="439"/>
      <c r="E210" s="439" t="s">
        <v>155</v>
      </c>
      <c r="F210" s="439"/>
      <c r="G210" s="67" t="s">
        <v>54</v>
      </c>
      <c r="H210" s="70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68" t="s">
        <v>14</v>
      </c>
      <c r="H211" s="66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22379</v>
      </c>
      <c r="D212" s="6">
        <v>6500</v>
      </c>
      <c r="E212" s="6">
        <f t="shared" ref="E212:E224" si="48">$C212*8.33%</f>
        <v>1864.1706999999999</v>
      </c>
      <c r="F212" s="6">
        <v>541</v>
      </c>
      <c r="G212" s="15">
        <f>$G$14+$G$33+$G$53+$G$73+$G$93+$G$112+$G$131+$G$150+$G$169+$G$188+$G$207</f>
        <v>157919.44763678263</v>
      </c>
      <c r="H212" s="15">
        <f t="shared" ref="H212:H224" si="49">$E212-$F212</f>
        <v>1323.1706999999999</v>
      </c>
      <c r="I212" s="31"/>
      <c r="J212" s="16"/>
      <c r="K212" s="15">
        <f>(G212)*($H$210/12)</f>
        <v>1118.5960874272105</v>
      </c>
    </row>
    <row r="213" spans="2:11" s="2" customFormat="1" ht="12.75" customHeight="1" x14ac:dyDescent="0.25">
      <c r="B213" s="2" t="s">
        <v>28</v>
      </c>
      <c r="C213" s="6">
        <v>22379</v>
      </c>
      <c r="D213" s="6">
        <v>6500</v>
      </c>
      <c r="E213" s="6">
        <f t="shared" si="48"/>
        <v>1864.1706999999999</v>
      </c>
      <c r="F213" s="6">
        <v>541</v>
      </c>
      <c r="G213" s="15">
        <f t="shared" ref="G213:G224" si="50">$G212+$H212</f>
        <v>159242.61833678262</v>
      </c>
      <c r="H213" s="15">
        <f t="shared" si="49"/>
        <v>1323.1706999999999</v>
      </c>
      <c r="I213" s="31"/>
      <c r="J213" s="16"/>
      <c r="K213" s="15">
        <f t="shared" ref="K213:K224" si="51">(G213)*($H$210/12)</f>
        <v>1127.9685465522102</v>
      </c>
    </row>
    <row r="214" spans="2:11" s="2" customFormat="1" ht="12.75" customHeight="1" x14ac:dyDescent="0.25">
      <c r="B214" s="2" t="s">
        <v>29</v>
      </c>
      <c r="C214" s="6">
        <v>23546</v>
      </c>
      <c r="D214" s="6">
        <v>6500</v>
      </c>
      <c r="E214" s="6">
        <f t="shared" si="48"/>
        <v>1961.3817999999999</v>
      </c>
      <c r="F214" s="6">
        <v>541</v>
      </c>
      <c r="G214" s="15">
        <f t="shared" si="50"/>
        <v>160565.7890367826</v>
      </c>
      <c r="H214" s="15">
        <f t="shared" si="49"/>
        <v>1420.3817999999999</v>
      </c>
      <c r="I214" s="31"/>
      <c r="J214" s="16"/>
      <c r="K214" s="15">
        <f t="shared" si="51"/>
        <v>1137.3410056772102</v>
      </c>
    </row>
    <row r="215" spans="2:11" s="2" customFormat="1" ht="12.75" customHeight="1" x14ac:dyDescent="0.25">
      <c r="B215" s="2" t="s">
        <v>119</v>
      </c>
      <c r="C215" s="6">
        <v>48227</v>
      </c>
      <c r="D215" s="6">
        <v>6500</v>
      </c>
      <c r="E215" s="6">
        <f t="shared" si="48"/>
        <v>4017.3090999999999</v>
      </c>
      <c r="F215" s="6">
        <v>0</v>
      </c>
      <c r="G215" s="15">
        <f t="shared" si="50"/>
        <v>161986.17083678261</v>
      </c>
      <c r="H215" s="15">
        <f t="shared" si="49"/>
        <v>4017.3090999999999</v>
      </c>
      <c r="I215" s="31"/>
      <c r="J215" s="16"/>
      <c r="K215" s="15">
        <f t="shared" ref="K215" si="52">(G215)*($H$210/12)</f>
        <v>1147.4020434272102</v>
      </c>
    </row>
    <row r="216" spans="2:11" s="2" customFormat="1" ht="12.75" customHeight="1" x14ac:dyDescent="0.25">
      <c r="B216" s="2" t="s">
        <v>30</v>
      </c>
      <c r="C216" s="6">
        <v>23546</v>
      </c>
      <c r="D216" s="6">
        <v>6500</v>
      </c>
      <c r="E216" s="6">
        <f t="shared" si="48"/>
        <v>1961.3817999999999</v>
      </c>
      <c r="F216" s="6">
        <v>541</v>
      </c>
      <c r="G216" s="15">
        <f t="shared" si="50"/>
        <v>166003.47993678262</v>
      </c>
      <c r="H216" s="15">
        <f t="shared" si="49"/>
        <v>1420.3817999999999</v>
      </c>
      <c r="I216" s="31"/>
      <c r="J216" s="16"/>
      <c r="K216" s="15">
        <f t="shared" si="51"/>
        <v>1175.8579828855436</v>
      </c>
    </row>
    <row r="217" spans="2:11" s="2" customFormat="1" ht="12.75" customHeight="1" x14ac:dyDescent="0.25">
      <c r="B217" s="2" t="s">
        <v>31</v>
      </c>
      <c r="C217" s="6">
        <v>23985</v>
      </c>
      <c r="D217" s="6">
        <v>6500</v>
      </c>
      <c r="E217" s="6">
        <f t="shared" si="48"/>
        <v>1997.9504999999999</v>
      </c>
      <c r="F217" s="6">
        <v>541</v>
      </c>
      <c r="G217" s="15">
        <f t="shared" si="50"/>
        <v>167423.86173678262</v>
      </c>
      <c r="H217" s="15">
        <f t="shared" si="49"/>
        <v>1456.9504999999999</v>
      </c>
      <c r="I217" s="31"/>
      <c r="J217" s="16"/>
      <c r="K217" s="15">
        <f t="shared" si="51"/>
        <v>1185.9190206355436</v>
      </c>
    </row>
    <row r="218" spans="2:11" s="2" customFormat="1" ht="12.75" customHeight="1" x14ac:dyDescent="0.25">
      <c r="B218" s="2" t="s">
        <v>32</v>
      </c>
      <c r="C218" s="6">
        <v>23985</v>
      </c>
      <c r="D218" s="6">
        <v>6500</v>
      </c>
      <c r="E218" s="6">
        <f t="shared" si="48"/>
        <v>1997.9504999999999</v>
      </c>
      <c r="F218" s="6">
        <v>541</v>
      </c>
      <c r="G218" s="15">
        <f t="shared" si="50"/>
        <v>168880.81223678263</v>
      </c>
      <c r="H218" s="15">
        <f t="shared" si="49"/>
        <v>1456.9504999999999</v>
      </c>
      <c r="I218" s="31"/>
      <c r="J218" s="16"/>
      <c r="K218" s="15">
        <f t="shared" si="51"/>
        <v>1196.2390866772105</v>
      </c>
    </row>
    <row r="219" spans="2:11" s="2" customFormat="1" ht="12.75" customHeight="1" x14ac:dyDescent="0.25">
      <c r="B219" s="2" t="s">
        <v>33</v>
      </c>
      <c r="C219" s="6">
        <v>24424</v>
      </c>
      <c r="D219" s="6">
        <v>6500</v>
      </c>
      <c r="E219" s="6">
        <f t="shared" si="48"/>
        <v>2034.5192</v>
      </c>
      <c r="F219" s="6">
        <v>541</v>
      </c>
      <c r="G219" s="15">
        <f t="shared" si="50"/>
        <v>170337.76273678264</v>
      </c>
      <c r="H219" s="15">
        <f t="shared" si="49"/>
        <v>1493.5192</v>
      </c>
      <c r="I219" s="31"/>
      <c r="J219" s="16"/>
      <c r="K219" s="15">
        <f t="shared" si="51"/>
        <v>1206.5591527188772</v>
      </c>
    </row>
    <row r="220" spans="2:11" s="2" customFormat="1" ht="12.75" customHeight="1" x14ac:dyDescent="0.25">
      <c r="B220" s="2" t="s">
        <v>17</v>
      </c>
      <c r="C220" s="6">
        <v>24424</v>
      </c>
      <c r="D220" s="6">
        <v>6500</v>
      </c>
      <c r="E220" s="6">
        <f t="shared" si="48"/>
        <v>2034.5192</v>
      </c>
      <c r="F220" s="6">
        <v>541</v>
      </c>
      <c r="G220" s="15">
        <f t="shared" si="50"/>
        <v>171831.28193678265</v>
      </c>
      <c r="H220" s="15">
        <f t="shared" si="49"/>
        <v>1493.5192</v>
      </c>
      <c r="I220" s="31"/>
      <c r="J220" s="16"/>
      <c r="K220" s="15">
        <f t="shared" si="51"/>
        <v>1217.1382470522105</v>
      </c>
    </row>
    <row r="221" spans="2:11" s="2" customFormat="1" ht="12.75" customHeight="1" x14ac:dyDescent="0.25">
      <c r="B221" s="2" t="s">
        <v>18</v>
      </c>
      <c r="C221" s="6">
        <v>24424</v>
      </c>
      <c r="D221" s="6">
        <v>6500</v>
      </c>
      <c r="E221" s="6">
        <f t="shared" si="48"/>
        <v>2034.5192</v>
      </c>
      <c r="F221" s="6">
        <v>541</v>
      </c>
      <c r="G221" s="15">
        <f t="shared" si="50"/>
        <v>173324.80113678265</v>
      </c>
      <c r="H221" s="15">
        <f t="shared" si="49"/>
        <v>1493.5192</v>
      </c>
      <c r="I221" s="31"/>
      <c r="J221" s="16"/>
      <c r="K221" s="15">
        <f t="shared" si="51"/>
        <v>1227.7173413855439</v>
      </c>
    </row>
    <row r="222" spans="2:11" s="2" customFormat="1" ht="12.75" customHeight="1" x14ac:dyDescent="0.25">
      <c r="B222" s="2" t="s">
        <v>19</v>
      </c>
      <c r="C222" s="6">
        <v>24424</v>
      </c>
      <c r="D222" s="6">
        <v>6500</v>
      </c>
      <c r="E222" s="6">
        <f t="shared" si="48"/>
        <v>2034.5192</v>
      </c>
      <c r="F222" s="6">
        <v>541</v>
      </c>
      <c r="G222" s="15">
        <f t="shared" si="50"/>
        <v>174818.32033678266</v>
      </c>
      <c r="H222" s="15">
        <f t="shared" si="49"/>
        <v>1493.5192</v>
      </c>
      <c r="I222" s="31"/>
      <c r="J222" s="16"/>
      <c r="K222" s="15">
        <f t="shared" si="51"/>
        <v>1238.2964357188773</v>
      </c>
    </row>
    <row r="223" spans="2:11" s="2" customFormat="1" ht="12.75" customHeight="1" x14ac:dyDescent="0.25">
      <c r="B223" s="2" t="s">
        <v>20</v>
      </c>
      <c r="C223" s="6">
        <v>25565</v>
      </c>
      <c r="D223" s="6">
        <v>6500</v>
      </c>
      <c r="E223" s="6">
        <f t="shared" si="48"/>
        <v>2129.5645</v>
      </c>
      <c r="F223" s="6">
        <v>541</v>
      </c>
      <c r="G223" s="15">
        <f t="shared" si="50"/>
        <v>176311.83953678267</v>
      </c>
      <c r="H223" s="15">
        <f t="shared" si="49"/>
        <v>1588.5645</v>
      </c>
      <c r="I223" s="31"/>
      <c r="J223" s="16"/>
      <c r="K223" s="15">
        <f t="shared" si="51"/>
        <v>1248.8755300522107</v>
      </c>
    </row>
    <row r="224" spans="2:11" s="2" customFormat="1" ht="12.75" customHeight="1" x14ac:dyDescent="0.25">
      <c r="B224" s="2" t="s">
        <v>21</v>
      </c>
      <c r="C224" s="6">
        <v>25565</v>
      </c>
      <c r="D224" s="6">
        <v>6500</v>
      </c>
      <c r="E224" s="6">
        <f t="shared" si="48"/>
        <v>2129.5645</v>
      </c>
      <c r="F224" s="6">
        <v>541</v>
      </c>
      <c r="G224" s="15">
        <f t="shared" si="50"/>
        <v>177900.40403678268</v>
      </c>
      <c r="H224" s="15">
        <f t="shared" si="49"/>
        <v>1588.5645</v>
      </c>
      <c r="I224" s="31"/>
      <c r="J224" s="16"/>
      <c r="K224" s="15">
        <f t="shared" si="51"/>
        <v>1260.1278619272107</v>
      </c>
    </row>
    <row r="225" spans="2:11" s="2" customFormat="1" ht="12.75" customHeight="1" x14ac:dyDescent="0.25">
      <c r="B225" s="7" t="s">
        <v>22</v>
      </c>
      <c r="C225" s="8">
        <f>SUM(C212:C224)</f>
        <v>336873</v>
      </c>
      <c r="D225" s="9" t="s">
        <v>23</v>
      </c>
      <c r="E225" s="8">
        <f>SUM(E212:E224)</f>
        <v>28061.520899999992</v>
      </c>
      <c r="F225" s="8">
        <f>SUM(F212:F224)</f>
        <v>6492</v>
      </c>
      <c r="G225" s="30">
        <f>SUM(G212:G224)</f>
        <v>2186546.5894781742</v>
      </c>
      <c r="H225" s="30">
        <f>SUM(H212:H224)</f>
        <v>21569.520899999996</v>
      </c>
      <c r="I225" s="38">
        <f>H210/12</f>
        <v>7.0833333333333338E-3</v>
      </c>
      <c r="J225" s="23"/>
      <c r="K225" s="30">
        <f>SUM(K212:K224)</f>
        <v>15488.03834213707</v>
      </c>
    </row>
    <row r="226" spans="2:11" s="2" customFormat="1" ht="12.75" customHeight="1" x14ac:dyDescent="0.25">
      <c r="G226" s="15"/>
      <c r="H226" s="15"/>
      <c r="I226" s="31"/>
      <c r="J226" s="16"/>
      <c r="K226" s="15"/>
    </row>
    <row r="227" spans="2:11" s="2" customFormat="1" ht="12.75" customHeight="1" x14ac:dyDescent="0.25">
      <c r="B227" s="2" t="s">
        <v>24</v>
      </c>
      <c r="C227" s="10">
        <f>G225*I225</f>
        <v>15488.038342137068</v>
      </c>
      <c r="F227" s="2" t="s">
        <v>25</v>
      </c>
      <c r="G227" s="73">
        <f>$C227+$H225</f>
        <v>37057.559242137067</v>
      </c>
      <c r="H227" s="15"/>
      <c r="I227" s="15">
        <f>SUM($I$14,$G$33,$G$53,$G$73,$G$93,$G$112,$G$131,$G$150,$G$169,$G$188,$G$207,$G$227)</f>
        <v>194977.0068789197</v>
      </c>
      <c r="J227" s="143" t="str">
        <f>IF($K225=$C227,"Intt OK","Intt CHECK IT")</f>
        <v>Intt OK</v>
      </c>
      <c r="K227" s="15"/>
    </row>
    <row r="228" spans="2:11" ht="12.75" customHeight="1" x14ac:dyDescent="0.25">
      <c r="I228" s="135" t="str">
        <f>IF($I227=$G232,"OK","CHECK IT")</f>
        <v>OK</v>
      </c>
    </row>
    <row r="229" spans="2:11" s="2" customFormat="1" ht="12.75" customHeight="1" x14ac:dyDescent="0.25">
      <c r="B229" s="438" t="s">
        <v>2</v>
      </c>
      <c r="C229" s="438"/>
      <c r="D229" s="438"/>
      <c r="E229" s="438" t="s">
        <v>3</v>
      </c>
      <c r="F229" s="438"/>
      <c r="G229" s="66" t="s">
        <v>4</v>
      </c>
      <c r="H229" s="137" t="s">
        <v>47</v>
      </c>
      <c r="I229" s="31"/>
      <c r="J229" s="20"/>
      <c r="K229" s="15"/>
    </row>
    <row r="230" spans="2:11" s="2" customFormat="1" ht="12.75" customHeight="1" x14ac:dyDescent="0.25">
      <c r="B230" s="439" t="s">
        <v>154</v>
      </c>
      <c r="C230" s="439"/>
      <c r="D230" s="439"/>
      <c r="E230" s="439" t="s">
        <v>155</v>
      </c>
      <c r="F230" s="439"/>
      <c r="G230" s="67" t="s">
        <v>54</v>
      </c>
      <c r="H230" s="70" t="s">
        <v>45</v>
      </c>
      <c r="I230" s="32"/>
      <c r="J230" s="26"/>
      <c r="K230" s="15"/>
    </row>
    <row r="231" spans="2:11" s="2" customFormat="1" ht="12.75" customHeight="1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68" t="s">
        <v>14</v>
      </c>
      <c r="H231" s="66" t="s">
        <v>15</v>
      </c>
      <c r="I231" s="33" t="s">
        <v>16</v>
      </c>
      <c r="J231" s="17"/>
      <c r="K231" s="15"/>
    </row>
    <row r="232" spans="2:11" s="2" customFormat="1" ht="12.75" customHeight="1" x14ac:dyDescent="0.25">
      <c r="B232" s="2" t="s">
        <v>27</v>
      </c>
      <c r="C232" s="6">
        <v>25565</v>
      </c>
      <c r="D232" s="6">
        <v>6500</v>
      </c>
      <c r="E232" s="6">
        <f t="shared" ref="E232:E243" si="53">$C232*8.33%</f>
        <v>2129.5645</v>
      </c>
      <c r="F232" s="6">
        <v>541</v>
      </c>
      <c r="G232" s="15">
        <f>$G$14+$G$33+$G$53+$G$73+$G$93+$G$112+$G$131+$G$150+$G$169+$G$188+$G$207+$G$227</f>
        <v>194977.0068789197</v>
      </c>
      <c r="H232" s="15">
        <f t="shared" ref="H232:H243" si="54">$E232-$F232</f>
        <v>1588.5645</v>
      </c>
      <c r="I232" s="31"/>
      <c r="J232" s="16"/>
      <c r="K232" s="15">
        <f>(G232)*($H$230/12)</f>
        <v>1381.0871320590147</v>
      </c>
    </row>
    <row r="233" spans="2:11" s="2" customFormat="1" ht="12.75" customHeight="1" x14ac:dyDescent="0.25">
      <c r="B233" s="2" t="s">
        <v>28</v>
      </c>
      <c r="C233" s="6">
        <v>27807</v>
      </c>
      <c r="D233" s="6">
        <v>6500</v>
      </c>
      <c r="E233" s="6">
        <f t="shared" si="53"/>
        <v>2316.3231000000001</v>
      </c>
      <c r="F233" s="6">
        <v>541</v>
      </c>
      <c r="G233" s="15">
        <f t="shared" ref="G233:G243" si="55">$G232+$H232</f>
        <v>196565.5713789197</v>
      </c>
      <c r="H233" s="15">
        <f t="shared" si="54"/>
        <v>1775.3231000000001</v>
      </c>
      <c r="I233" s="31"/>
      <c r="J233" s="16"/>
      <c r="K233" s="15">
        <f t="shared" ref="K233:K243" si="56">(G233)*($H$230/12)</f>
        <v>1392.3394639340147</v>
      </c>
    </row>
    <row r="234" spans="2:11" s="2" customFormat="1" ht="12.75" customHeight="1" x14ac:dyDescent="0.25">
      <c r="B234" s="2" t="s">
        <v>29</v>
      </c>
      <c r="C234" s="6">
        <v>27807</v>
      </c>
      <c r="D234" s="6">
        <v>6500</v>
      </c>
      <c r="E234" s="6">
        <f t="shared" si="53"/>
        <v>2316.3231000000001</v>
      </c>
      <c r="F234" s="6">
        <v>541</v>
      </c>
      <c r="G234" s="15">
        <f t="shared" si="55"/>
        <v>198340.89447891971</v>
      </c>
      <c r="H234" s="15">
        <f t="shared" si="54"/>
        <v>1775.3231000000001</v>
      </c>
      <c r="I234" s="31"/>
      <c r="J234" s="16"/>
      <c r="K234" s="15">
        <f t="shared" si="56"/>
        <v>1404.9146692256813</v>
      </c>
    </row>
    <row r="235" spans="2:11" s="2" customFormat="1" ht="12.75" customHeight="1" x14ac:dyDescent="0.25">
      <c r="B235" s="2" t="s">
        <v>30</v>
      </c>
      <c r="C235" s="6">
        <v>27807</v>
      </c>
      <c r="D235" s="6">
        <v>6500</v>
      </c>
      <c r="E235" s="6">
        <f t="shared" si="53"/>
        <v>2316.3231000000001</v>
      </c>
      <c r="F235" s="6">
        <v>541</v>
      </c>
      <c r="G235" s="15">
        <f t="shared" si="55"/>
        <v>200116.21757891972</v>
      </c>
      <c r="H235" s="15">
        <f t="shared" si="54"/>
        <v>1775.3231000000001</v>
      </c>
      <c r="I235" s="31"/>
      <c r="J235" s="16"/>
      <c r="K235" s="15">
        <f t="shared" si="56"/>
        <v>1417.4898745173482</v>
      </c>
    </row>
    <row r="236" spans="2:11" s="2" customFormat="1" ht="12.75" customHeight="1" x14ac:dyDescent="0.25">
      <c r="B236" s="2" t="s">
        <v>31</v>
      </c>
      <c r="C236" s="6">
        <v>27807</v>
      </c>
      <c r="D236" s="6">
        <v>6500</v>
      </c>
      <c r="E236" s="6">
        <f t="shared" si="53"/>
        <v>2316.3231000000001</v>
      </c>
      <c r="F236" s="6">
        <v>541</v>
      </c>
      <c r="G236" s="15">
        <f t="shared" si="55"/>
        <v>201891.54067891973</v>
      </c>
      <c r="H236" s="15">
        <f t="shared" si="54"/>
        <v>1775.3231000000001</v>
      </c>
      <c r="I236" s="31"/>
      <c r="J236" s="16"/>
      <c r="K236" s="15">
        <f t="shared" si="56"/>
        <v>1430.0650798090148</v>
      </c>
    </row>
    <row r="237" spans="2:11" s="2" customFormat="1" ht="12.75" customHeight="1" x14ac:dyDescent="0.25">
      <c r="B237" s="2" t="s">
        <v>32</v>
      </c>
      <c r="C237" s="6">
        <v>27807</v>
      </c>
      <c r="D237" s="6">
        <v>6500</v>
      </c>
      <c r="E237" s="6">
        <f t="shared" si="53"/>
        <v>2316.3231000000001</v>
      </c>
      <c r="F237" s="6">
        <v>541</v>
      </c>
      <c r="G237" s="15">
        <f t="shared" si="55"/>
        <v>203666.86377891974</v>
      </c>
      <c r="H237" s="15">
        <f t="shared" si="54"/>
        <v>1775.3231000000001</v>
      </c>
      <c r="I237" s="31"/>
      <c r="J237" s="16"/>
      <c r="K237" s="15">
        <f t="shared" si="56"/>
        <v>1442.6402851006817</v>
      </c>
    </row>
    <row r="238" spans="2:11" s="2" customFormat="1" ht="12.75" customHeight="1" x14ac:dyDescent="0.25">
      <c r="B238" s="2" t="s">
        <v>33</v>
      </c>
      <c r="C238" s="6">
        <v>27807</v>
      </c>
      <c r="D238" s="6">
        <v>6500</v>
      </c>
      <c r="E238" s="6">
        <f t="shared" si="53"/>
        <v>2316.3231000000001</v>
      </c>
      <c r="F238" s="6">
        <v>541</v>
      </c>
      <c r="G238" s="15">
        <f t="shared" si="55"/>
        <v>205442.18687891975</v>
      </c>
      <c r="H238" s="15">
        <f t="shared" si="54"/>
        <v>1775.3231000000001</v>
      </c>
      <c r="I238" s="31"/>
      <c r="J238" s="16"/>
      <c r="K238" s="15">
        <f t="shared" si="56"/>
        <v>1455.2154903923483</v>
      </c>
    </row>
    <row r="239" spans="2:11" s="2" customFormat="1" ht="12.75" customHeight="1" x14ac:dyDescent="0.25">
      <c r="B239" s="2" t="s">
        <v>17</v>
      </c>
      <c r="C239" s="6">
        <v>27807</v>
      </c>
      <c r="D239" s="6">
        <v>6500</v>
      </c>
      <c r="E239" s="6">
        <f t="shared" si="53"/>
        <v>2316.3231000000001</v>
      </c>
      <c r="F239" s="6">
        <v>541</v>
      </c>
      <c r="G239" s="15">
        <f t="shared" si="55"/>
        <v>207217.50997891976</v>
      </c>
      <c r="H239" s="15">
        <f t="shared" si="54"/>
        <v>1775.3231000000001</v>
      </c>
      <c r="I239" s="31"/>
      <c r="J239" s="16"/>
      <c r="K239" s="15">
        <f t="shared" si="56"/>
        <v>1467.790695684015</v>
      </c>
    </row>
    <row r="240" spans="2:11" s="2" customFormat="1" ht="12.75" customHeight="1" x14ac:dyDescent="0.25">
      <c r="B240" s="2" t="s">
        <v>18</v>
      </c>
      <c r="C240" s="6">
        <v>27807</v>
      </c>
      <c r="D240" s="6">
        <v>6500</v>
      </c>
      <c r="E240" s="6">
        <f t="shared" si="53"/>
        <v>2316.3231000000001</v>
      </c>
      <c r="F240" s="6">
        <v>541</v>
      </c>
      <c r="G240" s="15">
        <f t="shared" si="55"/>
        <v>208992.83307891976</v>
      </c>
      <c r="H240" s="15">
        <f t="shared" si="54"/>
        <v>1775.3231000000001</v>
      </c>
      <c r="I240" s="31"/>
      <c r="J240" s="16"/>
      <c r="K240" s="15">
        <f t="shared" si="56"/>
        <v>1480.3659009756818</v>
      </c>
    </row>
    <row r="241" spans="2:11" s="2" customFormat="1" ht="12.75" customHeight="1" x14ac:dyDescent="0.25">
      <c r="B241" s="2" t="s">
        <v>19</v>
      </c>
      <c r="C241" s="6">
        <v>27807</v>
      </c>
      <c r="D241" s="6">
        <v>6500</v>
      </c>
      <c r="E241" s="6">
        <f t="shared" si="53"/>
        <v>2316.3231000000001</v>
      </c>
      <c r="F241" s="6">
        <v>541</v>
      </c>
      <c r="G241" s="15">
        <f t="shared" si="55"/>
        <v>210768.15617891977</v>
      </c>
      <c r="H241" s="15">
        <f t="shared" si="54"/>
        <v>1775.3231000000001</v>
      </c>
      <c r="I241" s="31"/>
      <c r="J241" s="16"/>
      <c r="K241" s="15">
        <f t="shared" si="56"/>
        <v>1492.9411062673485</v>
      </c>
    </row>
    <row r="242" spans="2:11" s="2" customFormat="1" ht="12.75" customHeight="1" x14ac:dyDescent="0.25">
      <c r="B242" s="2" t="s">
        <v>20</v>
      </c>
      <c r="C242" s="6">
        <v>29558</v>
      </c>
      <c r="D242" s="6">
        <v>6500</v>
      </c>
      <c r="E242" s="6">
        <f t="shared" si="53"/>
        <v>2462.1813999999999</v>
      </c>
      <c r="F242" s="6">
        <v>541</v>
      </c>
      <c r="G242" s="15">
        <f t="shared" si="55"/>
        <v>212543.47927891978</v>
      </c>
      <c r="H242" s="15">
        <f t="shared" si="54"/>
        <v>1921.1813999999999</v>
      </c>
      <c r="I242" s="31"/>
      <c r="J242" s="16"/>
      <c r="K242" s="15">
        <f t="shared" si="56"/>
        <v>1505.5163115590153</v>
      </c>
    </row>
    <row r="243" spans="2:11" s="2" customFormat="1" ht="12.75" customHeight="1" x14ac:dyDescent="0.25">
      <c r="B243" s="2" t="s">
        <v>21</v>
      </c>
      <c r="C243" s="6">
        <v>29558</v>
      </c>
      <c r="D243" s="6">
        <v>6500</v>
      </c>
      <c r="E243" s="6">
        <f t="shared" si="53"/>
        <v>2462.1813999999999</v>
      </c>
      <c r="F243" s="6">
        <v>541</v>
      </c>
      <c r="G243" s="15">
        <f t="shared" si="55"/>
        <v>214464.66067891978</v>
      </c>
      <c r="H243" s="15">
        <f t="shared" si="54"/>
        <v>1921.1813999999999</v>
      </c>
      <c r="I243" s="31"/>
      <c r="J243" s="16"/>
      <c r="K243" s="15">
        <f t="shared" si="56"/>
        <v>1519.1246798090153</v>
      </c>
    </row>
    <row r="244" spans="2:11" s="2" customFormat="1" ht="12.75" customHeight="1" x14ac:dyDescent="0.25">
      <c r="B244" s="7" t="s">
        <v>22</v>
      </c>
      <c r="C244" s="8">
        <f>SUM(C232:C243)</f>
        <v>334944</v>
      </c>
      <c r="D244" s="9" t="s">
        <v>23</v>
      </c>
      <c r="E244" s="8">
        <f>SUM(E232:E243)</f>
        <v>27900.835200000005</v>
      </c>
      <c r="F244" s="8">
        <f>SUM(F232:F243)</f>
        <v>6492</v>
      </c>
      <c r="G244" s="30">
        <f>SUM(G232:G243)</f>
        <v>2454986.9208470373</v>
      </c>
      <c r="H244" s="30">
        <f>SUM(H232:H243)</f>
        <v>21408.835200000001</v>
      </c>
      <c r="I244" s="38">
        <f>H230/12</f>
        <v>7.0833333333333338E-3</v>
      </c>
      <c r="J244" s="23"/>
      <c r="K244" s="30">
        <f>SUM(K232:K243)</f>
        <v>17389.490689333175</v>
      </c>
    </row>
    <row r="245" spans="2:11" s="2" customFormat="1" ht="12.75" customHeight="1" x14ac:dyDescent="0.25">
      <c r="G245" s="15"/>
      <c r="H245" s="15"/>
      <c r="I245" s="31"/>
      <c r="J245" s="16"/>
      <c r="K245" s="15"/>
    </row>
    <row r="246" spans="2:11" s="2" customFormat="1" ht="12.75" customHeight="1" x14ac:dyDescent="0.25">
      <c r="B246" s="2" t="s">
        <v>24</v>
      </c>
      <c r="C246" s="73">
        <f>G244*I244</f>
        <v>17389.490689333183</v>
      </c>
      <c r="F246" s="2" t="s">
        <v>25</v>
      </c>
      <c r="G246" s="73">
        <f>$C246+$H244</f>
        <v>38798.32588933318</v>
      </c>
      <c r="H246" s="15"/>
      <c r="I246" s="15">
        <f>SUM($I$14,$G$33,$G$53,$G$73,$G$93,$G$112,$G$131,$G$150,$G$169,$G$188,$G$207,$G$227,$G$246)</f>
        <v>233775.33276825288</v>
      </c>
      <c r="J246" s="143" t="str">
        <f>IF($K244=$C246,"Intt OK","Intt CHECK IT")</f>
        <v>Intt OK</v>
      </c>
      <c r="K246" s="15"/>
    </row>
    <row r="247" spans="2:11" ht="12.75" customHeight="1" x14ac:dyDescent="0.25">
      <c r="I247" s="135" t="str">
        <f>IF($I246=$G251,"OK","CHECK IT")</f>
        <v>OK</v>
      </c>
    </row>
    <row r="248" spans="2:11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66" t="s">
        <v>4</v>
      </c>
      <c r="H248" s="137" t="s">
        <v>48</v>
      </c>
      <c r="I248" s="31"/>
      <c r="J248" s="20"/>
      <c r="K248" s="15"/>
    </row>
    <row r="249" spans="2:11" s="2" customFormat="1" ht="12.75" customHeight="1" x14ac:dyDescent="0.25">
      <c r="B249" s="439" t="s">
        <v>154</v>
      </c>
      <c r="C249" s="439"/>
      <c r="D249" s="439"/>
      <c r="E249" s="439" t="s">
        <v>155</v>
      </c>
      <c r="F249" s="439"/>
      <c r="G249" s="67" t="s">
        <v>54</v>
      </c>
      <c r="H249" s="56">
        <v>8.5000000000000006E-2</v>
      </c>
      <c r="I249" s="32"/>
      <c r="J249" s="26"/>
      <c r="K249" s="15"/>
    </row>
    <row r="250" spans="2:11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68" t="s">
        <v>14</v>
      </c>
      <c r="H250" s="66" t="s">
        <v>15</v>
      </c>
      <c r="I250" s="33" t="s">
        <v>16</v>
      </c>
      <c r="J250" s="17"/>
      <c r="K250" s="15"/>
    </row>
    <row r="251" spans="2:11" s="2" customFormat="1" ht="12.75" customHeight="1" x14ac:dyDescent="0.25">
      <c r="B251" s="2" t="s">
        <v>27</v>
      </c>
      <c r="C251" s="6">
        <v>29558</v>
      </c>
      <c r="D251" s="6">
        <v>6500</v>
      </c>
      <c r="E251" s="6">
        <f t="shared" ref="E251:E263" si="57">$C251*8.33%</f>
        <v>2462.1813999999999</v>
      </c>
      <c r="F251" s="6">
        <v>541</v>
      </c>
      <c r="G251" s="15">
        <f>$G$14+$G$33+$G$53+$G$73+$G$93+$G$112+$G$131+$G$150+$G$169+$G$188+$G$207+$G$227+$G$246</f>
        <v>233775.33276825288</v>
      </c>
      <c r="H251" s="15">
        <f t="shared" ref="H251:H263" si="58">$E251-$F251</f>
        <v>1921.1813999999999</v>
      </c>
      <c r="I251" s="31"/>
      <c r="J251" s="16"/>
      <c r="K251" s="15">
        <f>(G251)*($H$249/12)</f>
        <v>1655.908607108458</v>
      </c>
    </row>
    <row r="252" spans="2:11" s="2" customFormat="1" ht="12.75" customHeight="1" x14ac:dyDescent="0.25">
      <c r="B252" s="2" t="s">
        <v>28</v>
      </c>
      <c r="C252" s="6">
        <v>29558</v>
      </c>
      <c r="D252" s="6">
        <v>6500</v>
      </c>
      <c r="E252" s="6">
        <f t="shared" si="57"/>
        <v>2462.1813999999999</v>
      </c>
      <c r="F252" s="6">
        <v>541</v>
      </c>
      <c r="G252" s="15">
        <f t="shared" ref="G252:G263" si="59">$G251+$H251</f>
        <v>235696.51416825288</v>
      </c>
      <c r="H252" s="15">
        <f t="shared" si="58"/>
        <v>1921.1813999999999</v>
      </c>
      <c r="I252" s="31"/>
      <c r="J252" s="16"/>
      <c r="K252" s="15">
        <f t="shared" ref="K252:K263" si="60">(G252)*($H$249/12)</f>
        <v>1669.516975358458</v>
      </c>
    </row>
    <row r="253" spans="2:11" s="2" customFormat="1" ht="12.75" customHeight="1" x14ac:dyDescent="0.25">
      <c r="B253" s="2" t="s">
        <v>29</v>
      </c>
      <c r="C253" s="6">
        <v>29558</v>
      </c>
      <c r="D253" s="6">
        <v>6500</v>
      </c>
      <c r="E253" s="6">
        <f t="shared" si="57"/>
        <v>2462.1813999999999</v>
      </c>
      <c r="F253" s="6">
        <v>541</v>
      </c>
      <c r="G253" s="15">
        <f t="shared" si="59"/>
        <v>237617.69556825288</v>
      </c>
      <c r="H253" s="15">
        <f t="shared" si="58"/>
        <v>1921.1813999999999</v>
      </c>
      <c r="I253" s="31"/>
      <c r="J253" s="16"/>
      <c r="K253" s="15">
        <f t="shared" si="60"/>
        <v>1683.125343608458</v>
      </c>
    </row>
    <row r="254" spans="2:11" s="2" customFormat="1" ht="12.75" customHeight="1" x14ac:dyDescent="0.25">
      <c r="B254" s="2" t="s">
        <v>30</v>
      </c>
      <c r="C254" s="6">
        <v>30933</v>
      </c>
      <c r="D254" s="6">
        <v>6500</v>
      </c>
      <c r="E254" s="6">
        <f t="shared" si="57"/>
        <v>2576.7188999999998</v>
      </c>
      <c r="F254" s="6">
        <v>541</v>
      </c>
      <c r="G254" s="15">
        <f t="shared" si="59"/>
        <v>239538.87696825288</v>
      </c>
      <c r="H254" s="15">
        <f t="shared" si="58"/>
        <v>2035.7188999999998</v>
      </c>
      <c r="I254" s="31"/>
      <c r="J254" s="16"/>
      <c r="K254" s="15">
        <f t="shared" si="60"/>
        <v>1696.733711858458</v>
      </c>
    </row>
    <row r="255" spans="2:11" s="2" customFormat="1" ht="12.75" customHeight="1" x14ac:dyDescent="0.25">
      <c r="B255" s="2" t="s">
        <v>119</v>
      </c>
      <c r="C255" s="6">
        <v>3240</v>
      </c>
      <c r="D255" s="6">
        <v>6500</v>
      </c>
      <c r="E255" s="6">
        <f t="shared" si="57"/>
        <v>269.892</v>
      </c>
      <c r="F255" s="6">
        <v>0</v>
      </c>
      <c r="G255" s="15">
        <f t="shared" si="59"/>
        <v>241574.59586825289</v>
      </c>
      <c r="H255" s="15">
        <f t="shared" si="58"/>
        <v>269.892</v>
      </c>
      <c r="I255" s="31"/>
      <c r="J255" s="16"/>
      <c r="K255" s="15">
        <f t="shared" ref="K255" si="61">(G255)*($H$249/12)</f>
        <v>1711.1533874001248</v>
      </c>
    </row>
    <row r="256" spans="2:11" s="2" customFormat="1" ht="12.75" customHeight="1" x14ac:dyDescent="0.25">
      <c r="B256" s="2" t="s">
        <v>31</v>
      </c>
      <c r="C256" s="6">
        <v>30933</v>
      </c>
      <c r="D256" s="6">
        <v>6500</v>
      </c>
      <c r="E256" s="6">
        <f t="shared" si="57"/>
        <v>2576.7188999999998</v>
      </c>
      <c r="F256" s="6">
        <v>541</v>
      </c>
      <c r="G256" s="15">
        <f t="shared" si="59"/>
        <v>241844.48786825288</v>
      </c>
      <c r="H256" s="15">
        <f t="shared" si="58"/>
        <v>2035.7188999999998</v>
      </c>
      <c r="I256" s="31"/>
      <c r="J256" s="16"/>
      <c r="K256" s="15">
        <f t="shared" si="60"/>
        <v>1713.0651224001247</v>
      </c>
    </row>
    <row r="257" spans="1:11" s="2" customFormat="1" ht="12.75" customHeight="1" x14ac:dyDescent="0.25">
      <c r="B257" s="2" t="s">
        <v>32</v>
      </c>
      <c r="C257" s="6">
        <v>30933</v>
      </c>
      <c r="D257" s="6">
        <v>6500</v>
      </c>
      <c r="E257" s="6">
        <f t="shared" si="57"/>
        <v>2576.7188999999998</v>
      </c>
      <c r="F257" s="6">
        <v>541</v>
      </c>
      <c r="G257" s="15">
        <f t="shared" si="59"/>
        <v>243880.20676825289</v>
      </c>
      <c r="H257" s="15">
        <f t="shared" si="58"/>
        <v>2035.7188999999998</v>
      </c>
      <c r="I257" s="31"/>
      <c r="J257" s="16"/>
      <c r="K257" s="15">
        <f t="shared" si="60"/>
        <v>1727.4847979417914</v>
      </c>
    </row>
    <row r="258" spans="1:11" s="2" customFormat="1" ht="12.75" customHeight="1" x14ac:dyDescent="0.25">
      <c r="B258" s="2" t="s">
        <v>33</v>
      </c>
      <c r="C258" s="6">
        <v>30933</v>
      </c>
      <c r="D258" s="6">
        <v>6500</v>
      </c>
      <c r="E258" s="6">
        <f t="shared" si="57"/>
        <v>2576.7188999999998</v>
      </c>
      <c r="F258" s="6">
        <v>541</v>
      </c>
      <c r="G258" s="15">
        <f t="shared" si="59"/>
        <v>245915.92566825289</v>
      </c>
      <c r="H258" s="15">
        <f t="shared" si="58"/>
        <v>2035.7188999999998</v>
      </c>
      <c r="I258" s="31"/>
      <c r="J258" s="16"/>
      <c r="K258" s="15">
        <f t="shared" si="60"/>
        <v>1741.9044734834581</v>
      </c>
    </row>
    <row r="259" spans="1:11" s="2" customFormat="1" ht="12.75" customHeight="1" x14ac:dyDescent="0.25">
      <c r="B259" s="2" t="s">
        <v>17</v>
      </c>
      <c r="C259" s="6">
        <v>30933</v>
      </c>
      <c r="D259" s="6">
        <v>6500</v>
      </c>
      <c r="E259" s="6">
        <f t="shared" si="57"/>
        <v>2576.7188999999998</v>
      </c>
      <c r="F259" s="6">
        <v>541</v>
      </c>
      <c r="G259" s="15">
        <f t="shared" si="59"/>
        <v>247951.6445682529</v>
      </c>
      <c r="H259" s="15">
        <f t="shared" si="58"/>
        <v>2035.7188999999998</v>
      </c>
      <c r="I259" s="31"/>
      <c r="J259" s="16"/>
      <c r="K259" s="15">
        <f t="shared" si="60"/>
        <v>1756.3241490251248</v>
      </c>
    </row>
    <row r="260" spans="1:11" s="2" customFormat="1" ht="12.75" customHeight="1" x14ac:dyDescent="0.25">
      <c r="B260" s="2" t="s">
        <v>18</v>
      </c>
      <c r="C260" s="6">
        <v>32307</v>
      </c>
      <c r="D260" s="6">
        <v>6500</v>
      </c>
      <c r="E260" s="6">
        <f t="shared" si="57"/>
        <v>2691.1731</v>
      </c>
      <c r="F260" s="6">
        <v>541</v>
      </c>
      <c r="G260" s="15">
        <f t="shared" si="59"/>
        <v>249987.36346825291</v>
      </c>
      <c r="H260" s="15">
        <f t="shared" si="58"/>
        <v>2150.1731</v>
      </c>
      <c r="I260" s="31"/>
      <c r="J260" s="16"/>
      <c r="K260" s="15">
        <f t="shared" si="60"/>
        <v>1770.7438245667915</v>
      </c>
    </row>
    <row r="261" spans="1:11" s="2" customFormat="1" ht="12.75" customHeight="1" x14ac:dyDescent="0.25">
      <c r="B261" s="2" t="s">
        <v>19</v>
      </c>
      <c r="C261" s="6">
        <v>32307</v>
      </c>
      <c r="D261" s="6">
        <v>6500</v>
      </c>
      <c r="E261" s="6">
        <f t="shared" si="57"/>
        <v>2691.1731</v>
      </c>
      <c r="F261" s="6">
        <v>541</v>
      </c>
      <c r="G261" s="15">
        <f t="shared" si="59"/>
        <v>252137.53656825289</v>
      </c>
      <c r="H261" s="15">
        <f t="shared" si="58"/>
        <v>2150.1731</v>
      </c>
      <c r="I261" s="31"/>
      <c r="J261" s="16"/>
      <c r="K261" s="15">
        <f t="shared" si="60"/>
        <v>1785.9742173584582</v>
      </c>
    </row>
    <row r="262" spans="1:11" s="2" customFormat="1" ht="12.75" customHeight="1" x14ac:dyDescent="0.25">
      <c r="B262" s="2" t="s">
        <v>20</v>
      </c>
      <c r="C262" s="6">
        <v>33100</v>
      </c>
      <c r="D262" s="6">
        <v>6500</v>
      </c>
      <c r="E262" s="6">
        <f t="shared" si="57"/>
        <v>2757.23</v>
      </c>
      <c r="F262" s="6">
        <v>541</v>
      </c>
      <c r="G262" s="15">
        <f t="shared" si="59"/>
        <v>254287.70966825291</v>
      </c>
      <c r="H262" s="15">
        <f t="shared" si="58"/>
        <v>2216.23</v>
      </c>
      <c r="I262" s="31"/>
      <c r="J262" s="16"/>
      <c r="K262" s="15">
        <f t="shared" si="60"/>
        <v>1801.2046101501248</v>
      </c>
    </row>
    <row r="263" spans="1:11" s="2" customFormat="1" ht="12.75" customHeight="1" x14ac:dyDescent="0.25">
      <c r="B263" s="2" t="s">
        <v>21</v>
      </c>
      <c r="C263" s="6">
        <v>33311</v>
      </c>
      <c r="D263" s="6">
        <v>6500</v>
      </c>
      <c r="E263" s="6">
        <f t="shared" si="57"/>
        <v>2774.8063000000002</v>
      </c>
      <c r="F263" s="6">
        <v>541</v>
      </c>
      <c r="G263" s="15">
        <f t="shared" si="59"/>
        <v>256503.93966825292</v>
      </c>
      <c r="H263" s="15">
        <f t="shared" si="58"/>
        <v>2233.8063000000002</v>
      </c>
      <c r="I263" s="31"/>
      <c r="J263" s="16"/>
      <c r="K263" s="15">
        <f t="shared" si="60"/>
        <v>1816.9029059834584</v>
      </c>
    </row>
    <row r="264" spans="1:11" s="2" customFormat="1" ht="12.75" customHeight="1" x14ac:dyDescent="0.25">
      <c r="B264" s="7" t="s">
        <v>22</v>
      </c>
      <c r="C264" s="8">
        <f>SUM(C251:C263)</f>
        <v>377604</v>
      </c>
      <c r="D264" s="9" t="s">
        <v>23</v>
      </c>
      <c r="E264" s="8">
        <f>SUM(E251:E263)</f>
        <v>31454.413199999999</v>
      </c>
      <c r="F264" s="8">
        <f>SUM(F251:F263)</f>
        <v>6492</v>
      </c>
      <c r="G264" s="30">
        <f>SUM(G251:G263)</f>
        <v>3180711.8295872882</v>
      </c>
      <c r="H264" s="30">
        <f>SUM(H251:H263)</f>
        <v>24962.413199999999</v>
      </c>
      <c r="I264" s="38">
        <f>H249/12</f>
        <v>7.0833333333333338E-3</v>
      </c>
      <c r="J264" s="23"/>
      <c r="K264" s="30">
        <f>SUM(K251:K263)</f>
        <v>22530.042126243286</v>
      </c>
    </row>
    <row r="265" spans="1:11" s="2" customFormat="1" ht="12.75" customHeight="1" x14ac:dyDescent="0.25">
      <c r="G265" s="15"/>
      <c r="H265" s="15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73">
        <f>G264*I264</f>
        <v>22530.042126243294</v>
      </c>
      <c r="F266" s="2" t="s">
        <v>25</v>
      </c>
      <c r="G266" s="73">
        <f>$C266+$H264</f>
        <v>47492.455326243289</v>
      </c>
      <c r="H266" s="15"/>
      <c r="I266" s="15">
        <f>SUM($I$14,$G$33,$G$53,$G$73,$G$93,$G$112,$G$131,$G$150,$G$169,$G$188,$G$207,$G$227,$G$246,$G$266)</f>
        <v>281267.78809449618</v>
      </c>
      <c r="J266" s="143" t="str">
        <f>IF($K264=$C266,"Intt OK","Intt CHECK IT")</f>
        <v>Intt OK</v>
      </c>
      <c r="K266" s="15"/>
    </row>
    <row r="267" spans="1:11" ht="12.75" customHeight="1" x14ac:dyDescent="0.25">
      <c r="I267" s="135" t="str">
        <f>IF($I266=$G271,"OK","CHECK IT")</f>
        <v>OK</v>
      </c>
    </row>
    <row r="268" spans="1:1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66" t="s">
        <v>4</v>
      </c>
      <c r="H268" s="137" t="s">
        <v>49</v>
      </c>
      <c r="I268" s="31"/>
      <c r="J268" s="2"/>
    </row>
    <row r="269" spans="1:11" ht="12.75" customHeight="1" x14ac:dyDescent="0.25">
      <c r="A269" s="2"/>
      <c r="B269" s="439" t="s">
        <v>154</v>
      </c>
      <c r="C269" s="439"/>
      <c r="D269" s="439"/>
      <c r="E269" s="439" t="s">
        <v>155</v>
      </c>
      <c r="F269" s="439"/>
      <c r="G269" s="67" t="s">
        <v>54</v>
      </c>
      <c r="H269" s="70" t="s">
        <v>45</v>
      </c>
      <c r="I269" s="45"/>
      <c r="J269" s="2"/>
    </row>
    <row r="270" spans="1:1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68" t="s">
        <v>14</v>
      </c>
      <c r="H270" s="66" t="s">
        <v>15</v>
      </c>
      <c r="I270" s="3" t="s">
        <v>16</v>
      </c>
      <c r="J270" s="2"/>
    </row>
    <row r="271" spans="1:11" ht="12.75" customHeight="1" x14ac:dyDescent="0.25">
      <c r="A271" s="2"/>
      <c r="B271" s="2" t="s">
        <v>27</v>
      </c>
      <c r="C271" s="6">
        <v>34729</v>
      </c>
      <c r="D271" s="6">
        <v>6500</v>
      </c>
      <c r="E271" s="6">
        <f t="shared" ref="E271:E283" si="62">$C271*8.33%</f>
        <v>2892.9256999999998</v>
      </c>
      <c r="F271" s="6">
        <v>541</v>
      </c>
      <c r="G271" s="15">
        <f>$G$14+$G$33+$G$53+$G$73+$G$93+$G$112+$G$131+$G$150+$G$169+$G$188+$G$207+$G$227+$G$246+$G$266</f>
        <v>281267.78809449618</v>
      </c>
      <c r="H271" s="15">
        <f t="shared" ref="H271:H283" si="63">$E271-$F271</f>
        <v>2351.9256999999998</v>
      </c>
      <c r="I271" s="31"/>
      <c r="K271" s="15">
        <f>(G271)*($H$269/12)</f>
        <v>1992.3134990026815</v>
      </c>
    </row>
    <row r="272" spans="1:11" ht="12.75" customHeight="1" x14ac:dyDescent="0.25">
      <c r="A272" s="2"/>
      <c r="B272" s="2" t="s">
        <v>28</v>
      </c>
      <c r="C272" s="6">
        <v>44138</v>
      </c>
      <c r="D272" s="6">
        <v>6500</v>
      </c>
      <c r="E272" s="6">
        <f t="shared" si="62"/>
        <v>3676.6954000000001</v>
      </c>
      <c r="F272" s="6">
        <v>541</v>
      </c>
      <c r="G272" s="15">
        <f t="shared" ref="G272:G283" si="64">$G271+$H271</f>
        <v>283619.7137944962</v>
      </c>
      <c r="H272" s="15">
        <f t="shared" si="63"/>
        <v>3135.6954000000001</v>
      </c>
      <c r="I272" s="31"/>
      <c r="K272" s="15">
        <f t="shared" ref="K272:K283" si="65">(G272)*($H$269/12)</f>
        <v>2008.972972711015</v>
      </c>
    </row>
    <row r="273" spans="1:11" ht="12.75" customHeight="1" x14ac:dyDescent="0.25">
      <c r="A273" s="2"/>
      <c r="B273" s="2" t="s">
        <v>119</v>
      </c>
      <c r="C273" s="6">
        <v>34266</v>
      </c>
      <c r="D273" s="6">
        <v>6500</v>
      </c>
      <c r="E273" s="6">
        <f t="shared" si="62"/>
        <v>2854.3577999999998</v>
      </c>
      <c r="F273" s="6">
        <v>0</v>
      </c>
      <c r="G273" s="15">
        <f t="shared" si="64"/>
        <v>286755.40919449623</v>
      </c>
      <c r="H273" s="15">
        <f t="shared" si="63"/>
        <v>2854.3577999999998</v>
      </c>
      <c r="I273" s="31"/>
      <c r="K273" s="15">
        <f t="shared" si="65"/>
        <v>2031.1841484610152</v>
      </c>
    </row>
    <row r="274" spans="1:11" ht="12.75" customHeight="1" x14ac:dyDescent="0.25">
      <c r="A274" s="2"/>
      <c r="B274" s="2" t="s">
        <v>29</v>
      </c>
      <c r="C274" s="6">
        <v>0</v>
      </c>
      <c r="D274" s="6">
        <v>0</v>
      </c>
      <c r="E274" s="6">
        <f t="shared" si="62"/>
        <v>0</v>
      </c>
      <c r="F274" s="6">
        <v>0</v>
      </c>
      <c r="G274" s="15">
        <f t="shared" si="64"/>
        <v>289609.76699449623</v>
      </c>
      <c r="H274" s="15">
        <f t="shared" si="63"/>
        <v>0</v>
      </c>
      <c r="I274" s="31"/>
      <c r="K274" s="15">
        <f t="shared" si="65"/>
        <v>2051.4025162110152</v>
      </c>
    </row>
    <row r="275" spans="1:11" ht="12.75" customHeight="1" x14ac:dyDescent="0.25">
      <c r="A275" s="2"/>
      <c r="B275" s="2" t="s">
        <v>30</v>
      </c>
      <c r="C275" s="6">
        <v>0</v>
      </c>
      <c r="D275" s="6">
        <v>0</v>
      </c>
      <c r="E275" s="6">
        <f t="shared" si="62"/>
        <v>0</v>
      </c>
      <c r="F275" s="6">
        <v>0</v>
      </c>
      <c r="G275" s="15">
        <f t="shared" si="64"/>
        <v>289609.76699449623</v>
      </c>
      <c r="H275" s="15">
        <f t="shared" si="63"/>
        <v>0</v>
      </c>
      <c r="I275" s="31"/>
      <c r="K275" s="15">
        <f t="shared" si="65"/>
        <v>2051.4025162110152</v>
      </c>
    </row>
    <row r="276" spans="1:11" ht="12.75" customHeight="1" x14ac:dyDescent="0.25">
      <c r="A276" s="2"/>
      <c r="B276" s="2" t="s">
        <v>31</v>
      </c>
      <c r="C276" s="6">
        <v>0</v>
      </c>
      <c r="D276" s="6">
        <v>0</v>
      </c>
      <c r="E276" s="6">
        <f t="shared" si="62"/>
        <v>0</v>
      </c>
      <c r="F276" s="6">
        <v>0</v>
      </c>
      <c r="G276" s="15">
        <f t="shared" si="64"/>
        <v>289609.76699449623</v>
      </c>
      <c r="H276" s="15">
        <f t="shared" si="63"/>
        <v>0</v>
      </c>
      <c r="I276" s="31"/>
      <c r="K276" s="15">
        <f t="shared" si="65"/>
        <v>2051.4025162110152</v>
      </c>
    </row>
    <row r="277" spans="1:11" ht="12.75" customHeight="1" x14ac:dyDescent="0.25">
      <c r="A277" s="2"/>
      <c r="B277" s="2" t="s">
        <v>32</v>
      </c>
      <c r="C277" s="6">
        <v>0</v>
      </c>
      <c r="D277" s="6">
        <v>0</v>
      </c>
      <c r="E277" s="6">
        <f t="shared" si="62"/>
        <v>0</v>
      </c>
      <c r="F277" s="6">
        <v>0</v>
      </c>
      <c r="G277" s="15">
        <f t="shared" si="64"/>
        <v>289609.76699449623</v>
      </c>
      <c r="H277" s="15">
        <f t="shared" si="63"/>
        <v>0</v>
      </c>
      <c r="I277" s="31"/>
      <c r="K277" s="15">
        <f t="shared" si="65"/>
        <v>2051.4025162110152</v>
      </c>
    </row>
    <row r="278" spans="1:11" ht="12.75" customHeight="1" x14ac:dyDescent="0.25">
      <c r="A278" s="2"/>
      <c r="B278" s="2" t="s">
        <v>33</v>
      </c>
      <c r="C278" s="6">
        <v>0</v>
      </c>
      <c r="D278" s="6">
        <v>0</v>
      </c>
      <c r="E278" s="6">
        <f t="shared" si="62"/>
        <v>0</v>
      </c>
      <c r="F278" s="6">
        <v>0</v>
      </c>
      <c r="G278" s="15">
        <f t="shared" si="64"/>
        <v>289609.76699449623</v>
      </c>
      <c r="H278" s="15">
        <f t="shared" si="63"/>
        <v>0</v>
      </c>
      <c r="I278" s="31"/>
      <c r="K278" s="15">
        <f t="shared" si="65"/>
        <v>2051.4025162110152</v>
      </c>
    </row>
    <row r="279" spans="1:11" ht="12.75" customHeight="1" x14ac:dyDescent="0.25">
      <c r="A279" s="2"/>
      <c r="B279" s="2" t="s">
        <v>17</v>
      </c>
      <c r="C279" s="6">
        <v>0</v>
      </c>
      <c r="D279" s="6">
        <v>0</v>
      </c>
      <c r="E279" s="6">
        <f t="shared" si="62"/>
        <v>0</v>
      </c>
      <c r="F279" s="6">
        <v>0</v>
      </c>
      <c r="G279" s="15">
        <f t="shared" si="64"/>
        <v>289609.76699449623</v>
      </c>
      <c r="H279" s="15">
        <f t="shared" si="63"/>
        <v>0</v>
      </c>
      <c r="I279" s="31"/>
      <c r="K279" s="15">
        <f t="shared" si="65"/>
        <v>2051.4025162110152</v>
      </c>
    </row>
    <row r="280" spans="1:11" ht="12.75" customHeight="1" x14ac:dyDescent="0.25">
      <c r="A280" s="2"/>
      <c r="B280" s="2" t="s">
        <v>18</v>
      </c>
      <c r="C280" s="6">
        <v>0</v>
      </c>
      <c r="D280" s="6">
        <v>0</v>
      </c>
      <c r="E280" s="6">
        <f t="shared" si="62"/>
        <v>0</v>
      </c>
      <c r="F280" s="6">
        <v>0</v>
      </c>
      <c r="G280" s="15">
        <f t="shared" si="64"/>
        <v>289609.76699449623</v>
      </c>
      <c r="H280" s="15">
        <f t="shared" si="63"/>
        <v>0</v>
      </c>
      <c r="I280" s="31"/>
      <c r="K280" s="15">
        <f t="shared" si="65"/>
        <v>2051.4025162110152</v>
      </c>
    </row>
    <row r="281" spans="1:11" ht="12.75" customHeight="1" x14ac:dyDescent="0.25">
      <c r="A281" s="2"/>
      <c r="B281" s="2" t="s">
        <v>19</v>
      </c>
      <c r="C281" s="6">
        <v>0</v>
      </c>
      <c r="D281" s="6">
        <v>0</v>
      </c>
      <c r="E281" s="6">
        <f t="shared" si="62"/>
        <v>0</v>
      </c>
      <c r="F281" s="6">
        <v>0</v>
      </c>
      <c r="G281" s="15">
        <f t="shared" si="64"/>
        <v>289609.76699449623</v>
      </c>
      <c r="H281" s="15">
        <f t="shared" si="63"/>
        <v>0</v>
      </c>
      <c r="I281" s="31"/>
      <c r="K281" s="15">
        <f t="shared" si="65"/>
        <v>2051.4025162110152</v>
      </c>
    </row>
    <row r="282" spans="1:11" ht="12.75" customHeight="1" x14ac:dyDescent="0.25">
      <c r="A282" s="2"/>
      <c r="B282" s="2" t="s">
        <v>20</v>
      </c>
      <c r="C282" s="6">
        <v>0</v>
      </c>
      <c r="D282" s="6">
        <v>0</v>
      </c>
      <c r="E282" s="6">
        <f t="shared" si="62"/>
        <v>0</v>
      </c>
      <c r="F282" s="6">
        <v>0</v>
      </c>
      <c r="G282" s="15">
        <f t="shared" si="64"/>
        <v>289609.76699449623</v>
      </c>
      <c r="H282" s="15">
        <f t="shared" si="63"/>
        <v>0</v>
      </c>
      <c r="I282" s="31"/>
      <c r="K282" s="15">
        <f t="shared" si="65"/>
        <v>2051.4025162110152</v>
      </c>
    </row>
    <row r="283" spans="1:11" ht="12.75" customHeight="1" x14ac:dyDescent="0.25">
      <c r="A283" s="2"/>
      <c r="B283" s="2" t="s">
        <v>21</v>
      </c>
      <c r="C283" s="6">
        <v>0</v>
      </c>
      <c r="D283" s="6">
        <v>0</v>
      </c>
      <c r="E283" s="6">
        <f t="shared" si="62"/>
        <v>0</v>
      </c>
      <c r="F283" s="6">
        <v>0</v>
      </c>
      <c r="G283" s="15">
        <f t="shared" si="64"/>
        <v>289609.76699449623</v>
      </c>
      <c r="H283" s="15">
        <f t="shared" si="63"/>
        <v>0</v>
      </c>
      <c r="K283" s="15">
        <f t="shared" si="65"/>
        <v>2051.4025162110152</v>
      </c>
    </row>
    <row r="284" spans="1:11" ht="12.75" customHeight="1" x14ac:dyDescent="0.25">
      <c r="A284" s="2"/>
      <c r="B284" s="7" t="s">
        <v>22</v>
      </c>
      <c r="C284" s="8">
        <f>SUM(C271:C283)</f>
        <v>113133</v>
      </c>
      <c r="D284" s="9" t="s">
        <v>23</v>
      </c>
      <c r="E284" s="8">
        <f>SUM(E271:E283)</f>
        <v>9423.9789000000001</v>
      </c>
      <c r="F284" s="8">
        <f>SUM(F271:F283)</f>
        <v>1082</v>
      </c>
      <c r="G284" s="30">
        <f>SUM(G271:G283)</f>
        <v>3747740.5810284517</v>
      </c>
      <c r="H284" s="30">
        <f>SUM(H271:H283)</f>
        <v>8341.9789000000001</v>
      </c>
      <c r="I284" s="38">
        <f>H269/12</f>
        <v>7.0833333333333338E-3</v>
      </c>
      <c r="J284" s="23"/>
      <c r="K284" s="30">
        <f>SUM(K271:K283)</f>
        <v>26546.495782284866</v>
      </c>
    </row>
    <row r="285" spans="1:11" ht="12.7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K285" s="15"/>
    </row>
    <row r="286" spans="1:11" ht="12.75" customHeight="1" x14ac:dyDescent="0.25">
      <c r="A286" s="2"/>
      <c r="B286" s="2" t="s">
        <v>24</v>
      </c>
      <c r="C286" s="10">
        <f>G284*I284</f>
        <v>26546.495782284866</v>
      </c>
      <c r="D286" s="2"/>
      <c r="E286" s="2"/>
      <c r="F286" s="2" t="s">
        <v>25</v>
      </c>
      <c r="G286" s="73">
        <f>$C286+$H284</f>
        <v>34888.474682284868</v>
      </c>
      <c r="H286" s="15"/>
      <c r="I286" s="15">
        <f>SUM($I$14,$G$33,$G$53,$G$73,$G$93,$G$112,$G$131,$G$150,$G$169,$G$188,$G$207,$G$227,$G$246,$G$266,$G$286)</f>
        <v>316156.26277678105</v>
      </c>
      <c r="J286" s="143" t="str">
        <f>IF($K284=$C286,"Intt OK","Intt CHECK IT")</f>
        <v>Intt OK</v>
      </c>
      <c r="K286" s="15"/>
    </row>
    <row r="287" spans="1:11" ht="12.75" customHeight="1" x14ac:dyDescent="0.25">
      <c r="I287" s="135" t="str">
        <f>IF($I286=$G291,"OK","CHECK IT")</f>
        <v>OK</v>
      </c>
      <c r="J287" s="2"/>
    </row>
    <row r="288" spans="1:1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66" t="s">
        <v>4</v>
      </c>
      <c r="H288" s="137" t="s">
        <v>50</v>
      </c>
      <c r="I288" s="38"/>
      <c r="J288" s="2"/>
    </row>
    <row r="289" spans="1:11" ht="12.75" customHeight="1" x14ac:dyDescent="0.25">
      <c r="A289" s="2"/>
      <c r="B289" s="439" t="s">
        <v>154</v>
      </c>
      <c r="C289" s="439"/>
      <c r="D289" s="439"/>
      <c r="E289" s="439" t="s">
        <v>155</v>
      </c>
      <c r="F289" s="439"/>
      <c r="G289" s="67" t="s">
        <v>54</v>
      </c>
      <c r="H289" s="70" t="s">
        <v>40</v>
      </c>
      <c r="I289" s="45"/>
      <c r="J289" s="2"/>
    </row>
    <row r="290" spans="1:1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68" t="s">
        <v>14</v>
      </c>
      <c r="H290" s="66" t="s">
        <v>15</v>
      </c>
      <c r="I290" s="3" t="s">
        <v>16</v>
      </c>
      <c r="J290" s="2"/>
    </row>
    <row r="291" spans="1:11" ht="12.75" customHeight="1" x14ac:dyDescent="0.25">
      <c r="A291" s="2"/>
      <c r="B291" s="2" t="s">
        <v>27</v>
      </c>
      <c r="C291" s="6">
        <v>0</v>
      </c>
      <c r="D291" s="6">
        <v>0</v>
      </c>
      <c r="E291" s="6">
        <f t="shared" ref="E291:E303" si="66">$C291*8.33%</f>
        <v>0</v>
      </c>
      <c r="F291" s="6">
        <v>0</v>
      </c>
      <c r="G291" s="15">
        <f>$G$14+$G$33+$G$53+$G$73+$G$93+$G$112+$G$131+$G$150+$G$169+$G$188+$G$207+$G$227+$G$246+$G$266+$G$286</f>
        <v>316156.26277678105</v>
      </c>
      <c r="H291" s="15">
        <f t="shared" ref="H291:H303" si="67">$E291-$F291</f>
        <v>0</v>
      </c>
      <c r="I291" s="31"/>
      <c r="K291" s="15">
        <f>(G291)*($H$289/12)</f>
        <v>2502.90374698285</v>
      </c>
    </row>
    <row r="292" spans="1:11" ht="12.75" customHeight="1" x14ac:dyDescent="0.25">
      <c r="A292" s="2"/>
      <c r="B292" s="2" t="s">
        <v>119</v>
      </c>
      <c r="C292" s="6">
        <v>0</v>
      </c>
      <c r="D292" s="6">
        <v>0</v>
      </c>
      <c r="E292" s="6">
        <f t="shared" si="66"/>
        <v>0</v>
      </c>
      <c r="F292" s="6">
        <v>0</v>
      </c>
      <c r="G292" s="15">
        <f>$G$14+$G$33+$G$53+$G$73+$G$93+$G$112+$G$131+$G$150+$G$169+$G$188+$G$207+$G$227+$G$246+$G$266+$G$286</f>
        <v>316156.26277678105</v>
      </c>
      <c r="H292" s="15">
        <f t="shared" si="67"/>
        <v>0</v>
      </c>
      <c r="I292" s="31"/>
      <c r="K292" s="15">
        <f>(G292)*($H$289/12)</f>
        <v>2502.90374698285</v>
      </c>
    </row>
    <row r="293" spans="1:11" ht="12.75" customHeight="1" x14ac:dyDescent="0.25">
      <c r="A293" s="2"/>
      <c r="B293" s="2" t="s">
        <v>28</v>
      </c>
      <c r="C293" s="6">
        <v>0</v>
      </c>
      <c r="D293" s="6">
        <v>0</v>
      </c>
      <c r="E293" s="6">
        <f t="shared" si="66"/>
        <v>0</v>
      </c>
      <c r="F293" s="6">
        <v>0</v>
      </c>
      <c r="G293" s="15">
        <f>$G291+$H291</f>
        <v>316156.26277678105</v>
      </c>
      <c r="H293" s="15">
        <f t="shared" si="67"/>
        <v>0</v>
      </c>
      <c r="I293" s="31"/>
      <c r="K293" s="15">
        <f t="shared" ref="K293:K303" si="68">(G293)*($H$289/12)</f>
        <v>2502.90374698285</v>
      </c>
    </row>
    <row r="294" spans="1:11" ht="12.75" customHeight="1" x14ac:dyDescent="0.25">
      <c r="A294" s="2"/>
      <c r="B294" s="2" t="s">
        <v>29</v>
      </c>
      <c r="C294" s="6">
        <v>0</v>
      </c>
      <c r="D294" s="6">
        <v>0</v>
      </c>
      <c r="E294" s="6">
        <f t="shared" si="66"/>
        <v>0</v>
      </c>
      <c r="F294" s="6">
        <v>0</v>
      </c>
      <c r="G294" s="15">
        <f t="shared" ref="G294:G303" si="69">$G293+$H293</f>
        <v>316156.26277678105</v>
      </c>
      <c r="H294" s="15">
        <f t="shared" si="67"/>
        <v>0</v>
      </c>
      <c r="I294" s="31"/>
      <c r="K294" s="15">
        <f t="shared" si="68"/>
        <v>2502.90374698285</v>
      </c>
    </row>
    <row r="295" spans="1:11" ht="12.75" customHeight="1" x14ac:dyDescent="0.25">
      <c r="A295" s="2"/>
      <c r="B295" s="2" t="s">
        <v>30</v>
      </c>
      <c r="C295" s="6">
        <v>0</v>
      </c>
      <c r="D295" s="6">
        <v>0</v>
      </c>
      <c r="E295" s="6">
        <f t="shared" si="66"/>
        <v>0</v>
      </c>
      <c r="F295" s="6">
        <v>0</v>
      </c>
      <c r="G295" s="15">
        <f t="shared" si="69"/>
        <v>316156.26277678105</v>
      </c>
      <c r="H295" s="15">
        <f t="shared" si="67"/>
        <v>0</v>
      </c>
      <c r="I295" s="31"/>
      <c r="K295" s="15">
        <f t="shared" si="68"/>
        <v>2502.90374698285</v>
      </c>
    </row>
    <row r="296" spans="1:11" ht="12.75" customHeight="1" x14ac:dyDescent="0.25">
      <c r="A296" s="2"/>
      <c r="B296" s="2" t="s">
        <v>31</v>
      </c>
      <c r="C296" s="6">
        <v>0</v>
      </c>
      <c r="D296" s="6">
        <v>0</v>
      </c>
      <c r="E296" s="6">
        <f t="shared" si="66"/>
        <v>0</v>
      </c>
      <c r="F296" s="6">
        <v>0</v>
      </c>
      <c r="G296" s="15">
        <f t="shared" si="69"/>
        <v>316156.26277678105</v>
      </c>
      <c r="H296" s="15">
        <f t="shared" si="67"/>
        <v>0</v>
      </c>
      <c r="I296" s="31"/>
      <c r="K296" s="15">
        <f t="shared" si="68"/>
        <v>2502.90374698285</v>
      </c>
    </row>
    <row r="297" spans="1:11" ht="12.75" customHeight="1" x14ac:dyDescent="0.25">
      <c r="A297" s="2"/>
      <c r="B297" s="2" t="s">
        <v>32</v>
      </c>
      <c r="C297" s="6">
        <v>0</v>
      </c>
      <c r="D297" s="6">
        <v>0</v>
      </c>
      <c r="E297" s="6">
        <f t="shared" si="66"/>
        <v>0</v>
      </c>
      <c r="F297" s="6">
        <v>0</v>
      </c>
      <c r="G297" s="15">
        <f t="shared" si="69"/>
        <v>316156.26277678105</v>
      </c>
      <c r="H297" s="15">
        <f t="shared" si="67"/>
        <v>0</v>
      </c>
      <c r="I297" s="31"/>
      <c r="K297" s="15">
        <f t="shared" si="68"/>
        <v>2502.90374698285</v>
      </c>
    </row>
    <row r="298" spans="1:11" ht="12.75" customHeight="1" x14ac:dyDescent="0.25">
      <c r="A298" s="2"/>
      <c r="B298" s="2" t="s">
        <v>33</v>
      </c>
      <c r="C298" s="6">
        <v>0</v>
      </c>
      <c r="D298" s="6">
        <v>0</v>
      </c>
      <c r="E298" s="6">
        <f t="shared" si="66"/>
        <v>0</v>
      </c>
      <c r="F298" s="6">
        <v>0</v>
      </c>
      <c r="G298" s="15">
        <f t="shared" si="69"/>
        <v>316156.26277678105</v>
      </c>
      <c r="H298" s="15">
        <f t="shared" si="67"/>
        <v>0</v>
      </c>
      <c r="I298" s="31"/>
      <c r="K298" s="15">
        <f t="shared" si="68"/>
        <v>2502.90374698285</v>
      </c>
    </row>
    <row r="299" spans="1:11" ht="12.75" customHeight="1" x14ac:dyDescent="0.25">
      <c r="A299" s="2"/>
      <c r="B299" s="2" t="s">
        <v>17</v>
      </c>
      <c r="C299" s="6">
        <v>0</v>
      </c>
      <c r="D299" s="6">
        <v>0</v>
      </c>
      <c r="E299" s="6">
        <f t="shared" si="66"/>
        <v>0</v>
      </c>
      <c r="F299" s="6">
        <v>0</v>
      </c>
      <c r="G299" s="15">
        <f t="shared" si="69"/>
        <v>316156.26277678105</v>
      </c>
      <c r="H299" s="15">
        <f t="shared" si="67"/>
        <v>0</v>
      </c>
      <c r="I299" s="31"/>
      <c r="K299" s="15">
        <f t="shared" si="68"/>
        <v>2502.90374698285</v>
      </c>
    </row>
    <row r="300" spans="1:11" ht="12.75" customHeight="1" x14ac:dyDescent="0.25">
      <c r="A300" s="2"/>
      <c r="B300" s="2" t="s">
        <v>18</v>
      </c>
      <c r="C300" s="6">
        <v>0</v>
      </c>
      <c r="D300" s="6">
        <v>0</v>
      </c>
      <c r="E300" s="6">
        <f t="shared" si="66"/>
        <v>0</v>
      </c>
      <c r="F300" s="6">
        <v>0</v>
      </c>
      <c r="G300" s="15">
        <f t="shared" si="69"/>
        <v>316156.26277678105</v>
      </c>
      <c r="H300" s="15">
        <f t="shared" si="67"/>
        <v>0</v>
      </c>
      <c r="I300" s="31"/>
      <c r="K300" s="15">
        <f t="shared" si="68"/>
        <v>2502.90374698285</v>
      </c>
    </row>
    <row r="301" spans="1:11" ht="12.75" customHeight="1" x14ac:dyDescent="0.25">
      <c r="A301" s="2"/>
      <c r="B301" s="2" t="s">
        <v>19</v>
      </c>
      <c r="C301" s="6">
        <v>0</v>
      </c>
      <c r="D301" s="6">
        <v>0</v>
      </c>
      <c r="E301" s="6">
        <f t="shared" si="66"/>
        <v>0</v>
      </c>
      <c r="F301" s="6">
        <v>0</v>
      </c>
      <c r="G301" s="15">
        <f t="shared" si="69"/>
        <v>316156.26277678105</v>
      </c>
      <c r="H301" s="15">
        <f t="shared" si="67"/>
        <v>0</v>
      </c>
      <c r="I301" s="31"/>
      <c r="K301" s="15">
        <f t="shared" si="68"/>
        <v>2502.90374698285</v>
      </c>
    </row>
    <row r="302" spans="1:11" ht="12.75" customHeight="1" x14ac:dyDescent="0.25">
      <c r="A302" s="2"/>
      <c r="B302" s="2" t="s">
        <v>20</v>
      </c>
      <c r="C302" s="6">
        <v>0</v>
      </c>
      <c r="D302" s="6">
        <v>0</v>
      </c>
      <c r="E302" s="6">
        <f t="shared" si="66"/>
        <v>0</v>
      </c>
      <c r="F302" s="6">
        <v>0</v>
      </c>
      <c r="G302" s="15">
        <f t="shared" si="69"/>
        <v>316156.26277678105</v>
      </c>
      <c r="H302" s="15">
        <f t="shared" si="67"/>
        <v>0</v>
      </c>
      <c r="K302" s="15">
        <f t="shared" si="68"/>
        <v>2502.90374698285</v>
      </c>
    </row>
    <row r="303" spans="1:11" ht="12.75" customHeight="1" x14ac:dyDescent="0.25">
      <c r="A303" s="2"/>
      <c r="B303" s="2" t="s">
        <v>21</v>
      </c>
      <c r="C303" s="6">
        <v>0</v>
      </c>
      <c r="D303" s="6">
        <v>0</v>
      </c>
      <c r="E303" s="6">
        <f t="shared" si="66"/>
        <v>0</v>
      </c>
      <c r="F303" s="6">
        <v>0</v>
      </c>
      <c r="G303" s="15">
        <f t="shared" si="69"/>
        <v>316156.26277678105</v>
      </c>
      <c r="H303" s="15">
        <f t="shared" si="67"/>
        <v>0</v>
      </c>
      <c r="K303" s="15">
        <f t="shared" si="68"/>
        <v>2502.90374698285</v>
      </c>
    </row>
    <row r="304" spans="1:11" ht="12.75" customHeight="1" x14ac:dyDescent="0.25">
      <c r="A304" s="2"/>
      <c r="B304" s="7" t="s">
        <v>22</v>
      </c>
      <c r="C304" s="8">
        <f>SUM(C291:C303)</f>
        <v>0</v>
      </c>
      <c r="D304" s="9" t="s">
        <v>23</v>
      </c>
      <c r="E304" s="8">
        <f>SUM(E291:E303)</f>
        <v>0</v>
      </c>
      <c r="F304" s="8">
        <f>SUM(F291:F303)</f>
        <v>0</v>
      </c>
      <c r="G304" s="30">
        <f>SUM(G291:G303)</f>
        <v>4110031.4160981528</v>
      </c>
      <c r="H304" s="30">
        <f>SUM(H291:H303)</f>
        <v>0</v>
      </c>
      <c r="I304" s="38">
        <f>H289/12</f>
        <v>7.9166666666666673E-3</v>
      </c>
      <c r="J304" s="23"/>
      <c r="K304" s="30">
        <f>SUM(K291:K303)</f>
        <v>32537.748710777058</v>
      </c>
    </row>
    <row r="305" spans="1:11" ht="12.7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K305" s="15"/>
    </row>
    <row r="306" spans="1:11" ht="12.75" customHeight="1" x14ac:dyDescent="0.25">
      <c r="A306" s="2"/>
      <c r="B306" s="2" t="s">
        <v>24</v>
      </c>
      <c r="C306" s="10">
        <f>G304*I304</f>
        <v>32537.748710777047</v>
      </c>
      <c r="D306" s="2"/>
      <c r="E306" s="2"/>
      <c r="F306" s="2" t="s">
        <v>25</v>
      </c>
      <c r="G306" s="73">
        <f>$C306+$H304</f>
        <v>32537.748710777047</v>
      </c>
      <c r="H306" s="15"/>
      <c r="I306" s="15">
        <f>SUM($I$14,$G$33,$G$53,$G$73,$G$93,$G$112,$G$131,$G$150,$G$169,$G$188,$G$207,$G$227,$G$246,$G$266,$G$286,$G$306)</f>
        <v>348694.01148755808</v>
      </c>
      <c r="J306" s="143" t="s">
        <v>181</v>
      </c>
      <c r="K306" s="15"/>
    </row>
    <row r="307" spans="1:11" ht="12.75" customHeight="1" x14ac:dyDescent="0.25">
      <c r="I307" s="135" t="str">
        <f>IF($I306=$G311,"OK","CHECK IT")</f>
        <v>OK</v>
      </c>
      <c r="J307" s="2"/>
    </row>
    <row r="308" spans="1:1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66" t="s">
        <v>4</v>
      </c>
      <c r="H308" s="137" t="s">
        <v>51</v>
      </c>
      <c r="I308" s="31"/>
      <c r="J308" s="2"/>
    </row>
    <row r="309" spans="1:11" ht="12.75" customHeight="1" x14ac:dyDescent="0.25">
      <c r="A309" s="2"/>
      <c r="B309" s="439" t="s">
        <v>154</v>
      </c>
      <c r="C309" s="439"/>
      <c r="D309" s="439"/>
      <c r="E309" s="439" t="s">
        <v>155</v>
      </c>
      <c r="F309" s="439"/>
      <c r="G309" s="67" t="s">
        <v>54</v>
      </c>
      <c r="H309" s="70" t="s">
        <v>52</v>
      </c>
      <c r="I309" s="45"/>
      <c r="J309" s="2"/>
    </row>
    <row r="310" spans="1:1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68" t="s">
        <v>14</v>
      </c>
      <c r="H310" s="66" t="s">
        <v>15</v>
      </c>
      <c r="I310" s="3" t="s">
        <v>16</v>
      </c>
      <c r="J310" s="2"/>
    </row>
    <row r="311" spans="1:11" ht="12.75" customHeight="1" x14ac:dyDescent="0.25">
      <c r="A311" s="2"/>
      <c r="B311" s="2" t="s">
        <v>27</v>
      </c>
      <c r="C311" s="6">
        <v>0</v>
      </c>
      <c r="D311" s="6">
        <f t="shared" ref="D311:E311" si="70">$C311*8.33%</f>
        <v>0</v>
      </c>
      <c r="E311" s="6">
        <f t="shared" si="70"/>
        <v>0</v>
      </c>
      <c r="F311" s="6">
        <v>0</v>
      </c>
      <c r="G311" s="15">
        <f>$G$14+$G$33+$G$53+$G$73+$G$93+$G$112+$G$131+$G$150+$G$169+$G$188+$G$207+$G$227+$G$246+$G$266+$G$286+$G$306</f>
        <v>348694.01148755808</v>
      </c>
      <c r="H311" s="15">
        <f t="shared" ref="H311" si="71">$E311-$F311</f>
        <v>0</v>
      </c>
      <c r="I311" s="31"/>
      <c r="K311" s="15">
        <f>(G311)*($H$309/12)</f>
        <v>2397.2713289769617</v>
      </c>
    </row>
    <row r="312" spans="1:11" ht="12.75" customHeight="1" x14ac:dyDescent="0.25">
      <c r="A312" s="2"/>
      <c r="B312" s="7" t="s">
        <v>22</v>
      </c>
      <c r="C312" s="8">
        <f>SUM(C311:C311)</f>
        <v>0</v>
      </c>
      <c r="D312" s="9" t="s">
        <v>23</v>
      </c>
      <c r="E312" s="8">
        <f>SUM(E311:E311)</f>
        <v>0</v>
      </c>
      <c r="F312" s="8">
        <f>SUM(F311:F311)</f>
        <v>0</v>
      </c>
      <c r="G312" s="30">
        <f>SUM(G311:G311)</f>
        <v>348694.01148755808</v>
      </c>
      <c r="H312" s="30">
        <f>SUM(H311:H311)</f>
        <v>0</v>
      </c>
      <c r="I312" s="38">
        <f>H309/12</f>
        <v>6.875E-3</v>
      </c>
      <c r="J312" s="23"/>
      <c r="K312" s="30">
        <f>SUM(K311:K311)</f>
        <v>2397.2713289769617</v>
      </c>
    </row>
    <row r="313" spans="1:11" ht="12.75" customHeight="1" x14ac:dyDescent="0.25">
      <c r="A313" s="2"/>
      <c r="B313" s="2"/>
      <c r="C313" s="2"/>
      <c r="D313" s="2"/>
      <c r="E313" s="2"/>
      <c r="F313" s="2"/>
      <c r="G313" s="15"/>
      <c r="H313" s="15"/>
      <c r="I313" s="31"/>
      <c r="K313" s="15"/>
    </row>
    <row r="314" spans="1:11" ht="12.75" customHeight="1" x14ac:dyDescent="0.25">
      <c r="A314" s="2"/>
      <c r="B314" s="2" t="s">
        <v>24</v>
      </c>
      <c r="C314" s="10">
        <f>G312*I312</f>
        <v>2397.2713289769617</v>
      </c>
      <c r="D314" s="2"/>
      <c r="E314" s="2"/>
      <c r="F314" s="2" t="s">
        <v>25</v>
      </c>
      <c r="G314" s="73">
        <f>$C314+$H312</f>
        <v>2397.2713289769617</v>
      </c>
      <c r="H314" s="15"/>
      <c r="I314" s="15">
        <f>SUM($I$14,$G$33,$G$53,$G$73,$G$93,$G$112,$G$131,$G$150,$G$169,$G$188,$G$207,$G$227,$G$246,$G$266,$G$286,$G$306,$G$314)</f>
        <v>351091.28281653504</v>
      </c>
      <c r="J314" s="143" t="str">
        <f>IF($K312=$C314,"Intt OK","Intt CHECK IT")</f>
        <v>Intt OK</v>
      </c>
      <c r="K314" s="15"/>
    </row>
    <row r="315" spans="1:11" ht="12.75" customHeight="1" x14ac:dyDescent="0.25">
      <c r="I315" s="135" t="s">
        <v>54</v>
      </c>
      <c r="J315" s="2"/>
    </row>
    <row r="316" spans="1:11" ht="17.25" customHeight="1" x14ac:dyDescent="0.25"/>
    <row r="317" spans="1:11" x14ac:dyDescent="0.25">
      <c r="A317" s="2" t="s">
        <v>54</v>
      </c>
      <c r="B317" s="2" t="s">
        <v>61</v>
      </c>
      <c r="C317" s="138">
        <f>G14+G33+G53+G73+G93+G112+G131+G150+G169+G188+G207+G227+G246+G266+G286+G306+G314</f>
        <v>351091.28281653504</v>
      </c>
    </row>
    <row r="318" spans="1:11" ht="24" thickBot="1" x14ac:dyDescent="0.3">
      <c r="B318" s="453" t="s">
        <v>191</v>
      </c>
      <c r="C318" s="453"/>
      <c r="D318" s="453"/>
      <c r="E318" s="453"/>
      <c r="F318" s="453"/>
      <c r="G318" s="453"/>
      <c r="H318" s="453"/>
      <c r="I318" s="453"/>
      <c r="J318" s="453"/>
      <c r="K318" s="453"/>
    </row>
    <row r="319" spans="1:11" ht="31.5" thickBot="1" x14ac:dyDescent="0.3">
      <c r="A319" s="142" t="s">
        <v>126</v>
      </c>
      <c r="B319" s="92" t="s">
        <v>155</v>
      </c>
      <c r="C319" s="93" t="s">
        <v>192</v>
      </c>
      <c r="D319" s="98" t="s">
        <v>23</v>
      </c>
      <c r="E319" s="94"/>
      <c r="F319" s="95" t="s">
        <v>120</v>
      </c>
      <c r="G319" s="96">
        <f>SUM(G14,G33,G53,G73,G93,G112,G131,G150,G169,G188,G207,G227,G246,G266,G286,G306,G314)</f>
        <v>351091.28281653504</v>
      </c>
      <c r="H319" s="97" t="str">
        <f>IF(AND($C317=$G319),"OK",IF(AND($G319=#REF!),"OK","CHECK IT"))</f>
        <v>OK</v>
      </c>
      <c r="I319" s="98"/>
      <c r="J319" s="144"/>
      <c r="K319" s="99" t="s">
        <v>127</v>
      </c>
    </row>
    <row r="320" spans="1:11" x14ac:dyDescent="0.25">
      <c r="A320" s="100"/>
      <c r="B320" s="101"/>
      <c r="C320" s="102" t="s">
        <v>193</v>
      </c>
      <c r="D320" s="198" t="s">
        <v>154</v>
      </c>
      <c r="E320" s="198"/>
      <c r="F320" s="105"/>
      <c r="G320" s="106"/>
      <c r="H320" s="107">
        <f>C317-G319</f>
        <v>0</v>
      </c>
      <c r="I320" s="42" t="s">
        <v>54</v>
      </c>
      <c r="J320" s="18"/>
      <c r="K320" s="108"/>
    </row>
    <row r="321" spans="1:11" x14ac:dyDescent="0.25">
      <c r="A321" s="109"/>
      <c r="B321" s="102"/>
      <c r="C321" s="102" t="s">
        <v>194</v>
      </c>
      <c r="D321" s="198" t="s">
        <v>199</v>
      </c>
      <c r="E321" s="104"/>
      <c r="F321" s="110"/>
      <c r="G321" s="102"/>
      <c r="H321" s="111"/>
      <c r="I321" s="112"/>
      <c r="J321" s="18"/>
      <c r="K321" s="108"/>
    </row>
    <row r="322" spans="1:11" ht="36" x14ac:dyDescent="0.25">
      <c r="A322" s="113"/>
      <c r="B322" s="114"/>
      <c r="C322" s="115" t="s">
        <v>161</v>
      </c>
      <c r="D322" s="116"/>
      <c r="E322" s="115" t="s">
        <v>162</v>
      </c>
      <c r="F322" s="115" t="s">
        <v>163</v>
      </c>
      <c r="G322" s="117"/>
      <c r="H322" s="115" t="s">
        <v>164</v>
      </c>
      <c r="I322" s="118"/>
      <c r="J322" s="145"/>
      <c r="K322" s="119" t="s">
        <v>165</v>
      </c>
    </row>
    <row r="323" spans="1:11" x14ac:dyDescent="0.25">
      <c r="A323" s="120"/>
      <c r="B323" s="59"/>
      <c r="C323" s="121">
        <f>SUM(C12,C31,C51,C71,C91,C110,C129,C148,C167,C186,C205,C225,C244,C264,C284,C304,C312)</f>
        <v>3103713</v>
      </c>
      <c r="D323" s="7"/>
      <c r="E323" s="121">
        <f>SUM(E12,E31,E51,E71,E91,E110,E129,E148,E167,E186,E205,E225,E244,E264,E284,E304,E312)</f>
        <v>258539.2929</v>
      </c>
      <c r="F323" s="121">
        <f>SUM(F12,F31,F51,F71,F91,F110,F129,F148,F167,F186,F205,F225,F244,F264,F284,F304,F312)</f>
        <v>79154</v>
      </c>
      <c r="G323" s="30"/>
      <c r="H323" s="121">
        <f>SUM(H12,H31,H51,H71,H91,H110,H129,H148,H167,H186,H205,H225,H244,H264,H284,H304,H312)</f>
        <v>179385.2929</v>
      </c>
      <c r="I323" s="9"/>
      <c r="J323" s="145"/>
      <c r="K323" s="190">
        <f>SUM(K12,K31,K51,K71,K91,K110,K129,K148,K167,K186,K205,K225,K244,K264,K284,K304,K312)</f>
        <v>171705.98991653507</v>
      </c>
    </row>
    <row r="324" spans="1:11" ht="24" thickBot="1" x14ac:dyDescent="0.3">
      <c r="A324" s="120"/>
      <c r="B324" s="59"/>
      <c r="C324" s="59"/>
      <c r="D324" s="59"/>
      <c r="E324" s="62">
        <f>$C323*8.33%</f>
        <v>258539.2929</v>
      </c>
      <c r="F324" s="59"/>
      <c r="G324" s="42"/>
      <c r="H324" s="62">
        <f>$E324-$F323</f>
        <v>179385.2929</v>
      </c>
      <c r="I324" s="122"/>
      <c r="J324" s="18"/>
      <c r="K324" s="108"/>
    </row>
    <row r="325" spans="1:11" ht="24" thickBot="1" x14ac:dyDescent="0.3">
      <c r="A325" s="120"/>
      <c r="B325" s="59"/>
      <c r="C325" s="59"/>
      <c r="D325" s="59"/>
      <c r="E325" s="123" t="str">
        <f>IF($E323=$E324,"OK","CHECK IT")</f>
        <v>OK</v>
      </c>
      <c r="F325" s="62"/>
      <c r="G325" s="42"/>
      <c r="H325" s="123" t="str">
        <f>IF($H323=$H324,"OK","CHECK IT")</f>
        <v>OK</v>
      </c>
      <c r="I325" s="41" t="s">
        <v>54</v>
      </c>
      <c r="K325" s="108" t="s">
        <v>54</v>
      </c>
    </row>
    <row r="326" spans="1:11" ht="27" thickBot="1" x14ac:dyDescent="0.3">
      <c r="A326" s="124"/>
      <c r="B326" s="59"/>
      <c r="C326" s="125"/>
      <c r="D326" s="125"/>
      <c r="E326" s="107">
        <f>$E323-$E324</f>
        <v>0</v>
      </c>
      <c r="F326" s="126"/>
      <c r="G326" s="126"/>
      <c r="H326" s="107">
        <f>$H323-$H324</f>
        <v>0</v>
      </c>
      <c r="K326" s="108"/>
    </row>
    <row r="327" spans="1:11" ht="24.75" thickBot="1" x14ac:dyDescent="0.3">
      <c r="A327" s="127"/>
      <c r="B327" s="104"/>
      <c r="C327" s="115" t="s">
        <v>165</v>
      </c>
      <c r="D327" s="104"/>
      <c r="E327" s="104"/>
      <c r="F327" s="104"/>
      <c r="G327" s="128"/>
      <c r="H327" s="128"/>
      <c r="I327" s="112"/>
      <c r="J327" s="140" t="str">
        <f>IF($C328=$K323,"Intt OK","Intt CHECK IT")</f>
        <v>Intt OK</v>
      </c>
      <c r="K327" s="129"/>
    </row>
    <row r="328" spans="1:11" ht="31.5" thickBot="1" x14ac:dyDescent="0.3">
      <c r="A328" s="142" t="s">
        <v>128</v>
      </c>
      <c r="B328" s="130"/>
      <c r="C328" s="131">
        <f>SUM(C14,C33,C53,C73,C93,C112,C131,C150,C169,C188,C207,C227,C246,C266,C286,C306,C314)</f>
        <v>171705.98991653507</v>
      </c>
      <c r="D328" s="130"/>
      <c r="E328" s="182" t="s">
        <v>139</v>
      </c>
      <c r="F328" s="181" t="s">
        <v>148</v>
      </c>
      <c r="G328" s="181"/>
      <c r="H328" s="132"/>
      <c r="I328" s="133"/>
      <c r="J328" s="141">
        <f>$C328-$K323</f>
        <v>0</v>
      </c>
      <c r="K328" s="134"/>
    </row>
    <row r="331" spans="1:11" ht="75" customHeight="1" x14ac:dyDescent="0.25">
      <c r="B331" s="353" t="s">
        <v>245</v>
      </c>
      <c r="C331" s="353" t="s">
        <v>246</v>
      </c>
      <c r="D331" s="353" t="s">
        <v>247</v>
      </c>
      <c r="E331" s="353" t="s">
        <v>248</v>
      </c>
      <c r="F331" s="353" t="s">
        <v>249</v>
      </c>
      <c r="G331" s="353" t="s">
        <v>250</v>
      </c>
      <c r="H331" s="353" t="s">
        <v>251</v>
      </c>
      <c r="I331" s="353" t="s">
        <v>252</v>
      </c>
      <c r="J331" s="353" t="s">
        <v>253</v>
      </c>
    </row>
    <row r="332" spans="1:11" x14ac:dyDescent="0.25">
      <c r="B332" s="354" t="s">
        <v>269</v>
      </c>
      <c r="C332" s="355" t="s">
        <v>255</v>
      </c>
      <c r="D332" s="12">
        <v>0</v>
      </c>
      <c r="E332" s="356">
        <f>SUM(D332*8.33%)</f>
        <v>0</v>
      </c>
      <c r="F332" s="356">
        <f>SUM(D332-G332)*1.16%</f>
        <v>0</v>
      </c>
      <c r="G332" s="354">
        <v>0</v>
      </c>
      <c r="H332" s="356">
        <f>SUM(E332-G332)</f>
        <v>0</v>
      </c>
      <c r="I332" s="361">
        <f>SUM(H332*12%/12)</f>
        <v>0</v>
      </c>
      <c r="J332" s="354"/>
      <c r="K332"/>
    </row>
    <row r="333" spans="1:11" x14ac:dyDescent="0.25">
      <c r="B333" s="354" t="s">
        <v>269</v>
      </c>
      <c r="C333" s="355">
        <v>35034</v>
      </c>
      <c r="D333" s="6">
        <v>7062</v>
      </c>
      <c r="E333" s="358">
        <f>SUM(D333*8.33%)</f>
        <v>588.26459999999997</v>
      </c>
      <c r="F333" s="356">
        <v>0</v>
      </c>
      <c r="G333" s="358">
        <v>417</v>
      </c>
      <c r="H333" s="356">
        <f t="shared" ref="H333:H396" si="72">SUM(E333-G333)</f>
        <v>171.26459999999997</v>
      </c>
      <c r="I333" s="354"/>
      <c r="J333" s="359"/>
      <c r="K333"/>
    </row>
    <row r="334" spans="1:11" x14ac:dyDescent="0.25">
      <c r="B334" s="354" t="s">
        <v>269</v>
      </c>
      <c r="C334" s="355">
        <v>35065</v>
      </c>
      <c r="D334" s="6">
        <v>7425</v>
      </c>
      <c r="E334" s="358">
        <f t="shared" ref="E334:E397" si="73">SUM(D334*8.33%)</f>
        <v>618.50249999999994</v>
      </c>
      <c r="F334" s="356">
        <v>0</v>
      </c>
      <c r="G334" s="358">
        <v>417</v>
      </c>
      <c r="H334" s="356">
        <f t="shared" si="72"/>
        <v>201.50249999999994</v>
      </c>
      <c r="I334" s="354"/>
      <c r="J334" s="359"/>
      <c r="K334"/>
    </row>
    <row r="335" spans="1:11" x14ac:dyDescent="0.25">
      <c r="B335" s="354" t="s">
        <v>269</v>
      </c>
      <c r="C335" s="355">
        <v>35096</v>
      </c>
      <c r="D335" s="6">
        <v>7650</v>
      </c>
      <c r="E335" s="358">
        <f t="shared" si="73"/>
        <v>637.245</v>
      </c>
      <c r="F335" s="356">
        <v>0</v>
      </c>
      <c r="G335" s="358">
        <v>417</v>
      </c>
      <c r="H335" s="356">
        <f t="shared" si="72"/>
        <v>220.245</v>
      </c>
      <c r="I335" s="354"/>
      <c r="J335" s="359"/>
      <c r="K335"/>
    </row>
    <row r="336" spans="1:11" x14ac:dyDescent="0.25">
      <c r="B336" s="354" t="s">
        <v>269</v>
      </c>
      <c r="C336" s="355">
        <v>35125</v>
      </c>
      <c r="D336" s="6">
        <v>7650</v>
      </c>
      <c r="E336" s="358">
        <f t="shared" si="73"/>
        <v>637.245</v>
      </c>
      <c r="F336" s="356">
        <v>0</v>
      </c>
      <c r="G336" s="358">
        <v>417</v>
      </c>
      <c r="H336" s="356">
        <f t="shared" si="72"/>
        <v>220.245</v>
      </c>
      <c r="I336" s="354"/>
      <c r="J336" s="360">
        <v>12</v>
      </c>
      <c r="K336" s="370">
        <f>SUM(D333:D336)</f>
        <v>29787</v>
      </c>
    </row>
    <row r="337" spans="2:11" x14ac:dyDescent="0.25">
      <c r="B337" s="354" t="s">
        <v>269</v>
      </c>
      <c r="C337" s="355">
        <v>35156</v>
      </c>
      <c r="D337" s="6">
        <v>7650</v>
      </c>
      <c r="E337" s="358">
        <f t="shared" si="73"/>
        <v>637.245</v>
      </c>
      <c r="F337" s="356">
        <v>0</v>
      </c>
      <c r="G337" s="358">
        <v>417</v>
      </c>
      <c r="H337" s="356">
        <f t="shared" si="72"/>
        <v>220.245</v>
      </c>
      <c r="I337" s="354"/>
      <c r="J337" s="359"/>
      <c r="K337"/>
    </row>
    <row r="338" spans="2:11" x14ac:dyDescent="0.25">
      <c r="B338" s="354" t="s">
        <v>269</v>
      </c>
      <c r="C338" s="355">
        <v>35186</v>
      </c>
      <c r="D338" s="6">
        <v>8024</v>
      </c>
      <c r="E338" s="358">
        <f t="shared" si="73"/>
        <v>668.39919999999995</v>
      </c>
      <c r="F338" s="356">
        <v>0</v>
      </c>
      <c r="G338" s="358">
        <v>417</v>
      </c>
      <c r="H338" s="356">
        <f t="shared" si="72"/>
        <v>251.39919999999995</v>
      </c>
      <c r="I338" s="354"/>
      <c r="J338" s="359"/>
      <c r="K338"/>
    </row>
    <row r="339" spans="2:11" x14ac:dyDescent="0.25">
      <c r="B339" s="354" t="s">
        <v>269</v>
      </c>
      <c r="C339" s="355">
        <v>35217</v>
      </c>
      <c r="D339" s="6">
        <v>8024</v>
      </c>
      <c r="E339" s="358">
        <f t="shared" si="73"/>
        <v>668.39919999999995</v>
      </c>
      <c r="F339" s="356">
        <v>0</v>
      </c>
      <c r="G339" s="358">
        <v>417</v>
      </c>
      <c r="H339" s="356">
        <f t="shared" si="72"/>
        <v>251.39919999999995</v>
      </c>
      <c r="I339" s="354"/>
      <c r="J339" s="359"/>
      <c r="K339"/>
    </row>
    <row r="340" spans="2:11" x14ac:dyDescent="0.25">
      <c r="B340" s="354" t="s">
        <v>269</v>
      </c>
      <c r="C340" s="355">
        <v>35247</v>
      </c>
      <c r="D340" s="6">
        <v>8024</v>
      </c>
      <c r="E340" s="358">
        <f t="shared" si="73"/>
        <v>668.39919999999995</v>
      </c>
      <c r="F340" s="356">
        <v>0</v>
      </c>
      <c r="G340" s="358">
        <v>417</v>
      </c>
      <c r="H340" s="356">
        <f t="shared" si="72"/>
        <v>251.39919999999995</v>
      </c>
      <c r="I340" s="354"/>
      <c r="J340" s="359"/>
      <c r="K340"/>
    </row>
    <row r="341" spans="2:11" x14ac:dyDescent="0.25">
      <c r="B341" s="354" t="s">
        <v>269</v>
      </c>
      <c r="C341" s="355">
        <v>35278</v>
      </c>
      <c r="D341" s="6">
        <v>8024</v>
      </c>
      <c r="E341" s="358">
        <f t="shared" si="73"/>
        <v>668.39919999999995</v>
      </c>
      <c r="F341" s="356">
        <v>0</v>
      </c>
      <c r="G341" s="358">
        <v>417</v>
      </c>
      <c r="H341" s="356">
        <f t="shared" si="72"/>
        <v>251.39919999999995</v>
      </c>
      <c r="I341" s="354"/>
      <c r="J341" s="359"/>
      <c r="K341"/>
    </row>
    <row r="342" spans="2:11" x14ac:dyDescent="0.25">
      <c r="B342" s="354" t="s">
        <v>269</v>
      </c>
      <c r="C342" s="355">
        <v>35309</v>
      </c>
      <c r="D342" s="6">
        <v>8385</v>
      </c>
      <c r="E342" s="358">
        <f t="shared" si="73"/>
        <v>698.47050000000002</v>
      </c>
      <c r="F342" s="356">
        <v>0</v>
      </c>
      <c r="G342" s="358">
        <v>417</v>
      </c>
      <c r="H342" s="356">
        <f t="shared" si="72"/>
        <v>281.47050000000002</v>
      </c>
      <c r="I342" s="354"/>
      <c r="J342" s="359"/>
      <c r="K342"/>
    </row>
    <row r="343" spans="2:11" x14ac:dyDescent="0.25">
      <c r="B343" s="354" t="s">
        <v>269</v>
      </c>
      <c r="C343" s="355">
        <v>35339</v>
      </c>
      <c r="D343" s="6">
        <v>8385</v>
      </c>
      <c r="E343" s="358">
        <f t="shared" si="73"/>
        <v>698.47050000000002</v>
      </c>
      <c r="F343" s="356">
        <v>0</v>
      </c>
      <c r="G343" s="358">
        <v>417</v>
      </c>
      <c r="H343" s="356">
        <f t="shared" si="72"/>
        <v>281.47050000000002</v>
      </c>
      <c r="I343" s="354"/>
      <c r="J343" s="359"/>
      <c r="K343"/>
    </row>
    <row r="344" spans="2:11" x14ac:dyDescent="0.25">
      <c r="B344" s="354" t="s">
        <v>269</v>
      </c>
      <c r="C344" s="355">
        <v>35370</v>
      </c>
      <c r="D344" s="6">
        <v>8805</v>
      </c>
      <c r="E344" s="358">
        <f t="shared" si="73"/>
        <v>733.45650000000001</v>
      </c>
      <c r="F344" s="356">
        <v>0</v>
      </c>
      <c r="G344" s="358">
        <v>417</v>
      </c>
      <c r="H344" s="356">
        <f t="shared" si="72"/>
        <v>316.45650000000001</v>
      </c>
      <c r="I344" s="354"/>
      <c r="J344" s="359"/>
      <c r="K344"/>
    </row>
    <row r="345" spans="2:11" x14ac:dyDescent="0.25">
      <c r="B345" s="354" t="s">
        <v>269</v>
      </c>
      <c r="C345" s="355">
        <v>35400</v>
      </c>
      <c r="D345" s="6">
        <v>8805</v>
      </c>
      <c r="E345" s="358">
        <f t="shared" si="73"/>
        <v>733.45650000000001</v>
      </c>
      <c r="F345" s="356">
        <v>0</v>
      </c>
      <c r="G345" s="358">
        <v>417</v>
      </c>
      <c r="H345" s="356">
        <f t="shared" si="72"/>
        <v>316.45650000000001</v>
      </c>
      <c r="I345" s="354"/>
      <c r="J345" s="359"/>
      <c r="K345"/>
    </row>
    <row r="346" spans="2:11" x14ac:dyDescent="0.25">
      <c r="B346" s="354" t="s">
        <v>269</v>
      </c>
      <c r="C346" s="355">
        <v>35431</v>
      </c>
      <c r="D346" s="6">
        <v>8805</v>
      </c>
      <c r="E346" s="358">
        <f t="shared" si="73"/>
        <v>733.45650000000001</v>
      </c>
      <c r="F346" s="356">
        <v>0</v>
      </c>
      <c r="G346" s="358">
        <v>417</v>
      </c>
      <c r="H346" s="356">
        <f t="shared" si="72"/>
        <v>316.45650000000001</v>
      </c>
      <c r="I346" s="354"/>
      <c r="J346" s="359"/>
      <c r="K346"/>
    </row>
    <row r="347" spans="2:11" x14ac:dyDescent="0.25">
      <c r="B347" s="354" t="s">
        <v>269</v>
      </c>
      <c r="C347" s="355">
        <v>35462</v>
      </c>
      <c r="D347" s="6">
        <v>8930</v>
      </c>
      <c r="E347" s="358">
        <f t="shared" si="73"/>
        <v>743.86900000000003</v>
      </c>
      <c r="F347" s="356">
        <v>0</v>
      </c>
      <c r="G347" s="358">
        <v>417</v>
      </c>
      <c r="H347" s="356">
        <f t="shared" si="72"/>
        <v>326.86900000000003</v>
      </c>
      <c r="I347" s="354"/>
      <c r="J347" s="359"/>
      <c r="K347"/>
    </row>
    <row r="348" spans="2:11" x14ac:dyDescent="0.25">
      <c r="B348" s="354" t="s">
        <v>269</v>
      </c>
      <c r="C348" s="355">
        <v>35490</v>
      </c>
      <c r="D348" s="6">
        <v>8930</v>
      </c>
      <c r="E348" s="358">
        <f t="shared" si="73"/>
        <v>743.86900000000003</v>
      </c>
      <c r="F348" s="356">
        <v>0</v>
      </c>
      <c r="G348" s="358">
        <v>417</v>
      </c>
      <c r="H348" s="356">
        <f t="shared" si="72"/>
        <v>326.86900000000003</v>
      </c>
      <c r="I348" s="354"/>
      <c r="J348" s="360">
        <v>12</v>
      </c>
      <c r="K348" s="370">
        <f>SUM(D337:D348)</f>
        <v>100791</v>
      </c>
    </row>
    <row r="349" spans="2:11" x14ac:dyDescent="0.25">
      <c r="B349" s="354" t="s">
        <v>269</v>
      </c>
      <c r="C349" s="355">
        <v>35521</v>
      </c>
      <c r="D349" s="6">
        <v>8930</v>
      </c>
      <c r="E349" s="358">
        <f t="shared" si="73"/>
        <v>743.86900000000003</v>
      </c>
      <c r="F349" s="356">
        <v>0</v>
      </c>
      <c r="G349" s="358">
        <v>417</v>
      </c>
      <c r="H349" s="356">
        <f t="shared" si="72"/>
        <v>326.86900000000003</v>
      </c>
      <c r="I349" s="354"/>
      <c r="J349" s="360"/>
      <c r="K349"/>
    </row>
    <row r="350" spans="2:11" x14ac:dyDescent="0.25">
      <c r="B350" s="354" t="s">
        <v>269</v>
      </c>
      <c r="C350" s="355">
        <v>35551</v>
      </c>
      <c r="D350" s="6">
        <v>8930</v>
      </c>
      <c r="E350" s="358">
        <f t="shared" si="73"/>
        <v>743.86900000000003</v>
      </c>
      <c r="F350" s="356">
        <v>0</v>
      </c>
      <c r="G350" s="358">
        <v>417</v>
      </c>
      <c r="H350" s="356">
        <f t="shared" si="72"/>
        <v>326.86900000000003</v>
      </c>
      <c r="I350" s="354"/>
      <c r="J350" s="360"/>
      <c r="K350"/>
    </row>
    <row r="351" spans="2:11" x14ac:dyDescent="0.25">
      <c r="B351" s="354" t="s">
        <v>269</v>
      </c>
      <c r="C351" s="355">
        <v>35582</v>
      </c>
      <c r="D351" s="6">
        <v>8930</v>
      </c>
      <c r="E351" s="358">
        <f t="shared" si="73"/>
        <v>743.86900000000003</v>
      </c>
      <c r="F351" s="356">
        <v>0</v>
      </c>
      <c r="G351" s="358">
        <v>417</v>
      </c>
      <c r="H351" s="356">
        <f t="shared" si="72"/>
        <v>326.86900000000003</v>
      </c>
      <c r="I351" s="354"/>
      <c r="J351" s="360"/>
      <c r="K351"/>
    </row>
    <row r="352" spans="2:11" x14ac:dyDescent="0.25">
      <c r="B352" s="354" t="s">
        <v>269</v>
      </c>
      <c r="C352" s="355">
        <v>35612</v>
      </c>
      <c r="D352" s="6">
        <v>8930</v>
      </c>
      <c r="E352" s="358">
        <f t="shared" si="73"/>
        <v>743.86900000000003</v>
      </c>
      <c r="F352" s="356">
        <v>0</v>
      </c>
      <c r="G352" s="358">
        <v>417</v>
      </c>
      <c r="H352" s="356">
        <f t="shared" si="72"/>
        <v>326.86900000000003</v>
      </c>
      <c r="I352" s="354"/>
      <c r="J352" s="360"/>
      <c r="K352"/>
    </row>
    <row r="353" spans="2:11" x14ac:dyDescent="0.25">
      <c r="B353" s="354" t="s">
        <v>269</v>
      </c>
      <c r="C353" s="355">
        <v>35643</v>
      </c>
      <c r="D353" s="6">
        <v>8930</v>
      </c>
      <c r="E353" s="358">
        <f t="shared" si="73"/>
        <v>743.86900000000003</v>
      </c>
      <c r="F353" s="356">
        <v>0</v>
      </c>
      <c r="G353" s="358">
        <v>417</v>
      </c>
      <c r="H353" s="356">
        <f t="shared" si="72"/>
        <v>326.86900000000003</v>
      </c>
      <c r="I353" s="354"/>
      <c r="J353" s="360"/>
      <c r="K353"/>
    </row>
    <row r="354" spans="2:11" x14ac:dyDescent="0.25">
      <c r="B354" s="354" t="s">
        <v>269</v>
      </c>
      <c r="C354" s="355">
        <v>35674</v>
      </c>
      <c r="D354" s="6">
        <v>9315</v>
      </c>
      <c r="E354" s="358">
        <f t="shared" si="73"/>
        <v>775.93949999999995</v>
      </c>
      <c r="F354" s="356">
        <v>0</v>
      </c>
      <c r="G354" s="358">
        <v>417</v>
      </c>
      <c r="H354" s="356">
        <f t="shared" si="72"/>
        <v>358.93949999999995</v>
      </c>
      <c r="I354" s="354"/>
      <c r="J354" s="360"/>
      <c r="K354"/>
    </row>
    <row r="355" spans="2:11" x14ac:dyDescent="0.25">
      <c r="B355" s="354" t="s">
        <v>269</v>
      </c>
      <c r="C355" s="355">
        <v>35704</v>
      </c>
      <c r="D355" s="6">
        <v>9315</v>
      </c>
      <c r="E355" s="358">
        <f t="shared" si="73"/>
        <v>775.93949999999995</v>
      </c>
      <c r="F355" s="356">
        <v>0</v>
      </c>
      <c r="G355" s="358">
        <v>417</v>
      </c>
      <c r="H355" s="356">
        <f t="shared" si="72"/>
        <v>358.93949999999995</v>
      </c>
      <c r="I355" s="354"/>
      <c r="J355" s="360"/>
      <c r="K355"/>
    </row>
    <row r="356" spans="2:11" x14ac:dyDescent="0.25">
      <c r="B356" s="354" t="s">
        <v>269</v>
      </c>
      <c r="C356" s="355">
        <v>35735</v>
      </c>
      <c r="D356" s="6">
        <v>9315</v>
      </c>
      <c r="E356" s="358">
        <f t="shared" si="73"/>
        <v>775.93949999999995</v>
      </c>
      <c r="F356" s="356">
        <v>0</v>
      </c>
      <c r="G356" s="358">
        <v>417</v>
      </c>
      <c r="H356" s="356">
        <f t="shared" si="72"/>
        <v>358.93949999999995</v>
      </c>
      <c r="I356" s="354"/>
      <c r="J356" s="360"/>
      <c r="K356"/>
    </row>
    <row r="357" spans="2:11" x14ac:dyDescent="0.25">
      <c r="B357" s="354" t="s">
        <v>269</v>
      </c>
      <c r="C357" s="355">
        <v>35765</v>
      </c>
      <c r="D357" s="6">
        <v>9315</v>
      </c>
      <c r="E357" s="358">
        <f t="shared" si="73"/>
        <v>775.93949999999995</v>
      </c>
      <c r="F357" s="356">
        <v>0</v>
      </c>
      <c r="G357" s="358">
        <v>417</v>
      </c>
      <c r="H357" s="356">
        <f t="shared" si="72"/>
        <v>358.93949999999995</v>
      </c>
      <c r="I357" s="354"/>
      <c r="J357" s="360"/>
      <c r="K357"/>
    </row>
    <row r="358" spans="2:11" x14ac:dyDescent="0.25">
      <c r="B358" s="354" t="s">
        <v>269</v>
      </c>
      <c r="C358" s="355">
        <v>35796</v>
      </c>
      <c r="D358" s="6">
        <v>9700</v>
      </c>
      <c r="E358" s="358">
        <f t="shared" si="73"/>
        <v>808.01</v>
      </c>
      <c r="F358" s="356">
        <v>0</v>
      </c>
      <c r="G358" s="358">
        <v>417</v>
      </c>
      <c r="H358" s="356">
        <f t="shared" si="72"/>
        <v>391.01</v>
      </c>
      <c r="I358" s="354"/>
      <c r="J358" s="360"/>
      <c r="K358"/>
    </row>
    <row r="359" spans="2:11" x14ac:dyDescent="0.25">
      <c r="B359" s="354" t="s">
        <v>269</v>
      </c>
      <c r="C359" s="355">
        <v>35827</v>
      </c>
      <c r="D359" s="6">
        <v>9825</v>
      </c>
      <c r="E359" s="358">
        <f t="shared" si="73"/>
        <v>818.42250000000001</v>
      </c>
      <c r="F359" s="356">
        <v>0</v>
      </c>
      <c r="G359" s="358">
        <v>417</v>
      </c>
      <c r="H359" s="356">
        <f t="shared" si="72"/>
        <v>401.42250000000001</v>
      </c>
      <c r="I359" s="354"/>
      <c r="J359" s="360"/>
      <c r="K359"/>
    </row>
    <row r="360" spans="2:11" x14ac:dyDescent="0.25">
      <c r="B360" s="354" t="s">
        <v>269</v>
      </c>
      <c r="C360" s="355">
        <v>35855</v>
      </c>
      <c r="D360" s="6">
        <v>22663</v>
      </c>
      <c r="E360" s="358">
        <f t="shared" si="73"/>
        <v>1887.8279</v>
      </c>
      <c r="F360" s="356">
        <v>0</v>
      </c>
      <c r="G360" s="358">
        <v>417</v>
      </c>
      <c r="H360" s="356">
        <f t="shared" si="72"/>
        <v>1470.8279</v>
      </c>
      <c r="I360" s="354"/>
      <c r="J360" s="360">
        <v>12</v>
      </c>
      <c r="K360" s="370">
        <f>SUM(D349:D360)</f>
        <v>124098</v>
      </c>
    </row>
    <row r="361" spans="2:11" x14ac:dyDescent="0.25">
      <c r="B361" s="354" t="s">
        <v>269</v>
      </c>
      <c r="C361" s="355">
        <v>35886</v>
      </c>
      <c r="D361" s="6">
        <v>9825</v>
      </c>
      <c r="E361" s="358">
        <f t="shared" si="73"/>
        <v>818.42250000000001</v>
      </c>
      <c r="F361" s="356">
        <v>0</v>
      </c>
      <c r="G361" s="358">
        <v>417</v>
      </c>
      <c r="H361" s="356">
        <f t="shared" si="72"/>
        <v>401.42250000000001</v>
      </c>
      <c r="I361" s="354"/>
      <c r="J361" s="360"/>
      <c r="K361" s="370" t="s">
        <v>54</v>
      </c>
    </row>
    <row r="362" spans="2:11" x14ac:dyDescent="0.25">
      <c r="B362" s="354" t="s">
        <v>269</v>
      </c>
      <c r="C362" s="355">
        <v>35916</v>
      </c>
      <c r="D362" s="6">
        <v>10278</v>
      </c>
      <c r="E362" s="358">
        <f t="shared" si="73"/>
        <v>856.15739999999994</v>
      </c>
      <c r="F362" s="356">
        <v>0</v>
      </c>
      <c r="G362" s="358">
        <v>417</v>
      </c>
      <c r="H362" s="356">
        <f t="shared" si="72"/>
        <v>439.15739999999994</v>
      </c>
      <c r="I362" s="354"/>
      <c r="J362" s="360"/>
      <c r="K362"/>
    </row>
    <row r="363" spans="2:11" x14ac:dyDescent="0.25">
      <c r="B363" s="354" t="s">
        <v>269</v>
      </c>
      <c r="C363" s="355">
        <v>35947</v>
      </c>
      <c r="D363" s="6">
        <v>10278</v>
      </c>
      <c r="E363" s="358">
        <f t="shared" si="73"/>
        <v>856.15739999999994</v>
      </c>
      <c r="F363" s="356">
        <v>0</v>
      </c>
      <c r="G363" s="358">
        <v>417</v>
      </c>
      <c r="H363" s="356">
        <f t="shared" si="72"/>
        <v>439.15739999999994</v>
      </c>
      <c r="I363" s="354"/>
      <c r="J363" s="360"/>
      <c r="K363"/>
    </row>
    <row r="364" spans="2:11" x14ac:dyDescent="0.25">
      <c r="B364" s="354" t="s">
        <v>269</v>
      </c>
      <c r="C364" s="355">
        <v>35977</v>
      </c>
      <c r="D364" s="6">
        <v>10278</v>
      </c>
      <c r="E364" s="358">
        <f t="shared" si="73"/>
        <v>856.15739999999994</v>
      </c>
      <c r="F364" s="356">
        <v>0</v>
      </c>
      <c r="G364" s="358">
        <v>417</v>
      </c>
      <c r="H364" s="356">
        <f t="shared" si="72"/>
        <v>439.15739999999994</v>
      </c>
      <c r="I364" s="354"/>
      <c r="J364" s="360"/>
      <c r="K364"/>
    </row>
    <row r="365" spans="2:11" x14ac:dyDescent="0.25">
      <c r="B365" s="354" t="s">
        <v>269</v>
      </c>
      <c r="C365" s="355">
        <v>36008</v>
      </c>
      <c r="D365" s="6">
        <v>10278</v>
      </c>
      <c r="E365" s="358">
        <f t="shared" si="73"/>
        <v>856.15739999999994</v>
      </c>
      <c r="F365" s="356">
        <v>0</v>
      </c>
      <c r="G365" s="358">
        <v>417</v>
      </c>
      <c r="H365" s="356">
        <f t="shared" si="72"/>
        <v>439.15739999999994</v>
      </c>
      <c r="I365" s="354"/>
      <c r="J365" s="360"/>
      <c r="K365"/>
    </row>
    <row r="366" spans="2:11" x14ac:dyDescent="0.25">
      <c r="B366" s="354" t="s">
        <v>269</v>
      </c>
      <c r="C366" s="355">
        <v>36039</v>
      </c>
      <c r="D366" s="6">
        <v>10278</v>
      </c>
      <c r="E366" s="358">
        <f t="shared" si="73"/>
        <v>856.15739999999994</v>
      </c>
      <c r="F366" s="356">
        <v>0</v>
      </c>
      <c r="G366" s="358">
        <v>417</v>
      </c>
      <c r="H366" s="356">
        <f t="shared" si="72"/>
        <v>439.15739999999994</v>
      </c>
      <c r="I366" s="354"/>
      <c r="J366" s="360"/>
      <c r="K366"/>
    </row>
    <row r="367" spans="2:11" x14ac:dyDescent="0.25">
      <c r="B367" s="354" t="s">
        <v>269</v>
      </c>
      <c r="C367" s="355">
        <v>36069</v>
      </c>
      <c r="D367" s="6">
        <v>10278</v>
      </c>
      <c r="E367" s="358">
        <f t="shared" si="73"/>
        <v>856.15739999999994</v>
      </c>
      <c r="F367" s="356">
        <v>0</v>
      </c>
      <c r="G367" s="358">
        <v>417</v>
      </c>
      <c r="H367" s="356">
        <f t="shared" si="72"/>
        <v>439.15739999999994</v>
      </c>
      <c r="I367" s="354"/>
      <c r="J367" s="360"/>
      <c r="K367"/>
    </row>
    <row r="368" spans="2:11" x14ac:dyDescent="0.25">
      <c r="B368" s="354" t="s">
        <v>269</v>
      </c>
      <c r="C368" s="355">
        <v>36100</v>
      </c>
      <c r="D368" s="6">
        <v>10278</v>
      </c>
      <c r="E368" s="358">
        <f t="shared" si="73"/>
        <v>856.15739999999994</v>
      </c>
      <c r="F368" s="356">
        <v>0</v>
      </c>
      <c r="G368" s="358">
        <v>417</v>
      </c>
      <c r="H368" s="356">
        <f t="shared" si="72"/>
        <v>439.15739999999994</v>
      </c>
      <c r="I368" s="354"/>
      <c r="J368" s="360"/>
      <c r="K368"/>
    </row>
    <row r="369" spans="2:11" x14ac:dyDescent="0.25">
      <c r="B369" s="354" t="s">
        <v>269</v>
      </c>
      <c r="C369" s="355">
        <v>36130</v>
      </c>
      <c r="D369" s="6">
        <v>11093</v>
      </c>
      <c r="E369" s="358">
        <f t="shared" si="73"/>
        <v>924.04689999999994</v>
      </c>
      <c r="F369" s="356">
        <v>0</v>
      </c>
      <c r="G369" s="358">
        <v>417</v>
      </c>
      <c r="H369" s="356">
        <f t="shared" si="72"/>
        <v>507.04689999999994</v>
      </c>
      <c r="I369" s="354"/>
      <c r="J369" s="360"/>
      <c r="K369"/>
    </row>
    <row r="370" spans="2:11" x14ac:dyDescent="0.25">
      <c r="B370" s="354" t="s">
        <v>269</v>
      </c>
      <c r="C370" s="355">
        <v>36161</v>
      </c>
      <c r="D370" s="6">
        <v>11093</v>
      </c>
      <c r="E370" s="358">
        <f t="shared" si="73"/>
        <v>924.04689999999994</v>
      </c>
      <c r="F370" s="356">
        <v>0</v>
      </c>
      <c r="G370" s="358">
        <v>417</v>
      </c>
      <c r="H370" s="356">
        <f t="shared" si="72"/>
        <v>507.04689999999994</v>
      </c>
      <c r="I370" s="354"/>
      <c r="J370" s="360"/>
      <c r="K370"/>
    </row>
    <row r="371" spans="2:11" x14ac:dyDescent="0.25">
      <c r="B371" s="354" t="s">
        <v>269</v>
      </c>
      <c r="C371" s="355">
        <v>36192</v>
      </c>
      <c r="D371" s="6">
        <v>11235</v>
      </c>
      <c r="E371" s="358">
        <f t="shared" si="73"/>
        <v>935.87549999999999</v>
      </c>
      <c r="F371" s="356">
        <v>0</v>
      </c>
      <c r="G371" s="358">
        <v>417</v>
      </c>
      <c r="H371" s="356">
        <f t="shared" si="72"/>
        <v>518.87549999999999</v>
      </c>
      <c r="I371" s="354"/>
      <c r="J371" s="360"/>
      <c r="K371"/>
    </row>
    <row r="372" spans="2:11" x14ac:dyDescent="0.25">
      <c r="B372" s="354" t="s">
        <v>269</v>
      </c>
      <c r="C372" s="355">
        <v>36220</v>
      </c>
      <c r="D372" s="6">
        <v>39954</v>
      </c>
      <c r="E372" s="358">
        <f t="shared" si="73"/>
        <v>3328.1682000000001</v>
      </c>
      <c r="F372" s="356">
        <v>0</v>
      </c>
      <c r="G372" s="358">
        <v>417</v>
      </c>
      <c r="H372" s="356">
        <f t="shared" si="72"/>
        <v>2911.1682000000001</v>
      </c>
      <c r="I372" s="361">
        <v>0</v>
      </c>
      <c r="J372" s="360">
        <v>12</v>
      </c>
      <c r="K372" s="370">
        <f>SUM(D361:D372)</f>
        <v>155146</v>
      </c>
    </row>
    <row r="373" spans="2:11" x14ac:dyDescent="0.25">
      <c r="B373" s="354" t="s">
        <v>269</v>
      </c>
      <c r="C373" s="355">
        <v>36251</v>
      </c>
      <c r="D373" s="6">
        <v>14183</v>
      </c>
      <c r="E373" s="358">
        <f t="shared" si="73"/>
        <v>1181.4439</v>
      </c>
      <c r="F373" s="356">
        <v>0</v>
      </c>
      <c r="G373" s="358">
        <v>417</v>
      </c>
      <c r="H373" s="356">
        <f t="shared" si="72"/>
        <v>764.44389999999999</v>
      </c>
      <c r="I373" s="361">
        <v>0</v>
      </c>
      <c r="J373" s="360"/>
      <c r="K373"/>
    </row>
    <row r="374" spans="2:11" x14ac:dyDescent="0.25">
      <c r="B374" s="354" t="s">
        <v>269</v>
      </c>
      <c r="C374" s="355">
        <v>36281</v>
      </c>
      <c r="D374" s="6">
        <v>40049</v>
      </c>
      <c r="E374" s="358">
        <f t="shared" si="73"/>
        <v>3336.0817000000002</v>
      </c>
      <c r="F374" s="356">
        <v>0</v>
      </c>
      <c r="G374" s="358">
        <v>417</v>
      </c>
      <c r="H374" s="356">
        <f t="shared" si="72"/>
        <v>2919.0817000000002</v>
      </c>
      <c r="I374" s="361">
        <v>0</v>
      </c>
      <c r="J374" s="360"/>
      <c r="K374"/>
    </row>
    <row r="375" spans="2:11" x14ac:dyDescent="0.25">
      <c r="B375" s="354" t="s">
        <v>269</v>
      </c>
      <c r="C375" s="355">
        <v>36312</v>
      </c>
      <c r="D375" s="6">
        <v>14183</v>
      </c>
      <c r="E375" s="358">
        <f t="shared" si="73"/>
        <v>1181.4439</v>
      </c>
      <c r="F375" s="356">
        <v>0</v>
      </c>
      <c r="G375" s="358">
        <v>417</v>
      </c>
      <c r="H375" s="356">
        <f t="shared" si="72"/>
        <v>764.44389999999999</v>
      </c>
      <c r="I375" s="361">
        <v>0</v>
      </c>
      <c r="J375" s="360"/>
      <c r="K375"/>
    </row>
    <row r="376" spans="2:11" x14ac:dyDescent="0.25">
      <c r="B376" s="354" t="s">
        <v>269</v>
      </c>
      <c r="C376" s="355">
        <v>36342</v>
      </c>
      <c r="D376" s="6">
        <v>14183</v>
      </c>
      <c r="E376" s="358">
        <f t="shared" si="73"/>
        <v>1181.4439</v>
      </c>
      <c r="F376" s="356">
        <v>0</v>
      </c>
      <c r="G376" s="358">
        <v>417</v>
      </c>
      <c r="H376" s="356">
        <f t="shared" si="72"/>
        <v>764.44389999999999</v>
      </c>
      <c r="I376" s="361">
        <v>0</v>
      </c>
      <c r="J376" s="360"/>
      <c r="K376"/>
    </row>
    <row r="377" spans="2:11" x14ac:dyDescent="0.25">
      <c r="B377" s="354" t="s">
        <v>269</v>
      </c>
      <c r="C377" s="355">
        <v>36373</v>
      </c>
      <c r="D377" s="6">
        <v>14183</v>
      </c>
      <c r="E377" s="358">
        <f t="shared" si="73"/>
        <v>1181.4439</v>
      </c>
      <c r="F377" s="356">
        <v>0</v>
      </c>
      <c r="G377" s="358">
        <v>417</v>
      </c>
      <c r="H377" s="356">
        <f t="shared" si="72"/>
        <v>764.44389999999999</v>
      </c>
      <c r="I377" s="361">
        <v>0</v>
      </c>
      <c r="J377" s="360"/>
      <c r="K377"/>
    </row>
    <row r="378" spans="2:11" x14ac:dyDescent="0.25">
      <c r="B378" s="354" t="s">
        <v>269</v>
      </c>
      <c r="C378" s="355">
        <v>36404</v>
      </c>
      <c r="D378" s="6">
        <v>15345</v>
      </c>
      <c r="E378" s="358">
        <f t="shared" si="73"/>
        <v>1278.2384999999999</v>
      </c>
      <c r="F378" s="356">
        <v>0</v>
      </c>
      <c r="G378" s="354">
        <v>417</v>
      </c>
      <c r="H378" s="356">
        <f t="shared" si="72"/>
        <v>861.23849999999993</v>
      </c>
      <c r="I378" s="361">
        <v>0</v>
      </c>
      <c r="J378" s="360"/>
      <c r="K378"/>
    </row>
    <row r="379" spans="2:11" x14ac:dyDescent="0.25">
      <c r="B379" s="354" t="s">
        <v>269</v>
      </c>
      <c r="C379" s="355">
        <v>36434</v>
      </c>
      <c r="D379" s="6">
        <v>15345</v>
      </c>
      <c r="E379" s="358">
        <f t="shared" si="73"/>
        <v>1278.2384999999999</v>
      </c>
      <c r="F379" s="356">
        <v>0</v>
      </c>
      <c r="G379" s="354">
        <v>417</v>
      </c>
      <c r="H379" s="356">
        <f t="shared" si="72"/>
        <v>861.23849999999993</v>
      </c>
      <c r="I379" s="361">
        <v>0</v>
      </c>
      <c r="J379" s="360"/>
      <c r="K379"/>
    </row>
    <row r="380" spans="2:11" x14ac:dyDescent="0.25">
      <c r="B380" s="354" t="s">
        <v>269</v>
      </c>
      <c r="C380" s="355">
        <v>36465</v>
      </c>
      <c r="D380" s="6">
        <v>15345</v>
      </c>
      <c r="E380" s="358">
        <f t="shared" si="73"/>
        <v>1278.2384999999999</v>
      </c>
      <c r="F380" s="356">
        <v>0</v>
      </c>
      <c r="G380" s="354">
        <v>417</v>
      </c>
      <c r="H380" s="356">
        <f t="shared" si="72"/>
        <v>861.23849999999993</v>
      </c>
      <c r="I380" s="361">
        <v>0</v>
      </c>
      <c r="J380" s="360"/>
      <c r="K380"/>
    </row>
    <row r="381" spans="2:11" x14ac:dyDescent="0.25">
      <c r="B381" s="354" t="s">
        <v>269</v>
      </c>
      <c r="C381" s="355">
        <v>36495</v>
      </c>
      <c r="D381" s="6">
        <v>15345</v>
      </c>
      <c r="E381" s="358">
        <f t="shared" si="73"/>
        <v>1278.2384999999999</v>
      </c>
      <c r="F381" s="356">
        <v>0</v>
      </c>
      <c r="G381" s="354">
        <v>417</v>
      </c>
      <c r="H381" s="356">
        <f t="shared" si="72"/>
        <v>861.23849999999993</v>
      </c>
      <c r="I381" s="361">
        <v>0</v>
      </c>
      <c r="J381" s="360"/>
      <c r="K381"/>
    </row>
    <row r="382" spans="2:11" x14ac:dyDescent="0.25">
      <c r="B382" s="354" t="s">
        <v>269</v>
      </c>
      <c r="C382" s="355">
        <v>36526</v>
      </c>
      <c r="D382" s="6">
        <v>15345</v>
      </c>
      <c r="E382" s="358">
        <f t="shared" si="73"/>
        <v>1278.2384999999999</v>
      </c>
      <c r="F382" s="356">
        <v>0</v>
      </c>
      <c r="G382" s="354">
        <v>417</v>
      </c>
      <c r="H382" s="356">
        <f t="shared" si="72"/>
        <v>861.23849999999993</v>
      </c>
      <c r="I382" s="361">
        <v>0</v>
      </c>
      <c r="J382" s="360"/>
      <c r="K382"/>
    </row>
    <row r="383" spans="2:11" x14ac:dyDescent="0.25">
      <c r="B383" s="354" t="s">
        <v>269</v>
      </c>
      <c r="C383" s="355">
        <v>36557</v>
      </c>
      <c r="D383" s="6">
        <v>15774</v>
      </c>
      <c r="E383" s="358">
        <f t="shared" si="73"/>
        <v>1313.9741999999999</v>
      </c>
      <c r="F383" s="356">
        <v>0</v>
      </c>
      <c r="G383" s="354">
        <v>417</v>
      </c>
      <c r="H383" s="356">
        <f t="shared" si="72"/>
        <v>896.97419999999988</v>
      </c>
      <c r="I383" s="361">
        <v>0</v>
      </c>
      <c r="J383" s="360"/>
      <c r="K383"/>
    </row>
    <row r="384" spans="2:11" x14ac:dyDescent="0.25">
      <c r="B384" s="354" t="s">
        <v>269</v>
      </c>
      <c r="C384" s="355">
        <v>36586</v>
      </c>
      <c r="D384" s="6">
        <v>15774</v>
      </c>
      <c r="E384" s="358">
        <f t="shared" si="73"/>
        <v>1313.9741999999999</v>
      </c>
      <c r="F384" s="356">
        <v>0</v>
      </c>
      <c r="G384" s="354">
        <v>417</v>
      </c>
      <c r="H384" s="356">
        <f t="shared" si="72"/>
        <v>896.97419999999988</v>
      </c>
      <c r="I384" s="361">
        <v>0</v>
      </c>
      <c r="J384" s="360">
        <v>12</v>
      </c>
      <c r="K384" s="370">
        <f>SUM(D373:D384)</f>
        <v>205054</v>
      </c>
    </row>
    <row r="385" spans="2:11" x14ac:dyDescent="0.25">
      <c r="B385" s="354" t="s">
        <v>269</v>
      </c>
      <c r="C385" s="355">
        <v>36617</v>
      </c>
      <c r="D385" s="6">
        <v>15774</v>
      </c>
      <c r="E385" s="358">
        <f t="shared" si="73"/>
        <v>1313.9741999999999</v>
      </c>
      <c r="F385" s="356">
        <v>0</v>
      </c>
      <c r="G385" s="354">
        <v>417</v>
      </c>
      <c r="H385" s="356">
        <f t="shared" si="72"/>
        <v>896.97419999999988</v>
      </c>
      <c r="I385" s="361">
        <v>0</v>
      </c>
      <c r="J385" s="360"/>
      <c r="K385"/>
    </row>
    <row r="386" spans="2:11" x14ac:dyDescent="0.25">
      <c r="B386" s="354" t="s">
        <v>269</v>
      </c>
      <c r="C386" s="355">
        <v>36647</v>
      </c>
      <c r="D386" s="6">
        <v>16372</v>
      </c>
      <c r="E386" s="358">
        <f t="shared" si="73"/>
        <v>1363.7875999999999</v>
      </c>
      <c r="F386" s="356">
        <v>0</v>
      </c>
      <c r="G386" s="354">
        <v>417</v>
      </c>
      <c r="H386" s="356">
        <f t="shared" si="72"/>
        <v>946.78759999999988</v>
      </c>
      <c r="I386" s="361">
        <v>0</v>
      </c>
      <c r="J386" s="360"/>
      <c r="K386"/>
    </row>
    <row r="387" spans="2:11" x14ac:dyDescent="0.25">
      <c r="B387" s="354" t="s">
        <v>269</v>
      </c>
      <c r="C387" s="355">
        <v>36678</v>
      </c>
      <c r="D387" s="6">
        <v>16372</v>
      </c>
      <c r="E387" s="358">
        <f t="shared" si="73"/>
        <v>1363.7875999999999</v>
      </c>
      <c r="F387" s="356">
        <v>0</v>
      </c>
      <c r="G387" s="354">
        <v>417</v>
      </c>
      <c r="H387" s="356">
        <f t="shared" si="72"/>
        <v>946.78759999999988</v>
      </c>
      <c r="I387" s="361">
        <v>0</v>
      </c>
      <c r="J387" s="360"/>
      <c r="K387"/>
    </row>
    <row r="388" spans="2:11" x14ac:dyDescent="0.25">
      <c r="B388" s="354" t="s">
        <v>269</v>
      </c>
      <c r="C388" s="355">
        <v>36708</v>
      </c>
      <c r="D388" s="6">
        <v>16372</v>
      </c>
      <c r="E388" s="358">
        <f t="shared" si="73"/>
        <v>1363.7875999999999</v>
      </c>
      <c r="F388" s="356">
        <v>0</v>
      </c>
      <c r="G388" s="354">
        <v>417</v>
      </c>
      <c r="H388" s="356">
        <f t="shared" si="72"/>
        <v>946.78759999999988</v>
      </c>
      <c r="I388" s="361">
        <v>0</v>
      </c>
      <c r="J388" s="360"/>
      <c r="K388"/>
    </row>
    <row r="389" spans="2:11" x14ac:dyDescent="0.25">
      <c r="B389" s="354" t="s">
        <v>269</v>
      </c>
      <c r="C389" s="355">
        <v>36739</v>
      </c>
      <c r="D389" s="6">
        <v>16372</v>
      </c>
      <c r="E389" s="358">
        <f t="shared" si="73"/>
        <v>1363.7875999999999</v>
      </c>
      <c r="F389" s="356">
        <v>0</v>
      </c>
      <c r="G389" s="354">
        <v>417</v>
      </c>
      <c r="H389" s="356">
        <f t="shared" si="72"/>
        <v>946.78759999999988</v>
      </c>
      <c r="I389" s="361">
        <v>0</v>
      </c>
      <c r="J389" s="360"/>
      <c r="K389"/>
    </row>
    <row r="390" spans="2:11" x14ac:dyDescent="0.25">
      <c r="B390" s="354" t="s">
        <v>269</v>
      </c>
      <c r="C390" s="355">
        <v>36770</v>
      </c>
      <c r="D390" s="6">
        <v>16372</v>
      </c>
      <c r="E390" s="358">
        <f t="shared" si="73"/>
        <v>1363.7875999999999</v>
      </c>
      <c r="F390" s="356">
        <v>0</v>
      </c>
      <c r="G390" s="354">
        <v>417</v>
      </c>
      <c r="H390" s="356">
        <f t="shared" si="72"/>
        <v>946.78759999999988</v>
      </c>
      <c r="I390" s="361">
        <v>0</v>
      </c>
      <c r="J390" s="360"/>
      <c r="K390"/>
    </row>
    <row r="391" spans="2:11" x14ac:dyDescent="0.25">
      <c r="B391" s="354" t="s">
        <v>269</v>
      </c>
      <c r="C391" s="355">
        <v>36800</v>
      </c>
      <c r="D391" s="6">
        <v>16372</v>
      </c>
      <c r="E391" s="358">
        <f t="shared" si="73"/>
        <v>1363.7875999999999</v>
      </c>
      <c r="F391" s="356">
        <v>0</v>
      </c>
      <c r="G391" s="354">
        <v>417</v>
      </c>
      <c r="H391" s="356">
        <f t="shared" si="72"/>
        <v>946.78759999999988</v>
      </c>
      <c r="I391" s="361">
        <v>0</v>
      </c>
      <c r="J391" s="360"/>
      <c r="K391"/>
    </row>
    <row r="392" spans="2:11" x14ac:dyDescent="0.25">
      <c r="B392" s="354" t="s">
        <v>269</v>
      </c>
      <c r="C392" s="355">
        <v>36831</v>
      </c>
      <c r="D392" s="6">
        <v>16491</v>
      </c>
      <c r="E392" s="358">
        <f t="shared" si="73"/>
        <v>1373.7003</v>
      </c>
      <c r="F392" s="356">
        <v>0</v>
      </c>
      <c r="G392" s="354">
        <v>417</v>
      </c>
      <c r="H392" s="356">
        <f t="shared" si="72"/>
        <v>956.70029999999997</v>
      </c>
      <c r="I392" s="361">
        <v>0</v>
      </c>
      <c r="J392" s="360"/>
      <c r="K392"/>
    </row>
    <row r="393" spans="2:11" x14ac:dyDescent="0.25">
      <c r="B393" s="354" t="s">
        <v>269</v>
      </c>
      <c r="C393" s="355">
        <v>36861</v>
      </c>
      <c r="D393" s="6">
        <v>16491</v>
      </c>
      <c r="E393" s="358">
        <f t="shared" si="73"/>
        <v>1373.7003</v>
      </c>
      <c r="F393" s="356">
        <v>0</v>
      </c>
      <c r="G393" s="354">
        <v>417</v>
      </c>
      <c r="H393" s="356">
        <f t="shared" si="72"/>
        <v>956.70029999999997</v>
      </c>
      <c r="I393" s="361">
        <v>0</v>
      </c>
      <c r="J393" s="360"/>
      <c r="K393"/>
    </row>
    <row r="394" spans="2:11" x14ac:dyDescent="0.25">
      <c r="B394" s="354" t="s">
        <v>269</v>
      </c>
      <c r="C394" s="355">
        <v>36892</v>
      </c>
      <c r="D394" s="6">
        <v>16491</v>
      </c>
      <c r="E394" s="358">
        <f t="shared" si="73"/>
        <v>1373.7003</v>
      </c>
      <c r="F394" s="356">
        <v>0</v>
      </c>
      <c r="G394" s="354">
        <v>417</v>
      </c>
      <c r="H394" s="356">
        <f t="shared" si="72"/>
        <v>956.70029999999997</v>
      </c>
      <c r="I394" s="361">
        <v>0</v>
      </c>
      <c r="J394" s="360"/>
      <c r="K394"/>
    </row>
    <row r="395" spans="2:11" x14ac:dyDescent="0.25">
      <c r="B395" s="354" t="s">
        <v>269</v>
      </c>
      <c r="C395" s="355">
        <v>36923</v>
      </c>
      <c r="D395" s="6">
        <v>16940</v>
      </c>
      <c r="E395" s="358">
        <f t="shared" si="73"/>
        <v>1411.1020000000001</v>
      </c>
      <c r="F395" s="356">
        <v>0</v>
      </c>
      <c r="G395" s="354">
        <v>417</v>
      </c>
      <c r="H395" s="356">
        <f t="shared" si="72"/>
        <v>994.10200000000009</v>
      </c>
      <c r="I395" s="361">
        <v>0</v>
      </c>
      <c r="J395" s="360"/>
      <c r="K395"/>
    </row>
    <row r="396" spans="2:11" x14ac:dyDescent="0.25">
      <c r="B396" s="354" t="s">
        <v>269</v>
      </c>
      <c r="C396" s="355">
        <v>36951</v>
      </c>
      <c r="D396" s="6">
        <v>16940</v>
      </c>
      <c r="E396" s="358">
        <f t="shared" si="73"/>
        <v>1411.1020000000001</v>
      </c>
      <c r="F396" s="356">
        <v>0</v>
      </c>
      <c r="G396" s="354">
        <v>417</v>
      </c>
      <c r="H396" s="356">
        <f t="shared" si="72"/>
        <v>994.10200000000009</v>
      </c>
      <c r="I396" s="361">
        <v>0</v>
      </c>
      <c r="J396" s="362" t="s">
        <v>256</v>
      </c>
      <c r="K396" s="370">
        <f>SUM(D385:D396)</f>
        <v>197359</v>
      </c>
    </row>
    <row r="397" spans="2:11" x14ac:dyDescent="0.25">
      <c r="B397" s="354" t="s">
        <v>269</v>
      </c>
      <c r="C397" s="355">
        <v>36982</v>
      </c>
      <c r="D397" s="6">
        <v>16940</v>
      </c>
      <c r="E397" s="358">
        <f t="shared" si="73"/>
        <v>1411.1020000000001</v>
      </c>
      <c r="F397" s="356">
        <v>0</v>
      </c>
      <c r="G397" s="354">
        <v>417</v>
      </c>
      <c r="H397" s="356">
        <f t="shared" ref="H397:H460" si="74">SUM(E397-G397)</f>
        <v>994.10200000000009</v>
      </c>
      <c r="I397" s="361">
        <v>0</v>
      </c>
      <c r="J397" s="360"/>
      <c r="K397"/>
    </row>
    <row r="398" spans="2:11" x14ac:dyDescent="0.25">
      <c r="B398" s="354" t="s">
        <v>269</v>
      </c>
      <c r="C398" s="355">
        <v>37012</v>
      </c>
      <c r="D398" s="6">
        <v>16940</v>
      </c>
      <c r="E398" s="358">
        <f t="shared" ref="E398:E457" si="75">SUM(D398*8.33%)</f>
        <v>1411.1020000000001</v>
      </c>
      <c r="F398" s="356">
        <v>0</v>
      </c>
      <c r="G398" s="354">
        <v>417</v>
      </c>
      <c r="H398" s="356">
        <f t="shared" si="74"/>
        <v>994.10200000000009</v>
      </c>
      <c r="I398" s="361">
        <v>0</v>
      </c>
      <c r="J398" s="360"/>
      <c r="K398"/>
    </row>
    <row r="399" spans="2:11" x14ac:dyDescent="0.25">
      <c r="B399" s="354" t="s">
        <v>269</v>
      </c>
      <c r="C399" s="355">
        <v>37043</v>
      </c>
      <c r="D399" s="6">
        <v>16940</v>
      </c>
      <c r="E399" s="358">
        <f t="shared" si="75"/>
        <v>1411.1020000000001</v>
      </c>
      <c r="F399" s="356">
        <v>0</v>
      </c>
      <c r="G399" s="354">
        <v>541</v>
      </c>
      <c r="H399" s="356">
        <f t="shared" si="74"/>
        <v>870.10200000000009</v>
      </c>
      <c r="I399" s="361">
        <v>0</v>
      </c>
      <c r="J399" s="360"/>
      <c r="K399"/>
    </row>
    <row r="400" spans="2:11" x14ac:dyDescent="0.25">
      <c r="B400" s="354" t="s">
        <v>269</v>
      </c>
      <c r="C400" s="355">
        <v>37073</v>
      </c>
      <c r="D400" s="6">
        <v>16940</v>
      </c>
      <c r="E400" s="358">
        <f t="shared" si="75"/>
        <v>1411.1020000000001</v>
      </c>
      <c r="F400" s="356">
        <v>0</v>
      </c>
      <c r="G400" s="354">
        <v>541</v>
      </c>
      <c r="H400" s="356">
        <f t="shared" si="74"/>
        <v>870.10200000000009</v>
      </c>
      <c r="I400" s="361">
        <v>0</v>
      </c>
      <c r="J400" s="360"/>
      <c r="K400"/>
    </row>
    <row r="401" spans="2:11" x14ac:dyDescent="0.25">
      <c r="B401" s="354" t="s">
        <v>269</v>
      </c>
      <c r="C401" s="355">
        <v>37104</v>
      </c>
      <c r="D401" s="6">
        <v>17308</v>
      </c>
      <c r="E401" s="358">
        <f t="shared" si="75"/>
        <v>1441.7564</v>
      </c>
      <c r="F401" s="356">
        <v>0</v>
      </c>
      <c r="G401" s="354">
        <v>541</v>
      </c>
      <c r="H401" s="356">
        <f t="shared" si="74"/>
        <v>900.75639999999999</v>
      </c>
      <c r="I401" s="361">
        <v>0</v>
      </c>
      <c r="J401" s="360"/>
      <c r="K401"/>
    </row>
    <row r="402" spans="2:11" x14ac:dyDescent="0.25">
      <c r="B402" s="354" t="s">
        <v>269</v>
      </c>
      <c r="C402" s="355">
        <v>37135</v>
      </c>
      <c r="D402" s="6">
        <v>17308</v>
      </c>
      <c r="E402" s="358">
        <f t="shared" si="75"/>
        <v>1441.7564</v>
      </c>
      <c r="F402" s="356">
        <v>0</v>
      </c>
      <c r="G402" s="354">
        <v>541</v>
      </c>
      <c r="H402" s="356">
        <f t="shared" si="74"/>
        <v>900.75639999999999</v>
      </c>
      <c r="I402" s="361">
        <v>0</v>
      </c>
      <c r="J402" s="360"/>
      <c r="K402"/>
    </row>
    <row r="403" spans="2:11" x14ac:dyDescent="0.25">
      <c r="B403" s="354" t="s">
        <v>269</v>
      </c>
      <c r="C403" s="355">
        <v>37165</v>
      </c>
      <c r="D403" s="6">
        <v>17308</v>
      </c>
      <c r="E403" s="358">
        <f t="shared" si="75"/>
        <v>1441.7564</v>
      </c>
      <c r="F403" s="356">
        <v>0</v>
      </c>
      <c r="G403" s="354">
        <v>541</v>
      </c>
      <c r="H403" s="356">
        <f t="shared" si="74"/>
        <v>900.75639999999999</v>
      </c>
      <c r="I403" s="361">
        <v>0</v>
      </c>
      <c r="J403" s="360"/>
      <c r="K403"/>
    </row>
    <row r="404" spans="2:11" x14ac:dyDescent="0.25">
      <c r="B404" s="354" t="s">
        <v>269</v>
      </c>
      <c r="C404" s="355">
        <v>37196</v>
      </c>
      <c r="D404" s="6">
        <v>17308</v>
      </c>
      <c r="E404" s="358">
        <f t="shared" si="75"/>
        <v>1441.7564</v>
      </c>
      <c r="F404" s="356">
        <v>0</v>
      </c>
      <c r="G404" s="354">
        <v>541</v>
      </c>
      <c r="H404" s="356">
        <f t="shared" si="74"/>
        <v>900.75639999999999</v>
      </c>
      <c r="I404" s="361">
        <v>0</v>
      </c>
      <c r="J404" s="360"/>
      <c r="K404"/>
    </row>
    <row r="405" spans="2:11" x14ac:dyDescent="0.25">
      <c r="B405" s="354" t="s">
        <v>269</v>
      </c>
      <c r="C405" s="355">
        <v>37226</v>
      </c>
      <c r="D405" s="6">
        <v>17308</v>
      </c>
      <c r="E405" s="358">
        <f t="shared" si="75"/>
        <v>1441.7564</v>
      </c>
      <c r="F405" s="356">
        <v>0</v>
      </c>
      <c r="G405" s="354">
        <v>541</v>
      </c>
      <c r="H405" s="356">
        <f t="shared" si="74"/>
        <v>900.75639999999999</v>
      </c>
      <c r="I405" s="361">
        <v>0</v>
      </c>
      <c r="J405" s="360"/>
      <c r="K405"/>
    </row>
    <row r="406" spans="2:11" x14ac:dyDescent="0.25">
      <c r="B406" s="354" t="s">
        <v>269</v>
      </c>
      <c r="C406" s="355">
        <v>37257</v>
      </c>
      <c r="D406" s="6">
        <v>17308</v>
      </c>
      <c r="E406" s="358">
        <f t="shared" si="75"/>
        <v>1441.7564</v>
      </c>
      <c r="F406" s="356">
        <v>0</v>
      </c>
      <c r="G406" s="354">
        <v>541</v>
      </c>
      <c r="H406" s="356">
        <f t="shared" si="74"/>
        <v>900.75639999999999</v>
      </c>
      <c r="I406" s="361">
        <v>0</v>
      </c>
      <c r="J406" s="360"/>
      <c r="K406"/>
    </row>
    <row r="407" spans="2:11" x14ac:dyDescent="0.25">
      <c r="B407" s="354" t="s">
        <v>269</v>
      </c>
      <c r="C407" s="355">
        <v>37288</v>
      </c>
      <c r="D407" s="6">
        <v>17766</v>
      </c>
      <c r="E407" s="358">
        <f t="shared" si="75"/>
        <v>1479.9078</v>
      </c>
      <c r="F407" s="356">
        <v>0</v>
      </c>
      <c r="G407" s="354">
        <v>541</v>
      </c>
      <c r="H407" s="356">
        <f t="shared" si="74"/>
        <v>938.90779999999995</v>
      </c>
      <c r="I407" s="361">
        <v>0</v>
      </c>
      <c r="J407" s="360"/>
      <c r="K407"/>
    </row>
    <row r="408" spans="2:11" x14ac:dyDescent="0.25">
      <c r="B408" s="354" t="s">
        <v>269</v>
      </c>
      <c r="C408" s="355">
        <v>37316</v>
      </c>
      <c r="D408" s="6">
        <v>17766</v>
      </c>
      <c r="E408" s="358">
        <f t="shared" si="75"/>
        <v>1479.9078</v>
      </c>
      <c r="F408" s="356">
        <v>0</v>
      </c>
      <c r="G408" s="354">
        <v>541</v>
      </c>
      <c r="H408" s="356">
        <f t="shared" si="74"/>
        <v>938.90779999999995</v>
      </c>
      <c r="I408" s="361">
        <v>0</v>
      </c>
      <c r="J408" s="360">
        <v>9.5</v>
      </c>
      <c r="K408" s="370">
        <f>SUM(D397:D408)</f>
        <v>207140</v>
      </c>
    </row>
    <row r="409" spans="2:11" x14ac:dyDescent="0.25">
      <c r="B409" s="354" t="s">
        <v>269</v>
      </c>
      <c r="C409" s="355">
        <v>37347</v>
      </c>
      <c r="D409" s="6">
        <v>17766</v>
      </c>
      <c r="E409" s="358">
        <f t="shared" si="75"/>
        <v>1479.9078</v>
      </c>
      <c r="F409" s="356">
        <v>0</v>
      </c>
      <c r="G409" s="354">
        <v>541</v>
      </c>
      <c r="H409" s="356">
        <f t="shared" si="74"/>
        <v>938.90779999999995</v>
      </c>
      <c r="I409" s="361">
        <v>0</v>
      </c>
      <c r="J409" s="361">
        <f t="shared" ref="J409:J424" si="76">SUM(I409*9.5%/12)</f>
        <v>0</v>
      </c>
      <c r="K409"/>
    </row>
    <row r="410" spans="2:11" x14ac:dyDescent="0.25">
      <c r="B410" s="354" t="s">
        <v>269</v>
      </c>
      <c r="C410" s="355">
        <v>37377</v>
      </c>
      <c r="D410" s="6">
        <v>17766</v>
      </c>
      <c r="E410" s="358">
        <f t="shared" si="75"/>
        <v>1479.9078</v>
      </c>
      <c r="F410" s="356">
        <v>0</v>
      </c>
      <c r="G410" s="354">
        <v>541</v>
      </c>
      <c r="H410" s="356">
        <f t="shared" si="74"/>
        <v>938.90779999999995</v>
      </c>
      <c r="I410" s="361">
        <v>0</v>
      </c>
      <c r="J410" s="361">
        <f t="shared" si="76"/>
        <v>0</v>
      </c>
      <c r="K410"/>
    </row>
    <row r="411" spans="2:11" x14ac:dyDescent="0.25">
      <c r="B411" s="354" t="s">
        <v>269</v>
      </c>
      <c r="C411" s="355">
        <v>37408</v>
      </c>
      <c r="D411" s="6">
        <v>17766</v>
      </c>
      <c r="E411" s="358">
        <f t="shared" si="75"/>
        <v>1479.9078</v>
      </c>
      <c r="F411" s="356">
        <v>0</v>
      </c>
      <c r="G411" s="354">
        <v>541</v>
      </c>
      <c r="H411" s="356">
        <f t="shared" si="74"/>
        <v>938.90779999999995</v>
      </c>
      <c r="I411" s="361">
        <v>0</v>
      </c>
      <c r="J411" s="361">
        <f t="shared" si="76"/>
        <v>0</v>
      </c>
      <c r="K411"/>
    </row>
    <row r="412" spans="2:11" x14ac:dyDescent="0.25">
      <c r="B412" s="354" t="s">
        <v>269</v>
      </c>
      <c r="C412" s="355">
        <v>37438</v>
      </c>
      <c r="D412" s="6">
        <v>17766</v>
      </c>
      <c r="E412" s="358">
        <f t="shared" si="75"/>
        <v>1479.9078</v>
      </c>
      <c r="F412" s="356">
        <v>0</v>
      </c>
      <c r="G412" s="354">
        <v>541</v>
      </c>
      <c r="H412" s="356">
        <f t="shared" si="74"/>
        <v>938.90779999999995</v>
      </c>
      <c r="I412" s="361">
        <v>0</v>
      </c>
      <c r="J412" s="361">
        <f t="shared" si="76"/>
        <v>0</v>
      </c>
      <c r="K412"/>
    </row>
    <row r="413" spans="2:11" x14ac:dyDescent="0.25">
      <c r="B413" s="354" t="s">
        <v>269</v>
      </c>
      <c r="C413" s="355">
        <v>37469</v>
      </c>
      <c r="D413" s="6">
        <v>17766</v>
      </c>
      <c r="E413" s="358">
        <f t="shared" si="75"/>
        <v>1479.9078</v>
      </c>
      <c r="F413" s="356">
        <v>0</v>
      </c>
      <c r="G413" s="354">
        <v>541</v>
      </c>
      <c r="H413" s="356">
        <f t="shared" si="74"/>
        <v>938.90779999999995</v>
      </c>
      <c r="I413" s="361">
        <v>0</v>
      </c>
      <c r="J413" s="361">
        <f t="shared" si="76"/>
        <v>0</v>
      </c>
      <c r="K413"/>
    </row>
    <row r="414" spans="2:11" x14ac:dyDescent="0.25">
      <c r="B414" s="354" t="s">
        <v>269</v>
      </c>
      <c r="C414" s="355">
        <v>37500</v>
      </c>
      <c r="D414" s="6">
        <v>17766</v>
      </c>
      <c r="E414" s="358">
        <f t="shared" si="75"/>
        <v>1479.9078</v>
      </c>
      <c r="F414" s="356">
        <v>0</v>
      </c>
      <c r="G414" s="354">
        <v>541</v>
      </c>
      <c r="H414" s="356">
        <f t="shared" si="74"/>
        <v>938.90779999999995</v>
      </c>
      <c r="I414" s="361">
        <v>0</v>
      </c>
      <c r="J414" s="361">
        <f t="shared" si="76"/>
        <v>0</v>
      </c>
      <c r="K414"/>
    </row>
    <row r="415" spans="2:11" x14ac:dyDescent="0.25">
      <c r="B415" s="354" t="s">
        <v>269</v>
      </c>
      <c r="C415" s="355">
        <v>37530</v>
      </c>
      <c r="D415" s="6">
        <v>17766</v>
      </c>
      <c r="E415" s="358">
        <f t="shared" si="75"/>
        <v>1479.9078</v>
      </c>
      <c r="F415" s="356">
        <v>0</v>
      </c>
      <c r="G415" s="354">
        <v>541</v>
      </c>
      <c r="H415" s="356">
        <f t="shared" si="74"/>
        <v>938.90779999999995</v>
      </c>
      <c r="I415" s="361">
        <v>0</v>
      </c>
      <c r="J415" s="361">
        <f t="shared" si="76"/>
        <v>0</v>
      </c>
      <c r="K415"/>
    </row>
    <row r="416" spans="2:11" x14ac:dyDescent="0.25">
      <c r="B416" s="354" t="s">
        <v>269</v>
      </c>
      <c r="C416" s="355">
        <v>37561</v>
      </c>
      <c r="D416" s="6">
        <v>17766</v>
      </c>
      <c r="E416" s="358">
        <f t="shared" si="75"/>
        <v>1479.9078</v>
      </c>
      <c r="F416" s="356">
        <v>0</v>
      </c>
      <c r="G416" s="354">
        <v>541</v>
      </c>
      <c r="H416" s="356">
        <f t="shared" si="74"/>
        <v>938.90779999999995</v>
      </c>
      <c r="I416" s="361">
        <v>0</v>
      </c>
      <c r="J416" s="361">
        <f t="shared" si="76"/>
        <v>0</v>
      </c>
      <c r="K416"/>
    </row>
    <row r="417" spans="2:11" x14ac:dyDescent="0.25">
      <c r="B417" s="354" t="s">
        <v>269</v>
      </c>
      <c r="C417" s="355">
        <v>37591</v>
      </c>
      <c r="D417" s="6">
        <v>17766</v>
      </c>
      <c r="E417" s="358">
        <f t="shared" si="75"/>
        <v>1479.9078</v>
      </c>
      <c r="F417" s="356">
        <v>0</v>
      </c>
      <c r="G417" s="354">
        <v>541</v>
      </c>
      <c r="H417" s="356">
        <f t="shared" si="74"/>
        <v>938.90779999999995</v>
      </c>
      <c r="I417" s="361">
        <v>0</v>
      </c>
      <c r="J417" s="361">
        <f t="shared" si="76"/>
        <v>0</v>
      </c>
      <c r="K417"/>
    </row>
    <row r="418" spans="2:11" x14ac:dyDescent="0.25">
      <c r="B418" s="354" t="s">
        <v>269</v>
      </c>
      <c r="C418" s="355">
        <v>37622</v>
      </c>
      <c r="D418" s="6">
        <v>17766</v>
      </c>
      <c r="E418" s="358">
        <f t="shared" si="75"/>
        <v>1479.9078</v>
      </c>
      <c r="F418" s="356">
        <v>0</v>
      </c>
      <c r="G418" s="354">
        <v>541</v>
      </c>
      <c r="H418" s="356">
        <f t="shared" si="74"/>
        <v>938.90779999999995</v>
      </c>
      <c r="I418" s="361">
        <v>0</v>
      </c>
      <c r="J418" s="361">
        <f t="shared" si="76"/>
        <v>0</v>
      </c>
      <c r="K418"/>
    </row>
    <row r="419" spans="2:11" x14ac:dyDescent="0.25">
      <c r="B419" s="354" t="s">
        <v>269</v>
      </c>
      <c r="C419" s="355">
        <v>37653</v>
      </c>
      <c r="D419" s="6">
        <v>18224</v>
      </c>
      <c r="E419" s="358">
        <f t="shared" si="75"/>
        <v>1518.0591999999999</v>
      </c>
      <c r="F419" s="356">
        <v>0</v>
      </c>
      <c r="G419" s="354">
        <v>541</v>
      </c>
      <c r="H419" s="356">
        <f t="shared" si="74"/>
        <v>977.05919999999992</v>
      </c>
      <c r="I419" s="361">
        <v>0</v>
      </c>
      <c r="J419" s="361">
        <f t="shared" si="76"/>
        <v>0</v>
      </c>
      <c r="K419"/>
    </row>
    <row r="420" spans="2:11" x14ac:dyDescent="0.25">
      <c r="B420" s="354" t="s">
        <v>269</v>
      </c>
      <c r="C420" s="355">
        <v>37681</v>
      </c>
      <c r="D420" s="6">
        <v>18224</v>
      </c>
      <c r="E420" s="358">
        <f t="shared" si="75"/>
        <v>1518.0591999999999</v>
      </c>
      <c r="F420" s="356">
        <v>0</v>
      </c>
      <c r="G420" s="354">
        <v>541</v>
      </c>
      <c r="H420" s="356">
        <f t="shared" si="74"/>
        <v>977.05919999999992</v>
      </c>
      <c r="I420" s="361">
        <v>0</v>
      </c>
      <c r="J420" s="361">
        <f t="shared" si="76"/>
        <v>0</v>
      </c>
      <c r="K420" s="370">
        <f>SUM(D409:D420)</f>
        <v>214108</v>
      </c>
    </row>
    <row r="421" spans="2:11" x14ac:dyDescent="0.25">
      <c r="B421" s="354" t="s">
        <v>269</v>
      </c>
      <c r="C421" s="355">
        <v>37712</v>
      </c>
      <c r="D421" s="6">
        <v>18224</v>
      </c>
      <c r="E421" s="358">
        <f t="shared" si="75"/>
        <v>1518.0591999999999</v>
      </c>
      <c r="F421" s="356">
        <v>0</v>
      </c>
      <c r="G421" s="354">
        <v>541</v>
      </c>
      <c r="H421" s="356">
        <f t="shared" si="74"/>
        <v>977.05919999999992</v>
      </c>
      <c r="I421" s="361">
        <v>0</v>
      </c>
      <c r="J421" s="361">
        <f t="shared" si="76"/>
        <v>0</v>
      </c>
      <c r="K421"/>
    </row>
    <row r="422" spans="2:11" x14ac:dyDescent="0.25">
      <c r="B422" s="354" t="s">
        <v>269</v>
      </c>
      <c r="C422" s="355">
        <v>37742</v>
      </c>
      <c r="D422" s="6">
        <v>18224</v>
      </c>
      <c r="E422" s="358">
        <f t="shared" si="75"/>
        <v>1518.0591999999999</v>
      </c>
      <c r="F422" s="356">
        <v>0</v>
      </c>
      <c r="G422" s="354">
        <v>541</v>
      </c>
      <c r="H422" s="356">
        <f t="shared" si="74"/>
        <v>977.05919999999992</v>
      </c>
      <c r="I422" s="361">
        <v>0</v>
      </c>
      <c r="J422" s="361">
        <f t="shared" si="76"/>
        <v>0</v>
      </c>
      <c r="K422"/>
    </row>
    <row r="423" spans="2:11" x14ac:dyDescent="0.25">
      <c r="B423" s="354" t="s">
        <v>269</v>
      </c>
      <c r="C423" s="355">
        <v>37773</v>
      </c>
      <c r="D423" s="6">
        <v>18224</v>
      </c>
      <c r="E423" s="358">
        <f t="shared" si="75"/>
        <v>1518.0591999999999</v>
      </c>
      <c r="F423" s="356">
        <v>0</v>
      </c>
      <c r="G423" s="354">
        <v>541</v>
      </c>
      <c r="H423" s="356">
        <f t="shared" si="74"/>
        <v>977.05919999999992</v>
      </c>
      <c r="I423" s="361">
        <v>0</v>
      </c>
      <c r="J423" s="361">
        <f t="shared" si="76"/>
        <v>0</v>
      </c>
      <c r="K423"/>
    </row>
    <row r="424" spans="2:11" x14ac:dyDescent="0.25">
      <c r="B424" s="354" t="s">
        <v>269</v>
      </c>
      <c r="C424" s="355">
        <v>37803</v>
      </c>
      <c r="D424" s="6">
        <v>18224</v>
      </c>
      <c r="E424" s="358">
        <f t="shared" si="75"/>
        <v>1518.0591999999999</v>
      </c>
      <c r="F424" s="356">
        <v>0</v>
      </c>
      <c r="G424" s="354">
        <v>541</v>
      </c>
      <c r="H424" s="356">
        <f t="shared" si="74"/>
        <v>977.05919999999992</v>
      </c>
      <c r="I424" s="361">
        <v>0</v>
      </c>
      <c r="J424" s="361">
        <f t="shared" si="76"/>
        <v>0</v>
      </c>
      <c r="K424"/>
    </row>
    <row r="425" spans="2:11" x14ac:dyDescent="0.25">
      <c r="B425" s="354" t="s">
        <v>269</v>
      </c>
      <c r="C425" s="355">
        <v>37834</v>
      </c>
      <c r="D425" s="6">
        <v>18224</v>
      </c>
      <c r="E425" s="358">
        <f t="shared" si="75"/>
        <v>1518.0591999999999</v>
      </c>
      <c r="F425" s="356">
        <v>0</v>
      </c>
      <c r="G425" s="354">
        <v>541</v>
      </c>
      <c r="H425" s="356">
        <f t="shared" si="74"/>
        <v>977.05919999999992</v>
      </c>
      <c r="I425" s="361">
        <v>0</v>
      </c>
      <c r="J425" s="361">
        <f t="shared" ref="J425:J440" si="77">SUM(I425*9.5%/12)</f>
        <v>0</v>
      </c>
      <c r="K425"/>
    </row>
    <row r="426" spans="2:11" x14ac:dyDescent="0.25">
      <c r="B426" s="354" t="s">
        <v>269</v>
      </c>
      <c r="C426" s="355">
        <v>37865</v>
      </c>
      <c r="D426" s="6">
        <v>18224</v>
      </c>
      <c r="E426" s="358">
        <f t="shared" si="75"/>
        <v>1518.0591999999999</v>
      </c>
      <c r="F426" s="356">
        <v>0</v>
      </c>
      <c r="G426" s="354">
        <v>541</v>
      </c>
      <c r="H426" s="356">
        <f t="shared" si="74"/>
        <v>977.05919999999992</v>
      </c>
      <c r="I426" s="361">
        <v>0</v>
      </c>
      <c r="J426" s="361">
        <f t="shared" si="77"/>
        <v>0</v>
      </c>
      <c r="K426"/>
    </row>
    <row r="427" spans="2:11" x14ac:dyDescent="0.25">
      <c r="B427" s="354" t="s">
        <v>269</v>
      </c>
      <c r="C427" s="355">
        <v>37895</v>
      </c>
      <c r="D427" s="6">
        <v>18224</v>
      </c>
      <c r="E427" s="358">
        <f t="shared" si="75"/>
        <v>1518.0591999999999</v>
      </c>
      <c r="F427" s="356">
        <v>0</v>
      </c>
      <c r="G427" s="354">
        <v>541</v>
      </c>
      <c r="H427" s="356">
        <f t="shared" si="74"/>
        <v>977.05919999999992</v>
      </c>
      <c r="I427" s="361">
        <v>0</v>
      </c>
      <c r="J427" s="361">
        <f t="shared" si="77"/>
        <v>0</v>
      </c>
      <c r="K427"/>
    </row>
    <row r="428" spans="2:11" x14ac:dyDescent="0.25">
      <c r="B428" s="354" t="s">
        <v>269</v>
      </c>
      <c r="C428" s="355">
        <v>37926</v>
      </c>
      <c r="D428" s="6">
        <v>18224</v>
      </c>
      <c r="E428" s="358">
        <f t="shared" si="75"/>
        <v>1518.0591999999999</v>
      </c>
      <c r="F428" s="356">
        <v>0</v>
      </c>
      <c r="G428" s="354">
        <v>541</v>
      </c>
      <c r="H428" s="356">
        <f t="shared" si="74"/>
        <v>977.05919999999992</v>
      </c>
      <c r="I428" s="361">
        <v>0</v>
      </c>
      <c r="J428" s="361">
        <f t="shared" si="77"/>
        <v>0</v>
      </c>
      <c r="K428"/>
    </row>
    <row r="429" spans="2:11" x14ac:dyDescent="0.25">
      <c r="B429" s="354" t="s">
        <v>269</v>
      </c>
      <c r="C429" s="355">
        <v>37956</v>
      </c>
      <c r="D429" s="6">
        <v>18224</v>
      </c>
      <c r="E429" s="358">
        <f t="shared" si="75"/>
        <v>1518.0591999999999</v>
      </c>
      <c r="F429" s="356">
        <v>0</v>
      </c>
      <c r="G429" s="354">
        <v>541</v>
      </c>
      <c r="H429" s="356">
        <f t="shared" si="74"/>
        <v>977.05919999999992</v>
      </c>
      <c r="I429" s="361">
        <v>0</v>
      </c>
      <c r="J429" s="361">
        <f t="shared" si="77"/>
        <v>0</v>
      </c>
      <c r="K429"/>
    </row>
    <row r="430" spans="2:11" x14ac:dyDescent="0.25">
      <c r="B430" s="354" t="s">
        <v>269</v>
      </c>
      <c r="C430" s="355">
        <v>37987</v>
      </c>
      <c r="D430" s="6">
        <v>18224</v>
      </c>
      <c r="E430" s="358">
        <f t="shared" si="75"/>
        <v>1518.0591999999999</v>
      </c>
      <c r="F430" s="356">
        <v>0</v>
      </c>
      <c r="G430" s="354">
        <v>541</v>
      </c>
      <c r="H430" s="356">
        <f t="shared" si="74"/>
        <v>977.05919999999992</v>
      </c>
      <c r="I430" s="361">
        <v>0</v>
      </c>
      <c r="J430" s="361">
        <f t="shared" si="77"/>
        <v>0</v>
      </c>
      <c r="K430"/>
    </row>
    <row r="431" spans="2:11" x14ac:dyDescent="0.25">
      <c r="B431" s="354" t="s">
        <v>269</v>
      </c>
      <c r="C431" s="355">
        <v>38018</v>
      </c>
      <c r="D431" s="6">
        <v>19213</v>
      </c>
      <c r="E431" s="358">
        <f t="shared" si="75"/>
        <v>1600.4429</v>
      </c>
      <c r="F431" s="356">
        <v>0</v>
      </c>
      <c r="G431" s="354">
        <v>541</v>
      </c>
      <c r="H431" s="356">
        <f t="shared" si="74"/>
        <v>1059.4429</v>
      </c>
      <c r="I431" s="361">
        <v>0</v>
      </c>
      <c r="J431" s="361">
        <f t="shared" si="77"/>
        <v>0</v>
      </c>
      <c r="K431"/>
    </row>
    <row r="432" spans="2:11" x14ac:dyDescent="0.25">
      <c r="B432" s="354" t="s">
        <v>269</v>
      </c>
      <c r="C432" s="355">
        <v>38047</v>
      </c>
      <c r="D432" s="6">
        <v>19213</v>
      </c>
      <c r="E432" s="358">
        <f t="shared" si="75"/>
        <v>1600.4429</v>
      </c>
      <c r="F432" s="356">
        <v>0</v>
      </c>
      <c r="G432" s="354">
        <v>541</v>
      </c>
      <c r="H432" s="356">
        <f t="shared" si="74"/>
        <v>1059.4429</v>
      </c>
      <c r="I432" s="361">
        <v>0</v>
      </c>
      <c r="J432" s="361">
        <f t="shared" si="77"/>
        <v>0</v>
      </c>
      <c r="K432" s="370">
        <f>SUM(D421:D432)</f>
        <v>220666</v>
      </c>
    </row>
    <row r="433" spans="2:11" x14ac:dyDescent="0.25">
      <c r="B433" s="354" t="s">
        <v>269</v>
      </c>
      <c r="C433" s="355">
        <v>38078</v>
      </c>
      <c r="D433" s="6">
        <v>19213</v>
      </c>
      <c r="E433" s="358">
        <f t="shared" si="75"/>
        <v>1600.4429</v>
      </c>
      <c r="F433" s="356">
        <v>0</v>
      </c>
      <c r="G433" s="354">
        <v>541</v>
      </c>
      <c r="H433" s="356">
        <f t="shared" si="74"/>
        <v>1059.4429</v>
      </c>
      <c r="I433" s="361">
        <v>0</v>
      </c>
      <c r="J433" s="361">
        <f t="shared" si="77"/>
        <v>0</v>
      </c>
      <c r="K433"/>
    </row>
    <row r="434" spans="2:11" x14ac:dyDescent="0.25">
      <c r="B434" s="354" t="s">
        <v>269</v>
      </c>
      <c r="C434" s="355">
        <v>38108</v>
      </c>
      <c r="D434" s="6">
        <v>19213</v>
      </c>
      <c r="E434" s="358">
        <f t="shared" si="75"/>
        <v>1600.4429</v>
      </c>
      <c r="F434" s="356">
        <v>0</v>
      </c>
      <c r="G434" s="354">
        <v>541</v>
      </c>
      <c r="H434" s="356">
        <f t="shared" si="74"/>
        <v>1059.4429</v>
      </c>
      <c r="I434" s="361">
        <v>0</v>
      </c>
      <c r="J434" s="361">
        <f t="shared" si="77"/>
        <v>0</v>
      </c>
      <c r="K434"/>
    </row>
    <row r="435" spans="2:11" x14ac:dyDescent="0.25">
      <c r="B435" s="354" t="s">
        <v>269</v>
      </c>
      <c r="C435" s="355">
        <v>38139</v>
      </c>
      <c r="D435" s="6">
        <v>19213</v>
      </c>
      <c r="E435" s="358">
        <f t="shared" si="75"/>
        <v>1600.4429</v>
      </c>
      <c r="F435" s="356">
        <v>0</v>
      </c>
      <c r="G435" s="354">
        <v>541</v>
      </c>
      <c r="H435" s="356">
        <f t="shared" si="74"/>
        <v>1059.4429</v>
      </c>
      <c r="I435" s="361">
        <v>0</v>
      </c>
      <c r="J435" s="361">
        <f t="shared" si="77"/>
        <v>0</v>
      </c>
      <c r="K435"/>
    </row>
    <row r="436" spans="2:11" x14ac:dyDescent="0.25">
      <c r="B436" s="354" t="s">
        <v>269</v>
      </c>
      <c r="C436" s="355">
        <v>38169</v>
      </c>
      <c r="D436" s="6">
        <v>19213</v>
      </c>
      <c r="E436" s="358">
        <f t="shared" si="75"/>
        <v>1600.4429</v>
      </c>
      <c r="F436" s="356">
        <v>0</v>
      </c>
      <c r="G436" s="354">
        <v>541</v>
      </c>
      <c r="H436" s="356">
        <f t="shared" si="74"/>
        <v>1059.4429</v>
      </c>
      <c r="I436" s="361">
        <v>0</v>
      </c>
      <c r="J436" s="361">
        <f t="shared" si="77"/>
        <v>0</v>
      </c>
      <c r="K436"/>
    </row>
    <row r="437" spans="2:11" x14ac:dyDescent="0.25">
      <c r="B437" s="354" t="s">
        <v>269</v>
      </c>
      <c r="C437" s="355">
        <v>38200</v>
      </c>
      <c r="D437" s="6">
        <v>19213</v>
      </c>
      <c r="E437" s="358">
        <f t="shared" si="75"/>
        <v>1600.4429</v>
      </c>
      <c r="F437" s="356">
        <v>0</v>
      </c>
      <c r="G437" s="354">
        <v>541</v>
      </c>
      <c r="H437" s="356">
        <f t="shared" si="74"/>
        <v>1059.4429</v>
      </c>
      <c r="I437" s="361">
        <v>0</v>
      </c>
      <c r="J437" s="361">
        <f t="shared" si="77"/>
        <v>0</v>
      </c>
      <c r="K437"/>
    </row>
    <row r="438" spans="2:11" x14ac:dyDescent="0.25">
      <c r="B438" s="354" t="s">
        <v>269</v>
      </c>
      <c r="C438" s="355">
        <v>38231</v>
      </c>
      <c r="D438" s="6">
        <v>19213</v>
      </c>
      <c r="E438" s="358">
        <f t="shared" si="75"/>
        <v>1600.4429</v>
      </c>
      <c r="F438" s="356">
        <v>0</v>
      </c>
      <c r="G438" s="354">
        <v>541</v>
      </c>
      <c r="H438" s="356">
        <f t="shared" si="74"/>
        <v>1059.4429</v>
      </c>
      <c r="I438" s="361">
        <v>0</v>
      </c>
      <c r="J438" s="361">
        <f t="shared" si="77"/>
        <v>0</v>
      </c>
      <c r="K438"/>
    </row>
    <row r="439" spans="2:11" x14ac:dyDescent="0.25">
      <c r="B439" s="354" t="s">
        <v>269</v>
      </c>
      <c r="C439" s="355">
        <v>38261</v>
      </c>
      <c r="D439" s="6">
        <v>19743</v>
      </c>
      <c r="E439" s="358">
        <f t="shared" si="75"/>
        <v>1644.5918999999999</v>
      </c>
      <c r="F439" s="356">
        <v>0</v>
      </c>
      <c r="G439" s="354">
        <v>541</v>
      </c>
      <c r="H439" s="356">
        <f t="shared" si="74"/>
        <v>1103.5918999999999</v>
      </c>
      <c r="I439" s="361">
        <v>0</v>
      </c>
      <c r="J439" s="361">
        <f t="shared" si="77"/>
        <v>0</v>
      </c>
      <c r="K439"/>
    </row>
    <row r="440" spans="2:11" x14ac:dyDescent="0.25">
      <c r="B440" s="354" t="s">
        <v>269</v>
      </c>
      <c r="C440" s="355">
        <v>38292</v>
      </c>
      <c r="D440" s="6">
        <v>19743</v>
      </c>
      <c r="E440" s="358">
        <f t="shared" si="75"/>
        <v>1644.5918999999999</v>
      </c>
      <c r="F440" s="356">
        <v>0</v>
      </c>
      <c r="G440" s="354">
        <v>541</v>
      </c>
      <c r="H440" s="356">
        <f t="shared" si="74"/>
        <v>1103.5918999999999</v>
      </c>
      <c r="I440" s="361">
        <v>0</v>
      </c>
      <c r="J440" s="361">
        <f t="shared" si="77"/>
        <v>0</v>
      </c>
      <c r="K440"/>
    </row>
    <row r="441" spans="2:11" x14ac:dyDescent="0.25">
      <c r="B441" s="354" t="s">
        <v>269</v>
      </c>
      <c r="C441" s="355">
        <v>38322</v>
      </c>
      <c r="D441" s="6">
        <v>19743</v>
      </c>
      <c r="E441" s="358">
        <f t="shared" si="75"/>
        <v>1644.5918999999999</v>
      </c>
      <c r="F441" s="356">
        <v>0</v>
      </c>
      <c r="G441" s="354">
        <v>541</v>
      </c>
      <c r="H441" s="356">
        <f t="shared" si="74"/>
        <v>1103.5918999999999</v>
      </c>
      <c r="I441" s="361">
        <v>0</v>
      </c>
      <c r="J441" s="361">
        <f t="shared" ref="J441:J455" si="78">SUM(I441*9.5%/12)</f>
        <v>0</v>
      </c>
      <c r="K441"/>
    </row>
    <row r="442" spans="2:11" x14ac:dyDescent="0.25">
      <c r="B442" s="354" t="s">
        <v>269</v>
      </c>
      <c r="C442" s="355">
        <v>38353</v>
      </c>
      <c r="D442" s="6">
        <v>19743</v>
      </c>
      <c r="E442" s="358">
        <f t="shared" si="75"/>
        <v>1644.5918999999999</v>
      </c>
      <c r="F442" s="356">
        <v>0</v>
      </c>
      <c r="G442" s="354">
        <v>541</v>
      </c>
      <c r="H442" s="356">
        <f t="shared" si="74"/>
        <v>1103.5918999999999</v>
      </c>
      <c r="I442" s="361">
        <v>0</v>
      </c>
      <c r="J442" s="361">
        <f t="shared" si="78"/>
        <v>0</v>
      </c>
      <c r="K442"/>
    </row>
    <row r="443" spans="2:11" x14ac:dyDescent="0.25">
      <c r="B443" s="354" t="s">
        <v>269</v>
      </c>
      <c r="C443" s="355">
        <v>38384</v>
      </c>
      <c r="D443" s="6">
        <v>20227</v>
      </c>
      <c r="E443" s="358">
        <f t="shared" si="75"/>
        <v>1684.9091000000001</v>
      </c>
      <c r="F443" s="356">
        <v>0</v>
      </c>
      <c r="G443" s="354">
        <v>541</v>
      </c>
      <c r="H443" s="356">
        <f t="shared" si="74"/>
        <v>1143.9091000000001</v>
      </c>
      <c r="I443" s="361">
        <v>0</v>
      </c>
      <c r="J443" s="361">
        <f t="shared" si="78"/>
        <v>0</v>
      </c>
      <c r="K443"/>
    </row>
    <row r="444" spans="2:11" x14ac:dyDescent="0.25">
      <c r="B444" s="354" t="s">
        <v>269</v>
      </c>
      <c r="C444" s="355">
        <v>38412</v>
      </c>
      <c r="D444" s="6">
        <v>20227</v>
      </c>
      <c r="E444" s="358">
        <f t="shared" si="75"/>
        <v>1684.9091000000001</v>
      </c>
      <c r="F444" s="356">
        <v>0</v>
      </c>
      <c r="G444" s="354">
        <v>541</v>
      </c>
      <c r="H444" s="356">
        <f t="shared" si="74"/>
        <v>1143.9091000000001</v>
      </c>
      <c r="I444" s="361">
        <v>0</v>
      </c>
      <c r="J444" s="361">
        <f t="shared" si="78"/>
        <v>0</v>
      </c>
      <c r="K444" s="370">
        <f>SUM(D433:D444)</f>
        <v>234704</v>
      </c>
    </row>
    <row r="445" spans="2:11" x14ac:dyDescent="0.25">
      <c r="B445" s="354" t="s">
        <v>269</v>
      </c>
      <c r="C445" s="355">
        <v>38443</v>
      </c>
      <c r="D445" s="6">
        <v>20227</v>
      </c>
      <c r="E445" s="358">
        <f t="shared" si="75"/>
        <v>1684.9091000000001</v>
      </c>
      <c r="F445" s="356">
        <v>0</v>
      </c>
      <c r="G445" s="354">
        <v>541</v>
      </c>
      <c r="H445" s="356">
        <f t="shared" si="74"/>
        <v>1143.9091000000001</v>
      </c>
      <c r="I445" s="361">
        <v>0</v>
      </c>
      <c r="J445" s="361">
        <f t="shared" si="78"/>
        <v>0</v>
      </c>
      <c r="K445"/>
    </row>
    <row r="446" spans="2:11" x14ac:dyDescent="0.25">
      <c r="B446" s="354" t="s">
        <v>269</v>
      </c>
      <c r="C446" s="355">
        <v>38473</v>
      </c>
      <c r="D446" s="6">
        <v>20634</v>
      </c>
      <c r="E446" s="358">
        <f t="shared" si="75"/>
        <v>1718.8122000000001</v>
      </c>
      <c r="F446" s="356">
        <v>0</v>
      </c>
      <c r="G446" s="354">
        <v>541</v>
      </c>
      <c r="H446" s="356">
        <f t="shared" si="74"/>
        <v>1177.8122000000001</v>
      </c>
      <c r="I446" s="361">
        <v>0</v>
      </c>
      <c r="J446" s="361">
        <f t="shared" si="78"/>
        <v>0</v>
      </c>
      <c r="K446"/>
    </row>
    <row r="447" spans="2:11" x14ac:dyDescent="0.25">
      <c r="B447" s="354" t="s">
        <v>269</v>
      </c>
      <c r="C447" s="355">
        <v>38504</v>
      </c>
      <c r="D447" s="6">
        <v>20634</v>
      </c>
      <c r="E447" s="358">
        <f t="shared" si="75"/>
        <v>1718.8122000000001</v>
      </c>
      <c r="F447" s="356">
        <v>0</v>
      </c>
      <c r="G447" s="354">
        <v>541</v>
      </c>
      <c r="H447" s="356">
        <f t="shared" si="74"/>
        <v>1177.8122000000001</v>
      </c>
      <c r="I447" s="361">
        <v>0</v>
      </c>
      <c r="J447" s="361">
        <f t="shared" si="78"/>
        <v>0</v>
      </c>
      <c r="K447"/>
    </row>
    <row r="448" spans="2:11" x14ac:dyDescent="0.25">
      <c r="B448" s="354" t="s">
        <v>269</v>
      </c>
      <c r="C448" s="355">
        <v>38534</v>
      </c>
      <c r="D448" s="6">
        <v>20634</v>
      </c>
      <c r="E448" s="358">
        <f t="shared" si="75"/>
        <v>1718.8122000000001</v>
      </c>
      <c r="F448" s="356">
        <v>0</v>
      </c>
      <c r="G448" s="354">
        <v>541</v>
      </c>
      <c r="H448" s="356">
        <f t="shared" si="74"/>
        <v>1177.8122000000001</v>
      </c>
      <c r="I448" s="361">
        <v>0</v>
      </c>
      <c r="J448" s="361">
        <f t="shared" si="78"/>
        <v>0</v>
      </c>
      <c r="K448"/>
    </row>
    <row r="449" spans="2:11" x14ac:dyDescent="0.25">
      <c r="B449" s="354" t="s">
        <v>269</v>
      </c>
      <c r="C449" s="355">
        <v>38565</v>
      </c>
      <c r="D449" s="6">
        <v>20634</v>
      </c>
      <c r="E449" s="358">
        <f t="shared" si="75"/>
        <v>1718.8122000000001</v>
      </c>
      <c r="F449" s="356">
        <v>0</v>
      </c>
      <c r="G449" s="354">
        <v>541</v>
      </c>
      <c r="H449" s="356">
        <f t="shared" si="74"/>
        <v>1177.8122000000001</v>
      </c>
      <c r="I449" s="361">
        <v>0</v>
      </c>
      <c r="J449" s="361">
        <f t="shared" si="78"/>
        <v>0</v>
      </c>
      <c r="K449"/>
    </row>
    <row r="450" spans="2:11" x14ac:dyDescent="0.25">
      <c r="B450" s="354" t="s">
        <v>269</v>
      </c>
      <c r="C450" s="355">
        <v>38596</v>
      </c>
      <c r="D450" s="6">
        <v>20634</v>
      </c>
      <c r="E450" s="358">
        <f t="shared" si="75"/>
        <v>1718.8122000000001</v>
      </c>
      <c r="F450" s="356">
        <v>0</v>
      </c>
      <c r="G450" s="354">
        <v>541</v>
      </c>
      <c r="H450" s="356">
        <f t="shared" si="74"/>
        <v>1177.8122000000001</v>
      </c>
      <c r="I450" s="361">
        <v>0</v>
      </c>
      <c r="J450" s="361">
        <f t="shared" si="78"/>
        <v>0</v>
      </c>
      <c r="K450"/>
    </row>
    <row r="451" spans="2:11" x14ac:dyDescent="0.25">
      <c r="B451" s="354" t="s">
        <v>269</v>
      </c>
      <c r="C451" s="355">
        <v>38626</v>
      </c>
      <c r="D451" s="6">
        <v>21041</v>
      </c>
      <c r="E451" s="358">
        <f t="shared" si="75"/>
        <v>1752.7153000000001</v>
      </c>
      <c r="F451" s="356">
        <v>0</v>
      </c>
      <c r="G451" s="354">
        <v>541</v>
      </c>
      <c r="H451" s="356">
        <f t="shared" si="74"/>
        <v>1211.7153000000001</v>
      </c>
      <c r="I451" s="361">
        <v>0</v>
      </c>
      <c r="J451" s="361">
        <f t="shared" si="78"/>
        <v>0</v>
      </c>
      <c r="K451"/>
    </row>
    <row r="452" spans="2:11" x14ac:dyDescent="0.25">
      <c r="B452" s="354" t="s">
        <v>269</v>
      </c>
      <c r="C452" s="355">
        <v>38657</v>
      </c>
      <c r="D452" s="6">
        <v>21041</v>
      </c>
      <c r="E452" s="358">
        <f t="shared" si="75"/>
        <v>1752.7153000000001</v>
      </c>
      <c r="F452" s="356">
        <v>0</v>
      </c>
      <c r="G452" s="354">
        <v>541</v>
      </c>
      <c r="H452" s="356">
        <f t="shared" si="74"/>
        <v>1211.7153000000001</v>
      </c>
      <c r="I452" s="361">
        <v>0</v>
      </c>
      <c r="J452" s="361">
        <f t="shared" si="78"/>
        <v>0</v>
      </c>
      <c r="K452"/>
    </row>
    <row r="453" spans="2:11" x14ac:dyDescent="0.25">
      <c r="B453" s="354" t="s">
        <v>269</v>
      </c>
      <c r="C453" s="355">
        <v>38687</v>
      </c>
      <c r="D453" s="6">
        <v>21041</v>
      </c>
      <c r="E453" s="358">
        <f t="shared" si="75"/>
        <v>1752.7153000000001</v>
      </c>
      <c r="F453" s="356">
        <v>0</v>
      </c>
      <c r="G453" s="354">
        <v>541</v>
      </c>
      <c r="H453" s="356">
        <f t="shared" si="74"/>
        <v>1211.7153000000001</v>
      </c>
      <c r="I453" s="361">
        <v>0</v>
      </c>
      <c r="J453" s="361">
        <f t="shared" si="78"/>
        <v>0</v>
      </c>
      <c r="K453"/>
    </row>
    <row r="454" spans="2:11" x14ac:dyDescent="0.25">
      <c r="B454" s="354" t="s">
        <v>269</v>
      </c>
      <c r="C454" s="355">
        <v>38718</v>
      </c>
      <c r="D454" s="6">
        <v>21584</v>
      </c>
      <c r="E454" s="358">
        <f t="shared" si="75"/>
        <v>1797.9472000000001</v>
      </c>
      <c r="F454" s="356">
        <v>0</v>
      </c>
      <c r="G454" s="354">
        <v>541</v>
      </c>
      <c r="H454" s="356">
        <f t="shared" si="74"/>
        <v>1256.9472000000001</v>
      </c>
      <c r="I454" s="361">
        <v>0</v>
      </c>
      <c r="J454" s="361">
        <f t="shared" si="78"/>
        <v>0</v>
      </c>
      <c r="K454"/>
    </row>
    <row r="455" spans="2:11" x14ac:dyDescent="0.25">
      <c r="B455" s="354" t="s">
        <v>269</v>
      </c>
      <c r="C455" s="355">
        <v>38749</v>
      </c>
      <c r="D455" s="6">
        <v>22101</v>
      </c>
      <c r="E455" s="358">
        <f t="shared" si="75"/>
        <v>1841.0133000000001</v>
      </c>
      <c r="F455" s="356">
        <v>0</v>
      </c>
      <c r="G455" s="354">
        <v>541</v>
      </c>
      <c r="H455" s="356">
        <f t="shared" si="74"/>
        <v>1300.0133000000001</v>
      </c>
      <c r="I455" s="361">
        <v>0</v>
      </c>
      <c r="J455" s="361">
        <f t="shared" si="78"/>
        <v>0</v>
      </c>
      <c r="K455"/>
    </row>
    <row r="456" spans="2:11" x14ac:dyDescent="0.25">
      <c r="B456" s="354" t="s">
        <v>269</v>
      </c>
      <c r="C456" s="355">
        <v>38777</v>
      </c>
      <c r="D456" s="6">
        <v>22101</v>
      </c>
      <c r="E456" s="358">
        <f t="shared" si="75"/>
        <v>1841.0133000000001</v>
      </c>
      <c r="F456" s="356">
        <v>0</v>
      </c>
      <c r="G456" s="354">
        <v>541</v>
      </c>
      <c r="H456" s="356">
        <f t="shared" si="74"/>
        <v>1300.0133000000001</v>
      </c>
      <c r="I456" s="361">
        <v>0</v>
      </c>
      <c r="J456" s="360">
        <v>8.5</v>
      </c>
      <c r="K456" s="370">
        <f>SUM(D445:D456)</f>
        <v>252306</v>
      </c>
    </row>
    <row r="457" spans="2:11" x14ac:dyDescent="0.25">
      <c r="B457" s="354" t="s">
        <v>269</v>
      </c>
      <c r="C457" s="355">
        <v>38808</v>
      </c>
      <c r="D457" s="6">
        <v>22379</v>
      </c>
      <c r="E457" s="358">
        <f t="shared" si="75"/>
        <v>1864.1706999999999</v>
      </c>
      <c r="F457" s="356">
        <v>0</v>
      </c>
      <c r="G457" s="354">
        <v>541</v>
      </c>
      <c r="H457" s="356">
        <f t="shared" si="74"/>
        <v>1323.1706999999999</v>
      </c>
      <c r="I457" s="361">
        <v>0</v>
      </c>
      <c r="J457" s="360"/>
      <c r="K457"/>
    </row>
    <row r="458" spans="2:11" x14ac:dyDescent="0.25">
      <c r="B458" s="354" t="s">
        <v>269</v>
      </c>
      <c r="C458" s="355">
        <v>38838</v>
      </c>
      <c r="D458" s="6">
        <v>22379</v>
      </c>
      <c r="E458" s="358">
        <f t="shared" ref="E458:E494" si="79">SUM(D458*8.33%)</f>
        <v>1864.1706999999999</v>
      </c>
      <c r="F458" s="356">
        <v>0</v>
      </c>
      <c r="G458" s="354">
        <v>541</v>
      </c>
      <c r="H458" s="356">
        <f t="shared" si="74"/>
        <v>1323.1706999999999</v>
      </c>
      <c r="I458" s="361">
        <v>0</v>
      </c>
      <c r="J458" s="360"/>
      <c r="K458"/>
    </row>
    <row r="459" spans="2:11" x14ac:dyDescent="0.25">
      <c r="B459" s="354" t="s">
        <v>269</v>
      </c>
      <c r="C459" s="355">
        <v>38869</v>
      </c>
      <c r="D459" s="6">
        <v>71773</v>
      </c>
      <c r="E459" s="358">
        <f t="shared" si="79"/>
        <v>5978.6908999999996</v>
      </c>
      <c r="F459" s="356">
        <v>0</v>
      </c>
      <c r="G459" s="354">
        <v>541</v>
      </c>
      <c r="H459" s="356">
        <f t="shared" si="74"/>
        <v>5437.6908999999996</v>
      </c>
      <c r="I459" s="361">
        <v>0</v>
      </c>
      <c r="J459" s="360"/>
      <c r="K459"/>
    </row>
    <row r="460" spans="2:11" x14ac:dyDescent="0.25">
      <c r="B460" s="354" t="s">
        <v>269</v>
      </c>
      <c r="C460" s="355">
        <v>38899</v>
      </c>
      <c r="D460" s="6">
        <v>23546</v>
      </c>
      <c r="E460" s="358">
        <f t="shared" si="79"/>
        <v>1961.3817999999999</v>
      </c>
      <c r="F460" s="356">
        <v>0</v>
      </c>
      <c r="G460" s="354">
        <v>541</v>
      </c>
      <c r="H460" s="356">
        <f t="shared" si="74"/>
        <v>1420.3817999999999</v>
      </c>
      <c r="I460" s="361">
        <v>0</v>
      </c>
      <c r="J460" s="360"/>
      <c r="K460"/>
    </row>
    <row r="461" spans="2:11" x14ac:dyDescent="0.25">
      <c r="B461" s="354" t="s">
        <v>269</v>
      </c>
      <c r="C461" s="355">
        <v>38930</v>
      </c>
      <c r="D461" s="6">
        <v>23985</v>
      </c>
      <c r="E461" s="358">
        <f t="shared" si="79"/>
        <v>1997.9504999999999</v>
      </c>
      <c r="F461" s="356">
        <v>0</v>
      </c>
      <c r="G461" s="354">
        <v>541</v>
      </c>
      <c r="H461" s="356">
        <f t="shared" ref="H461:H494" si="80">SUM(E461-G461)</f>
        <v>1456.9504999999999</v>
      </c>
      <c r="I461" s="361">
        <v>0</v>
      </c>
      <c r="J461" s="360"/>
      <c r="K461"/>
    </row>
    <row r="462" spans="2:11" x14ac:dyDescent="0.25">
      <c r="B462" s="354" t="s">
        <v>269</v>
      </c>
      <c r="C462" s="355">
        <v>38961</v>
      </c>
      <c r="D462" s="6">
        <v>23985</v>
      </c>
      <c r="E462" s="358">
        <f t="shared" si="79"/>
        <v>1997.9504999999999</v>
      </c>
      <c r="F462" s="356">
        <v>0</v>
      </c>
      <c r="G462" s="354">
        <v>541</v>
      </c>
      <c r="H462" s="356">
        <f t="shared" si="80"/>
        <v>1456.9504999999999</v>
      </c>
      <c r="I462" s="361">
        <v>0</v>
      </c>
      <c r="J462" s="360"/>
      <c r="K462"/>
    </row>
    <row r="463" spans="2:11" x14ac:dyDescent="0.25">
      <c r="B463" s="354" t="s">
        <v>269</v>
      </c>
      <c r="C463" s="355">
        <v>38991</v>
      </c>
      <c r="D463" s="6">
        <v>24424</v>
      </c>
      <c r="E463" s="358">
        <f t="shared" si="79"/>
        <v>2034.5192</v>
      </c>
      <c r="F463" s="356">
        <v>0</v>
      </c>
      <c r="G463" s="354">
        <v>541</v>
      </c>
      <c r="H463" s="356">
        <f t="shared" si="80"/>
        <v>1493.5192</v>
      </c>
      <c r="I463" s="361">
        <v>0</v>
      </c>
      <c r="J463" s="360"/>
      <c r="K463"/>
    </row>
    <row r="464" spans="2:11" x14ac:dyDescent="0.25">
      <c r="B464" s="354" t="s">
        <v>269</v>
      </c>
      <c r="C464" s="355">
        <v>39022</v>
      </c>
      <c r="D464" s="6">
        <v>24424</v>
      </c>
      <c r="E464" s="358">
        <f t="shared" si="79"/>
        <v>2034.5192</v>
      </c>
      <c r="F464" s="356">
        <v>0</v>
      </c>
      <c r="G464" s="354">
        <v>541</v>
      </c>
      <c r="H464" s="356">
        <f t="shared" si="80"/>
        <v>1493.5192</v>
      </c>
      <c r="I464" s="361">
        <v>0</v>
      </c>
      <c r="J464" s="360"/>
      <c r="K464"/>
    </row>
    <row r="465" spans="2:11" x14ac:dyDescent="0.25">
      <c r="B465" s="354" t="s">
        <v>269</v>
      </c>
      <c r="C465" s="355">
        <v>39052</v>
      </c>
      <c r="D465" s="6">
        <v>24424</v>
      </c>
      <c r="E465" s="358">
        <f t="shared" si="79"/>
        <v>2034.5192</v>
      </c>
      <c r="F465" s="356">
        <v>0</v>
      </c>
      <c r="G465" s="354">
        <v>541</v>
      </c>
      <c r="H465" s="356">
        <f t="shared" si="80"/>
        <v>1493.5192</v>
      </c>
      <c r="I465" s="361">
        <v>0</v>
      </c>
      <c r="J465" s="360"/>
      <c r="K465"/>
    </row>
    <row r="466" spans="2:11" x14ac:dyDescent="0.25">
      <c r="B466" s="354" t="s">
        <v>269</v>
      </c>
      <c r="C466" s="355">
        <v>39083</v>
      </c>
      <c r="D466" s="6">
        <v>24424</v>
      </c>
      <c r="E466" s="358">
        <f t="shared" si="79"/>
        <v>2034.5192</v>
      </c>
      <c r="F466" s="356">
        <v>0</v>
      </c>
      <c r="G466" s="354">
        <v>541</v>
      </c>
      <c r="H466" s="356">
        <f t="shared" si="80"/>
        <v>1493.5192</v>
      </c>
      <c r="I466" s="361">
        <v>0</v>
      </c>
      <c r="J466" s="360"/>
      <c r="K466"/>
    </row>
    <row r="467" spans="2:11" x14ac:dyDescent="0.25">
      <c r="B467" s="354" t="s">
        <v>269</v>
      </c>
      <c r="C467" s="355">
        <v>39114</v>
      </c>
      <c r="D467" s="6">
        <v>25565</v>
      </c>
      <c r="E467" s="358">
        <f t="shared" si="79"/>
        <v>2129.5645</v>
      </c>
      <c r="F467" s="356">
        <v>0</v>
      </c>
      <c r="G467" s="354">
        <v>541</v>
      </c>
      <c r="H467" s="356">
        <f t="shared" si="80"/>
        <v>1588.5645</v>
      </c>
      <c r="I467" s="361">
        <v>0</v>
      </c>
      <c r="J467" s="360"/>
      <c r="K467"/>
    </row>
    <row r="468" spans="2:11" x14ac:dyDescent="0.25">
      <c r="B468" s="354" t="s">
        <v>269</v>
      </c>
      <c r="C468" s="355">
        <v>39142</v>
      </c>
      <c r="D468" s="6">
        <v>25565</v>
      </c>
      <c r="E468" s="358">
        <f t="shared" si="79"/>
        <v>2129.5645</v>
      </c>
      <c r="F468" s="356">
        <v>0</v>
      </c>
      <c r="G468" s="354">
        <v>541</v>
      </c>
      <c r="H468" s="356">
        <f t="shared" si="80"/>
        <v>1588.5645</v>
      </c>
      <c r="I468" s="361">
        <v>0</v>
      </c>
      <c r="J468" s="360">
        <v>8.5</v>
      </c>
      <c r="K468" s="370">
        <f>SUM(D457:D468)</f>
        <v>336873</v>
      </c>
    </row>
    <row r="469" spans="2:11" x14ac:dyDescent="0.25">
      <c r="B469" s="354" t="s">
        <v>269</v>
      </c>
      <c r="C469" s="355">
        <v>39173</v>
      </c>
      <c r="D469" s="6">
        <v>25565</v>
      </c>
      <c r="E469" s="358">
        <f t="shared" si="79"/>
        <v>2129.5645</v>
      </c>
      <c r="F469" s="356">
        <v>0</v>
      </c>
      <c r="G469" s="354">
        <v>541</v>
      </c>
      <c r="H469" s="356">
        <f t="shared" si="80"/>
        <v>1588.5645</v>
      </c>
      <c r="I469" s="361">
        <v>0</v>
      </c>
      <c r="J469" s="360"/>
      <c r="K469"/>
    </row>
    <row r="470" spans="2:11" x14ac:dyDescent="0.25">
      <c r="B470" s="354" t="s">
        <v>269</v>
      </c>
      <c r="C470" s="355">
        <v>39203</v>
      </c>
      <c r="D470" s="6">
        <v>27807</v>
      </c>
      <c r="E470" s="358">
        <f t="shared" si="79"/>
        <v>2316.3231000000001</v>
      </c>
      <c r="F470" s="356">
        <v>0</v>
      </c>
      <c r="G470" s="354">
        <v>541</v>
      </c>
      <c r="H470" s="356">
        <f t="shared" si="80"/>
        <v>1775.3231000000001</v>
      </c>
      <c r="I470" s="361">
        <v>0</v>
      </c>
      <c r="J470" s="360"/>
      <c r="K470"/>
    </row>
    <row r="471" spans="2:11" x14ac:dyDescent="0.25">
      <c r="B471" s="354" t="s">
        <v>269</v>
      </c>
      <c r="C471" s="355">
        <v>39234</v>
      </c>
      <c r="D471" s="6">
        <v>27807</v>
      </c>
      <c r="E471" s="358">
        <f t="shared" si="79"/>
        <v>2316.3231000000001</v>
      </c>
      <c r="F471" s="356">
        <v>0</v>
      </c>
      <c r="G471" s="354">
        <v>541</v>
      </c>
      <c r="H471" s="356">
        <f t="shared" si="80"/>
        <v>1775.3231000000001</v>
      </c>
      <c r="I471" s="361">
        <v>0</v>
      </c>
      <c r="J471" s="360"/>
      <c r="K471"/>
    </row>
    <row r="472" spans="2:11" x14ac:dyDescent="0.25">
      <c r="B472" s="354" t="s">
        <v>269</v>
      </c>
      <c r="C472" s="355">
        <v>39264</v>
      </c>
      <c r="D472" s="6">
        <v>27807</v>
      </c>
      <c r="E472" s="358">
        <f t="shared" si="79"/>
        <v>2316.3231000000001</v>
      </c>
      <c r="F472" s="356">
        <v>0</v>
      </c>
      <c r="G472" s="354">
        <v>541</v>
      </c>
      <c r="H472" s="356">
        <f t="shared" si="80"/>
        <v>1775.3231000000001</v>
      </c>
      <c r="I472" s="361">
        <v>0</v>
      </c>
      <c r="J472" s="360"/>
      <c r="K472"/>
    </row>
    <row r="473" spans="2:11" x14ac:dyDescent="0.25">
      <c r="B473" s="354" t="s">
        <v>269</v>
      </c>
      <c r="C473" s="355">
        <v>39295</v>
      </c>
      <c r="D473" s="6">
        <v>27807</v>
      </c>
      <c r="E473" s="358">
        <f t="shared" si="79"/>
        <v>2316.3231000000001</v>
      </c>
      <c r="F473" s="356">
        <v>0</v>
      </c>
      <c r="G473" s="354">
        <v>541</v>
      </c>
      <c r="H473" s="356">
        <f t="shared" si="80"/>
        <v>1775.3231000000001</v>
      </c>
      <c r="I473" s="361">
        <v>0</v>
      </c>
      <c r="J473" s="360"/>
      <c r="K473"/>
    </row>
    <row r="474" spans="2:11" x14ac:dyDescent="0.25">
      <c r="B474" s="354" t="s">
        <v>269</v>
      </c>
      <c r="C474" s="355">
        <v>39326</v>
      </c>
      <c r="D474" s="6">
        <v>27807</v>
      </c>
      <c r="E474" s="358">
        <f t="shared" si="79"/>
        <v>2316.3231000000001</v>
      </c>
      <c r="F474" s="356">
        <v>0</v>
      </c>
      <c r="G474" s="354">
        <v>541</v>
      </c>
      <c r="H474" s="356">
        <f t="shared" si="80"/>
        <v>1775.3231000000001</v>
      </c>
      <c r="I474" s="361">
        <v>0</v>
      </c>
      <c r="J474" s="360"/>
      <c r="K474"/>
    </row>
    <row r="475" spans="2:11" x14ac:dyDescent="0.25">
      <c r="B475" s="354" t="s">
        <v>269</v>
      </c>
      <c r="C475" s="355">
        <v>39356</v>
      </c>
      <c r="D475" s="6">
        <v>27807</v>
      </c>
      <c r="E475" s="358">
        <f t="shared" si="79"/>
        <v>2316.3231000000001</v>
      </c>
      <c r="F475" s="356">
        <v>0</v>
      </c>
      <c r="G475" s="354">
        <v>541</v>
      </c>
      <c r="H475" s="356">
        <f t="shared" si="80"/>
        <v>1775.3231000000001</v>
      </c>
      <c r="I475" s="361">
        <v>0</v>
      </c>
      <c r="J475" s="360"/>
      <c r="K475"/>
    </row>
    <row r="476" spans="2:11" x14ac:dyDescent="0.25">
      <c r="B476" s="354" t="s">
        <v>269</v>
      </c>
      <c r="C476" s="355">
        <v>39387</v>
      </c>
      <c r="D476" s="6">
        <v>27807</v>
      </c>
      <c r="E476" s="358">
        <f t="shared" si="79"/>
        <v>2316.3231000000001</v>
      </c>
      <c r="F476" s="356">
        <v>0</v>
      </c>
      <c r="G476" s="354">
        <v>541</v>
      </c>
      <c r="H476" s="356">
        <f t="shared" si="80"/>
        <v>1775.3231000000001</v>
      </c>
      <c r="I476" s="361">
        <v>0</v>
      </c>
      <c r="J476" s="360"/>
      <c r="K476"/>
    </row>
    <row r="477" spans="2:11" x14ac:dyDescent="0.25">
      <c r="B477" s="354" t="s">
        <v>269</v>
      </c>
      <c r="C477" s="355">
        <v>39417</v>
      </c>
      <c r="D477" s="6">
        <v>27807</v>
      </c>
      <c r="E477" s="358">
        <f t="shared" si="79"/>
        <v>2316.3231000000001</v>
      </c>
      <c r="F477" s="356">
        <v>0</v>
      </c>
      <c r="G477" s="354">
        <v>541</v>
      </c>
      <c r="H477" s="356">
        <f t="shared" si="80"/>
        <v>1775.3231000000001</v>
      </c>
      <c r="I477" s="361">
        <v>0</v>
      </c>
      <c r="J477" s="360"/>
      <c r="K477"/>
    </row>
    <row r="478" spans="2:11" x14ac:dyDescent="0.25">
      <c r="B478" s="354" t="s">
        <v>269</v>
      </c>
      <c r="C478" s="355">
        <v>39448</v>
      </c>
      <c r="D478" s="6">
        <v>27807</v>
      </c>
      <c r="E478" s="358">
        <f t="shared" si="79"/>
        <v>2316.3231000000001</v>
      </c>
      <c r="F478" s="356">
        <v>0</v>
      </c>
      <c r="G478" s="354">
        <v>541</v>
      </c>
      <c r="H478" s="356">
        <f t="shared" si="80"/>
        <v>1775.3231000000001</v>
      </c>
      <c r="I478" s="361">
        <v>0</v>
      </c>
      <c r="J478" s="360"/>
      <c r="K478"/>
    </row>
    <row r="479" spans="2:11" x14ac:dyDescent="0.25">
      <c r="B479" s="354" t="s">
        <v>269</v>
      </c>
      <c r="C479" s="355">
        <v>39479</v>
      </c>
      <c r="D479" s="6">
        <v>29558</v>
      </c>
      <c r="E479" s="358">
        <f t="shared" si="79"/>
        <v>2462.1813999999999</v>
      </c>
      <c r="F479" s="356">
        <v>0</v>
      </c>
      <c r="G479" s="354">
        <v>541</v>
      </c>
      <c r="H479" s="356">
        <f t="shared" si="80"/>
        <v>1921.1813999999999</v>
      </c>
      <c r="I479" s="361">
        <v>0</v>
      </c>
      <c r="J479" s="360"/>
      <c r="K479"/>
    </row>
    <row r="480" spans="2:11" x14ac:dyDescent="0.25">
      <c r="B480" s="354" t="s">
        <v>269</v>
      </c>
      <c r="C480" s="355">
        <v>39508</v>
      </c>
      <c r="D480" s="6">
        <v>29558</v>
      </c>
      <c r="E480" s="358">
        <f t="shared" si="79"/>
        <v>2462.1813999999999</v>
      </c>
      <c r="F480" s="356">
        <v>0</v>
      </c>
      <c r="G480" s="354">
        <v>541</v>
      </c>
      <c r="H480" s="356">
        <f t="shared" si="80"/>
        <v>1921.1813999999999</v>
      </c>
      <c r="I480" s="361">
        <v>0</v>
      </c>
      <c r="J480" s="360">
        <v>8.5</v>
      </c>
      <c r="K480" s="370">
        <f>SUM(D469:D480)</f>
        <v>334944</v>
      </c>
    </row>
    <row r="481" spans="2:11" x14ac:dyDescent="0.25">
      <c r="B481" s="354" t="s">
        <v>269</v>
      </c>
      <c r="C481" s="355">
        <v>39539</v>
      </c>
      <c r="D481" s="6">
        <v>29558</v>
      </c>
      <c r="E481" s="358">
        <f t="shared" si="79"/>
        <v>2462.1813999999999</v>
      </c>
      <c r="F481" s="356">
        <v>0</v>
      </c>
      <c r="G481" s="354">
        <v>541</v>
      </c>
      <c r="H481" s="356">
        <f t="shared" si="80"/>
        <v>1921.1813999999999</v>
      </c>
      <c r="I481" s="361">
        <v>0</v>
      </c>
      <c r="J481" s="360"/>
      <c r="K481"/>
    </row>
    <row r="482" spans="2:11" x14ac:dyDescent="0.25">
      <c r="B482" s="354" t="s">
        <v>269</v>
      </c>
      <c r="C482" s="355">
        <v>39569</v>
      </c>
      <c r="D482" s="6">
        <v>29558</v>
      </c>
      <c r="E482" s="358">
        <f t="shared" si="79"/>
        <v>2462.1813999999999</v>
      </c>
      <c r="F482" s="356">
        <v>0</v>
      </c>
      <c r="G482" s="354">
        <v>541</v>
      </c>
      <c r="H482" s="356">
        <f t="shared" si="80"/>
        <v>1921.1813999999999</v>
      </c>
      <c r="I482" s="361">
        <v>0</v>
      </c>
      <c r="J482" s="360"/>
      <c r="K482"/>
    </row>
    <row r="483" spans="2:11" x14ac:dyDescent="0.25">
      <c r="B483" s="354" t="s">
        <v>269</v>
      </c>
      <c r="C483" s="355">
        <v>39600</v>
      </c>
      <c r="D483" s="6">
        <v>29558</v>
      </c>
      <c r="E483" s="358">
        <f t="shared" si="79"/>
        <v>2462.1813999999999</v>
      </c>
      <c r="F483" s="356">
        <v>0</v>
      </c>
      <c r="G483" s="354">
        <v>541</v>
      </c>
      <c r="H483" s="356">
        <f t="shared" si="80"/>
        <v>1921.1813999999999</v>
      </c>
      <c r="I483" s="361">
        <v>0</v>
      </c>
      <c r="J483" s="360"/>
      <c r="K483"/>
    </row>
    <row r="484" spans="2:11" x14ac:dyDescent="0.25">
      <c r="B484" s="354" t="s">
        <v>269</v>
      </c>
      <c r="C484" s="355">
        <v>39630</v>
      </c>
      <c r="D484" s="6">
        <v>34173</v>
      </c>
      <c r="E484" s="358">
        <f t="shared" si="79"/>
        <v>2846.6109000000001</v>
      </c>
      <c r="F484" s="356">
        <v>0</v>
      </c>
      <c r="G484" s="354">
        <v>541</v>
      </c>
      <c r="H484" s="356">
        <f t="shared" si="80"/>
        <v>2305.6109000000001</v>
      </c>
      <c r="I484" s="361">
        <v>0</v>
      </c>
      <c r="J484" s="360"/>
      <c r="K484"/>
    </row>
    <row r="485" spans="2:11" x14ac:dyDescent="0.25">
      <c r="B485" s="354" t="s">
        <v>269</v>
      </c>
      <c r="C485" s="355">
        <v>39661</v>
      </c>
      <c r="D485" s="6">
        <v>30933</v>
      </c>
      <c r="E485" s="358">
        <f t="shared" si="79"/>
        <v>2576.7188999999998</v>
      </c>
      <c r="F485" s="356">
        <v>0</v>
      </c>
      <c r="G485" s="354">
        <v>541</v>
      </c>
      <c r="H485" s="356">
        <f t="shared" si="80"/>
        <v>2035.7188999999998</v>
      </c>
      <c r="I485" s="361">
        <v>0</v>
      </c>
      <c r="J485" s="360"/>
      <c r="K485"/>
    </row>
    <row r="486" spans="2:11" x14ac:dyDescent="0.25">
      <c r="B486" s="354" t="s">
        <v>269</v>
      </c>
      <c r="C486" s="355">
        <v>39692</v>
      </c>
      <c r="D486" s="6">
        <v>30933</v>
      </c>
      <c r="E486" s="358">
        <f t="shared" si="79"/>
        <v>2576.7188999999998</v>
      </c>
      <c r="F486" s="356">
        <v>0</v>
      </c>
      <c r="G486" s="354">
        <v>541</v>
      </c>
      <c r="H486" s="356">
        <f t="shared" si="80"/>
        <v>2035.7188999999998</v>
      </c>
      <c r="I486" s="361">
        <v>0</v>
      </c>
      <c r="J486" s="360"/>
      <c r="K486"/>
    </row>
    <row r="487" spans="2:11" x14ac:dyDescent="0.25">
      <c r="B487" s="354" t="s">
        <v>269</v>
      </c>
      <c r="C487" s="355">
        <v>39722</v>
      </c>
      <c r="D487" s="6">
        <v>30933</v>
      </c>
      <c r="E487" s="358">
        <f t="shared" si="79"/>
        <v>2576.7188999999998</v>
      </c>
      <c r="F487" s="356">
        <v>0</v>
      </c>
      <c r="G487" s="354">
        <v>541</v>
      </c>
      <c r="H487" s="356">
        <f t="shared" si="80"/>
        <v>2035.7188999999998</v>
      </c>
      <c r="I487" s="361">
        <v>0</v>
      </c>
      <c r="J487" s="360"/>
      <c r="K487"/>
    </row>
    <row r="488" spans="2:11" x14ac:dyDescent="0.25">
      <c r="B488" s="354" t="s">
        <v>269</v>
      </c>
      <c r="C488" s="355">
        <v>39753</v>
      </c>
      <c r="D488" s="6">
        <v>30933</v>
      </c>
      <c r="E488" s="358">
        <f t="shared" si="79"/>
        <v>2576.7188999999998</v>
      </c>
      <c r="F488" s="356">
        <v>0</v>
      </c>
      <c r="G488" s="354">
        <v>541</v>
      </c>
      <c r="H488" s="356">
        <f t="shared" si="80"/>
        <v>2035.7188999999998</v>
      </c>
      <c r="I488" s="361">
        <v>0</v>
      </c>
      <c r="J488" s="360"/>
      <c r="K488"/>
    </row>
    <row r="489" spans="2:11" x14ac:dyDescent="0.25">
      <c r="B489" s="354" t="s">
        <v>269</v>
      </c>
      <c r="C489" s="355">
        <v>39783</v>
      </c>
      <c r="D489" s="6">
        <v>32307</v>
      </c>
      <c r="E489" s="358">
        <f t="shared" si="79"/>
        <v>2691.1731</v>
      </c>
      <c r="F489" s="356">
        <v>0</v>
      </c>
      <c r="G489" s="354">
        <v>541</v>
      </c>
      <c r="H489" s="356">
        <f t="shared" si="80"/>
        <v>2150.1731</v>
      </c>
      <c r="I489" s="361">
        <v>0</v>
      </c>
      <c r="J489" s="360"/>
      <c r="K489"/>
    </row>
    <row r="490" spans="2:11" x14ac:dyDescent="0.25">
      <c r="B490" s="354" t="s">
        <v>269</v>
      </c>
      <c r="C490" s="355">
        <v>39814</v>
      </c>
      <c r="D490" s="6">
        <v>32307</v>
      </c>
      <c r="E490" s="358">
        <f t="shared" si="79"/>
        <v>2691.1731</v>
      </c>
      <c r="F490" s="356">
        <v>0</v>
      </c>
      <c r="G490" s="354">
        <v>541</v>
      </c>
      <c r="H490" s="356">
        <f t="shared" si="80"/>
        <v>2150.1731</v>
      </c>
      <c r="I490" s="361">
        <v>0</v>
      </c>
      <c r="J490" s="360"/>
      <c r="K490"/>
    </row>
    <row r="491" spans="2:11" x14ac:dyDescent="0.25">
      <c r="B491" s="354" t="s">
        <v>269</v>
      </c>
      <c r="C491" s="355">
        <v>39845</v>
      </c>
      <c r="D491" s="6">
        <v>33100</v>
      </c>
      <c r="E491" s="358">
        <f t="shared" si="79"/>
        <v>2757.23</v>
      </c>
      <c r="F491" s="356">
        <v>0</v>
      </c>
      <c r="G491" s="354">
        <v>541</v>
      </c>
      <c r="H491" s="356">
        <f t="shared" si="80"/>
        <v>2216.23</v>
      </c>
      <c r="I491" s="361">
        <v>0</v>
      </c>
      <c r="J491" s="360"/>
      <c r="K491"/>
    </row>
    <row r="492" spans="2:11" x14ac:dyDescent="0.25">
      <c r="B492" s="354" t="s">
        <v>269</v>
      </c>
      <c r="C492" s="355">
        <v>39873</v>
      </c>
      <c r="D492" s="6">
        <v>33311</v>
      </c>
      <c r="E492" s="358">
        <f t="shared" si="79"/>
        <v>2774.8063000000002</v>
      </c>
      <c r="F492" s="356">
        <v>0</v>
      </c>
      <c r="G492" s="354">
        <v>541</v>
      </c>
      <c r="H492" s="356">
        <f t="shared" si="80"/>
        <v>2233.8063000000002</v>
      </c>
      <c r="I492" s="361">
        <v>0</v>
      </c>
      <c r="J492" s="360"/>
      <c r="K492" s="370">
        <f>SUM(D481:D492)</f>
        <v>377604</v>
      </c>
    </row>
    <row r="493" spans="2:11" x14ac:dyDescent="0.25">
      <c r="B493" s="354" t="s">
        <v>269</v>
      </c>
      <c r="C493" s="355">
        <v>39904</v>
      </c>
      <c r="D493" s="6">
        <v>34729</v>
      </c>
      <c r="E493" s="358">
        <f t="shared" si="79"/>
        <v>2892.9256999999998</v>
      </c>
      <c r="F493" s="356">
        <v>0</v>
      </c>
      <c r="G493" s="354">
        <v>541</v>
      </c>
      <c r="H493" s="356">
        <f t="shared" si="80"/>
        <v>2351.9256999999998</v>
      </c>
      <c r="I493" s="361">
        <v>0</v>
      </c>
      <c r="J493" s="360"/>
      <c r="K493"/>
    </row>
    <row r="494" spans="2:11" x14ac:dyDescent="0.25">
      <c r="B494" s="354" t="s">
        <v>269</v>
      </c>
      <c r="C494" s="355">
        <v>39934</v>
      </c>
      <c r="D494" s="364">
        <v>78404</v>
      </c>
      <c r="E494" s="358">
        <f t="shared" si="79"/>
        <v>6531.0532000000003</v>
      </c>
      <c r="F494" s="356">
        <v>0</v>
      </c>
      <c r="G494" s="354">
        <v>541</v>
      </c>
      <c r="H494" s="356">
        <f t="shared" si="80"/>
        <v>5990.0532000000003</v>
      </c>
      <c r="I494" s="361">
        <v>0</v>
      </c>
      <c r="J494" s="360"/>
      <c r="K494" s="383">
        <v>113133</v>
      </c>
    </row>
    <row r="495" spans="2:11" x14ac:dyDescent="0.25">
      <c r="C495" s="1" t="s">
        <v>54</v>
      </c>
      <c r="D495" s="381">
        <f>SUM(D332:D494)</f>
        <v>3103713</v>
      </c>
      <c r="K495" s="380">
        <f>SUM(K332:K494)</f>
        <v>3103713</v>
      </c>
    </row>
    <row r="496" spans="2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 s="370" t="s">
        <v>54</v>
      </c>
    </row>
    <row r="505" spans="11:11" x14ac:dyDescent="0.25">
      <c r="K505" s="380" t="s">
        <v>54</v>
      </c>
    </row>
  </sheetData>
  <mergeCells count="81">
    <mergeCell ref="B308:D308"/>
    <mergeCell ref="E308:F308"/>
    <mergeCell ref="B309:D309"/>
    <mergeCell ref="E309:F309"/>
    <mergeCell ref="B269:D269"/>
    <mergeCell ref="E269:F269"/>
    <mergeCell ref="B288:D288"/>
    <mergeCell ref="E288:F288"/>
    <mergeCell ref="B289:D289"/>
    <mergeCell ref="E289:F289"/>
    <mergeCell ref="B210:D210"/>
    <mergeCell ref="E210:F210"/>
    <mergeCell ref="B229:D229"/>
    <mergeCell ref="E229:F229"/>
    <mergeCell ref="B230:D230"/>
    <mergeCell ref="E230:F230"/>
    <mergeCell ref="B248:D248"/>
    <mergeCell ref="E248:F248"/>
    <mergeCell ref="B249:D249"/>
    <mergeCell ref="E249:F249"/>
    <mergeCell ref="B268:D268"/>
    <mergeCell ref="E268:F268"/>
    <mergeCell ref="B190:D190"/>
    <mergeCell ref="E190:F190"/>
    <mergeCell ref="B191:D191"/>
    <mergeCell ref="E191:F191"/>
    <mergeCell ref="B209:D209"/>
    <mergeCell ref="E209:F209"/>
    <mergeCell ref="H171:I171"/>
    <mergeCell ref="B172:D172"/>
    <mergeCell ref="E172:F172"/>
    <mergeCell ref="B133:D133"/>
    <mergeCell ref="E133:F133"/>
    <mergeCell ref="H133:I133"/>
    <mergeCell ref="B134:D134"/>
    <mergeCell ref="E134:F134"/>
    <mergeCell ref="B152:D152"/>
    <mergeCell ref="E152:F152"/>
    <mergeCell ref="H152:I152"/>
    <mergeCell ref="B153:D153"/>
    <mergeCell ref="E153:F153"/>
    <mergeCell ref="B171:D171"/>
    <mergeCell ref="E171:F171"/>
    <mergeCell ref="B115:D115"/>
    <mergeCell ref="E115:F115"/>
    <mergeCell ref="B75:D75"/>
    <mergeCell ref="E75:F75"/>
    <mergeCell ref="H75:I75"/>
    <mergeCell ref="B76:D76"/>
    <mergeCell ref="E76:F76"/>
    <mergeCell ref="B95:D95"/>
    <mergeCell ref="E95:F95"/>
    <mergeCell ref="H95:I95"/>
    <mergeCell ref="B96:D96"/>
    <mergeCell ref="E96:F96"/>
    <mergeCell ref="B114:D114"/>
    <mergeCell ref="E114:F114"/>
    <mergeCell ref="H114:I114"/>
    <mergeCell ref="E16:F16"/>
    <mergeCell ref="H16:I16"/>
    <mergeCell ref="B17:D17"/>
    <mergeCell ref="E17:F17"/>
    <mergeCell ref="B35:D35"/>
    <mergeCell ref="E35:F35"/>
    <mergeCell ref="H35:I35"/>
    <mergeCell ref="B318:K318"/>
    <mergeCell ref="B2:K2"/>
    <mergeCell ref="H3:I3"/>
    <mergeCell ref="B4:D4"/>
    <mergeCell ref="E4:F4"/>
    <mergeCell ref="H4:I4"/>
    <mergeCell ref="B5:D5"/>
    <mergeCell ref="E5:F5"/>
    <mergeCell ref="B36:D36"/>
    <mergeCell ref="E36:F36"/>
    <mergeCell ref="B55:D55"/>
    <mergeCell ref="E55:F55"/>
    <mergeCell ref="H55:I55"/>
    <mergeCell ref="B56:D56"/>
    <mergeCell ref="E56:F56"/>
    <mergeCell ref="B16:D16"/>
  </mergeCells>
  <printOptions horizontalCentered="1" verticalCentered="1"/>
  <pageMargins left="0" right="0" top="0" bottom="0" header="0" footer="0"/>
  <pageSetup paperSize="9" scale="79" orientation="landscape" verticalDpi="300" r:id="rId1"/>
  <rowBreaks count="5" manualBreakCount="5">
    <brk id="54" min="1" max="10" man="1"/>
    <brk id="113" min="1" max="10" man="1"/>
    <brk id="170" min="1" max="10" man="1"/>
    <brk id="228" min="1" max="10" man="1"/>
    <brk id="287" min="1" max="10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05"/>
  <sheetViews>
    <sheetView topLeftCell="A597" workbookViewId="0">
      <selection activeCell="C605" sqref="C605"/>
    </sheetView>
  </sheetViews>
  <sheetFormatPr defaultColWidth="21.85546875" defaultRowHeight="23.25" x14ac:dyDescent="0.25"/>
  <cols>
    <col min="1" max="1" width="2.7109375" customWidth="1"/>
    <col min="2" max="2" width="30.140625" customWidth="1"/>
    <col min="3" max="3" width="18.5703125" customWidth="1"/>
    <col min="4" max="4" width="19.42578125" customWidth="1"/>
    <col min="5" max="5" width="17.28515625" customWidth="1"/>
    <col min="6" max="6" width="16.140625" customWidth="1"/>
    <col min="7" max="7" width="19.42578125" style="74" customWidth="1"/>
    <col min="8" max="8" width="16.28515625" style="74" customWidth="1"/>
    <col min="9" max="9" width="14.85546875" style="41"/>
    <col min="10" max="10" width="12.28515625" style="16" customWidth="1"/>
    <col min="11" max="11" width="13.85546875" style="28" customWidth="1"/>
  </cols>
  <sheetData>
    <row r="1" spans="2:12" ht="15" x14ac:dyDescent="0.25">
      <c r="I1" s="31"/>
      <c r="K1" s="15"/>
    </row>
    <row r="2" spans="2:12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2" s="2" customFormat="1" ht="12.75" customHeight="1" x14ac:dyDescent="0.25">
      <c r="B3" s="87"/>
      <c r="C3" s="87"/>
      <c r="D3" s="87"/>
      <c r="E3" s="87"/>
      <c r="F3" s="87"/>
      <c r="G3" s="65"/>
      <c r="H3" s="461" t="s">
        <v>1</v>
      </c>
      <c r="I3" s="461"/>
      <c r="J3" s="90"/>
      <c r="K3" s="15"/>
    </row>
    <row r="4" spans="2:12" s="2" customFormat="1" ht="12.75" customHeight="1" x14ac:dyDescent="0.25">
      <c r="B4" s="455" t="s">
        <v>2</v>
      </c>
      <c r="C4" s="456"/>
      <c r="D4" s="457"/>
      <c r="E4" s="455" t="s">
        <v>3</v>
      </c>
      <c r="F4" s="457"/>
      <c r="G4" s="66" t="s">
        <v>4</v>
      </c>
      <c r="H4" s="146" t="s">
        <v>5</v>
      </c>
      <c r="J4" s="17"/>
      <c r="K4" s="15"/>
    </row>
    <row r="5" spans="2:12" s="2" customFormat="1" ht="12.75" customHeight="1" x14ac:dyDescent="0.25">
      <c r="B5" s="458" t="s">
        <v>62</v>
      </c>
      <c r="C5" s="459"/>
      <c r="D5" s="460"/>
      <c r="E5" s="458" t="s">
        <v>63</v>
      </c>
      <c r="F5" s="460"/>
      <c r="G5" s="67" t="s">
        <v>64</v>
      </c>
      <c r="H5" s="55">
        <v>0.12</v>
      </c>
      <c r="I5" s="32"/>
      <c r="J5" s="18"/>
      <c r="K5" s="15"/>
      <c r="L5" s="454"/>
    </row>
    <row r="6" spans="2:12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68" t="s">
        <v>14</v>
      </c>
      <c r="H6" s="66" t="s">
        <v>15</v>
      </c>
      <c r="I6" s="33" t="s">
        <v>16</v>
      </c>
      <c r="J6" s="17"/>
      <c r="K6" s="15"/>
      <c r="L6" s="454"/>
    </row>
    <row r="7" spans="2:12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5"/>
      <c r="H7" s="15">
        <f>E7-F7</f>
        <v>0</v>
      </c>
      <c r="I7" s="31"/>
      <c r="J7" s="16"/>
      <c r="K7" s="15">
        <f>($G7)*($H$5/12)</f>
        <v>0</v>
      </c>
      <c r="L7" s="454"/>
    </row>
    <row r="8" spans="2:12" s="2" customFormat="1" ht="12.75" customHeight="1" x14ac:dyDescent="0.25">
      <c r="B8" s="2" t="s">
        <v>18</v>
      </c>
      <c r="C8" s="6">
        <v>4879</v>
      </c>
      <c r="D8" s="6">
        <v>5000</v>
      </c>
      <c r="E8" s="6">
        <f t="shared" ref="E8:E11" si="0">$C8*8.33%</f>
        <v>406.42070000000001</v>
      </c>
      <c r="F8" s="6">
        <v>231</v>
      </c>
      <c r="G8" s="15">
        <f>G7+H7</f>
        <v>0</v>
      </c>
      <c r="H8" s="15">
        <f t="shared" ref="H8:H11" si="1">E8-F8</f>
        <v>175.42070000000001</v>
      </c>
      <c r="I8" s="31"/>
      <c r="J8" s="16"/>
      <c r="K8" s="15">
        <f t="shared" ref="K8:K11" si="2">($G8)*($H$5/12)</f>
        <v>0</v>
      </c>
      <c r="L8" s="454"/>
    </row>
    <row r="9" spans="2:12" s="2" customFormat="1" ht="12.75" customHeight="1" x14ac:dyDescent="0.25">
      <c r="B9" s="2" t="s">
        <v>19</v>
      </c>
      <c r="C9" s="6">
        <v>5130</v>
      </c>
      <c r="D9" s="6">
        <v>5000</v>
      </c>
      <c r="E9" s="6">
        <f t="shared" si="0"/>
        <v>427.32900000000001</v>
      </c>
      <c r="F9" s="6">
        <v>417</v>
      </c>
      <c r="G9" s="15">
        <f t="shared" ref="G9:G11" si="3">G8+H8</f>
        <v>175.42070000000001</v>
      </c>
      <c r="H9" s="15">
        <f t="shared" si="1"/>
        <v>10.329000000000008</v>
      </c>
      <c r="I9" s="31"/>
      <c r="J9" s="16"/>
      <c r="K9" s="15">
        <f t="shared" si="2"/>
        <v>1.7542070000000001</v>
      </c>
      <c r="L9" s="454"/>
    </row>
    <row r="10" spans="2:12" s="2" customFormat="1" ht="12.75" customHeight="1" x14ac:dyDescent="0.25">
      <c r="B10" s="2" t="s">
        <v>20</v>
      </c>
      <c r="C10" s="6">
        <v>5310</v>
      </c>
      <c r="D10" s="6">
        <v>5000</v>
      </c>
      <c r="E10" s="6">
        <f t="shared" si="0"/>
        <v>442.32299999999998</v>
      </c>
      <c r="F10" s="6">
        <v>417</v>
      </c>
      <c r="G10" s="15">
        <f t="shared" si="3"/>
        <v>185.74970000000002</v>
      </c>
      <c r="H10" s="15">
        <f t="shared" si="1"/>
        <v>25.322999999999979</v>
      </c>
      <c r="I10" s="31"/>
      <c r="J10" s="16"/>
      <c r="K10" s="15">
        <f t="shared" si="2"/>
        <v>1.8574970000000002</v>
      </c>
      <c r="L10" s="454"/>
    </row>
    <row r="11" spans="2:12" s="2" customFormat="1" ht="12.75" customHeight="1" thickBot="1" x14ac:dyDescent="0.3">
      <c r="B11" s="2" t="s">
        <v>21</v>
      </c>
      <c r="C11" s="6">
        <v>5310</v>
      </c>
      <c r="D11" s="6">
        <v>5000</v>
      </c>
      <c r="E11" s="6">
        <f t="shared" si="0"/>
        <v>442.32299999999998</v>
      </c>
      <c r="F11" s="6">
        <v>417</v>
      </c>
      <c r="G11" s="15">
        <f t="shared" si="3"/>
        <v>211.0727</v>
      </c>
      <c r="H11" s="15">
        <f t="shared" si="1"/>
        <v>25.322999999999979</v>
      </c>
      <c r="I11" s="31"/>
      <c r="J11" s="16"/>
      <c r="K11" s="15">
        <f t="shared" si="2"/>
        <v>2.1107269999999998</v>
      </c>
      <c r="L11" s="454"/>
    </row>
    <row r="12" spans="2:12" s="2" customFormat="1" ht="12.75" customHeight="1" thickBot="1" x14ac:dyDescent="0.3">
      <c r="B12" s="7" t="s">
        <v>22</v>
      </c>
      <c r="C12" s="8">
        <f>SUM(C7:C11)</f>
        <v>20629</v>
      </c>
      <c r="D12" s="9" t="s">
        <v>23</v>
      </c>
      <c r="E12" s="8">
        <f>SUM(E7:E11)</f>
        <v>1718.3957</v>
      </c>
      <c r="F12" s="8">
        <f>SUM(F7:F11)</f>
        <v>1482</v>
      </c>
      <c r="G12" s="30">
        <f>SUM(G7:G11)</f>
        <v>572.24310000000003</v>
      </c>
      <c r="H12" s="30">
        <f>SUM(H7:H11)</f>
        <v>236.39569999999998</v>
      </c>
      <c r="I12" s="34">
        <f>H5/12</f>
        <v>0.01</v>
      </c>
      <c r="J12" s="19"/>
      <c r="K12" s="29">
        <f>SUM(K7:K11)</f>
        <v>5.7224310000000003</v>
      </c>
      <c r="L12" s="454"/>
    </row>
    <row r="13" spans="2:12" s="2" customFormat="1" ht="12.75" customHeight="1" x14ac:dyDescent="0.25">
      <c r="G13" s="15"/>
      <c r="H13" s="15"/>
      <c r="I13" s="31"/>
      <c r="J13" s="16"/>
      <c r="K13" s="15"/>
      <c r="L13" s="454"/>
    </row>
    <row r="14" spans="2:12" s="2" customFormat="1" ht="12.75" customHeight="1" x14ac:dyDescent="0.25">
      <c r="B14" s="2" t="s">
        <v>24</v>
      </c>
      <c r="C14" s="10">
        <f>$G12*$I12</f>
        <v>5.7224310000000003</v>
      </c>
      <c r="F14" s="2" t="s">
        <v>25</v>
      </c>
      <c r="G14" s="73">
        <f>C14+H12</f>
        <v>242.11813099999998</v>
      </c>
      <c r="H14" s="15"/>
      <c r="I14" s="73">
        <f>$G$14</f>
        <v>242.11813099999998</v>
      </c>
      <c r="J14" s="143" t="str">
        <f>IF($K12=$C14,"Intt OK","Intt CHECK IT")</f>
        <v>Intt OK</v>
      </c>
      <c r="K14" s="15"/>
      <c r="L14" s="454"/>
    </row>
    <row r="15" spans="2:12" s="2" customFormat="1" ht="12.75" customHeight="1" x14ac:dyDescent="0.25">
      <c r="C15" s="10"/>
      <c r="G15" s="15"/>
      <c r="H15" s="15"/>
      <c r="I15" s="135" t="str">
        <f>IF($I14=$G19,"OK","CHECK IT")</f>
        <v>OK</v>
      </c>
      <c r="J15" s="16"/>
      <c r="K15" s="15"/>
      <c r="L15" s="454"/>
    </row>
    <row r="16" spans="2:12" s="2" customFormat="1" ht="12.75" customHeight="1" x14ac:dyDescent="0.25">
      <c r="B16" s="455" t="s">
        <v>2</v>
      </c>
      <c r="C16" s="456"/>
      <c r="D16" s="457"/>
      <c r="E16" s="455" t="s">
        <v>3</v>
      </c>
      <c r="F16" s="457"/>
      <c r="G16" s="66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58" t="s">
        <v>62</v>
      </c>
      <c r="C17" s="459"/>
      <c r="D17" s="460"/>
      <c r="E17" s="458" t="s">
        <v>63</v>
      </c>
      <c r="F17" s="460"/>
      <c r="G17" s="67" t="s">
        <v>64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68" t="s">
        <v>14</v>
      </c>
      <c r="H18" s="66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5310</v>
      </c>
      <c r="D19" s="6">
        <v>5000</v>
      </c>
      <c r="E19" s="6">
        <f t="shared" ref="E19:E30" si="4">$C19*8.33%</f>
        <v>442.32299999999998</v>
      </c>
      <c r="F19" s="6">
        <v>417</v>
      </c>
      <c r="G19" s="69">
        <f>$G$14</f>
        <v>242.11813099999998</v>
      </c>
      <c r="H19" s="15">
        <f t="shared" ref="H19:H30" si="5">E19-F19</f>
        <v>25.322999999999979</v>
      </c>
      <c r="I19" s="31"/>
      <c r="J19" s="16"/>
      <c r="K19" s="15">
        <f>($G19)*($H$17/12)</f>
        <v>2.4211813099999997</v>
      </c>
    </row>
    <row r="20" spans="2:15" s="2" customFormat="1" ht="12.75" customHeight="1" x14ac:dyDescent="0.25">
      <c r="B20" s="2" t="s">
        <v>28</v>
      </c>
      <c r="C20" s="6">
        <v>5570</v>
      </c>
      <c r="D20" s="6">
        <v>5000</v>
      </c>
      <c r="E20" s="6">
        <f t="shared" si="4"/>
        <v>463.98099999999999</v>
      </c>
      <c r="F20" s="6">
        <v>417</v>
      </c>
      <c r="G20" s="15">
        <f t="shared" ref="G20:G30" si="6">$G19+$H19</f>
        <v>267.44113099999993</v>
      </c>
      <c r="H20" s="15">
        <f t="shared" si="5"/>
        <v>46.980999999999995</v>
      </c>
      <c r="I20" s="31"/>
      <c r="J20" s="16"/>
      <c r="K20" s="15">
        <f t="shared" ref="K20:K30" si="7">($G20)*($H$17/12)</f>
        <v>2.6744113099999995</v>
      </c>
    </row>
    <row r="21" spans="2:15" s="2" customFormat="1" ht="12.75" customHeight="1" x14ac:dyDescent="0.25">
      <c r="B21" s="2" t="s">
        <v>29</v>
      </c>
      <c r="C21" s="6">
        <v>5570</v>
      </c>
      <c r="D21" s="6">
        <v>5000</v>
      </c>
      <c r="E21" s="6">
        <f t="shared" si="4"/>
        <v>463.98099999999999</v>
      </c>
      <c r="F21" s="6">
        <v>417</v>
      </c>
      <c r="G21" s="15">
        <f t="shared" si="6"/>
        <v>314.42213099999992</v>
      </c>
      <c r="H21" s="15">
        <f t="shared" si="5"/>
        <v>46.980999999999995</v>
      </c>
      <c r="I21" s="31"/>
      <c r="J21" s="16"/>
      <c r="K21" s="15">
        <f t="shared" si="7"/>
        <v>3.1442213099999994</v>
      </c>
    </row>
    <row r="22" spans="2:15" s="2" customFormat="1" ht="12.75" customHeight="1" x14ac:dyDescent="0.25">
      <c r="B22" s="2" t="s">
        <v>30</v>
      </c>
      <c r="C22" s="6">
        <v>5570</v>
      </c>
      <c r="D22" s="6">
        <v>5000</v>
      </c>
      <c r="E22" s="6">
        <f t="shared" si="4"/>
        <v>463.98099999999999</v>
      </c>
      <c r="F22" s="6">
        <v>417</v>
      </c>
      <c r="G22" s="15">
        <f t="shared" si="6"/>
        <v>361.40313099999992</v>
      </c>
      <c r="H22" s="15">
        <f t="shared" si="5"/>
        <v>46.980999999999995</v>
      </c>
      <c r="I22" s="31"/>
      <c r="J22" s="16"/>
      <c r="K22" s="15">
        <f t="shared" si="7"/>
        <v>3.6140313099999992</v>
      </c>
    </row>
    <row r="23" spans="2:15" s="2" customFormat="1" ht="12.75" customHeight="1" x14ac:dyDescent="0.25">
      <c r="B23" s="2" t="s">
        <v>31</v>
      </c>
      <c r="C23" s="6">
        <v>5570</v>
      </c>
      <c r="D23" s="6">
        <v>5000</v>
      </c>
      <c r="E23" s="6">
        <f t="shared" si="4"/>
        <v>463.98099999999999</v>
      </c>
      <c r="F23" s="6">
        <v>417</v>
      </c>
      <c r="G23" s="15">
        <f t="shared" si="6"/>
        <v>408.38413099999991</v>
      </c>
      <c r="H23" s="15">
        <f t="shared" si="5"/>
        <v>46.980999999999995</v>
      </c>
      <c r="I23" s="31"/>
      <c r="J23" s="16"/>
      <c r="K23" s="15">
        <f t="shared" si="7"/>
        <v>4.0838413099999995</v>
      </c>
    </row>
    <row r="24" spans="2:15" s="2" customFormat="1" ht="12.75" customHeight="1" x14ac:dyDescent="0.25">
      <c r="B24" s="2" t="s">
        <v>32</v>
      </c>
      <c r="C24" s="6">
        <v>5658</v>
      </c>
      <c r="D24" s="6">
        <v>5000</v>
      </c>
      <c r="E24" s="6">
        <f t="shared" si="4"/>
        <v>471.31139999999999</v>
      </c>
      <c r="F24" s="6">
        <v>417</v>
      </c>
      <c r="G24" s="15">
        <f t="shared" si="6"/>
        <v>455.36513099999991</v>
      </c>
      <c r="H24" s="15">
        <f t="shared" si="5"/>
        <v>54.311399999999992</v>
      </c>
      <c r="I24" s="31"/>
      <c r="J24" s="16"/>
      <c r="K24" s="15">
        <f t="shared" si="7"/>
        <v>4.5536513099999993</v>
      </c>
    </row>
    <row r="25" spans="2:15" s="2" customFormat="1" ht="12.75" customHeight="1" x14ac:dyDescent="0.25">
      <c r="B25" s="2" t="s">
        <v>33</v>
      </c>
      <c r="C25" s="2">
        <v>5758</v>
      </c>
      <c r="D25" s="6">
        <v>5000</v>
      </c>
      <c r="E25" s="6">
        <f t="shared" si="4"/>
        <v>479.64139999999998</v>
      </c>
      <c r="F25" s="6">
        <v>417</v>
      </c>
      <c r="G25" s="15">
        <f t="shared" si="6"/>
        <v>509.6765309999999</v>
      </c>
      <c r="H25" s="15">
        <f t="shared" si="5"/>
        <v>62.641399999999976</v>
      </c>
      <c r="I25" s="31"/>
      <c r="J25" s="16"/>
      <c r="K25" s="15">
        <f t="shared" si="7"/>
        <v>5.0967653099999994</v>
      </c>
    </row>
    <row r="26" spans="2:15" s="2" customFormat="1" ht="12.75" customHeight="1" x14ac:dyDescent="0.25">
      <c r="B26" s="2" t="s">
        <v>17</v>
      </c>
      <c r="C26" s="6">
        <v>6051</v>
      </c>
      <c r="D26" s="6">
        <v>5000</v>
      </c>
      <c r="E26" s="6">
        <f t="shared" si="4"/>
        <v>504.04829999999998</v>
      </c>
      <c r="F26" s="6">
        <v>417</v>
      </c>
      <c r="G26" s="15">
        <f t="shared" si="6"/>
        <v>572.31793099999982</v>
      </c>
      <c r="H26" s="15">
        <f t="shared" si="5"/>
        <v>87.048299999999983</v>
      </c>
      <c r="I26" s="31"/>
      <c r="J26" s="16"/>
      <c r="K26" s="15">
        <f t="shared" si="7"/>
        <v>5.7231793099999981</v>
      </c>
    </row>
    <row r="27" spans="2:15" s="2" customFormat="1" ht="12.75" customHeight="1" x14ac:dyDescent="0.25">
      <c r="B27" s="2" t="s">
        <v>18</v>
      </c>
      <c r="C27" s="6">
        <v>6051</v>
      </c>
      <c r="D27" s="6">
        <v>5000</v>
      </c>
      <c r="E27" s="6">
        <f t="shared" si="4"/>
        <v>504.04829999999998</v>
      </c>
      <c r="F27" s="6">
        <v>417</v>
      </c>
      <c r="G27" s="15">
        <f t="shared" si="6"/>
        <v>659.36623099999974</v>
      </c>
      <c r="H27" s="15">
        <f t="shared" si="5"/>
        <v>87.048299999999983</v>
      </c>
      <c r="I27" s="31"/>
      <c r="J27" s="16"/>
      <c r="K27" s="15">
        <f t="shared" si="7"/>
        <v>6.5936623099999974</v>
      </c>
    </row>
    <row r="28" spans="2:15" s="2" customFormat="1" ht="12.75" customHeight="1" x14ac:dyDescent="0.25">
      <c r="B28" s="2" t="s">
        <v>19</v>
      </c>
      <c r="C28" s="6">
        <v>6051</v>
      </c>
      <c r="D28" s="6">
        <v>5000</v>
      </c>
      <c r="E28" s="6">
        <f t="shared" si="4"/>
        <v>504.04829999999998</v>
      </c>
      <c r="F28" s="6">
        <v>417</v>
      </c>
      <c r="G28" s="15">
        <f t="shared" si="6"/>
        <v>746.41453099999967</v>
      </c>
      <c r="H28" s="15">
        <f t="shared" si="5"/>
        <v>87.048299999999983</v>
      </c>
      <c r="I28" s="31"/>
      <c r="J28" s="16"/>
      <c r="K28" s="15">
        <f t="shared" si="7"/>
        <v>7.4641453099999966</v>
      </c>
    </row>
    <row r="29" spans="2:15" s="2" customFormat="1" ht="12.75" customHeight="1" x14ac:dyDescent="0.25">
      <c r="B29" s="2" t="s">
        <v>20</v>
      </c>
      <c r="C29" s="6">
        <v>6250</v>
      </c>
      <c r="D29" s="6">
        <v>5000</v>
      </c>
      <c r="E29" s="6">
        <f t="shared" si="4"/>
        <v>520.625</v>
      </c>
      <c r="F29" s="6">
        <v>417</v>
      </c>
      <c r="G29" s="15">
        <f t="shared" si="6"/>
        <v>833.4628309999996</v>
      </c>
      <c r="H29" s="15">
        <f t="shared" si="5"/>
        <v>103.625</v>
      </c>
      <c r="I29" s="31"/>
      <c r="J29" s="16"/>
      <c r="K29" s="15">
        <f t="shared" si="7"/>
        <v>8.3346283099999958</v>
      </c>
    </row>
    <row r="30" spans="2:15" s="2" customFormat="1" ht="12.75" customHeight="1" thickBot="1" x14ac:dyDescent="0.3">
      <c r="B30" s="2" t="s">
        <v>21</v>
      </c>
      <c r="C30" s="6">
        <v>6250</v>
      </c>
      <c r="D30" s="6">
        <v>5000</v>
      </c>
      <c r="E30" s="6">
        <f t="shared" si="4"/>
        <v>520.625</v>
      </c>
      <c r="F30" s="6">
        <v>417</v>
      </c>
      <c r="G30" s="15">
        <f t="shared" si="6"/>
        <v>937.0878309999996</v>
      </c>
      <c r="H30" s="15">
        <f t="shared" si="5"/>
        <v>103.625</v>
      </c>
      <c r="I30" s="31"/>
      <c r="J30" s="16"/>
      <c r="K30" s="15">
        <f t="shared" si="7"/>
        <v>9.3708783099999966</v>
      </c>
    </row>
    <row r="31" spans="2:15" s="2" customFormat="1" ht="12.75" customHeight="1" thickBot="1" x14ac:dyDescent="0.3">
      <c r="B31" s="7" t="s">
        <v>22</v>
      </c>
      <c r="C31" s="8">
        <f>SUM(C19:C30)</f>
        <v>69659</v>
      </c>
      <c r="D31" s="9" t="s">
        <v>23</v>
      </c>
      <c r="E31" s="8">
        <f>SUM(E19:E30)</f>
        <v>5802.5947000000006</v>
      </c>
      <c r="F31" s="8">
        <f>SUM(F19:F30)</f>
        <v>5004</v>
      </c>
      <c r="G31" s="30">
        <f>SUM(G19:G30)</f>
        <v>6307.4596719999981</v>
      </c>
      <c r="H31" s="30">
        <f t="shared" ref="H31" si="8">SUM(H19:H30)</f>
        <v>798.59469999999988</v>
      </c>
      <c r="I31" s="34">
        <f>H17/12</f>
        <v>0.01</v>
      </c>
      <c r="J31" s="19"/>
      <c r="K31" s="29">
        <f>SUM(K19:K30)</f>
        <v>63.074596719999988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63.074596719999981</v>
      </c>
      <c r="F33" s="2" t="s">
        <v>25</v>
      </c>
      <c r="G33" s="73">
        <f>$C33+$H31</f>
        <v>861.66929671999981</v>
      </c>
      <c r="H33" s="15"/>
      <c r="I33" s="15">
        <f>SUM($G$14,$G$33)</f>
        <v>1103.7874277199999</v>
      </c>
      <c r="J33" s="143" t="str">
        <f>IF($K31=$C33,"Intt OK","CHECK IT")</f>
        <v>Intt OK</v>
      </c>
      <c r="K33" s="15"/>
    </row>
    <row r="34" spans="2:11" s="1" customFormat="1" ht="12.75" customHeight="1" x14ac:dyDescent="0.25">
      <c r="G34" s="28"/>
      <c r="H34" s="28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55" t="s">
        <v>2</v>
      </c>
      <c r="C35" s="456"/>
      <c r="D35" s="457"/>
      <c r="E35" s="455" t="s">
        <v>3</v>
      </c>
      <c r="F35" s="457"/>
      <c r="G35" s="66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58" t="s">
        <v>62</v>
      </c>
      <c r="C36" s="459"/>
      <c r="D36" s="460"/>
      <c r="E36" s="458" t="s">
        <v>63</v>
      </c>
      <c r="F36" s="460"/>
      <c r="G36" s="67" t="s">
        <v>64</v>
      </c>
      <c r="H36" s="71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68" t="s">
        <v>14</v>
      </c>
      <c r="H37" s="66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6250</v>
      </c>
      <c r="D38" s="6">
        <v>5000</v>
      </c>
      <c r="E38" s="6">
        <f t="shared" ref="E38:E50" si="9">$C38*8.33%</f>
        <v>520.625</v>
      </c>
      <c r="F38" s="6">
        <v>417</v>
      </c>
      <c r="G38" s="15">
        <f>$G$14+$G$33</f>
        <v>1103.7874277199999</v>
      </c>
      <c r="H38" s="15">
        <f t="shared" ref="H38:H50" si="10">E38-F38</f>
        <v>103.625</v>
      </c>
      <c r="I38" s="31"/>
      <c r="J38" s="16"/>
      <c r="K38" s="15">
        <f>($G38)*($H$36/12)</f>
        <v>11.037874277199998</v>
      </c>
    </row>
    <row r="39" spans="2:11" s="2" customFormat="1" ht="12.75" customHeight="1" x14ac:dyDescent="0.25">
      <c r="B39" s="2" t="s">
        <v>28</v>
      </c>
      <c r="C39" s="6">
        <v>6250</v>
      </c>
      <c r="D39" s="6">
        <v>5000</v>
      </c>
      <c r="E39" s="6">
        <f t="shared" si="9"/>
        <v>520.625</v>
      </c>
      <c r="F39" s="6">
        <v>417</v>
      </c>
      <c r="G39" s="15">
        <f t="shared" ref="G39:G50" si="11">$G38+$H38</f>
        <v>1207.4124277199999</v>
      </c>
      <c r="H39" s="15">
        <f t="shared" si="10"/>
        <v>103.625</v>
      </c>
      <c r="I39" s="31"/>
      <c r="J39" s="16"/>
      <c r="K39" s="15">
        <f t="shared" ref="K39:K50" si="12">($G39)*($H$36/12)</f>
        <v>12.074124277199999</v>
      </c>
    </row>
    <row r="40" spans="2:11" s="2" customFormat="1" ht="12.75" customHeight="1" x14ac:dyDescent="0.25">
      <c r="B40" s="2" t="s">
        <v>29</v>
      </c>
      <c r="C40" s="6">
        <v>6250</v>
      </c>
      <c r="D40" s="6">
        <v>5000</v>
      </c>
      <c r="E40" s="6">
        <f t="shared" si="9"/>
        <v>520.625</v>
      </c>
      <c r="F40" s="6">
        <v>417</v>
      </c>
      <c r="G40" s="15">
        <f t="shared" si="11"/>
        <v>1311.0374277199999</v>
      </c>
      <c r="H40" s="15">
        <f t="shared" si="10"/>
        <v>103.625</v>
      </c>
      <c r="I40" s="31"/>
      <c r="J40" s="16"/>
      <c r="K40" s="15">
        <f t="shared" si="12"/>
        <v>13.110374277199998</v>
      </c>
    </row>
    <row r="41" spans="2:11" s="2" customFormat="1" ht="12.75" customHeight="1" x14ac:dyDescent="0.25">
      <c r="B41" s="2" t="s">
        <v>30</v>
      </c>
      <c r="C41" s="6">
        <v>6250</v>
      </c>
      <c r="D41" s="6">
        <v>5000</v>
      </c>
      <c r="E41" s="6">
        <f t="shared" si="9"/>
        <v>520.625</v>
      </c>
      <c r="F41" s="6">
        <v>417</v>
      </c>
      <c r="G41" s="15">
        <f t="shared" si="11"/>
        <v>1414.6624277199999</v>
      </c>
      <c r="H41" s="15">
        <f t="shared" si="10"/>
        <v>103.625</v>
      </c>
      <c r="I41" s="31"/>
      <c r="J41" s="16"/>
      <c r="K41" s="15">
        <f t="shared" si="12"/>
        <v>14.146624277199999</v>
      </c>
    </row>
    <row r="42" spans="2:11" s="2" customFormat="1" ht="12.75" customHeight="1" x14ac:dyDescent="0.25">
      <c r="B42" s="2" t="s">
        <v>31</v>
      </c>
      <c r="C42" s="6">
        <v>6250</v>
      </c>
      <c r="D42" s="6">
        <v>5000</v>
      </c>
      <c r="E42" s="6">
        <f t="shared" si="9"/>
        <v>520.625</v>
      </c>
      <c r="F42" s="6">
        <v>417</v>
      </c>
      <c r="G42" s="15">
        <f t="shared" si="11"/>
        <v>1518.2874277199999</v>
      </c>
      <c r="H42" s="15">
        <f t="shared" si="10"/>
        <v>103.625</v>
      </c>
      <c r="I42" s="31"/>
      <c r="J42" s="16"/>
      <c r="K42" s="15">
        <f t="shared" si="12"/>
        <v>15.1828742772</v>
      </c>
    </row>
    <row r="43" spans="2:11" s="2" customFormat="1" ht="12.75" customHeight="1" x14ac:dyDescent="0.25">
      <c r="B43" s="2" t="s">
        <v>32</v>
      </c>
      <c r="C43" s="6">
        <v>6527</v>
      </c>
      <c r="D43" s="6">
        <v>5000</v>
      </c>
      <c r="E43" s="6">
        <f t="shared" si="9"/>
        <v>543.69910000000004</v>
      </c>
      <c r="F43" s="6">
        <v>417</v>
      </c>
      <c r="G43" s="15">
        <f t="shared" si="11"/>
        <v>1621.9124277199999</v>
      </c>
      <c r="H43" s="15">
        <f t="shared" si="10"/>
        <v>126.69910000000004</v>
      </c>
      <c r="I43" s="31"/>
      <c r="J43" s="16"/>
      <c r="K43" s="15">
        <f t="shared" si="12"/>
        <v>16.219124277199999</v>
      </c>
    </row>
    <row r="44" spans="2:11" s="2" customFormat="1" ht="12.75" customHeight="1" x14ac:dyDescent="0.25">
      <c r="B44" s="2" t="s">
        <v>33</v>
      </c>
      <c r="C44" s="6">
        <v>6527</v>
      </c>
      <c r="D44" s="6">
        <v>5000</v>
      </c>
      <c r="E44" s="6">
        <f t="shared" si="9"/>
        <v>543.69910000000004</v>
      </c>
      <c r="F44" s="6">
        <v>417</v>
      </c>
      <c r="G44" s="15">
        <f t="shared" si="11"/>
        <v>1748.6115277199999</v>
      </c>
      <c r="H44" s="15">
        <f t="shared" si="10"/>
        <v>126.69910000000004</v>
      </c>
      <c r="I44" s="31"/>
      <c r="J44" s="16"/>
      <c r="K44" s="15">
        <f t="shared" si="12"/>
        <v>17.4861152772</v>
      </c>
    </row>
    <row r="45" spans="2:11" s="2" customFormat="1" ht="12.75" customHeight="1" x14ac:dyDescent="0.25">
      <c r="B45" s="2" t="s">
        <v>17</v>
      </c>
      <c r="C45" s="6">
        <v>6527</v>
      </c>
      <c r="D45" s="6">
        <v>5000</v>
      </c>
      <c r="E45" s="6">
        <f t="shared" si="9"/>
        <v>543.69910000000004</v>
      </c>
      <c r="F45" s="6">
        <v>417</v>
      </c>
      <c r="G45" s="15">
        <f t="shared" si="11"/>
        <v>1875.31062772</v>
      </c>
      <c r="H45" s="15">
        <f t="shared" si="10"/>
        <v>126.69910000000004</v>
      </c>
      <c r="I45" s="31"/>
      <c r="J45" s="16"/>
      <c r="K45" s="15">
        <f t="shared" si="12"/>
        <v>18.753106277200001</v>
      </c>
    </row>
    <row r="46" spans="2:11" s="2" customFormat="1" ht="12.75" customHeight="1" x14ac:dyDescent="0.25">
      <c r="B46" s="2" t="s">
        <v>18</v>
      </c>
      <c r="C46" s="6">
        <v>6527</v>
      </c>
      <c r="D46" s="6">
        <v>5000</v>
      </c>
      <c r="E46" s="6">
        <f t="shared" si="9"/>
        <v>543.69910000000004</v>
      </c>
      <c r="F46" s="6">
        <v>417</v>
      </c>
      <c r="G46" s="15">
        <f t="shared" si="11"/>
        <v>2002.00972772</v>
      </c>
      <c r="H46" s="15">
        <f t="shared" si="10"/>
        <v>126.69910000000004</v>
      </c>
      <c r="I46" s="31"/>
      <c r="J46" s="16"/>
      <c r="K46" s="15">
        <f t="shared" si="12"/>
        <v>20.020097277200001</v>
      </c>
    </row>
    <row r="47" spans="2:11" s="2" customFormat="1" ht="12.75" customHeight="1" x14ac:dyDescent="0.25">
      <c r="B47" s="2" t="s">
        <v>19</v>
      </c>
      <c r="C47" s="6">
        <v>6804</v>
      </c>
      <c r="D47" s="6">
        <v>5000</v>
      </c>
      <c r="E47" s="6">
        <f t="shared" si="9"/>
        <v>566.77319999999997</v>
      </c>
      <c r="F47" s="6">
        <v>417</v>
      </c>
      <c r="G47" s="15">
        <f t="shared" si="11"/>
        <v>2128.70882772</v>
      </c>
      <c r="H47" s="15">
        <f t="shared" si="10"/>
        <v>149.77319999999997</v>
      </c>
      <c r="I47" s="31"/>
      <c r="J47" s="16"/>
      <c r="K47" s="15">
        <f t="shared" si="12"/>
        <v>21.287088277200002</v>
      </c>
    </row>
    <row r="48" spans="2:11" s="2" customFormat="1" ht="12.75" customHeight="1" x14ac:dyDescent="0.25">
      <c r="B48" s="2" t="s">
        <v>20</v>
      </c>
      <c r="C48" s="6">
        <v>7020</v>
      </c>
      <c r="D48" s="6">
        <v>5000</v>
      </c>
      <c r="E48" s="6">
        <f t="shared" si="9"/>
        <v>584.76599999999996</v>
      </c>
      <c r="F48" s="6">
        <v>417</v>
      </c>
      <c r="G48" s="15">
        <f t="shared" si="11"/>
        <v>2278.4820277200001</v>
      </c>
      <c r="H48" s="15">
        <f t="shared" si="10"/>
        <v>167.76599999999996</v>
      </c>
      <c r="I48" s="31"/>
      <c r="J48" s="16"/>
      <c r="K48" s="15">
        <f t="shared" si="12"/>
        <v>22.784820277200001</v>
      </c>
    </row>
    <row r="49" spans="2:11" s="2" customFormat="1" ht="12.75" customHeight="1" x14ac:dyDescent="0.25">
      <c r="B49" s="2" t="s">
        <v>21</v>
      </c>
      <c r="C49" s="6">
        <v>7020</v>
      </c>
      <c r="D49" s="6">
        <v>5000</v>
      </c>
      <c r="E49" s="6">
        <f t="shared" si="9"/>
        <v>584.76599999999996</v>
      </c>
      <c r="F49" s="6">
        <v>417</v>
      </c>
      <c r="G49" s="15">
        <f t="shared" si="11"/>
        <v>2446.2480277200002</v>
      </c>
      <c r="H49" s="15">
        <f t="shared" si="10"/>
        <v>167.76599999999996</v>
      </c>
      <c r="I49" s="31"/>
      <c r="J49" s="16"/>
      <c r="K49" s="15">
        <f t="shared" si="12"/>
        <v>24.462480277200001</v>
      </c>
    </row>
    <row r="50" spans="2:11" s="2" customFormat="1" ht="12.75" customHeight="1" thickBot="1" x14ac:dyDescent="0.3">
      <c r="B50" s="197" t="s">
        <v>119</v>
      </c>
      <c r="C50" s="6">
        <v>5136</v>
      </c>
      <c r="D50" s="6">
        <v>5000</v>
      </c>
      <c r="E50" s="6">
        <f t="shared" si="9"/>
        <v>427.8288</v>
      </c>
      <c r="F50" s="6">
        <v>0</v>
      </c>
      <c r="G50" s="15">
        <f t="shared" si="11"/>
        <v>2614.0140277200003</v>
      </c>
      <c r="H50" s="15">
        <f t="shared" si="10"/>
        <v>427.8288</v>
      </c>
      <c r="K50" s="15">
        <f t="shared" si="12"/>
        <v>26.140140277200004</v>
      </c>
    </row>
    <row r="51" spans="2:11" s="2" customFormat="1" ht="12.75" customHeight="1" thickBot="1" x14ac:dyDescent="0.3">
      <c r="B51" s="7" t="s">
        <v>22</v>
      </c>
      <c r="C51" s="8">
        <f>SUM(C38:C50)</f>
        <v>83338</v>
      </c>
      <c r="D51" s="9" t="s">
        <v>23</v>
      </c>
      <c r="E51" s="8">
        <f>SUM(E38:E50)</f>
        <v>6942.0553999999984</v>
      </c>
      <c r="F51" s="8">
        <f>SUM(F38:F50)</f>
        <v>5004</v>
      </c>
      <c r="G51" s="30">
        <f>SUM(G38:G50)</f>
        <v>23270.484360360002</v>
      </c>
      <c r="H51" s="30">
        <f>SUM(H38:H50)</f>
        <v>1938.0554000000004</v>
      </c>
      <c r="I51" s="34">
        <f>H36/12</f>
        <v>0.01</v>
      </c>
      <c r="J51" s="19"/>
      <c r="K51" s="29">
        <f>SUM(K38:K50)</f>
        <v>232.70484360360001</v>
      </c>
    </row>
    <row r="52" spans="2:11" s="2" customFormat="1" ht="12.75" customHeight="1" x14ac:dyDescent="0.25">
      <c r="G52" s="15"/>
      <c r="H52" s="15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G51*I51</f>
        <v>232.70484360360001</v>
      </c>
      <c r="F53" s="2" t="s">
        <v>25</v>
      </c>
      <c r="G53" s="73">
        <f>$C53+$H51</f>
        <v>2170.7602436036004</v>
      </c>
      <c r="H53" s="15"/>
      <c r="I53" s="15">
        <f>SUM(I$14,G$33,$G53)</f>
        <v>3274.5476713236003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G54" s="28"/>
      <c r="H54" s="28"/>
      <c r="I54" s="135" t="str">
        <f>IF($I53=$G58,"OK","CHECK IT")</f>
        <v>OK</v>
      </c>
      <c r="J54" s="20"/>
      <c r="K54" s="28"/>
    </row>
    <row r="55" spans="2:11" s="2" customFormat="1" ht="12.75" customHeight="1" x14ac:dyDescent="0.25">
      <c r="B55" s="455" t="s">
        <v>2</v>
      </c>
      <c r="C55" s="456"/>
      <c r="D55" s="457"/>
      <c r="E55" s="455" t="s">
        <v>3</v>
      </c>
      <c r="F55" s="457"/>
      <c r="G55" s="66" t="s">
        <v>4</v>
      </c>
      <c r="H55" s="136" t="s">
        <v>36</v>
      </c>
      <c r="J55" s="18"/>
      <c r="K55" s="15"/>
    </row>
    <row r="56" spans="2:11" s="2" customFormat="1" ht="12.75" customHeight="1" x14ac:dyDescent="0.25">
      <c r="B56" s="458" t="s">
        <v>62</v>
      </c>
      <c r="C56" s="459"/>
      <c r="D56" s="460"/>
      <c r="E56" s="458" t="s">
        <v>63</v>
      </c>
      <c r="F56" s="460"/>
      <c r="G56" s="67" t="s">
        <v>64</v>
      </c>
      <c r="H56" s="71">
        <v>0.12</v>
      </c>
      <c r="I56" s="171"/>
      <c r="J56" s="17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68" t="s">
        <v>14</v>
      </c>
      <c r="H57" s="66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7020</v>
      </c>
      <c r="D58" s="6">
        <v>5000</v>
      </c>
      <c r="E58" s="6">
        <f t="shared" ref="E58:E70" si="13">$C58*8.33%</f>
        <v>584.76599999999996</v>
      </c>
      <c r="F58" s="6">
        <v>417</v>
      </c>
      <c r="G58" s="15">
        <f>$G$14+$G$33+$G$53</f>
        <v>3274.5476713236003</v>
      </c>
      <c r="H58" s="15">
        <f t="shared" ref="H58:H70" si="14">E58-F58</f>
        <v>167.76599999999996</v>
      </c>
      <c r="I58" s="31"/>
      <c r="J58" s="16"/>
      <c r="K58" s="15">
        <f>($G58)*($H$56/12)</f>
        <v>32.745476713236002</v>
      </c>
    </row>
    <row r="59" spans="2:11" s="2" customFormat="1" ht="12.75" customHeight="1" x14ac:dyDescent="0.25">
      <c r="B59" s="2" t="s">
        <v>28</v>
      </c>
      <c r="C59" s="6">
        <v>7342</v>
      </c>
      <c r="D59" s="6">
        <v>5000</v>
      </c>
      <c r="E59" s="6">
        <f t="shared" si="13"/>
        <v>611.58860000000004</v>
      </c>
      <c r="F59" s="6">
        <v>417</v>
      </c>
      <c r="G59" s="15">
        <f t="shared" ref="G59:G70" si="15">$G58+$H58</f>
        <v>3442.3136713236004</v>
      </c>
      <c r="H59" s="15">
        <f t="shared" si="14"/>
        <v>194.58860000000004</v>
      </c>
      <c r="I59" s="31"/>
      <c r="J59" s="16"/>
      <c r="K59" s="15">
        <f t="shared" ref="K59:K70" si="16">($G59)*($H$56/12)</f>
        <v>34.423136713236005</v>
      </c>
    </row>
    <row r="60" spans="2:11" s="2" customFormat="1" ht="12.75" customHeight="1" x14ac:dyDescent="0.25">
      <c r="B60" s="2" t="s">
        <v>29</v>
      </c>
      <c r="C60" s="6">
        <v>7342</v>
      </c>
      <c r="D60" s="6">
        <v>5000</v>
      </c>
      <c r="E60" s="6">
        <f t="shared" si="13"/>
        <v>611.58860000000004</v>
      </c>
      <c r="F60" s="6">
        <v>417</v>
      </c>
      <c r="G60" s="15">
        <f t="shared" si="15"/>
        <v>3636.9022713236004</v>
      </c>
      <c r="H60" s="15">
        <f t="shared" si="14"/>
        <v>194.58860000000004</v>
      </c>
      <c r="I60" s="31"/>
      <c r="J60" s="16"/>
      <c r="K60" s="15">
        <f t="shared" si="16"/>
        <v>36.369022713236006</v>
      </c>
    </row>
    <row r="61" spans="2:11" s="2" customFormat="1" ht="12.75" customHeight="1" x14ac:dyDescent="0.25">
      <c r="B61" s="2" t="s">
        <v>30</v>
      </c>
      <c r="C61" s="6">
        <v>7342</v>
      </c>
      <c r="D61" s="6">
        <v>5000</v>
      </c>
      <c r="E61" s="6">
        <f t="shared" si="13"/>
        <v>611.58860000000004</v>
      </c>
      <c r="F61" s="6">
        <v>417</v>
      </c>
      <c r="G61" s="15">
        <f t="shared" si="15"/>
        <v>3831.4908713236005</v>
      </c>
      <c r="H61" s="15">
        <f t="shared" si="14"/>
        <v>194.58860000000004</v>
      </c>
      <c r="I61" s="31"/>
      <c r="J61" s="16"/>
      <c r="K61" s="15">
        <f t="shared" si="16"/>
        <v>38.314908713236008</v>
      </c>
    </row>
    <row r="62" spans="2:11" s="2" customFormat="1" ht="12.75" customHeight="1" x14ac:dyDescent="0.25">
      <c r="B62" s="2" t="s">
        <v>31</v>
      </c>
      <c r="C62" s="6">
        <v>7342</v>
      </c>
      <c r="D62" s="6">
        <v>5000</v>
      </c>
      <c r="E62" s="6">
        <f t="shared" si="13"/>
        <v>611.58860000000004</v>
      </c>
      <c r="F62" s="6">
        <v>417</v>
      </c>
      <c r="G62" s="15">
        <f t="shared" si="15"/>
        <v>4026.0794713236005</v>
      </c>
      <c r="H62" s="15">
        <f t="shared" si="14"/>
        <v>194.58860000000004</v>
      </c>
      <c r="I62" s="31"/>
      <c r="J62" s="16"/>
      <c r="K62" s="15">
        <f t="shared" si="16"/>
        <v>40.260794713236002</v>
      </c>
    </row>
    <row r="63" spans="2:11" s="2" customFormat="1" ht="12.75" customHeight="1" x14ac:dyDescent="0.25">
      <c r="B63" s="2" t="s">
        <v>32</v>
      </c>
      <c r="C63" s="6">
        <v>7342</v>
      </c>
      <c r="D63" s="6">
        <v>5000</v>
      </c>
      <c r="E63" s="6">
        <f t="shared" si="13"/>
        <v>611.58860000000004</v>
      </c>
      <c r="F63" s="6">
        <v>417</v>
      </c>
      <c r="G63" s="15">
        <f t="shared" si="15"/>
        <v>4220.6680713236001</v>
      </c>
      <c r="H63" s="15">
        <f t="shared" si="14"/>
        <v>194.58860000000004</v>
      </c>
      <c r="I63" s="31"/>
      <c r="J63" s="16"/>
      <c r="K63" s="15">
        <f t="shared" si="16"/>
        <v>42.206680713236004</v>
      </c>
    </row>
    <row r="64" spans="2:11" s="2" customFormat="1" ht="12.75" customHeight="1" x14ac:dyDescent="0.25">
      <c r="B64" s="2" t="s">
        <v>33</v>
      </c>
      <c r="C64" s="6">
        <v>7342</v>
      </c>
      <c r="D64" s="6">
        <v>5000</v>
      </c>
      <c r="E64" s="6">
        <f t="shared" si="13"/>
        <v>611.58860000000004</v>
      </c>
      <c r="F64" s="6">
        <v>417</v>
      </c>
      <c r="G64" s="15">
        <f t="shared" si="15"/>
        <v>4415.2566713236001</v>
      </c>
      <c r="H64" s="15">
        <f t="shared" si="14"/>
        <v>194.58860000000004</v>
      </c>
      <c r="I64" s="31"/>
      <c r="J64" s="16"/>
      <c r="K64" s="15">
        <f t="shared" si="16"/>
        <v>44.152566713236006</v>
      </c>
    </row>
    <row r="65" spans="2:11" s="2" customFormat="1" ht="12.75" customHeight="1" x14ac:dyDescent="0.25">
      <c r="B65" s="2" t="s">
        <v>17</v>
      </c>
      <c r="C65" s="6">
        <v>7342</v>
      </c>
      <c r="D65" s="6">
        <v>5000</v>
      </c>
      <c r="E65" s="6">
        <f t="shared" si="13"/>
        <v>611.58860000000004</v>
      </c>
      <c r="F65" s="6">
        <v>417</v>
      </c>
      <c r="G65" s="15">
        <f t="shared" si="15"/>
        <v>4609.8452713236002</v>
      </c>
      <c r="H65" s="15">
        <f t="shared" si="14"/>
        <v>194.58860000000004</v>
      </c>
      <c r="I65" s="31"/>
      <c r="J65" s="16"/>
      <c r="K65" s="15">
        <f t="shared" si="16"/>
        <v>46.098452713236</v>
      </c>
    </row>
    <row r="66" spans="2:11" s="2" customFormat="1" ht="12.75" customHeight="1" x14ac:dyDescent="0.25">
      <c r="B66" s="2" t="s">
        <v>18</v>
      </c>
      <c r="C66" s="6">
        <v>7922</v>
      </c>
      <c r="D66" s="6">
        <v>5000</v>
      </c>
      <c r="E66" s="6">
        <f t="shared" si="13"/>
        <v>659.90260000000001</v>
      </c>
      <c r="F66" s="6">
        <v>417</v>
      </c>
      <c r="G66" s="15">
        <f t="shared" si="15"/>
        <v>4804.4338713236002</v>
      </c>
      <c r="H66" s="15">
        <f t="shared" si="14"/>
        <v>242.90260000000001</v>
      </c>
      <c r="I66" s="31"/>
      <c r="J66" s="16"/>
      <c r="K66" s="15">
        <f t="shared" si="16"/>
        <v>48.044338713236002</v>
      </c>
    </row>
    <row r="67" spans="2:11" s="2" customFormat="1" ht="12.75" customHeight="1" x14ac:dyDescent="0.25">
      <c r="B67" s="2" t="s">
        <v>19</v>
      </c>
      <c r="C67" s="6">
        <v>7922</v>
      </c>
      <c r="D67" s="6">
        <v>5000</v>
      </c>
      <c r="E67" s="6">
        <f t="shared" si="13"/>
        <v>659.90260000000001</v>
      </c>
      <c r="F67" s="6">
        <v>417</v>
      </c>
      <c r="G67" s="15">
        <f t="shared" si="15"/>
        <v>5047.3364713236006</v>
      </c>
      <c r="H67" s="15">
        <f t="shared" si="14"/>
        <v>242.90260000000001</v>
      </c>
      <c r="I67" s="31"/>
      <c r="J67" s="16"/>
      <c r="K67" s="15">
        <f t="shared" si="16"/>
        <v>50.473364713236009</v>
      </c>
    </row>
    <row r="68" spans="2:11" s="2" customFormat="1" ht="12.75" customHeight="1" x14ac:dyDescent="0.25">
      <c r="B68" s="2" t="s">
        <v>20</v>
      </c>
      <c r="C68" s="6">
        <v>8166</v>
      </c>
      <c r="D68" s="6">
        <v>5000</v>
      </c>
      <c r="E68" s="6">
        <f t="shared" si="13"/>
        <v>680.2278</v>
      </c>
      <c r="F68" s="6">
        <v>417</v>
      </c>
      <c r="G68" s="15">
        <f t="shared" si="15"/>
        <v>5290.2390713236009</v>
      </c>
      <c r="H68" s="15">
        <f t="shared" si="14"/>
        <v>263.2278</v>
      </c>
      <c r="I68" s="31"/>
      <c r="J68" s="16"/>
      <c r="K68" s="15">
        <f t="shared" si="16"/>
        <v>52.902390713236009</v>
      </c>
    </row>
    <row r="69" spans="2:11" s="2" customFormat="1" ht="12.75" customHeight="1" x14ac:dyDescent="0.25">
      <c r="B69" s="2" t="s">
        <v>21</v>
      </c>
      <c r="C69" s="6">
        <v>10767</v>
      </c>
      <c r="D69" s="6">
        <v>5000</v>
      </c>
      <c r="E69" s="6">
        <f t="shared" si="13"/>
        <v>896.89109999999994</v>
      </c>
      <c r="F69" s="6">
        <v>417</v>
      </c>
      <c r="G69" s="15">
        <f t="shared" si="15"/>
        <v>5553.4668713236006</v>
      </c>
      <c r="H69" s="15">
        <f t="shared" si="14"/>
        <v>479.89109999999994</v>
      </c>
      <c r="K69" s="15">
        <f t="shared" si="16"/>
        <v>55.534668713236009</v>
      </c>
    </row>
    <row r="70" spans="2:11" s="2" customFormat="1" ht="13.5" thickBot="1" x14ac:dyDescent="0.3">
      <c r="B70" s="2" t="s">
        <v>119</v>
      </c>
      <c r="C70" s="6">
        <v>24525</v>
      </c>
      <c r="D70" s="6">
        <v>5000</v>
      </c>
      <c r="E70" s="6">
        <f t="shared" si="13"/>
        <v>2042.9324999999999</v>
      </c>
      <c r="F70" s="6">
        <v>0</v>
      </c>
      <c r="G70" s="15">
        <f t="shared" si="15"/>
        <v>6033.3579713236004</v>
      </c>
      <c r="H70" s="15">
        <f t="shared" si="14"/>
        <v>2042.9324999999999</v>
      </c>
      <c r="K70" s="15">
        <f t="shared" si="16"/>
        <v>60.333579713236006</v>
      </c>
    </row>
    <row r="71" spans="2:11" s="2" customFormat="1" ht="12.75" customHeight="1" thickBot="1" x14ac:dyDescent="0.3">
      <c r="B71" s="7" t="s">
        <v>22</v>
      </c>
      <c r="C71" s="8">
        <f>SUM(C58:C70)</f>
        <v>117716</v>
      </c>
      <c r="D71" s="9" t="s">
        <v>23</v>
      </c>
      <c r="E71" s="8">
        <f>SUM(E58:E70)</f>
        <v>9805.7428</v>
      </c>
      <c r="F71" s="8">
        <f>SUM(F58:F70)</f>
        <v>5004</v>
      </c>
      <c r="G71" s="30">
        <f>SUM(G58:G70)</f>
        <v>58185.938227206811</v>
      </c>
      <c r="H71" s="30">
        <f>SUM(H58:H70)</f>
        <v>4801.7428</v>
      </c>
      <c r="I71" s="34">
        <f>H56/12</f>
        <v>0.01</v>
      </c>
      <c r="J71" s="19"/>
      <c r="K71" s="29">
        <f>SUM(K58:K70)</f>
        <v>581.85938227206805</v>
      </c>
    </row>
    <row r="72" spans="2:11" s="2" customFormat="1" ht="12.75" customHeight="1" x14ac:dyDescent="0.25">
      <c r="G72" s="15"/>
      <c r="H72" s="15"/>
      <c r="I72" s="31"/>
      <c r="J72" s="16"/>
      <c r="K72" s="15"/>
    </row>
    <row r="73" spans="2:11" s="2" customFormat="1" ht="12.75" customHeight="1" x14ac:dyDescent="0.25">
      <c r="B73" s="2" t="s">
        <v>24</v>
      </c>
      <c r="C73" s="10">
        <f>G71*I71</f>
        <v>581.85938227206816</v>
      </c>
      <c r="F73" s="2" t="s">
        <v>25</v>
      </c>
      <c r="G73" s="73">
        <f>$C73+$H71</f>
        <v>5383.6021822720686</v>
      </c>
      <c r="H73" s="15"/>
      <c r="I73" s="15">
        <f>SUM(I$14,G$33,G$53,G$73)</f>
        <v>8658.1498535956689</v>
      </c>
      <c r="J73" s="143" t="str">
        <f>IF($K71=$C73,"Intt OK","Intt CHECK IT")</f>
        <v>Intt OK</v>
      </c>
      <c r="K73" s="15"/>
    </row>
    <row r="74" spans="2:11" s="1" customFormat="1" ht="12.75" customHeight="1" x14ac:dyDescent="0.25">
      <c r="G74" s="28"/>
      <c r="H74" s="28"/>
      <c r="I74" s="135" t="str">
        <f>IF($I73=$G78,"OK","CHECK IT")</f>
        <v>OK</v>
      </c>
      <c r="J74" s="18"/>
      <c r="K74" s="28"/>
    </row>
    <row r="75" spans="2:11" s="2" customFormat="1" ht="12.75" customHeight="1" x14ac:dyDescent="0.25">
      <c r="B75" s="455" t="s">
        <v>2</v>
      </c>
      <c r="C75" s="456"/>
      <c r="D75" s="457"/>
      <c r="E75" s="455" t="s">
        <v>3</v>
      </c>
      <c r="F75" s="457"/>
      <c r="G75" s="66" t="s">
        <v>4</v>
      </c>
      <c r="H75" s="136" t="s">
        <v>37</v>
      </c>
      <c r="J75" s="17"/>
      <c r="K75" s="15"/>
    </row>
    <row r="76" spans="2:11" s="2" customFormat="1" ht="12.75" customHeight="1" x14ac:dyDescent="0.25">
      <c r="B76" s="458" t="s">
        <v>62</v>
      </c>
      <c r="C76" s="459"/>
      <c r="D76" s="460"/>
      <c r="E76" s="458" t="s">
        <v>63</v>
      </c>
      <c r="F76" s="460"/>
      <c r="G76" s="67" t="s">
        <v>64</v>
      </c>
      <c r="H76" s="55">
        <v>0.12</v>
      </c>
      <c r="I76" s="31"/>
      <c r="J76" s="16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68" t="s">
        <v>14</v>
      </c>
      <c r="H77" s="66" t="s">
        <v>15</v>
      </c>
      <c r="I77" s="33" t="s">
        <v>16</v>
      </c>
      <c r="J77" s="16"/>
      <c r="K77" s="15"/>
    </row>
    <row r="78" spans="2:11" s="2" customFormat="1" ht="12.75" customHeight="1" x14ac:dyDescent="0.25">
      <c r="B78" s="2" t="s">
        <v>27</v>
      </c>
      <c r="C78" s="6">
        <v>10767</v>
      </c>
      <c r="D78" s="6">
        <v>5000</v>
      </c>
      <c r="E78" s="6">
        <f t="shared" ref="E78:E90" si="17">$C78*8.33%</f>
        <v>896.89109999999994</v>
      </c>
      <c r="F78" s="6">
        <v>417</v>
      </c>
      <c r="G78" s="15">
        <f>$G$14+$G$33+$G$53+$G$73</f>
        <v>8658.1498535956689</v>
      </c>
      <c r="H78" s="15">
        <f t="shared" ref="H78:H90" si="18">E78-F78</f>
        <v>479.89109999999994</v>
      </c>
      <c r="I78" s="31"/>
      <c r="J78" s="16"/>
      <c r="K78" s="15">
        <f>($G78)*($H$76/12)</f>
        <v>86.581498535956698</v>
      </c>
    </row>
    <row r="79" spans="2:11" s="2" customFormat="1" ht="12.75" customHeight="1" x14ac:dyDescent="0.25">
      <c r="B79" s="2" t="s">
        <v>119</v>
      </c>
      <c r="C79" s="6">
        <v>24525</v>
      </c>
      <c r="D79" s="6">
        <v>5000</v>
      </c>
      <c r="E79" s="6">
        <f t="shared" si="17"/>
        <v>2042.9324999999999</v>
      </c>
      <c r="F79" s="6">
        <v>0</v>
      </c>
      <c r="G79" s="15">
        <f t="shared" ref="G79:G80" si="19">$G78+$H78</f>
        <v>9138.0409535956696</v>
      </c>
      <c r="H79" s="15">
        <f t="shared" si="18"/>
        <v>2042.9324999999999</v>
      </c>
      <c r="I79" s="31"/>
      <c r="J79" s="16"/>
      <c r="K79" s="15">
        <f t="shared" ref="K79:K90" si="20">($G79)*($H$76/12)</f>
        <v>91.380409535956701</v>
      </c>
    </row>
    <row r="80" spans="2:11" s="2" customFormat="1" ht="12.75" customHeight="1" x14ac:dyDescent="0.25">
      <c r="B80" s="2" t="s">
        <v>28</v>
      </c>
      <c r="C80" s="6">
        <v>10767</v>
      </c>
      <c r="D80" s="6">
        <v>5000</v>
      </c>
      <c r="E80" s="6">
        <f t="shared" si="17"/>
        <v>896.89109999999994</v>
      </c>
      <c r="F80" s="6">
        <v>417</v>
      </c>
      <c r="G80" s="15">
        <f t="shared" si="19"/>
        <v>11180.97345359567</v>
      </c>
      <c r="H80" s="15">
        <f t="shared" si="18"/>
        <v>479.89109999999994</v>
      </c>
      <c r="I80" s="31"/>
      <c r="J80" s="16"/>
      <c r="K80" s="15">
        <f t="shared" si="20"/>
        <v>111.80973453595671</v>
      </c>
    </row>
    <row r="81" spans="2:11" s="2" customFormat="1" ht="12.75" customHeight="1" x14ac:dyDescent="0.25">
      <c r="B81" s="2" t="s">
        <v>29</v>
      </c>
      <c r="C81" s="6">
        <v>10767</v>
      </c>
      <c r="D81" s="6">
        <v>5000</v>
      </c>
      <c r="E81" s="6">
        <f t="shared" si="17"/>
        <v>896.89109999999994</v>
      </c>
      <c r="F81" s="6">
        <v>417</v>
      </c>
      <c r="G81" s="15">
        <f t="shared" ref="G81:G90" si="21">$G80+$H80</f>
        <v>11660.864553595671</v>
      </c>
      <c r="H81" s="15">
        <f t="shared" si="18"/>
        <v>479.89109999999994</v>
      </c>
      <c r="I81" s="31"/>
      <c r="J81" s="16"/>
      <c r="K81" s="15">
        <f t="shared" si="20"/>
        <v>116.60864553595671</v>
      </c>
    </row>
    <row r="82" spans="2:11" s="2" customFormat="1" ht="12.75" customHeight="1" x14ac:dyDescent="0.25">
      <c r="B82" s="2" t="s">
        <v>30</v>
      </c>
      <c r="C82" s="6">
        <v>10767</v>
      </c>
      <c r="D82" s="6">
        <v>5000</v>
      </c>
      <c r="E82" s="6">
        <f t="shared" si="17"/>
        <v>896.89109999999994</v>
      </c>
      <c r="F82" s="6">
        <v>417</v>
      </c>
      <c r="G82" s="15">
        <f t="shared" si="21"/>
        <v>12140.755653595672</v>
      </c>
      <c r="H82" s="15">
        <f t="shared" si="18"/>
        <v>479.89109999999994</v>
      </c>
      <c r="I82" s="31"/>
      <c r="J82" s="16"/>
      <c r="K82" s="15">
        <f t="shared" si="20"/>
        <v>121.40755653595672</v>
      </c>
    </row>
    <row r="83" spans="2:11" s="2" customFormat="1" ht="12.75" customHeight="1" x14ac:dyDescent="0.25">
      <c r="B83" s="2" t="s">
        <v>31</v>
      </c>
      <c r="C83" s="6">
        <v>10767</v>
      </c>
      <c r="D83" s="6">
        <v>5000</v>
      </c>
      <c r="E83" s="6">
        <f t="shared" si="17"/>
        <v>896.89109999999994</v>
      </c>
      <c r="F83" s="6">
        <v>417</v>
      </c>
      <c r="G83" s="15">
        <f t="shared" si="21"/>
        <v>12620.646753595673</v>
      </c>
      <c r="H83" s="15">
        <f t="shared" si="18"/>
        <v>479.89109999999994</v>
      </c>
      <c r="I83" s="31"/>
      <c r="J83" s="16"/>
      <c r="K83" s="15">
        <f t="shared" si="20"/>
        <v>126.20646753595673</v>
      </c>
    </row>
    <row r="84" spans="2:11" s="2" customFormat="1" ht="12.75" customHeight="1" x14ac:dyDescent="0.25">
      <c r="B84" s="2" t="s">
        <v>32</v>
      </c>
      <c r="C84" s="6">
        <v>11649</v>
      </c>
      <c r="D84" s="6">
        <v>5000</v>
      </c>
      <c r="E84" s="6">
        <f t="shared" si="17"/>
        <v>970.36170000000004</v>
      </c>
      <c r="F84" s="6">
        <v>417</v>
      </c>
      <c r="G84" s="15">
        <f t="shared" si="21"/>
        <v>13100.537853595673</v>
      </c>
      <c r="H84" s="15">
        <f t="shared" si="18"/>
        <v>553.36170000000004</v>
      </c>
      <c r="I84" s="31"/>
      <c r="J84" s="16"/>
      <c r="K84" s="15">
        <f t="shared" si="20"/>
        <v>131.00537853595674</v>
      </c>
    </row>
    <row r="85" spans="2:11" s="2" customFormat="1" ht="12.75" customHeight="1" x14ac:dyDescent="0.25">
      <c r="B85" s="2" t="s">
        <v>33</v>
      </c>
      <c r="C85" s="6">
        <v>11649</v>
      </c>
      <c r="D85" s="6">
        <v>5000</v>
      </c>
      <c r="E85" s="6">
        <f t="shared" si="17"/>
        <v>970.36170000000004</v>
      </c>
      <c r="F85" s="6">
        <v>417</v>
      </c>
      <c r="G85" s="15">
        <f t="shared" si="21"/>
        <v>13653.899553595673</v>
      </c>
      <c r="H85" s="15">
        <f t="shared" si="18"/>
        <v>553.36170000000004</v>
      </c>
      <c r="I85" s="31"/>
      <c r="J85" s="16"/>
      <c r="K85" s="15">
        <f t="shared" si="20"/>
        <v>136.53899553595673</v>
      </c>
    </row>
    <row r="86" spans="2:11" s="2" customFormat="1" ht="12.75" customHeight="1" x14ac:dyDescent="0.25">
      <c r="B86" s="2" t="s">
        <v>17</v>
      </c>
      <c r="C86" s="6">
        <v>11649</v>
      </c>
      <c r="D86" s="6">
        <v>5000</v>
      </c>
      <c r="E86" s="6">
        <f t="shared" si="17"/>
        <v>970.36170000000004</v>
      </c>
      <c r="F86" s="6">
        <v>417</v>
      </c>
      <c r="G86" s="15">
        <f t="shared" si="21"/>
        <v>14207.261253595672</v>
      </c>
      <c r="H86" s="15">
        <f t="shared" si="18"/>
        <v>553.36170000000004</v>
      </c>
      <c r="I86" s="31"/>
      <c r="J86" s="16"/>
      <c r="K86" s="15">
        <f t="shared" si="20"/>
        <v>142.07261253595672</v>
      </c>
    </row>
    <row r="87" spans="2:11" s="2" customFormat="1" ht="12.75" customHeight="1" x14ac:dyDescent="0.25">
      <c r="B87" s="2" t="s">
        <v>18</v>
      </c>
      <c r="C87" s="6">
        <v>11649</v>
      </c>
      <c r="D87" s="6">
        <v>5000</v>
      </c>
      <c r="E87" s="6">
        <f t="shared" si="17"/>
        <v>970.36170000000004</v>
      </c>
      <c r="F87" s="6">
        <v>417</v>
      </c>
      <c r="G87" s="15">
        <f t="shared" si="21"/>
        <v>14760.622953595672</v>
      </c>
      <c r="H87" s="15">
        <f t="shared" si="18"/>
        <v>553.36170000000004</v>
      </c>
      <c r="I87" s="31"/>
      <c r="J87" s="16"/>
      <c r="K87" s="15">
        <f t="shared" si="20"/>
        <v>147.60622953595671</v>
      </c>
    </row>
    <row r="88" spans="2:11" s="2" customFormat="1" ht="12.75" customHeight="1" x14ac:dyDescent="0.25">
      <c r="B88" s="2" t="s">
        <v>19</v>
      </c>
      <c r="C88" s="6">
        <v>11649</v>
      </c>
      <c r="D88" s="6">
        <v>5000</v>
      </c>
      <c r="E88" s="6">
        <f t="shared" si="17"/>
        <v>970.36170000000004</v>
      </c>
      <c r="F88" s="6">
        <v>417</v>
      </c>
      <c r="G88" s="15">
        <f t="shared" si="21"/>
        <v>15313.984653595671</v>
      </c>
      <c r="H88" s="15">
        <f t="shared" si="18"/>
        <v>553.36170000000004</v>
      </c>
      <c r="K88" s="15">
        <f t="shared" si="20"/>
        <v>153.13984653595671</v>
      </c>
    </row>
    <row r="89" spans="2:11" s="2" customFormat="1" ht="12.75" customHeight="1" x14ac:dyDescent="0.25">
      <c r="B89" s="2" t="s">
        <v>20</v>
      </c>
      <c r="C89" s="6">
        <v>12012</v>
      </c>
      <c r="D89" s="6">
        <v>5000</v>
      </c>
      <c r="E89" s="6">
        <f t="shared" si="17"/>
        <v>1000.5996</v>
      </c>
      <c r="F89" s="6">
        <v>417</v>
      </c>
      <c r="G89" s="15">
        <f t="shared" si="21"/>
        <v>15867.346353595671</v>
      </c>
      <c r="H89" s="15">
        <f t="shared" si="18"/>
        <v>583.59960000000001</v>
      </c>
      <c r="K89" s="15">
        <f t="shared" si="20"/>
        <v>158.6734635359567</v>
      </c>
    </row>
    <row r="90" spans="2:11" s="2" customFormat="1" ht="12.75" customHeight="1" thickBot="1" x14ac:dyDescent="0.3">
      <c r="B90" s="2" t="s">
        <v>21</v>
      </c>
      <c r="C90" s="6">
        <v>12012</v>
      </c>
      <c r="D90" s="6">
        <v>5000</v>
      </c>
      <c r="E90" s="6">
        <f t="shared" si="17"/>
        <v>1000.5996</v>
      </c>
      <c r="F90" s="6">
        <v>417</v>
      </c>
      <c r="G90" s="15">
        <f t="shared" si="21"/>
        <v>16450.94595359567</v>
      </c>
      <c r="H90" s="15">
        <f t="shared" si="18"/>
        <v>583.59960000000001</v>
      </c>
      <c r="K90" s="15">
        <f t="shared" si="20"/>
        <v>164.50945953595669</v>
      </c>
    </row>
    <row r="91" spans="2:11" s="2" customFormat="1" ht="12.75" customHeight="1" thickBot="1" x14ac:dyDescent="0.3">
      <c r="B91" s="7" t="s">
        <v>22</v>
      </c>
      <c r="C91" s="8">
        <f>SUM(C78:C90)</f>
        <v>160629</v>
      </c>
      <c r="D91" s="9" t="s">
        <v>23</v>
      </c>
      <c r="E91" s="8">
        <f>SUM(E78:E90)</f>
        <v>13380.395699999997</v>
      </c>
      <c r="F91" s="8">
        <f>SUM(F78:F90)</f>
        <v>5004</v>
      </c>
      <c r="G91" s="30">
        <f>SUM(G78:G90)</f>
        <v>168754.02979674371</v>
      </c>
      <c r="H91" s="30">
        <f>SUM(H78:H90)</f>
        <v>8376.3957000000009</v>
      </c>
      <c r="I91" s="34">
        <f>H76/12</f>
        <v>0.01</v>
      </c>
      <c r="J91" s="19"/>
      <c r="K91" s="29">
        <f>SUM(K78:K90)</f>
        <v>1687.5402979674373</v>
      </c>
    </row>
    <row r="92" spans="2:11" s="2" customFormat="1" ht="12.75" customHeight="1" x14ac:dyDescent="0.25">
      <c r="G92" s="15"/>
      <c r="H92" s="15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G91*I91</f>
        <v>1687.540297967437</v>
      </c>
      <c r="F93" s="2" t="s">
        <v>25</v>
      </c>
      <c r="G93" s="73">
        <f>$C93+$H91</f>
        <v>10063.935997967437</v>
      </c>
      <c r="H93" s="15"/>
      <c r="I93" s="15">
        <f>SUM($I$14,$G$33,$G$53,$G$73,$G$93)</f>
        <v>18722.085851563104</v>
      </c>
      <c r="J93" s="143" t="str">
        <f>IF($K91=$C93,"Intt OK","Intt CHECK IT")</f>
        <v>Intt OK</v>
      </c>
      <c r="K93" s="15"/>
    </row>
    <row r="94" spans="2:11" s="1" customFormat="1" ht="12.75" customHeight="1" x14ac:dyDescent="0.25">
      <c r="G94" s="28"/>
      <c r="H94" s="28"/>
      <c r="I94" s="135" t="str">
        <f>IF($I93=$G98,"OK","CHECK IT")</f>
        <v>OK</v>
      </c>
      <c r="J94" s="16"/>
      <c r="K94" s="28"/>
    </row>
    <row r="95" spans="2:11" s="2" customFormat="1" ht="12.75" customHeight="1" x14ac:dyDescent="0.25">
      <c r="B95" s="455" t="s">
        <v>2</v>
      </c>
      <c r="C95" s="456"/>
      <c r="D95" s="457"/>
      <c r="E95" s="455" t="s">
        <v>3</v>
      </c>
      <c r="F95" s="457"/>
      <c r="G95" s="66" t="s">
        <v>4</v>
      </c>
      <c r="H95" s="136" t="s">
        <v>38</v>
      </c>
      <c r="J95" s="20"/>
      <c r="K95" s="15"/>
    </row>
    <row r="96" spans="2:11" s="2" customFormat="1" ht="12.75" customHeight="1" x14ac:dyDescent="0.25">
      <c r="B96" s="458" t="s">
        <v>62</v>
      </c>
      <c r="C96" s="459"/>
      <c r="D96" s="460"/>
      <c r="E96" s="458" t="s">
        <v>63</v>
      </c>
      <c r="F96" s="460"/>
      <c r="G96" s="67" t="s">
        <v>64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68" t="s">
        <v>14</v>
      </c>
      <c r="H97" s="66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12012</v>
      </c>
      <c r="D98" s="6">
        <v>5000</v>
      </c>
      <c r="E98" s="6">
        <f t="shared" ref="E98:E109" si="22">$C98*8.33%</f>
        <v>1000.5996</v>
      </c>
      <c r="F98" s="6">
        <v>417</v>
      </c>
      <c r="G98" s="15">
        <f>$G$14+$G$33+$G$53+$G$73+$G$93</f>
        <v>18722.085851563104</v>
      </c>
      <c r="H98" s="15">
        <f t="shared" ref="H98" si="23">E98-F98</f>
        <v>583.59960000000001</v>
      </c>
      <c r="I98" s="36">
        <v>0.12</v>
      </c>
      <c r="J98" s="22"/>
      <c r="K98" s="15">
        <f>($G98)*($H$96/12)</f>
        <v>187.22085851563105</v>
      </c>
    </row>
    <row r="99" spans="2:15" s="2" customFormat="1" ht="12.75" customHeight="1" x14ac:dyDescent="0.25">
      <c r="B99" s="2" t="s">
        <v>28</v>
      </c>
      <c r="C99" s="6">
        <v>12467</v>
      </c>
      <c r="D99" s="6">
        <v>5000</v>
      </c>
      <c r="E99" s="6">
        <f t="shared" si="22"/>
        <v>1038.5011</v>
      </c>
      <c r="F99" s="6">
        <v>417</v>
      </c>
      <c r="G99" s="15">
        <f t="shared" ref="G99:G109" si="24">$G98+$H98</f>
        <v>19305.685451563106</v>
      </c>
      <c r="H99" s="15">
        <f t="shared" ref="H99:H109" si="25">E99-F99</f>
        <v>621.50109999999995</v>
      </c>
      <c r="I99" s="31"/>
      <c r="J99" s="16"/>
      <c r="K99" s="15">
        <f t="shared" ref="K99:K100" si="26">($G99)*($H$96/12)</f>
        <v>193.05685451563107</v>
      </c>
    </row>
    <row r="100" spans="2:15" s="2" customFormat="1" ht="12.75" customHeight="1" x14ac:dyDescent="0.25">
      <c r="B100" s="2" t="s">
        <v>29</v>
      </c>
      <c r="C100" s="6">
        <v>12467</v>
      </c>
      <c r="D100" s="6">
        <v>5000</v>
      </c>
      <c r="E100" s="6">
        <f t="shared" si="22"/>
        <v>1038.5011</v>
      </c>
      <c r="F100" s="6">
        <v>417</v>
      </c>
      <c r="G100" s="15">
        <f t="shared" si="24"/>
        <v>19927.186551563107</v>
      </c>
      <c r="H100" s="15">
        <f t="shared" si="25"/>
        <v>621.50109999999995</v>
      </c>
      <c r="I100" s="31"/>
      <c r="J100" s="16"/>
      <c r="K100" s="15">
        <f t="shared" si="26"/>
        <v>199.27186551563108</v>
      </c>
    </row>
    <row r="101" spans="2:15" s="2" customFormat="1" ht="12.75" customHeight="1" x14ac:dyDescent="0.25">
      <c r="B101" s="2" t="s">
        <v>30</v>
      </c>
      <c r="C101" s="6">
        <v>12467</v>
      </c>
      <c r="D101" s="6">
        <v>5000</v>
      </c>
      <c r="E101" s="6">
        <f t="shared" si="22"/>
        <v>1038.5011</v>
      </c>
      <c r="F101" s="6">
        <v>417</v>
      </c>
      <c r="G101" s="15">
        <f t="shared" si="24"/>
        <v>20548.687651563108</v>
      </c>
      <c r="H101" s="15">
        <f t="shared" si="25"/>
        <v>621.50109999999995</v>
      </c>
      <c r="I101" s="36">
        <v>0.11</v>
      </c>
      <c r="J101" s="16"/>
      <c r="K101" s="15">
        <f>($G101)*($I$96/12)</f>
        <v>188.3629701393285</v>
      </c>
    </row>
    <row r="102" spans="2:15" s="2" customFormat="1" ht="12.75" customHeight="1" x14ac:dyDescent="0.25">
      <c r="B102" s="2" t="s">
        <v>31</v>
      </c>
      <c r="C102" s="6">
        <v>12467</v>
      </c>
      <c r="D102" s="6">
        <v>5000</v>
      </c>
      <c r="E102" s="6">
        <f t="shared" si="22"/>
        <v>1038.5011</v>
      </c>
      <c r="F102" s="6">
        <v>417</v>
      </c>
      <c r="G102" s="15">
        <f t="shared" si="24"/>
        <v>21170.18875156311</v>
      </c>
      <c r="H102" s="15">
        <f t="shared" si="25"/>
        <v>621.50109999999995</v>
      </c>
      <c r="I102" s="31"/>
      <c r="J102" s="16"/>
      <c r="K102" s="15">
        <f t="shared" ref="K102:K109" si="27">($G102)*($I$96/12)</f>
        <v>194.06006355599519</v>
      </c>
    </row>
    <row r="103" spans="2:15" s="2" customFormat="1" ht="12.75" customHeight="1" x14ac:dyDescent="0.25">
      <c r="B103" s="2" t="s">
        <v>32</v>
      </c>
      <c r="C103" s="6">
        <v>12467</v>
      </c>
      <c r="D103" s="6">
        <v>5000</v>
      </c>
      <c r="E103" s="6">
        <f t="shared" si="22"/>
        <v>1038.5011</v>
      </c>
      <c r="F103" s="6">
        <v>417</v>
      </c>
      <c r="G103" s="15">
        <f t="shared" si="24"/>
        <v>21791.689851563111</v>
      </c>
      <c r="H103" s="15">
        <f t="shared" si="25"/>
        <v>621.50109999999995</v>
      </c>
      <c r="I103" s="31"/>
      <c r="J103" s="16"/>
      <c r="K103" s="15">
        <f t="shared" si="27"/>
        <v>199.75715697266185</v>
      </c>
    </row>
    <row r="104" spans="2:15" s="2" customFormat="1" ht="12.75" customHeight="1" x14ac:dyDescent="0.25">
      <c r="B104" s="2" t="s">
        <v>33</v>
      </c>
      <c r="C104" s="6">
        <v>12467</v>
      </c>
      <c r="D104" s="6">
        <v>5000</v>
      </c>
      <c r="E104" s="6">
        <f t="shared" si="22"/>
        <v>1038.5011</v>
      </c>
      <c r="F104" s="6">
        <v>417</v>
      </c>
      <c r="G104" s="15">
        <f t="shared" si="24"/>
        <v>22413.190951563112</v>
      </c>
      <c r="H104" s="15">
        <f t="shared" si="25"/>
        <v>621.50109999999995</v>
      </c>
      <c r="I104" s="31"/>
      <c r="J104" s="16"/>
      <c r="K104" s="15">
        <f t="shared" si="27"/>
        <v>205.45425038932854</v>
      </c>
    </row>
    <row r="105" spans="2:15" s="2" customFormat="1" ht="12.75" customHeight="1" x14ac:dyDescent="0.25">
      <c r="B105" s="2" t="s">
        <v>17</v>
      </c>
      <c r="C105" s="6">
        <v>12558</v>
      </c>
      <c r="D105" s="6">
        <v>5000</v>
      </c>
      <c r="E105" s="6">
        <f t="shared" si="22"/>
        <v>1046.0814</v>
      </c>
      <c r="F105" s="6">
        <v>417</v>
      </c>
      <c r="G105" s="15">
        <f t="shared" si="24"/>
        <v>23034.692051563114</v>
      </c>
      <c r="H105" s="15">
        <f t="shared" si="25"/>
        <v>629.08140000000003</v>
      </c>
      <c r="I105" s="31"/>
      <c r="J105" s="16"/>
      <c r="K105" s="15">
        <f t="shared" si="27"/>
        <v>211.1513438059952</v>
      </c>
    </row>
    <row r="106" spans="2:15" s="2" customFormat="1" ht="12.75" customHeight="1" x14ac:dyDescent="0.25">
      <c r="B106" s="2" t="s">
        <v>18</v>
      </c>
      <c r="C106" s="6">
        <v>12558</v>
      </c>
      <c r="D106" s="6">
        <v>5000</v>
      </c>
      <c r="E106" s="6">
        <f t="shared" si="22"/>
        <v>1046.0814</v>
      </c>
      <c r="F106" s="6">
        <v>417</v>
      </c>
      <c r="G106" s="15">
        <f t="shared" si="24"/>
        <v>23663.773451563113</v>
      </c>
      <c r="H106" s="15">
        <f t="shared" si="25"/>
        <v>629.08140000000003</v>
      </c>
      <c r="I106" s="31"/>
      <c r="J106" s="16"/>
      <c r="K106" s="15">
        <f t="shared" si="27"/>
        <v>216.9179233059952</v>
      </c>
    </row>
    <row r="107" spans="2:15" s="2" customFormat="1" ht="12.75" customHeight="1" x14ac:dyDescent="0.25">
      <c r="B107" s="2" t="s">
        <v>19</v>
      </c>
      <c r="C107" s="6">
        <v>12558</v>
      </c>
      <c r="D107" s="6">
        <v>5000</v>
      </c>
      <c r="E107" s="6">
        <f t="shared" si="22"/>
        <v>1046.0814</v>
      </c>
      <c r="F107" s="6">
        <v>417</v>
      </c>
      <c r="G107" s="15">
        <f t="shared" si="24"/>
        <v>24292.854851563112</v>
      </c>
      <c r="H107" s="15">
        <f t="shared" si="25"/>
        <v>629.08140000000003</v>
      </c>
      <c r="K107" s="15">
        <f t="shared" si="27"/>
        <v>222.68450280599518</v>
      </c>
    </row>
    <row r="108" spans="2:15" s="2" customFormat="1" ht="12.75" customHeight="1" x14ac:dyDescent="0.25">
      <c r="B108" s="2" t="s">
        <v>20</v>
      </c>
      <c r="C108" s="6">
        <v>12938</v>
      </c>
      <c r="D108" s="6">
        <v>5000</v>
      </c>
      <c r="E108" s="6">
        <f t="shared" si="22"/>
        <v>1077.7354</v>
      </c>
      <c r="F108" s="6">
        <v>417</v>
      </c>
      <c r="G108" s="15">
        <f t="shared" si="24"/>
        <v>24921.936251563111</v>
      </c>
      <c r="H108" s="15">
        <f t="shared" si="25"/>
        <v>660.73540000000003</v>
      </c>
      <c r="K108" s="15">
        <f t="shared" si="27"/>
        <v>228.45108230599519</v>
      </c>
    </row>
    <row r="109" spans="2:15" s="2" customFormat="1" ht="12.75" customHeight="1" x14ac:dyDescent="0.25">
      <c r="B109" s="2" t="s">
        <v>21</v>
      </c>
      <c r="C109" s="6">
        <v>12938</v>
      </c>
      <c r="D109" s="6">
        <v>5000</v>
      </c>
      <c r="E109" s="6">
        <f t="shared" si="22"/>
        <v>1077.7354</v>
      </c>
      <c r="F109" s="6">
        <v>417</v>
      </c>
      <c r="G109" s="15">
        <f t="shared" si="24"/>
        <v>25582.671651563112</v>
      </c>
      <c r="H109" s="15">
        <f t="shared" si="25"/>
        <v>660.73540000000003</v>
      </c>
      <c r="K109" s="15">
        <f t="shared" si="27"/>
        <v>234.50782347266187</v>
      </c>
    </row>
    <row r="110" spans="2:15" s="2" customFormat="1" ht="12.75" customHeight="1" x14ac:dyDescent="0.25">
      <c r="B110" s="7" t="s">
        <v>22</v>
      </c>
      <c r="C110" s="8">
        <f>SUM(C98:C109)</f>
        <v>150364</v>
      </c>
      <c r="D110" s="9" t="s">
        <v>23</v>
      </c>
      <c r="E110" s="8">
        <f t="shared" ref="E110:F110" si="28">SUM(E98:E109)</f>
        <v>12525.321199999995</v>
      </c>
      <c r="F110" s="8">
        <f t="shared" si="28"/>
        <v>5004</v>
      </c>
      <c r="G110" s="30">
        <f>SUM(G98:G109)</f>
        <v>265374.6433187573</v>
      </c>
      <c r="H110" s="30">
        <f>SUM(H98:H109)</f>
        <v>7521.3212000000003</v>
      </c>
      <c r="I110" s="37"/>
      <c r="J110" s="23"/>
      <c r="K110" s="30">
        <f>SUM(K98:K109)</f>
        <v>2480.8966953008498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((G98+G99+G100)*H96+(G101+G102+G103+G104+G105+G106+G107+G108+G109)*I96)/12</f>
        <v>2480.8966953008498</v>
      </c>
      <c r="D112" s="14"/>
      <c r="E112" s="10"/>
      <c r="F112" s="2" t="s">
        <v>25</v>
      </c>
      <c r="G112" s="73">
        <f>$C112+$H110</f>
        <v>10002.21789530085</v>
      </c>
      <c r="H112" s="15"/>
      <c r="I112" s="15">
        <f>SUM($I$14,$G$33,$G$53,$G$73,$G$93,$G$112)</f>
        <v>28724.303746863952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5"/>
      <c r="H113" s="15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55" t="s">
        <v>2</v>
      </c>
      <c r="C114" s="456"/>
      <c r="D114" s="457"/>
      <c r="E114" s="455" t="s">
        <v>3</v>
      </c>
      <c r="F114" s="457"/>
      <c r="G114" s="66" t="s">
        <v>4</v>
      </c>
      <c r="H114" s="136" t="s">
        <v>39</v>
      </c>
      <c r="J114" s="20"/>
      <c r="K114" s="15"/>
    </row>
    <row r="115" spans="2:11" s="2" customFormat="1" ht="12.75" customHeight="1" x14ac:dyDescent="0.25">
      <c r="B115" s="458" t="s">
        <v>62</v>
      </c>
      <c r="C115" s="459"/>
      <c r="D115" s="460"/>
      <c r="E115" s="458" t="s">
        <v>63</v>
      </c>
      <c r="F115" s="460"/>
      <c r="G115" s="67" t="s">
        <v>64</v>
      </c>
      <c r="H115" s="70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68" t="s">
        <v>14</v>
      </c>
      <c r="H116" s="66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12938</v>
      </c>
      <c r="D117" s="6">
        <v>5000</v>
      </c>
      <c r="E117" s="6">
        <f t="shared" ref="E117:E128" si="29">$C117*8.33%</f>
        <v>1077.7354</v>
      </c>
      <c r="F117" s="6">
        <v>417</v>
      </c>
      <c r="G117" s="15">
        <f>$G$14+$G$33+$G$53+$G$73+$G$93+$G$112</f>
        <v>28724.303746863952</v>
      </c>
      <c r="H117" s="15">
        <f t="shared" ref="H117:H128" si="30">E117-F117</f>
        <v>660.73540000000003</v>
      </c>
      <c r="I117" s="31"/>
      <c r="J117" s="16"/>
      <c r="K117" s="15">
        <f>($G117)*($H$115/12)</f>
        <v>227.40073799600631</v>
      </c>
    </row>
    <row r="118" spans="2:11" s="2" customFormat="1" ht="12.75" customHeight="1" x14ac:dyDescent="0.25">
      <c r="B118" s="2" t="s">
        <v>28</v>
      </c>
      <c r="C118" s="6">
        <v>12938</v>
      </c>
      <c r="D118" s="6">
        <v>5000</v>
      </c>
      <c r="E118" s="6">
        <f t="shared" si="29"/>
        <v>1077.7354</v>
      </c>
      <c r="F118" s="6">
        <v>417</v>
      </c>
      <c r="G118" s="15">
        <f t="shared" ref="G118:G128" si="31">$G117+$H117</f>
        <v>29385.039146863954</v>
      </c>
      <c r="H118" s="15">
        <f t="shared" si="30"/>
        <v>660.73540000000003</v>
      </c>
      <c r="I118" s="31"/>
      <c r="J118" s="16"/>
      <c r="K118" s="15">
        <f t="shared" ref="K118:K128" si="32">($G118)*($H$115/12)</f>
        <v>232.631559912673</v>
      </c>
    </row>
    <row r="119" spans="2:11" s="2" customFormat="1" ht="12.75" customHeight="1" x14ac:dyDescent="0.25">
      <c r="B119" s="2" t="s">
        <v>29</v>
      </c>
      <c r="C119" s="6">
        <v>12938</v>
      </c>
      <c r="D119" s="6">
        <v>5000</v>
      </c>
      <c r="E119" s="6">
        <f t="shared" si="29"/>
        <v>1077.7354</v>
      </c>
      <c r="F119" s="6">
        <v>417</v>
      </c>
      <c r="G119" s="15">
        <f t="shared" si="31"/>
        <v>30045.774546863955</v>
      </c>
      <c r="H119" s="15">
        <f t="shared" si="30"/>
        <v>660.73540000000003</v>
      </c>
      <c r="I119" s="31"/>
      <c r="J119" s="16"/>
      <c r="K119" s="15">
        <f t="shared" si="32"/>
        <v>237.86238182933965</v>
      </c>
    </row>
    <row r="120" spans="2:11" s="2" customFormat="1" ht="12.75" customHeight="1" x14ac:dyDescent="0.25">
      <c r="B120" s="2" t="s">
        <v>30</v>
      </c>
      <c r="C120" s="6">
        <v>12938</v>
      </c>
      <c r="D120" s="6">
        <v>6500</v>
      </c>
      <c r="E120" s="6">
        <f t="shared" si="29"/>
        <v>1077.7354</v>
      </c>
      <c r="F120" s="6">
        <v>541</v>
      </c>
      <c r="G120" s="15">
        <f t="shared" si="31"/>
        <v>30706.509946863956</v>
      </c>
      <c r="H120" s="15">
        <f t="shared" si="30"/>
        <v>536.73540000000003</v>
      </c>
      <c r="I120" s="31"/>
      <c r="J120" s="16"/>
      <c r="K120" s="15">
        <f t="shared" si="32"/>
        <v>243.09320374600634</v>
      </c>
    </row>
    <row r="121" spans="2:11" s="2" customFormat="1" ht="12.75" customHeight="1" x14ac:dyDescent="0.25">
      <c r="B121" s="2" t="s">
        <v>31</v>
      </c>
      <c r="C121" s="6">
        <v>13219</v>
      </c>
      <c r="D121" s="6">
        <v>6500</v>
      </c>
      <c r="E121" s="6">
        <f t="shared" si="29"/>
        <v>1101.1426999999999</v>
      </c>
      <c r="F121" s="6">
        <v>541</v>
      </c>
      <c r="G121" s="15">
        <f t="shared" si="31"/>
        <v>31243.245346863958</v>
      </c>
      <c r="H121" s="15">
        <f t="shared" si="30"/>
        <v>560.14269999999988</v>
      </c>
      <c r="I121" s="31"/>
      <c r="J121" s="16"/>
      <c r="K121" s="15">
        <f t="shared" si="32"/>
        <v>247.34235899600634</v>
      </c>
    </row>
    <row r="122" spans="2:11" s="2" customFormat="1" ht="12.75" customHeight="1" x14ac:dyDescent="0.25">
      <c r="B122" s="2" t="s">
        <v>32</v>
      </c>
      <c r="C122" s="6">
        <v>13219</v>
      </c>
      <c r="D122" s="6">
        <v>6500</v>
      </c>
      <c r="E122" s="6">
        <f t="shared" si="29"/>
        <v>1101.1426999999999</v>
      </c>
      <c r="F122" s="6">
        <v>541</v>
      </c>
      <c r="G122" s="15">
        <f t="shared" si="31"/>
        <v>31803.388046863958</v>
      </c>
      <c r="H122" s="15">
        <f t="shared" si="30"/>
        <v>560.14269999999988</v>
      </c>
      <c r="I122" s="31"/>
      <c r="J122" s="16"/>
      <c r="K122" s="15">
        <f t="shared" si="32"/>
        <v>251.77682203767301</v>
      </c>
    </row>
    <row r="123" spans="2:11" s="2" customFormat="1" ht="12.75" customHeight="1" x14ac:dyDescent="0.25">
      <c r="B123" s="2" t="s">
        <v>33</v>
      </c>
      <c r="C123" s="6">
        <v>13219</v>
      </c>
      <c r="D123" s="6">
        <v>6500</v>
      </c>
      <c r="E123" s="6">
        <f t="shared" si="29"/>
        <v>1101.1426999999999</v>
      </c>
      <c r="F123" s="6">
        <v>541</v>
      </c>
      <c r="G123" s="15">
        <f t="shared" si="31"/>
        <v>32363.530746863958</v>
      </c>
      <c r="H123" s="15">
        <f t="shared" si="30"/>
        <v>560.14269999999988</v>
      </c>
      <c r="I123" s="31"/>
      <c r="J123" s="16"/>
      <c r="K123" s="15">
        <f t="shared" si="32"/>
        <v>256.21128507933969</v>
      </c>
    </row>
    <row r="124" spans="2:11" s="2" customFormat="1" ht="12.75" customHeight="1" x14ac:dyDescent="0.25">
      <c r="B124" s="2" t="s">
        <v>17</v>
      </c>
      <c r="C124" s="6">
        <v>13219</v>
      </c>
      <c r="D124" s="6">
        <v>6500</v>
      </c>
      <c r="E124" s="6">
        <f t="shared" si="29"/>
        <v>1101.1426999999999</v>
      </c>
      <c r="F124" s="6">
        <v>541</v>
      </c>
      <c r="G124" s="15">
        <f t="shared" si="31"/>
        <v>32923.673446863955</v>
      </c>
      <c r="H124" s="15">
        <f t="shared" si="30"/>
        <v>560.14269999999988</v>
      </c>
      <c r="I124" s="31"/>
      <c r="J124" s="16"/>
      <c r="K124" s="15">
        <f t="shared" si="32"/>
        <v>260.64574812100631</v>
      </c>
    </row>
    <row r="125" spans="2:11" s="2" customFormat="1" ht="12.75" customHeight="1" x14ac:dyDescent="0.25">
      <c r="B125" s="2" t="s">
        <v>18</v>
      </c>
      <c r="C125" s="6">
        <v>13219</v>
      </c>
      <c r="D125" s="6">
        <v>6500</v>
      </c>
      <c r="E125" s="6">
        <f t="shared" si="29"/>
        <v>1101.1426999999999</v>
      </c>
      <c r="F125" s="6">
        <v>541</v>
      </c>
      <c r="G125" s="15">
        <f t="shared" si="31"/>
        <v>33483.816146863952</v>
      </c>
      <c r="H125" s="15">
        <f t="shared" si="30"/>
        <v>560.14269999999988</v>
      </c>
      <c r="I125" s="31"/>
      <c r="J125" s="16"/>
      <c r="K125" s="15">
        <f t="shared" si="32"/>
        <v>265.08021116267298</v>
      </c>
    </row>
    <row r="126" spans="2:11" s="2" customFormat="1" ht="12.75" customHeight="1" x14ac:dyDescent="0.25">
      <c r="B126" s="2" t="s">
        <v>19</v>
      </c>
      <c r="C126" s="6">
        <v>13219</v>
      </c>
      <c r="D126" s="6">
        <v>6500</v>
      </c>
      <c r="E126" s="6">
        <f t="shared" si="29"/>
        <v>1101.1426999999999</v>
      </c>
      <c r="F126" s="6">
        <v>541</v>
      </c>
      <c r="G126" s="15">
        <f t="shared" si="31"/>
        <v>34043.958846863949</v>
      </c>
      <c r="H126" s="15">
        <f t="shared" si="30"/>
        <v>560.14269999999988</v>
      </c>
      <c r="K126" s="15">
        <f t="shared" si="32"/>
        <v>269.5146742043396</v>
      </c>
    </row>
    <row r="127" spans="2:11" s="2" customFormat="1" ht="12.75" customHeight="1" x14ac:dyDescent="0.25">
      <c r="B127" s="2" t="s">
        <v>20</v>
      </c>
      <c r="C127" s="6">
        <v>13607</v>
      </c>
      <c r="D127" s="6">
        <v>6500</v>
      </c>
      <c r="E127" s="6">
        <f t="shared" si="29"/>
        <v>1133.4630999999999</v>
      </c>
      <c r="F127" s="6">
        <v>541</v>
      </c>
      <c r="G127" s="15">
        <f t="shared" si="31"/>
        <v>34604.101546863945</v>
      </c>
      <c r="H127" s="15">
        <f t="shared" si="30"/>
        <v>592.46309999999994</v>
      </c>
      <c r="K127" s="15">
        <f t="shared" si="32"/>
        <v>273.94913724600627</v>
      </c>
    </row>
    <row r="128" spans="2:11" s="2" customFormat="1" ht="12.75" customHeight="1" x14ac:dyDescent="0.25">
      <c r="B128" s="2" t="s">
        <v>21</v>
      </c>
      <c r="C128" s="6">
        <v>13607</v>
      </c>
      <c r="D128" s="6">
        <v>6500</v>
      </c>
      <c r="E128" s="6">
        <f t="shared" si="29"/>
        <v>1133.4630999999999</v>
      </c>
      <c r="F128" s="6">
        <v>541</v>
      </c>
      <c r="G128" s="15">
        <f t="shared" si="31"/>
        <v>35196.564646863946</v>
      </c>
      <c r="H128" s="15">
        <f t="shared" si="30"/>
        <v>592.46309999999994</v>
      </c>
      <c r="K128" s="15">
        <f t="shared" si="32"/>
        <v>278.63947012100624</v>
      </c>
    </row>
    <row r="129" spans="2:11" s="2" customFormat="1" ht="12.75" customHeight="1" x14ac:dyDescent="0.25">
      <c r="B129" s="7" t="s">
        <v>22</v>
      </c>
      <c r="C129" s="8">
        <f>SUM(C117:C128)</f>
        <v>158280</v>
      </c>
      <c r="D129" s="9" t="s">
        <v>23</v>
      </c>
      <c r="E129" s="8">
        <f>SUM(E117:E128)</f>
        <v>13184.724000000002</v>
      </c>
      <c r="F129" s="8">
        <f>SUM(F117:F128)</f>
        <v>6120</v>
      </c>
      <c r="G129" s="30">
        <f>SUM(G117:G128)</f>
        <v>384523.90616236744</v>
      </c>
      <c r="H129" s="30">
        <f>SUM(H117:H128)</f>
        <v>7064.7240000000002</v>
      </c>
      <c r="I129" s="38">
        <f>H115/12</f>
        <v>7.9166666666666673E-3</v>
      </c>
      <c r="J129" s="23"/>
      <c r="K129" s="30">
        <f>SUM(K117:K128)</f>
        <v>3044.1475904520753</v>
      </c>
    </row>
    <row r="130" spans="2:11" s="2" customFormat="1" ht="12.75" customHeight="1" x14ac:dyDescent="0.25">
      <c r="G130" s="15"/>
      <c r="H130" s="15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3044.1475904520757</v>
      </c>
      <c r="F131" s="2" t="s">
        <v>25</v>
      </c>
      <c r="G131" s="73">
        <f>$C131+$H129</f>
        <v>10108.871590452076</v>
      </c>
      <c r="H131" s="15"/>
      <c r="I131" s="15">
        <f>SUM($G$14,$G$33,$G$53,$G$73,$G$93,$G$112,$G$131)</f>
        <v>38833.175337316032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G132" s="28"/>
      <c r="H132" s="28"/>
      <c r="I132" s="135" t="str">
        <f>IF($I131=$G136,"OK","CHECK IT")</f>
        <v>OK</v>
      </c>
      <c r="J132" s="16"/>
      <c r="K132" s="28"/>
    </row>
    <row r="133" spans="2:11" s="2" customFormat="1" ht="12.75" customHeight="1" x14ac:dyDescent="0.25">
      <c r="B133" s="455" t="s">
        <v>2</v>
      </c>
      <c r="C133" s="456"/>
      <c r="D133" s="457"/>
      <c r="E133" s="455" t="s">
        <v>3</v>
      </c>
      <c r="F133" s="457"/>
      <c r="G133" s="66" t="s">
        <v>4</v>
      </c>
      <c r="H133" s="136" t="s">
        <v>41</v>
      </c>
      <c r="J133" s="20"/>
      <c r="K133" s="15"/>
    </row>
    <row r="134" spans="2:11" s="2" customFormat="1" ht="12.75" customHeight="1" x14ac:dyDescent="0.25">
      <c r="B134" s="458" t="s">
        <v>62</v>
      </c>
      <c r="C134" s="459"/>
      <c r="D134" s="460"/>
      <c r="E134" s="458" t="s">
        <v>63</v>
      </c>
      <c r="F134" s="460"/>
      <c r="G134" s="67" t="s">
        <v>64</v>
      </c>
      <c r="H134" s="70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68" t="s">
        <v>14</v>
      </c>
      <c r="H135" s="66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13607</v>
      </c>
      <c r="D136" s="6">
        <v>6500</v>
      </c>
      <c r="E136" s="6">
        <f t="shared" ref="E136:E147" si="33">$C136*8.33%</f>
        <v>1133.4630999999999</v>
      </c>
      <c r="F136" s="6">
        <v>541</v>
      </c>
      <c r="G136" s="15">
        <f>$G$14+$G$33+$G$53+$G$73+$G$93+$G$112+$G$131</f>
        <v>38833.175337316032</v>
      </c>
      <c r="H136" s="15">
        <f t="shared" ref="H136:H147" si="34">E136-F136</f>
        <v>592.46309999999994</v>
      </c>
      <c r="I136" s="31"/>
      <c r="J136" s="16"/>
      <c r="K136" s="15">
        <f>($G136)*($H$134/12)</f>
        <v>307.42930475375192</v>
      </c>
    </row>
    <row r="137" spans="2:11" s="2" customFormat="1" ht="12.75" customHeight="1" x14ac:dyDescent="0.25">
      <c r="B137" s="2" t="s">
        <v>28</v>
      </c>
      <c r="C137" s="6">
        <v>13607</v>
      </c>
      <c r="D137" s="6">
        <v>6500</v>
      </c>
      <c r="E137" s="6">
        <f t="shared" si="33"/>
        <v>1133.4630999999999</v>
      </c>
      <c r="F137" s="6">
        <v>541</v>
      </c>
      <c r="G137" s="15">
        <f t="shared" ref="G137:G147" si="35">$G136+$H136</f>
        <v>39425.638437316033</v>
      </c>
      <c r="H137" s="15">
        <f t="shared" si="34"/>
        <v>592.46309999999994</v>
      </c>
      <c r="I137" s="31"/>
      <c r="J137" s="16"/>
      <c r="K137" s="15">
        <f t="shared" ref="K137:K147" si="36">($G137)*($H$134/12)</f>
        <v>312.11963762875195</v>
      </c>
    </row>
    <row r="138" spans="2:11" s="2" customFormat="1" ht="12.75" customHeight="1" x14ac:dyDescent="0.25">
      <c r="B138" s="2" t="s">
        <v>29</v>
      </c>
      <c r="C138" s="6">
        <v>13607</v>
      </c>
      <c r="D138" s="6">
        <v>6500</v>
      </c>
      <c r="E138" s="6">
        <f t="shared" si="33"/>
        <v>1133.4630999999999</v>
      </c>
      <c r="F138" s="6">
        <v>541</v>
      </c>
      <c r="G138" s="15">
        <f t="shared" si="35"/>
        <v>40018.101537316034</v>
      </c>
      <c r="H138" s="15">
        <f t="shared" si="34"/>
        <v>592.46309999999994</v>
      </c>
      <c r="I138" s="31"/>
      <c r="J138" s="16"/>
      <c r="K138" s="15">
        <f t="shared" si="36"/>
        <v>316.80997050375197</v>
      </c>
    </row>
    <row r="139" spans="2:11" s="2" customFormat="1" ht="12.75" customHeight="1" x14ac:dyDescent="0.25">
      <c r="B139" s="2" t="s">
        <v>30</v>
      </c>
      <c r="C139" s="6">
        <v>13607</v>
      </c>
      <c r="D139" s="6">
        <v>6500</v>
      </c>
      <c r="E139" s="6">
        <f t="shared" si="33"/>
        <v>1133.4630999999999</v>
      </c>
      <c r="F139" s="6">
        <v>541</v>
      </c>
      <c r="G139" s="15">
        <f t="shared" si="35"/>
        <v>40610.564637316034</v>
      </c>
      <c r="H139" s="15">
        <f t="shared" si="34"/>
        <v>592.46309999999994</v>
      </c>
      <c r="I139" s="31"/>
      <c r="J139" s="16"/>
      <c r="K139" s="15">
        <f t="shared" si="36"/>
        <v>321.50030337875199</v>
      </c>
    </row>
    <row r="140" spans="2:11" s="2" customFormat="1" ht="12.75" customHeight="1" x14ac:dyDescent="0.25">
      <c r="B140" s="2" t="s">
        <v>31</v>
      </c>
      <c r="C140" s="6">
        <v>13607</v>
      </c>
      <c r="D140" s="6">
        <v>6500</v>
      </c>
      <c r="E140" s="6">
        <f t="shared" si="33"/>
        <v>1133.4630999999999</v>
      </c>
      <c r="F140" s="6">
        <v>541</v>
      </c>
      <c r="G140" s="15">
        <f t="shared" si="35"/>
        <v>41203.027737316035</v>
      </c>
      <c r="H140" s="15">
        <f t="shared" si="34"/>
        <v>592.46309999999994</v>
      </c>
      <c r="I140" s="31"/>
      <c r="J140" s="16"/>
      <c r="K140" s="15">
        <f t="shared" si="36"/>
        <v>326.19063625375196</v>
      </c>
    </row>
    <row r="141" spans="2:11" s="2" customFormat="1" ht="12.75" customHeight="1" x14ac:dyDescent="0.25">
      <c r="B141" s="2" t="s">
        <v>32</v>
      </c>
      <c r="C141" s="6">
        <v>13607</v>
      </c>
      <c r="D141" s="6">
        <v>6500</v>
      </c>
      <c r="E141" s="6">
        <f t="shared" si="33"/>
        <v>1133.4630999999999</v>
      </c>
      <c r="F141" s="6">
        <v>541</v>
      </c>
      <c r="G141" s="15">
        <f t="shared" si="35"/>
        <v>41795.490837316036</v>
      </c>
      <c r="H141" s="15">
        <f t="shared" si="34"/>
        <v>592.46309999999994</v>
      </c>
      <c r="I141" s="31"/>
      <c r="J141" s="16"/>
      <c r="K141" s="15">
        <f t="shared" si="36"/>
        <v>330.88096912875199</v>
      </c>
    </row>
    <row r="142" spans="2:11" s="2" customFormat="1" ht="12.75" customHeight="1" x14ac:dyDescent="0.25">
      <c r="B142" s="2" t="s">
        <v>33</v>
      </c>
      <c r="C142" s="6">
        <v>13607</v>
      </c>
      <c r="D142" s="6">
        <v>6500</v>
      </c>
      <c r="E142" s="6">
        <f t="shared" si="33"/>
        <v>1133.4630999999999</v>
      </c>
      <c r="F142" s="6">
        <v>541</v>
      </c>
      <c r="G142" s="15">
        <f t="shared" si="35"/>
        <v>42387.953937316037</v>
      </c>
      <c r="H142" s="15">
        <f t="shared" si="34"/>
        <v>592.46309999999994</v>
      </c>
      <c r="I142" s="31"/>
      <c r="J142" s="16"/>
      <c r="K142" s="15">
        <f t="shared" si="36"/>
        <v>335.57130200375201</v>
      </c>
    </row>
    <row r="143" spans="2:11" s="2" customFormat="1" ht="12.75" customHeight="1" x14ac:dyDescent="0.25">
      <c r="B143" s="2" t="s">
        <v>17</v>
      </c>
      <c r="C143" s="6">
        <v>13607</v>
      </c>
      <c r="D143" s="6">
        <v>6500</v>
      </c>
      <c r="E143" s="6">
        <f t="shared" si="33"/>
        <v>1133.4630999999999</v>
      </c>
      <c r="F143" s="6">
        <v>541</v>
      </c>
      <c r="G143" s="15">
        <f t="shared" si="35"/>
        <v>42980.417037316038</v>
      </c>
      <c r="H143" s="15">
        <f t="shared" si="34"/>
        <v>592.46309999999994</v>
      </c>
      <c r="I143" s="31"/>
      <c r="J143" s="16"/>
      <c r="K143" s="15">
        <f t="shared" si="36"/>
        <v>340.26163487875198</v>
      </c>
    </row>
    <row r="144" spans="2:11" s="2" customFormat="1" ht="12.75" customHeight="1" x14ac:dyDescent="0.25">
      <c r="B144" s="2" t="s">
        <v>18</v>
      </c>
      <c r="C144" s="6">
        <v>13607</v>
      </c>
      <c r="D144" s="6">
        <v>6500</v>
      </c>
      <c r="E144" s="6">
        <f t="shared" si="33"/>
        <v>1133.4630999999999</v>
      </c>
      <c r="F144" s="6">
        <v>541</v>
      </c>
      <c r="G144" s="15">
        <f t="shared" si="35"/>
        <v>43572.880137316039</v>
      </c>
      <c r="H144" s="15">
        <f t="shared" si="34"/>
        <v>592.46309999999994</v>
      </c>
      <c r="I144" s="31"/>
      <c r="J144" s="16"/>
      <c r="K144" s="15">
        <f t="shared" si="36"/>
        <v>344.951967753752</v>
      </c>
    </row>
    <row r="145" spans="2:11" s="2" customFormat="1" ht="12.75" customHeight="1" x14ac:dyDescent="0.25">
      <c r="B145" s="2" t="s">
        <v>19</v>
      </c>
      <c r="C145" s="6">
        <v>13607</v>
      </c>
      <c r="D145" s="6">
        <v>6500</v>
      </c>
      <c r="E145" s="6">
        <f t="shared" si="33"/>
        <v>1133.4630999999999</v>
      </c>
      <c r="F145" s="6">
        <v>541</v>
      </c>
      <c r="G145" s="15">
        <f t="shared" si="35"/>
        <v>44165.343237316039</v>
      </c>
      <c r="H145" s="15">
        <f t="shared" si="34"/>
        <v>592.46309999999994</v>
      </c>
      <c r="K145" s="15">
        <f t="shared" si="36"/>
        <v>349.64230062875203</v>
      </c>
    </row>
    <row r="146" spans="2:11" s="2" customFormat="1" ht="12.75" customHeight="1" x14ac:dyDescent="0.25">
      <c r="B146" s="2" t="s">
        <v>20</v>
      </c>
      <c r="C146" s="6">
        <v>13994</v>
      </c>
      <c r="D146" s="6">
        <v>6500</v>
      </c>
      <c r="E146" s="6">
        <f t="shared" si="33"/>
        <v>1165.7002</v>
      </c>
      <c r="F146" s="6">
        <v>541</v>
      </c>
      <c r="G146" s="15">
        <f t="shared" si="35"/>
        <v>44757.80633731604</v>
      </c>
      <c r="H146" s="15">
        <f t="shared" si="34"/>
        <v>624.7002</v>
      </c>
      <c r="K146" s="15">
        <f t="shared" si="36"/>
        <v>354.33263350375199</v>
      </c>
    </row>
    <row r="147" spans="2:11" s="2" customFormat="1" ht="12.75" customHeight="1" x14ac:dyDescent="0.25">
      <c r="B147" s="2" t="s">
        <v>21</v>
      </c>
      <c r="C147" s="6">
        <v>13994</v>
      </c>
      <c r="D147" s="6">
        <v>6500</v>
      </c>
      <c r="E147" s="6">
        <f t="shared" si="33"/>
        <v>1165.7002</v>
      </c>
      <c r="F147" s="6">
        <v>541</v>
      </c>
      <c r="G147" s="15">
        <f t="shared" si="35"/>
        <v>45382.50653731604</v>
      </c>
      <c r="H147" s="15">
        <f t="shared" si="34"/>
        <v>624.7002</v>
      </c>
      <c r="K147" s="15">
        <f t="shared" si="36"/>
        <v>359.27817675375201</v>
      </c>
    </row>
    <row r="148" spans="2:11" s="2" customFormat="1" ht="12.75" customHeight="1" x14ac:dyDescent="0.25">
      <c r="B148" s="7" t="s">
        <v>22</v>
      </c>
      <c r="C148" s="8">
        <f>SUM(C136:C147)</f>
        <v>164058</v>
      </c>
      <c r="D148" s="9" t="s">
        <v>23</v>
      </c>
      <c r="E148" s="8">
        <f>SUM(E136:E147)</f>
        <v>13666.0314</v>
      </c>
      <c r="F148" s="8">
        <f>SUM(F136:F147)</f>
        <v>6492</v>
      </c>
      <c r="G148" s="30">
        <f>SUM(G136:G147)</f>
        <v>505132.90574779239</v>
      </c>
      <c r="H148" s="30">
        <f>SUM(H136:H147)</f>
        <v>7174.0313999999998</v>
      </c>
      <c r="I148" s="38">
        <f>H134/12</f>
        <v>7.9166666666666673E-3</v>
      </c>
      <c r="J148" s="23"/>
      <c r="K148" s="30">
        <f>SUM(K136:K147)</f>
        <v>3998.9688371700236</v>
      </c>
    </row>
    <row r="149" spans="2:11" s="2" customFormat="1" ht="12.75" customHeight="1" x14ac:dyDescent="0.25"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3998.9688371700236</v>
      </c>
      <c r="F150" s="2" t="s">
        <v>25</v>
      </c>
      <c r="G150" s="73">
        <f>$C150+$H148</f>
        <v>11173.000237170023</v>
      </c>
      <c r="H150" s="15"/>
      <c r="I150" s="15">
        <f>SUM($G$14,$G$33,$G$53,$G$73,$G$93,$G$112,$G$131,$G$150)</f>
        <v>50006.175574486057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G151" s="28"/>
      <c r="H151" s="28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55" t="s">
        <v>2</v>
      </c>
      <c r="C152" s="456"/>
      <c r="D152" s="457"/>
      <c r="E152" s="455" t="s">
        <v>3</v>
      </c>
      <c r="F152" s="457"/>
      <c r="G152" s="66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58" t="s">
        <v>62</v>
      </c>
      <c r="C153" s="459"/>
      <c r="D153" s="460"/>
      <c r="E153" s="458" t="s">
        <v>63</v>
      </c>
      <c r="F153" s="460"/>
      <c r="G153" s="67" t="s">
        <v>64</v>
      </c>
      <c r="H153" s="70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68" t="s">
        <v>14</v>
      </c>
      <c r="H154" s="66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13994</v>
      </c>
      <c r="D155" s="6">
        <v>6500</v>
      </c>
      <c r="E155" s="6">
        <f t="shared" ref="E155:E166" si="37">$C155*8.33%</f>
        <v>1165.7002</v>
      </c>
      <c r="F155" s="6">
        <v>541</v>
      </c>
      <c r="G155" s="15">
        <f>$G$14+$G$33+$G$53+$G$73+$G$93+$G$112+$G$131+$G$150</f>
        <v>50006.175574486057</v>
      </c>
      <c r="H155" s="15">
        <f t="shared" ref="H155:H166" si="38">E155-F155</f>
        <v>624.7002</v>
      </c>
      <c r="I155" s="31"/>
      <c r="J155" s="16"/>
      <c r="K155" s="15">
        <f>($G155)*($H$153/12)</f>
        <v>395.88222329801465</v>
      </c>
    </row>
    <row r="156" spans="2:11" s="2" customFormat="1" ht="12.75" customHeight="1" x14ac:dyDescent="0.25">
      <c r="B156" s="2" t="s">
        <v>28</v>
      </c>
      <c r="C156" s="6">
        <v>13994</v>
      </c>
      <c r="D156" s="6">
        <v>6500</v>
      </c>
      <c r="E156" s="6">
        <f t="shared" si="37"/>
        <v>1165.7002</v>
      </c>
      <c r="F156" s="6">
        <v>541</v>
      </c>
      <c r="G156" s="15">
        <f t="shared" ref="G156:G166" si="39">$G155+$H155</f>
        <v>50630.875774486056</v>
      </c>
      <c r="H156" s="15">
        <f t="shared" si="38"/>
        <v>624.7002</v>
      </c>
      <c r="I156" s="31"/>
      <c r="J156" s="16"/>
      <c r="K156" s="15">
        <f t="shared" ref="K156:K166" si="40">($G156)*($H$153/12)</f>
        <v>400.82776654801467</v>
      </c>
    </row>
    <row r="157" spans="2:11" s="2" customFormat="1" ht="12.75" customHeight="1" x14ac:dyDescent="0.25">
      <c r="B157" s="2" t="s">
        <v>29</v>
      </c>
      <c r="C157" s="6">
        <v>13994</v>
      </c>
      <c r="D157" s="6">
        <v>6500</v>
      </c>
      <c r="E157" s="6">
        <f t="shared" si="37"/>
        <v>1165.7002</v>
      </c>
      <c r="F157" s="6">
        <v>541</v>
      </c>
      <c r="G157" s="15">
        <f t="shared" si="39"/>
        <v>51255.575974486055</v>
      </c>
      <c r="H157" s="15">
        <f t="shared" si="38"/>
        <v>624.7002</v>
      </c>
      <c r="I157" s="31"/>
      <c r="J157" s="16"/>
      <c r="K157" s="15">
        <f t="shared" si="40"/>
        <v>405.77330979801462</v>
      </c>
    </row>
    <row r="158" spans="2:11" s="2" customFormat="1" ht="12.75" customHeight="1" x14ac:dyDescent="0.25">
      <c r="B158" s="2" t="s">
        <v>30</v>
      </c>
      <c r="C158" s="6">
        <v>13994</v>
      </c>
      <c r="D158" s="6">
        <v>6500</v>
      </c>
      <c r="E158" s="6">
        <f t="shared" si="37"/>
        <v>1165.7002</v>
      </c>
      <c r="F158" s="6">
        <v>541</v>
      </c>
      <c r="G158" s="15">
        <f t="shared" si="39"/>
        <v>51880.276174486055</v>
      </c>
      <c r="H158" s="15">
        <f t="shared" si="38"/>
        <v>624.7002</v>
      </c>
      <c r="I158" s="31"/>
      <c r="J158" s="16"/>
      <c r="K158" s="15">
        <f t="shared" si="40"/>
        <v>410.71885304801464</v>
      </c>
    </row>
    <row r="159" spans="2:11" s="2" customFormat="1" ht="12.75" customHeight="1" x14ac:dyDescent="0.25">
      <c r="B159" s="2" t="s">
        <v>31</v>
      </c>
      <c r="C159" s="6">
        <v>13994</v>
      </c>
      <c r="D159" s="6">
        <v>6500</v>
      </c>
      <c r="E159" s="6">
        <f t="shared" si="37"/>
        <v>1165.7002</v>
      </c>
      <c r="F159" s="6">
        <v>541</v>
      </c>
      <c r="G159" s="15">
        <f t="shared" si="39"/>
        <v>52504.976374486054</v>
      </c>
      <c r="H159" s="15">
        <f t="shared" si="38"/>
        <v>624.7002</v>
      </c>
      <c r="I159" s="31"/>
      <c r="J159" s="16"/>
      <c r="K159" s="15">
        <f t="shared" si="40"/>
        <v>415.66439629801465</v>
      </c>
    </row>
    <row r="160" spans="2:11" s="2" customFormat="1" ht="12.75" customHeight="1" x14ac:dyDescent="0.25">
      <c r="B160" s="2" t="s">
        <v>32</v>
      </c>
      <c r="C160" s="6">
        <v>13994</v>
      </c>
      <c r="D160" s="6">
        <v>6500</v>
      </c>
      <c r="E160" s="6">
        <f t="shared" si="37"/>
        <v>1165.7002</v>
      </c>
      <c r="F160" s="6">
        <v>541</v>
      </c>
      <c r="G160" s="15">
        <f t="shared" si="39"/>
        <v>53129.676574486053</v>
      </c>
      <c r="H160" s="15">
        <f t="shared" si="38"/>
        <v>624.7002</v>
      </c>
      <c r="I160" s="31"/>
      <c r="J160" s="16"/>
      <c r="K160" s="15">
        <f t="shared" si="40"/>
        <v>420.60993954801461</v>
      </c>
    </row>
    <row r="161" spans="2:11" s="2" customFormat="1" ht="12.75" customHeight="1" x14ac:dyDescent="0.25">
      <c r="B161" s="2" t="s">
        <v>33</v>
      </c>
      <c r="C161" s="6">
        <v>13994</v>
      </c>
      <c r="D161" s="6">
        <v>6500</v>
      </c>
      <c r="E161" s="6">
        <f t="shared" si="37"/>
        <v>1165.7002</v>
      </c>
      <c r="F161" s="6">
        <v>541</v>
      </c>
      <c r="G161" s="15">
        <f t="shared" si="39"/>
        <v>53754.376774486052</v>
      </c>
      <c r="H161" s="15">
        <f t="shared" si="38"/>
        <v>624.7002</v>
      </c>
      <c r="I161" s="31"/>
      <c r="J161" s="16"/>
      <c r="K161" s="15">
        <f t="shared" si="40"/>
        <v>425.55548279801462</v>
      </c>
    </row>
    <row r="162" spans="2:11" s="2" customFormat="1" ht="12.75" customHeight="1" x14ac:dyDescent="0.25">
      <c r="B162" s="2" t="s">
        <v>17</v>
      </c>
      <c r="C162" s="6">
        <v>13994</v>
      </c>
      <c r="D162" s="6">
        <v>6500</v>
      </c>
      <c r="E162" s="6">
        <f t="shared" si="37"/>
        <v>1165.7002</v>
      </c>
      <c r="F162" s="6">
        <v>541</v>
      </c>
      <c r="G162" s="15">
        <f t="shared" si="39"/>
        <v>54379.076974486052</v>
      </c>
      <c r="H162" s="15">
        <f t="shared" si="38"/>
        <v>624.7002</v>
      </c>
      <c r="I162" s="31"/>
      <c r="J162" s="16"/>
      <c r="K162" s="15">
        <f t="shared" si="40"/>
        <v>430.50102604801464</v>
      </c>
    </row>
    <row r="163" spans="2:11" s="2" customFormat="1" ht="12.75" customHeight="1" x14ac:dyDescent="0.25">
      <c r="B163" s="2" t="s">
        <v>18</v>
      </c>
      <c r="C163" s="6">
        <v>13994</v>
      </c>
      <c r="D163" s="6">
        <v>6500</v>
      </c>
      <c r="E163" s="6">
        <f t="shared" si="37"/>
        <v>1165.7002</v>
      </c>
      <c r="F163" s="6">
        <v>541</v>
      </c>
      <c r="G163" s="15">
        <f t="shared" si="39"/>
        <v>55003.777174486051</v>
      </c>
      <c r="H163" s="15">
        <f t="shared" si="38"/>
        <v>624.7002</v>
      </c>
      <c r="I163" s="31"/>
      <c r="J163" s="16"/>
      <c r="K163" s="15">
        <f t="shared" si="40"/>
        <v>435.44656929801459</v>
      </c>
    </row>
    <row r="164" spans="2:11" s="2" customFormat="1" ht="12.75" customHeight="1" x14ac:dyDescent="0.25">
      <c r="B164" s="2" t="s">
        <v>19</v>
      </c>
      <c r="C164" s="6">
        <v>13994</v>
      </c>
      <c r="D164" s="6">
        <v>6500</v>
      </c>
      <c r="E164" s="6">
        <f t="shared" si="37"/>
        <v>1165.7002</v>
      </c>
      <c r="F164" s="6">
        <v>541</v>
      </c>
      <c r="G164" s="15">
        <f t="shared" si="39"/>
        <v>55628.47737448605</v>
      </c>
      <c r="H164" s="15">
        <f t="shared" si="38"/>
        <v>624.7002</v>
      </c>
      <c r="K164" s="15">
        <f t="shared" si="40"/>
        <v>440.39211254801461</v>
      </c>
    </row>
    <row r="165" spans="2:11" s="2" customFormat="1" ht="12.75" customHeight="1" x14ac:dyDescent="0.25">
      <c r="B165" s="2" t="s">
        <v>20</v>
      </c>
      <c r="C165" s="6">
        <v>14790</v>
      </c>
      <c r="D165" s="6">
        <v>6500</v>
      </c>
      <c r="E165" s="6">
        <f t="shared" si="37"/>
        <v>1232.0070000000001</v>
      </c>
      <c r="F165" s="6">
        <v>541</v>
      </c>
      <c r="G165" s="15">
        <f t="shared" si="39"/>
        <v>56253.17757448605</v>
      </c>
      <c r="H165" s="15">
        <f t="shared" si="38"/>
        <v>691.00700000000006</v>
      </c>
      <c r="K165" s="15">
        <f t="shared" si="40"/>
        <v>445.33765579801462</v>
      </c>
    </row>
    <row r="166" spans="2:11" s="2" customFormat="1" ht="12.75" customHeight="1" x14ac:dyDescent="0.25">
      <c r="B166" s="2" t="s">
        <v>21</v>
      </c>
      <c r="C166" s="6">
        <v>14790</v>
      </c>
      <c r="D166" s="6">
        <v>6500</v>
      </c>
      <c r="E166" s="6">
        <f t="shared" si="37"/>
        <v>1232.0070000000001</v>
      </c>
      <c r="F166" s="6">
        <v>541</v>
      </c>
      <c r="G166" s="15">
        <f t="shared" si="39"/>
        <v>56944.184574486047</v>
      </c>
      <c r="H166" s="15">
        <f t="shared" si="38"/>
        <v>691.00700000000006</v>
      </c>
      <c r="K166" s="15">
        <f t="shared" si="40"/>
        <v>450.8081278813479</v>
      </c>
    </row>
    <row r="167" spans="2:11" s="2" customFormat="1" ht="12.75" customHeight="1" x14ac:dyDescent="0.25">
      <c r="B167" s="7" t="s">
        <v>22</v>
      </c>
      <c r="C167" s="8">
        <f>SUM(C155:C166)</f>
        <v>169520</v>
      </c>
      <c r="D167" s="9" t="s">
        <v>23</v>
      </c>
      <c r="E167" s="8">
        <f>SUM(E155:E166)</f>
        <v>14121.015999999998</v>
      </c>
      <c r="F167" s="8">
        <f>SUM(F155:F166)</f>
        <v>6492</v>
      </c>
      <c r="G167" s="30">
        <f>SUM(G155:G166)</f>
        <v>641370.62689383258</v>
      </c>
      <c r="H167" s="30">
        <f>SUM(H155:H166)</f>
        <v>7629.0160000000014</v>
      </c>
      <c r="I167" s="38">
        <f>H153/12</f>
        <v>7.9166666666666673E-3</v>
      </c>
      <c r="J167" s="23"/>
      <c r="K167" s="30">
        <f>SUM(K155:K166)</f>
        <v>5077.517462909509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5077.5174629095081</v>
      </c>
      <c r="F169" s="2" t="s">
        <v>25</v>
      </c>
      <c r="G169" s="73">
        <f>$C169+$H167</f>
        <v>12706.533462909509</v>
      </c>
      <c r="H169" s="15"/>
      <c r="I169" s="15">
        <f>SUM($G$14,$G$33,$G$53,$G$73,$G$93,$G$112,$G$131,$G$150,$G$169)</f>
        <v>62712.709037395565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G170" s="28"/>
      <c r="H170" s="28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55" t="s">
        <v>2</v>
      </c>
      <c r="C171" s="456"/>
      <c r="D171" s="457"/>
      <c r="E171" s="455" t="s">
        <v>3</v>
      </c>
      <c r="F171" s="457"/>
      <c r="G171" s="66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58" t="s">
        <v>62</v>
      </c>
      <c r="C172" s="459"/>
      <c r="D172" s="460"/>
      <c r="E172" s="458" t="s">
        <v>63</v>
      </c>
      <c r="F172" s="460"/>
      <c r="G172" s="67" t="s">
        <v>64</v>
      </c>
      <c r="H172" s="70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68" t="s">
        <v>14</v>
      </c>
      <c r="H173" s="66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14790</v>
      </c>
      <c r="D174" s="6">
        <v>6500</v>
      </c>
      <c r="E174" s="6">
        <f t="shared" ref="E174:E185" si="41">$C174*8.33%</f>
        <v>1232.0070000000001</v>
      </c>
      <c r="F174" s="6">
        <v>541</v>
      </c>
      <c r="G174" s="15">
        <f>$G$14+$G$33+$G$53+$G$73+$G$93+$G$112+$G$131+$G$150+$G$169</f>
        <v>62712.709037395565</v>
      </c>
      <c r="H174" s="15">
        <f t="shared" ref="H174:H185" si="42">E174-F174</f>
        <v>691.00700000000006</v>
      </c>
      <c r="I174" s="31"/>
      <c r="J174" s="16"/>
      <c r="K174" s="15">
        <f>($G174)*($H$172/12)</f>
        <v>496.47561321271496</v>
      </c>
    </row>
    <row r="175" spans="2:11" s="2" customFormat="1" ht="12.75" customHeight="1" x14ac:dyDescent="0.25">
      <c r="B175" s="2" t="s">
        <v>28</v>
      </c>
      <c r="C175" s="6">
        <v>14790</v>
      </c>
      <c r="D175" s="6">
        <v>6500</v>
      </c>
      <c r="E175" s="6">
        <f t="shared" si="41"/>
        <v>1232.0070000000001</v>
      </c>
      <c r="F175" s="6">
        <v>541</v>
      </c>
      <c r="G175" s="15">
        <f t="shared" ref="G175:G185" si="43">$G174+$H174</f>
        <v>63403.716037395563</v>
      </c>
      <c r="H175" s="15">
        <f t="shared" si="42"/>
        <v>691.00700000000006</v>
      </c>
      <c r="I175" s="31"/>
      <c r="J175" s="16"/>
      <c r="K175" s="15">
        <f t="shared" ref="K175:K185" si="44">($G175)*($H$172/12)</f>
        <v>501.94608529604824</v>
      </c>
    </row>
    <row r="176" spans="2:11" s="2" customFormat="1" ht="12.75" customHeight="1" x14ac:dyDescent="0.25">
      <c r="B176" s="2" t="s">
        <v>29</v>
      </c>
      <c r="C176" s="6">
        <v>14790</v>
      </c>
      <c r="D176" s="6">
        <v>6500</v>
      </c>
      <c r="E176" s="6">
        <f t="shared" si="41"/>
        <v>1232.0070000000001</v>
      </c>
      <c r="F176" s="6">
        <v>541</v>
      </c>
      <c r="G176" s="15">
        <f t="shared" si="43"/>
        <v>64094.723037395561</v>
      </c>
      <c r="H176" s="15">
        <f t="shared" si="42"/>
        <v>691.00700000000006</v>
      </c>
      <c r="I176" s="31"/>
      <c r="J176" s="16"/>
      <c r="K176" s="15">
        <f t="shared" si="44"/>
        <v>507.41655737938157</v>
      </c>
    </row>
    <row r="177" spans="2:11" s="2" customFormat="1" ht="12.75" customHeight="1" x14ac:dyDescent="0.25">
      <c r="B177" s="2" t="s">
        <v>30</v>
      </c>
      <c r="C177" s="6">
        <v>14790</v>
      </c>
      <c r="D177" s="6">
        <v>6500</v>
      </c>
      <c r="E177" s="6">
        <f t="shared" si="41"/>
        <v>1232.0070000000001</v>
      </c>
      <c r="F177" s="6">
        <v>541</v>
      </c>
      <c r="G177" s="15">
        <f t="shared" si="43"/>
        <v>64785.730037395559</v>
      </c>
      <c r="H177" s="15">
        <f t="shared" si="42"/>
        <v>691.00700000000006</v>
      </c>
      <c r="I177" s="31"/>
      <c r="J177" s="16"/>
      <c r="K177" s="15">
        <f t="shared" si="44"/>
        <v>512.88702946271485</v>
      </c>
    </row>
    <row r="178" spans="2:11" s="2" customFormat="1" ht="12.75" customHeight="1" x14ac:dyDescent="0.25">
      <c r="B178" s="2" t="s">
        <v>31</v>
      </c>
      <c r="C178" s="6">
        <v>14790</v>
      </c>
      <c r="D178" s="6">
        <v>6500</v>
      </c>
      <c r="E178" s="6">
        <f t="shared" si="41"/>
        <v>1232.0070000000001</v>
      </c>
      <c r="F178" s="6">
        <v>541</v>
      </c>
      <c r="G178" s="15">
        <f t="shared" si="43"/>
        <v>65476.737037395556</v>
      </c>
      <c r="H178" s="15">
        <f t="shared" si="42"/>
        <v>691.00700000000006</v>
      </c>
      <c r="I178" s="31"/>
      <c r="J178" s="16"/>
      <c r="K178" s="15">
        <f t="shared" si="44"/>
        <v>518.35750154604818</v>
      </c>
    </row>
    <row r="179" spans="2:11" s="2" customFormat="1" ht="12.75" customHeight="1" x14ac:dyDescent="0.25">
      <c r="B179" s="2" t="s">
        <v>32</v>
      </c>
      <c r="C179" s="6">
        <v>14790</v>
      </c>
      <c r="D179" s="6">
        <v>6500</v>
      </c>
      <c r="E179" s="6">
        <f t="shared" si="41"/>
        <v>1232.0070000000001</v>
      </c>
      <c r="F179" s="6">
        <v>541</v>
      </c>
      <c r="G179" s="15">
        <f t="shared" si="43"/>
        <v>66167.744037395561</v>
      </c>
      <c r="H179" s="15">
        <f t="shared" si="42"/>
        <v>691.00700000000006</v>
      </c>
      <c r="I179" s="31"/>
      <c r="J179" s="16"/>
      <c r="K179" s="15">
        <f t="shared" si="44"/>
        <v>523.82797362938152</v>
      </c>
    </row>
    <row r="180" spans="2:11" s="2" customFormat="1" ht="12.75" customHeight="1" x14ac:dyDescent="0.25">
      <c r="B180" s="2" t="s">
        <v>33</v>
      </c>
      <c r="C180" s="6">
        <v>15198</v>
      </c>
      <c r="D180" s="6">
        <v>6500</v>
      </c>
      <c r="E180" s="6">
        <f t="shared" si="41"/>
        <v>1265.9934000000001</v>
      </c>
      <c r="F180" s="6">
        <v>541</v>
      </c>
      <c r="G180" s="15">
        <f t="shared" si="43"/>
        <v>66858.751037395559</v>
      </c>
      <c r="H180" s="15">
        <f t="shared" si="42"/>
        <v>724.99340000000007</v>
      </c>
      <c r="I180" s="31"/>
      <c r="J180" s="16"/>
      <c r="K180" s="15">
        <f t="shared" si="44"/>
        <v>529.29844571271485</v>
      </c>
    </row>
    <row r="181" spans="2:11" s="2" customFormat="1" ht="12.75" customHeight="1" x14ac:dyDescent="0.25">
      <c r="B181" s="2" t="s">
        <v>17</v>
      </c>
      <c r="C181" s="6">
        <v>15198</v>
      </c>
      <c r="D181" s="6">
        <v>6500</v>
      </c>
      <c r="E181" s="6">
        <f t="shared" si="41"/>
        <v>1265.9934000000001</v>
      </c>
      <c r="F181" s="6">
        <v>541</v>
      </c>
      <c r="G181" s="15">
        <f t="shared" si="43"/>
        <v>67583.744437395566</v>
      </c>
      <c r="H181" s="15">
        <f t="shared" si="42"/>
        <v>724.99340000000007</v>
      </c>
      <c r="I181" s="31"/>
      <c r="J181" s="16"/>
      <c r="K181" s="15">
        <f t="shared" si="44"/>
        <v>535.03797679604827</v>
      </c>
    </row>
    <row r="182" spans="2:11" s="2" customFormat="1" ht="12.75" customHeight="1" x14ac:dyDescent="0.25">
      <c r="B182" s="2" t="s">
        <v>18</v>
      </c>
      <c r="C182" s="6">
        <v>15198</v>
      </c>
      <c r="D182" s="6">
        <v>6500</v>
      </c>
      <c r="E182" s="6">
        <f t="shared" si="41"/>
        <v>1265.9934000000001</v>
      </c>
      <c r="F182" s="6">
        <v>541</v>
      </c>
      <c r="G182" s="15">
        <f t="shared" si="43"/>
        <v>68308.737837395573</v>
      </c>
      <c r="H182" s="15">
        <f t="shared" si="42"/>
        <v>724.99340000000007</v>
      </c>
      <c r="I182" s="31"/>
      <c r="J182" s="16"/>
      <c r="K182" s="15">
        <f t="shared" si="44"/>
        <v>540.77750787938169</v>
      </c>
    </row>
    <row r="183" spans="2:11" s="2" customFormat="1" ht="12.75" customHeight="1" x14ac:dyDescent="0.25">
      <c r="B183" s="2" t="s">
        <v>19</v>
      </c>
      <c r="C183" s="6">
        <v>15198</v>
      </c>
      <c r="D183" s="6">
        <v>6500</v>
      </c>
      <c r="E183" s="6">
        <f t="shared" si="41"/>
        <v>1265.9934000000001</v>
      </c>
      <c r="F183" s="6">
        <v>541</v>
      </c>
      <c r="G183" s="15">
        <f t="shared" si="43"/>
        <v>69033.731237395579</v>
      </c>
      <c r="H183" s="15">
        <f t="shared" si="42"/>
        <v>724.99340000000007</v>
      </c>
      <c r="K183" s="15">
        <f t="shared" si="44"/>
        <v>546.51703896271511</v>
      </c>
    </row>
    <row r="184" spans="2:11" s="2" customFormat="1" ht="12.75" customHeight="1" x14ac:dyDescent="0.25">
      <c r="B184" s="2" t="s">
        <v>20</v>
      </c>
      <c r="C184" s="6">
        <v>15608</v>
      </c>
      <c r="D184" s="6">
        <v>6500</v>
      </c>
      <c r="E184" s="6">
        <f t="shared" si="41"/>
        <v>1300.1464000000001</v>
      </c>
      <c r="F184" s="6">
        <v>541</v>
      </c>
      <c r="G184" s="15">
        <f t="shared" si="43"/>
        <v>69758.724637395586</v>
      </c>
      <c r="H184" s="15">
        <f t="shared" si="42"/>
        <v>759.14640000000009</v>
      </c>
      <c r="K184" s="15">
        <f t="shared" si="44"/>
        <v>552.25657004604841</v>
      </c>
    </row>
    <row r="185" spans="2:11" s="2" customFormat="1" ht="12.75" customHeight="1" x14ac:dyDescent="0.25">
      <c r="B185" s="2" t="s">
        <v>21</v>
      </c>
      <c r="C185" s="6">
        <v>15608</v>
      </c>
      <c r="D185" s="6">
        <v>6500</v>
      </c>
      <c r="E185" s="6">
        <f t="shared" si="41"/>
        <v>1300.1464000000001</v>
      </c>
      <c r="F185" s="6">
        <v>541</v>
      </c>
      <c r="G185" s="15">
        <f t="shared" si="43"/>
        <v>70517.871037395584</v>
      </c>
      <c r="H185" s="15">
        <f t="shared" si="42"/>
        <v>759.14640000000009</v>
      </c>
      <c r="K185" s="15">
        <f t="shared" si="44"/>
        <v>558.2664790460484</v>
      </c>
    </row>
    <row r="186" spans="2:11" s="2" customFormat="1" ht="12.75" customHeight="1" x14ac:dyDescent="0.25">
      <c r="B186" s="7" t="s">
        <v>22</v>
      </c>
      <c r="C186" s="8">
        <f>SUM(C174:C185)</f>
        <v>180748</v>
      </c>
      <c r="D186" s="9" t="s">
        <v>23</v>
      </c>
      <c r="E186" s="8">
        <f>SUM(E174:E185)</f>
        <v>15056.308399999996</v>
      </c>
      <c r="F186" s="8">
        <f>SUM(F174:F185)</f>
        <v>6492</v>
      </c>
      <c r="G186" s="30">
        <f>SUM(G174:G185)</f>
        <v>798702.91944874672</v>
      </c>
      <c r="H186" s="30">
        <f>SUM(H174:H185)</f>
        <v>8564.3084000000017</v>
      </c>
      <c r="I186" s="38">
        <f>H172/12</f>
        <v>7.9166666666666673E-3</v>
      </c>
      <c r="J186" s="23"/>
      <c r="K186" s="30">
        <f>SUM(K174:K185)</f>
        <v>6323.0647789692466</v>
      </c>
    </row>
    <row r="187" spans="2:11" s="2" customFormat="1" ht="12.75" customHeight="1" x14ac:dyDescent="0.25">
      <c r="G187" s="15"/>
      <c r="H187" s="15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6323.0647789692457</v>
      </c>
      <c r="F188" s="2" t="s">
        <v>25</v>
      </c>
      <c r="G188" s="73">
        <f>$C188+$H186</f>
        <v>14887.373178969247</v>
      </c>
      <c r="H188" s="15"/>
      <c r="I188" s="15">
        <f>SUM($G$14,$G$33,$G$53,$G$73,$G$93,$G$112,$G$131,$G$150,$G$169,$G$188)</f>
        <v>77600.082216364812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G189" s="28"/>
      <c r="H189" s="28"/>
      <c r="I189" s="135" t="str">
        <f>IF($I188=$G193,"OK","CHECK IT")</f>
        <v>OK</v>
      </c>
      <c r="J189" s="16"/>
      <c r="K189" s="28"/>
    </row>
    <row r="190" spans="2:11" s="2" customFormat="1" ht="12.75" customHeight="1" x14ac:dyDescent="0.25">
      <c r="B190" s="455" t="s">
        <v>2</v>
      </c>
      <c r="C190" s="456"/>
      <c r="D190" s="457"/>
      <c r="E190" s="455" t="s">
        <v>3</v>
      </c>
      <c r="F190" s="457"/>
      <c r="G190" s="66" t="s">
        <v>4</v>
      </c>
      <c r="H190" s="136" t="s">
        <v>44</v>
      </c>
      <c r="I190" s="31"/>
      <c r="J190" s="20"/>
      <c r="K190" s="15"/>
    </row>
    <row r="191" spans="2:11" s="2" customFormat="1" ht="12.75" customHeight="1" x14ac:dyDescent="0.25">
      <c r="B191" s="458" t="s">
        <v>62</v>
      </c>
      <c r="C191" s="459"/>
      <c r="D191" s="460"/>
      <c r="E191" s="458" t="s">
        <v>63</v>
      </c>
      <c r="F191" s="460"/>
      <c r="G191" s="67" t="s">
        <v>64</v>
      </c>
      <c r="H191" s="70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68" t="s">
        <v>14</v>
      </c>
      <c r="H192" s="66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15608</v>
      </c>
      <c r="D193" s="6">
        <v>6500</v>
      </c>
      <c r="E193" s="6">
        <f t="shared" ref="E193:E204" si="45">$C193*8.33%</f>
        <v>1300.1464000000001</v>
      </c>
      <c r="F193" s="6">
        <v>541</v>
      </c>
      <c r="G193" s="15">
        <f>$G$14+$G$33+$G$53+$G$73+$G$93+$G$112+$G$131+$G$150+$G$169+$G$188</f>
        <v>77600.082216364812</v>
      </c>
      <c r="H193" s="15">
        <f t="shared" ref="H193:H204" si="46">E193-F193</f>
        <v>759.14640000000009</v>
      </c>
      <c r="I193" s="31"/>
      <c r="J193" s="16"/>
      <c r="K193" s="15">
        <f>($G193)*($H$191/12)</f>
        <v>549.6672490325841</v>
      </c>
    </row>
    <row r="194" spans="2:11" s="2" customFormat="1" ht="12.75" customHeight="1" x14ac:dyDescent="0.25">
      <c r="B194" s="2" t="s">
        <v>28</v>
      </c>
      <c r="C194" s="6">
        <v>15922</v>
      </c>
      <c r="D194" s="6">
        <v>6500</v>
      </c>
      <c r="E194" s="6">
        <f t="shared" si="45"/>
        <v>1326.3026</v>
      </c>
      <c r="F194" s="6">
        <v>541</v>
      </c>
      <c r="G194" s="15">
        <f t="shared" ref="G194:G204" si="47">$G193+$H193</f>
        <v>78359.22861636481</v>
      </c>
      <c r="H194" s="15">
        <f t="shared" si="46"/>
        <v>785.30259999999998</v>
      </c>
      <c r="I194" s="31"/>
      <c r="J194" s="16"/>
      <c r="K194" s="15">
        <f t="shared" ref="K194:K204" si="48">($G194)*($H$191/12)</f>
        <v>555.04453603258412</v>
      </c>
    </row>
    <row r="195" spans="2:11" s="2" customFormat="1" ht="12.75" customHeight="1" x14ac:dyDescent="0.25">
      <c r="B195" s="2" t="s">
        <v>29</v>
      </c>
      <c r="C195" s="6">
        <v>15922</v>
      </c>
      <c r="D195" s="6">
        <v>6500</v>
      </c>
      <c r="E195" s="6">
        <f t="shared" si="45"/>
        <v>1326.3026</v>
      </c>
      <c r="F195" s="6">
        <v>541</v>
      </c>
      <c r="G195" s="15">
        <f t="shared" si="47"/>
        <v>79144.531216364805</v>
      </c>
      <c r="H195" s="15">
        <f t="shared" si="46"/>
        <v>785.30259999999998</v>
      </c>
      <c r="I195" s="31"/>
      <c r="J195" s="16"/>
      <c r="K195" s="15">
        <f t="shared" si="48"/>
        <v>560.60709611591744</v>
      </c>
    </row>
    <row r="196" spans="2:11" s="2" customFormat="1" ht="12.75" customHeight="1" x14ac:dyDescent="0.25">
      <c r="B196" s="2" t="s">
        <v>30</v>
      </c>
      <c r="C196" s="6">
        <v>15922</v>
      </c>
      <c r="D196" s="6">
        <v>6500</v>
      </c>
      <c r="E196" s="6">
        <f t="shared" si="45"/>
        <v>1326.3026</v>
      </c>
      <c r="F196" s="6">
        <v>541</v>
      </c>
      <c r="G196" s="15">
        <f t="shared" si="47"/>
        <v>79929.8338163648</v>
      </c>
      <c r="H196" s="15">
        <f t="shared" si="46"/>
        <v>785.30259999999998</v>
      </c>
      <c r="I196" s="31"/>
      <c r="J196" s="16"/>
      <c r="K196" s="15">
        <f t="shared" si="48"/>
        <v>566.16965619925077</v>
      </c>
    </row>
    <row r="197" spans="2:11" s="2" customFormat="1" ht="12.75" customHeight="1" x14ac:dyDescent="0.25">
      <c r="B197" s="2" t="s">
        <v>31</v>
      </c>
      <c r="C197" s="6">
        <v>15922</v>
      </c>
      <c r="D197" s="6">
        <v>6500</v>
      </c>
      <c r="E197" s="6">
        <f t="shared" si="45"/>
        <v>1326.3026</v>
      </c>
      <c r="F197" s="6">
        <v>541</v>
      </c>
      <c r="G197" s="15">
        <f t="shared" si="47"/>
        <v>80715.136416364796</v>
      </c>
      <c r="H197" s="15">
        <f t="shared" si="46"/>
        <v>785.30259999999998</v>
      </c>
      <c r="I197" s="31"/>
      <c r="J197" s="16"/>
      <c r="K197" s="15">
        <f t="shared" si="48"/>
        <v>571.73221628258398</v>
      </c>
    </row>
    <row r="198" spans="2:11" s="2" customFormat="1" ht="12.75" customHeight="1" x14ac:dyDescent="0.25">
      <c r="B198" s="2" t="s">
        <v>32</v>
      </c>
      <c r="C198" s="6">
        <v>15922</v>
      </c>
      <c r="D198" s="6">
        <v>6500</v>
      </c>
      <c r="E198" s="6">
        <f t="shared" si="45"/>
        <v>1326.3026</v>
      </c>
      <c r="F198" s="6">
        <v>541</v>
      </c>
      <c r="G198" s="15">
        <f t="shared" si="47"/>
        <v>81500.439016364791</v>
      </c>
      <c r="H198" s="15">
        <f t="shared" si="46"/>
        <v>785.30259999999998</v>
      </c>
      <c r="I198" s="31"/>
      <c r="J198" s="16"/>
      <c r="K198" s="15">
        <f t="shared" si="48"/>
        <v>577.2947763659173</v>
      </c>
    </row>
    <row r="199" spans="2:11" s="2" customFormat="1" ht="12.75" customHeight="1" x14ac:dyDescent="0.25">
      <c r="B199" s="2" t="s">
        <v>33</v>
      </c>
      <c r="C199" s="6">
        <v>16236</v>
      </c>
      <c r="D199" s="6">
        <v>6500</v>
      </c>
      <c r="E199" s="6">
        <f t="shared" si="45"/>
        <v>1352.4587999999999</v>
      </c>
      <c r="F199" s="6">
        <v>541</v>
      </c>
      <c r="G199" s="15">
        <f t="shared" si="47"/>
        <v>82285.741616364787</v>
      </c>
      <c r="H199" s="15">
        <f t="shared" si="46"/>
        <v>811.45879999999988</v>
      </c>
      <c r="I199" s="31"/>
      <c r="J199" s="16"/>
      <c r="K199" s="15">
        <f t="shared" si="48"/>
        <v>582.85733644925062</v>
      </c>
    </row>
    <row r="200" spans="2:11" s="2" customFormat="1" ht="12.75" customHeight="1" x14ac:dyDescent="0.25">
      <c r="B200" s="2" t="s">
        <v>17</v>
      </c>
      <c r="C200" s="6">
        <v>16236</v>
      </c>
      <c r="D200" s="6">
        <v>6500</v>
      </c>
      <c r="E200" s="6">
        <f t="shared" si="45"/>
        <v>1352.4587999999999</v>
      </c>
      <c r="F200" s="6">
        <v>541</v>
      </c>
      <c r="G200" s="15">
        <f t="shared" si="47"/>
        <v>83097.20041636478</v>
      </c>
      <c r="H200" s="15">
        <f t="shared" si="46"/>
        <v>811.45879999999988</v>
      </c>
      <c r="I200" s="31"/>
      <c r="J200" s="16"/>
      <c r="K200" s="15">
        <f t="shared" si="48"/>
        <v>588.60516961591725</v>
      </c>
    </row>
    <row r="201" spans="2:11" s="2" customFormat="1" ht="12.75" customHeight="1" x14ac:dyDescent="0.25">
      <c r="B201" s="2" t="s">
        <v>18</v>
      </c>
      <c r="C201" s="6">
        <v>16236</v>
      </c>
      <c r="D201" s="6">
        <v>6500</v>
      </c>
      <c r="E201" s="6">
        <f t="shared" si="45"/>
        <v>1352.4587999999999</v>
      </c>
      <c r="F201" s="6">
        <v>541</v>
      </c>
      <c r="G201" s="15">
        <f t="shared" si="47"/>
        <v>83908.659216364773</v>
      </c>
      <c r="H201" s="15">
        <f t="shared" si="46"/>
        <v>811.45879999999988</v>
      </c>
      <c r="I201" s="31"/>
      <c r="J201" s="16"/>
      <c r="K201" s="15">
        <f t="shared" si="48"/>
        <v>594.35300278258387</v>
      </c>
    </row>
    <row r="202" spans="2:11" s="2" customFormat="1" ht="12.75" customHeight="1" x14ac:dyDescent="0.25">
      <c r="B202" s="2" t="s">
        <v>19</v>
      </c>
      <c r="C202" s="6">
        <v>16655</v>
      </c>
      <c r="D202" s="6">
        <v>6500</v>
      </c>
      <c r="E202" s="6">
        <f t="shared" si="45"/>
        <v>1387.3615</v>
      </c>
      <c r="F202" s="6">
        <v>541</v>
      </c>
      <c r="G202" s="15">
        <f t="shared" si="47"/>
        <v>84720.118016364766</v>
      </c>
      <c r="H202" s="15">
        <f t="shared" si="46"/>
        <v>846.36149999999998</v>
      </c>
      <c r="K202" s="15">
        <f t="shared" si="48"/>
        <v>600.1008359492505</v>
      </c>
    </row>
    <row r="203" spans="2:11" s="2" customFormat="1" ht="12.75" customHeight="1" x14ac:dyDescent="0.25">
      <c r="B203" s="2" t="s">
        <v>20</v>
      </c>
      <c r="C203" s="6">
        <v>17093</v>
      </c>
      <c r="D203" s="6">
        <v>6500</v>
      </c>
      <c r="E203" s="6">
        <f t="shared" si="45"/>
        <v>1423.8469</v>
      </c>
      <c r="F203" s="6">
        <v>541</v>
      </c>
      <c r="G203" s="15">
        <f t="shared" si="47"/>
        <v>85566.479516364765</v>
      </c>
      <c r="H203" s="15">
        <f t="shared" si="46"/>
        <v>882.84690000000001</v>
      </c>
      <c r="K203" s="15">
        <f t="shared" si="48"/>
        <v>606.09589657425045</v>
      </c>
    </row>
    <row r="204" spans="2:11" s="2" customFormat="1" ht="12.75" customHeight="1" x14ac:dyDescent="0.25">
      <c r="B204" s="2" t="s">
        <v>21</v>
      </c>
      <c r="C204" s="6">
        <v>17093</v>
      </c>
      <c r="D204" s="6">
        <v>6500</v>
      </c>
      <c r="E204" s="6">
        <f t="shared" si="45"/>
        <v>1423.8469</v>
      </c>
      <c r="F204" s="6">
        <v>541</v>
      </c>
      <c r="G204" s="15">
        <f t="shared" si="47"/>
        <v>86449.326416364769</v>
      </c>
      <c r="H204" s="15">
        <f t="shared" si="46"/>
        <v>882.84690000000001</v>
      </c>
      <c r="K204" s="15">
        <f t="shared" si="48"/>
        <v>612.34939544925044</v>
      </c>
    </row>
    <row r="205" spans="2:11" s="2" customFormat="1" ht="12.75" customHeight="1" x14ac:dyDescent="0.25">
      <c r="B205" s="7" t="s">
        <v>22</v>
      </c>
      <c r="C205" s="8">
        <f>SUM(C193:C204)</f>
        <v>194767</v>
      </c>
      <c r="D205" s="9" t="s">
        <v>23</v>
      </c>
      <c r="E205" s="8">
        <f>SUM(E193:E204)</f>
        <v>16224.091100000001</v>
      </c>
      <c r="F205" s="8">
        <f>SUM(F193:F204)</f>
        <v>6492</v>
      </c>
      <c r="G205" s="30">
        <f>SUM(G193:G204)</f>
        <v>983276.77649637742</v>
      </c>
      <c r="H205" s="30">
        <f>SUM(H193:H204)</f>
        <v>9732.0911000000015</v>
      </c>
      <c r="I205" s="38">
        <f>H191/12</f>
        <v>7.0833333333333338E-3</v>
      </c>
      <c r="J205" s="23"/>
      <c r="K205" s="30">
        <f>SUM(K193:K204)</f>
        <v>6964.8771668493409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6964.8771668493409</v>
      </c>
      <c r="F207" s="2" t="s">
        <v>25</v>
      </c>
      <c r="G207" s="73">
        <f>$C207+$H205</f>
        <v>16696.968266849341</v>
      </c>
      <c r="H207" s="15"/>
      <c r="I207" s="15">
        <f>SUM($G$14,$G$33,$G$53,$G$73,$G$93,$G$112,$G$131,$G$150,$G$169,$G$188,$G$207)</f>
        <v>94297.050483214145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G208" s="28"/>
      <c r="H208" s="28"/>
      <c r="I208" s="135" t="str">
        <f>IF($I207=$G212,"OK","CHECK IT")</f>
        <v>OK</v>
      </c>
      <c r="J208" s="16"/>
      <c r="K208" s="28"/>
    </row>
    <row r="209" spans="2:11" s="2" customFormat="1" ht="12.75" customHeight="1" x14ac:dyDescent="0.25">
      <c r="B209" s="455" t="s">
        <v>2</v>
      </c>
      <c r="C209" s="456"/>
      <c r="D209" s="457"/>
      <c r="E209" s="455" t="s">
        <v>3</v>
      </c>
      <c r="F209" s="457"/>
      <c r="G209" s="66" t="s">
        <v>4</v>
      </c>
      <c r="H209" s="136" t="s">
        <v>46</v>
      </c>
      <c r="I209" s="31"/>
      <c r="J209" s="20"/>
      <c r="K209" s="15"/>
    </row>
    <row r="210" spans="2:11" s="2" customFormat="1" ht="12.75" customHeight="1" x14ac:dyDescent="0.25">
      <c r="B210" s="458" t="s">
        <v>62</v>
      </c>
      <c r="C210" s="459"/>
      <c r="D210" s="460"/>
      <c r="E210" s="458" t="s">
        <v>63</v>
      </c>
      <c r="F210" s="460"/>
      <c r="G210" s="67" t="s">
        <v>64</v>
      </c>
      <c r="H210" s="70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68" t="s">
        <v>14</v>
      </c>
      <c r="H211" s="66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17308</v>
      </c>
      <c r="D212" s="6">
        <v>6500</v>
      </c>
      <c r="E212" s="6">
        <f t="shared" ref="E212:E224" si="49">$C212*8.33%</f>
        <v>1441.7564</v>
      </c>
      <c r="F212" s="6">
        <v>541</v>
      </c>
      <c r="G212" s="15">
        <f>$G$14+$G$33+$G$53+$G$73+$G$93+$G$112+$G$131+$G$150+$G$169+$G$188+$G$207</f>
        <v>94297.050483214145</v>
      </c>
      <c r="H212" s="15">
        <f t="shared" ref="H212:H224" si="50">E212-F212</f>
        <v>900.75639999999999</v>
      </c>
      <c r="I212" s="31"/>
      <c r="J212" s="16"/>
      <c r="K212" s="15">
        <f>(G212)*($H$210/12)</f>
        <v>667.93744092276688</v>
      </c>
    </row>
    <row r="213" spans="2:11" s="2" customFormat="1" ht="12.75" customHeight="1" x14ac:dyDescent="0.25">
      <c r="B213" s="2" t="s">
        <v>28</v>
      </c>
      <c r="C213" s="6">
        <v>17308</v>
      </c>
      <c r="D213" s="6">
        <v>6500</v>
      </c>
      <c r="E213" s="6">
        <f t="shared" si="49"/>
        <v>1441.7564</v>
      </c>
      <c r="F213" s="6">
        <v>541</v>
      </c>
      <c r="G213" s="15">
        <f t="shared" ref="G213:G224" si="51">$G212+$H212</f>
        <v>95197.806883214143</v>
      </c>
      <c r="H213" s="15">
        <f t="shared" si="50"/>
        <v>900.75639999999999</v>
      </c>
      <c r="I213" s="31"/>
      <c r="J213" s="16"/>
      <c r="K213" s="15">
        <f t="shared" ref="K213:K224" si="52">(G213)*($H$210/12)</f>
        <v>674.31779875610027</v>
      </c>
    </row>
    <row r="214" spans="2:11" s="2" customFormat="1" ht="12.75" customHeight="1" x14ac:dyDescent="0.25">
      <c r="B214" s="2" t="s">
        <v>119</v>
      </c>
      <c r="C214" s="6">
        <v>40191</v>
      </c>
      <c r="D214" s="6">
        <v>6500</v>
      </c>
      <c r="E214" s="6">
        <f t="shared" si="49"/>
        <v>3347.9103</v>
      </c>
      <c r="F214" s="6">
        <v>0</v>
      </c>
      <c r="G214" s="15">
        <f t="shared" si="51"/>
        <v>96098.563283214142</v>
      </c>
      <c r="H214" s="15">
        <f t="shared" si="50"/>
        <v>3347.9103</v>
      </c>
      <c r="I214" s="31"/>
      <c r="J214" s="16"/>
      <c r="K214" s="15">
        <f t="shared" ref="K214" si="53">(G214)*($H$210/12)</f>
        <v>680.69815658943355</v>
      </c>
    </row>
    <row r="215" spans="2:11" s="2" customFormat="1" ht="12.75" customHeight="1" x14ac:dyDescent="0.25">
      <c r="B215" s="2" t="s">
        <v>29</v>
      </c>
      <c r="C215" s="6">
        <v>18193</v>
      </c>
      <c r="D215" s="6">
        <v>6500</v>
      </c>
      <c r="E215" s="6">
        <f t="shared" si="49"/>
        <v>1515.4768999999999</v>
      </c>
      <c r="F215" s="6">
        <v>541</v>
      </c>
      <c r="G215" s="15">
        <f t="shared" si="51"/>
        <v>99446.473583214145</v>
      </c>
      <c r="H215" s="15">
        <f t="shared" si="50"/>
        <v>974.47689999999989</v>
      </c>
      <c r="I215" s="31"/>
      <c r="J215" s="16"/>
      <c r="K215" s="15">
        <f t="shared" si="52"/>
        <v>704.41252121443358</v>
      </c>
    </row>
    <row r="216" spans="2:11" s="2" customFormat="1" ht="12.75" customHeight="1" x14ac:dyDescent="0.25">
      <c r="B216" s="2" t="s">
        <v>30</v>
      </c>
      <c r="C216" s="6">
        <v>18193</v>
      </c>
      <c r="D216" s="6">
        <v>6500</v>
      </c>
      <c r="E216" s="6">
        <f t="shared" si="49"/>
        <v>1515.4768999999999</v>
      </c>
      <c r="F216" s="6">
        <v>541</v>
      </c>
      <c r="G216" s="15">
        <f t="shared" si="51"/>
        <v>100420.95048321414</v>
      </c>
      <c r="H216" s="15">
        <f t="shared" si="50"/>
        <v>974.47689999999989</v>
      </c>
      <c r="I216" s="31"/>
      <c r="J216" s="16"/>
      <c r="K216" s="15">
        <f t="shared" si="52"/>
        <v>711.31506592276685</v>
      </c>
    </row>
    <row r="217" spans="2:11" s="2" customFormat="1" ht="12.75" customHeight="1" x14ac:dyDescent="0.25">
      <c r="B217" s="2" t="s">
        <v>31</v>
      </c>
      <c r="C217" s="6">
        <v>18532</v>
      </c>
      <c r="D217" s="6">
        <v>6500</v>
      </c>
      <c r="E217" s="6">
        <f t="shared" si="49"/>
        <v>1543.7156</v>
      </c>
      <c r="F217" s="6">
        <v>541</v>
      </c>
      <c r="G217" s="15">
        <f t="shared" si="51"/>
        <v>101395.42738321413</v>
      </c>
      <c r="H217" s="15">
        <f t="shared" si="50"/>
        <v>1002.7156</v>
      </c>
      <c r="I217" s="31"/>
      <c r="J217" s="16"/>
      <c r="K217" s="15">
        <f t="shared" si="52"/>
        <v>718.21761063110011</v>
      </c>
    </row>
    <row r="218" spans="2:11" s="2" customFormat="1" ht="12.75" customHeight="1" x14ac:dyDescent="0.25">
      <c r="B218" s="2" t="s">
        <v>32</v>
      </c>
      <c r="C218" s="6">
        <v>18532</v>
      </c>
      <c r="D218" s="6">
        <v>6500</v>
      </c>
      <c r="E218" s="6">
        <f t="shared" si="49"/>
        <v>1543.7156</v>
      </c>
      <c r="F218" s="6">
        <v>541</v>
      </c>
      <c r="G218" s="15">
        <f t="shared" si="51"/>
        <v>102398.14298321413</v>
      </c>
      <c r="H218" s="15">
        <f t="shared" si="50"/>
        <v>1002.7156</v>
      </c>
      <c r="I218" s="31"/>
      <c r="J218" s="16"/>
      <c r="K218" s="15">
        <f t="shared" si="52"/>
        <v>725.32017946443352</v>
      </c>
    </row>
    <row r="219" spans="2:11" s="2" customFormat="1" ht="12.75" customHeight="1" x14ac:dyDescent="0.25">
      <c r="B219" s="2" t="s">
        <v>33</v>
      </c>
      <c r="C219" s="6">
        <v>18871</v>
      </c>
      <c r="D219" s="6">
        <v>6500</v>
      </c>
      <c r="E219" s="6">
        <f t="shared" si="49"/>
        <v>1571.9542999999999</v>
      </c>
      <c r="F219" s="6">
        <v>541</v>
      </c>
      <c r="G219" s="15">
        <f t="shared" si="51"/>
        <v>103400.85858321413</v>
      </c>
      <c r="H219" s="15">
        <f t="shared" si="50"/>
        <v>1030.9542999999999</v>
      </c>
      <c r="I219" s="31"/>
      <c r="J219" s="16"/>
      <c r="K219" s="15">
        <f t="shared" si="52"/>
        <v>732.42274829776682</v>
      </c>
    </row>
    <row r="220" spans="2:11" s="2" customFormat="1" ht="12.75" customHeight="1" x14ac:dyDescent="0.25">
      <c r="B220" s="2" t="s">
        <v>17</v>
      </c>
      <c r="C220" s="6">
        <v>18871</v>
      </c>
      <c r="D220" s="6">
        <v>6500</v>
      </c>
      <c r="E220" s="6">
        <f t="shared" si="49"/>
        <v>1571.9542999999999</v>
      </c>
      <c r="F220" s="6">
        <v>541</v>
      </c>
      <c r="G220" s="15">
        <f t="shared" si="51"/>
        <v>104431.81288321412</v>
      </c>
      <c r="H220" s="15">
        <f t="shared" si="50"/>
        <v>1030.9542999999999</v>
      </c>
      <c r="I220" s="31"/>
      <c r="J220" s="16"/>
      <c r="K220" s="15">
        <f t="shared" si="52"/>
        <v>739.72534125610014</v>
      </c>
    </row>
    <row r="221" spans="2:11" s="2" customFormat="1" ht="12.75" customHeight="1" x14ac:dyDescent="0.25">
      <c r="B221" s="2" t="s">
        <v>18</v>
      </c>
      <c r="C221" s="6">
        <v>18871</v>
      </c>
      <c r="D221" s="6">
        <v>6500</v>
      </c>
      <c r="E221" s="6">
        <f t="shared" si="49"/>
        <v>1571.9542999999999</v>
      </c>
      <c r="F221" s="6">
        <v>541</v>
      </c>
      <c r="G221" s="15">
        <f t="shared" si="51"/>
        <v>105462.76718321412</v>
      </c>
      <c r="H221" s="15">
        <f t="shared" si="50"/>
        <v>1030.9542999999999</v>
      </c>
      <c r="I221" s="31"/>
      <c r="J221" s="16"/>
      <c r="K221" s="15">
        <f t="shared" si="52"/>
        <v>747.02793421443346</v>
      </c>
    </row>
    <row r="222" spans="2:11" s="2" customFormat="1" ht="12.75" customHeight="1" x14ac:dyDescent="0.25">
      <c r="B222" s="2" t="s">
        <v>19</v>
      </c>
      <c r="C222" s="6">
        <v>18871</v>
      </c>
      <c r="D222" s="6">
        <v>6500</v>
      </c>
      <c r="E222" s="6">
        <f t="shared" si="49"/>
        <v>1571.9542999999999</v>
      </c>
      <c r="F222" s="6">
        <v>541</v>
      </c>
      <c r="G222" s="15">
        <f t="shared" si="51"/>
        <v>106493.72148321412</v>
      </c>
      <c r="H222" s="15">
        <f t="shared" si="50"/>
        <v>1030.9542999999999</v>
      </c>
      <c r="I222" s="31"/>
      <c r="J222" s="16"/>
      <c r="K222" s="15">
        <f t="shared" si="52"/>
        <v>754.33052717276678</v>
      </c>
    </row>
    <row r="223" spans="2:11" s="2" customFormat="1" ht="12.75" customHeight="1" x14ac:dyDescent="0.25">
      <c r="B223" s="2" t="s">
        <v>20</v>
      </c>
      <c r="C223" s="6">
        <v>19793</v>
      </c>
      <c r="D223" s="6">
        <v>6500</v>
      </c>
      <c r="E223" s="6">
        <f t="shared" si="49"/>
        <v>1648.7569000000001</v>
      </c>
      <c r="F223" s="6">
        <v>541</v>
      </c>
      <c r="G223" s="15">
        <f t="shared" si="51"/>
        <v>107524.67578321412</v>
      </c>
      <c r="H223" s="15">
        <f t="shared" si="50"/>
        <v>1107.7569000000001</v>
      </c>
      <c r="I223" s="31"/>
      <c r="J223" s="16"/>
      <c r="K223" s="15">
        <f t="shared" si="52"/>
        <v>761.63312013109999</v>
      </c>
    </row>
    <row r="224" spans="2:11" s="2" customFormat="1" ht="12.75" customHeight="1" x14ac:dyDescent="0.25">
      <c r="B224" s="2" t="s">
        <v>21</v>
      </c>
      <c r="C224" s="6">
        <v>19793</v>
      </c>
      <c r="D224" s="6">
        <v>6500</v>
      </c>
      <c r="E224" s="6">
        <f t="shared" si="49"/>
        <v>1648.7569000000001</v>
      </c>
      <c r="F224" s="6">
        <v>541</v>
      </c>
      <c r="G224" s="15">
        <f t="shared" si="51"/>
        <v>108632.43268321411</v>
      </c>
      <c r="H224" s="15">
        <f t="shared" si="50"/>
        <v>1107.7569000000001</v>
      </c>
      <c r="K224" s="15">
        <f t="shared" si="52"/>
        <v>769.47973150609994</v>
      </c>
    </row>
    <row r="225" spans="2:11" s="2" customFormat="1" ht="12.75" customHeight="1" x14ac:dyDescent="0.25">
      <c r="B225" s="7" t="s">
        <v>22</v>
      </c>
      <c r="C225" s="8">
        <f>SUM(C212:C224)</f>
        <v>263327</v>
      </c>
      <c r="D225" s="9" t="s">
        <v>23</v>
      </c>
      <c r="E225" s="8">
        <f>SUM(E212:E224)</f>
        <v>21935.1391</v>
      </c>
      <c r="F225" s="8">
        <f>SUM(F212:F224)</f>
        <v>6492</v>
      </c>
      <c r="G225" s="30">
        <f>SUM(G212:G224)</f>
        <v>1325200.6836817837</v>
      </c>
      <c r="H225" s="30">
        <f>SUM(H212:H224)</f>
        <v>15443.139099999997</v>
      </c>
      <c r="I225" s="38">
        <f>H210/12</f>
        <v>7.0833333333333338E-3</v>
      </c>
      <c r="J225" s="23"/>
      <c r="K225" s="30">
        <f>SUM(K212:K224)</f>
        <v>9386.8381760793018</v>
      </c>
    </row>
    <row r="226" spans="2:11" s="2" customFormat="1" ht="12.75" customHeight="1" x14ac:dyDescent="0.25">
      <c r="G226" s="15"/>
      <c r="H226" s="15"/>
      <c r="I226" s="31"/>
      <c r="J226" s="16"/>
      <c r="K226" s="15"/>
    </row>
    <row r="227" spans="2:11" s="2" customFormat="1" ht="12.75" customHeight="1" x14ac:dyDescent="0.25">
      <c r="B227" s="2" t="s">
        <v>24</v>
      </c>
      <c r="C227" s="10">
        <f>G225*I225</f>
        <v>9386.8381760793018</v>
      </c>
      <c r="F227" s="2" t="s">
        <v>25</v>
      </c>
      <c r="G227" s="73">
        <f>$C227+$H225</f>
        <v>24829.977276079298</v>
      </c>
      <c r="H227" s="15"/>
      <c r="I227" s="15">
        <f>SUM($G$14,$G$33,$G$53,$G$73,$G$93,$G$112,$G$131,$G$150,$G$169,$G$188,$G$207,$G$227)</f>
        <v>119127.02775929344</v>
      </c>
      <c r="J227" s="143" t="str">
        <f>IF($K225=$C227,"Intt OK","Intt CHECK IT")</f>
        <v>Intt OK</v>
      </c>
      <c r="K227" s="15"/>
    </row>
    <row r="228" spans="2:11" s="1" customFormat="1" ht="12.75" customHeight="1" x14ac:dyDescent="0.25">
      <c r="G228" s="28"/>
      <c r="H228" s="28"/>
      <c r="I228" s="135" t="str">
        <f>IF($I227=$G232,"OK","CHECK IT")</f>
        <v>OK</v>
      </c>
      <c r="J228" s="16"/>
      <c r="K228" s="28"/>
    </row>
    <row r="229" spans="2:11" s="2" customFormat="1" ht="12.75" customHeight="1" x14ac:dyDescent="0.25">
      <c r="B229" s="455" t="s">
        <v>2</v>
      </c>
      <c r="C229" s="456"/>
      <c r="D229" s="457"/>
      <c r="E229" s="455" t="s">
        <v>3</v>
      </c>
      <c r="F229" s="457"/>
      <c r="G229" s="66" t="s">
        <v>4</v>
      </c>
      <c r="H229" s="136" t="s">
        <v>47</v>
      </c>
      <c r="I229" s="31"/>
      <c r="J229" s="20"/>
      <c r="K229" s="15"/>
    </row>
    <row r="230" spans="2:11" s="2" customFormat="1" ht="12.75" customHeight="1" x14ac:dyDescent="0.25">
      <c r="B230" s="458" t="s">
        <v>62</v>
      </c>
      <c r="C230" s="459"/>
      <c r="D230" s="460"/>
      <c r="E230" s="458" t="s">
        <v>63</v>
      </c>
      <c r="F230" s="460"/>
      <c r="G230" s="67" t="s">
        <v>64</v>
      </c>
      <c r="H230" s="70" t="s">
        <v>45</v>
      </c>
      <c r="I230" s="32"/>
      <c r="J230" s="26"/>
      <c r="K230" s="15"/>
    </row>
    <row r="231" spans="2:11" s="2" customFormat="1" ht="12.75" customHeight="1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68" t="s">
        <v>14</v>
      </c>
      <c r="H231" s="66" t="s">
        <v>15</v>
      </c>
      <c r="I231" s="33" t="s">
        <v>16</v>
      </c>
      <c r="J231" s="17"/>
      <c r="K231" s="15"/>
    </row>
    <row r="232" spans="2:11" s="2" customFormat="1" ht="12.75" customHeight="1" x14ac:dyDescent="0.25">
      <c r="B232" s="2" t="s">
        <v>27</v>
      </c>
      <c r="C232" s="6">
        <v>19793</v>
      </c>
      <c r="D232" s="6">
        <v>6500</v>
      </c>
      <c r="E232" s="6">
        <f t="shared" ref="E232:E243" si="54">$C232*8.33%</f>
        <v>1648.7569000000001</v>
      </c>
      <c r="F232" s="6">
        <v>541</v>
      </c>
      <c r="G232" s="15">
        <f>$G$14+$G$33+$G$53+$G$73+$G$93+$G$112+$G$131+$G$150+$G$169+$G$188+$G$207+$G$227</f>
        <v>119127.02775929344</v>
      </c>
      <c r="H232" s="15">
        <f t="shared" ref="H232:H243" si="55">E232-F232</f>
        <v>1107.7569000000001</v>
      </c>
      <c r="I232" s="31"/>
      <c r="J232" s="16"/>
      <c r="K232" s="15">
        <f>(G232)*($H$230/12)</f>
        <v>843.81644662832866</v>
      </c>
    </row>
    <row r="233" spans="2:11" s="2" customFormat="1" ht="12.75" customHeight="1" x14ac:dyDescent="0.25">
      <c r="B233" s="2" t="s">
        <v>28</v>
      </c>
      <c r="C233" s="6">
        <v>21530</v>
      </c>
      <c r="D233" s="6">
        <v>6500</v>
      </c>
      <c r="E233" s="6">
        <f t="shared" si="54"/>
        <v>1793.4490000000001</v>
      </c>
      <c r="F233" s="6">
        <v>541</v>
      </c>
      <c r="G233" s="15">
        <f t="shared" ref="G233:G243" si="56">$G232+$H232</f>
        <v>120234.78465929344</v>
      </c>
      <c r="H233" s="15">
        <f t="shared" si="55"/>
        <v>1252.4490000000001</v>
      </c>
      <c r="I233" s="31"/>
      <c r="J233" s="16"/>
      <c r="K233" s="15">
        <f t="shared" ref="K233:K243" si="57">(G233)*($H$230/12)</f>
        <v>851.66305800332862</v>
      </c>
    </row>
    <row r="234" spans="2:11" s="2" customFormat="1" ht="12.75" customHeight="1" x14ac:dyDescent="0.25">
      <c r="B234" s="2" t="s">
        <v>29</v>
      </c>
      <c r="C234" s="6">
        <v>21530</v>
      </c>
      <c r="D234" s="6">
        <v>6500</v>
      </c>
      <c r="E234" s="6">
        <f t="shared" si="54"/>
        <v>1793.4490000000001</v>
      </c>
      <c r="F234" s="6">
        <v>541</v>
      </c>
      <c r="G234" s="15">
        <f t="shared" si="56"/>
        <v>121487.23365929343</v>
      </c>
      <c r="H234" s="15">
        <f t="shared" si="55"/>
        <v>1252.4490000000001</v>
      </c>
      <c r="I234" s="31"/>
      <c r="J234" s="16"/>
      <c r="K234" s="15">
        <f t="shared" si="57"/>
        <v>860.53457175332858</v>
      </c>
    </row>
    <row r="235" spans="2:11" s="2" customFormat="1" ht="12.75" customHeight="1" x14ac:dyDescent="0.25">
      <c r="B235" s="2" t="s">
        <v>30</v>
      </c>
      <c r="C235" s="6">
        <v>21530</v>
      </c>
      <c r="D235" s="6">
        <v>6500</v>
      </c>
      <c r="E235" s="6">
        <f t="shared" si="54"/>
        <v>1793.4490000000001</v>
      </c>
      <c r="F235" s="6">
        <v>541</v>
      </c>
      <c r="G235" s="15">
        <f t="shared" si="56"/>
        <v>122739.68265929342</v>
      </c>
      <c r="H235" s="15">
        <f t="shared" si="55"/>
        <v>1252.4490000000001</v>
      </c>
      <c r="I235" s="31"/>
      <c r="J235" s="16"/>
      <c r="K235" s="15">
        <f t="shared" si="57"/>
        <v>869.40608550332843</v>
      </c>
    </row>
    <row r="236" spans="2:11" s="2" customFormat="1" ht="12.75" customHeight="1" x14ac:dyDescent="0.25">
      <c r="B236" s="2" t="s">
        <v>31</v>
      </c>
      <c r="C236" s="6">
        <v>21530</v>
      </c>
      <c r="D236" s="6">
        <v>6500</v>
      </c>
      <c r="E236" s="6">
        <f t="shared" si="54"/>
        <v>1793.4490000000001</v>
      </c>
      <c r="F236" s="6">
        <v>541</v>
      </c>
      <c r="G236" s="15">
        <f t="shared" si="56"/>
        <v>123992.13165929342</v>
      </c>
      <c r="H236" s="15">
        <f t="shared" si="55"/>
        <v>1252.4490000000001</v>
      </c>
      <c r="I236" s="31"/>
      <c r="J236" s="16"/>
      <c r="K236" s="15">
        <f t="shared" si="57"/>
        <v>878.27759925332839</v>
      </c>
    </row>
    <row r="237" spans="2:11" s="2" customFormat="1" ht="12.75" customHeight="1" x14ac:dyDescent="0.25">
      <c r="B237" s="2" t="s">
        <v>32</v>
      </c>
      <c r="C237" s="6">
        <v>21530</v>
      </c>
      <c r="D237" s="6">
        <v>6500</v>
      </c>
      <c r="E237" s="6">
        <f t="shared" si="54"/>
        <v>1793.4490000000001</v>
      </c>
      <c r="F237" s="6">
        <v>541</v>
      </c>
      <c r="G237" s="15">
        <f t="shared" si="56"/>
        <v>125244.58065929341</v>
      </c>
      <c r="H237" s="15">
        <f t="shared" si="55"/>
        <v>1252.4490000000001</v>
      </c>
      <c r="I237" s="31"/>
      <c r="J237" s="16"/>
      <c r="K237" s="15">
        <f t="shared" si="57"/>
        <v>887.14911300332835</v>
      </c>
    </row>
    <row r="238" spans="2:11" s="2" customFormat="1" ht="12.75" customHeight="1" x14ac:dyDescent="0.25">
      <c r="B238" s="2" t="s">
        <v>33</v>
      </c>
      <c r="C238" s="6">
        <v>21530</v>
      </c>
      <c r="D238" s="6">
        <v>6500</v>
      </c>
      <c r="E238" s="6">
        <f t="shared" si="54"/>
        <v>1793.4490000000001</v>
      </c>
      <c r="F238" s="6">
        <v>541</v>
      </c>
      <c r="G238" s="15">
        <f t="shared" si="56"/>
        <v>126497.0296592934</v>
      </c>
      <c r="H238" s="15">
        <f t="shared" si="55"/>
        <v>1252.4490000000001</v>
      </c>
      <c r="I238" s="31"/>
      <c r="J238" s="16"/>
      <c r="K238" s="15">
        <f t="shared" si="57"/>
        <v>896.02062675332832</v>
      </c>
    </row>
    <row r="239" spans="2:11" s="2" customFormat="1" ht="12.75" customHeight="1" x14ac:dyDescent="0.25">
      <c r="B239" s="2" t="s">
        <v>17</v>
      </c>
      <c r="C239" s="6">
        <v>21530</v>
      </c>
      <c r="D239" s="6">
        <v>6500</v>
      </c>
      <c r="E239" s="6">
        <f t="shared" si="54"/>
        <v>1793.4490000000001</v>
      </c>
      <c r="F239" s="6">
        <v>541</v>
      </c>
      <c r="G239" s="15">
        <f t="shared" si="56"/>
        <v>127749.4786592934</v>
      </c>
      <c r="H239" s="15">
        <f t="shared" si="55"/>
        <v>1252.4490000000001</v>
      </c>
      <c r="I239" s="31"/>
      <c r="J239" s="16"/>
      <c r="K239" s="15">
        <f t="shared" si="57"/>
        <v>904.89214050332828</v>
      </c>
    </row>
    <row r="240" spans="2:11" s="2" customFormat="1" ht="12.75" customHeight="1" x14ac:dyDescent="0.25">
      <c r="B240" s="2" t="s">
        <v>18</v>
      </c>
      <c r="C240" s="6">
        <v>21530</v>
      </c>
      <c r="D240" s="6">
        <v>6500</v>
      </c>
      <c r="E240" s="6">
        <f t="shared" si="54"/>
        <v>1793.4490000000001</v>
      </c>
      <c r="F240" s="6">
        <v>541</v>
      </c>
      <c r="G240" s="15">
        <f t="shared" si="56"/>
        <v>129001.92765929339</v>
      </c>
      <c r="H240" s="15">
        <f t="shared" si="55"/>
        <v>1252.4490000000001</v>
      </c>
      <c r="I240" s="31"/>
      <c r="J240" s="16"/>
      <c r="K240" s="15">
        <f t="shared" si="57"/>
        <v>913.76365425332824</v>
      </c>
    </row>
    <row r="241" spans="2:12" s="2" customFormat="1" ht="12.75" customHeight="1" x14ac:dyDescent="0.25">
      <c r="B241" s="2" t="s">
        <v>19</v>
      </c>
      <c r="C241" s="6">
        <v>21530</v>
      </c>
      <c r="D241" s="6">
        <v>6500</v>
      </c>
      <c r="E241" s="6">
        <f t="shared" si="54"/>
        <v>1793.4490000000001</v>
      </c>
      <c r="F241" s="6">
        <v>541</v>
      </c>
      <c r="G241" s="15">
        <f t="shared" si="56"/>
        <v>130254.37665929338</v>
      </c>
      <c r="H241" s="15">
        <f t="shared" si="55"/>
        <v>1252.4490000000001</v>
      </c>
      <c r="I241" s="31"/>
      <c r="J241" s="16"/>
      <c r="K241" s="15">
        <f t="shared" si="57"/>
        <v>922.6351680033282</v>
      </c>
    </row>
    <row r="242" spans="2:12" s="2" customFormat="1" ht="12.75" customHeight="1" x14ac:dyDescent="0.25">
      <c r="B242" s="2" t="s">
        <v>20</v>
      </c>
      <c r="C242" s="6">
        <v>22930</v>
      </c>
      <c r="D242" s="6">
        <v>6500</v>
      </c>
      <c r="E242" s="6">
        <f t="shared" si="54"/>
        <v>1910.069</v>
      </c>
      <c r="F242" s="6">
        <v>541</v>
      </c>
      <c r="G242" s="15">
        <f t="shared" si="56"/>
        <v>131506.82565929339</v>
      </c>
      <c r="H242" s="15">
        <f t="shared" si="55"/>
        <v>1369.069</v>
      </c>
      <c r="I242" s="31"/>
      <c r="J242" s="16"/>
      <c r="K242" s="15">
        <f t="shared" si="57"/>
        <v>931.50668175332828</v>
      </c>
    </row>
    <row r="243" spans="2:12" s="2" customFormat="1" ht="12.75" customHeight="1" x14ac:dyDescent="0.25">
      <c r="B243" s="2" t="s">
        <v>21</v>
      </c>
      <c r="C243" s="6">
        <v>22930</v>
      </c>
      <c r="D243" s="6">
        <v>6500</v>
      </c>
      <c r="E243" s="6">
        <f t="shared" si="54"/>
        <v>1910.069</v>
      </c>
      <c r="F243" s="6">
        <v>541</v>
      </c>
      <c r="G243" s="15">
        <f t="shared" si="56"/>
        <v>132875.89465929338</v>
      </c>
      <c r="H243" s="15">
        <f t="shared" si="55"/>
        <v>1369.069</v>
      </c>
      <c r="I243" s="31"/>
      <c r="J243" s="16"/>
      <c r="K243" s="15">
        <f t="shared" si="57"/>
        <v>941.20425383666145</v>
      </c>
    </row>
    <row r="244" spans="2:12" s="2" customFormat="1" ht="12.75" customHeight="1" x14ac:dyDescent="0.25">
      <c r="B244" s="7" t="s">
        <v>22</v>
      </c>
      <c r="C244" s="8">
        <f>SUM(C232:C243)</f>
        <v>259423</v>
      </c>
      <c r="D244" s="9" t="s">
        <v>23</v>
      </c>
      <c r="E244" s="8">
        <f>SUM(E232:E243)</f>
        <v>21609.9359</v>
      </c>
      <c r="F244" s="8">
        <f>SUM(F232:F243)</f>
        <v>6492</v>
      </c>
      <c r="G244" s="30">
        <f>SUM(G232:G243)</f>
        <v>1510710.9740115209</v>
      </c>
      <c r="H244" s="30">
        <f>SUM(H232:H243)</f>
        <v>15117.935900000002</v>
      </c>
      <c r="I244" s="38">
        <f>H230/12</f>
        <v>7.0833333333333338E-3</v>
      </c>
      <c r="J244" s="23"/>
      <c r="K244" s="30">
        <f>SUM(K232:K243)</f>
        <v>10700.869399248273</v>
      </c>
    </row>
    <row r="245" spans="2:12" s="2" customFormat="1" ht="12.75" customHeight="1" x14ac:dyDescent="0.25">
      <c r="G245" s="15"/>
      <c r="H245" s="15"/>
      <c r="I245" s="31"/>
      <c r="J245" s="16"/>
      <c r="K245" s="15"/>
    </row>
    <row r="246" spans="2:12" s="2" customFormat="1" ht="12.75" customHeight="1" x14ac:dyDescent="0.25">
      <c r="B246" s="2" t="s">
        <v>24</v>
      </c>
      <c r="C246" s="10">
        <f>G244*I244</f>
        <v>10700.869399248273</v>
      </c>
      <c r="F246" s="2" t="s">
        <v>25</v>
      </c>
      <c r="G246" s="73">
        <f>$C246+$H244</f>
        <v>25818.805299248277</v>
      </c>
      <c r="H246" s="15"/>
      <c r="I246" s="15">
        <f>SUM($G$14,$G$33,$G$53,$G$73,$G$93,$G$112,$G$131,$G$150,$G$169,$G$188,$G$207,$G$227,$G$246)</f>
        <v>144945.83305854173</v>
      </c>
      <c r="J246" s="143" t="str">
        <f>IF(K$244=C$246,"Intt OK","Intt CHECK IT")</f>
        <v>Intt OK</v>
      </c>
      <c r="K246" s="15"/>
    </row>
    <row r="247" spans="2:12" s="1" customFormat="1" ht="12.75" customHeight="1" x14ac:dyDescent="0.25">
      <c r="G247" s="28"/>
      <c r="H247" s="28"/>
      <c r="I247" s="135" t="str">
        <f>IF($I246=$G251,"OK","CHECK IT")</f>
        <v>OK</v>
      </c>
      <c r="J247" s="16"/>
      <c r="K247" s="28"/>
    </row>
    <row r="248" spans="2:12" s="2" customFormat="1" ht="12.75" customHeight="1" x14ac:dyDescent="0.25">
      <c r="B248" s="455" t="s">
        <v>2</v>
      </c>
      <c r="C248" s="456"/>
      <c r="D248" s="457"/>
      <c r="E248" s="455" t="s">
        <v>3</v>
      </c>
      <c r="F248" s="457"/>
      <c r="G248" s="66" t="s">
        <v>4</v>
      </c>
      <c r="H248" s="136" t="s">
        <v>48</v>
      </c>
      <c r="I248" s="31"/>
      <c r="J248" s="20"/>
      <c r="K248" s="15"/>
    </row>
    <row r="249" spans="2:12" s="2" customFormat="1" ht="12.75" customHeight="1" x14ac:dyDescent="0.25">
      <c r="B249" s="458" t="s">
        <v>62</v>
      </c>
      <c r="C249" s="459"/>
      <c r="D249" s="460"/>
      <c r="E249" s="458" t="s">
        <v>63</v>
      </c>
      <c r="F249" s="460"/>
      <c r="G249" s="67" t="s">
        <v>64</v>
      </c>
      <c r="H249" s="56">
        <v>8.5000000000000006E-2</v>
      </c>
      <c r="I249" s="32"/>
      <c r="J249" s="26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68" t="s">
        <v>14</v>
      </c>
      <c r="H250" s="66" t="s">
        <v>15</v>
      </c>
      <c r="I250" s="33" t="s">
        <v>16</v>
      </c>
      <c r="J250" s="17"/>
      <c r="K250" s="15"/>
    </row>
    <row r="251" spans="2:12" s="2" customFormat="1" ht="12.75" customHeight="1" x14ac:dyDescent="0.25">
      <c r="B251" s="2" t="s">
        <v>27</v>
      </c>
      <c r="C251" s="6">
        <v>22930</v>
      </c>
      <c r="D251" s="6">
        <v>6500</v>
      </c>
      <c r="E251" s="6">
        <f t="shared" ref="E251:E263" si="58">$C251*8.33%</f>
        <v>1910.069</v>
      </c>
      <c r="F251" s="6">
        <v>541</v>
      </c>
      <c r="G251" s="15">
        <f>$G$14+$G$33+$G$53+$G$73+$G$93+$G$112+$G$131+$G$150+$G$169+$G$188+$G$207+$G$227+$G$246</f>
        <v>144945.83305854173</v>
      </c>
      <c r="H251" s="15">
        <f t="shared" ref="H251:H263" si="59">E251-F251</f>
        <v>1369.069</v>
      </c>
      <c r="I251" s="31"/>
      <c r="J251" s="16"/>
      <c r="K251" s="15">
        <f>(G251)*($H$249/12)</f>
        <v>1026.6996508313373</v>
      </c>
    </row>
    <row r="252" spans="2:12" s="2" customFormat="1" ht="12.75" customHeight="1" x14ac:dyDescent="0.25">
      <c r="B252" s="2" t="s">
        <v>28</v>
      </c>
      <c r="C252" s="6">
        <v>22930</v>
      </c>
      <c r="D252" s="6">
        <v>6500</v>
      </c>
      <c r="E252" s="6">
        <f t="shared" si="58"/>
        <v>1910.069</v>
      </c>
      <c r="F252" s="6">
        <v>541</v>
      </c>
      <c r="G252" s="15">
        <f t="shared" ref="G252:G263" si="60">$G251+$H251</f>
        <v>146314.90205854172</v>
      </c>
      <c r="H252" s="15">
        <f t="shared" si="59"/>
        <v>1369.069</v>
      </c>
      <c r="I252" s="31"/>
      <c r="J252" s="16"/>
      <c r="K252" s="15">
        <f t="shared" ref="K252:K263" si="61">(G252)*($H$249/12)</f>
        <v>1036.3972229146705</v>
      </c>
    </row>
    <row r="253" spans="2:12" s="2" customFormat="1" ht="12.75" customHeight="1" x14ac:dyDescent="0.25">
      <c r="B253" s="2" t="s">
        <v>29</v>
      </c>
      <c r="C253" s="6">
        <v>22930</v>
      </c>
      <c r="D253" s="6">
        <v>6500</v>
      </c>
      <c r="E253" s="6">
        <f t="shared" si="58"/>
        <v>1910.069</v>
      </c>
      <c r="F253" s="6">
        <v>541</v>
      </c>
      <c r="G253" s="15">
        <f t="shared" si="60"/>
        <v>147683.97105854171</v>
      </c>
      <c r="H253" s="15">
        <f t="shared" si="59"/>
        <v>1369.069</v>
      </c>
      <c r="I253" s="31"/>
      <c r="J253" s="16"/>
      <c r="K253" s="15">
        <f t="shared" si="61"/>
        <v>1046.0947949980039</v>
      </c>
    </row>
    <row r="254" spans="2:12" s="2" customFormat="1" ht="12.75" customHeight="1" x14ac:dyDescent="0.25">
      <c r="B254" s="2" t="s">
        <v>119</v>
      </c>
      <c r="C254" s="6">
        <v>2514</v>
      </c>
      <c r="D254" s="6">
        <v>6500</v>
      </c>
      <c r="E254" s="6">
        <f t="shared" si="58"/>
        <v>209.4162</v>
      </c>
      <c r="F254" s="6">
        <v>0</v>
      </c>
      <c r="G254" s="15">
        <f t="shared" si="60"/>
        <v>149053.04005854169</v>
      </c>
      <c r="H254" s="15">
        <f t="shared" si="59"/>
        <v>209.4162</v>
      </c>
      <c r="I254" s="31"/>
      <c r="J254" s="16"/>
      <c r="K254" s="15">
        <f t="shared" si="61"/>
        <v>1055.792367081337</v>
      </c>
    </row>
    <row r="255" spans="2:12" s="2" customFormat="1" ht="12.75" customHeight="1" x14ac:dyDescent="0.25">
      <c r="B255" s="2" t="s">
        <v>30</v>
      </c>
      <c r="C255" s="6">
        <v>23996</v>
      </c>
      <c r="D255" s="6">
        <v>6500</v>
      </c>
      <c r="E255" s="6">
        <f t="shared" si="58"/>
        <v>1998.8668</v>
      </c>
      <c r="F255" s="6">
        <v>541</v>
      </c>
      <c r="G255" s="15">
        <f t="shared" si="60"/>
        <v>149262.4562585417</v>
      </c>
      <c r="H255" s="15">
        <f t="shared" si="59"/>
        <v>1457.8668</v>
      </c>
      <c r="I255" s="31"/>
      <c r="J255" s="16"/>
      <c r="K255" s="15">
        <f t="shared" si="61"/>
        <v>1057.2757318313372</v>
      </c>
    </row>
    <row r="256" spans="2:12" s="2" customFormat="1" ht="12.75" customHeight="1" x14ac:dyDescent="0.25">
      <c r="B256" s="2" t="s">
        <v>31</v>
      </c>
      <c r="C256" s="6">
        <v>23996</v>
      </c>
      <c r="D256" s="6">
        <v>6500</v>
      </c>
      <c r="E256" s="6">
        <f t="shared" si="58"/>
        <v>1998.8668</v>
      </c>
      <c r="F256" s="6">
        <v>541</v>
      </c>
      <c r="G256" s="15">
        <f t="shared" si="60"/>
        <v>150720.32305854169</v>
      </c>
      <c r="H256" s="15">
        <f t="shared" si="59"/>
        <v>1457.8668</v>
      </c>
      <c r="I256" s="31"/>
      <c r="J256" s="16"/>
      <c r="K256" s="15">
        <f t="shared" si="61"/>
        <v>1067.6022883313371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23996</v>
      </c>
      <c r="D257" s="6">
        <v>6500</v>
      </c>
      <c r="E257" s="6">
        <f t="shared" si="58"/>
        <v>1998.8668</v>
      </c>
      <c r="F257" s="6">
        <v>541</v>
      </c>
      <c r="G257" s="15">
        <f t="shared" si="60"/>
        <v>152178.18985854168</v>
      </c>
      <c r="H257" s="15">
        <f t="shared" si="59"/>
        <v>1457.8668</v>
      </c>
      <c r="I257" s="31"/>
      <c r="J257" s="16"/>
      <c r="K257" s="15">
        <f t="shared" si="61"/>
        <v>1077.9288448313371</v>
      </c>
    </row>
    <row r="258" spans="1:11" s="2" customFormat="1" ht="12.75" customHeight="1" x14ac:dyDescent="0.25">
      <c r="B258" s="2" t="s">
        <v>33</v>
      </c>
      <c r="C258" s="6">
        <v>23996</v>
      </c>
      <c r="D258" s="6">
        <v>6500</v>
      </c>
      <c r="E258" s="6">
        <f t="shared" si="58"/>
        <v>1998.8668</v>
      </c>
      <c r="F258" s="6">
        <v>541</v>
      </c>
      <c r="G258" s="15">
        <f t="shared" si="60"/>
        <v>153636.05665854167</v>
      </c>
      <c r="H258" s="15">
        <f t="shared" si="59"/>
        <v>1457.8668</v>
      </c>
      <c r="I258" s="31"/>
      <c r="J258" s="16"/>
      <c r="K258" s="15">
        <f t="shared" si="61"/>
        <v>1088.255401331337</v>
      </c>
    </row>
    <row r="259" spans="1:11" s="2" customFormat="1" ht="12.75" customHeight="1" x14ac:dyDescent="0.25">
      <c r="B259" s="2" t="s">
        <v>17</v>
      </c>
      <c r="C259" s="6">
        <v>23996</v>
      </c>
      <c r="D259" s="6">
        <v>6500</v>
      </c>
      <c r="E259" s="6">
        <f t="shared" si="58"/>
        <v>1998.8668</v>
      </c>
      <c r="F259" s="6">
        <v>541</v>
      </c>
      <c r="G259" s="15">
        <f t="shared" si="60"/>
        <v>155093.92345854166</v>
      </c>
      <c r="H259" s="15">
        <f t="shared" si="59"/>
        <v>1457.8668</v>
      </c>
      <c r="I259" s="31"/>
      <c r="J259" s="16"/>
      <c r="K259" s="15">
        <f t="shared" si="61"/>
        <v>1098.5819578313369</v>
      </c>
    </row>
    <row r="260" spans="1:11" s="2" customFormat="1" ht="12.75" customHeight="1" x14ac:dyDescent="0.25">
      <c r="B260" s="2" t="s">
        <v>18</v>
      </c>
      <c r="C260" s="6">
        <v>25063</v>
      </c>
      <c r="D260" s="6">
        <v>6500</v>
      </c>
      <c r="E260" s="6">
        <f t="shared" si="58"/>
        <v>2087.7478999999998</v>
      </c>
      <c r="F260" s="6">
        <v>541</v>
      </c>
      <c r="G260" s="15">
        <f t="shared" si="60"/>
        <v>156551.79025854165</v>
      </c>
      <c r="H260" s="15">
        <f t="shared" si="59"/>
        <v>1546.7478999999998</v>
      </c>
      <c r="I260" s="31"/>
      <c r="J260" s="16"/>
      <c r="K260" s="15">
        <f t="shared" si="61"/>
        <v>1108.9085143313366</v>
      </c>
    </row>
    <row r="261" spans="1:11" s="2" customFormat="1" ht="12.75" customHeight="1" x14ac:dyDescent="0.25">
      <c r="B261" s="2" t="s">
        <v>19</v>
      </c>
      <c r="C261" s="6">
        <v>25063</v>
      </c>
      <c r="D261" s="6">
        <v>6500</v>
      </c>
      <c r="E261" s="6">
        <f t="shared" si="58"/>
        <v>2087.7478999999998</v>
      </c>
      <c r="F261" s="6">
        <v>541</v>
      </c>
      <c r="G261" s="15">
        <f t="shared" si="60"/>
        <v>158098.53815854163</v>
      </c>
      <c r="H261" s="15">
        <f t="shared" si="59"/>
        <v>1546.7478999999998</v>
      </c>
      <c r="I261" s="31"/>
      <c r="J261" s="16"/>
      <c r="K261" s="15">
        <f t="shared" si="61"/>
        <v>1119.8646452896701</v>
      </c>
    </row>
    <row r="262" spans="1:11" s="2" customFormat="1" ht="12.75" customHeight="1" x14ac:dyDescent="0.25">
      <c r="B262" s="2" t="s">
        <v>20</v>
      </c>
      <c r="C262" s="6">
        <v>25645</v>
      </c>
      <c r="D262" s="6">
        <v>6500</v>
      </c>
      <c r="E262" s="6">
        <f t="shared" si="58"/>
        <v>2136.2285000000002</v>
      </c>
      <c r="F262" s="6">
        <v>541</v>
      </c>
      <c r="G262" s="15">
        <f t="shared" si="60"/>
        <v>159645.28605854162</v>
      </c>
      <c r="H262" s="15">
        <f t="shared" si="59"/>
        <v>1595.2285000000002</v>
      </c>
      <c r="I262" s="31"/>
      <c r="J262" s="16"/>
      <c r="K262" s="15">
        <f t="shared" si="61"/>
        <v>1130.8207762480033</v>
      </c>
    </row>
    <row r="263" spans="1:11" s="2" customFormat="1" ht="12.75" customHeight="1" x14ac:dyDescent="0.25">
      <c r="B263" s="2" t="s">
        <v>21</v>
      </c>
      <c r="C263" s="6">
        <v>25645</v>
      </c>
      <c r="D263" s="6">
        <v>6500</v>
      </c>
      <c r="E263" s="6">
        <f t="shared" si="58"/>
        <v>2136.2285000000002</v>
      </c>
      <c r="F263" s="6">
        <v>541</v>
      </c>
      <c r="G263" s="15">
        <f t="shared" si="60"/>
        <v>161240.51455854162</v>
      </c>
      <c r="H263" s="15">
        <f t="shared" si="59"/>
        <v>1595.2285000000002</v>
      </c>
      <c r="K263" s="15">
        <f t="shared" si="61"/>
        <v>1142.1203114563366</v>
      </c>
    </row>
    <row r="264" spans="1:11" s="2" customFormat="1" ht="12.75" customHeight="1" x14ac:dyDescent="0.25">
      <c r="B264" s="7" t="s">
        <v>22</v>
      </c>
      <c r="C264" s="8">
        <f>SUM(C251:C263)</f>
        <v>292700</v>
      </c>
      <c r="D264" s="9" t="s">
        <v>23</v>
      </c>
      <c r="E264" s="8">
        <f>SUM(E251:E263)</f>
        <v>24381.91</v>
      </c>
      <c r="F264" s="8">
        <f>SUM(F251:F263)</f>
        <v>6492</v>
      </c>
      <c r="G264" s="30">
        <f>SUM(G251:G263)</f>
        <v>1984424.8245610418</v>
      </c>
      <c r="H264" s="30">
        <f>SUM(H251:H263)</f>
        <v>17889.91</v>
      </c>
      <c r="I264" s="38">
        <f>H249/12</f>
        <v>7.0833333333333338E-3</v>
      </c>
      <c r="J264" s="23"/>
      <c r="K264" s="30">
        <f>SUM(K251:K263)</f>
        <v>14056.342507307379</v>
      </c>
    </row>
    <row r="265" spans="1:11" s="2" customFormat="1" ht="12.75" customHeight="1" x14ac:dyDescent="0.25">
      <c r="G265" s="15"/>
      <c r="H265" s="15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10">
        <f>G264*I264</f>
        <v>14056.342507307379</v>
      </c>
      <c r="F266" s="2" t="s">
        <v>25</v>
      </c>
      <c r="G266" s="73">
        <f>$C266+$H264</f>
        <v>31946.252507307378</v>
      </c>
      <c r="H266" s="15"/>
      <c r="I266" s="15">
        <f>SUM($G$14,$G$33,$G$53,$G$73,$G$93,$G$112,$G$131,$G$150,$G$169,$G$188,$G$207,$G$227,$G$246,$G$266)</f>
        <v>176892.08556584909</v>
      </c>
      <c r="J266" s="143" t="str">
        <f>IF(K$264=C$266,"Intt OK","Intt CHECK IT")</f>
        <v>Intt OK</v>
      </c>
      <c r="K266" s="15"/>
    </row>
    <row r="267" spans="1:11" s="1" customFormat="1" ht="12.75" customHeight="1" x14ac:dyDescent="0.25">
      <c r="G267" s="28"/>
      <c r="H267" s="28"/>
      <c r="I267" s="135" t="str">
        <f>IF($I266=$G271,"OK","CHECK IT")</f>
        <v>OK</v>
      </c>
      <c r="J267" s="16"/>
      <c r="K267" s="28"/>
    </row>
    <row r="268" spans="1:11" s="1" customFormat="1" ht="12.75" customHeight="1" x14ac:dyDescent="0.25">
      <c r="A268" s="2"/>
      <c r="B268" s="455" t="s">
        <v>2</v>
      </c>
      <c r="C268" s="456"/>
      <c r="D268" s="457"/>
      <c r="E268" s="455" t="s">
        <v>3</v>
      </c>
      <c r="F268" s="457"/>
      <c r="G268" s="66" t="s">
        <v>4</v>
      </c>
      <c r="H268" s="136" t="s">
        <v>49</v>
      </c>
      <c r="I268" s="31"/>
      <c r="J268" s="2"/>
      <c r="K268" s="28"/>
    </row>
    <row r="269" spans="1:11" s="1" customFormat="1" ht="12.75" customHeight="1" x14ac:dyDescent="0.25">
      <c r="A269" s="2"/>
      <c r="B269" s="458" t="s">
        <v>62</v>
      </c>
      <c r="C269" s="459"/>
      <c r="D269" s="460"/>
      <c r="E269" s="458" t="s">
        <v>63</v>
      </c>
      <c r="F269" s="460"/>
      <c r="G269" s="67" t="s">
        <v>64</v>
      </c>
      <c r="H269" s="172" t="s">
        <v>45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68" t="s">
        <v>14</v>
      </c>
      <c r="H270" s="66" t="s">
        <v>15</v>
      </c>
      <c r="I270" s="3" t="s">
        <v>16</v>
      </c>
      <c r="J270" s="2"/>
      <c r="K270" s="28"/>
    </row>
    <row r="271" spans="1:11" s="1" customFormat="1" ht="12.75" customHeight="1" x14ac:dyDescent="0.25">
      <c r="A271" s="2"/>
      <c r="B271" s="2" t="s">
        <v>27</v>
      </c>
      <c r="C271" s="6">
        <v>26736</v>
      </c>
      <c r="D271" s="6">
        <v>6500</v>
      </c>
      <c r="E271" s="6">
        <f t="shared" ref="E271:E283" si="62">$C271*8.33%</f>
        <v>2227.1088</v>
      </c>
      <c r="F271" s="6">
        <v>541</v>
      </c>
      <c r="G271" s="15">
        <f>$G$14+$G$33+$G$53+$G$73+$G$93+$G$112+$G$131+$G$150+$G$169+$G$188+$G$207+$G$227+$G$246+$G$266</f>
        <v>176892.08556584909</v>
      </c>
      <c r="H271" s="15">
        <f t="shared" ref="H271:H283" si="63">E271-F271</f>
        <v>1686.1088</v>
      </c>
      <c r="I271" s="31"/>
      <c r="J271" s="16"/>
      <c r="K271" s="15">
        <f>(G271)*($H$269/12)</f>
        <v>1252.9856060914312</v>
      </c>
    </row>
    <row r="272" spans="1:11" s="1" customFormat="1" ht="12.75" customHeight="1" x14ac:dyDescent="0.25">
      <c r="A272" s="2"/>
      <c r="B272" s="2" t="s">
        <v>28</v>
      </c>
      <c r="C272" s="6">
        <v>33512</v>
      </c>
      <c r="D272" s="6">
        <v>6500</v>
      </c>
      <c r="E272" s="6">
        <f t="shared" si="62"/>
        <v>2791.5495999999998</v>
      </c>
      <c r="F272" s="6">
        <v>541</v>
      </c>
      <c r="G272" s="15">
        <f t="shared" ref="G272:G283" si="64">$G271+$H271</f>
        <v>178578.19436584908</v>
      </c>
      <c r="H272" s="15">
        <f t="shared" si="63"/>
        <v>2250.5495999999998</v>
      </c>
      <c r="I272" s="31"/>
      <c r="J272" s="16"/>
      <c r="K272" s="15">
        <f t="shared" ref="K272:K283" si="65">(G272)*($H$269/12)</f>
        <v>1264.9288767580977</v>
      </c>
    </row>
    <row r="273" spans="1:11" s="1" customFormat="1" ht="12.75" customHeight="1" x14ac:dyDescent="0.25">
      <c r="A273" s="2"/>
      <c r="B273" s="2" t="s">
        <v>119</v>
      </c>
      <c r="C273" s="6">
        <v>24581</v>
      </c>
      <c r="D273" s="6">
        <v>6500</v>
      </c>
      <c r="E273" s="6">
        <f t="shared" si="62"/>
        <v>2047.5972999999999</v>
      </c>
      <c r="F273" s="6">
        <v>0</v>
      </c>
      <c r="G273" s="15">
        <f t="shared" si="64"/>
        <v>180828.74396584908</v>
      </c>
      <c r="H273" s="15">
        <f t="shared" si="63"/>
        <v>2047.5972999999999</v>
      </c>
      <c r="I273" s="31"/>
      <c r="J273" s="16"/>
      <c r="K273" s="15">
        <f t="shared" ref="K273" si="66">(G273)*($H$269/12)</f>
        <v>1280.8702697580977</v>
      </c>
    </row>
    <row r="274" spans="1:11" s="1" customFormat="1" ht="12.75" customHeight="1" x14ac:dyDescent="0.25">
      <c r="A274" s="2"/>
      <c r="B274" s="2" t="s">
        <v>29</v>
      </c>
      <c r="C274" s="6">
        <v>33512</v>
      </c>
      <c r="D274" s="6">
        <v>6500</v>
      </c>
      <c r="E274" s="6">
        <f t="shared" si="62"/>
        <v>2791.5495999999998</v>
      </c>
      <c r="F274" s="6">
        <v>541</v>
      </c>
      <c r="G274" s="15">
        <f t="shared" si="64"/>
        <v>182876.34126584907</v>
      </c>
      <c r="H274" s="15">
        <f t="shared" si="63"/>
        <v>2250.5495999999998</v>
      </c>
      <c r="I274" s="31"/>
      <c r="J274" s="16"/>
      <c r="K274" s="15">
        <f t="shared" si="65"/>
        <v>1295.374083966431</v>
      </c>
    </row>
    <row r="275" spans="1:11" s="1" customFormat="1" ht="12.75" customHeight="1" x14ac:dyDescent="0.25">
      <c r="A275" s="2"/>
      <c r="B275" s="2" t="s">
        <v>30</v>
      </c>
      <c r="C275" s="6">
        <v>33512</v>
      </c>
      <c r="D275" s="6">
        <v>6500</v>
      </c>
      <c r="E275" s="6">
        <f t="shared" si="62"/>
        <v>2791.5495999999998</v>
      </c>
      <c r="F275" s="6">
        <v>541</v>
      </c>
      <c r="G275" s="15">
        <f t="shared" si="64"/>
        <v>185126.89086584907</v>
      </c>
      <c r="H275" s="15">
        <f t="shared" si="63"/>
        <v>2250.5495999999998</v>
      </c>
      <c r="I275" s="31"/>
      <c r="J275" s="16"/>
      <c r="K275" s="15">
        <f t="shared" si="65"/>
        <v>1311.3154769664311</v>
      </c>
    </row>
    <row r="276" spans="1:11" s="1" customFormat="1" ht="12.75" customHeight="1" x14ac:dyDescent="0.25">
      <c r="A276" s="2"/>
      <c r="B276" s="2" t="s">
        <v>31</v>
      </c>
      <c r="C276" s="6">
        <v>34522</v>
      </c>
      <c r="D276" s="6">
        <v>6500</v>
      </c>
      <c r="E276" s="6">
        <f t="shared" si="62"/>
        <v>2875.6826000000001</v>
      </c>
      <c r="F276" s="6">
        <v>541</v>
      </c>
      <c r="G276" s="15">
        <f t="shared" si="64"/>
        <v>187377.44046584907</v>
      </c>
      <c r="H276" s="15">
        <f t="shared" si="63"/>
        <v>2334.6826000000001</v>
      </c>
      <c r="I276" s="31"/>
      <c r="J276" s="16"/>
      <c r="K276" s="15">
        <f t="shared" si="65"/>
        <v>1327.2568699664309</v>
      </c>
    </row>
    <row r="277" spans="1:11" s="1" customFormat="1" ht="12.75" customHeight="1" x14ac:dyDescent="0.25">
      <c r="A277" s="2"/>
      <c r="B277" s="2" t="s">
        <v>32</v>
      </c>
      <c r="C277" s="6">
        <v>34522</v>
      </c>
      <c r="D277" s="6">
        <v>6500</v>
      </c>
      <c r="E277" s="6">
        <f t="shared" si="62"/>
        <v>2875.6826000000001</v>
      </c>
      <c r="F277" s="6">
        <v>541</v>
      </c>
      <c r="G277" s="15">
        <f t="shared" si="64"/>
        <v>189712.12306584907</v>
      </c>
      <c r="H277" s="15">
        <f t="shared" si="63"/>
        <v>2334.6826000000001</v>
      </c>
      <c r="I277" s="31"/>
      <c r="J277" s="16"/>
      <c r="K277" s="15">
        <f t="shared" si="65"/>
        <v>1343.7942050497643</v>
      </c>
    </row>
    <row r="278" spans="1:11" s="1" customFormat="1" ht="12.75" customHeight="1" x14ac:dyDescent="0.25">
      <c r="A278" s="2"/>
      <c r="B278" s="2" t="s">
        <v>33</v>
      </c>
      <c r="C278" s="6">
        <v>34522</v>
      </c>
      <c r="D278" s="6">
        <v>6500</v>
      </c>
      <c r="E278" s="6">
        <f t="shared" si="62"/>
        <v>2875.6826000000001</v>
      </c>
      <c r="F278" s="6">
        <v>541</v>
      </c>
      <c r="G278" s="15">
        <f t="shared" si="64"/>
        <v>192046.80566584907</v>
      </c>
      <c r="H278" s="15">
        <f t="shared" si="63"/>
        <v>2334.6826000000001</v>
      </c>
      <c r="I278" s="31"/>
      <c r="J278" s="16"/>
      <c r="K278" s="15">
        <f t="shared" si="65"/>
        <v>1360.3315401330976</v>
      </c>
    </row>
    <row r="279" spans="1:11" s="1" customFormat="1" ht="12.75" customHeight="1" x14ac:dyDescent="0.25">
      <c r="A279" s="2"/>
      <c r="B279" s="2" t="s">
        <v>17</v>
      </c>
      <c r="C279" s="6">
        <v>34522</v>
      </c>
      <c r="D279" s="6">
        <v>6500</v>
      </c>
      <c r="E279" s="6">
        <f t="shared" si="62"/>
        <v>2875.6826000000001</v>
      </c>
      <c r="F279" s="6">
        <v>541</v>
      </c>
      <c r="G279" s="15">
        <f t="shared" si="64"/>
        <v>194381.48826584907</v>
      </c>
      <c r="H279" s="15">
        <f t="shared" si="63"/>
        <v>2334.6826000000001</v>
      </c>
      <c r="I279" s="31"/>
      <c r="J279" s="16"/>
      <c r="K279" s="15">
        <f t="shared" si="65"/>
        <v>1376.868875216431</v>
      </c>
    </row>
    <row r="280" spans="1:11" s="1" customFormat="1" ht="12.75" customHeight="1" x14ac:dyDescent="0.25">
      <c r="A280" s="2"/>
      <c r="B280" s="2" t="s">
        <v>18</v>
      </c>
      <c r="C280" s="6">
        <v>34522</v>
      </c>
      <c r="D280" s="6">
        <v>6500</v>
      </c>
      <c r="E280" s="6">
        <f t="shared" si="62"/>
        <v>2875.6826000000001</v>
      </c>
      <c r="F280" s="6">
        <v>541</v>
      </c>
      <c r="G280" s="15">
        <f t="shared" si="64"/>
        <v>196716.17086584907</v>
      </c>
      <c r="H280" s="15">
        <f t="shared" si="63"/>
        <v>2334.6826000000001</v>
      </c>
      <c r="I280" s="31"/>
      <c r="J280" s="16"/>
      <c r="K280" s="15">
        <f t="shared" si="65"/>
        <v>1393.4062102997643</v>
      </c>
    </row>
    <row r="281" spans="1:11" s="1" customFormat="1" ht="12.75" customHeight="1" x14ac:dyDescent="0.25">
      <c r="A281" s="2"/>
      <c r="B281" s="2" t="s">
        <v>19</v>
      </c>
      <c r="C281" s="6">
        <v>36307</v>
      </c>
      <c r="D281" s="6">
        <v>6500</v>
      </c>
      <c r="E281" s="6">
        <f t="shared" si="62"/>
        <v>3024.3730999999998</v>
      </c>
      <c r="F281" s="6">
        <v>541</v>
      </c>
      <c r="G281" s="15">
        <f t="shared" si="64"/>
        <v>199050.85346584907</v>
      </c>
      <c r="H281" s="15">
        <f t="shared" si="63"/>
        <v>2483.3730999999998</v>
      </c>
      <c r="I281" s="31"/>
      <c r="J281" s="16"/>
      <c r="K281" s="15">
        <f t="shared" si="65"/>
        <v>1409.9435453830977</v>
      </c>
    </row>
    <row r="282" spans="1:11" s="1" customFormat="1" ht="12.75" customHeight="1" x14ac:dyDescent="0.25">
      <c r="A282" s="2"/>
      <c r="B282" s="2" t="s">
        <v>20</v>
      </c>
      <c r="C282" s="6">
        <v>36307</v>
      </c>
      <c r="D282" s="6">
        <v>6500</v>
      </c>
      <c r="E282" s="6">
        <f t="shared" si="62"/>
        <v>3024.3730999999998</v>
      </c>
      <c r="F282" s="6">
        <v>541</v>
      </c>
      <c r="G282" s="15">
        <f t="shared" si="64"/>
        <v>201534.22656584907</v>
      </c>
      <c r="H282" s="15">
        <f t="shared" si="63"/>
        <v>2483.3730999999998</v>
      </c>
      <c r="I282" s="31"/>
      <c r="J282" s="16"/>
      <c r="K282" s="15">
        <f t="shared" si="65"/>
        <v>1427.5341048414309</v>
      </c>
    </row>
    <row r="283" spans="1:11" s="1" customFormat="1" ht="12.75" customHeight="1" x14ac:dyDescent="0.25">
      <c r="A283" s="2"/>
      <c r="B283" s="2" t="s">
        <v>21</v>
      </c>
      <c r="C283" s="6">
        <v>36307</v>
      </c>
      <c r="D283" s="6">
        <v>6500</v>
      </c>
      <c r="E283" s="6">
        <f t="shared" si="62"/>
        <v>3024.3730999999998</v>
      </c>
      <c r="F283" s="6">
        <v>541</v>
      </c>
      <c r="G283" s="15">
        <f t="shared" si="64"/>
        <v>204017.59966584906</v>
      </c>
      <c r="H283" s="15">
        <f t="shared" si="63"/>
        <v>2483.3730999999998</v>
      </c>
      <c r="I283" s="41"/>
      <c r="J283" s="16"/>
      <c r="K283" s="15">
        <f t="shared" si="65"/>
        <v>1445.1246642997644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433384</v>
      </c>
      <c r="D284" s="9" t="s">
        <v>23</v>
      </c>
      <c r="E284" s="8">
        <f>SUM(E271:E283)</f>
        <v>36100.887199999997</v>
      </c>
      <c r="F284" s="8">
        <f>SUM(F271:F283)</f>
        <v>6492</v>
      </c>
      <c r="G284" s="30">
        <f>SUM(G271:G283)</f>
        <v>2469138.9640560378</v>
      </c>
      <c r="H284" s="30">
        <f>SUM(H271:H283)</f>
        <v>29608.887200000001</v>
      </c>
      <c r="I284" s="38">
        <f>H$269/12</f>
        <v>7.0833333333333338E-3</v>
      </c>
      <c r="J284" s="23"/>
      <c r="K284" s="30">
        <f>SUM(K271:K283)</f>
        <v>17489.734328730268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J285" s="16"/>
      <c r="K285" s="15"/>
    </row>
    <row r="286" spans="1:11" s="1" customFormat="1" ht="12.75" customHeight="1" x14ac:dyDescent="0.25">
      <c r="A286" s="2"/>
      <c r="B286" s="2" t="s">
        <v>24</v>
      </c>
      <c r="C286" s="10">
        <f>G284*I284</f>
        <v>17489.734328730268</v>
      </c>
      <c r="D286" s="2"/>
      <c r="E286" s="2"/>
      <c r="F286" s="2" t="s">
        <v>25</v>
      </c>
      <c r="G286" s="73">
        <f>$C286+$H284</f>
        <v>47098.621528730269</v>
      </c>
      <c r="H286" s="15"/>
      <c r="I286" s="15">
        <f>SUM($G$14,$G$33,$G$53,$G$73,$G$93,$G$112,$G$131,$G$150,$G$169,$G$188,$G$207,$G$227,$G$246,$G$266,$G$286)</f>
        <v>223990.70709457935</v>
      </c>
      <c r="J286" s="143" t="str">
        <f>IF(K$284=C$286,"Intt OK","Intt CHECK IT")</f>
        <v>Intt OK</v>
      </c>
      <c r="K286" s="15"/>
    </row>
    <row r="287" spans="1:11" s="1" customFormat="1" ht="12.75" customHeight="1" x14ac:dyDescent="0.25">
      <c r="G287" s="28"/>
      <c r="H287" s="28"/>
      <c r="I287" s="135" t="str">
        <f>IF($I286=$G291,"OK","CHECK IT")</f>
        <v>OK</v>
      </c>
      <c r="J287" s="2"/>
      <c r="K287" s="28"/>
    </row>
    <row r="288" spans="1:11" s="1" customFormat="1" ht="12.75" customHeight="1" x14ac:dyDescent="0.25">
      <c r="A288" s="2"/>
      <c r="B288" s="455" t="s">
        <v>2</v>
      </c>
      <c r="C288" s="456"/>
      <c r="D288" s="457"/>
      <c r="E288" s="455" t="s">
        <v>3</v>
      </c>
      <c r="F288" s="457"/>
      <c r="G288" s="66" t="s">
        <v>4</v>
      </c>
      <c r="H288" s="136" t="s">
        <v>50</v>
      </c>
      <c r="I288" s="38"/>
      <c r="J288" s="2"/>
      <c r="K288" s="28"/>
    </row>
    <row r="289" spans="1:11" s="1" customFormat="1" ht="12.75" customHeight="1" x14ac:dyDescent="0.25">
      <c r="A289" s="2"/>
      <c r="B289" s="458" t="s">
        <v>62</v>
      </c>
      <c r="C289" s="459"/>
      <c r="D289" s="460"/>
      <c r="E289" s="458" t="s">
        <v>63</v>
      </c>
      <c r="F289" s="460"/>
      <c r="G289" s="67" t="s">
        <v>64</v>
      </c>
      <c r="H289" s="70" t="s">
        <v>40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68" t="s">
        <v>14</v>
      </c>
      <c r="H290" s="66" t="s">
        <v>15</v>
      </c>
      <c r="I290" s="3" t="s">
        <v>16</v>
      </c>
      <c r="J290" s="2"/>
      <c r="K290" s="28"/>
    </row>
    <row r="291" spans="1:11" s="1" customFormat="1" ht="12.75" customHeight="1" x14ac:dyDescent="0.25">
      <c r="A291" s="2"/>
      <c r="B291" s="2" t="s">
        <v>27</v>
      </c>
      <c r="C291" s="6">
        <v>36307</v>
      </c>
      <c r="D291" s="6">
        <v>6500</v>
      </c>
      <c r="E291" s="6">
        <f t="shared" ref="E291:E303" si="67">$C291*8.33%</f>
        <v>3024.3730999999998</v>
      </c>
      <c r="F291" s="6">
        <v>541</v>
      </c>
      <c r="G291" s="15">
        <f>$G$14+$G$33+$G$53+$G$73+$G$93+$G$112+$G$131+$G$150+$G$169+$G$188+$G$207+$G$227+$G$246+$G$266+$G$286</f>
        <v>223990.70709457935</v>
      </c>
      <c r="H291" s="15">
        <f t="shared" ref="H291:H303" si="68">E291-F291</f>
        <v>2483.3730999999998</v>
      </c>
      <c r="I291" s="31"/>
      <c r="J291" s="16"/>
      <c r="K291" s="15">
        <f>(G291)*($H$289/12)</f>
        <v>1773.2597644987534</v>
      </c>
    </row>
    <row r="292" spans="1:11" s="1" customFormat="1" ht="12.75" customHeight="1" x14ac:dyDescent="0.25">
      <c r="A292" s="2"/>
      <c r="B292" s="2" t="s">
        <v>119</v>
      </c>
      <c r="C292" s="6">
        <v>24581</v>
      </c>
      <c r="D292" s="6">
        <v>6500</v>
      </c>
      <c r="E292" s="6">
        <f t="shared" si="67"/>
        <v>2047.5972999999999</v>
      </c>
      <c r="F292" s="6">
        <v>0</v>
      </c>
      <c r="G292" s="15">
        <f t="shared" ref="G292:G303" si="69">$G291+$H291</f>
        <v>226474.08019457935</v>
      </c>
      <c r="H292" s="15">
        <f t="shared" si="68"/>
        <v>2047.5972999999999</v>
      </c>
      <c r="I292" s="31"/>
      <c r="J292" s="16"/>
      <c r="K292" s="15">
        <f>(G292)*($H$289/12)</f>
        <v>1792.9198015404199</v>
      </c>
    </row>
    <row r="293" spans="1:11" s="1" customFormat="1" ht="12.75" customHeight="1" x14ac:dyDescent="0.25">
      <c r="A293" s="2"/>
      <c r="B293" s="2" t="s">
        <v>28</v>
      </c>
      <c r="C293" s="6">
        <v>37795</v>
      </c>
      <c r="D293" s="6">
        <v>6500</v>
      </c>
      <c r="E293" s="6">
        <f t="shared" si="67"/>
        <v>3148.3235</v>
      </c>
      <c r="F293" s="6">
        <v>541</v>
      </c>
      <c r="G293" s="15">
        <f t="shared" si="69"/>
        <v>228521.67749457934</v>
      </c>
      <c r="H293" s="15">
        <f t="shared" si="68"/>
        <v>2607.3235</v>
      </c>
      <c r="I293" s="31"/>
      <c r="J293" s="16"/>
      <c r="K293" s="15">
        <f t="shared" ref="K293:K303" si="70">(G293)*($H$289/12)</f>
        <v>1809.1299468320867</v>
      </c>
    </row>
    <row r="294" spans="1:11" s="1" customFormat="1" ht="12.75" customHeight="1" x14ac:dyDescent="0.25">
      <c r="A294" s="2"/>
      <c r="B294" s="2" t="s">
        <v>29</v>
      </c>
      <c r="C294" s="6">
        <v>37795</v>
      </c>
      <c r="D294" s="6">
        <v>6500</v>
      </c>
      <c r="E294" s="6">
        <f t="shared" si="67"/>
        <v>3148.3235</v>
      </c>
      <c r="F294" s="6">
        <v>541</v>
      </c>
      <c r="G294" s="15">
        <f t="shared" si="69"/>
        <v>231129.00099457934</v>
      </c>
      <c r="H294" s="15">
        <f t="shared" si="68"/>
        <v>2607.3235</v>
      </c>
      <c r="I294" s="31"/>
      <c r="J294" s="16"/>
      <c r="K294" s="15">
        <f t="shared" si="70"/>
        <v>1829.7712578737533</v>
      </c>
    </row>
    <row r="295" spans="1:11" s="1" customFormat="1" ht="12.75" customHeight="1" x14ac:dyDescent="0.25">
      <c r="A295" s="2"/>
      <c r="B295" s="2" t="s">
        <v>30</v>
      </c>
      <c r="C295" s="6">
        <v>37795</v>
      </c>
      <c r="D295" s="6">
        <v>6500</v>
      </c>
      <c r="E295" s="6">
        <f t="shared" si="67"/>
        <v>3148.3235</v>
      </c>
      <c r="F295" s="6">
        <v>541</v>
      </c>
      <c r="G295" s="15">
        <f t="shared" si="69"/>
        <v>233736.32449457934</v>
      </c>
      <c r="H295" s="15">
        <f t="shared" si="68"/>
        <v>2607.3235</v>
      </c>
      <c r="I295" s="31"/>
      <c r="J295" s="16"/>
      <c r="K295" s="15">
        <f t="shared" si="70"/>
        <v>1850.41256891542</v>
      </c>
    </row>
    <row r="296" spans="1:11" s="1" customFormat="1" ht="12.75" customHeight="1" x14ac:dyDescent="0.25">
      <c r="A296" s="2"/>
      <c r="B296" s="2" t="s">
        <v>31</v>
      </c>
      <c r="C296" s="6">
        <v>38938</v>
      </c>
      <c r="D296" s="6">
        <v>6500</v>
      </c>
      <c r="E296" s="6">
        <f t="shared" si="67"/>
        <v>3243.5353999999998</v>
      </c>
      <c r="F296" s="6">
        <v>541</v>
      </c>
      <c r="G296" s="15">
        <f t="shared" si="69"/>
        <v>236343.64799457934</v>
      </c>
      <c r="H296" s="15">
        <f t="shared" si="68"/>
        <v>2702.5353999999998</v>
      </c>
      <c r="I296" s="31"/>
      <c r="J296" s="16"/>
      <c r="K296" s="15">
        <f t="shared" si="70"/>
        <v>1871.0538799570866</v>
      </c>
    </row>
    <row r="297" spans="1:11" s="1" customFormat="1" ht="12.75" customHeight="1" x14ac:dyDescent="0.25">
      <c r="A297" s="2"/>
      <c r="B297" s="2" t="s">
        <v>32</v>
      </c>
      <c r="C297" s="6">
        <v>38938</v>
      </c>
      <c r="D297" s="6">
        <v>6500</v>
      </c>
      <c r="E297" s="6">
        <f t="shared" si="67"/>
        <v>3243.5353999999998</v>
      </c>
      <c r="F297" s="6">
        <v>541</v>
      </c>
      <c r="G297" s="15">
        <f t="shared" si="69"/>
        <v>239046.18339457933</v>
      </c>
      <c r="H297" s="15">
        <f t="shared" si="68"/>
        <v>2702.5353999999998</v>
      </c>
      <c r="I297" s="31"/>
      <c r="J297" s="16"/>
      <c r="K297" s="15">
        <f t="shared" si="70"/>
        <v>1892.4489518737532</v>
      </c>
    </row>
    <row r="298" spans="1:11" s="1" customFormat="1" ht="12.75" customHeight="1" x14ac:dyDescent="0.25">
      <c r="A298" s="2"/>
      <c r="B298" s="2" t="s">
        <v>33</v>
      </c>
      <c r="C298" s="6">
        <v>38938</v>
      </c>
      <c r="D298" s="6">
        <v>6500</v>
      </c>
      <c r="E298" s="6">
        <f t="shared" si="67"/>
        <v>3243.5353999999998</v>
      </c>
      <c r="F298" s="6">
        <v>541</v>
      </c>
      <c r="G298" s="15">
        <f t="shared" si="69"/>
        <v>241748.71879457933</v>
      </c>
      <c r="H298" s="15">
        <f t="shared" si="68"/>
        <v>2702.5353999999998</v>
      </c>
      <c r="I298" s="31"/>
      <c r="J298" s="16"/>
      <c r="K298" s="15">
        <f t="shared" si="70"/>
        <v>1913.8440237904199</v>
      </c>
    </row>
    <row r="299" spans="1:11" s="1" customFormat="1" ht="12.75" customHeight="1" x14ac:dyDescent="0.25">
      <c r="A299" s="2"/>
      <c r="B299" s="2" t="s">
        <v>17</v>
      </c>
      <c r="C299" s="6">
        <v>38938</v>
      </c>
      <c r="D299" s="6">
        <v>6500</v>
      </c>
      <c r="E299" s="6">
        <f t="shared" si="67"/>
        <v>3243.5353999999998</v>
      </c>
      <c r="F299" s="6">
        <v>541</v>
      </c>
      <c r="G299" s="15">
        <f t="shared" si="69"/>
        <v>244451.25419457932</v>
      </c>
      <c r="H299" s="15">
        <f t="shared" si="68"/>
        <v>2702.5353999999998</v>
      </c>
      <c r="I299" s="31"/>
      <c r="J299" s="16"/>
      <c r="K299" s="15">
        <f t="shared" si="70"/>
        <v>1935.2390957070863</v>
      </c>
    </row>
    <row r="300" spans="1:11" s="1" customFormat="1" ht="12.75" customHeight="1" x14ac:dyDescent="0.25">
      <c r="A300" s="2"/>
      <c r="B300" s="2" t="s">
        <v>18</v>
      </c>
      <c r="C300" s="6">
        <v>38938</v>
      </c>
      <c r="D300" s="6">
        <v>6500</v>
      </c>
      <c r="E300" s="6">
        <f t="shared" si="67"/>
        <v>3243.5353999999998</v>
      </c>
      <c r="F300" s="6">
        <v>541</v>
      </c>
      <c r="G300" s="15">
        <f t="shared" si="69"/>
        <v>247153.78959457931</v>
      </c>
      <c r="H300" s="15">
        <f t="shared" si="68"/>
        <v>2702.5353999999998</v>
      </c>
      <c r="I300" s="31"/>
      <c r="J300" s="16"/>
      <c r="K300" s="15">
        <f t="shared" si="70"/>
        <v>1956.634167623753</v>
      </c>
    </row>
    <row r="301" spans="1:11" s="1" customFormat="1" ht="12.75" customHeight="1" x14ac:dyDescent="0.25">
      <c r="A301" s="2"/>
      <c r="B301" s="2" t="s">
        <v>19</v>
      </c>
      <c r="C301" s="6">
        <v>41391</v>
      </c>
      <c r="D301" s="6">
        <v>6500</v>
      </c>
      <c r="E301" s="6">
        <f t="shared" si="67"/>
        <v>3447.8703</v>
      </c>
      <c r="F301" s="6">
        <v>541</v>
      </c>
      <c r="G301" s="15">
        <f t="shared" si="69"/>
        <v>249856.32499457931</v>
      </c>
      <c r="H301" s="15">
        <f t="shared" si="68"/>
        <v>2906.8703</v>
      </c>
      <c r="I301" s="31"/>
      <c r="J301" s="16"/>
      <c r="K301" s="15">
        <f t="shared" si="70"/>
        <v>1978.0292395404197</v>
      </c>
    </row>
    <row r="302" spans="1:11" s="1" customFormat="1" ht="12.75" customHeight="1" x14ac:dyDescent="0.25">
      <c r="A302" s="2"/>
      <c r="B302" s="2" t="s">
        <v>20</v>
      </c>
      <c r="C302" s="6">
        <v>41391</v>
      </c>
      <c r="D302" s="6">
        <v>6500</v>
      </c>
      <c r="E302" s="6">
        <f t="shared" si="67"/>
        <v>3447.8703</v>
      </c>
      <c r="F302" s="6">
        <v>541</v>
      </c>
      <c r="G302" s="15">
        <f t="shared" si="69"/>
        <v>252763.19529457932</v>
      </c>
      <c r="H302" s="15">
        <f t="shared" si="68"/>
        <v>2906.8703</v>
      </c>
      <c r="I302" s="41"/>
      <c r="J302" s="16"/>
      <c r="K302" s="15">
        <f t="shared" si="70"/>
        <v>2001.0419627487531</v>
      </c>
    </row>
    <row r="303" spans="1:11" s="1" customFormat="1" ht="12.75" customHeight="1" x14ac:dyDescent="0.25">
      <c r="A303" s="2"/>
      <c r="B303" s="2" t="s">
        <v>21</v>
      </c>
      <c r="C303" s="6">
        <v>41391</v>
      </c>
      <c r="D303" s="6">
        <v>6500</v>
      </c>
      <c r="E303" s="6">
        <f t="shared" si="67"/>
        <v>3447.8703</v>
      </c>
      <c r="F303" s="6">
        <v>541</v>
      </c>
      <c r="G303" s="15">
        <f t="shared" si="69"/>
        <v>255670.06559457933</v>
      </c>
      <c r="H303" s="15">
        <f t="shared" si="68"/>
        <v>2906.8703</v>
      </c>
      <c r="I303" s="41"/>
      <c r="J303" s="16"/>
      <c r="K303" s="15">
        <f t="shared" si="70"/>
        <v>2024.0546859570866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493136</v>
      </c>
      <c r="D304" s="9" t="s">
        <v>23</v>
      </c>
      <c r="E304" s="8">
        <f>SUM(E291:E303)</f>
        <v>41078.228800000012</v>
      </c>
      <c r="F304" s="8">
        <f>SUM(F291:F303)</f>
        <v>6492</v>
      </c>
      <c r="G304" s="30">
        <f>SUM(G291:G303)</f>
        <v>3110884.9701295318</v>
      </c>
      <c r="H304" s="30">
        <f>SUM(H291:H303)</f>
        <v>34586.228800000004</v>
      </c>
      <c r="I304" s="38">
        <f>H289/12</f>
        <v>7.9166666666666673E-3</v>
      </c>
      <c r="J304" s="23"/>
      <c r="K304" s="30">
        <f>SUM(K291:K303)</f>
        <v>24627.839346858793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J305" s="16"/>
      <c r="K305" s="15"/>
    </row>
    <row r="306" spans="1:11" s="1" customFormat="1" ht="12.75" customHeight="1" x14ac:dyDescent="0.25">
      <c r="A306" s="2"/>
      <c r="B306" s="2" t="s">
        <v>24</v>
      </c>
      <c r="C306" s="10">
        <f>G304*I304</f>
        <v>24627.839346858796</v>
      </c>
      <c r="D306" s="2"/>
      <c r="E306" s="2"/>
      <c r="F306" s="2" t="s">
        <v>25</v>
      </c>
      <c r="G306" s="73">
        <f>$C306+$H304</f>
        <v>59214.068146858801</v>
      </c>
      <c r="H306" s="15"/>
      <c r="I306" s="15">
        <f>SUM($G$14,$G$33,$G$53,$G$73,$G$93,$G$112,$G$131,$G$150,$G$169,$G$188,$G$207,$G$227,$G$246,$G$266,$G$286,$G$306)</f>
        <v>283204.77524143818</v>
      </c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G307" s="28"/>
      <c r="H307" s="28"/>
      <c r="I307" s="135" t="str">
        <f>IF($I306=$G311,"OK","CHECK IT")</f>
        <v>OK</v>
      </c>
      <c r="J307" s="2"/>
      <c r="K307" s="28"/>
    </row>
    <row r="308" spans="1:11" s="1" customFormat="1" ht="12.75" customHeight="1" x14ac:dyDescent="0.25">
      <c r="A308" s="2"/>
      <c r="B308" s="455" t="s">
        <v>2</v>
      </c>
      <c r="C308" s="456"/>
      <c r="D308" s="457"/>
      <c r="E308" s="455" t="s">
        <v>3</v>
      </c>
      <c r="F308" s="457"/>
      <c r="G308" s="66" t="s">
        <v>4</v>
      </c>
      <c r="H308" s="136" t="s">
        <v>51</v>
      </c>
      <c r="I308" s="31"/>
      <c r="J308" s="2"/>
      <c r="K308" s="28"/>
    </row>
    <row r="309" spans="1:11" s="1" customFormat="1" ht="12.75" customHeight="1" x14ac:dyDescent="0.25">
      <c r="A309" s="2"/>
      <c r="B309" s="458" t="s">
        <v>62</v>
      </c>
      <c r="C309" s="459"/>
      <c r="D309" s="460"/>
      <c r="E309" s="458" t="s">
        <v>63</v>
      </c>
      <c r="F309" s="460"/>
      <c r="G309" s="67" t="s">
        <v>64</v>
      </c>
      <c r="H309" s="70" t="s">
        <v>52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68" t="s">
        <v>14</v>
      </c>
      <c r="H310" s="66" t="s">
        <v>15</v>
      </c>
      <c r="I310" s="3" t="s">
        <v>16</v>
      </c>
      <c r="J310" s="2"/>
      <c r="K310" s="28"/>
    </row>
    <row r="311" spans="1:11" s="1" customFormat="1" ht="12.75" customHeight="1" x14ac:dyDescent="0.25">
      <c r="A311" s="2"/>
      <c r="B311" s="2" t="s">
        <v>27</v>
      </c>
      <c r="C311" s="6">
        <v>41391</v>
      </c>
      <c r="D311" s="6">
        <v>6500</v>
      </c>
      <c r="E311" s="6">
        <f t="shared" ref="E311:E322" si="71">$C311*8.33%</f>
        <v>3447.8703</v>
      </c>
      <c r="F311" s="6">
        <v>541</v>
      </c>
      <c r="G311" s="15">
        <f>$G$14+$G$33+$G$53+$G$73+$G$93+$G$112+$G$131+$G$150+$G$169+$G$188+$G$207+$G$227+$G$246+$G$266+$G$286+$G$306</f>
        <v>283204.77524143818</v>
      </c>
      <c r="H311" s="15">
        <f t="shared" ref="H311:H322" si="72">E311-F311</f>
        <v>2906.8703</v>
      </c>
      <c r="I311" s="31"/>
      <c r="J311" s="16"/>
      <c r="K311" s="15">
        <f>(G311)*($H$309/12)</f>
        <v>1947.0328297848876</v>
      </c>
    </row>
    <row r="312" spans="1:11" s="1" customFormat="1" ht="12.75" customHeight="1" x14ac:dyDescent="0.25">
      <c r="A312" s="2"/>
      <c r="B312" s="2" t="s">
        <v>28</v>
      </c>
      <c r="C312" s="6">
        <v>65972</v>
      </c>
      <c r="D312" s="6">
        <v>6500</v>
      </c>
      <c r="E312" s="6">
        <f t="shared" si="71"/>
        <v>5495.4675999999999</v>
      </c>
      <c r="F312" s="6">
        <v>541</v>
      </c>
      <c r="G312" s="15">
        <f t="shared" ref="G312" si="73">$G311+$H311</f>
        <v>286111.64554143819</v>
      </c>
      <c r="H312" s="15">
        <f t="shared" si="72"/>
        <v>4954.4675999999999</v>
      </c>
      <c r="I312" s="31"/>
      <c r="J312" s="16"/>
      <c r="K312" s="15">
        <f t="shared" ref="K312:K322" si="74">(G312)*($H$309/12)</f>
        <v>1967.0175630973877</v>
      </c>
    </row>
    <row r="313" spans="1:11" s="1" customFormat="1" ht="12.75" customHeight="1" x14ac:dyDescent="0.25">
      <c r="A313" s="2"/>
      <c r="B313" s="2" t="s">
        <v>29</v>
      </c>
      <c r="C313" s="6">
        <v>41391</v>
      </c>
      <c r="D313" s="6">
        <v>6500</v>
      </c>
      <c r="E313" s="6">
        <f t="shared" si="71"/>
        <v>3447.8703</v>
      </c>
      <c r="F313" s="6">
        <v>541</v>
      </c>
      <c r="G313" s="15">
        <f t="shared" ref="G313:G322" si="75">$G312+$H312</f>
        <v>291066.11314143817</v>
      </c>
      <c r="H313" s="15">
        <f t="shared" si="72"/>
        <v>2906.8703</v>
      </c>
      <c r="I313" s="31"/>
      <c r="J313" s="16"/>
      <c r="K313" s="15">
        <f t="shared" si="74"/>
        <v>2001.0795278473875</v>
      </c>
    </row>
    <row r="314" spans="1:11" s="1" customFormat="1" ht="12.75" customHeight="1" x14ac:dyDescent="0.25">
      <c r="A314" s="2"/>
      <c r="B314" s="2" t="s">
        <v>30</v>
      </c>
      <c r="C314" s="6">
        <v>41391</v>
      </c>
      <c r="D314" s="6">
        <v>6500</v>
      </c>
      <c r="E314" s="6">
        <f t="shared" si="71"/>
        <v>3447.8703</v>
      </c>
      <c r="F314" s="6">
        <v>541</v>
      </c>
      <c r="G314" s="15">
        <f t="shared" si="75"/>
        <v>293972.98344143818</v>
      </c>
      <c r="H314" s="15">
        <f t="shared" si="72"/>
        <v>2906.8703</v>
      </c>
      <c r="I314" s="31"/>
      <c r="J314" s="16"/>
      <c r="K314" s="15">
        <f t="shared" si="74"/>
        <v>2021.0642611598876</v>
      </c>
    </row>
    <row r="315" spans="1:11" s="1" customFormat="1" ht="12.75" customHeight="1" x14ac:dyDescent="0.25">
      <c r="A315" s="2"/>
      <c r="B315" s="2" t="s">
        <v>31</v>
      </c>
      <c r="C315" s="6">
        <v>42633</v>
      </c>
      <c r="D315" s="6">
        <v>6500</v>
      </c>
      <c r="E315" s="6">
        <f t="shared" si="71"/>
        <v>3551.3289</v>
      </c>
      <c r="F315" s="6">
        <v>541</v>
      </c>
      <c r="G315" s="15">
        <f t="shared" si="75"/>
        <v>296879.85374143819</v>
      </c>
      <c r="H315" s="15">
        <f t="shared" si="72"/>
        <v>3010.3289</v>
      </c>
      <c r="I315" s="31"/>
      <c r="J315" s="16"/>
      <c r="K315" s="15">
        <f t="shared" si="74"/>
        <v>2041.0489944723874</v>
      </c>
    </row>
    <row r="316" spans="1:11" s="1" customFormat="1" ht="12.75" customHeight="1" x14ac:dyDescent="0.25">
      <c r="A316" s="2"/>
      <c r="B316" s="2" t="s">
        <v>32</v>
      </c>
      <c r="C316" s="6">
        <v>42633</v>
      </c>
      <c r="D316" s="6">
        <v>6500</v>
      </c>
      <c r="E316" s="6">
        <f t="shared" si="71"/>
        <v>3551.3289</v>
      </c>
      <c r="F316" s="6">
        <v>541</v>
      </c>
      <c r="G316" s="15">
        <f t="shared" si="75"/>
        <v>299890.18264143821</v>
      </c>
      <c r="H316" s="15">
        <f t="shared" si="72"/>
        <v>3010.3289</v>
      </c>
      <c r="I316" s="31"/>
      <c r="J316" s="16"/>
      <c r="K316" s="15">
        <f t="shared" si="74"/>
        <v>2061.7450056598877</v>
      </c>
    </row>
    <row r="317" spans="1:11" s="1" customFormat="1" ht="12.75" customHeight="1" x14ac:dyDescent="0.25">
      <c r="A317" s="2"/>
      <c r="B317" s="2" t="s">
        <v>33</v>
      </c>
      <c r="C317" s="6">
        <v>42633</v>
      </c>
      <c r="D317" s="6">
        <v>6500</v>
      </c>
      <c r="E317" s="6">
        <f t="shared" si="71"/>
        <v>3551.3289</v>
      </c>
      <c r="F317" s="6">
        <v>541</v>
      </c>
      <c r="G317" s="15">
        <f t="shared" si="75"/>
        <v>302900.51154143823</v>
      </c>
      <c r="H317" s="15">
        <f t="shared" si="72"/>
        <v>3010.3289</v>
      </c>
      <c r="I317" s="31"/>
      <c r="J317" s="16"/>
      <c r="K317" s="15">
        <f t="shared" si="74"/>
        <v>2082.4410168473878</v>
      </c>
    </row>
    <row r="318" spans="1:11" s="1" customFormat="1" ht="12.75" customHeight="1" x14ac:dyDescent="0.25">
      <c r="A318" s="2"/>
      <c r="B318" s="2" t="s">
        <v>17</v>
      </c>
      <c r="C318" s="6">
        <v>42633</v>
      </c>
      <c r="D318" s="6">
        <v>6500</v>
      </c>
      <c r="E318" s="6">
        <f t="shared" si="71"/>
        <v>3551.3289</v>
      </c>
      <c r="F318" s="6">
        <v>541</v>
      </c>
      <c r="G318" s="15">
        <f t="shared" si="75"/>
        <v>305910.84044143825</v>
      </c>
      <c r="H318" s="15">
        <f t="shared" si="72"/>
        <v>3010.3289</v>
      </c>
      <c r="I318" s="31"/>
      <c r="J318" s="16"/>
      <c r="K318" s="15">
        <f t="shared" si="74"/>
        <v>2103.1370280348879</v>
      </c>
    </row>
    <row r="319" spans="1:11" s="1" customFormat="1" ht="12.75" customHeight="1" x14ac:dyDescent="0.25">
      <c r="A319" s="2"/>
      <c r="B319" s="2" t="s">
        <v>18</v>
      </c>
      <c r="C319" s="6">
        <v>42633</v>
      </c>
      <c r="D319" s="6">
        <v>6500</v>
      </c>
      <c r="E319" s="6">
        <f t="shared" si="71"/>
        <v>3551.3289</v>
      </c>
      <c r="F319" s="6">
        <v>541</v>
      </c>
      <c r="G319" s="15">
        <f t="shared" si="75"/>
        <v>308921.16934143828</v>
      </c>
      <c r="H319" s="15">
        <f t="shared" si="72"/>
        <v>3010.3289</v>
      </c>
      <c r="I319" s="31"/>
      <c r="J319" s="16"/>
      <c r="K319" s="15">
        <f t="shared" si="74"/>
        <v>2123.8330392223884</v>
      </c>
    </row>
    <row r="320" spans="1:11" s="1" customFormat="1" ht="12.75" customHeight="1" x14ac:dyDescent="0.25">
      <c r="A320" s="2"/>
      <c r="B320" s="2" t="s">
        <v>19</v>
      </c>
      <c r="C320" s="6">
        <v>42633</v>
      </c>
      <c r="D320" s="6">
        <v>6500</v>
      </c>
      <c r="E320" s="6">
        <f t="shared" si="71"/>
        <v>3551.3289</v>
      </c>
      <c r="F320" s="6">
        <v>541</v>
      </c>
      <c r="G320" s="15">
        <f t="shared" si="75"/>
        <v>311931.4982414383</v>
      </c>
      <c r="H320" s="15">
        <f t="shared" si="72"/>
        <v>3010.3289</v>
      </c>
      <c r="I320" s="31"/>
      <c r="J320" s="16"/>
      <c r="K320" s="15">
        <f t="shared" si="74"/>
        <v>2144.5290504098884</v>
      </c>
    </row>
    <row r="321" spans="1:11" s="1" customFormat="1" ht="12.75" customHeight="1" x14ac:dyDescent="0.25">
      <c r="A321" s="2"/>
      <c r="B321" s="2" t="s">
        <v>20</v>
      </c>
      <c r="C321" s="6">
        <v>45791</v>
      </c>
      <c r="D321" s="6">
        <v>6500</v>
      </c>
      <c r="E321" s="6">
        <f t="shared" si="71"/>
        <v>3814.3903</v>
      </c>
      <c r="F321" s="6">
        <v>541</v>
      </c>
      <c r="G321" s="15">
        <f t="shared" si="75"/>
        <v>314941.82714143832</v>
      </c>
      <c r="H321" s="15">
        <f t="shared" si="72"/>
        <v>3273.3903</v>
      </c>
      <c r="I321" s="31"/>
      <c r="J321" s="16"/>
      <c r="K321" s="15">
        <f t="shared" si="74"/>
        <v>2165.2250615973885</v>
      </c>
    </row>
    <row r="322" spans="1:11" s="1" customFormat="1" ht="12.75" customHeight="1" x14ac:dyDescent="0.25">
      <c r="A322" s="2"/>
      <c r="B322" s="2" t="s">
        <v>21</v>
      </c>
      <c r="C322" s="6">
        <v>45791</v>
      </c>
      <c r="D322" s="6">
        <v>6500</v>
      </c>
      <c r="E322" s="6">
        <f t="shared" si="71"/>
        <v>3814.3903</v>
      </c>
      <c r="F322" s="6">
        <v>541</v>
      </c>
      <c r="G322" s="15">
        <f t="shared" si="75"/>
        <v>318215.21744143835</v>
      </c>
      <c r="H322" s="15">
        <f t="shared" si="72"/>
        <v>3273.3903</v>
      </c>
      <c r="I322" s="41"/>
      <c r="J322" s="16"/>
      <c r="K322" s="15">
        <f t="shared" si="74"/>
        <v>2187.7296199098887</v>
      </c>
    </row>
    <row r="323" spans="1:11" s="1" customFormat="1" ht="12.75" customHeight="1" x14ac:dyDescent="0.25">
      <c r="A323" s="2"/>
      <c r="B323" s="7" t="s">
        <v>22</v>
      </c>
      <c r="C323" s="8">
        <f>SUM(C311:C322)</f>
        <v>537525</v>
      </c>
      <c r="D323" s="9" t="s">
        <v>23</v>
      </c>
      <c r="E323" s="8">
        <f>SUM(E311:E322)</f>
        <v>44775.832499999997</v>
      </c>
      <c r="F323" s="8">
        <f>SUM(F311:F322)</f>
        <v>6492</v>
      </c>
      <c r="G323" s="30">
        <f>SUM(G311:G322)</f>
        <v>3613946.6178972591</v>
      </c>
      <c r="H323" s="30">
        <f>SUM(H311:H322)</f>
        <v>38283.832500000004</v>
      </c>
      <c r="I323" s="38">
        <f>H309/12</f>
        <v>6.875E-3</v>
      </c>
      <c r="J323" s="23"/>
      <c r="K323" s="30">
        <f>SUM(K311:K322)</f>
        <v>24845.882998043657</v>
      </c>
    </row>
    <row r="324" spans="1:11" s="1" customFormat="1" ht="12.75" customHeight="1" x14ac:dyDescent="0.25">
      <c r="A324" s="2"/>
      <c r="B324" s="2"/>
      <c r="C324" s="2"/>
      <c r="D324" s="2"/>
      <c r="E324" s="2"/>
      <c r="F324" s="2"/>
      <c r="G324" s="15"/>
      <c r="H324" s="15"/>
      <c r="I324" s="31"/>
      <c r="J324" s="16"/>
      <c r="K324" s="15"/>
    </row>
    <row r="325" spans="1:11" s="1" customFormat="1" ht="12.75" customHeight="1" x14ac:dyDescent="0.25">
      <c r="A325" s="2"/>
      <c r="B325" s="2" t="s">
        <v>24</v>
      </c>
      <c r="C325" s="10">
        <f>G323*I323</f>
        <v>24845.882998043657</v>
      </c>
      <c r="D325" s="2"/>
      <c r="E325" s="2"/>
      <c r="F325" s="2" t="s">
        <v>25</v>
      </c>
      <c r="G325" s="73">
        <f>$C325+$H323</f>
        <v>63129.715498043661</v>
      </c>
      <c r="H325" s="15"/>
      <c r="I325" s="15">
        <f>SUM($G$14,$G$33,$G$53,$G$73,$G$93,$G$112,$G$131,$G$150,$G$169,$G$188,$G$207,$G$227,$G$246,$G$266,$G$286,$G$306,$G$325)</f>
        <v>346334.49073948187</v>
      </c>
      <c r="J325" s="143" t="str">
        <f>IF($K323=$C325,"Intt OK","Intt CHECK IT")</f>
        <v>Intt OK</v>
      </c>
      <c r="K325" s="15"/>
    </row>
    <row r="326" spans="1:11" s="1" customFormat="1" ht="12.75" customHeight="1" x14ac:dyDescent="0.25">
      <c r="G326" s="28"/>
      <c r="H326" s="28"/>
      <c r="I326" s="135" t="str">
        <f>IF($I325=$G330,"OK","CHECK IT")</f>
        <v>OK</v>
      </c>
      <c r="J326" s="2"/>
      <c r="K326" s="28"/>
    </row>
    <row r="327" spans="1:11" s="1" customFormat="1" ht="12.75" customHeight="1" x14ac:dyDescent="0.25">
      <c r="A327" s="2"/>
      <c r="B327" s="455" t="s">
        <v>2</v>
      </c>
      <c r="C327" s="456"/>
      <c r="D327" s="457"/>
      <c r="E327" s="455" t="s">
        <v>3</v>
      </c>
      <c r="F327" s="457"/>
      <c r="G327" s="66" t="s">
        <v>4</v>
      </c>
      <c r="H327" s="136" t="s">
        <v>53</v>
      </c>
      <c r="I327" s="31"/>
      <c r="J327" s="2"/>
      <c r="K327" s="28"/>
    </row>
    <row r="328" spans="1:11" s="1" customFormat="1" ht="12.75" customHeight="1" x14ac:dyDescent="0.25">
      <c r="A328" s="2"/>
      <c r="B328" s="458" t="s">
        <v>62</v>
      </c>
      <c r="C328" s="459"/>
      <c r="D328" s="460"/>
      <c r="E328" s="458" t="s">
        <v>63</v>
      </c>
      <c r="F328" s="460"/>
      <c r="G328" s="67" t="s">
        <v>64</v>
      </c>
      <c r="H328" s="70" t="s">
        <v>45</v>
      </c>
      <c r="I328" s="45"/>
      <c r="J328" s="2"/>
      <c r="K328" s="28"/>
    </row>
    <row r="329" spans="1:11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68" t="s">
        <v>14</v>
      </c>
      <c r="H329" s="66" t="s">
        <v>15</v>
      </c>
      <c r="I329" s="3" t="s">
        <v>16</v>
      </c>
      <c r="J329" s="2"/>
      <c r="K329" s="28"/>
    </row>
    <row r="330" spans="1:11" s="1" customFormat="1" ht="12.75" customHeight="1" x14ac:dyDescent="0.25">
      <c r="A330" s="2"/>
      <c r="B330" s="2" t="s">
        <v>27</v>
      </c>
      <c r="C330" s="6">
        <v>45791</v>
      </c>
      <c r="D330" s="6">
        <v>6500</v>
      </c>
      <c r="E330" s="6">
        <f t="shared" ref="E330:E341" si="76">$C330*8.33%</f>
        <v>3814.3903</v>
      </c>
      <c r="F330" s="6">
        <v>541</v>
      </c>
      <c r="G330" s="15">
        <f>$G$14+$G$33+$G$53+$G$73+$G$93+$G$112+$G$131+$G$150+$G$169+$G$188+$G$207+$G$227+$G$246+$G$266+$G$286+$G$306+$G$325</f>
        <v>346334.49073948187</v>
      </c>
      <c r="H330" s="15">
        <f t="shared" ref="H330:H341" si="77">E330-F330</f>
        <v>3273.3903</v>
      </c>
      <c r="I330" s="31"/>
      <c r="J330" s="16"/>
      <c r="K330" s="15">
        <f>(G330)*($H$328/12)</f>
        <v>2453.2026427379969</v>
      </c>
    </row>
    <row r="331" spans="1:11" s="1" customFormat="1" ht="12.75" customHeight="1" x14ac:dyDescent="0.25">
      <c r="A331" s="2"/>
      <c r="B331" s="2" t="s">
        <v>28</v>
      </c>
      <c r="C331" s="6">
        <v>45791</v>
      </c>
      <c r="D331" s="6">
        <v>6500</v>
      </c>
      <c r="E331" s="6">
        <f t="shared" si="76"/>
        <v>3814.3903</v>
      </c>
      <c r="F331" s="6">
        <v>541</v>
      </c>
      <c r="G331" s="15">
        <f t="shared" ref="G331:G341" si="78">$G330+$H330</f>
        <v>349607.8810394819</v>
      </c>
      <c r="H331" s="15">
        <f t="shared" si="77"/>
        <v>3273.3903</v>
      </c>
      <c r="I331" s="31"/>
      <c r="J331" s="16"/>
      <c r="K331" s="15">
        <f t="shared" ref="K331:K341" si="79">(G331)*($H$328/12)</f>
        <v>2476.3891573629971</v>
      </c>
    </row>
    <row r="332" spans="1:11" s="1" customFormat="1" ht="12.75" customHeight="1" x14ac:dyDescent="0.25">
      <c r="A332" s="2"/>
      <c r="B332" s="2" t="s">
        <v>29</v>
      </c>
      <c r="C332" s="6">
        <v>45791</v>
      </c>
      <c r="D332" s="6">
        <v>6500</v>
      </c>
      <c r="E332" s="6">
        <f t="shared" si="76"/>
        <v>3814.3903</v>
      </c>
      <c r="F332" s="6">
        <v>541</v>
      </c>
      <c r="G332" s="15">
        <f t="shared" si="78"/>
        <v>352881.27133948193</v>
      </c>
      <c r="H332" s="15">
        <f t="shared" si="77"/>
        <v>3273.3903</v>
      </c>
      <c r="I332" s="31"/>
      <c r="J332" s="16"/>
      <c r="K332" s="15">
        <f t="shared" si="79"/>
        <v>2499.5756719879973</v>
      </c>
    </row>
    <row r="333" spans="1:11" s="1" customFormat="1" ht="12.75" customHeight="1" x14ac:dyDescent="0.25">
      <c r="A333" s="2"/>
      <c r="B333" s="2" t="s">
        <v>30</v>
      </c>
      <c r="C333" s="6">
        <v>45791</v>
      </c>
      <c r="D333" s="6">
        <v>6500</v>
      </c>
      <c r="E333" s="6">
        <f t="shared" si="76"/>
        <v>3814.3903</v>
      </c>
      <c r="F333" s="6">
        <v>541</v>
      </c>
      <c r="G333" s="15">
        <f t="shared" si="78"/>
        <v>356154.66163948196</v>
      </c>
      <c r="H333" s="15">
        <f t="shared" si="77"/>
        <v>3273.3903</v>
      </c>
      <c r="I333" s="31"/>
      <c r="J333" s="16"/>
      <c r="K333" s="15">
        <f t="shared" si="79"/>
        <v>2522.7621866129975</v>
      </c>
    </row>
    <row r="334" spans="1:11" s="1" customFormat="1" ht="12.75" customHeight="1" x14ac:dyDescent="0.25">
      <c r="A334" s="2"/>
      <c r="B334" s="2" t="s">
        <v>31</v>
      </c>
      <c r="C334" s="6">
        <v>47168</v>
      </c>
      <c r="D334" s="6">
        <v>6500</v>
      </c>
      <c r="E334" s="6">
        <f t="shared" si="76"/>
        <v>3929.0944</v>
      </c>
      <c r="F334" s="6">
        <v>541</v>
      </c>
      <c r="G334" s="15">
        <f t="shared" si="78"/>
        <v>359428.05193948199</v>
      </c>
      <c r="H334" s="15">
        <f t="shared" si="77"/>
        <v>3388.0944</v>
      </c>
      <c r="I334" s="31"/>
      <c r="J334" s="16"/>
      <c r="K334" s="15">
        <f t="shared" si="79"/>
        <v>2545.9487012379977</v>
      </c>
    </row>
    <row r="335" spans="1:11" s="1" customFormat="1" ht="12.75" customHeight="1" x14ac:dyDescent="0.25">
      <c r="A335" s="2"/>
      <c r="B335" s="2" t="s">
        <v>32</v>
      </c>
      <c r="C335" s="6">
        <v>47168</v>
      </c>
      <c r="D335" s="6">
        <v>6500</v>
      </c>
      <c r="E335" s="6">
        <f t="shared" si="76"/>
        <v>3929.0944</v>
      </c>
      <c r="F335" s="6">
        <v>541</v>
      </c>
      <c r="G335" s="15">
        <f t="shared" si="78"/>
        <v>362816.14633948199</v>
      </c>
      <c r="H335" s="15">
        <f t="shared" si="77"/>
        <v>3388.0944</v>
      </c>
      <c r="I335" s="31"/>
      <c r="J335" s="16"/>
      <c r="K335" s="15">
        <f t="shared" si="79"/>
        <v>2569.9477032379978</v>
      </c>
    </row>
    <row r="336" spans="1:11" s="1" customFormat="1" ht="12.75" customHeight="1" x14ac:dyDescent="0.25">
      <c r="A336" s="2"/>
      <c r="B336" s="2" t="s">
        <v>33</v>
      </c>
      <c r="C336" s="6">
        <v>47168</v>
      </c>
      <c r="D336" s="6">
        <v>6500</v>
      </c>
      <c r="E336" s="6">
        <f t="shared" si="76"/>
        <v>3929.0944</v>
      </c>
      <c r="F336" s="6">
        <v>541</v>
      </c>
      <c r="G336" s="15">
        <f t="shared" si="78"/>
        <v>366204.24073948199</v>
      </c>
      <c r="H336" s="15">
        <f t="shared" si="77"/>
        <v>3388.0944</v>
      </c>
      <c r="I336" s="31"/>
      <c r="J336" s="16"/>
      <c r="K336" s="15">
        <f t="shared" si="79"/>
        <v>2593.9467052379978</v>
      </c>
    </row>
    <row r="337" spans="1:11" s="1" customFormat="1" ht="12.75" customHeight="1" x14ac:dyDescent="0.25">
      <c r="A337" s="2"/>
      <c r="B337" s="2" t="s">
        <v>17</v>
      </c>
      <c r="C337" s="6">
        <v>47168</v>
      </c>
      <c r="D337" s="6">
        <v>6500</v>
      </c>
      <c r="E337" s="6">
        <f t="shared" si="76"/>
        <v>3929.0944</v>
      </c>
      <c r="F337" s="6">
        <v>541</v>
      </c>
      <c r="G337" s="15">
        <f t="shared" si="78"/>
        <v>369592.33513948199</v>
      </c>
      <c r="H337" s="15">
        <f t="shared" si="77"/>
        <v>3388.0944</v>
      </c>
      <c r="I337" s="31"/>
      <c r="J337" s="16"/>
      <c r="K337" s="15">
        <f t="shared" si="79"/>
        <v>2617.9457072379978</v>
      </c>
    </row>
    <row r="338" spans="1:11" s="1" customFormat="1" ht="12.75" customHeight="1" x14ac:dyDescent="0.25">
      <c r="A338" s="2"/>
      <c r="B338" s="2" t="s">
        <v>18</v>
      </c>
      <c r="C338" s="6">
        <v>47168</v>
      </c>
      <c r="D338" s="6">
        <v>6500</v>
      </c>
      <c r="E338" s="6">
        <f t="shared" si="76"/>
        <v>3929.0944</v>
      </c>
      <c r="F338" s="6">
        <v>541</v>
      </c>
      <c r="G338" s="15">
        <f t="shared" si="78"/>
        <v>372980.42953948199</v>
      </c>
      <c r="H338" s="15">
        <f t="shared" si="77"/>
        <v>3388.0944</v>
      </c>
      <c r="I338" s="31"/>
      <c r="J338" s="16"/>
      <c r="K338" s="15">
        <f t="shared" si="79"/>
        <v>2641.9447092379978</v>
      </c>
    </row>
    <row r="339" spans="1:11" s="1" customFormat="1" ht="12.75" customHeight="1" x14ac:dyDescent="0.25">
      <c r="A339" s="2"/>
      <c r="B339" s="2" t="s">
        <v>19</v>
      </c>
      <c r="C339" s="6">
        <v>47168</v>
      </c>
      <c r="D339" s="6">
        <v>6500</v>
      </c>
      <c r="E339" s="6">
        <f t="shared" si="76"/>
        <v>3929.0944</v>
      </c>
      <c r="F339" s="6">
        <v>541</v>
      </c>
      <c r="G339" s="15">
        <f t="shared" si="78"/>
        <v>376368.52393948199</v>
      </c>
      <c r="H339" s="15">
        <f t="shared" si="77"/>
        <v>3388.0944</v>
      </c>
      <c r="I339" s="31"/>
      <c r="J339" s="16"/>
      <c r="K339" s="15">
        <f t="shared" si="79"/>
        <v>2665.9437112379978</v>
      </c>
    </row>
    <row r="340" spans="1:11" s="1" customFormat="1" ht="12.75" customHeight="1" x14ac:dyDescent="0.25">
      <c r="A340" s="2"/>
      <c r="B340" s="2" t="s">
        <v>20</v>
      </c>
      <c r="C340" s="6">
        <v>49446</v>
      </c>
      <c r="D340" s="6">
        <v>6500</v>
      </c>
      <c r="E340" s="6">
        <f t="shared" si="76"/>
        <v>4118.8518000000004</v>
      </c>
      <c r="F340" s="6">
        <v>541</v>
      </c>
      <c r="G340" s="15">
        <f t="shared" si="78"/>
        <v>379756.618339482</v>
      </c>
      <c r="H340" s="15">
        <f t="shared" si="77"/>
        <v>3577.8518000000004</v>
      </c>
      <c r="I340" s="31"/>
      <c r="J340" s="16"/>
      <c r="K340" s="15">
        <f t="shared" si="79"/>
        <v>2689.9427132379979</v>
      </c>
    </row>
    <row r="341" spans="1:11" s="1" customFormat="1" ht="12.75" customHeight="1" x14ac:dyDescent="0.25">
      <c r="A341" s="2"/>
      <c r="B341" s="2" t="s">
        <v>21</v>
      </c>
      <c r="C341" s="6">
        <v>0</v>
      </c>
      <c r="D341" s="6">
        <v>0</v>
      </c>
      <c r="E341" s="6">
        <f t="shared" si="76"/>
        <v>0</v>
      </c>
      <c r="F341" s="6">
        <v>0</v>
      </c>
      <c r="G341" s="15">
        <f t="shared" si="78"/>
        <v>383334.470139482</v>
      </c>
      <c r="H341" s="15">
        <f t="shared" si="77"/>
        <v>0</v>
      </c>
      <c r="I341" s="31"/>
      <c r="J341" s="16"/>
      <c r="K341" s="15">
        <f t="shared" si="79"/>
        <v>2715.2858301546644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515618</v>
      </c>
      <c r="D342" s="9" t="s">
        <v>23</v>
      </c>
      <c r="E342" s="8">
        <f>SUM(E330:E341)</f>
        <v>42950.979400000011</v>
      </c>
      <c r="F342" s="8">
        <f>SUM(F330:F341)</f>
        <v>5951</v>
      </c>
      <c r="G342" s="30">
        <f>SUM(G330:G341)</f>
        <v>4375459.1208737837</v>
      </c>
      <c r="H342" s="30">
        <f>SUM(H330:H341)</f>
        <v>36999.979400000011</v>
      </c>
      <c r="I342" s="38">
        <f>H328/12</f>
        <v>7.0833333333333338E-3</v>
      </c>
      <c r="J342" s="23"/>
      <c r="K342" s="30">
        <f>SUM(K330:K341)</f>
        <v>30992.835439522638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15"/>
      <c r="H343" s="15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30992.835439522638</v>
      </c>
      <c r="D344" s="2"/>
      <c r="E344" s="2"/>
      <c r="F344" s="2" t="s">
        <v>25</v>
      </c>
      <c r="G344" s="73">
        <f>$C344+$H342</f>
        <v>67992.814839522645</v>
      </c>
      <c r="H344" s="15"/>
      <c r="I344" s="15">
        <f>SUM($G$14,$G$33,$G$53,$G$73,$G$93,$G$112,$G$131,$G$150,$G$169,$G$188,$G$207,$G$227,$G$246,$G$266,$G$286,$G$306,$G$325,$G$344)</f>
        <v>414327.30557900452</v>
      </c>
      <c r="J344" s="143" t="str">
        <f>IF(K$342=C$344,"Intt OK","Intt CHECK IT")</f>
        <v>Intt OK</v>
      </c>
      <c r="K344" s="15"/>
    </row>
    <row r="345" spans="1:11" s="1" customFormat="1" ht="12.75" customHeight="1" x14ac:dyDescent="0.25">
      <c r="G345" s="28"/>
      <c r="H345" s="28"/>
      <c r="I345" s="135" t="str">
        <f>IF($I344=$G349,"OK","CHECK IT")</f>
        <v>OK</v>
      </c>
      <c r="J345" s="2"/>
      <c r="K345" s="28"/>
    </row>
    <row r="346" spans="1:11" s="1" customFormat="1" ht="12.75" customHeight="1" x14ac:dyDescent="0.25">
      <c r="A346" s="2"/>
      <c r="B346" s="455" t="s">
        <v>2</v>
      </c>
      <c r="C346" s="456"/>
      <c r="D346" s="457"/>
      <c r="E346" s="455" t="s">
        <v>3</v>
      </c>
      <c r="F346" s="457"/>
      <c r="G346" s="66" t="s">
        <v>4</v>
      </c>
      <c r="H346" s="136" t="s">
        <v>55</v>
      </c>
      <c r="I346" s="31"/>
      <c r="J346" s="2"/>
      <c r="K346" s="28"/>
    </row>
    <row r="347" spans="1:11" s="1" customFormat="1" ht="12.75" customHeight="1" x14ac:dyDescent="0.25">
      <c r="A347" s="2"/>
      <c r="B347" s="458" t="s">
        <v>62</v>
      </c>
      <c r="C347" s="459"/>
      <c r="D347" s="460"/>
      <c r="E347" s="458" t="s">
        <v>63</v>
      </c>
      <c r="F347" s="460"/>
      <c r="G347" s="67" t="s">
        <v>64</v>
      </c>
      <c r="H347" s="70" t="s">
        <v>56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68" t="s">
        <v>14</v>
      </c>
      <c r="H348" s="66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0</v>
      </c>
      <c r="D349" s="6">
        <v>0</v>
      </c>
      <c r="E349" s="6">
        <f t="shared" ref="E349:E361" si="80">$C349*8.33%</f>
        <v>0</v>
      </c>
      <c r="F349" s="6">
        <v>0</v>
      </c>
      <c r="G349" s="15">
        <f>$G$14+$G$33+$G$53+$G$73+$G$93+$G$112+$G$131+$G$150+$G$169+$G$188+$G$207+$G$227+$G$246+$G$266+$G$286+$G$306+$G$325+$G$344</f>
        <v>414327.30557900452</v>
      </c>
      <c r="H349" s="15">
        <f t="shared" ref="H349:H361" si="81">E349-F349</f>
        <v>0</v>
      </c>
      <c r="I349" s="31"/>
      <c r="J349" s="16"/>
      <c r="K349" s="15">
        <f>(G349)*($H$347/12)</f>
        <v>3021.1366031802409</v>
      </c>
    </row>
    <row r="350" spans="1:11" s="1" customFormat="1" ht="12.75" customHeight="1" x14ac:dyDescent="0.25">
      <c r="A350" s="2"/>
      <c r="B350" s="194" t="s">
        <v>119</v>
      </c>
      <c r="C350" s="6">
        <v>0</v>
      </c>
      <c r="D350" s="6">
        <v>0</v>
      </c>
      <c r="E350" s="6">
        <f t="shared" si="80"/>
        <v>0</v>
      </c>
      <c r="F350" s="6">
        <v>0</v>
      </c>
      <c r="G350" s="15">
        <f t="shared" ref="G350:G351" si="82">$G349+$H349</f>
        <v>414327.30557900452</v>
      </c>
      <c r="H350" s="15">
        <f t="shared" si="81"/>
        <v>0</v>
      </c>
      <c r="I350" s="31"/>
      <c r="J350" s="16"/>
      <c r="K350" s="15">
        <f>(G350)*($H$347/12)</f>
        <v>3021.1366031802409</v>
      </c>
    </row>
    <row r="351" spans="1:11" s="1" customFormat="1" ht="12.75" customHeight="1" x14ac:dyDescent="0.25">
      <c r="A351" s="2"/>
      <c r="B351" s="2" t="s">
        <v>28</v>
      </c>
      <c r="C351" s="6">
        <v>0</v>
      </c>
      <c r="D351" s="6">
        <v>0</v>
      </c>
      <c r="E351" s="6">
        <f t="shared" si="80"/>
        <v>0</v>
      </c>
      <c r="F351" s="6">
        <v>0</v>
      </c>
      <c r="G351" s="15">
        <f t="shared" si="82"/>
        <v>414327.30557900452</v>
      </c>
      <c r="H351" s="15">
        <f t="shared" si="81"/>
        <v>0</v>
      </c>
      <c r="I351" s="31"/>
      <c r="J351" s="16"/>
      <c r="K351" s="15">
        <f t="shared" ref="K351:K361" si="83">(G351)*($H$347/12)</f>
        <v>3021.1366031802409</v>
      </c>
    </row>
    <row r="352" spans="1:11" s="1" customFormat="1" ht="12.75" customHeight="1" x14ac:dyDescent="0.25">
      <c r="A352" s="2"/>
      <c r="B352" s="2" t="s">
        <v>29</v>
      </c>
      <c r="C352" s="6">
        <v>0</v>
      </c>
      <c r="D352" s="6">
        <v>0</v>
      </c>
      <c r="E352" s="6">
        <f t="shared" si="80"/>
        <v>0</v>
      </c>
      <c r="F352" s="6">
        <v>0</v>
      </c>
      <c r="G352" s="15">
        <f t="shared" ref="G352:G361" si="84">$G351+$H351</f>
        <v>414327.30557900452</v>
      </c>
      <c r="H352" s="15">
        <f t="shared" si="81"/>
        <v>0</v>
      </c>
      <c r="I352" s="31"/>
      <c r="J352" s="16"/>
      <c r="K352" s="15">
        <f t="shared" si="83"/>
        <v>3021.1366031802409</v>
      </c>
    </row>
    <row r="353" spans="1:11" s="1" customFormat="1" ht="12.75" customHeight="1" x14ac:dyDescent="0.25">
      <c r="A353" s="2"/>
      <c r="B353" s="2" t="s">
        <v>30</v>
      </c>
      <c r="C353" s="6">
        <v>0</v>
      </c>
      <c r="D353" s="6">
        <v>0</v>
      </c>
      <c r="E353" s="6">
        <f t="shared" si="80"/>
        <v>0</v>
      </c>
      <c r="F353" s="6">
        <v>0</v>
      </c>
      <c r="G353" s="15">
        <f t="shared" si="84"/>
        <v>414327.30557900452</v>
      </c>
      <c r="H353" s="15">
        <f t="shared" si="81"/>
        <v>0</v>
      </c>
      <c r="I353" s="31"/>
      <c r="J353" s="16"/>
      <c r="K353" s="15">
        <f t="shared" si="83"/>
        <v>3021.1366031802409</v>
      </c>
    </row>
    <row r="354" spans="1:11" s="1" customFormat="1" ht="12.75" customHeight="1" x14ac:dyDescent="0.25">
      <c r="A354" s="2"/>
      <c r="B354" s="2" t="s">
        <v>31</v>
      </c>
      <c r="C354" s="6">
        <v>0</v>
      </c>
      <c r="D354" s="6">
        <v>0</v>
      </c>
      <c r="E354" s="6">
        <f t="shared" si="80"/>
        <v>0</v>
      </c>
      <c r="F354" s="6">
        <v>0</v>
      </c>
      <c r="G354" s="15">
        <f t="shared" si="84"/>
        <v>414327.30557900452</v>
      </c>
      <c r="H354" s="15">
        <f t="shared" si="81"/>
        <v>0</v>
      </c>
      <c r="I354" s="31"/>
      <c r="J354" s="16"/>
      <c r="K354" s="15">
        <f t="shared" si="83"/>
        <v>3021.1366031802409</v>
      </c>
    </row>
    <row r="355" spans="1:11" s="1" customFormat="1" ht="12.75" customHeight="1" x14ac:dyDescent="0.25">
      <c r="A355" s="2"/>
      <c r="B355" s="2" t="s">
        <v>32</v>
      </c>
      <c r="C355" s="6">
        <v>0</v>
      </c>
      <c r="D355" s="6">
        <v>0</v>
      </c>
      <c r="E355" s="6">
        <f t="shared" si="80"/>
        <v>0</v>
      </c>
      <c r="F355" s="6">
        <v>0</v>
      </c>
      <c r="G355" s="15">
        <f t="shared" si="84"/>
        <v>414327.30557900452</v>
      </c>
      <c r="H355" s="15">
        <f t="shared" si="81"/>
        <v>0</v>
      </c>
      <c r="I355" s="31"/>
      <c r="J355" s="16"/>
      <c r="K355" s="15">
        <f t="shared" si="83"/>
        <v>3021.1366031802409</v>
      </c>
    </row>
    <row r="356" spans="1:11" s="1" customFormat="1" ht="12.75" customHeight="1" x14ac:dyDescent="0.25">
      <c r="A356" s="2"/>
      <c r="B356" s="2" t="s">
        <v>33</v>
      </c>
      <c r="C356" s="6">
        <v>0</v>
      </c>
      <c r="D356" s="6">
        <v>0</v>
      </c>
      <c r="E356" s="6">
        <f t="shared" si="80"/>
        <v>0</v>
      </c>
      <c r="F356" s="6">
        <v>0</v>
      </c>
      <c r="G356" s="15">
        <f t="shared" si="84"/>
        <v>414327.30557900452</v>
      </c>
      <c r="H356" s="15">
        <f t="shared" si="81"/>
        <v>0</v>
      </c>
      <c r="I356" s="31"/>
      <c r="J356" s="16"/>
      <c r="K356" s="15">
        <f t="shared" si="83"/>
        <v>3021.1366031802409</v>
      </c>
    </row>
    <row r="357" spans="1:11" s="1" customFormat="1" ht="12.75" customHeight="1" x14ac:dyDescent="0.25">
      <c r="A357" s="2"/>
      <c r="B357" s="2" t="s">
        <v>17</v>
      </c>
      <c r="C357" s="6">
        <v>0</v>
      </c>
      <c r="D357" s="6">
        <v>0</v>
      </c>
      <c r="E357" s="6">
        <f t="shared" si="80"/>
        <v>0</v>
      </c>
      <c r="F357" s="6">
        <v>0</v>
      </c>
      <c r="G357" s="15">
        <f t="shared" si="84"/>
        <v>414327.30557900452</v>
      </c>
      <c r="H357" s="15">
        <f t="shared" si="81"/>
        <v>0</v>
      </c>
      <c r="I357" s="31"/>
      <c r="J357" s="16"/>
      <c r="K357" s="15">
        <f t="shared" si="83"/>
        <v>3021.1366031802409</v>
      </c>
    </row>
    <row r="358" spans="1:11" s="1" customFormat="1" ht="12.75" customHeight="1" x14ac:dyDescent="0.25">
      <c r="A358" s="2"/>
      <c r="B358" s="2" t="s">
        <v>18</v>
      </c>
      <c r="C358" s="6">
        <v>0</v>
      </c>
      <c r="D358" s="6">
        <v>0</v>
      </c>
      <c r="E358" s="6">
        <f t="shared" si="80"/>
        <v>0</v>
      </c>
      <c r="F358" s="6">
        <v>0</v>
      </c>
      <c r="G358" s="15">
        <f t="shared" si="84"/>
        <v>414327.30557900452</v>
      </c>
      <c r="H358" s="15">
        <f t="shared" si="81"/>
        <v>0</v>
      </c>
      <c r="I358" s="31"/>
      <c r="J358" s="16"/>
      <c r="K358" s="15">
        <f t="shared" si="83"/>
        <v>3021.1366031802409</v>
      </c>
    </row>
    <row r="359" spans="1:11" s="1" customFormat="1" ht="12.75" customHeight="1" x14ac:dyDescent="0.25">
      <c r="A359" s="2"/>
      <c r="B359" s="2" t="s">
        <v>19</v>
      </c>
      <c r="C359" s="6">
        <v>0</v>
      </c>
      <c r="D359" s="6">
        <v>0</v>
      </c>
      <c r="E359" s="6">
        <f t="shared" si="80"/>
        <v>0</v>
      </c>
      <c r="F359" s="6">
        <v>0</v>
      </c>
      <c r="G359" s="15">
        <f t="shared" si="84"/>
        <v>414327.30557900452</v>
      </c>
      <c r="H359" s="15">
        <f t="shared" si="81"/>
        <v>0</v>
      </c>
      <c r="I359" s="31"/>
      <c r="J359" s="16"/>
      <c r="K359" s="15">
        <f t="shared" si="83"/>
        <v>3021.1366031802409</v>
      </c>
    </row>
    <row r="360" spans="1:11" s="1" customFormat="1" ht="12.75" customHeight="1" x14ac:dyDescent="0.25">
      <c r="A360" s="2"/>
      <c r="B360" s="2" t="s">
        <v>20</v>
      </c>
      <c r="C360" s="6">
        <v>0</v>
      </c>
      <c r="D360" s="6">
        <v>0</v>
      </c>
      <c r="E360" s="6">
        <f t="shared" si="80"/>
        <v>0</v>
      </c>
      <c r="F360" s="6">
        <v>0</v>
      </c>
      <c r="G360" s="15">
        <f t="shared" si="84"/>
        <v>414327.30557900452</v>
      </c>
      <c r="H360" s="15">
        <f t="shared" si="81"/>
        <v>0</v>
      </c>
      <c r="I360" s="31"/>
      <c r="J360" s="16"/>
      <c r="K360" s="15">
        <f t="shared" si="83"/>
        <v>3021.1366031802409</v>
      </c>
    </row>
    <row r="361" spans="1:11" s="1" customFormat="1" ht="12.75" customHeight="1" x14ac:dyDescent="0.25">
      <c r="A361" s="2"/>
      <c r="B361" s="2" t="s">
        <v>21</v>
      </c>
      <c r="C361" s="6">
        <v>0</v>
      </c>
      <c r="D361" s="6">
        <v>0</v>
      </c>
      <c r="E361" s="6">
        <f t="shared" si="80"/>
        <v>0</v>
      </c>
      <c r="F361" s="6">
        <v>0</v>
      </c>
      <c r="G361" s="15">
        <f t="shared" si="84"/>
        <v>414327.30557900452</v>
      </c>
      <c r="H361" s="15">
        <f t="shared" si="81"/>
        <v>0</v>
      </c>
      <c r="I361" s="41"/>
      <c r="J361" s="16"/>
      <c r="K361" s="15">
        <f t="shared" si="83"/>
        <v>3021.1366031802409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0</v>
      </c>
      <c r="D362" s="9" t="s">
        <v>23</v>
      </c>
      <c r="E362" s="8">
        <f>SUM(E349:E361)</f>
        <v>0</v>
      </c>
      <c r="F362" s="8">
        <f>SUM(F349:F361)</f>
        <v>0</v>
      </c>
      <c r="G362" s="30">
        <f>SUM(G349:G361)</f>
        <v>5386254.9725270588</v>
      </c>
      <c r="H362" s="30">
        <f>SUM(H349:H361)</f>
        <v>0</v>
      </c>
      <c r="I362" s="38">
        <f>H347/12</f>
        <v>7.2916666666666659E-3</v>
      </c>
      <c r="J362" s="23"/>
      <c r="K362" s="30">
        <f>SUM(K349:K361)</f>
        <v>39274.775841343122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73">
        <f>G362*I362</f>
        <v>39274.775841343137</v>
      </c>
      <c r="D364" s="2"/>
      <c r="E364" s="2"/>
      <c r="F364" s="2" t="s">
        <v>25</v>
      </c>
      <c r="G364" s="73">
        <f>$C364+$H362</f>
        <v>39274.775841343137</v>
      </c>
      <c r="H364" s="15"/>
      <c r="I364" s="15">
        <f>SUM($G$14,$G$33,$G$53,$G$73,$G$93,$G$112,$G$131,$G$150,$G$169,$G$188,$G$207,$G$227,$G$246,$G$266,$G$286,$G$306,$G$325,$G$344,$G$364)</f>
        <v>453602.08142034768</v>
      </c>
      <c r="J364" s="143" t="str">
        <f>IF(K$362=C$364,"Intt OK","CHECK IT")</f>
        <v>Intt OK</v>
      </c>
      <c r="K364" s="15"/>
    </row>
    <row r="365" spans="1:11" s="1" customFormat="1" ht="12.75" customHeight="1" x14ac:dyDescent="0.25">
      <c r="G365" s="28"/>
      <c r="H365" s="28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55" t="s">
        <v>2</v>
      </c>
      <c r="C366" s="456"/>
      <c r="D366" s="457"/>
      <c r="E366" s="455" t="s">
        <v>3</v>
      </c>
      <c r="F366" s="457"/>
      <c r="G366" s="66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58" t="s">
        <v>62</v>
      </c>
      <c r="C367" s="459"/>
      <c r="D367" s="460"/>
      <c r="E367" s="458" t="s">
        <v>63</v>
      </c>
      <c r="F367" s="460"/>
      <c r="G367" s="67" t="s">
        <v>64</v>
      </c>
      <c r="H367" s="56">
        <v>8.7499999999999994E-2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68" t="s">
        <v>14</v>
      </c>
      <c r="H368" s="66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0</v>
      </c>
      <c r="D369" s="6">
        <f t="shared" ref="D369:E378" si="85">$C369*8.33%</f>
        <v>0</v>
      </c>
      <c r="E369" s="6">
        <f t="shared" si="85"/>
        <v>0</v>
      </c>
      <c r="F369" s="6">
        <v>0</v>
      </c>
      <c r="G369" s="15">
        <f>$G$14+$G$33+$G$53+$G$73+$G$93+$G$112+$G$131+$G$150+$G$169+$G$188+$G$207+$G$227+$G$246+$G$266+$G$286+$G$306+$G$325+$G$344+$G$364</f>
        <v>453602.08142034768</v>
      </c>
      <c r="H369" s="15">
        <f t="shared" ref="H369:H378" si="86">E369-F369</f>
        <v>0</v>
      </c>
      <c r="I369" s="31"/>
      <c r="J369" s="16"/>
      <c r="K369" s="15">
        <f t="shared" ref="K369:K378" si="87">(G369)*($H$367/12)</f>
        <v>3307.5151770233683</v>
      </c>
    </row>
    <row r="370" spans="1:11" s="1" customFormat="1" ht="12.75" customHeight="1" x14ac:dyDescent="0.25">
      <c r="A370" s="2"/>
      <c r="B370" s="2" t="s">
        <v>28</v>
      </c>
      <c r="C370" s="6">
        <v>0</v>
      </c>
      <c r="D370" s="6">
        <f t="shared" si="85"/>
        <v>0</v>
      </c>
      <c r="E370" s="6">
        <f t="shared" si="85"/>
        <v>0</v>
      </c>
      <c r="F370" s="6">
        <v>0</v>
      </c>
      <c r="G370" s="15">
        <f t="shared" ref="G370:G378" si="88">$G369+$H369</f>
        <v>453602.08142034768</v>
      </c>
      <c r="H370" s="15">
        <f t="shared" si="86"/>
        <v>0</v>
      </c>
      <c r="I370" s="31"/>
      <c r="J370" s="16"/>
      <c r="K370" s="15">
        <f t="shared" si="87"/>
        <v>3307.5151770233683</v>
      </c>
    </row>
    <row r="371" spans="1:11" s="1" customFormat="1" ht="12.75" customHeight="1" x14ac:dyDescent="0.25">
      <c r="A371" s="2"/>
      <c r="B371" s="2" t="s">
        <v>29</v>
      </c>
      <c r="C371" s="6">
        <v>0</v>
      </c>
      <c r="D371" s="6">
        <f t="shared" si="85"/>
        <v>0</v>
      </c>
      <c r="E371" s="6">
        <f t="shared" si="85"/>
        <v>0</v>
      </c>
      <c r="F371" s="6">
        <v>0</v>
      </c>
      <c r="G371" s="15">
        <f t="shared" si="88"/>
        <v>453602.08142034768</v>
      </c>
      <c r="H371" s="15">
        <f t="shared" si="86"/>
        <v>0</v>
      </c>
      <c r="I371" s="31"/>
      <c r="J371" s="16"/>
      <c r="K371" s="15">
        <f t="shared" si="87"/>
        <v>3307.5151770233683</v>
      </c>
    </row>
    <row r="372" spans="1:11" s="1" customFormat="1" ht="12.75" customHeight="1" x14ac:dyDescent="0.25">
      <c r="A372" s="2"/>
      <c r="B372" s="2" t="s">
        <v>30</v>
      </c>
      <c r="C372" s="6">
        <v>0</v>
      </c>
      <c r="D372" s="6">
        <f t="shared" si="85"/>
        <v>0</v>
      </c>
      <c r="E372" s="6">
        <f t="shared" si="85"/>
        <v>0</v>
      </c>
      <c r="F372" s="6">
        <v>0</v>
      </c>
      <c r="G372" s="15">
        <f t="shared" si="88"/>
        <v>453602.08142034768</v>
      </c>
      <c r="H372" s="15">
        <f t="shared" si="86"/>
        <v>0</v>
      </c>
      <c r="I372" s="31"/>
      <c r="J372" s="16"/>
      <c r="K372" s="15">
        <f t="shared" si="87"/>
        <v>3307.5151770233683</v>
      </c>
    </row>
    <row r="373" spans="1:11" s="1" customFormat="1" ht="12.75" customHeight="1" x14ac:dyDescent="0.25">
      <c r="A373" s="2"/>
      <c r="B373" s="2" t="s">
        <v>31</v>
      </c>
      <c r="C373" s="6">
        <v>0</v>
      </c>
      <c r="D373" s="6">
        <f t="shared" si="85"/>
        <v>0</v>
      </c>
      <c r="E373" s="6">
        <f t="shared" si="85"/>
        <v>0</v>
      </c>
      <c r="F373" s="6">
        <v>0</v>
      </c>
      <c r="G373" s="15">
        <f t="shared" si="88"/>
        <v>453602.08142034768</v>
      </c>
      <c r="H373" s="15">
        <f t="shared" si="86"/>
        <v>0</v>
      </c>
      <c r="I373" s="31"/>
      <c r="J373" s="16"/>
      <c r="K373" s="15">
        <f t="shared" si="87"/>
        <v>3307.5151770233683</v>
      </c>
    </row>
    <row r="374" spans="1:11" s="1" customFormat="1" ht="12.75" customHeight="1" x14ac:dyDescent="0.25">
      <c r="A374" s="2"/>
      <c r="B374" s="2" t="s">
        <v>32</v>
      </c>
      <c r="C374" s="6">
        <v>0</v>
      </c>
      <c r="D374" s="6">
        <f t="shared" si="85"/>
        <v>0</v>
      </c>
      <c r="E374" s="6">
        <f t="shared" si="85"/>
        <v>0</v>
      </c>
      <c r="F374" s="6">
        <v>0</v>
      </c>
      <c r="G374" s="15">
        <f t="shared" si="88"/>
        <v>453602.08142034768</v>
      </c>
      <c r="H374" s="15">
        <f t="shared" si="86"/>
        <v>0</v>
      </c>
      <c r="I374" s="31"/>
      <c r="J374" s="16"/>
      <c r="K374" s="15">
        <f t="shared" si="87"/>
        <v>3307.5151770233683</v>
      </c>
    </row>
    <row r="375" spans="1:11" s="1" customFormat="1" ht="12.75" customHeight="1" x14ac:dyDescent="0.25">
      <c r="A375" s="2"/>
      <c r="B375" s="2" t="s">
        <v>33</v>
      </c>
      <c r="C375" s="6">
        <v>0</v>
      </c>
      <c r="D375" s="6">
        <f t="shared" si="85"/>
        <v>0</v>
      </c>
      <c r="E375" s="6">
        <f t="shared" si="85"/>
        <v>0</v>
      </c>
      <c r="F375" s="6">
        <v>0</v>
      </c>
      <c r="G375" s="15">
        <f t="shared" si="88"/>
        <v>453602.08142034768</v>
      </c>
      <c r="H375" s="15">
        <f t="shared" si="86"/>
        <v>0</v>
      </c>
      <c r="I375" s="31"/>
      <c r="J375" s="16"/>
      <c r="K375" s="15">
        <f t="shared" si="87"/>
        <v>3307.5151770233683</v>
      </c>
    </row>
    <row r="376" spans="1:11" s="1" customFormat="1" ht="12.75" customHeight="1" x14ac:dyDescent="0.25">
      <c r="A376" s="2"/>
      <c r="B376" s="2" t="s">
        <v>17</v>
      </c>
      <c r="C376" s="6">
        <v>0</v>
      </c>
      <c r="D376" s="6">
        <f t="shared" si="85"/>
        <v>0</v>
      </c>
      <c r="E376" s="6">
        <f t="shared" si="85"/>
        <v>0</v>
      </c>
      <c r="F376" s="6">
        <v>0</v>
      </c>
      <c r="G376" s="15">
        <f t="shared" si="88"/>
        <v>453602.08142034768</v>
      </c>
      <c r="H376" s="15">
        <f t="shared" si="86"/>
        <v>0</v>
      </c>
      <c r="I376" s="31"/>
      <c r="J376" s="16"/>
      <c r="K376" s="15">
        <f t="shared" si="87"/>
        <v>3307.5151770233683</v>
      </c>
    </row>
    <row r="377" spans="1:11" s="1" customFormat="1" ht="12.75" customHeight="1" x14ac:dyDescent="0.25">
      <c r="A377" s="2"/>
      <c r="B377" s="2" t="s">
        <v>18</v>
      </c>
      <c r="C377" s="6">
        <v>0</v>
      </c>
      <c r="D377" s="6">
        <f t="shared" si="85"/>
        <v>0</v>
      </c>
      <c r="E377" s="6">
        <f t="shared" si="85"/>
        <v>0</v>
      </c>
      <c r="F377" s="6">
        <v>0</v>
      </c>
      <c r="G377" s="15">
        <f t="shared" si="88"/>
        <v>453602.08142034768</v>
      </c>
      <c r="H377" s="15">
        <f t="shared" si="86"/>
        <v>0</v>
      </c>
      <c r="I377" s="31"/>
      <c r="J377" s="16"/>
      <c r="K377" s="15">
        <f t="shared" si="87"/>
        <v>3307.5151770233683</v>
      </c>
    </row>
    <row r="378" spans="1:11" s="1" customFormat="1" ht="12.75" customHeight="1" x14ac:dyDescent="0.25">
      <c r="A378" s="2"/>
      <c r="B378" s="2" t="s">
        <v>19</v>
      </c>
      <c r="C378" s="6">
        <v>0</v>
      </c>
      <c r="D378" s="6">
        <f t="shared" si="85"/>
        <v>0</v>
      </c>
      <c r="E378" s="6">
        <f t="shared" si="85"/>
        <v>0</v>
      </c>
      <c r="F378" s="6">
        <v>0</v>
      </c>
      <c r="G378" s="15">
        <f t="shared" si="88"/>
        <v>453602.08142034768</v>
      </c>
      <c r="H378" s="15">
        <f t="shared" si="86"/>
        <v>0</v>
      </c>
      <c r="I378" s="31"/>
      <c r="J378" s="16"/>
      <c r="K378" s="15">
        <f t="shared" si="87"/>
        <v>3307.5151770233683</v>
      </c>
    </row>
    <row r="379" spans="1:11" s="1" customFormat="1" ht="12.75" customHeight="1" x14ac:dyDescent="0.25">
      <c r="A379" s="2"/>
      <c r="B379" s="7" t="s">
        <v>22</v>
      </c>
      <c r="C379" s="8">
        <f>SUM(C369:C378)</f>
        <v>0</v>
      </c>
      <c r="D379" s="9" t="s">
        <v>23</v>
      </c>
      <c r="E379" s="8">
        <f>SUM(E369:E378)</f>
        <v>0</v>
      </c>
      <c r="F379" s="8">
        <f>SUM(F369:F378)</f>
        <v>0</v>
      </c>
      <c r="G379" s="30">
        <f>SUM(G369:G378)</f>
        <v>4536020.8142034765</v>
      </c>
      <c r="H379" s="30">
        <f>SUM(H369:H378)</f>
        <v>0</v>
      </c>
      <c r="I379" s="38">
        <f>H367/12</f>
        <v>7.2916666666666659E-3</v>
      </c>
      <c r="J379" s="23"/>
      <c r="K379" s="30">
        <f>SUM(K369:K378)</f>
        <v>33075.151770233686</v>
      </c>
    </row>
    <row r="380" spans="1:11" s="1" customFormat="1" ht="12.75" customHeight="1" x14ac:dyDescent="0.25">
      <c r="A380" s="2"/>
      <c r="B380" s="2"/>
      <c r="C380" s="2"/>
      <c r="D380" s="2"/>
      <c r="E380" s="2"/>
      <c r="F380" s="2"/>
      <c r="G380" s="15"/>
      <c r="H380" s="15"/>
      <c r="I380" s="31"/>
      <c r="J380" s="16"/>
      <c r="K380" s="15"/>
    </row>
    <row r="381" spans="1:11" s="1" customFormat="1" ht="12.75" customHeight="1" x14ac:dyDescent="0.25">
      <c r="A381" s="2"/>
      <c r="B381" s="2" t="s">
        <v>24</v>
      </c>
      <c r="C381" s="73">
        <f>G379*I379</f>
        <v>33075.151770233679</v>
      </c>
      <c r="D381" s="2"/>
      <c r="E381" s="2"/>
      <c r="F381" s="2" t="s">
        <v>25</v>
      </c>
      <c r="G381" s="73">
        <f>$C381+$H379</f>
        <v>33075.151770233679</v>
      </c>
      <c r="H381" s="15"/>
      <c r="I381" s="15">
        <f>SUM($G$14,$G$33,$G$53,$G$73,$G$93,$G$112,$G$131,$G$150,$G$169,$G$188,$G$207,$G$227,$G$246,$G$266,$G$286,$G$306,$G$325,$G$344,$G$364,$G$381)</f>
        <v>486677.23319058138</v>
      </c>
      <c r="J381" s="143" t="str">
        <f>IF($K379=$C381,"Intt OK","Intt CHECK IT")</f>
        <v>Intt OK</v>
      </c>
      <c r="K381" s="15"/>
    </row>
    <row r="382" spans="1:11" ht="12.75" customHeight="1" x14ac:dyDescent="0.25">
      <c r="I382" s="135" t="str">
        <f>IF($I381=$G385,"OK","CHECK IT")</f>
        <v>OK</v>
      </c>
    </row>
    <row r="383" spans="1:11" ht="12.75" customHeight="1" thickBot="1" x14ac:dyDescent="0.3">
      <c r="B383" s="2" t="s">
        <v>61</v>
      </c>
      <c r="C383" s="10">
        <f>G14+G33+G53+G73+G93+G112+G131+G150+G169+G188+G207+G227+G246+G266+G286+G306+G325+G344+G364+G381</f>
        <v>486677.23319058138</v>
      </c>
      <c r="I383" s="74"/>
      <c r="J383" s="2"/>
    </row>
    <row r="384" spans="1:11" s="1" customFormat="1" ht="24" thickBot="1" x14ac:dyDescent="0.3">
      <c r="C384" s="440" t="s">
        <v>191</v>
      </c>
      <c r="D384" s="441"/>
      <c r="E384" s="441"/>
      <c r="F384" s="441"/>
      <c r="G384" s="441"/>
      <c r="H384" s="441"/>
      <c r="I384" s="441"/>
      <c r="J384" s="441"/>
      <c r="K384" s="442"/>
    </row>
    <row r="385" spans="1:11" ht="31.5" thickBot="1" x14ac:dyDescent="0.3">
      <c r="A385" s="142" t="s">
        <v>126</v>
      </c>
      <c r="C385" s="200" t="s">
        <v>63</v>
      </c>
      <c r="D385" s="201" t="s">
        <v>192</v>
      </c>
      <c r="E385" s="204" t="s">
        <v>64</v>
      </c>
      <c r="F385" s="251" t="s">
        <v>120</v>
      </c>
      <c r="G385" s="202">
        <f>SUM(G$14,G$33,G$53,G$73,G$93,G$112,G$131,G$150,G$169,G$188,G$207,G$227,G$246,G$266,G$286,G$306,G$325,G$344,G$364,G$381)</f>
        <v>486677.23319058138</v>
      </c>
      <c r="H385" s="203" t="str">
        <f>IF(AND($C383=$G385),"OK",IF(AND($G385=$I381),"OK","CHECK IT"))</f>
        <v>OK</v>
      </c>
      <c r="I385" s="204"/>
      <c r="J385" s="205"/>
      <c r="K385" s="206"/>
    </row>
    <row r="386" spans="1:11" ht="15.75" x14ac:dyDescent="0.25">
      <c r="A386" s="100"/>
      <c r="C386" s="100"/>
      <c r="D386" s="207" t="s">
        <v>193</v>
      </c>
      <c r="E386" s="244" t="s">
        <v>196</v>
      </c>
      <c r="F386" s="248"/>
      <c r="G386" s="208"/>
      <c r="H386" s="209">
        <f>C383-G385</f>
        <v>0</v>
      </c>
      <c r="I386" s="210"/>
      <c r="J386" s="211"/>
      <c r="K386" s="212"/>
    </row>
    <row r="387" spans="1:11" x14ac:dyDescent="0.25">
      <c r="A387" s="109"/>
      <c r="C387" s="213"/>
      <c r="D387" s="207" t="s">
        <v>194</v>
      </c>
      <c r="E387" s="244" t="s">
        <v>208</v>
      </c>
      <c r="F387" s="252"/>
      <c r="G387" s="207"/>
      <c r="H387" s="214"/>
      <c r="I387" s="215"/>
      <c r="J387" s="211"/>
      <c r="K387" s="212"/>
    </row>
    <row r="388" spans="1:11" ht="36" x14ac:dyDescent="0.25">
      <c r="A388" s="113"/>
      <c r="B388" s="114"/>
      <c r="C388" s="216" t="s">
        <v>166</v>
      </c>
      <c r="D388" s="217"/>
      <c r="E388" s="218" t="s">
        <v>167</v>
      </c>
      <c r="F388" s="218" t="s">
        <v>168</v>
      </c>
      <c r="G388" s="219"/>
      <c r="H388" s="218" t="s">
        <v>169</v>
      </c>
      <c r="I388" s="220"/>
      <c r="J388" s="221"/>
      <c r="K388" s="222" t="s">
        <v>170</v>
      </c>
    </row>
    <row r="389" spans="1:11" ht="15" x14ac:dyDescent="0.25">
      <c r="A389" s="120"/>
      <c r="B389" s="59"/>
      <c r="C389" s="223">
        <f>SUM(C$12,C$31,C$51,C$71,C$91,C$110,C$129,C$148,C$167,C$186,C$205,C$225,C$244,C$264,C$284,C$304,C$323,C$342,C$362,C$379)</f>
        <v>4264821</v>
      </c>
      <c r="D389" s="224"/>
      <c r="E389" s="225">
        <f>SUM(E$12,E$31,E$51,E$71,E$91,E$110,E$129,E$148,E$167,E$186,E$205,E$225,E$244,E$264,E$284,E$304,E$323,E$342,E$362,E$379)</f>
        <v>355259.58930000005</v>
      </c>
      <c r="F389" s="225">
        <f>SUM(F$12,F$31,F$51,F$71,F$91,F$110,F$129,F$148,F$167,F$186,F$205,F$225,F$244,F$264,F$284,F$304,F$323,F$342,F$362,F$379)</f>
        <v>103493</v>
      </c>
      <c r="G389" s="257"/>
      <c r="H389" s="225">
        <f>SUM(H$12,$H$31,H$51,H$71,H$91,H$110,H$129,H$148,H$167,H$186,H$205,H$225,H$244,H$264,H$284,H$304,H$323,H$342,H$362,H$379)</f>
        <v>251766.58930000005</v>
      </c>
      <c r="I389" s="258"/>
      <c r="J389" s="221"/>
      <c r="K389" s="227">
        <f>SUM(K$12,K$31,K$51,K$71,K$91,K$110,K$129,K$148,K$167,K$186,K$205,K$225,K$244,K$264,K$284,K$304,K$323,K$342,K$362,K$379)</f>
        <v>234910.64389058127</v>
      </c>
    </row>
    <row r="390" spans="1:11" ht="15.75" thickBot="1" x14ac:dyDescent="0.3">
      <c r="A390" s="120"/>
      <c r="B390" s="59"/>
      <c r="C390" s="228"/>
      <c r="D390" s="229"/>
      <c r="E390" s="230">
        <f>$C389*8.33%</f>
        <v>355259.58929999999</v>
      </c>
      <c r="F390" s="229"/>
      <c r="G390" s="210"/>
      <c r="H390" s="230">
        <f>$E390-$F389</f>
        <v>251766.58929999999</v>
      </c>
      <c r="I390" s="231"/>
      <c r="J390" s="211"/>
      <c r="K390" s="212"/>
    </row>
    <row r="391" spans="1:11" ht="24" thickBot="1" x14ac:dyDescent="0.3">
      <c r="A391" s="120"/>
      <c r="B391" s="59"/>
      <c r="C391" s="228"/>
      <c r="D391" s="229"/>
      <c r="E391" s="232" t="str">
        <f>IF($E389=$E390,"OK","CHECK IT")</f>
        <v>OK</v>
      </c>
      <c r="F391" s="230"/>
      <c r="G391" s="210"/>
      <c r="H391" s="232" t="str">
        <f>IF($H389=$H390,"OK","CHECK IT")</f>
        <v>OK</v>
      </c>
      <c r="I391" s="215"/>
      <c r="J391" s="211"/>
      <c r="K391" s="212"/>
    </row>
    <row r="392" spans="1:11" ht="27" thickBot="1" x14ac:dyDescent="0.3">
      <c r="A392" s="124"/>
      <c r="B392" s="59"/>
      <c r="C392" s="233"/>
      <c r="D392" s="234"/>
      <c r="E392" s="209">
        <f>$E389-$E390</f>
        <v>0</v>
      </c>
      <c r="F392" s="235"/>
      <c r="G392" s="235"/>
      <c r="H392" s="209">
        <f>$H389-$H390</f>
        <v>0</v>
      </c>
      <c r="I392" s="215"/>
      <c r="J392" s="211"/>
      <c r="K392" s="212"/>
    </row>
    <row r="393" spans="1:11" ht="24.75" thickBot="1" x14ac:dyDescent="0.3">
      <c r="A393" s="127"/>
      <c r="B393" s="104"/>
      <c r="C393" s="216" t="s">
        <v>170</v>
      </c>
      <c r="D393" s="236"/>
      <c r="E393" s="236" t="s">
        <v>54</v>
      </c>
      <c r="F393" s="236" t="s">
        <v>54</v>
      </c>
      <c r="G393" s="237"/>
      <c r="H393" s="237"/>
      <c r="I393" s="215"/>
      <c r="J393" s="253" t="str">
        <f>IF($C394=$K389,"Intt OK","Intt CHECK IT")</f>
        <v>Intt OK</v>
      </c>
      <c r="K393" s="254"/>
    </row>
    <row r="394" spans="1:11" ht="31.5" thickBot="1" x14ac:dyDescent="0.3">
      <c r="A394" s="142" t="s">
        <v>128</v>
      </c>
      <c r="B394" s="130"/>
      <c r="C394" s="238">
        <f>SUM(C$14,C$33,C$53,C$73,C$93,C$112,C$131,C$150,C$169,C$188,C$207,C$227,C$246,C$266,C$286,C$306,C$325,C$344,C$364,C$381)</f>
        <v>234910.64389058127</v>
      </c>
      <c r="D394" s="239"/>
      <c r="E394" s="240" t="s">
        <v>139</v>
      </c>
      <c r="F394" s="239" t="s">
        <v>148</v>
      </c>
      <c r="G394" s="241"/>
      <c r="H394" s="241"/>
      <c r="I394" s="255"/>
      <c r="J394" s="243">
        <f>C$394-K$389</f>
        <v>0</v>
      </c>
      <c r="K394" s="256"/>
    </row>
    <row r="395" spans="1:11" ht="15" x14ac:dyDescent="0.25">
      <c r="I395" s="31"/>
      <c r="K395" s="15"/>
    </row>
    <row r="396" spans="1:11" ht="105" x14ac:dyDescent="0.25">
      <c r="B396" s="353" t="s">
        <v>245</v>
      </c>
      <c r="C396" s="353" t="s">
        <v>246</v>
      </c>
      <c r="D396" s="353" t="s">
        <v>247</v>
      </c>
      <c r="E396" s="353" t="s">
        <v>248</v>
      </c>
      <c r="F396" s="353" t="s">
        <v>249</v>
      </c>
      <c r="G396" s="353" t="s">
        <v>250</v>
      </c>
      <c r="H396" s="353" t="s">
        <v>251</v>
      </c>
      <c r="I396" s="353" t="s">
        <v>252</v>
      </c>
      <c r="J396" s="353" t="s">
        <v>253</v>
      </c>
    </row>
    <row r="397" spans="1:11" ht="15" x14ac:dyDescent="0.25">
      <c r="B397" s="354" t="s">
        <v>262</v>
      </c>
      <c r="C397" s="355" t="s">
        <v>255</v>
      </c>
      <c r="D397" s="12">
        <v>0</v>
      </c>
      <c r="E397" s="356">
        <f>SUM(D397*8.33%)</f>
        <v>0</v>
      </c>
      <c r="F397" s="356">
        <f>SUM(D397-G397)*1.16%</f>
        <v>0</v>
      </c>
      <c r="G397" s="354">
        <v>0</v>
      </c>
      <c r="H397" s="356">
        <f>SUM(E397-G397)</f>
        <v>0</v>
      </c>
      <c r="I397" s="361">
        <f>SUM(H397*12%/12)</f>
        <v>0</v>
      </c>
      <c r="J397" s="354"/>
      <c r="K397"/>
    </row>
    <row r="398" spans="1:11" ht="15" x14ac:dyDescent="0.25">
      <c r="B398" s="354" t="s">
        <v>262</v>
      </c>
      <c r="C398" s="355">
        <v>35034</v>
      </c>
      <c r="D398" s="6">
        <v>4879</v>
      </c>
      <c r="E398" s="358">
        <f>SUM(D398*8.33%)</f>
        <v>406.42070000000001</v>
      </c>
      <c r="F398" s="356">
        <v>0</v>
      </c>
      <c r="G398" s="358">
        <v>406</v>
      </c>
      <c r="H398" s="356">
        <f t="shared" ref="H398:H461" si="89">SUM(E398-G398)</f>
        <v>0.42070000000001073</v>
      </c>
      <c r="I398" s="354"/>
      <c r="J398" s="359"/>
      <c r="K398"/>
    </row>
    <row r="399" spans="1:11" ht="15" x14ac:dyDescent="0.25">
      <c r="B399" s="354" t="s">
        <v>262</v>
      </c>
      <c r="C399" s="355">
        <v>35065</v>
      </c>
      <c r="D399" s="6">
        <v>5130</v>
      </c>
      <c r="E399" s="358">
        <f t="shared" ref="E399:E462" si="90">SUM(D399*8.33%)</f>
        <v>427.32900000000001</v>
      </c>
      <c r="F399" s="356">
        <v>0</v>
      </c>
      <c r="G399" s="358">
        <v>417</v>
      </c>
      <c r="H399" s="356">
        <f t="shared" si="89"/>
        <v>10.329000000000008</v>
      </c>
      <c r="I399" s="354"/>
      <c r="J399" s="359"/>
      <c r="K399"/>
    </row>
    <row r="400" spans="1:11" ht="15" x14ac:dyDescent="0.25">
      <c r="B400" s="354" t="s">
        <v>262</v>
      </c>
      <c r="C400" s="355">
        <v>35096</v>
      </c>
      <c r="D400" s="6">
        <v>5310</v>
      </c>
      <c r="E400" s="358">
        <f t="shared" si="90"/>
        <v>442.32299999999998</v>
      </c>
      <c r="F400" s="356">
        <v>0</v>
      </c>
      <c r="G400" s="358">
        <v>417</v>
      </c>
      <c r="H400" s="356">
        <f t="shared" si="89"/>
        <v>25.322999999999979</v>
      </c>
      <c r="I400" s="354"/>
      <c r="J400" s="359"/>
      <c r="K400"/>
    </row>
    <row r="401" spans="2:11" ht="15" x14ac:dyDescent="0.25">
      <c r="B401" s="354" t="s">
        <v>262</v>
      </c>
      <c r="C401" s="355">
        <v>35125</v>
      </c>
      <c r="D401" s="6">
        <v>5310</v>
      </c>
      <c r="E401" s="358">
        <f t="shared" si="90"/>
        <v>442.32299999999998</v>
      </c>
      <c r="F401" s="356">
        <v>0</v>
      </c>
      <c r="G401" s="358">
        <v>417</v>
      </c>
      <c r="H401" s="356">
        <f t="shared" si="89"/>
        <v>25.322999999999979</v>
      </c>
      <c r="I401" s="354"/>
      <c r="J401" s="360">
        <v>12</v>
      </c>
      <c r="K401" s="370">
        <f>SUM(D398:D401)</f>
        <v>20629</v>
      </c>
    </row>
    <row r="402" spans="2:11" ht="15" x14ac:dyDescent="0.25">
      <c r="B402" s="354" t="s">
        <v>262</v>
      </c>
      <c r="C402" s="355">
        <v>35156</v>
      </c>
      <c r="D402" s="6">
        <v>5310</v>
      </c>
      <c r="E402" s="358">
        <f t="shared" si="90"/>
        <v>442.32299999999998</v>
      </c>
      <c r="F402" s="356">
        <v>0</v>
      </c>
      <c r="G402" s="358">
        <v>417</v>
      </c>
      <c r="H402" s="356">
        <f t="shared" si="89"/>
        <v>25.322999999999979</v>
      </c>
      <c r="I402" s="354"/>
      <c r="J402" s="359"/>
      <c r="K402"/>
    </row>
    <row r="403" spans="2:11" ht="15" x14ac:dyDescent="0.25">
      <c r="B403" s="354" t="s">
        <v>262</v>
      </c>
      <c r="C403" s="355">
        <v>35186</v>
      </c>
      <c r="D403" s="6">
        <v>5570</v>
      </c>
      <c r="E403" s="358">
        <f t="shared" si="90"/>
        <v>463.98099999999999</v>
      </c>
      <c r="F403" s="356">
        <v>0</v>
      </c>
      <c r="G403" s="358">
        <v>417</v>
      </c>
      <c r="H403" s="356">
        <f t="shared" si="89"/>
        <v>46.980999999999995</v>
      </c>
      <c r="I403" s="354"/>
      <c r="J403" s="359"/>
      <c r="K403"/>
    </row>
    <row r="404" spans="2:11" ht="15" x14ac:dyDescent="0.25">
      <c r="B404" s="354" t="s">
        <v>262</v>
      </c>
      <c r="C404" s="355">
        <v>35217</v>
      </c>
      <c r="D404" s="6">
        <v>5570</v>
      </c>
      <c r="E404" s="358">
        <f t="shared" si="90"/>
        <v>463.98099999999999</v>
      </c>
      <c r="F404" s="356">
        <v>0</v>
      </c>
      <c r="G404" s="358">
        <v>417</v>
      </c>
      <c r="H404" s="356">
        <f t="shared" si="89"/>
        <v>46.980999999999995</v>
      </c>
      <c r="I404" s="354"/>
      <c r="J404" s="359"/>
      <c r="K404"/>
    </row>
    <row r="405" spans="2:11" ht="15" x14ac:dyDescent="0.25">
      <c r="B405" s="354" t="s">
        <v>262</v>
      </c>
      <c r="C405" s="355">
        <v>35247</v>
      </c>
      <c r="D405" s="6">
        <v>5570</v>
      </c>
      <c r="E405" s="358">
        <f t="shared" si="90"/>
        <v>463.98099999999999</v>
      </c>
      <c r="F405" s="356">
        <v>0</v>
      </c>
      <c r="G405" s="358">
        <v>417</v>
      </c>
      <c r="H405" s="356">
        <f t="shared" si="89"/>
        <v>46.980999999999995</v>
      </c>
      <c r="I405" s="354"/>
      <c r="J405" s="359"/>
      <c r="K405"/>
    </row>
    <row r="406" spans="2:11" ht="15" x14ac:dyDescent="0.25">
      <c r="B406" s="354" t="s">
        <v>262</v>
      </c>
      <c r="C406" s="355">
        <v>35278</v>
      </c>
      <c r="D406" s="6">
        <v>5570</v>
      </c>
      <c r="E406" s="358">
        <f t="shared" si="90"/>
        <v>463.98099999999999</v>
      </c>
      <c r="F406" s="356">
        <v>0</v>
      </c>
      <c r="G406" s="358">
        <v>417</v>
      </c>
      <c r="H406" s="356">
        <f t="shared" si="89"/>
        <v>46.980999999999995</v>
      </c>
      <c r="I406" s="354"/>
      <c r="J406" s="359"/>
      <c r="K406"/>
    </row>
    <row r="407" spans="2:11" ht="15" x14ac:dyDescent="0.25">
      <c r="B407" s="354" t="s">
        <v>262</v>
      </c>
      <c r="C407" s="355">
        <v>35309</v>
      </c>
      <c r="D407" s="6">
        <v>5658</v>
      </c>
      <c r="E407" s="358">
        <f t="shared" si="90"/>
        <v>471.31139999999999</v>
      </c>
      <c r="F407" s="356">
        <v>0</v>
      </c>
      <c r="G407" s="358">
        <v>417</v>
      </c>
      <c r="H407" s="356">
        <f t="shared" si="89"/>
        <v>54.311399999999992</v>
      </c>
      <c r="I407" s="354"/>
      <c r="J407" s="359"/>
      <c r="K407"/>
    </row>
    <row r="408" spans="2:11" ht="15" x14ac:dyDescent="0.25">
      <c r="B408" s="354" t="s">
        <v>262</v>
      </c>
      <c r="C408" s="355">
        <v>35339</v>
      </c>
      <c r="D408" s="2">
        <v>5758</v>
      </c>
      <c r="E408" s="358">
        <f t="shared" si="90"/>
        <v>479.64139999999998</v>
      </c>
      <c r="F408" s="356">
        <v>0</v>
      </c>
      <c r="G408" s="358">
        <v>417</v>
      </c>
      <c r="H408" s="356">
        <f t="shared" si="89"/>
        <v>62.641399999999976</v>
      </c>
      <c r="I408" s="354"/>
      <c r="J408" s="359"/>
      <c r="K408"/>
    </row>
    <row r="409" spans="2:11" ht="15" x14ac:dyDescent="0.25">
      <c r="B409" s="354" t="s">
        <v>262</v>
      </c>
      <c r="C409" s="355">
        <v>35370</v>
      </c>
      <c r="D409" s="6">
        <v>6051</v>
      </c>
      <c r="E409" s="358">
        <f t="shared" si="90"/>
        <v>504.04829999999998</v>
      </c>
      <c r="F409" s="356">
        <v>0</v>
      </c>
      <c r="G409" s="358">
        <v>417</v>
      </c>
      <c r="H409" s="356">
        <f t="shared" si="89"/>
        <v>87.048299999999983</v>
      </c>
      <c r="I409" s="354"/>
      <c r="J409" s="359"/>
      <c r="K409"/>
    </row>
    <row r="410" spans="2:11" ht="15" x14ac:dyDescent="0.25">
      <c r="B410" s="354" t="s">
        <v>262</v>
      </c>
      <c r="C410" s="355">
        <v>35400</v>
      </c>
      <c r="D410" s="6">
        <v>6051</v>
      </c>
      <c r="E410" s="358">
        <f t="shared" si="90"/>
        <v>504.04829999999998</v>
      </c>
      <c r="F410" s="356">
        <v>0</v>
      </c>
      <c r="G410" s="358">
        <v>417</v>
      </c>
      <c r="H410" s="356">
        <f t="shared" si="89"/>
        <v>87.048299999999983</v>
      </c>
      <c r="I410" s="354"/>
      <c r="J410" s="359"/>
      <c r="K410"/>
    </row>
    <row r="411" spans="2:11" ht="15" x14ac:dyDescent="0.25">
      <c r="B411" s="354" t="s">
        <v>262</v>
      </c>
      <c r="C411" s="355">
        <v>35431</v>
      </c>
      <c r="D411" s="6">
        <v>6051</v>
      </c>
      <c r="E411" s="358">
        <f t="shared" si="90"/>
        <v>504.04829999999998</v>
      </c>
      <c r="F411" s="356">
        <v>0</v>
      </c>
      <c r="G411" s="358">
        <v>417</v>
      </c>
      <c r="H411" s="356">
        <f t="shared" si="89"/>
        <v>87.048299999999983</v>
      </c>
      <c r="I411" s="354"/>
      <c r="J411" s="359"/>
      <c r="K411"/>
    </row>
    <row r="412" spans="2:11" ht="15" x14ac:dyDescent="0.25">
      <c r="B412" s="354" t="s">
        <v>262</v>
      </c>
      <c r="C412" s="355">
        <v>35462</v>
      </c>
      <c r="D412" s="6">
        <v>6250</v>
      </c>
      <c r="E412" s="358">
        <f t="shared" si="90"/>
        <v>520.625</v>
      </c>
      <c r="F412" s="356">
        <v>0</v>
      </c>
      <c r="G412" s="358">
        <v>417</v>
      </c>
      <c r="H412" s="356">
        <f t="shared" si="89"/>
        <v>103.625</v>
      </c>
      <c r="I412" s="354"/>
      <c r="J412" s="359"/>
      <c r="K412"/>
    </row>
    <row r="413" spans="2:11" ht="15" x14ac:dyDescent="0.25">
      <c r="B413" s="354" t="s">
        <v>262</v>
      </c>
      <c r="C413" s="355">
        <v>35490</v>
      </c>
      <c r="D413" s="6">
        <v>6250</v>
      </c>
      <c r="E413" s="358">
        <f t="shared" si="90"/>
        <v>520.625</v>
      </c>
      <c r="F413" s="356">
        <v>0</v>
      </c>
      <c r="G413" s="358">
        <v>417</v>
      </c>
      <c r="H413" s="356">
        <f t="shared" si="89"/>
        <v>103.625</v>
      </c>
      <c r="I413" s="354"/>
      <c r="J413" s="360">
        <v>12</v>
      </c>
      <c r="K413" s="370">
        <f>SUM(D402:D413)</f>
        <v>69659</v>
      </c>
    </row>
    <row r="414" spans="2:11" ht="15" x14ac:dyDescent="0.25">
      <c r="B414" s="354" t="s">
        <v>262</v>
      </c>
      <c r="C414" s="355">
        <v>35521</v>
      </c>
      <c r="D414" s="6">
        <v>6250</v>
      </c>
      <c r="E414" s="358">
        <f t="shared" si="90"/>
        <v>520.625</v>
      </c>
      <c r="F414" s="356">
        <v>0</v>
      </c>
      <c r="G414" s="358">
        <v>417</v>
      </c>
      <c r="H414" s="356">
        <f t="shared" si="89"/>
        <v>103.625</v>
      </c>
      <c r="I414" s="354"/>
      <c r="J414" s="360"/>
      <c r="K414"/>
    </row>
    <row r="415" spans="2:11" ht="15" x14ac:dyDescent="0.25">
      <c r="B415" s="354" t="s">
        <v>262</v>
      </c>
      <c r="C415" s="355">
        <v>35551</v>
      </c>
      <c r="D415" s="6">
        <v>6250</v>
      </c>
      <c r="E415" s="358">
        <f t="shared" si="90"/>
        <v>520.625</v>
      </c>
      <c r="F415" s="356">
        <v>0</v>
      </c>
      <c r="G415" s="358">
        <v>417</v>
      </c>
      <c r="H415" s="356">
        <f t="shared" si="89"/>
        <v>103.625</v>
      </c>
      <c r="I415" s="354"/>
      <c r="J415" s="360"/>
      <c r="K415"/>
    </row>
    <row r="416" spans="2:11" ht="15" x14ac:dyDescent="0.25">
      <c r="B416" s="354" t="s">
        <v>262</v>
      </c>
      <c r="C416" s="355">
        <v>35582</v>
      </c>
      <c r="D416" s="6">
        <v>6250</v>
      </c>
      <c r="E416" s="358">
        <f t="shared" si="90"/>
        <v>520.625</v>
      </c>
      <c r="F416" s="356">
        <v>0</v>
      </c>
      <c r="G416" s="358">
        <v>417</v>
      </c>
      <c r="H416" s="356">
        <f t="shared" si="89"/>
        <v>103.625</v>
      </c>
      <c r="I416" s="354"/>
      <c r="J416" s="360"/>
      <c r="K416"/>
    </row>
    <row r="417" spans="2:11" ht="15" x14ac:dyDescent="0.25">
      <c r="B417" s="354" t="s">
        <v>262</v>
      </c>
      <c r="C417" s="355">
        <v>35612</v>
      </c>
      <c r="D417" s="6">
        <v>6250</v>
      </c>
      <c r="E417" s="358">
        <f t="shared" si="90"/>
        <v>520.625</v>
      </c>
      <c r="F417" s="356">
        <v>0</v>
      </c>
      <c r="G417" s="358">
        <v>417</v>
      </c>
      <c r="H417" s="356">
        <f t="shared" si="89"/>
        <v>103.625</v>
      </c>
      <c r="I417" s="354"/>
      <c r="J417" s="360"/>
      <c r="K417"/>
    </row>
    <row r="418" spans="2:11" ht="15" x14ac:dyDescent="0.25">
      <c r="B418" s="354" t="s">
        <v>262</v>
      </c>
      <c r="C418" s="355">
        <v>35643</v>
      </c>
      <c r="D418" s="6">
        <v>6250</v>
      </c>
      <c r="E418" s="358">
        <f t="shared" si="90"/>
        <v>520.625</v>
      </c>
      <c r="F418" s="356">
        <v>0</v>
      </c>
      <c r="G418" s="358">
        <v>417</v>
      </c>
      <c r="H418" s="356">
        <f t="shared" si="89"/>
        <v>103.625</v>
      </c>
      <c r="I418" s="354"/>
      <c r="J418" s="360"/>
      <c r="K418"/>
    </row>
    <row r="419" spans="2:11" ht="15" x14ac:dyDescent="0.25">
      <c r="B419" s="354" t="s">
        <v>262</v>
      </c>
      <c r="C419" s="355">
        <v>35674</v>
      </c>
      <c r="D419" s="6">
        <v>6527</v>
      </c>
      <c r="E419" s="358">
        <f t="shared" si="90"/>
        <v>543.69910000000004</v>
      </c>
      <c r="F419" s="356">
        <v>0</v>
      </c>
      <c r="G419" s="358">
        <v>417</v>
      </c>
      <c r="H419" s="356">
        <f t="shared" si="89"/>
        <v>126.69910000000004</v>
      </c>
      <c r="I419" s="354"/>
      <c r="J419" s="360"/>
      <c r="K419"/>
    </row>
    <row r="420" spans="2:11" ht="15" x14ac:dyDescent="0.25">
      <c r="B420" s="354" t="s">
        <v>262</v>
      </c>
      <c r="C420" s="355">
        <v>35704</v>
      </c>
      <c r="D420" s="6">
        <v>6527</v>
      </c>
      <c r="E420" s="358">
        <f t="shared" si="90"/>
        <v>543.69910000000004</v>
      </c>
      <c r="F420" s="356">
        <v>0</v>
      </c>
      <c r="G420" s="358">
        <v>417</v>
      </c>
      <c r="H420" s="356">
        <f t="shared" si="89"/>
        <v>126.69910000000004</v>
      </c>
      <c r="I420" s="354"/>
      <c r="J420" s="360"/>
      <c r="K420"/>
    </row>
    <row r="421" spans="2:11" ht="15" x14ac:dyDescent="0.25">
      <c r="B421" s="354" t="s">
        <v>262</v>
      </c>
      <c r="C421" s="355">
        <v>35735</v>
      </c>
      <c r="D421" s="6">
        <v>6527</v>
      </c>
      <c r="E421" s="358">
        <f t="shared" si="90"/>
        <v>543.69910000000004</v>
      </c>
      <c r="F421" s="356">
        <v>0</v>
      </c>
      <c r="G421" s="358">
        <v>417</v>
      </c>
      <c r="H421" s="356">
        <f t="shared" si="89"/>
        <v>126.69910000000004</v>
      </c>
      <c r="I421" s="354"/>
      <c r="J421" s="360"/>
      <c r="K421"/>
    </row>
    <row r="422" spans="2:11" ht="15" x14ac:dyDescent="0.25">
      <c r="B422" s="354" t="s">
        <v>262</v>
      </c>
      <c r="C422" s="355">
        <v>35765</v>
      </c>
      <c r="D422" s="6">
        <v>6527</v>
      </c>
      <c r="E422" s="358">
        <f t="shared" si="90"/>
        <v>543.69910000000004</v>
      </c>
      <c r="F422" s="356">
        <v>0</v>
      </c>
      <c r="G422" s="358">
        <v>417</v>
      </c>
      <c r="H422" s="356">
        <f t="shared" si="89"/>
        <v>126.69910000000004</v>
      </c>
      <c r="I422" s="354"/>
      <c r="J422" s="360"/>
      <c r="K422"/>
    </row>
    <row r="423" spans="2:11" ht="15" x14ac:dyDescent="0.25">
      <c r="B423" s="354" t="s">
        <v>262</v>
      </c>
      <c r="C423" s="355">
        <v>35796</v>
      </c>
      <c r="D423" s="6">
        <v>6804</v>
      </c>
      <c r="E423" s="358">
        <f t="shared" si="90"/>
        <v>566.77319999999997</v>
      </c>
      <c r="F423" s="356">
        <v>0</v>
      </c>
      <c r="G423" s="358">
        <v>417</v>
      </c>
      <c r="H423" s="356">
        <f t="shared" si="89"/>
        <v>149.77319999999997</v>
      </c>
      <c r="I423" s="354"/>
      <c r="J423" s="360"/>
      <c r="K423"/>
    </row>
    <row r="424" spans="2:11" ht="15" x14ac:dyDescent="0.25">
      <c r="B424" s="354" t="s">
        <v>262</v>
      </c>
      <c r="C424" s="355">
        <v>35827</v>
      </c>
      <c r="D424" s="6">
        <v>7020</v>
      </c>
      <c r="E424" s="358">
        <f t="shared" si="90"/>
        <v>584.76599999999996</v>
      </c>
      <c r="F424" s="356">
        <v>0</v>
      </c>
      <c r="G424" s="358">
        <v>417</v>
      </c>
      <c r="H424" s="356">
        <f t="shared" si="89"/>
        <v>167.76599999999996</v>
      </c>
      <c r="I424" s="354"/>
      <c r="J424" s="360"/>
      <c r="K424"/>
    </row>
    <row r="425" spans="2:11" ht="15" x14ac:dyDescent="0.25">
      <c r="B425" s="354" t="s">
        <v>262</v>
      </c>
      <c r="C425" s="355">
        <v>35855</v>
      </c>
      <c r="D425" s="6">
        <v>12156</v>
      </c>
      <c r="E425" s="358">
        <f t="shared" si="90"/>
        <v>1012.5948</v>
      </c>
      <c r="F425" s="356">
        <v>0</v>
      </c>
      <c r="G425" s="358">
        <v>417</v>
      </c>
      <c r="H425" s="356">
        <f t="shared" si="89"/>
        <v>595.59479999999996</v>
      </c>
      <c r="I425" s="354"/>
      <c r="J425" s="360">
        <v>12</v>
      </c>
      <c r="K425" s="370">
        <f>SUM(D414:D425)</f>
        <v>83338</v>
      </c>
    </row>
    <row r="426" spans="2:11" ht="15" x14ac:dyDescent="0.25">
      <c r="B426" s="354" t="s">
        <v>262</v>
      </c>
      <c r="C426" s="355">
        <v>35886</v>
      </c>
      <c r="D426" s="6">
        <v>7020</v>
      </c>
      <c r="E426" s="358">
        <f t="shared" si="90"/>
        <v>584.76599999999996</v>
      </c>
      <c r="F426" s="356">
        <v>0</v>
      </c>
      <c r="G426" s="358">
        <v>417</v>
      </c>
      <c r="H426" s="356">
        <f t="shared" si="89"/>
        <v>167.76599999999996</v>
      </c>
      <c r="I426" s="354"/>
      <c r="J426" s="360"/>
      <c r="K426" s="370" t="s">
        <v>54</v>
      </c>
    </row>
    <row r="427" spans="2:11" ht="15" x14ac:dyDescent="0.25">
      <c r="B427" s="354" t="s">
        <v>262</v>
      </c>
      <c r="C427" s="355">
        <v>35916</v>
      </c>
      <c r="D427" s="6">
        <v>7342</v>
      </c>
      <c r="E427" s="358">
        <f t="shared" si="90"/>
        <v>611.58860000000004</v>
      </c>
      <c r="F427" s="356">
        <v>0</v>
      </c>
      <c r="G427" s="358">
        <v>417</v>
      </c>
      <c r="H427" s="356">
        <f t="shared" si="89"/>
        <v>194.58860000000004</v>
      </c>
      <c r="I427" s="354"/>
      <c r="J427" s="360"/>
      <c r="K427"/>
    </row>
    <row r="428" spans="2:11" ht="15" x14ac:dyDescent="0.25">
      <c r="B428" s="354" t="s">
        <v>262</v>
      </c>
      <c r="C428" s="355">
        <v>35947</v>
      </c>
      <c r="D428" s="6">
        <v>7342</v>
      </c>
      <c r="E428" s="358">
        <f t="shared" si="90"/>
        <v>611.58860000000004</v>
      </c>
      <c r="F428" s="356">
        <v>0</v>
      </c>
      <c r="G428" s="358">
        <v>417</v>
      </c>
      <c r="H428" s="356">
        <f t="shared" si="89"/>
        <v>194.58860000000004</v>
      </c>
      <c r="I428" s="354"/>
      <c r="J428" s="360"/>
      <c r="K428"/>
    </row>
    <row r="429" spans="2:11" ht="15" x14ac:dyDescent="0.25">
      <c r="B429" s="354" t="s">
        <v>262</v>
      </c>
      <c r="C429" s="355">
        <v>35977</v>
      </c>
      <c r="D429" s="6">
        <v>7342</v>
      </c>
      <c r="E429" s="358">
        <f t="shared" si="90"/>
        <v>611.58860000000004</v>
      </c>
      <c r="F429" s="356">
        <v>0</v>
      </c>
      <c r="G429" s="358">
        <v>417</v>
      </c>
      <c r="H429" s="356">
        <f t="shared" si="89"/>
        <v>194.58860000000004</v>
      </c>
      <c r="I429" s="354"/>
      <c r="J429" s="360"/>
      <c r="K429"/>
    </row>
    <row r="430" spans="2:11" ht="15" x14ac:dyDescent="0.25">
      <c r="B430" s="354" t="s">
        <v>262</v>
      </c>
      <c r="C430" s="355">
        <v>36008</v>
      </c>
      <c r="D430" s="6">
        <v>7342</v>
      </c>
      <c r="E430" s="358">
        <f t="shared" si="90"/>
        <v>611.58860000000004</v>
      </c>
      <c r="F430" s="356">
        <v>0</v>
      </c>
      <c r="G430" s="358">
        <v>417</v>
      </c>
      <c r="H430" s="356">
        <f t="shared" si="89"/>
        <v>194.58860000000004</v>
      </c>
      <c r="I430" s="354"/>
      <c r="J430" s="360"/>
      <c r="K430"/>
    </row>
    <row r="431" spans="2:11" ht="15" x14ac:dyDescent="0.25">
      <c r="B431" s="354" t="s">
        <v>262</v>
      </c>
      <c r="C431" s="355">
        <v>36039</v>
      </c>
      <c r="D431" s="6">
        <v>7342</v>
      </c>
      <c r="E431" s="358">
        <f t="shared" si="90"/>
        <v>611.58860000000004</v>
      </c>
      <c r="F431" s="356">
        <v>0</v>
      </c>
      <c r="G431" s="358">
        <v>417</v>
      </c>
      <c r="H431" s="356">
        <f t="shared" si="89"/>
        <v>194.58860000000004</v>
      </c>
      <c r="I431" s="354"/>
      <c r="J431" s="360"/>
      <c r="K431"/>
    </row>
    <row r="432" spans="2:11" ht="15" x14ac:dyDescent="0.25">
      <c r="B432" s="354" t="s">
        <v>262</v>
      </c>
      <c r="C432" s="355">
        <v>36069</v>
      </c>
      <c r="D432" s="6">
        <v>7342</v>
      </c>
      <c r="E432" s="358">
        <f t="shared" si="90"/>
        <v>611.58860000000004</v>
      </c>
      <c r="F432" s="356">
        <v>0</v>
      </c>
      <c r="G432" s="358">
        <v>417</v>
      </c>
      <c r="H432" s="356">
        <f t="shared" si="89"/>
        <v>194.58860000000004</v>
      </c>
      <c r="I432" s="354"/>
      <c r="J432" s="360"/>
      <c r="K432"/>
    </row>
    <row r="433" spans="2:11" ht="15" x14ac:dyDescent="0.25">
      <c r="B433" s="354" t="s">
        <v>262</v>
      </c>
      <c r="C433" s="355">
        <v>36100</v>
      </c>
      <c r="D433" s="6">
        <v>7342</v>
      </c>
      <c r="E433" s="358">
        <f t="shared" si="90"/>
        <v>611.58860000000004</v>
      </c>
      <c r="F433" s="356">
        <v>0</v>
      </c>
      <c r="G433" s="358">
        <v>417</v>
      </c>
      <c r="H433" s="356">
        <f t="shared" si="89"/>
        <v>194.58860000000004</v>
      </c>
      <c r="I433" s="354"/>
      <c r="J433" s="360"/>
      <c r="K433"/>
    </row>
    <row r="434" spans="2:11" ht="15" x14ac:dyDescent="0.25">
      <c r="B434" s="354" t="s">
        <v>262</v>
      </c>
      <c r="C434" s="355">
        <v>36130</v>
      </c>
      <c r="D434" s="6">
        <v>7922</v>
      </c>
      <c r="E434" s="358">
        <f t="shared" si="90"/>
        <v>659.90260000000001</v>
      </c>
      <c r="F434" s="356">
        <v>0</v>
      </c>
      <c r="G434" s="358">
        <v>417</v>
      </c>
      <c r="H434" s="356">
        <f t="shared" si="89"/>
        <v>242.90260000000001</v>
      </c>
      <c r="I434" s="354"/>
      <c r="J434" s="360"/>
      <c r="K434"/>
    </row>
    <row r="435" spans="2:11" ht="15" x14ac:dyDescent="0.25">
      <c r="B435" s="354" t="s">
        <v>262</v>
      </c>
      <c r="C435" s="355">
        <v>36161</v>
      </c>
      <c r="D435" s="6">
        <v>7922</v>
      </c>
      <c r="E435" s="358">
        <f t="shared" si="90"/>
        <v>659.90260000000001</v>
      </c>
      <c r="F435" s="356">
        <v>0</v>
      </c>
      <c r="G435" s="358">
        <v>417</v>
      </c>
      <c r="H435" s="356">
        <f t="shared" si="89"/>
        <v>242.90260000000001</v>
      </c>
      <c r="I435" s="354"/>
      <c r="J435" s="360"/>
      <c r="K435"/>
    </row>
    <row r="436" spans="2:11" ht="15" x14ac:dyDescent="0.25">
      <c r="B436" s="354" t="s">
        <v>262</v>
      </c>
      <c r="C436" s="355">
        <v>36192</v>
      </c>
      <c r="D436" s="6">
        <v>8166</v>
      </c>
      <c r="E436" s="358">
        <f t="shared" si="90"/>
        <v>680.2278</v>
      </c>
      <c r="F436" s="356">
        <v>0</v>
      </c>
      <c r="G436" s="358">
        <v>417</v>
      </c>
      <c r="H436" s="356">
        <f t="shared" si="89"/>
        <v>263.2278</v>
      </c>
      <c r="I436" s="354"/>
      <c r="J436" s="360"/>
      <c r="K436"/>
    </row>
    <row r="437" spans="2:11" ht="15" x14ac:dyDescent="0.25">
      <c r="B437" s="354" t="s">
        <v>262</v>
      </c>
      <c r="C437" s="355">
        <v>36220</v>
      </c>
      <c r="D437" s="6">
        <v>35292</v>
      </c>
      <c r="E437" s="358">
        <f t="shared" si="90"/>
        <v>2939.8236000000002</v>
      </c>
      <c r="F437" s="356">
        <v>0</v>
      </c>
      <c r="G437" s="358">
        <v>417</v>
      </c>
      <c r="H437" s="356">
        <f t="shared" si="89"/>
        <v>2522.8236000000002</v>
      </c>
      <c r="I437" s="361">
        <v>0</v>
      </c>
      <c r="J437" s="360">
        <v>12</v>
      </c>
      <c r="K437" s="370">
        <f>SUM(D426:D437)</f>
        <v>117716</v>
      </c>
    </row>
    <row r="438" spans="2:11" ht="15" x14ac:dyDescent="0.25">
      <c r="B438" s="354" t="s">
        <v>262</v>
      </c>
      <c r="C438" s="355">
        <v>36251</v>
      </c>
      <c r="D438" s="12">
        <v>35292</v>
      </c>
      <c r="E438" s="358">
        <f t="shared" si="90"/>
        <v>2939.8236000000002</v>
      </c>
      <c r="F438" s="356">
        <v>0</v>
      </c>
      <c r="G438" s="358">
        <v>417</v>
      </c>
      <c r="H438" s="356">
        <f t="shared" si="89"/>
        <v>2522.8236000000002</v>
      </c>
      <c r="I438" s="361">
        <v>0</v>
      </c>
      <c r="J438" s="360"/>
      <c r="K438"/>
    </row>
    <row r="439" spans="2:11" ht="15" x14ac:dyDescent="0.25">
      <c r="B439" s="354" t="s">
        <v>262</v>
      </c>
      <c r="C439" s="355">
        <v>36281</v>
      </c>
      <c r="D439" s="6">
        <v>10767</v>
      </c>
      <c r="E439" s="358">
        <f t="shared" si="90"/>
        <v>896.89109999999994</v>
      </c>
      <c r="F439" s="356">
        <v>0</v>
      </c>
      <c r="G439" s="358">
        <v>417</v>
      </c>
      <c r="H439" s="356">
        <f t="shared" si="89"/>
        <v>479.89109999999994</v>
      </c>
      <c r="I439" s="361">
        <v>0</v>
      </c>
      <c r="J439" s="360"/>
      <c r="K439"/>
    </row>
    <row r="440" spans="2:11" ht="15" x14ac:dyDescent="0.25">
      <c r="B440" s="354" t="s">
        <v>262</v>
      </c>
      <c r="C440" s="355">
        <v>36312</v>
      </c>
      <c r="D440" s="6">
        <v>10767</v>
      </c>
      <c r="E440" s="358">
        <f t="shared" si="90"/>
        <v>896.89109999999994</v>
      </c>
      <c r="F440" s="356">
        <v>0</v>
      </c>
      <c r="G440" s="358">
        <v>417</v>
      </c>
      <c r="H440" s="356">
        <f t="shared" si="89"/>
        <v>479.89109999999994</v>
      </c>
      <c r="I440" s="361">
        <v>0</v>
      </c>
      <c r="J440" s="360"/>
      <c r="K440"/>
    </row>
    <row r="441" spans="2:11" ht="15" x14ac:dyDescent="0.25">
      <c r="B441" s="354" t="s">
        <v>262</v>
      </c>
      <c r="C441" s="355">
        <v>36342</v>
      </c>
      <c r="D441" s="6">
        <v>10767</v>
      </c>
      <c r="E441" s="358">
        <f t="shared" si="90"/>
        <v>896.89109999999994</v>
      </c>
      <c r="F441" s="356">
        <v>0</v>
      </c>
      <c r="G441" s="358">
        <v>417</v>
      </c>
      <c r="H441" s="356">
        <f t="shared" si="89"/>
        <v>479.89109999999994</v>
      </c>
      <c r="I441" s="361">
        <v>0</v>
      </c>
      <c r="J441" s="360"/>
      <c r="K441"/>
    </row>
    <row r="442" spans="2:11" ht="15" x14ac:dyDescent="0.25">
      <c r="B442" s="354" t="s">
        <v>262</v>
      </c>
      <c r="C442" s="355">
        <v>36373</v>
      </c>
      <c r="D442" s="6">
        <v>10767</v>
      </c>
      <c r="E442" s="358">
        <f t="shared" si="90"/>
        <v>896.89109999999994</v>
      </c>
      <c r="F442" s="356">
        <v>0</v>
      </c>
      <c r="G442" s="358">
        <v>417</v>
      </c>
      <c r="H442" s="356">
        <f t="shared" si="89"/>
        <v>479.89109999999994</v>
      </c>
      <c r="I442" s="361">
        <v>0</v>
      </c>
      <c r="J442" s="360"/>
      <c r="K442"/>
    </row>
    <row r="443" spans="2:11" ht="15" x14ac:dyDescent="0.25">
      <c r="B443" s="354" t="s">
        <v>262</v>
      </c>
      <c r="C443" s="355">
        <v>36404</v>
      </c>
      <c r="D443" s="6">
        <v>11649</v>
      </c>
      <c r="E443" s="358">
        <f t="shared" si="90"/>
        <v>970.36170000000004</v>
      </c>
      <c r="F443" s="356">
        <v>0</v>
      </c>
      <c r="G443" s="354">
        <v>417</v>
      </c>
      <c r="H443" s="356">
        <f t="shared" si="89"/>
        <v>553.36170000000004</v>
      </c>
      <c r="I443" s="361">
        <v>0</v>
      </c>
      <c r="J443" s="360"/>
      <c r="K443"/>
    </row>
    <row r="444" spans="2:11" ht="15" x14ac:dyDescent="0.25">
      <c r="B444" s="354" t="s">
        <v>262</v>
      </c>
      <c r="C444" s="355">
        <v>36434</v>
      </c>
      <c r="D444" s="6">
        <v>11649</v>
      </c>
      <c r="E444" s="358">
        <f t="shared" si="90"/>
        <v>970.36170000000004</v>
      </c>
      <c r="F444" s="356">
        <v>0</v>
      </c>
      <c r="G444" s="354">
        <v>417</v>
      </c>
      <c r="H444" s="356">
        <f t="shared" si="89"/>
        <v>553.36170000000004</v>
      </c>
      <c r="I444" s="361">
        <v>0</v>
      </c>
      <c r="J444" s="360"/>
      <c r="K444"/>
    </row>
    <row r="445" spans="2:11" ht="15" x14ac:dyDescent="0.25">
      <c r="B445" s="354" t="s">
        <v>262</v>
      </c>
      <c r="C445" s="355">
        <v>36465</v>
      </c>
      <c r="D445" s="6">
        <v>11649</v>
      </c>
      <c r="E445" s="358">
        <f t="shared" si="90"/>
        <v>970.36170000000004</v>
      </c>
      <c r="F445" s="356">
        <v>0</v>
      </c>
      <c r="G445" s="354">
        <v>417</v>
      </c>
      <c r="H445" s="356">
        <f t="shared" si="89"/>
        <v>553.36170000000004</v>
      </c>
      <c r="I445" s="361">
        <v>0</v>
      </c>
      <c r="J445" s="360"/>
      <c r="K445"/>
    </row>
    <row r="446" spans="2:11" ht="15" x14ac:dyDescent="0.25">
      <c r="B446" s="354" t="s">
        <v>262</v>
      </c>
      <c r="C446" s="355">
        <v>36495</v>
      </c>
      <c r="D446" s="6">
        <v>11649</v>
      </c>
      <c r="E446" s="358">
        <f t="shared" si="90"/>
        <v>970.36170000000004</v>
      </c>
      <c r="F446" s="356">
        <v>0</v>
      </c>
      <c r="G446" s="354">
        <v>417</v>
      </c>
      <c r="H446" s="356">
        <f t="shared" si="89"/>
        <v>553.36170000000004</v>
      </c>
      <c r="I446" s="361">
        <v>0</v>
      </c>
      <c r="J446" s="360"/>
      <c r="K446"/>
    </row>
    <row r="447" spans="2:11" ht="15" x14ac:dyDescent="0.25">
      <c r="B447" s="354" t="s">
        <v>262</v>
      </c>
      <c r="C447" s="355">
        <v>36526</v>
      </c>
      <c r="D447" s="6">
        <v>11649</v>
      </c>
      <c r="E447" s="358">
        <f t="shared" si="90"/>
        <v>970.36170000000004</v>
      </c>
      <c r="F447" s="356">
        <v>0</v>
      </c>
      <c r="G447" s="354">
        <v>417</v>
      </c>
      <c r="H447" s="356">
        <f t="shared" si="89"/>
        <v>553.36170000000004</v>
      </c>
      <c r="I447" s="361">
        <v>0</v>
      </c>
      <c r="J447" s="360"/>
      <c r="K447"/>
    </row>
    <row r="448" spans="2:11" ht="15" x14ac:dyDescent="0.25">
      <c r="B448" s="354" t="s">
        <v>262</v>
      </c>
      <c r="C448" s="355">
        <v>36557</v>
      </c>
      <c r="D448" s="6">
        <v>12012</v>
      </c>
      <c r="E448" s="358">
        <f t="shared" si="90"/>
        <v>1000.5996</v>
      </c>
      <c r="F448" s="356">
        <v>0</v>
      </c>
      <c r="G448" s="354">
        <v>417</v>
      </c>
      <c r="H448" s="356">
        <f t="shared" si="89"/>
        <v>583.59960000000001</v>
      </c>
      <c r="I448" s="361">
        <v>0</v>
      </c>
      <c r="J448" s="360"/>
      <c r="K448"/>
    </row>
    <row r="449" spans="2:11" ht="15" x14ac:dyDescent="0.25">
      <c r="B449" s="354" t="s">
        <v>262</v>
      </c>
      <c r="C449" s="355">
        <v>36586</v>
      </c>
      <c r="D449" s="6">
        <v>12012</v>
      </c>
      <c r="E449" s="358">
        <f t="shared" si="90"/>
        <v>1000.5996</v>
      </c>
      <c r="F449" s="356">
        <v>0</v>
      </c>
      <c r="G449" s="354">
        <v>417</v>
      </c>
      <c r="H449" s="356">
        <f t="shared" si="89"/>
        <v>583.59960000000001</v>
      </c>
      <c r="I449" s="361">
        <v>0</v>
      </c>
      <c r="J449" s="360">
        <v>12</v>
      </c>
      <c r="K449" s="370">
        <f>SUM(D438:D449)</f>
        <v>160629</v>
      </c>
    </row>
    <row r="450" spans="2:11" ht="15" x14ac:dyDescent="0.25">
      <c r="B450" s="354" t="s">
        <v>262</v>
      </c>
      <c r="C450" s="355">
        <v>36617</v>
      </c>
      <c r="D450" s="6">
        <v>12012</v>
      </c>
      <c r="E450" s="358">
        <f t="shared" si="90"/>
        <v>1000.5996</v>
      </c>
      <c r="F450" s="356">
        <v>0</v>
      </c>
      <c r="G450" s="354">
        <v>417</v>
      </c>
      <c r="H450" s="356">
        <f t="shared" si="89"/>
        <v>583.59960000000001</v>
      </c>
      <c r="I450" s="361">
        <v>0</v>
      </c>
      <c r="J450" s="360"/>
      <c r="K450"/>
    </row>
    <row r="451" spans="2:11" ht="15" x14ac:dyDescent="0.25">
      <c r="B451" s="354" t="s">
        <v>262</v>
      </c>
      <c r="C451" s="355">
        <v>36647</v>
      </c>
      <c r="D451" s="6">
        <v>12467</v>
      </c>
      <c r="E451" s="358">
        <f t="shared" si="90"/>
        <v>1038.5011</v>
      </c>
      <c r="F451" s="356">
        <v>0</v>
      </c>
      <c r="G451" s="354">
        <v>417</v>
      </c>
      <c r="H451" s="356">
        <f t="shared" si="89"/>
        <v>621.50109999999995</v>
      </c>
      <c r="I451" s="361">
        <v>0</v>
      </c>
      <c r="J451" s="360"/>
      <c r="K451"/>
    </row>
    <row r="452" spans="2:11" ht="15" x14ac:dyDescent="0.25">
      <c r="B452" s="354" t="s">
        <v>262</v>
      </c>
      <c r="C452" s="355">
        <v>36678</v>
      </c>
      <c r="D452" s="6">
        <v>12467</v>
      </c>
      <c r="E452" s="358">
        <f t="shared" si="90"/>
        <v>1038.5011</v>
      </c>
      <c r="F452" s="356">
        <v>0</v>
      </c>
      <c r="G452" s="354">
        <v>417</v>
      </c>
      <c r="H452" s="356">
        <f t="shared" si="89"/>
        <v>621.50109999999995</v>
      </c>
      <c r="I452" s="361">
        <v>0</v>
      </c>
      <c r="J452" s="360"/>
      <c r="K452"/>
    </row>
    <row r="453" spans="2:11" ht="15" x14ac:dyDescent="0.25">
      <c r="B453" s="354" t="s">
        <v>262</v>
      </c>
      <c r="C453" s="355">
        <v>36708</v>
      </c>
      <c r="D453" s="6">
        <v>12467</v>
      </c>
      <c r="E453" s="358">
        <f t="shared" si="90"/>
        <v>1038.5011</v>
      </c>
      <c r="F453" s="356">
        <v>0</v>
      </c>
      <c r="G453" s="354">
        <v>417</v>
      </c>
      <c r="H453" s="356">
        <f t="shared" si="89"/>
        <v>621.50109999999995</v>
      </c>
      <c r="I453" s="361">
        <v>0</v>
      </c>
      <c r="J453" s="360"/>
      <c r="K453"/>
    </row>
    <row r="454" spans="2:11" ht="15" x14ac:dyDescent="0.25">
      <c r="B454" s="354" t="s">
        <v>262</v>
      </c>
      <c r="C454" s="355">
        <v>36739</v>
      </c>
      <c r="D454" s="6">
        <v>12467</v>
      </c>
      <c r="E454" s="358">
        <f t="shared" si="90"/>
        <v>1038.5011</v>
      </c>
      <c r="F454" s="356">
        <v>0</v>
      </c>
      <c r="G454" s="354">
        <v>417</v>
      </c>
      <c r="H454" s="356">
        <f t="shared" si="89"/>
        <v>621.50109999999995</v>
      </c>
      <c r="I454" s="361">
        <v>0</v>
      </c>
      <c r="J454" s="360"/>
      <c r="K454"/>
    </row>
    <row r="455" spans="2:11" ht="15" x14ac:dyDescent="0.25">
      <c r="B455" s="354" t="s">
        <v>262</v>
      </c>
      <c r="C455" s="355">
        <v>36770</v>
      </c>
      <c r="D455" s="6">
        <v>12467</v>
      </c>
      <c r="E455" s="358">
        <f t="shared" si="90"/>
        <v>1038.5011</v>
      </c>
      <c r="F455" s="356">
        <v>0</v>
      </c>
      <c r="G455" s="354">
        <v>417</v>
      </c>
      <c r="H455" s="356">
        <f t="shared" si="89"/>
        <v>621.50109999999995</v>
      </c>
      <c r="I455" s="361">
        <v>0</v>
      </c>
      <c r="J455" s="360"/>
      <c r="K455"/>
    </row>
    <row r="456" spans="2:11" ht="15" x14ac:dyDescent="0.25">
      <c r="B456" s="354" t="s">
        <v>262</v>
      </c>
      <c r="C456" s="355">
        <v>36800</v>
      </c>
      <c r="D456" s="6">
        <v>12467</v>
      </c>
      <c r="E456" s="358">
        <f t="shared" si="90"/>
        <v>1038.5011</v>
      </c>
      <c r="F456" s="356">
        <v>0</v>
      </c>
      <c r="G456" s="354">
        <v>417</v>
      </c>
      <c r="H456" s="356">
        <f t="shared" si="89"/>
        <v>621.50109999999995</v>
      </c>
      <c r="I456" s="361">
        <v>0</v>
      </c>
      <c r="J456" s="360"/>
      <c r="K456"/>
    </row>
    <row r="457" spans="2:11" ht="15" x14ac:dyDescent="0.25">
      <c r="B457" s="354" t="s">
        <v>262</v>
      </c>
      <c r="C457" s="355">
        <v>36831</v>
      </c>
      <c r="D457" s="6">
        <v>12558</v>
      </c>
      <c r="E457" s="358">
        <f t="shared" si="90"/>
        <v>1046.0814</v>
      </c>
      <c r="F457" s="356">
        <v>0</v>
      </c>
      <c r="G457" s="354">
        <v>417</v>
      </c>
      <c r="H457" s="356">
        <f t="shared" si="89"/>
        <v>629.08140000000003</v>
      </c>
      <c r="I457" s="361">
        <v>0</v>
      </c>
      <c r="J457" s="360"/>
      <c r="K457"/>
    </row>
    <row r="458" spans="2:11" ht="15" x14ac:dyDescent="0.25">
      <c r="B458" s="354" t="s">
        <v>262</v>
      </c>
      <c r="C458" s="355">
        <v>36861</v>
      </c>
      <c r="D458" s="6">
        <v>12558</v>
      </c>
      <c r="E458" s="358">
        <f t="shared" si="90"/>
        <v>1046.0814</v>
      </c>
      <c r="F458" s="356">
        <v>0</v>
      </c>
      <c r="G458" s="354">
        <v>417</v>
      </c>
      <c r="H458" s="356">
        <f t="shared" si="89"/>
        <v>629.08140000000003</v>
      </c>
      <c r="I458" s="361">
        <v>0</v>
      </c>
      <c r="J458" s="360"/>
      <c r="K458"/>
    </row>
    <row r="459" spans="2:11" ht="15" x14ac:dyDescent="0.25">
      <c r="B459" s="354" t="s">
        <v>262</v>
      </c>
      <c r="C459" s="355">
        <v>36892</v>
      </c>
      <c r="D459" s="6">
        <v>12558</v>
      </c>
      <c r="E459" s="358">
        <f t="shared" si="90"/>
        <v>1046.0814</v>
      </c>
      <c r="F459" s="356">
        <v>0</v>
      </c>
      <c r="G459" s="354">
        <v>417</v>
      </c>
      <c r="H459" s="356">
        <f t="shared" si="89"/>
        <v>629.08140000000003</v>
      </c>
      <c r="I459" s="361">
        <v>0</v>
      </c>
      <c r="J459" s="360"/>
      <c r="K459"/>
    </row>
    <row r="460" spans="2:11" ht="15" x14ac:dyDescent="0.25">
      <c r="B460" s="354" t="s">
        <v>262</v>
      </c>
      <c r="C460" s="355">
        <v>36923</v>
      </c>
      <c r="D460" s="6">
        <v>12938</v>
      </c>
      <c r="E460" s="358">
        <f t="shared" si="90"/>
        <v>1077.7354</v>
      </c>
      <c r="F460" s="356">
        <v>0</v>
      </c>
      <c r="G460" s="354">
        <v>417</v>
      </c>
      <c r="H460" s="356">
        <f t="shared" si="89"/>
        <v>660.73540000000003</v>
      </c>
      <c r="I460" s="361">
        <v>0</v>
      </c>
      <c r="J460" s="360"/>
      <c r="K460"/>
    </row>
    <row r="461" spans="2:11" ht="15" x14ac:dyDescent="0.25">
      <c r="B461" s="354" t="s">
        <v>262</v>
      </c>
      <c r="C461" s="355">
        <v>36951</v>
      </c>
      <c r="D461" s="6">
        <v>12938</v>
      </c>
      <c r="E461" s="358">
        <f t="shared" si="90"/>
        <v>1077.7354</v>
      </c>
      <c r="F461" s="356">
        <v>0</v>
      </c>
      <c r="G461" s="354">
        <v>417</v>
      </c>
      <c r="H461" s="356">
        <f t="shared" si="89"/>
        <v>660.73540000000003</v>
      </c>
      <c r="I461" s="361">
        <v>0</v>
      </c>
      <c r="J461" s="362" t="s">
        <v>256</v>
      </c>
      <c r="K461" s="370">
        <f>SUM(D450:D461)</f>
        <v>150364</v>
      </c>
    </row>
    <row r="462" spans="2:11" ht="15" x14ac:dyDescent="0.25">
      <c r="B462" s="354" t="s">
        <v>262</v>
      </c>
      <c r="C462" s="355">
        <v>36982</v>
      </c>
      <c r="D462" s="6">
        <v>12938</v>
      </c>
      <c r="E462" s="358">
        <f t="shared" si="90"/>
        <v>1077.7354</v>
      </c>
      <c r="F462" s="356">
        <v>0</v>
      </c>
      <c r="G462" s="354">
        <v>417</v>
      </c>
      <c r="H462" s="356">
        <f t="shared" ref="H462:H525" si="91">SUM(E462-G462)</f>
        <v>660.73540000000003</v>
      </c>
      <c r="I462" s="361">
        <v>0</v>
      </c>
      <c r="J462" s="360"/>
      <c r="K462"/>
    </row>
    <row r="463" spans="2:11" ht="15" x14ac:dyDescent="0.25">
      <c r="B463" s="354" t="s">
        <v>262</v>
      </c>
      <c r="C463" s="355">
        <v>37012</v>
      </c>
      <c r="D463" s="6">
        <v>12938</v>
      </c>
      <c r="E463" s="358">
        <f t="shared" ref="E463:E522" si="92">SUM(D463*8.33%)</f>
        <v>1077.7354</v>
      </c>
      <c r="F463" s="356">
        <v>0</v>
      </c>
      <c r="G463" s="354">
        <v>417</v>
      </c>
      <c r="H463" s="356">
        <f t="shared" si="91"/>
        <v>660.73540000000003</v>
      </c>
      <c r="I463" s="361">
        <v>0</v>
      </c>
      <c r="J463" s="360"/>
      <c r="K463"/>
    </row>
    <row r="464" spans="2:11" ht="15" x14ac:dyDescent="0.25">
      <c r="B464" s="354" t="s">
        <v>262</v>
      </c>
      <c r="C464" s="355">
        <v>37043</v>
      </c>
      <c r="D464" s="6">
        <v>12938</v>
      </c>
      <c r="E464" s="358">
        <f t="shared" si="92"/>
        <v>1077.7354</v>
      </c>
      <c r="F464" s="356">
        <v>0</v>
      </c>
      <c r="G464" s="354">
        <v>541</v>
      </c>
      <c r="H464" s="356">
        <f t="shared" si="91"/>
        <v>536.73540000000003</v>
      </c>
      <c r="I464" s="361">
        <v>0</v>
      </c>
      <c r="J464" s="360"/>
      <c r="K464"/>
    </row>
    <row r="465" spans="2:11" ht="15" x14ac:dyDescent="0.25">
      <c r="B465" s="354" t="s">
        <v>262</v>
      </c>
      <c r="C465" s="355">
        <v>37073</v>
      </c>
      <c r="D465" s="6">
        <v>12938</v>
      </c>
      <c r="E465" s="358">
        <f t="shared" si="92"/>
        <v>1077.7354</v>
      </c>
      <c r="F465" s="356">
        <v>0</v>
      </c>
      <c r="G465" s="354">
        <v>541</v>
      </c>
      <c r="H465" s="356">
        <f t="shared" si="91"/>
        <v>536.73540000000003</v>
      </c>
      <c r="I465" s="361">
        <v>0</v>
      </c>
      <c r="J465" s="360"/>
      <c r="K465"/>
    </row>
    <row r="466" spans="2:11" ht="15" x14ac:dyDescent="0.25">
      <c r="B466" s="354" t="s">
        <v>262</v>
      </c>
      <c r="C466" s="355">
        <v>37104</v>
      </c>
      <c r="D466" s="6">
        <v>13219</v>
      </c>
      <c r="E466" s="358">
        <f t="shared" si="92"/>
        <v>1101.1426999999999</v>
      </c>
      <c r="F466" s="356">
        <v>0</v>
      </c>
      <c r="G466" s="354">
        <v>541</v>
      </c>
      <c r="H466" s="356">
        <f t="shared" si="91"/>
        <v>560.14269999999988</v>
      </c>
      <c r="I466" s="361">
        <v>0</v>
      </c>
      <c r="J466" s="360"/>
      <c r="K466"/>
    </row>
    <row r="467" spans="2:11" ht="15" x14ac:dyDescent="0.25">
      <c r="B467" s="354" t="s">
        <v>262</v>
      </c>
      <c r="C467" s="355">
        <v>37135</v>
      </c>
      <c r="D467" s="6">
        <v>13219</v>
      </c>
      <c r="E467" s="358">
        <f t="shared" si="92"/>
        <v>1101.1426999999999</v>
      </c>
      <c r="F467" s="356">
        <v>0</v>
      </c>
      <c r="G467" s="354">
        <v>541</v>
      </c>
      <c r="H467" s="356">
        <f t="shared" si="91"/>
        <v>560.14269999999988</v>
      </c>
      <c r="I467" s="361">
        <v>0</v>
      </c>
      <c r="J467" s="360"/>
      <c r="K467"/>
    </row>
    <row r="468" spans="2:11" ht="15" x14ac:dyDescent="0.25">
      <c r="B468" s="354" t="s">
        <v>262</v>
      </c>
      <c r="C468" s="355">
        <v>37165</v>
      </c>
      <c r="D468" s="6">
        <v>13219</v>
      </c>
      <c r="E468" s="358">
        <f t="shared" si="92"/>
        <v>1101.1426999999999</v>
      </c>
      <c r="F468" s="356">
        <v>0</v>
      </c>
      <c r="G468" s="354">
        <v>541</v>
      </c>
      <c r="H468" s="356">
        <f t="shared" si="91"/>
        <v>560.14269999999988</v>
      </c>
      <c r="I468" s="361">
        <v>0</v>
      </c>
      <c r="J468" s="360"/>
      <c r="K468"/>
    </row>
    <row r="469" spans="2:11" ht="15" x14ac:dyDescent="0.25">
      <c r="B469" s="354" t="s">
        <v>262</v>
      </c>
      <c r="C469" s="355">
        <v>37196</v>
      </c>
      <c r="D469" s="6">
        <v>13219</v>
      </c>
      <c r="E469" s="358">
        <f t="shared" si="92"/>
        <v>1101.1426999999999</v>
      </c>
      <c r="F469" s="356">
        <v>0</v>
      </c>
      <c r="G469" s="354">
        <v>541</v>
      </c>
      <c r="H469" s="356">
        <f t="shared" si="91"/>
        <v>560.14269999999988</v>
      </c>
      <c r="I469" s="361">
        <v>0</v>
      </c>
      <c r="J469" s="360"/>
      <c r="K469"/>
    </row>
    <row r="470" spans="2:11" ht="15" x14ac:dyDescent="0.25">
      <c r="B470" s="354" t="s">
        <v>262</v>
      </c>
      <c r="C470" s="355">
        <v>37226</v>
      </c>
      <c r="D470" s="6">
        <v>13219</v>
      </c>
      <c r="E470" s="358">
        <f t="shared" si="92"/>
        <v>1101.1426999999999</v>
      </c>
      <c r="F470" s="356">
        <v>0</v>
      </c>
      <c r="G470" s="354">
        <v>541</v>
      </c>
      <c r="H470" s="356">
        <f t="shared" si="91"/>
        <v>560.14269999999988</v>
      </c>
      <c r="I470" s="361">
        <v>0</v>
      </c>
      <c r="J470" s="360"/>
      <c r="K470"/>
    </row>
    <row r="471" spans="2:11" ht="15" x14ac:dyDescent="0.25">
      <c r="B471" s="354" t="s">
        <v>262</v>
      </c>
      <c r="C471" s="355">
        <v>37257</v>
      </c>
      <c r="D471" s="6">
        <v>13219</v>
      </c>
      <c r="E471" s="358">
        <f t="shared" si="92"/>
        <v>1101.1426999999999</v>
      </c>
      <c r="F471" s="356">
        <v>0</v>
      </c>
      <c r="G471" s="354">
        <v>541</v>
      </c>
      <c r="H471" s="356">
        <f t="shared" si="91"/>
        <v>560.14269999999988</v>
      </c>
      <c r="I471" s="361">
        <v>0</v>
      </c>
      <c r="J471" s="360"/>
      <c r="K471"/>
    </row>
    <row r="472" spans="2:11" ht="15" x14ac:dyDescent="0.25">
      <c r="B472" s="354" t="s">
        <v>262</v>
      </c>
      <c r="C472" s="355">
        <v>37288</v>
      </c>
      <c r="D472" s="6">
        <v>13607</v>
      </c>
      <c r="E472" s="358">
        <f t="shared" si="92"/>
        <v>1133.4630999999999</v>
      </c>
      <c r="F472" s="356">
        <v>0</v>
      </c>
      <c r="G472" s="354">
        <v>541</v>
      </c>
      <c r="H472" s="356">
        <f t="shared" si="91"/>
        <v>592.46309999999994</v>
      </c>
      <c r="I472" s="361">
        <v>0</v>
      </c>
      <c r="J472" s="360"/>
      <c r="K472"/>
    </row>
    <row r="473" spans="2:11" ht="15" x14ac:dyDescent="0.25">
      <c r="B473" s="354" t="s">
        <v>262</v>
      </c>
      <c r="C473" s="355">
        <v>37316</v>
      </c>
      <c r="D473" s="6">
        <v>13607</v>
      </c>
      <c r="E473" s="358">
        <f t="shared" si="92"/>
        <v>1133.4630999999999</v>
      </c>
      <c r="F473" s="356">
        <v>0</v>
      </c>
      <c r="G473" s="354">
        <v>541</v>
      </c>
      <c r="H473" s="356">
        <f t="shared" si="91"/>
        <v>592.46309999999994</v>
      </c>
      <c r="I473" s="361">
        <v>0</v>
      </c>
      <c r="J473" s="360">
        <v>9.5</v>
      </c>
      <c r="K473" s="370">
        <f>SUM(D462:D473)</f>
        <v>158280</v>
      </c>
    </row>
    <row r="474" spans="2:11" ht="15" x14ac:dyDescent="0.25">
      <c r="B474" s="354" t="s">
        <v>262</v>
      </c>
      <c r="C474" s="355">
        <v>37347</v>
      </c>
      <c r="D474" s="6">
        <v>13607</v>
      </c>
      <c r="E474" s="358">
        <f t="shared" si="92"/>
        <v>1133.4630999999999</v>
      </c>
      <c r="F474" s="356">
        <v>0</v>
      </c>
      <c r="G474" s="354">
        <v>541</v>
      </c>
      <c r="H474" s="356">
        <f t="shared" si="91"/>
        <v>592.46309999999994</v>
      </c>
      <c r="I474" s="361">
        <v>0</v>
      </c>
      <c r="J474" s="361">
        <f t="shared" ref="J474:J489" si="93">SUM(I474*9.5%/12)</f>
        <v>0</v>
      </c>
      <c r="K474"/>
    </row>
    <row r="475" spans="2:11" ht="15" x14ac:dyDescent="0.25">
      <c r="B475" s="354" t="s">
        <v>262</v>
      </c>
      <c r="C475" s="355">
        <v>37377</v>
      </c>
      <c r="D475" s="6">
        <v>13607</v>
      </c>
      <c r="E475" s="358">
        <f t="shared" si="92"/>
        <v>1133.4630999999999</v>
      </c>
      <c r="F475" s="356">
        <v>0</v>
      </c>
      <c r="G475" s="354">
        <v>541</v>
      </c>
      <c r="H475" s="356">
        <f t="shared" si="91"/>
        <v>592.46309999999994</v>
      </c>
      <c r="I475" s="361">
        <v>0</v>
      </c>
      <c r="J475" s="361">
        <f t="shared" si="93"/>
        <v>0</v>
      </c>
      <c r="K475"/>
    </row>
    <row r="476" spans="2:11" ht="15" x14ac:dyDescent="0.25">
      <c r="B476" s="354" t="s">
        <v>262</v>
      </c>
      <c r="C476" s="355">
        <v>37408</v>
      </c>
      <c r="D476" s="6">
        <v>13607</v>
      </c>
      <c r="E476" s="358">
        <f t="shared" si="92"/>
        <v>1133.4630999999999</v>
      </c>
      <c r="F476" s="356">
        <v>0</v>
      </c>
      <c r="G476" s="354">
        <v>541</v>
      </c>
      <c r="H476" s="356">
        <f t="shared" si="91"/>
        <v>592.46309999999994</v>
      </c>
      <c r="I476" s="361">
        <v>0</v>
      </c>
      <c r="J476" s="361">
        <f t="shared" si="93"/>
        <v>0</v>
      </c>
      <c r="K476"/>
    </row>
    <row r="477" spans="2:11" ht="15" x14ac:dyDescent="0.25">
      <c r="B477" s="354" t="s">
        <v>262</v>
      </c>
      <c r="C477" s="355">
        <v>37438</v>
      </c>
      <c r="D477" s="6">
        <v>13607</v>
      </c>
      <c r="E477" s="358">
        <f t="shared" si="92"/>
        <v>1133.4630999999999</v>
      </c>
      <c r="F477" s="356">
        <v>0</v>
      </c>
      <c r="G477" s="354">
        <v>541</v>
      </c>
      <c r="H477" s="356">
        <f t="shared" si="91"/>
        <v>592.46309999999994</v>
      </c>
      <c r="I477" s="361">
        <v>0</v>
      </c>
      <c r="J477" s="361">
        <f t="shared" si="93"/>
        <v>0</v>
      </c>
      <c r="K477"/>
    </row>
    <row r="478" spans="2:11" ht="15" x14ac:dyDescent="0.25">
      <c r="B478" s="354" t="s">
        <v>262</v>
      </c>
      <c r="C478" s="355">
        <v>37469</v>
      </c>
      <c r="D478" s="6">
        <v>13607</v>
      </c>
      <c r="E478" s="358">
        <f t="shared" si="92"/>
        <v>1133.4630999999999</v>
      </c>
      <c r="F478" s="356">
        <v>0</v>
      </c>
      <c r="G478" s="354">
        <v>541</v>
      </c>
      <c r="H478" s="356">
        <f t="shared" si="91"/>
        <v>592.46309999999994</v>
      </c>
      <c r="I478" s="361">
        <v>0</v>
      </c>
      <c r="J478" s="361">
        <f t="shared" si="93"/>
        <v>0</v>
      </c>
      <c r="K478"/>
    </row>
    <row r="479" spans="2:11" ht="15" x14ac:dyDescent="0.25">
      <c r="B479" s="354" t="s">
        <v>262</v>
      </c>
      <c r="C479" s="355">
        <v>37500</v>
      </c>
      <c r="D479" s="6">
        <v>13607</v>
      </c>
      <c r="E479" s="358">
        <f t="shared" si="92"/>
        <v>1133.4630999999999</v>
      </c>
      <c r="F479" s="356">
        <v>0</v>
      </c>
      <c r="G479" s="354">
        <v>541</v>
      </c>
      <c r="H479" s="356">
        <f t="shared" si="91"/>
        <v>592.46309999999994</v>
      </c>
      <c r="I479" s="361">
        <v>0</v>
      </c>
      <c r="J479" s="361">
        <f t="shared" si="93"/>
        <v>0</v>
      </c>
      <c r="K479"/>
    </row>
    <row r="480" spans="2:11" ht="15" x14ac:dyDescent="0.25">
      <c r="B480" s="354" t="s">
        <v>262</v>
      </c>
      <c r="C480" s="355">
        <v>37530</v>
      </c>
      <c r="D480" s="6">
        <v>13607</v>
      </c>
      <c r="E480" s="358">
        <f t="shared" si="92"/>
        <v>1133.4630999999999</v>
      </c>
      <c r="F480" s="356">
        <v>0</v>
      </c>
      <c r="G480" s="354">
        <v>541</v>
      </c>
      <c r="H480" s="356">
        <f t="shared" si="91"/>
        <v>592.46309999999994</v>
      </c>
      <c r="I480" s="361">
        <v>0</v>
      </c>
      <c r="J480" s="361">
        <f t="shared" si="93"/>
        <v>0</v>
      </c>
      <c r="K480"/>
    </row>
    <row r="481" spans="2:11" ht="15" x14ac:dyDescent="0.25">
      <c r="B481" s="354" t="s">
        <v>262</v>
      </c>
      <c r="C481" s="355">
        <v>37561</v>
      </c>
      <c r="D481" s="6">
        <v>13607</v>
      </c>
      <c r="E481" s="358">
        <f t="shared" si="92"/>
        <v>1133.4630999999999</v>
      </c>
      <c r="F481" s="356">
        <v>0</v>
      </c>
      <c r="G481" s="354">
        <v>541</v>
      </c>
      <c r="H481" s="356">
        <f t="shared" si="91"/>
        <v>592.46309999999994</v>
      </c>
      <c r="I481" s="361">
        <v>0</v>
      </c>
      <c r="J481" s="361">
        <f t="shared" si="93"/>
        <v>0</v>
      </c>
      <c r="K481"/>
    </row>
    <row r="482" spans="2:11" ht="15" x14ac:dyDescent="0.25">
      <c r="B482" s="354" t="s">
        <v>262</v>
      </c>
      <c r="C482" s="355">
        <v>37591</v>
      </c>
      <c r="D482" s="6">
        <v>13607</v>
      </c>
      <c r="E482" s="358">
        <f t="shared" si="92"/>
        <v>1133.4630999999999</v>
      </c>
      <c r="F482" s="356">
        <v>0</v>
      </c>
      <c r="G482" s="354">
        <v>541</v>
      </c>
      <c r="H482" s="356">
        <f t="shared" si="91"/>
        <v>592.46309999999994</v>
      </c>
      <c r="I482" s="361">
        <v>0</v>
      </c>
      <c r="J482" s="361">
        <f t="shared" si="93"/>
        <v>0</v>
      </c>
      <c r="K482"/>
    </row>
    <row r="483" spans="2:11" ht="15" x14ac:dyDescent="0.25">
      <c r="B483" s="354" t="s">
        <v>262</v>
      </c>
      <c r="C483" s="355">
        <v>37622</v>
      </c>
      <c r="D483" s="6">
        <v>13607</v>
      </c>
      <c r="E483" s="358">
        <f t="shared" si="92"/>
        <v>1133.4630999999999</v>
      </c>
      <c r="F483" s="356">
        <v>0</v>
      </c>
      <c r="G483" s="354">
        <v>541</v>
      </c>
      <c r="H483" s="356">
        <f t="shared" si="91"/>
        <v>592.46309999999994</v>
      </c>
      <c r="I483" s="361">
        <v>0</v>
      </c>
      <c r="J483" s="361">
        <f t="shared" si="93"/>
        <v>0</v>
      </c>
      <c r="K483"/>
    </row>
    <row r="484" spans="2:11" ht="15" x14ac:dyDescent="0.25">
      <c r="B484" s="354" t="s">
        <v>262</v>
      </c>
      <c r="C484" s="355">
        <v>37653</v>
      </c>
      <c r="D484" s="6">
        <v>13994</v>
      </c>
      <c r="E484" s="358">
        <f t="shared" si="92"/>
        <v>1165.7002</v>
      </c>
      <c r="F484" s="356">
        <v>0</v>
      </c>
      <c r="G484" s="354">
        <v>541</v>
      </c>
      <c r="H484" s="356">
        <f t="shared" si="91"/>
        <v>624.7002</v>
      </c>
      <c r="I484" s="361">
        <v>0</v>
      </c>
      <c r="J484" s="361">
        <f t="shared" si="93"/>
        <v>0</v>
      </c>
      <c r="K484"/>
    </row>
    <row r="485" spans="2:11" ht="15" x14ac:dyDescent="0.25">
      <c r="B485" s="354" t="s">
        <v>262</v>
      </c>
      <c r="C485" s="355">
        <v>37681</v>
      </c>
      <c r="D485" s="6">
        <v>13994</v>
      </c>
      <c r="E485" s="358">
        <f t="shared" si="92"/>
        <v>1165.7002</v>
      </c>
      <c r="F485" s="356">
        <v>0</v>
      </c>
      <c r="G485" s="354">
        <v>541</v>
      </c>
      <c r="H485" s="356">
        <f t="shared" si="91"/>
        <v>624.7002</v>
      </c>
      <c r="I485" s="361">
        <v>0</v>
      </c>
      <c r="J485" s="361">
        <f t="shared" si="93"/>
        <v>0</v>
      </c>
      <c r="K485" s="370">
        <f>SUM(D474:D485)</f>
        <v>164058</v>
      </c>
    </row>
    <row r="486" spans="2:11" ht="15" x14ac:dyDescent="0.25">
      <c r="B486" s="354" t="s">
        <v>262</v>
      </c>
      <c r="C486" s="355">
        <v>37712</v>
      </c>
      <c r="D486" s="6">
        <v>13994</v>
      </c>
      <c r="E486" s="358">
        <f t="shared" si="92"/>
        <v>1165.7002</v>
      </c>
      <c r="F486" s="356">
        <v>0</v>
      </c>
      <c r="G486" s="354">
        <v>541</v>
      </c>
      <c r="H486" s="356">
        <f t="shared" si="91"/>
        <v>624.7002</v>
      </c>
      <c r="I486" s="361">
        <v>0</v>
      </c>
      <c r="J486" s="361">
        <f t="shared" si="93"/>
        <v>0</v>
      </c>
      <c r="K486"/>
    </row>
    <row r="487" spans="2:11" ht="15" x14ac:dyDescent="0.25">
      <c r="B487" s="354" t="s">
        <v>262</v>
      </c>
      <c r="C487" s="355">
        <v>37742</v>
      </c>
      <c r="D487" s="6">
        <v>13994</v>
      </c>
      <c r="E487" s="358">
        <f t="shared" si="92"/>
        <v>1165.7002</v>
      </c>
      <c r="F487" s="356">
        <v>0</v>
      </c>
      <c r="G487" s="354">
        <v>541</v>
      </c>
      <c r="H487" s="356">
        <f t="shared" si="91"/>
        <v>624.7002</v>
      </c>
      <c r="I487" s="361">
        <v>0</v>
      </c>
      <c r="J487" s="361">
        <f t="shared" si="93"/>
        <v>0</v>
      </c>
      <c r="K487"/>
    </row>
    <row r="488" spans="2:11" ht="15" x14ac:dyDescent="0.25">
      <c r="B488" s="354" t="s">
        <v>262</v>
      </c>
      <c r="C488" s="355">
        <v>37773</v>
      </c>
      <c r="D488" s="6">
        <v>13994</v>
      </c>
      <c r="E488" s="358">
        <f t="shared" si="92"/>
        <v>1165.7002</v>
      </c>
      <c r="F488" s="356">
        <v>0</v>
      </c>
      <c r="G488" s="354">
        <v>541</v>
      </c>
      <c r="H488" s="356">
        <f t="shared" si="91"/>
        <v>624.7002</v>
      </c>
      <c r="I488" s="361">
        <v>0</v>
      </c>
      <c r="J488" s="361">
        <f t="shared" si="93"/>
        <v>0</v>
      </c>
      <c r="K488"/>
    </row>
    <row r="489" spans="2:11" ht="15" x14ac:dyDescent="0.25">
      <c r="B489" s="354" t="s">
        <v>262</v>
      </c>
      <c r="C489" s="355">
        <v>37803</v>
      </c>
      <c r="D489" s="6">
        <v>13994</v>
      </c>
      <c r="E489" s="358">
        <f t="shared" si="92"/>
        <v>1165.7002</v>
      </c>
      <c r="F489" s="356">
        <v>0</v>
      </c>
      <c r="G489" s="354">
        <v>541</v>
      </c>
      <c r="H489" s="356">
        <f t="shared" si="91"/>
        <v>624.7002</v>
      </c>
      <c r="I489" s="361">
        <v>0</v>
      </c>
      <c r="J489" s="361">
        <f t="shared" si="93"/>
        <v>0</v>
      </c>
      <c r="K489"/>
    </row>
    <row r="490" spans="2:11" ht="15" x14ac:dyDescent="0.25">
      <c r="B490" s="354" t="s">
        <v>262</v>
      </c>
      <c r="C490" s="355">
        <v>37834</v>
      </c>
      <c r="D490" s="6">
        <v>13994</v>
      </c>
      <c r="E490" s="358">
        <f t="shared" si="92"/>
        <v>1165.7002</v>
      </c>
      <c r="F490" s="356">
        <v>0</v>
      </c>
      <c r="G490" s="354">
        <v>541</v>
      </c>
      <c r="H490" s="356">
        <f t="shared" si="91"/>
        <v>624.7002</v>
      </c>
      <c r="I490" s="361">
        <v>0</v>
      </c>
      <c r="J490" s="361">
        <f t="shared" ref="J490:J505" si="94">SUM(I490*9.5%/12)</f>
        <v>0</v>
      </c>
      <c r="K490"/>
    </row>
    <row r="491" spans="2:11" ht="15" x14ac:dyDescent="0.25">
      <c r="B491" s="354" t="s">
        <v>262</v>
      </c>
      <c r="C491" s="355">
        <v>37865</v>
      </c>
      <c r="D491" s="6">
        <v>13994</v>
      </c>
      <c r="E491" s="358">
        <f t="shared" si="92"/>
        <v>1165.7002</v>
      </c>
      <c r="F491" s="356">
        <v>0</v>
      </c>
      <c r="G491" s="354">
        <v>541</v>
      </c>
      <c r="H491" s="356">
        <f t="shared" si="91"/>
        <v>624.7002</v>
      </c>
      <c r="I491" s="361">
        <v>0</v>
      </c>
      <c r="J491" s="361">
        <f t="shared" si="94"/>
        <v>0</v>
      </c>
      <c r="K491"/>
    </row>
    <row r="492" spans="2:11" ht="15" x14ac:dyDescent="0.25">
      <c r="B492" s="354" t="s">
        <v>262</v>
      </c>
      <c r="C492" s="355">
        <v>37895</v>
      </c>
      <c r="D492" s="6">
        <v>13994</v>
      </c>
      <c r="E492" s="358">
        <f t="shared" si="92"/>
        <v>1165.7002</v>
      </c>
      <c r="F492" s="356">
        <v>0</v>
      </c>
      <c r="G492" s="354">
        <v>541</v>
      </c>
      <c r="H492" s="356">
        <f t="shared" si="91"/>
        <v>624.7002</v>
      </c>
      <c r="I492" s="361">
        <v>0</v>
      </c>
      <c r="J492" s="361">
        <f t="shared" si="94"/>
        <v>0</v>
      </c>
      <c r="K492"/>
    </row>
    <row r="493" spans="2:11" ht="15" x14ac:dyDescent="0.25">
      <c r="B493" s="354" t="s">
        <v>262</v>
      </c>
      <c r="C493" s="355">
        <v>37926</v>
      </c>
      <c r="D493" s="6">
        <v>13994</v>
      </c>
      <c r="E493" s="358">
        <f t="shared" si="92"/>
        <v>1165.7002</v>
      </c>
      <c r="F493" s="356">
        <v>0</v>
      </c>
      <c r="G493" s="354">
        <v>541</v>
      </c>
      <c r="H493" s="356">
        <f t="shared" si="91"/>
        <v>624.7002</v>
      </c>
      <c r="I493" s="361">
        <v>0</v>
      </c>
      <c r="J493" s="361">
        <f t="shared" si="94"/>
        <v>0</v>
      </c>
      <c r="K493"/>
    </row>
    <row r="494" spans="2:11" ht="15" x14ac:dyDescent="0.25">
      <c r="B494" s="354" t="s">
        <v>262</v>
      </c>
      <c r="C494" s="355">
        <v>37956</v>
      </c>
      <c r="D494" s="6">
        <v>13994</v>
      </c>
      <c r="E494" s="358">
        <f t="shared" si="92"/>
        <v>1165.7002</v>
      </c>
      <c r="F494" s="356">
        <v>0</v>
      </c>
      <c r="G494" s="354">
        <v>541</v>
      </c>
      <c r="H494" s="356">
        <f t="shared" si="91"/>
        <v>624.7002</v>
      </c>
      <c r="I494" s="361">
        <v>0</v>
      </c>
      <c r="J494" s="361">
        <f t="shared" si="94"/>
        <v>0</v>
      </c>
      <c r="K494"/>
    </row>
    <row r="495" spans="2:11" ht="15" x14ac:dyDescent="0.25">
      <c r="B495" s="354" t="s">
        <v>262</v>
      </c>
      <c r="C495" s="355">
        <v>37987</v>
      </c>
      <c r="D495" s="6">
        <v>13994</v>
      </c>
      <c r="E495" s="358">
        <f t="shared" si="92"/>
        <v>1165.7002</v>
      </c>
      <c r="F495" s="356">
        <v>0</v>
      </c>
      <c r="G495" s="354">
        <v>541</v>
      </c>
      <c r="H495" s="356">
        <f t="shared" si="91"/>
        <v>624.7002</v>
      </c>
      <c r="I495" s="361">
        <v>0</v>
      </c>
      <c r="J495" s="361">
        <f t="shared" si="94"/>
        <v>0</v>
      </c>
      <c r="K495"/>
    </row>
    <row r="496" spans="2:11" ht="15" x14ac:dyDescent="0.25">
      <c r="B496" s="354" t="s">
        <v>262</v>
      </c>
      <c r="C496" s="355">
        <v>38018</v>
      </c>
      <c r="D496" s="6">
        <v>14790</v>
      </c>
      <c r="E496" s="358">
        <f t="shared" si="92"/>
        <v>1232.0070000000001</v>
      </c>
      <c r="F496" s="356">
        <v>0</v>
      </c>
      <c r="G496" s="354">
        <v>541</v>
      </c>
      <c r="H496" s="356">
        <f t="shared" si="91"/>
        <v>691.00700000000006</v>
      </c>
      <c r="I496" s="361">
        <v>0</v>
      </c>
      <c r="J496" s="361">
        <f t="shared" si="94"/>
        <v>0</v>
      </c>
      <c r="K496"/>
    </row>
    <row r="497" spans="2:11" ht="15" x14ac:dyDescent="0.25">
      <c r="B497" s="354" t="s">
        <v>262</v>
      </c>
      <c r="C497" s="355">
        <v>38047</v>
      </c>
      <c r="D497" s="6">
        <v>14790</v>
      </c>
      <c r="E497" s="358">
        <f t="shared" si="92"/>
        <v>1232.0070000000001</v>
      </c>
      <c r="F497" s="356">
        <v>0</v>
      </c>
      <c r="G497" s="354">
        <v>541</v>
      </c>
      <c r="H497" s="356">
        <f t="shared" si="91"/>
        <v>691.00700000000006</v>
      </c>
      <c r="I497" s="361">
        <v>0</v>
      </c>
      <c r="J497" s="361">
        <f t="shared" si="94"/>
        <v>0</v>
      </c>
      <c r="K497" s="370">
        <f>SUM(D486:D497)</f>
        <v>169520</v>
      </c>
    </row>
    <row r="498" spans="2:11" ht="15" x14ac:dyDescent="0.25">
      <c r="B498" s="354" t="s">
        <v>262</v>
      </c>
      <c r="C498" s="355">
        <v>38078</v>
      </c>
      <c r="D498" s="6">
        <v>14790</v>
      </c>
      <c r="E498" s="358">
        <f t="shared" si="92"/>
        <v>1232.0070000000001</v>
      </c>
      <c r="F498" s="356">
        <v>0</v>
      </c>
      <c r="G498" s="354">
        <v>541</v>
      </c>
      <c r="H498" s="356">
        <f t="shared" si="91"/>
        <v>691.00700000000006</v>
      </c>
      <c r="I498" s="361">
        <v>0</v>
      </c>
      <c r="J498" s="361">
        <f t="shared" si="94"/>
        <v>0</v>
      </c>
      <c r="K498"/>
    </row>
    <row r="499" spans="2:11" ht="15" x14ac:dyDescent="0.25">
      <c r="B499" s="354" t="s">
        <v>262</v>
      </c>
      <c r="C499" s="355">
        <v>38108</v>
      </c>
      <c r="D499" s="6">
        <v>14790</v>
      </c>
      <c r="E499" s="358">
        <f t="shared" si="92"/>
        <v>1232.0070000000001</v>
      </c>
      <c r="F499" s="356">
        <v>0</v>
      </c>
      <c r="G499" s="354">
        <v>541</v>
      </c>
      <c r="H499" s="356">
        <f t="shared" si="91"/>
        <v>691.00700000000006</v>
      </c>
      <c r="I499" s="361">
        <v>0</v>
      </c>
      <c r="J499" s="361">
        <f t="shared" si="94"/>
        <v>0</v>
      </c>
      <c r="K499"/>
    </row>
    <row r="500" spans="2:11" ht="15" x14ac:dyDescent="0.25">
      <c r="B500" s="354" t="s">
        <v>262</v>
      </c>
      <c r="C500" s="355">
        <v>38139</v>
      </c>
      <c r="D500" s="6">
        <v>14790</v>
      </c>
      <c r="E500" s="358">
        <f t="shared" si="92"/>
        <v>1232.0070000000001</v>
      </c>
      <c r="F500" s="356">
        <v>0</v>
      </c>
      <c r="G500" s="354">
        <v>541</v>
      </c>
      <c r="H500" s="356">
        <f t="shared" si="91"/>
        <v>691.00700000000006</v>
      </c>
      <c r="I500" s="361">
        <v>0</v>
      </c>
      <c r="J500" s="361">
        <f t="shared" si="94"/>
        <v>0</v>
      </c>
      <c r="K500"/>
    </row>
    <row r="501" spans="2:11" ht="15" x14ac:dyDescent="0.25">
      <c r="B501" s="354" t="s">
        <v>262</v>
      </c>
      <c r="C501" s="355">
        <v>38169</v>
      </c>
      <c r="D501" s="6">
        <v>14790</v>
      </c>
      <c r="E501" s="358">
        <f t="shared" si="92"/>
        <v>1232.0070000000001</v>
      </c>
      <c r="F501" s="356">
        <v>0</v>
      </c>
      <c r="G501" s="354">
        <v>541</v>
      </c>
      <c r="H501" s="356">
        <f t="shared" si="91"/>
        <v>691.00700000000006</v>
      </c>
      <c r="I501" s="361">
        <v>0</v>
      </c>
      <c r="J501" s="361">
        <f t="shared" si="94"/>
        <v>0</v>
      </c>
      <c r="K501"/>
    </row>
    <row r="502" spans="2:11" ht="15" x14ac:dyDescent="0.25">
      <c r="B502" s="354" t="s">
        <v>262</v>
      </c>
      <c r="C502" s="355">
        <v>38200</v>
      </c>
      <c r="D502" s="6">
        <v>14790</v>
      </c>
      <c r="E502" s="358">
        <f t="shared" si="92"/>
        <v>1232.0070000000001</v>
      </c>
      <c r="F502" s="356">
        <v>0</v>
      </c>
      <c r="G502" s="354">
        <v>541</v>
      </c>
      <c r="H502" s="356">
        <f t="shared" si="91"/>
        <v>691.00700000000006</v>
      </c>
      <c r="I502" s="361">
        <v>0</v>
      </c>
      <c r="J502" s="361">
        <f t="shared" si="94"/>
        <v>0</v>
      </c>
      <c r="K502"/>
    </row>
    <row r="503" spans="2:11" ht="15" x14ac:dyDescent="0.25">
      <c r="B503" s="354" t="s">
        <v>262</v>
      </c>
      <c r="C503" s="355">
        <v>38231</v>
      </c>
      <c r="D503" s="6">
        <v>14790</v>
      </c>
      <c r="E503" s="358">
        <f t="shared" si="92"/>
        <v>1232.0070000000001</v>
      </c>
      <c r="F503" s="356">
        <v>0</v>
      </c>
      <c r="G503" s="354">
        <v>541</v>
      </c>
      <c r="H503" s="356">
        <f t="shared" si="91"/>
        <v>691.00700000000006</v>
      </c>
      <c r="I503" s="361">
        <v>0</v>
      </c>
      <c r="J503" s="361">
        <f t="shared" si="94"/>
        <v>0</v>
      </c>
      <c r="K503"/>
    </row>
    <row r="504" spans="2:11" ht="15" x14ac:dyDescent="0.25">
      <c r="B504" s="354" t="s">
        <v>262</v>
      </c>
      <c r="C504" s="355">
        <v>38261</v>
      </c>
      <c r="D504" s="6">
        <v>15198</v>
      </c>
      <c r="E504" s="358">
        <f t="shared" si="92"/>
        <v>1265.9934000000001</v>
      </c>
      <c r="F504" s="356">
        <v>0</v>
      </c>
      <c r="G504" s="354">
        <v>541</v>
      </c>
      <c r="H504" s="356">
        <f t="shared" si="91"/>
        <v>724.99340000000007</v>
      </c>
      <c r="I504" s="361">
        <v>0</v>
      </c>
      <c r="J504" s="361">
        <f t="shared" si="94"/>
        <v>0</v>
      </c>
      <c r="K504"/>
    </row>
    <row r="505" spans="2:11" ht="15" x14ac:dyDescent="0.25">
      <c r="B505" s="354" t="s">
        <v>262</v>
      </c>
      <c r="C505" s="355">
        <v>38292</v>
      </c>
      <c r="D505" s="6">
        <v>15198</v>
      </c>
      <c r="E505" s="358">
        <f t="shared" si="92"/>
        <v>1265.9934000000001</v>
      </c>
      <c r="F505" s="356">
        <v>0</v>
      </c>
      <c r="G505" s="354">
        <v>541</v>
      </c>
      <c r="H505" s="356">
        <f t="shared" si="91"/>
        <v>724.99340000000007</v>
      </c>
      <c r="I505" s="361">
        <v>0</v>
      </c>
      <c r="J505" s="361">
        <f t="shared" si="94"/>
        <v>0</v>
      </c>
      <c r="K505"/>
    </row>
    <row r="506" spans="2:11" ht="15" x14ac:dyDescent="0.25">
      <c r="B506" s="354" t="s">
        <v>262</v>
      </c>
      <c r="C506" s="355">
        <v>38322</v>
      </c>
      <c r="D506" s="6">
        <v>15198</v>
      </c>
      <c r="E506" s="358">
        <f t="shared" si="92"/>
        <v>1265.9934000000001</v>
      </c>
      <c r="F506" s="356">
        <v>0</v>
      </c>
      <c r="G506" s="354">
        <v>541</v>
      </c>
      <c r="H506" s="356">
        <f t="shared" si="91"/>
        <v>724.99340000000007</v>
      </c>
      <c r="I506" s="361">
        <v>0</v>
      </c>
      <c r="J506" s="361">
        <f t="shared" ref="J506:J520" si="95">SUM(I506*9.5%/12)</f>
        <v>0</v>
      </c>
      <c r="K506"/>
    </row>
    <row r="507" spans="2:11" ht="15" x14ac:dyDescent="0.25">
      <c r="B507" s="354" t="s">
        <v>262</v>
      </c>
      <c r="C507" s="355">
        <v>38353</v>
      </c>
      <c r="D507" s="6">
        <v>15198</v>
      </c>
      <c r="E507" s="358">
        <f t="shared" si="92"/>
        <v>1265.9934000000001</v>
      </c>
      <c r="F507" s="356">
        <v>0</v>
      </c>
      <c r="G507" s="354">
        <v>541</v>
      </c>
      <c r="H507" s="356">
        <f t="shared" si="91"/>
        <v>724.99340000000007</v>
      </c>
      <c r="I507" s="361">
        <v>0</v>
      </c>
      <c r="J507" s="361">
        <f t="shared" si="95"/>
        <v>0</v>
      </c>
      <c r="K507"/>
    </row>
    <row r="508" spans="2:11" ht="15" x14ac:dyDescent="0.25">
      <c r="B508" s="354" t="s">
        <v>262</v>
      </c>
      <c r="C508" s="355">
        <v>38384</v>
      </c>
      <c r="D508" s="6">
        <v>15608</v>
      </c>
      <c r="E508" s="358">
        <f t="shared" si="92"/>
        <v>1300.1464000000001</v>
      </c>
      <c r="F508" s="356">
        <v>0</v>
      </c>
      <c r="G508" s="354">
        <v>541</v>
      </c>
      <c r="H508" s="356">
        <f t="shared" si="91"/>
        <v>759.14640000000009</v>
      </c>
      <c r="I508" s="361">
        <v>0</v>
      </c>
      <c r="J508" s="361">
        <f t="shared" si="95"/>
        <v>0</v>
      </c>
      <c r="K508"/>
    </row>
    <row r="509" spans="2:11" ht="15" x14ac:dyDescent="0.25">
      <c r="B509" s="354" t="s">
        <v>262</v>
      </c>
      <c r="C509" s="355">
        <v>38412</v>
      </c>
      <c r="D509" s="6">
        <v>15608</v>
      </c>
      <c r="E509" s="358">
        <f t="shared" si="92"/>
        <v>1300.1464000000001</v>
      </c>
      <c r="F509" s="356">
        <v>0</v>
      </c>
      <c r="G509" s="354">
        <v>541</v>
      </c>
      <c r="H509" s="356">
        <f t="shared" si="91"/>
        <v>759.14640000000009</v>
      </c>
      <c r="I509" s="361">
        <v>0</v>
      </c>
      <c r="J509" s="361">
        <f t="shared" si="95"/>
        <v>0</v>
      </c>
      <c r="K509" s="370">
        <f>SUM(D498:D509)</f>
        <v>180748</v>
      </c>
    </row>
    <row r="510" spans="2:11" ht="15" x14ac:dyDescent="0.25">
      <c r="B510" s="354" t="s">
        <v>262</v>
      </c>
      <c r="C510" s="355">
        <v>38443</v>
      </c>
      <c r="D510" s="6">
        <v>15608</v>
      </c>
      <c r="E510" s="358">
        <f t="shared" si="92"/>
        <v>1300.1464000000001</v>
      </c>
      <c r="F510" s="356">
        <v>0</v>
      </c>
      <c r="G510" s="354">
        <v>541</v>
      </c>
      <c r="H510" s="356">
        <f t="shared" si="91"/>
        <v>759.14640000000009</v>
      </c>
      <c r="I510" s="361">
        <v>0</v>
      </c>
      <c r="J510" s="361">
        <f t="shared" si="95"/>
        <v>0</v>
      </c>
      <c r="K510"/>
    </row>
    <row r="511" spans="2:11" ht="15" x14ac:dyDescent="0.25">
      <c r="B511" s="354" t="s">
        <v>262</v>
      </c>
      <c r="C511" s="355">
        <v>38473</v>
      </c>
      <c r="D511" s="6">
        <v>15922</v>
      </c>
      <c r="E511" s="358">
        <f t="shared" si="92"/>
        <v>1326.3026</v>
      </c>
      <c r="F511" s="356">
        <v>0</v>
      </c>
      <c r="G511" s="354">
        <v>541</v>
      </c>
      <c r="H511" s="356">
        <f t="shared" si="91"/>
        <v>785.30259999999998</v>
      </c>
      <c r="I511" s="361">
        <v>0</v>
      </c>
      <c r="J511" s="361">
        <f t="shared" si="95"/>
        <v>0</v>
      </c>
      <c r="K511"/>
    </row>
    <row r="512" spans="2:11" ht="15" x14ac:dyDescent="0.25">
      <c r="B512" s="354" t="s">
        <v>262</v>
      </c>
      <c r="C512" s="355">
        <v>38504</v>
      </c>
      <c r="D512" s="6">
        <v>15922</v>
      </c>
      <c r="E512" s="358">
        <f t="shared" si="92"/>
        <v>1326.3026</v>
      </c>
      <c r="F512" s="356">
        <v>0</v>
      </c>
      <c r="G512" s="354">
        <v>541</v>
      </c>
      <c r="H512" s="356">
        <f t="shared" si="91"/>
        <v>785.30259999999998</v>
      </c>
      <c r="I512" s="361">
        <v>0</v>
      </c>
      <c r="J512" s="361">
        <f t="shared" si="95"/>
        <v>0</v>
      </c>
      <c r="K512"/>
    </row>
    <row r="513" spans="2:11" ht="15" x14ac:dyDescent="0.25">
      <c r="B513" s="354" t="s">
        <v>262</v>
      </c>
      <c r="C513" s="355">
        <v>38534</v>
      </c>
      <c r="D513" s="6">
        <v>15922</v>
      </c>
      <c r="E513" s="358">
        <f t="shared" si="92"/>
        <v>1326.3026</v>
      </c>
      <c r="F513" s="356">
        <v>0</v>
      </c>
      <c r="G513" s="354">
        <v>541</v>
      </c>
      <c r="H513" s="356">
        <f t="shared" si="91"/>
        <v>785.30259999999998</v>
      </c>
      <c r="I513" s="361">
        <v>0</v>
      </c>
      <c r="J513" s="361">
        <f t="shared" si="95"/>
        <v>0</v>
      </c>
      <c r="K513"/>
    </row>
    <row r="514" spans="2:11" ht="15" x14ac:dyDescent="0.25">
      <c r="B514" s="354" t="s">
        <v>262</v>
      </c>
      <c r="C514" s="355">
        <v>38565</v>
      </c>
      <c r="D514" s="6">
        <v>15922</v>
      </c>
      <c r="E514" s="358">
        <f t="shared" si="92"/>
        <v>1326.3026</v>
      </c>
      <c r="F514" s="356">
        <v>0</v>
      </c>
      <c r="G514" s="354">
        <v>541</v>
      </c>
      <c r="H514" s="356">
        <f t="shared" si="91"/>
        <v>785.30259999999998</v>
      </c>
      <c r="I514" s="361">
        <v>0</v>
      </c>
      <c r="J514" s="361">
        <f t="shared" si="95"/>
        <v>0</v>
      </c>
      <c r="K514"/>
    </row>
    <row r="515" spans="2:11" ht="15" x14ac:dyDescent="0.25">
      <c r="B515" s="354" t="s">
        <v>262</v>
      </c>
      <c r="C515" s="355">
        <v>38596</v>
      </c>
      <c r="D515" s="6">
        <v>15922</v>
      </c>
      <c r="E515" s="358">
        <f t="shared" si="92"/>
        <v>1326.3026</v>
      </c>
      <c r="F515" s="356">
        <v>0</v>
      </c>
      <c r="G515" s="354">
        <v>541</v>
      </c>
      <c r="H515" s="356">
        <f t="shared" si="91"/>
        <v>785.30259999999998</v>
      </c>
      <c r="I515" s="361">
        <v>0</v>
      </c>
      <c r="J515" s="361">
        <f t="shared" si="95"/>
        <v>0</v>
      </c>
      <c r="K515"/>
    </row>
    <row r="516" spans="2:11" ht="15" x14ac:dyDescent="0.25">
      <c r="B516" s="354" t="s">
        <v>262</v>
      </c>
      <c r="C516" s="355">
        <v>38626</v>
      </c>
      <c r="D516" s="6">
        <v>16236</v>
      </c>
      <c r="E516" s="358">
        <f t="shared" si="92"/>
        <v>1352.4587999999999</v>
      </c>
      <c r="F516" s="356">
        <v>0</v>
      </c>
      <c r="G516" s="354">
        <v>541</v>
      </c>
      <c r="H516" s="356">
        <f t="shared" si="91"/>
        <v>811.45879999999988</v>
      </c>
      <c r="I516" s="361">
        <v>0</v>
      </c>
      <c r="J516" s="361">
        <f t="shared" si="95"/>
        <v>0</v>
      </c>
      <c r="K516"/>
    </row>
    <row r="517" spans="2:11" ht="15" x14ac:dyDescent="0.25">
      <c r="B517" s="354" t="s">
        <v>262</v>
      </c>
      <c r="C517" s="355">
        <v>38657</v>
      </c>
      <c r="D517" s="6">
        <v>16236</v>
      </c>
      <c r="E517" s="358">
        <f t="shared" si="92"/>
        <v>1352.4587999999999</v>
      </c>
      <c r="F517" s="356">
        <v>0</v>
      </c>
      <c r="G517" s="354">
        <v>541</v>
      </c>
      <c r="H517" s="356">
        <f t="shared" si="91"/>
        <v>811.45879999999988</v>
      </c>
      <c r="I517" s="361">
        <v>0</v>
      </c>
      <c r="J517" s="361">
        <f t="shared" si="95"/>
        <v>0</v>
      </c>
      <c r="K517"/>
    </row>
    <row r="518" spans="2:11" ht="15" x14ac:dyDescent="0.25">
      <c r="B518" s="354" t="s">
        <v>262</v>
      </c>
      <c r="C518" s="355">
        <v>38687</v>
      </c>
      <c r="D518" s="6">
        <v>16236</v>
      </c>
      <c r="E518" s="358">
        <f t="shared" si="92"/>
        <v>1352.4587999999999</v>
      </c>
      <c r="F518" s="356">
        <v>0</v>
      </c>
      <c r="G518" s="354">
        <v>541</v>
      </c>
      <c r="H518" s="356">
        <f t="shared" si="91"/>
        <v>811.45879999999988</v>
      </c>
      <c r="I518" s="361">
        <v>0</v>
      </c>
      <c r="J518" s="361">
        <f t="shared" si="95"/>
        <v>0</v>
      </c>
      <c r="K518"/>
    </row>
    <row r="519" spans="2:11" ht="15" x14ac:dyDescent="0.25">
      <c r="B519" s="354" t="s">
        <v>262</v>
      </c>
      <c r="C519" s="355">
        <v>38718</v>
      </c>
      <c r="D519" s="6">
        <v>16655</v>
      </c>
      <c r="E519" s="358">
        <f t="shared" si="92"/>
        <v>1387.3615</v>
      </c>
      <c r="F519" s="356">
        <v>0</v>
      </c>
      <c r="G519" s="354">
        <v>541</v>
      </c>
      <c r="H519" s="356">
        <f t="shared" si="91"/>
        <v>846.36149999999998</v>
      </c>
      <c r="I519" s="361">
        <v>0</v>
      </c>
      <c r="J519" s="361">
        <f t="shared" si="95"/>
        <v>0</v>
      </c>
      <c r="K519"/>
    </row>
    <row r="520" spans="2:11" ht="15" x14ac:dyDescent="0.25">
      <c r="B520" s="354" t="s">
        <v>262</v>
      </c>
      <c r="C520" s="355">
        <v>38749</v>
      </c>
      <c r="D520" s="6">
        <v>17093</v>
      </c>
      <c r="E520" s="358">
        <f t="shared" si="92"/>
        <v>1423.8469</v>
      </c>
      <c r="F520" s="356">
        <v>0</v>
      </c>
      <c r="G520" s="354">
        <v>541</v>
      </c>
      <c r="H520" s="356">
        <f t="shared" si="91"/>
        <v>882.84690000000001</v>
      </c>
      <c r="I520" s="361">
        <v>0</v>
      </c>
      <c r="J520" s="361">
        <f t="shared" si="95"/>
        <v>0</v>
      </c>
      <c r="K520"/>
    </row>
    <row r="521" spans="2:11" ht="15" x14ac:dyDescent="0.25">
      <c r="B521" s="354" t="s">
        <v>262</v>
      </c>
      <c r="C521" s="355">
        <v>38777</v>
      </c>
      <c r="D521" s="6">
        <v>17093</v>
      </c>
      <c r="E521" s="358">
        <f t="shared" si="92"/>
        <v>1423.8469</v>
      </c>
      <c r="F521" s="356">
        <v>0</v>
      </c>
      <c r="G521" s="354">
        <v>541</v>
      </c>
      <c r="H521" s="356">
        <f t="shared" si="91"/>
        <v>882.84690000000001</v>
      </c>
      <c r="I521" s="361">
        <v>0</v>
      </c>
      <c r="J521" s="360">
        <v>8.5</v>
      </c>
      <c r="K521" s="370">
        <f>SUM(D510:D521)</f>
        <v>194767</v>
      </c>
    </row>
    <row r="522" spans="2:11" ht="15" x14ac:dyDescent="0.25">
      <c r="B522" s="354" t="s">
        <v>262</v>
      </c>
      <c r="C522" s="355">
        <v>38808</v>
      </c>
      <c r="D522" s="12">
        <v>17308</v>
      </c>
      <c r="E522" s="358">
        <f t="shared" si="92"/>
        <v>1441.7564</v>
      </c>
      <c r="F522" s="356">
        <v>0</v>
      </c>
      <c r="G522" s="354">
        <v>541</v>
      </c>
      <c r="H522" s="356">
        <f t="shared" si="91"/>
        <v>900.75639999999999</v>
      </c>
      <c r="I522" s="361">
        <v>0</v>
      </c>
      <c r="J522" s="360"/>
      <c r="K522"/>
    </row>
    <row r="523" spans="2:11" ht="15" x14ac:dyDescent="0.25">
      <c r="B523" s="354" t="s">
        <v>262</v>
      </c>
      <c r="C523" s="355">
        <v>38838</v>
      </c>
      <c r="D523" s="12">
        <v>57499</v>
      </c>
      <c r="E523" s="358">
        <f t="shared" ref="E523:E586" si="96">SUM(D523*8.33%)</f>
        <v>4789.6666999999998</v>
      </c>
      <c r="F523" s="356">
        <v>0</v>
      </c>
      <c r="G523" s="354">
        <v>541</v>
      </c>
      <c r="H523" s="356">
        <f t="shared" si="91"/>
        <v>4248.6666999999998</v>
      </c>
      <c r="I523" s="361">
        <v>0</v>
      </c>
      <c r="J523" s="360"/>
      <c r="K523"/>
    </row>
    <row r="524" spans="2:11" ht="15" x14ac:dyDescent="0.25">
      <c r="B524" s="354" t="s">
        <v>262</v>
      </c>
      <c r="C524" s="355">
        <v>38869</v>
      </c>
      <c r="D524" s="6">
        <v>18193</v>
      </c>
      <c r="E524" s="358">
        <f t="shared" si="96"/>
        <v>1515.4768999999999</v>
      </c>
      <c r="F524" s="356">
        <v>0</v>
      </c>
      <c r="G524" s="354">
        <v>541</v>
      </c>
      <c r="H524" s="356">
        <f t="shared" si="91"/>
        <v>974.47689999999989</v>
      </c>
      <c r="I524" s="361">
        <v>0</v>
      </c>
      <c r="J524" s="360"/>
      <c r="K524"/>
    </row>
    <row r="525" spans="2:11" ht="15" x14ac:dyDescent="0.25">
      <c r="B525" s="354" t="s">
        <v>262</v>
      </c>
      <c r="C525" s="355">
        <v>38899</v>
      </c>
      <c r="D525" s="6">
        <v>18193</v>
      </c>
      <c r="E525" s="358">
        <f t="shared" si="96"/>
        <v>1515.4768999999999</v>
      </c>
      <c r="F525" s="356">
        <v>0</v>
      </c>
      <c r="G525" s="354">
        <v>541</v>
      </c>
      <c r="H525" s="356">
        <f t="shared" si="91"/>
        <v>974.47689999999989</v>
      </c>
      <c r="I525" s="361">
        <v>0</v>
      </c>
      <c r="J525" s="360"/>
      <c r="K525"/>
    </row>
    <row r="526" spans="2:11" ht="15" x14ac:dyDescent="0.25">
      <c r="B526" s="354" t="s">
        <v>262</v>
      </c>
      <c r="C526" s="355">
        <v>38930</v>
      </c>
      <c r="D526" s="6">
        <v>18532</v>
      </c>
      <c r="E526" s="358">
        <f t="shared" si="96"/>
        <v>1543.7156</v>
      </c>
      <c r="F526" s="356">
        <v>0</v>
      </c>
      <c r="G526" s="354">
        <v>541</v>
      </c>
      <c r="H526" s="356">
        <f t="shared" ref="H526:H589" si="97">SUM(E526-G526)</f>
        <v>1002.7156</v>
      </c>
      <c r="I526" s="361">
        <v>0</v>
      </c>
      <c r="J526" s="360"/>
      <c r="K526"/>
    </row>
    <row r="527" spans="2:11" ht="15" x14ac:dyDescent="0.25">
      <c r="B527" s="354" t="s">
        <v>262</v>
      </c>
      <c r="C527" s="355">
        <v>38961</v>
      </c>
      <c r="D527" s="6">
        <v>18532</v>
      </c>
      <c r="E527" s="358">
        <f t="shared" si="96"/>
        <v>1543.7156</v>
      </c>
      <c r="F527" s="356">
        <v>0</v>
      </c>
      <c r="G527" s="354">
        <v>541</v>
      </c>
      <c r="H527" s="356">
        <f t="shared" si="97"/>
        <v>1002.7156</v>
      </c>
      <c r="I527" s="361">
        <v>0</v>
      </c>
      <c r="J527" s="360"/>
      <c r="K527"/>
    </row>
    <row r="528" spans="2:11" ht="15" x14ac:dyDescent="0.25">
      <c r="B528" s="354" t="s">
        <v>262</v>
      </c>
      <c r="C528" s="355">
        <v>38991</v>
      </c>
      <c r="D528" s="6">
        <v>18871</v>
      </c>
      <c r="E528" s="358">
        <f t="shared" si="96"/>
        <v>1571.9542999999999</v>
      </c>
      <c r="F528" s="356">
        <v>0</v>
      </c>
      <c r="G528" s="354">
        <v>541</v>
      </c>
      <c r="H528" s="356">
        <f t="shared" si="97"/>
        <v>1030.9542999999999</v>
      </c>
      <c r="I528" s="361">
        <v>0</v>
      </c>
      <c r="J528" s="360"/>
      <c r="K528"/>
    </row>
    <row r="529" spans="2:11" ht="15" x14ac:dyDescent="0.25">
      <c r="B529" s="354" t="s">
        <v>262</v>
      </c>
      <c r="C529" s="355">
        <v>39022</v>
      </c>
      <c r="D529" s="6">
        <v>18871</v>
      </c>
      <c r="E529" s="358">
        <f t="shared" si="96"/>
        <v>1571.9542999999999</v>
      </c>
      <c r="F529" s="356">
        <v>0</v>
      </c>
      <c r="G529" s="354">
        <v>541</v>
      </c>
      <c r="H529" s="356">
        <f t="shared" si="97"/>
        <v>1030.9542999999999</v>
      </c>
      <c r="I529" s="361">
        <v>0</v>
      </c>
      <c r="J529" s="360"/>
      <c r="K529"/>
    </row>
    <row r="530" spans="2:11" ht="15" x14ac:dyDescent="0.25">
      <c r="B530" s="354" t="s">
        <v>262</v>
      </c>
      <c r="C530" s="355">
        <v>39052</v>
      </c>
      <c r="D530" s="6">
        <v>18871</v>
      </c>
      <c r="E530" s="358">
        <f t="shared" si="96"/>
        <v>1571.9542999999999</v>
      </c>
      <c r="F530" s="356">
        <v>0</v>
      </c>
      <c r="G530" s="354">
        <v>541</v>
      </c>
      <c r="H530" s="356">
        <f t="shared" si="97"/>
        <v>1030.9542999999999</v>
      </c>
      <c r="I530" s="361">
        <v>0</v>
      </c>
      <c r="J530" s="360"/>
      <c r="K530"/>
    </row>
    <row r="531" spans="2:11" ht="15" x14ac:dyDescent="0.25">
      <c r="B531" s="354" t="s">
        <v>262</v>
      </c>
      <c r="C531" s="355">
        <v>39083</v>
      </c>
      <c r="D531" s="6">
        <v>18871</v>
      </c>
      <c r="E531" s="358">
        <f t="shared" si="96"/>
        <v>1571.9542999999999</v>
      </c>
      <c r="F531" s="356">
        <v>0</v>
      </c>
      <c r="G531" s="354">
        <v>541</v>
      </c>
      <c r="H531" s="356">
        <f t="shared" si="97"/>
        <v>1030.9542999999999</v>
      </c>
      <c r="I531" s="361">
        <v>0</v>
      </c>
      <c r="J531" s="360"/>
      <c r="K531"/>
    </row>
    <row r="532" spans="2:11" ht="15" x14ac:dyDescent="0.25">
      <c r="B532" s="354" t="s">
        <v>262</v>
      </c>
      <c r="C532" s="355">
        <v>39114</v>
      </c>
      <c r="D532" s="6">
        <v>19793</v>
      </c>
      <c r="E532" s="358">
        <f t="shared" si="96"/>
        <v>1648.7569000000001</v>
      </c>
      <c r="F532" s="356">
        <v>0</v>
      </c>
      <c r="G532" s="354">
        <v>541</v>
      </c>
      <c r="H532" s="356">
        <f t="shared" si="97"/>
        <v>1107.7569000000001</v>
      </c>
      <c r="I532" s="361">
        <v>0</v>
      </c>
      <c r="J532" s="360"/>
      <c r="K532"/>
    </row>
    <row r="533" spans="2:11" ht="15" x14ac:dyDescent="0.25">
      <c r="B533" s="354" t="s">
        <v>262</v>
      </c>
      <c r="C533" s="355">
        <v>39142</v>
      </c>
      <c r="D533" s="6">
        <v>19793</v>
      </c>
      <c r="E533" s="358">
        <f t="shared" si="96"/>
        <v>1648.7569000000001</v>
      </c>
      <c r="F533" s="356">
        <v>0</v>
      </c>
      <c r="G533" s="354">
        <v>541</v>
      </c>
      <c r="H533" s="356">
        <f t="shared" si="97"/>
        <v>1107.7569000000001</v>
      </c>
      <c r="I533" s="361">
        <v>0</v>
      </c>
      <c r="J533" s="360">
        <v>8.5</v>
      </c>
      <c r="K533" s="370">
        <f>SUM(D522:D533)</f>
        <v>263327</v>
      </c>
    </row>
    <row r="534" spans="2:11" ht="15" x14ac:dyDescent="0.25">
      <c r="B534" s="354" t="s">
        <v>262</v>
      </c>
      <c r="C534" s="355">
        <v>39173</v>
      </c>
      <c r="D534" s="6">
        <v>19793</v>
      </c>
      <c r="E534" s="358">
        <f t="shared" si="96"/>
        <v>1648.7569000000001</v>
      </c>
      <c r="F534" s="356">
        <v>0</v>
      </c>
      <c r="G534" s="354">
        <v>541</v>
      </c>
      <c r="H534" s="356">
        <f t="shared" si="97"/>
        <v>1107.7569000000001</v>
      </c>
      <c r="I534" s="361">
        <v>0</v>
      </c>
      <c r="J534" s="360"/>
      <c r="K534"/>
    </row>
    <row r="535" spans="2:11" ht="15" x14ac:dyDescent="0.25">
      <c r="B535" s="354" t="s">
        <v>262</v>
      </c>
      <c r="C535" s="355">
        <v>39203</v>
      </c>
      <c r="D535" s="6">
        <v>21530</v>
      </c>
      <c r="E535" s="358">
        <f t="shared" si="96"/>
        <v>1793.4490000000001</v>
      </c>
      <c r="F535" s="356">
        <v>0</v>
      </c>
      <c r="G535" s="354">
        <v>541</v>
      </c>
      <c r="H535" s="356">
        <f t="shared" si="97"/>
        <v>1252.4490000000001</v>
      </c>
      <c r="I535" s="361">
        <v>0</v>
      </c>
      <c r="J535" s="360"/>
      <c r="K535"/>
    </row>
    <row r="536" spans="2:11" ht="15" x14ac:dyDescent="0.25">
      <c r="B536" s="354" t="s">
        <v>262</v>
      </c>
      <c r="C536" s="355">
        <v>39234</v>
      </c>
      <c r="D536" s="6">
        <v>21530</v>
      </c>
      <c r="E536" s="358">
        <f t="shared" si="96"/>
        <v>1793.4490000000001</v>
      </c>
      <c r="F536" s="356">
        <v>0</v>
      </c>
      <c r="G536" s="354">
        <v>541</v>
      </c>
      <c r="H536" s="356">
        <f t="shared" si="97"/>
        <v>1252.4490000000001</v>
      </c>
      <c r="I536" s="361">
        <v>0</v>
      </c>
      <c r="J536" s="360"/>
      <c r="K536"/>
    </row>
    <row r="537" spans="2:11" ht="15" x14ac:dyDescent="0.25">
      <c r="B537" s="354" t="s">
        <v>262</v>
      </c>
      <c r="C537" s="355">
        <v>39264</v>
      </c>
      <c r="D537" s="6">
        <v>21530</v>
      </c>
      <c r="E537" s="358">
        <f t="shared" si="96"/>
        <v>1793.4490000000001</v>
      </c>
      <c r="F537" s="356">
        <v>0</v>
      </c>
      <c r="G537" s="354">
        <v>541</v>
      </c>
      <c r="H537" s="356">
        <f t="shared" si="97"/>
        <v>1252.4490000000001</v>
      </c>
      <c r="I537" s="361">
        <v>0</v>
      </c>
      <c r="J537" s="360"/>
      <c r="K537"/>
    </row>
    <row r="538" spans="2:11" ht="15" x14ac:dyDescent="0.25">
      <c r="B538" s="354" t="s">
        <v>262</v>
      </c>
      <c r="C538" s="355">
        <v>39295</v>
      </c>
      <c r="D538" s="6">
        <v>21530</v>
      </c>
      <c r="E538" s="358">
        <f t="shared" si="96"/>
        <v>1793.4490000000001</v>
      </c>
      <c r="F538" s="356">
        <v>0</v>
      </c>
      <c r="G538" s="354">
        <v>541</v>
      </c>
      <c r="H538" s="356">
        <f t="shared" si="97"/>
        <v>1252.4490000000001</v>
      </c>
      <c r="I538" s="361">
        <v>0</v>
      </c>
      <c r="J538" s="360"/>
      <c r="K538"/>
    </row>
    <row r="539" spans="2:11" ht="15" x14ac:dyDescent="0.25">
      <c r="B539" s="354" t="s">
        <v>262</v>
      </c>
      <c r="C539" s="355">
        <v>39326</v>
      </c>
      <c r="D539" s="6">
        <v>21530</v>
      </c>
      <c r="E539" s="358">
        <f t="shared" si="96"/>
        <v>1793.4490000000001</v>
      </c>
      <c r="F539" s="356">
        <v>0</v>
      </c>
      <c r="G539" s="354">
        <v>541</v>
      </c>
      <c r="H539" s="356">
        <f t="shared" si="97"/>
        <v>1252.4490000000001</v>
      </c>
      <c r="I539" s="361">
        <v>0</v>
      </c>
      <c r="J539" s="360"/>
      <c r="K539"/>
    </row>
    <row r="540" spans="2:11" ht="15" x14ac:dyDescent="0.25">
      <c r="B540" s="354" t="s">
        <v>262</v>
      </c>
      <c r="C540" s="355">
        <v>39356</v>
      </c>
      <c r="D540" s="6">
        <v>21530</v>
      </c>
      <c r="E540" s="358">
        <f t="shared" si="96"/>
        <v>1793.4490000000001</v>
      </c>
      <c r="F540" s="356">
        <v>0</v>
      </c>
      <c r="G540" s="354">
        <v>541</v>
      </c>
      <c r="H540" s="356">
        <f t="shared" si="97"/>
        <v>1252.4490000000001</v>
      </c>
      <c r="I540" s="361">
        <v>0</v>
      </c>
      <c r="J540" s="360"/>
      <c r="K540"/>
    </row>
    <row r="541" spans="2:11" ht="15" x14ac:dyDescent="0.25">
      <c r="B541" s="354" t="s">
        <v>262</v>
      </c>
      <c r="C541" s="355">
        <v>39387</v>
      </c>
      <c r="D541" s="6">
        <v>21530</v>
      </c>
      <c r="E541" s="358">
        <f t="shared" si="96"/>
        <v>1793.4490000000001</v>
      </c>
      <c r="F541" s="356">
        <v>0</v>
      </c>
      <c r="G541" s="354">
        <v>541</v>
      </c>
      <c r="H541" s="356">
        <f t="shared" si="97"/>
        <v>1252.4490000000001</v>
      </c>
      <c r="I541" s="361">
        <v>0</v>
      </c>
      <c r="J541" s="360"/>
      <c r="K541"/>
    </row>
    <row r="542" spans="2:11" ht="15" x14ac:dyDescent="0.25">
      <c r="B542" s="354" t="s">
        <v>262</v>
      </c>
      <c r="C542" s="355">
        <v>39417</v>
      </c>
      <c r="D542" s="6">
        <v>21530</v>
      </c>
      <c r="E542" s="358">
        <f t="shared" si="96"/>
        <v>1793.4490000000001</v>
      </c>
      <c r="F542" s="356">
        <v>0</v>
      </c>
      <c r="G542" s="354">
        <v>541</v>
      </c>
      <c r="H542" s="356">
        <f t="shared" si="97"/>
        <v>1252.4490000000001</v>
      </c>
      <c r="I542" s="361">
        <v>0</v>
      </c>
      <c r="J542" s="360"/>
      <c r="K542"/>
    </row>
    <row r="543" spans="2:11" ht="15" x14ac:dyDescent="0.25">
      <c r="B543" s="354" t="s">
        <v>262</v>
      </c>
      <c r="C543" s="355">
        <v>39448</v>
      </c>
      <c r="D543" s="6">
        <v>21530</v>
      </c>
      <c r="E543" s="358">
        <f t="shared" si="96"/>
        <v>1793.4490000000001</v>
      </c>
      <c r="F543" s="356">
        <v>0</v>
      </c>
      <c r="G543" s="354">
        <v>541</v>
      </c>
      <c r="H543" s="356">
        <f t="shared" si="97"/>
        <v>1252.4490000000001</v>
      </c>
      <c r="I543" s="361">
        <v>0</v>
      </c>
      <c r="J543" s="360"/>
      <c r="K543"/>
    </row>
    <row r="544" spans="2:11" ht="15" x14ac:dyDescent="0.25">
      <c r="B544" s="354" t="s">
        <v>262</v>
      </c>
      <c r="C544" s="355">
        <v>39479</v>
      </c>
      <c r="D544" s="6">
        <v>22930</v>
      </c>
      <c r="E544" s="358">
        <f t="shared" si="96"/>
        <v>1910.069</v>
      </c>
      <c r="F544" s="356">
        <v>0</v>
      </c>
      <c r="G544" s="354">
        <v>541</v>
      </c>
      <c r="H544" s="356">
        <f t="shared" si="97"/>
        <v>1369.069</v>
      </c>
      <c r="I544" s="361">
        <v>0</v>
      </c>
      <c r="J544" s="360"/>
      <c r="K544"/>
    </row>
    <row r="545" spans="2:11" ht="15" x14ac:dyDescent="0.25">
      <c r="B545" s="354" t="s">
        <v>262</v>
      </c>
      <c r="C545" s="355">
        <v>39508</v>
      </c>
      <c r="D545" s="6">
        <v>22930</v>
      </c>
      <c r="E545" s="358">
        <f t="shared" si="96"/>
        <v>1910.069</v>
      </c>
      <c r="F545" s="356">
        <v>0</v>
      </c>
      <c r="G545" s="354">
        <v>541</v>
      </c>
      <c r="H545" s="356">
        <f t="shared" si="97"/>
        <v>1369.069</v>
      </c>
      <c r="I545" s="361">
        <v>0</v>
      </c>
      <c r="J545" s="360">
        <v>8.5</v>
      </c>
      <c r="K545" s="370">
        <f>SUM(D534:D545)</f>
        <v>259423</v>
      </c>
    </row>
    <row r="546" spans="2:11" ht="15" x14ac:dyDescent="0.25">
      <c r="B546" s="354" t="s">
        <v>262</v>
      </c>
      <c r="C546" s="355">
        <v>39539</v>
      </c>
      <c r="D546" s="6">
        <v>22930</v>
      </c>
      <c r="E546" s="358">
        <f t="shared" si="96"/>
        <v>1910.069</v>
      </c>
      <c r="F546" s="356">
        <v>0</v>
      </c>
      <c r="G546" s="354">
        <v>541</v>
      </c>
      <c r="H546" s="356">
        <f t="shared" si="97"/>
        <v>1369.069</v>
      </c>
      <c r="I546" s="361">
        <v>0</v>
      </c>
      <c r="J546" s="360"/>
      <c r="K546"/>
    </row>
    <row r="547" spans="2:11" ht="15" x14ac:dyDescent="0.25">
      <c r="B547" s="354" t="s">
        <v>262</v>
      </c>
      <c r="C547" s="355">
        <v>39569</v>
      </c>
      <c r="D547" s="6">
        <v>22930</v>
      </c>
      <c r="E547" s="358">
        <f t="shared" si="96"/>
        <v>1910.069</v>
      </c>
      <c r="F547" s="356">
        <v>0</v>
      </c>
      <c r="G547" s="354">
        <v>541</v>
      </c>
      <c r="H547" s="356">
        <f t="shared" si="97"/>
        <v>1369.069</v>
      </c>
      <c r="I547" s="361">
        <v>0</v>
      </c>
      <c r="J547" s="360"/>
      <c r="K547"/>
    </row>
    <row r="548" spans="2:11" ht="15" x14ac:dyDescent="0.25">
      <c r="B548" s="354" t="s">
        <v>262</v>
      </c>
      <c r="C548" s="355">
        <v>39600</v>
      </c>
      <c r="D548" s="6">
        <v>25444</v>
      </c>
      <c r="E548" s="358">
        <f t="shared" si="96"/>
        <v>2119.4852000000001</v>
      </c>
      <c r="F548" s="356">
        <v>0</v>
      </c>
      <c r="G548" s="354">
        <v>541</v>
      </c>
      <c r="H548" s="356">
        <f t="shared" si="97"/>
        <v>1578.4852000000001</v>
      </c>
      <c r="I548" s="361">
        <v>0</v>
      </c>
      <c r="J548" s="360"/>
      <c r="K548"/>
    </row>
    <row r="549" spans="2:11" ht="15" x14ac:dyDescent="0.25">
      <c r="B549" s="354" t="s">
        <v>262</v>
      </c>
      <c r="C549" s="355">
        <v>39630</v>
      </c>
      <c r="D549" s="6">
        <v>23996</v>
      </c>
      <c r="E549" s="358">
        <f t="shared" si="96"/>
        <v>1998.8668</v>
      </c>
      <c r="F549" s="356">
        <v>0</v>
      </c>
      <c r="G549" s="354">
        <v>541</v>
      </c>
      <c r="H549" s="356">
        <f t="shared" si="97"/>
        <v>1457.8668</v>
      </c>
      <c r="I549" s="361">
        <v>0</v>
      </c>
      <c r="J549" s="360"/>
      <c r="K549"/>
    </row>
    <row r="550" spans="2:11" ht="15" x14ac:dyDescent="0.25">
      <c r="B550" s="354" t="s">
        <v>262</v>
      </c>
      <c r="C550" s="355">
        <v>39661</v>
      </c>
      <c r="D550" s="6">
        <v>23996</v>
      </c>
      <c r="E550" s="358">
        <f t="shared" si="96"/>
        <v>1998.8668</v>
      </c>
      <c r="F550" s="356">
        <v>0</v>
      </c>
      <c r="G550" s="354">
        <v>541</v>
      </c>
      <c r="H550" s="356">
        <f t="shared" si="97"/>
        <v>1457.8668</v>
      </c>
      <c r="I550" s="361">
        <v>0</v>
      </c>
      <c r="J550" s="360"/>
      <c r="K550"/>
    </row>
    <row r="551" spans="2:11" ht="15" x14ac:dyDescent="0.25">
      <c r="B551" s="354" t="s">
        <v>262</v>
      </c>
      <c r="C551" s="355">
        <v>39692</v>
      </c>
      <c r="D551" s="6">
        <v>23996</v>
      </c>
      <c r="E551" s="358">
        <f t="shared" si="96"/>
        <v>1998.8668</v>
      </c>
      <c r="F551" s="356">
        <v>0</v>
      </c>
      <c r="G551" s="354">
        <v>541</v>
      </c>
      <c r="H551" s="356">
        <f t="shared" si="97"/>
        <v>1457.8668</v>
      </c>
      <c r="I551" s="361">
        <v>0</v>
      </c>
      <c r="J551" s="360"/>
      <c r="K551"/>
    </row>
    <row r="552" spans="2:11" ht="15" x14ac:dyDescent="0.25">
      <c r="B552" s="354" t="s">
        <v>262</v>
      </c>
      <c r="C552" s="355">
        <v>39722</v>
      </c>
      <c r="D552" s="6">
        <v>23996</v>
      </c>
      <c r="E552" s="358">
        <f t="shared" si="96"/>
        <v>1998.8668</v>
      </c>
      <c r="F552" s="356">
        <v>0</v>
      </c>
      <c r="G552" s="354">
        <v>541</v>
      </c>
      <c r="H552" s="356">
        <f t="shared" si="97"/>
        <v>1457.8668</v>
      </c>
      <c r="I552" s="361">
        <v>0</v>
      </c>
      <c r="J552" s="360"/>
      <c r="K552"/>
    </row>
    <row r="553" spans="2:11" ht="15" x14ac:dyDescent="0.25">
      <c r="B553" s="354" t="s">
        <v>262</v>
      </c>
      <c r="C553" s="355">
        <v>39753</v>
      </c>
      <c r="D553" s="6">
        <v>23996</v>
      </c>
      <c r="E553" s="358">
        <f t="shared" si="96"/>
        <v>1998.8668</v>
      </c>
      <c r="F553" s="356">
        <v>0</v>
      </c>
      <c r="G553" s="354">
        <v>541</v>
      </c>
      <c r="H553" s="356">
        <f t="shared" si="97"/>
        <v>1457.8668</v>
      </c>
      <c r="I553" s="361">
        <v>0</v>
      </c>
      <c r="J553" s="360"/>
      <c r="K553"/>
    </row>
    <row r="554" spans="2:11" ht="15" x14ac:dyDescent="0.25">
      <c r="B554" s="354" t="s">
        <v>262</v>
      </c>
      <c r="C554" s="355">
        <v>39783</v>
      </c>
      <c r="D554" s="6">
        <v>25063</v>
      </c>
      <c r="E554" s="358">
        <f t="shared" si="96"/>
        <v>2087.7478999999998</v>
      </c>
      <c r="F554" s="356">
        <v>0</v>
      </c>
      <c r="G554" s="354">
        <v>541</v>
      </c>
      <c r="H554" s="356">
        <f t="shared" si="97"/>
        <v>1546.7478999999998</v>
      </c>
      <c r="I554" s="361">
        <v>0</v>
      </c>
      <c r="J554" s="360"/>
      <c r="K554"/>
    </row>
    <row r="555" spans="2:11" ht="15" x14ac:dyDescent="0.25">
      <c r="B555" s="354" t="s">
        <v>262</v>
      </c>
      <c r="C555" s="355">
        <v>39814</v>
      </c>
      <c r="D555" s="6">
        <v>25063</v>
      </c>
      <c r="E555" s="358">
        <f t="shared" si="96"/>
        <v>2087.7478999999998</v>
      </c>
      <c r="F555" s="356">
        <v>0</v>
      </c>
      <c r="G555" s="354">
        <v>541</v>
      </c>
      <c r="H555" s="356">
        <f t="shared" si="97"/>
        <v>1546.7478999999998</v>
      </c>
      <c r="I555" s="361">
        <v>0</v>
      </c>
      <c r="J555" s="360"/>
      <c r="K555"/>
    </row>
    <row r="556" spans="2:11" ht="15" x14ac:dyDescent="0.25">
      <c r="B556" s="354" t="s">
        <v>262</v>
      </c>
      <c r="C556" s="355">
        <v>39845</v>
      </c>
      <c r="D556" s="6">
        <v>25645</v>
      </c>
      <c r="E556" s="358">
        <f t="shared" si="96"/>
        <v>2136.2285000000002</v>
      </c>
      <c r="F556" s="356">
        <v>0</v>
      </c>
      <c r="G556" s="354">
        <v>541</v>
      </c>
      <c r="H556" s="356">
        <f t="shared" si="97"/>
        <v>1595.2285000000002</v>
      </c>
      <c r="I556" s="361">
        <v>0</v>
      </c>
      <c r="J556" s="360"/>
      <c r="K556"/>
    </row>
    <row r="557" spans="2:11" ht="15" x14ac:dyDescent="0.25">
      <c r="B557" s="354" t="s">
        <v>262</v>
      </c>
      <c r="C557" s="355">
        <v>39873</v>
      </c>
      <c r="D557" s="6">
        <v>25645</v>
      </c>
      <c r="E557" s="358">
        <f t="shared" si="96"/>
        <v>2136.2285000000002</v>
      </c>
      <c r="F557" s="356">
        <v>0</v>
      </c>
      <c r="G557" s="354">
        <v>541</v>
      </c>
      <c r="H557" s="356">
        <f t="shared" si="97"/>
        <v>1595.2285000000002</v>
      </c>
      <c r="I557" s="361">
        <v>0</v>
      </c>
      <c r="J557" s="360">
        <v>8.5</v>
      </c>
      <c r="K557" s="370">
        <f>SUM(D546:D557)</f>
        <v>292700</v>
      </c>
    </row>
    <row r="558" spans="2:11" ht="15" x14ac:dyDescent="0.25">
      <c r="B558" s="354" t="s">
        <v>262</v>
      </c>
      <c r="C558" s="355">
        <v>39904</v>
      </c>
      <c r="D558" s="12">
        <v>26736</v>
      </c>
      <c r="E558" s="358">
        <f t="shared" si="96"/>
        <v>2227.1088</v>
      </c>
      <c r="F558" s="356">
        <v>0</v>
      </c>
      <c r="G558" s="354">
        <v>541</v>
      </c>
      <c r="H558" s="356">
        <f t="shared" si="97"/>
        <v>1686.1088</v>
      </c>
      <c r="I558" s="361">
        <v>0</v>
      </c>
      <c r="J558" s="360"/>
      <c r="K558"/>
    </row>
    <row r="559" spans="2:11" ht="15" x14ac:dyDescent="0.25">
      <c r="B559" s="354" t="s">
        <v>262</v>
      </c>
      <c r="C559" s="355">
        <v>39934</v>
      </c>
      <c r="D559" s="12">
        <v>58093</v>
      </c>
      <c r="E559" s="358">
        <f t="shared" si="96"/>
        <v>4839.1468999999997</v>
      </c>
      <c r="F559" s="356">
        <v>0</v>
      </c>
      <c r="G559" s="354">
        <v>541</v>
      </c>
      <c r="H559" s="356">
        <f t="shared" si="97"/>
        <v>4298.1468999999997</v>
      </c>
      <c r="I559" s="361">
        <v>0</v>
      </c>
      <c r="J559" s="360"/>
      <c r="K559"/>
    </row>
    <row r="560" spans="2:11" ht="15" x14ac:dyDescent="0.25">
      <c r="B560" s="354" t="s">
        <v>262</v>
      </c>
      <c r="C560" s="355">
        <v>39965</v>
      </c>
      <c r="D560" s="6">
        <v>33512</v>
      </c>
      <c r="E560" s="358">
        <f t="shared" si="96"/>
        <v>2791.5495999999998</v>
      </c>
      <c r="F560" s="356">
        <v>0</v>
      </c>
      <c r="G560" s="354">
        <v>541</v>
      </c>
      <c r="H560" s="356">
        <f t="shared" si="97"/>
        <v>2250.5495999999998</v>
      </c>
      <c r="I560" s="361">
        <v>0</v>
      </c>
      <c r="J560" s="360"/>
      <c r="K560"/>
    </row>
    <row r="561" spans="2:11" ht="15" x14ac:dyDescent="0.25">
      <c r="B561" s="354" t="s">
        <v>262</v>
      </c>
      <c r="C561" s="355">
        <v>39995</v>
      </c>
      <c r="D561" s="6">
        <v>33512</v>
      </c>
      <c r="E561" s="358">
        <f t="shared" si="96"/>
        <v>2791.5495999999998</v>
      </c>
      <c r="F561" s="356">
        <v>0</v>
      </c>
      <c r="G561" s="354">
        <v>541</v>
      </c>
      <c r="H561" s="356">
        <f t="shared" si="97"/>
        <v>2250.5495999999998</v>
      </c>
      <c r="I561" s="361">
        <v>0</v>
      </c>
      <c r="J561" s="360"/>
      <c r="K561"/>
    </row>
    <row r="562" spans="2:11" ht="15" x14ac:dyDescent="0.25">
      <c r="B562" s="354" t="s">
        <v>262</v>
      </c>
      <c r="C562" s="355">
        <v>40026</v>
      </c>
      <c r="D562" s="6">
        <v>34522</v>
      </c>
      <c r="E562" s="358">
        <f t="shared" si="96"/>
        <v>2875.6826000000001</v>
      </c>
      <c r="F562" s="356">
        <v>0</v>
      </c>
      <c r="G562" s="354">
        <v>541</v>
      </c>
      <c r="H562" s="356">
        <f t="shared" si="97"/>
        <v>2334.6826000000001</v>
      </c>
      <c r="I562" s="361">
        <v>0</v>
      </c>
      <c r="J562" s="360"/>
      <c r="K562"/>
    </row>
    <row r="563" spans="2:11" ht="15" x14ac:dyDescent="0.25">
      <c r="B563" s="354" t="s">
        <v>262</v>
      </c>
      <c r="C563" s="355">
        <v>40057</v>
      </c>
      <c r="D563" s="6">
        <v>34522</v>
      </c>
      <c r="E563" s="358">
        <f t="shared" si="96"/>
        <v>2875.6826000000001</v>
      </c>
      <c r="F563" s="356">
        <v>0</v>
      </c>
      <c r="G563" s="354">
        <v>541</v>
      </c>
      <c r="H563" s="356">
        <f t="shared" si="97"/>
        <v>2334.6826000000001</v>
      </c>
      <c r="I563" s="361">
        <v>0</v>
      </c>
      <c r="J563" s="360"/>
      <c r="K563"/>
    </row>
    <row r="564" spans="2:11" ht="15" x14ac:dyDescent="0.25">
      <c r="B564" s="354" t="s">
        <v>262</v>
      </c>
      <c r="C564" s="355">
        <v>40087</v>
      </c>
      <c r="D564" s="6">
        <v>34522</v>
      </c>
      <c r="E564" s="358">
        <f t="shared" si="96"/>
        <v>2875.6826000000001</v>
      </c>
      <c r="F564" s="356">
        <v>0</v>
      </c>
      <c r="G564" s="354">
        <v>541</v>
      </c>
      <c r="H564" s="356">
        <f t="shared" si="97"/>
        <v>2334.6826000000001</v>
      </c>
      <c r="I564" s="361">
        <v>0</v>
      </c>
      <c r="J564" s="360"/>
      <c r="K564"/>
    </row>
    <row r="565" spans="2:11" ht="15" x14ac:dyDescent="0.25">
      <c r="B565" s="354" t="s">
        <v>262</v>
      </c>
      <c r="C565" s="355">
        <v>40118</v>
      </c>
      <c r="D565" s="6">
        <v>34522</v>
      </c>
      <c r="E565" s="358">
        <f t="shared" si="96"/>
        <v>2875.6826000000001</v>
      </c>
      <c r="F565" s="356">
        <v>0</v>
      </c>
      <c r="G565" s="354">
        <v>541</v>
      </c>
      <c r="H565" s="356">
        <f t="shared" si="97"/>
        <v>2334.6826000000001</v>
      </c>
      <c r="I565" s="361">
        <v>0</v>
      </c>
      <c r="J565" s="360"/>
      <c r="K565"/>
    </row>
    <row r="566" spans="2:11" ht="15" x14ac:dyDescent="0.25">
      <c r="B566" s="354" t="s">
        <v>262</v>
      </c>
      <c r="C566" s="355">
        <v>40148</v>
      </c>
      <c r="D566" s="6">
        <v>34522</v>
      </c>
      <c r="E566" s="358">
        <f t="shared" si="96"/>
        <v>2875.6826000000001</v>
      </c>
      <c r="F566" s="356">
        <v>0</v>
      </c>
      <c r="G566" s="354">
        <v>541</v>
      </c>
      <c r="H566" s="356">
        <f t="shared" si="97"/>
        <v>2334.6826000000001</v>
      </c>
      <c r="I566" s="361">
        <v>0</v>
      </c>
      <c r="J566" s="360"/>
      <c r="K566"/>
    </row>
    <row r="567" spans="2:11" ht="15" x14ac:dyDescent="0.25">
      <c r="B567" s="354" t="s">
        <v>262</v>
      </c>
      <c r="C567" s="355">
        <v>40179</v>
      </c>
      <c r="D567" s="6">
        <v>36307</v>
      </c>
      <c r="E567" s="358">
        <f t="shared" si="96"/>
        <v>3024.3730999999998</v>
      </c>
      <c r="F567" s="356">
        <v>0</v>
      </c>
      <c r="G567" s="354">
        <v>541</v>
      </c>
      <c r="H567" s="356">
        <f t="shared" si="97"/>
        <v>2483.3730999999998</v>
      </c>
      <c r="I567" s="361">
        <v>0</v>
      </c>
      <c r="J567" s="360"/>
      <c r="K567"/>
    </row>
    <row r="568" spans="2:11" ht="15" x14ac:dyDescent="0.25">
      <c r="B568" s="354" t="s">
        <v>262</v>
      </c>
      <c r="C568" s="355">
        <v>40210</v>
      </c>
      <c r="D568" s="6">
        <v>36307</v>
      </c>
      <c r="E568" s="358">
        <f t="shared" si="96"/>
        <v>3024.3730999999998</v>
      </c>
      <c r="F568" s="356">
        <v>0</v>
      </c>
      <c r="G568" s="354">
        <v>541</v>
      </c>
      <c r="H568" s="356">
        <f t="shared" si="97"/>
        <v>2483.3730999999998</v>
      </c>
      <c r="I568" s="361">
        <v>0</v>
      </c>
      <c r="J568" s="360"/>
      <c r="K568"/>
    </row>
    <row r="569" spans="2:11" ht="15" x14ac:dyDescent="0.25">
      <c r="B569" s="354" t="s">
        <v>262</v>
      </c>
      <c r="C569" s="355">
        <v>40238</v>
      </c>
      <c r="D569" s="6">
        <v>36307</v>
      </c>
      <c r="E569" s="358">
        <f t="shared" si="96"/>
        <v>3024.3730999999998</v>
      </c>
      <c r="F569" s="356">
        <v>0</v>
      </c>
      <c r="G569" s="354">
        <v>541</v>
      </c>
      <c r="H569" s="356">
        <f t="shared" si="97"/>
        <v>2483.3730999999998</v>
      </c>
      <c r="I569" s="361">
        <v>0</v>
      </c>
      <c r="J569" s="360">
        <v>8.5</v>
      </c>
      <c r="K569" s="370">
        <f>SUM(D558:D569)</f>
        <v>433384</v>
      </c>
    </row>
    <row r="570" spans="2:11" ht="15" x14ac:dyDescent="0.25">
      <c r="B570" s="354" t="s">
        <v>262</v>
      </c>
      <c r="C570" s="355">
        <v>40269</v>
      </c>
      <c r="D570" s="12">
        <v>60888</v>
      </c>
      <c r="E570" s="358">
        <f t="shared" si="96"/>
        <v>5071.9704000000002</v>
      </c>
      <c r="F570" s="356">
        <v>0</v>
      </c>
      <c r="G570" s="354">
        <v>541</v>
      </c>
      <c r="H570" s="356">
        <f t="shared" si="97"/>
        <v>4530.9704000000002</v>
      </c>
      <c r="I570" s="361">
        <v>0</v>
      </c>
      <c r="J570" s="360"/>
      <c r="K570"/>
    </row>
    <row r="571" spans="2:11" ht="15" x14ac:dyDescent="0.25">
      <c r="B571" s="354" t="s">
        <v>262</v>
      </c>
      <c r="C571" s="355">
        <v>40299</v>
      </c>
      <c r="D571" s="6">
        <v>37795</v>
      </c>
      <c r="E571" s="358">
        <f t="shared" si="96"/>
        <v>3148.3235</v>
      </c>
      <c r="F571" s="356">
        <v>0</v>
      </c>
      <c r="G571" s="354">
        <v>541</v>
      </c>
      <c r="H571" s="356">
        <f t="shared" si="97"/>
        <v>2607.3235</v>
      </c>
      <c r="I571" s="361">
        <v>0</v>
      </c>
      <c r="J571" s="360"/>
      <c r="K571"/>
    </row>
    <row r="572" spans="2:11" ht="15" x14ac:dyDescent="0.25">
      <c r="B572" s="354" t="s">
        <v>262</v>
      </c>
      <c r="C572" s="355">
        <v>40330</v>
      </c>
      <c r="D572" s="6">
        <v>37795</v>
      </c>
      <c r="E572" s="358">
        <f t="shared" si="96"/>
        <v>3148.3235</v>
      </c>
      <c r="F572" s="356">
        <v>0</v>
      </c>
      <c r="G572" s="354">
        <v>541</v>
      </c>
      <c r="H572" s="356">
        <f t="shared" si="97"/>
        <v>2607.3235</v>
      </c>
      <c r="I572" s="361">
        <v>0</v>
      </c>
      <c r="J572" s="360"/>
      <c r="K572"/>
    </row>
    <row r="573" spans="2:11" ht="15" x14ac:dyDescent="0.25">
      <c r="B573" s="354" t="s">
        <v>262</v>
      </c>
      <c r="C573" s="355">
        <v>40360</v>
      </c>
      <c r="D573" s="6">
        <v>37795</v>
      </c>
      <c r="E573" s="358">
        <f t="shared" si="96"/>
        <v>3148.3235</v>
      </c>
      <c r="F573" s="356">
        <v>0</v>
      </c>
      <c r="G573" s="354">
        <v>541</v>
      </c>
      <c r="H573" s="356">
        <f t="shared" si="97"/>
        <v>2607.3235</v>
      </c>
      <c r="I573" s="361">
        <v>0</v>
      </c>
      <c r="J573" s="360"/>
      <c r="K573"/>
    </row>
    <row r="574" spans="2:11" ht="15" x14ac:dyDescent="0.25">
      <c r="B574" s="354" t="s">
        <v>262</v>
      </c>
      <c r="C574" s="355">
        <v>40391</v>
      </c>
      <c r="D574" s="6">
        <v>38938</v>
      </c>
      <c r="E574" s="358">
        <f t="shared" si="96"/>
        <v>3243.5353999999998</v>
      </c>
      <c r="F574" s="356">
        <v>0</v>
      </c>
      <c r="G574" s="354">
        <v>541</v>
      </c>
      <c r="H574" s="356">
        <f t="shared" si="97"/>
        <v>2702.5353999999998</v>
      </c>
      <c r="I574" s="361">
        <v>0</v>
      </c>
      <c r="J574" s="360"/>
      <c r="K574"/>
    </row>
    <row r="575" spans="2:11" ht="15" x14ac:dyDescent="0.25">
      <c r="B575" s="354" t="s">
        <v>262</v>
      </c>
      <c r="C575" s="355">
        <v>40422</v>
      </c>
      <c r="D575" s="6">
        <v>38938</v>
      </c>
      <c r="E575" s="358">
        <f t="shared" si="96"/>
        <v>3243.5353999999998</v>
      </c>
      <c r="F575" s="356">
        <v>0</v>
      </c>
      <c r="G575" s="354">
        <v>541</v>
      </c>
      <c r="H575" s="356">
        <f t="shared" si="97"/>
        <v>2702.5353999999998</v>
      </c>
      <c r="I575" s="361">
        <v>0</v>
      </c>
      <c r="J575" s="360"/>
      <c r="K575"/>
    </row>
    <row r="576" spans="2:11" ht="15" x14ac:dyDescent="0.25">
      <c r="B576" s="354" t="s">
        <v>262</v>
      </c>
      <c r="C576" s="355">
        <v>40452</v>
      </c>
      <c r="D576" s="6">
        <v>38938</v>
      </c>
      <c r="E576" s="358">
        <f t="shared" si="96"/>
        <v>3243.5353999999998</v>
      </c>
      <c r="F576" s="356">
        <v>0</v>
      </c>
      <c r="G576" s="354">
        <v>541</v>
      </c>
      <c r="H576" s="356">
        <f t="shared" si="97"/>
        <v>2702.5353999999998</v>
      </c>
      <c r="I576" s="361">
        <v>0</v>
      </c>
      <c r="J576" s="360"/>
      <c r="K576"/>
    </row>
    <row r="577" spans="2:11" ht="15" x14ac:dyDescent="0.25">
      <c r="B577" s="354" t="s">
        <v>262</v>
      </c>
      <c r="C577" s="355">
        <v>40483</v>
      </c>
      <c r="D577" s="6">
        <v>38938</v>
      </c>
      <c r="E577" s="358">
        <f t="shared" si="96"/>
        <v>3243.5353999999998</v>
      </c>
      <c r="F577" s="356">
        <v>0</v>
      </c>
      <c r="G577" s="354">
        <v>541</v>
      </c>
      <c r="H577" s="356">
        <f t="shared" si="97"/>
        <v>2702.5353999999998</v>
      </c>
      <c r="I577" s="361">
        <v>0</v>
      </c>
      <c r="J577" s="360"/>
      <c r="K577"/>
    </row>
    <row r="578" spans="2:11" ht="15" x14ac:dyDescent="0.25">
      <c r="B578" s="354" t="s">
        <v>262</v>
      </c>
      <c r="C578" s="355">
        <v>40513</v>
      </c>
      <c r="D578" s="6">
        <v>38938</v>
      </c>
      <c r="E578" s="358">
        <f t="shared" si="96"/>
        <v>3243.5353999999998</v>
      </c>
      <c r="F578" s="356">
        <v>0</v>
      </c>
      <c r="G578" s="354">
        <v>541</v>
      </c>
      <c r="H578" s="356">
        <f t="shared" si="97"/>
        <v>2702.5353999999998</v>
      </c>
      <c r="I578" s="361">
        <v>0</v>
      </c>
      <c r="J578" s="360"/>
      <c r="K578"/>
    </row>
    <row r="579" spans="2:11" ht="15" x14ac:dyDescent="0.25">
      <c r="B579" s="354" t="s">
        <v>262</v>
      </c>
      <c r="C579" s="355">
        <v>40544</v>
      </c>
      <c r="D579" s="6">
        <v>41391</v>
      </c>
      <c r="E579" s="358">
        <f t="shared" si="96"/>
        <v>3447.8703</v>
      </c>
      <c r="F579" s="356">
        <v>0</v>
      </c>
      <c r="G579" s="354">
        <v>541</v>
      </c>
      <c r="H579" s="356">
        <f t="shared" si="97"/>
        <v>2906.8703</v>
      </c>
      <c r="I579" s="361">
        <v>0</v>
      </c>
      <c r="J579" s="360"/>
      <c r="K579"/>
    </row>
    <row r="580" spans="2:11" ht="15" x14ac:dyDescent="0.25">
      <c r="B580" s="354" t="s">
        <v>262</v>
      </c>
      <c r="C580" s="355">
        <v>40575</v>
      </c>
      <c r="D580" s="6">
        <v>41391</v>
      </c>
      <c r="E580" s="358">
        <f t="shared" si="96"/>
        <v>3447.8703</v>
      </c>
      <c r="F580" s="356">
        <v>0</v>
      </c>
      <c r="G580" s="354">
        <v>541</v>
      </c>
      <c r="H580" s="356">
        <f t="shared" si="97"/>
        <v>2906.8703</v>
      </c>
      <c r="I580" s="361">
        <v>0</v>
      </c>
      <c r="J580" s="360"/>
      <c r="K580"/>
    </row>
    <row r="581" spans="2:11" ht="15" x14ac:dyDescent="0.25">
      <c r="B581" s="354" t="s">
        <v>262</v>
      </c>
      <c r="C581" s="355">
        <v>40603</v>
      </c>
      <c r="D581" s="6">
        <v>41391</v>
      </c>
      <c r="E581" s="358">
        <f t="shared" si="96"/>
        <v>3447.8703</v>
      </c>
      <c r="F581" s="356">
        <v>0</v>
      </c>
      <c r="G581" s="354">
        <v>541</v>
      </c>
      <c r="H581" s="356">
        <f t="shared" si="97"/>
        <v>2906.8703</v>
      </c>
      <c r="I581" s="361">
        <v>0</v>
      </c>
      <c r="J581" s="360">
        <v>9.5</v>
      </c>
      <c r="K581" s="370">
        <f>SUM(D570:D581)</f>
        <v>493136</v>
      </c>
    </row>
    <row r="582" spans="2:11" ht="15" x14ac:dyDescent="0.25">
      <c r="B582" s="354" t="s">
        <v>262</v>
      </c>
      <c r="C582" s="355">
        <v>40634</v>
      </c>
      <c r="D582" s="6">
        <v>41391</v>
      </c>
      <c r="E582" s="358">
        <f t="shared" si="96"/>
        <v>3447.8703</v>
      </c>
      <c r="F582" s="356">
        <v>0</v>
      </c>
      <c r="G582" s="354">
        <v>541</v>
      </c>
      <c r="H582" s="356">
        <f t="shared" si="97"/>
        <v>2906.8703</v>
      </c>
      <c r="I582" s="361">
        <v>0</v>
      </c>
      <c r="J582" s="360"/>
      <c r="K582"/>
    </row>
    <row r="583" spans="2:11" ht="15" x14ac:dyDescent="0.25">
      <c r="B583" s="354" t="s">
        <v>262</v>
      </c>
      <c r="C583" s="355">
        <v>40664</v>
      </c>
      <c r="D583" s="6">
        <v>65972</v>
      </c>
      <c r="E583" s="358">
        <f t="shared" si="96"/>
        <v>5495.4675999999999</v>
      </c>
      <c r="F583" s="356">
        <v>0</v>
      </c>
      <c r="G583" s="354">
        <v>541</v>
      </c>
      <c r="H583" s="356">
        <f t="shared" si="97"/>
        <v>4954.4675999999999</v>
      </c>
      <c r="I583" s="361">
        <v>0</v>
      </c>
      <c r="J583" s="360"/>
      <c r="K583"/>
    </row>
    <row r="584" spans="2:11" ht="15" x14ac:dyDescent="0.25">
      <c r="B584" s="354" t="s">
        <v>262</v>
      </c>
      <c r="C584" s="355">
        <v>40695</v>
      </c>
      <c r="D584" s="6">
        <v>41391</v>
      </c>
      <c r="E584" s="358">
        <f t="shared" si="96"/>
        <v>3447.8703</v>
      </c>
      <c r="F584" s="356">
        <v>0</v>
      </c>
      <c r="G584" s="354">
        <v>541</v>
      </c>
      <c r="H584" s="356">
        <f t="shared" si="97"/>
        <v>2906.8703</v>
      </c>
      <c r="I584" s="361">
        <v>0</v>
      </c>
      <c r="J584" s="360"/>
      <c r="K584"/>
    </row>
    <row r="585" spans="2:11" ht="15" x14ac:dyDescent="0.25">
      <c r="B585" s="354" t="s">
        <v>262</v>
      </c>
      <c r="C585" s="355">
        <v>40725</v>
      </c>
      <c r="D585" s="6">
        <v>41391</v>
      </c>
      <c r="E585" s="358">
        <f t="shared" si="96"/>
        <v>3447.8703</v>
      </c>
      <c r="F585" s="356">
        <v>0</v>
      </c>
      <c r="G585" s="354">
        <v>541</v>
      </c>
      <c r="H585" s="356">
        <f t="shared" si="97"/>
        <v>2906.8703</v>
      </c>
      <c r="I585" s="361">
        <v>0</v>
      </c>
      <c r="J585" s="360"/>
      <c r="K585"/>
    </row>
    <row r="586" spans="2:11" ht="15" x14ac:dyDescent="0.25">
      <c r="B586" s="354" t="s">
        <v>262</v>
      </c>
      <c r="C586" s="355">
        <v>40756</v>
      </c>
      <c r="D586" s="6">
        <v>42633</v>
      </c>
      <c r="E586" s="358">
        <f t="shared" si="96"/>
        <v>3551.3289</v>
      </c>
      <c r="F586" s="356">
        <v>0</v>
      </c>
      <c r="G586" s="354">
        <v>541</v>
      </c>
      <c r="H586" s="356">
        <f t="shared" si="97"/>
        <v>3010.3289</v>
      </c>
      <c r="I586" s="361">
        <v>0</v>
      </c>
      <c r="J586" s="360"/>
      <c r="K586"/>
    </row>
    <row r="587" spans="2:11" ht="15" x14ac:dyDescent="0.25">
      <c r="B587" s="354" t="s">
        <v>262</v>
      </c>
      <c r="C587" s="355">
        <v>40787</v>
      </c>
      <c r="D587" s="6">
        <v>42633</v>
      </c>
      <c r="E587" s="358">
        <f t="shared" ref="E587:E604" si="98">SUM(D587*8.33%)</f>
        <v>3551.3289</v>
      </c>
      <c r="F587" s="356">
        <v>0</v>
      </c>
      <c r="G587" s="354">
        <v>541</v>
      </c>
      <c r="H587" s="356">
        <f t="shared" si="97"/>
        <v>3010.3289</v>
      </c>
      <c r="I587" s="361">
        <v>0</v>
      </c>
      <c r="J587" s="360"/>
      <c r="K587"/>
    </row>
    <row r="588" spans="2:11" ht="15" x14ac:dyDescent="0.25">
      <c r="B588" s="354" t="s">
        <v>262</v>
      </c>
      <c r="C588" s="355">
        <v>40817</v>
      </c>
      <c r="D588" s="6">
        <v>42633</v>
      </c>
      <c r="E588" s="358">
        <f t="shared" si="98"/>
        <v>3551.3289</v>
      </c>
      <c r="F588" s="356">
        <v>0</v>
      </c>
      <c r="G588" s="354">
        <v>541</v>
      </c>
      <c r="H588" s="356">
        <f t="shared" si="97"/>
        <v>3010.3289</v>
      </c>
      <c r="I588" s="361">
        <v>0</v>
      </c>
      <c r="J588" s="360"/>
      <c r="K588"/>
    </row>
    <row r="589" spans="2:11" ht="15" x14ac:dyDescent="0.25">
      <c r="B589" s="354" t="s">
        <v>262</v>
      </c>
      <c r="C589" s="355">
        <v>40848</v>
      </c>
      <c r="D589" s="6">
        <v>42633</v>
      </c>
      <c r="E589" s="358">
        <f t="shared" si="98"/>
        <v>3551.3289</v>
      </c>
      <c r="F589" s="356">
        <v>0</v>
      </c>
      <c r="G589" s="354">
        <v>541</v>
      </c>
      <c r="H589" s="356">
        <f t="shared" si="97"/>
        <v>3010.3289</v>
      </c>
      <c r="I589" s="361">
        <v>0</v>
      </c>
      <c r="J589" s="360"/>
      <c r="K589"/>
    </row>
    <row r="590" spans="2:11" ht="15" x14ac:dyDescent="0.25">
      <c r="B590" s="354" t="s">
        <v>262</v>
      </c>
      <c r="C590" s="355">
        <v>40878</v>
      </c>
      <c r="D590" s="6">
        <v>42633</v>
      </c>
      <c r="E590" s="358">
        <f t="shared" si="98"/>
        <v>3551.3289</v>
      </c>
      <c r="F590" s="356">
        <v>0</v>
      </c>
      <c r="G590" s="354">
        <v>541</v>
      </c>
      <c r="H590" s="356">
        <f t="shared" ref="H590:H604" si="99">SUM(E590-G590)</f>
        <v>3010.3289</v>
      </c>
      <c r="I590" s="361">
        <v>0</v>
      </c>
      <c r="J590" s="360"/>
      <c r="K590"/>
    </row>
    <row r="591" spans="2:11" ht="15" x14ac:dyDescent="0.25">
      <c r="B591" s="354" t="s">
        <v>262</v>
      </c>
      <c r="C591" s="355">
        <v>40909</v>
      </c>
      <c r="D591" s="6">
        <v>42633</v>
      </c>
      <c r="E591" s="358">
        <f t="shared" si="98"/>
        <v>3551.3289</v>
      </c>
      <c r="F591" s="356">
        <v>0</v>
      </c>
      <c r="G591" s="354">
        <v>541</v>
      </c>
      <c r="H591" s="356">
        <f t="shared" si="99"/>
        <v>3010.3289</v>
      </c>
      <c r="I591" s="361">
        <v>0</v>
      </c>
      <c r="J591" s="360"/>
      <c r="K591"/>
    </row>
    <row r="592" spans="2:11" ht="15" x14ac:dyDescent="0.25">
      <c r="B592" s="354" t="s">
        <v>262</v>
      </c>
      <c r="C592" s="355">
        <v>40940</v>
      </c>
      <c r="D592" s="6">
        <v>45791</v>
      </c>
      <c r="E592" s="358">
        <f t="shared" si="98"/>
        <v>3814.3903</v>
      </c>
      <c r="F592" s="356">
        <v>0</v>
      </c>
      <c r="G592" s="354">
        <v>541</v>
      </c>
      <c r="H592" s="356">
        <f t="shared" si="99"/>
        <v>3273.3903</v>
      </c>
      <c r="I592" s="361">
        <v>0</v>
      </c>
      <c r="J592" s="360"/>
      <c r="K592"/>
    </row>
    <row r="593" spans="2:11" ht="15" x14ac:dyDescent="0.25">
      <c r="B593" s="354" t="s">
        <v>262</v>
      </c>
      <c r="C593" s="355">
        <v>40969</v>
      </c>
      <c r="D593" s="6">
        <v>45791</v>
      </c>
      <c r="E593" s="358">
        <f t="shared" si="98"/>
        <v>3814.3903</v>
      </c>
      <c r="F593" s="356">
        <v>0</v>
      </c>
      <c r="G593" s="354">
        <v>541</v>
      </c>
      <c r="H593" s="356">
        <f t="shared" si="99"/>
        <v>3273.3903</v>
      </c>
      <c r="I593" s="361">
        <v>0</v>
      </c>
      <c r="J593" s="360">
        <v>8.25</v>
      </c>
      <c r="K593" s="370">
        <f>SUM(D582:D593)</f>
        <v>537525</v>
      </c>
    </row>
    <row r="594" spans="2:11" ht="15" x14ac:dyDescent="0.25">
      <c r="B594" s="354" t="s">
        <v>262</v>
      </c>
      <c r="C594" s="355">
        <v>41000</v>
      </c>
      <c r="D594" s="6">
        <v>45791</v>
      </c>
      <c r="E594" s="358">
        <f t="shared" si="98"/>
        <v>3814.3903</v>
      </c>
      <c r="F594" s="356">
        <v>0</v>
      </c>
      <c r="G594" s="354">
        <v>541</v>
      </c>
      <c r="H594" s="356">
        <f t="shared" si="99"/>
        <v>3273.3903</v>
      </c>
      <c r="I594" s="361">
        <v>0</v>
      </c>
      <c r="J594" s="360"/>
      <c r="K594"/>
    </row>
    <row r="595" spans="2:11" ht="15" x14ac:dyDescent="0.25">
      <c r="B595" s="354" t="s">
        <v>262</v>
      </c>
      <c r="C595" s="355">
        <v>41030</v>
      </c>
      <c r="D595" s="6">
        <v>45791</v>
      </c>
      <c r="E595" s="358">
        <f t="shared" si="98"/>
        <v>3814.3903</v>
      </c>
      <c r="F595" s="356">
        <v>0</v>
      </c>
      <c r="G595" s="354">
        <v>541</v>
      </c>
      <c r="H595" s="356">
        <f t="shared" si="99"/>
        <v>3273.3903</v>
      </c>
      <c r="I595" s="361">
        <v>0</v>
      </c>
      <c r="J595" s="360"/>
      <c r="K595"/>
    </row>
    <row r="596" spans="2:11" ht="15" x14ac:dyDescent="0.25">
      <c r="B596" s="354" t="s">
        <v>262</v>
      </c>
      <c r="C596" s="355">
        <v>41061</v>
      </c>
      <c r="D596" s="6">
        <v>45791</v>
      </c>
      <c r="E596" s="358">
        <f t="shared" si="98"/>
        <v>3814.3903</v>
      </c>
      <c r="F596" s="356">
        <v>0</v>
      </c>
      <c r="G596" s="354">
        <v>541</v>
      </c>
      <c r="H596" s="356">
        <f t="shared" si="99"/>
        <v>3273.3903</v>
      </c>
      <c r="I596" s="361">
        <v>0</v>
      </c>
      <c r="J596" s="360"/>
      <c r="K596"/>
    </row>
    <row r="597" spans="2:11" ht="15" x14ac:dyDescent="0.25">
      <c r="B597" s="354" t="s">
        <v>262</v>
      </c>
      <c r="C597" s="355">
        <v>41091</v>
      </c>
      <c r="D597" s="6">
        <v>45791</v>
      </c>
      <c r="E597" s="358">
        <f t="shared" si="98"/>
        <v>3814.3903</v>
      </c>
      <c r="F597" s="356">
        <v>0</v>
      </c>
      <c r="G597" s="354">
        <v>541</v>
      </c>
      <c r="H597" s="356">
        <f t="shared" si="99"/>
        <v>3273.3903</v>
      </c>
      <c r="I597" s="361">
        <v>0</v>
      </c>
      <c r="J597" s="360"/>
      <c r="K597"/>
    </row>
    <row r="598" spans="2:11" ht="15" x14ac:dyDescent="0.25">
      <c r="B598" s="354" t="s">
        <v>262</v>
      </c>
      <c r="C598" s="355">
        <v>41122</v>
      </c>
      <c r="D598" s="6">
        <v>47168</v>
      </c>
      <c r="E598" s="358">
        <f t="shared" si="98"/>
        <v>3929.0944</v>
      </c>
      <c r="F598" s="356">
        <v>0</v>
      </c>
      <c r="G598" s="354">
        <v>541</v>
      </c>
      <c r="H598" s="356">
        <f t="shared" si="99"/>
        <v>3388.0944</v>
      </c>
      <c r="I598" s="361">
        <v>0</v>
      </c>
      <c r="J598" s="360"/>
      <c r="K598"/>
    </row>
    <row r="599" spans="2:11" ht="15" x14ac:dyDescent="0.25">
      <c r="B599" s="354" t="s">
        <v>262</v>
      </c>
      <c r="C599" s="355">
        <v>41153</v>
      </c>
      <c r="D599" s="6">
        <v>47168</v>
      </c>
      <c r="E599" s="358">
        <f t="shared" si="98"/>
        <v>3929.0944</v>
      </c>
      <c r="F599" s="356">
        <v>0</v>
      </c>
      <c r="G599" s="354">
        <v>541</v>
      </c>
      <c r="H599" s="356">
        <f t="shared" si="99"/>
        <v>3388.0944</v>
      </c>
      <c r="I599" s="361">
        <v>0</v>
      </c>
      <c r="J599" s="360"/>
      <c r="K599"/>
    </row>
    <row r="600" spans="2:11" ht="15" x14ac:dyDescent="0.25">
      <c r="B600" s="354" t="s">
        <v>262</v>
      </c>
      <c r="C600" s="355">
        <v>41183</v>
      </c>
      <c r="D600" s="6">
        <v>47168</v>
      </c>
      <c r="E600" s="358">
        <f t="shared" si="98"/>
        <v>3929.0944</v>
      </c>
      <c r="F600" s="356">
        <v>0</v>
      </c>
      <c r="G600" s="354">
        <v>541</v>
      </c>
      <c r="H600" s="356">
        <f t="shared" si="99"/>
        <v>3388.0944</v>
      </c>
      <c r="I600" s="361">
        <v>0</v>
      </c>
      <c r="J600" s="360"/>
      <c r="K600"/>
    </row>
    <row r="601" spans="2:11" ht="15" x14ac:dyDescent="0.25">
      <c r="B601" s="354" t="s">
        <v>262</v>
      </c>
      <c r="C601" s="355">
        <v>41214</v>
      </c>
      <c r="D601" s="6">
        <v>47168</v>
      </c>
      <c r="E601" s="358">
        <f t="shared" si="98"/>
        <v>3929.0944</v>
      </c>
      <c r="F601" s="356">
        <v>0</v>
      </c>
      <c r="G601" s="354">
        <v>541</v>
      </c>
      <c r="H601" s="356">
        <f t="shared" si="99"/>
        <v>3388.0944</v>
      </c>
      <c r="I601" s="361">
        <v>0</v>
      </c>
      <c r="J601" s="360"/>
      <c r="K601"/>
    </row>
    <row r="602" spans="2:11" ht="15" x14ac:dyDescent="0.25">
      <c r="B602" s="354" t="s">
        <v>262</v>
      </c>
      <c r="C602" s="355">
        <v>41244</v>
      </c>
      <c r="D602" s="6">
        <v>47168</v>
      </c>
      <c r="E602" s="358">
        <f t="shared" si="98"/>
        <v>3929.0944</v>
      </c>
      <c r="F602" s="356">
        <v>0</v>
      </c>
      <c r="G602" s="354">
        <v>541</v>
      </c>
      <c r="H602" s="356">
        <f t="shared" si="99"/>
        <v>3388.0944</v>
      </c>
      <c r="I602" s="361">
        <v>0</v>
      </c>
      <c r="J602" s="360"/>
      <c r="K602"/>
    </row>
    <row r="603" spans="2:11" ht="15" x14ac:dyDescent="0.25">
      <c r="B603" s="354" t="s">
        <v>262</v>
      </c>
      <c r="C603" s="355">
        <v>41275</v>
      </c>
      <c r="D603" s="6">
        <v>47168</v>
      </c>
      <c r="E603" s="358">
        <f t="shared" si="98"/>
        <v>3929.0944</v>
      </c>
      <c r="F603" s="356">
        <v>0</v>
      </c>
      <c r="G603" s="354">
        <v>541</v>
      </c>
      <c r="H603" s="356">
        <f t="shared" si="99"/>
        <v>3388.0944</v>
      </c>
      <c r="I603" s="361">
        <v>0</v>
      </c>
      <c r="J603" s="360"/>
      <c r="K603"/>
    </row>
    <row r="604" spans="2:11" ht="15" x14ac:dyDescent="0.25">
      <c r="B604" s="354" t="s">
        <v>262</v>
      </c>
      <c r="C604" s="355">
        <v>41306</v>
      </c>
      <c r="D604" s="364">
        <v>49446</v>
      </c>
      <c r="E604" s="358">
        <f t="shared" si="98"/>
        <v>4118.8518000000004</v>
      </c>
      <c r="F604" s="356">
        <v>0</v>
      </c>
      <c r="G604" s="354">
        <v>541</v>
      </c>
      <c r="H604" s="356">
        <f t="shared" si="99"/>
        <v>3577.8518000000004</v>
      </c>
      <c r="I604" s="361">
        <v>0</v>
      </c>
      <c r="J604" s="360"/>
      <c r="K604" s="370">
        <f>SUM(D594:D604)</f>
        <v>515618</v>
      </c>
    </row>
    <row r="605" spans="2:11" ht="26.25" x14ac:dyDescent="0.4">
      <c r="C605" s="166" t="s">
        <v>54</v>
      </c>
      <c r="D605" s="381">
        <f>SUM(D397:D604)</f>
        <v>4264821</v>
      </c>
      <c r="E605" s="381" t="s">
        <v>54</v>
      </c>
      <c r="K605" s="386">
        <f>SUM(K397:K604)</f>
        <v>4264821</v>
      </c>
    </row>
  </sheetData>
  <mergeCells count="84">
    <mergeCell ref="B366:D366"/>
    <mergeCell ref="E366:F366"/>
    <mergeCell ref="B367:D367"/>
    <mergeCell ref="E367:F367"/>
    <mergeCell ref="B328:D328"/>
    <mergeCell ref="E328:F328"/>
    <mergeCell ref="B346:D346"/>
    <mergeCell ref="E346:F346"/>
    <mergeCell ref="B347:D347"/>
    <mergeCell ref="E347:F347"/>
    <mergeCell ref="B269:D269"/>
    <mergeCell ref="E269:F269"/>
    <mergeCell ref="B288:D288"/>
    <mergeCell ref="E288:F288"/>
    <mergeCell ref="B289:D289"/>
    <mergeCell ref="E289:F289"/>
    <mergeCell ref="B308:D308"/>
    <mergeCell ref="E308:F308"/>
    <mergeCell ref="B309:D309"/>
    <mergeCell ref="E309:F309"/>
    <mergeCell ref="B327:D327"/>
    <mergeCell ref="E327:F327"/>
    <mergeCell ref="B210:D210"/>
    <mergeCell ref="E210:F210"/>
    <mergeCell ref="B229:D229"/>
    <mergeCell ref="E229:F229"/>
    <mergeCell ref="B230:D230"/>
    <mergeCell ref="E230:F230"/>
    <mergeCell ref="B248:D248"/>
    <mergeCell ref="E248:F248"/>
    <mergeCell ref="B249:D249"/>
    <mergeCell ref="E249:F249"/>
    <mergeCell ref="B268:D268"/>
    <mergeCell ref="E268:F268"/>
    <mergeCell ref="B153:D153"/>
    <mergeCell ref="E153:F153"/>
    <mergeCell ref="B171:D171"/>
    <mergeCell ref="E171:F171"/>
    <mergeCell ref="B172:D172"/>
    <mergeCell ref="E172:F172"/>
    <mergeCell ref="B190:D190"/>
    <mergeCell ref="E190:F190"/>
    <mergeCell ref="B191:D191"/>
    <mergeCell ref="E191:F191"/>
    <mergeCell ref="B209:D209"/>
    <mergeCell ref="E209:F209"/>
    <mergeCell ref="B76:D76"/>
    <mergeCell ref="E76:F76"/>
    <mergeCell ref="B95:D95"/>
    <mergeCell ref="E95:F95"/>
    <mergeCell ref="B152:D152"/>
    <mergeCell ref="E152:F152"/>
    <mergeCell ref="B96:D96"/>
    <mergeCell ref="E96:F96"/>
    <mergeCell ref="B114:D114"/>
    <mergeCell ref="E114:F114"/>
    <mergeCell ref="B115:D115"/>
    <mergeCell ref="E115:F115"/>
    <mergeCell ref="B133:D133"/>
    <mergeCell ref="E133:F133"/>
    <mergeCell ref="B134:D134"/>
    <mergeCell ref="E134:F134"/>
    <mergeCell ref="B55:D55"/>
    <mergeCell ref="E55:F55"/>
    <mergeCell ref="B56:D56"/>
    <mergeCell ref="E56:F56"/>
    <mergeCell ref="B75:D75"/>
    <mergeCell ref="E75:F75"/>
    <mergeCell ref="B2:K2"/>
    <mergeCell ref="C384:K384"/>
    <mergeCell ref="L5:L15"/>
    <mergeCell ref="B16:D16"/>
    <mergeCell ref="E16:F16"/>
    <mergeCell ref="B17:D17"/>
    <mergeCell ref="E17:F17"/>
    <mergeCell ref="B35:D35"/>
    <mergeCell ref="E35:F35"/>
    <mergeCell ref="H3:I3"/>
    <mergeCell ref="B4:D4"/>
    <mergeCell ref="E4:F4"/>
    <mergeCell ref="B5:D5"/>
    <mergeCell ref="E5:F5"/>
    <mergeCell ref="B36:D36"/>
    <mergeCell ref="E36:F36"/>
  </mergeCells>
  <printOptions horizontalCentered="1" verticalCentered="1"/>
  <pageMargins left="0" right="0" top="0" bottom="0" header="0" footer="0"/>
  <pageSetup paperSize="9" scale="75" orientation="landscape" r:id="rId1"/>
  <rowBreaks count="6" manualBreakCount="6">
    <brk id="54" min="1" max="10" man="1"/>
    <brk id="113" min="1" max="10" man="1"/>
    <brk id="170" min="1" max="10" man="1"/>
    <brk id="228" min="1" max="10" man="1"/>
    <brk id="287" min="1" max="10" man="1"/>
    <brk id="345" min="1" max="10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46"/>
  <sheetViews>
    <sheetView topLeftCell="A728" workbookViewId="0">
      <selection activeCell="C739" sqref="C739"/>
    </sheetView>
  </sheetViews>
  <sheetFormatPr defaultColWidth="21.85546875" defaultRowHeight="23.25" x14ac:dyDescent="0.25"/>
  <cols>
    <col min="1" max="1" width="2.7109375" customWidth="1"/>
    <col min="2" max="2" width="31.42578125" customWidth="1"/>
    <col min="3" max="3" width="18.5703125" customWidth="1"/>
    <col min="4" max="4" width="17.85546875" customWidth="1"/>
    <col min="5" max="5" width="17.28515625" customWidth="1"/>
    <col min="6" max="6" width="16.140625" customWidth="1"/>
    <col min="7" max="7" width="19.42578125" customWidth="1"/>
    <col min="8" max="8" width="16.28515625" customWidth="1"/>
    <col min="9" max="9" width="14.140625" style="41" customWidth="1"/>
    <col min="10" max="10" width="15.5703125" style="16" customWidth="1"/>
    <col min="11" max="11" width="18" customWidth="1"/>
  </cols>
  <sheetData>
    <row r="1" spans="2:11" ht="15" x14ac:dyDescent="0.25">
      <c r="I1" s="31"/>
    </row>
    <row r="2" spans="2:11" s="2" customFormat="1" ht="12.75" customHeight="1" x14ac:dyDescent="0.25">
      <c r="B2" s="452" t="s">
        <v>0</v>
      </c>
      <c r="C2" s="452"/>
      <c r="D2" s="452"/>
      <c r="E2" s="452"/>
      <c r="F2" s="452"/>
      <c r="G2" s="452"/>
      <c r="H2" s="452"/>
      <c r="I2" s="452"/>
      <c r="J2" s="452"/>
      <c r="K2" s="452"/>
    </row>
    <row r="3" spans="2:11" s="2" customFormat="1" ht="12.75" customHeight="1" x14ac:dyDescent="0.25">
      <c r="B3" s="80"/>
      <c r="C3" s="80"/>
      <c r="D3" s="80"/>
      <c r="E3" s="80"/>
      <c r="F3" s="80"/>
      <c r="G3" s="80"/>
      <c r="H3" s="443" t="s">
        <v>1</v>
      </c>
      <c r="I3" s="443"/>
      <c r="J3" s="91"/>
      <c r="K3" s="15"/>
    </row>
    <row r="4" spans="2:11" s="2" customFormat="1" ht="12.75" customHeight="1" x14ac:dyDescent="0.25">
      <c r="B4" s="438" t="s">
        <v>2</v>
      </c>
      <c r="C4" s="438"/>
      <c r="D4" s="438"/>
      <c r="E4" s="438" t="s">
        <v>3</v>
      </c>
      <c r="F4" s="438"/>
      <c r="G4" s="3" t="s">
        <v>4</v>
      </c>
      <c r="H4" s="146" t="s">
        <v>5</v>
      </c>
      <c r="J4" s="17"/>
      <c r="K4" s="15"/>
    </row>
    <row r="5" spans="2:11" s="2" customFormat="1" ht="12.75" customHeight="1" x14ac:dyDescent="0.25">
      <c r="B5" s="439" t="s">
        <v>66</v>
      </c>
      <c r="C5" s="439"/>
      <c r="D5" s="439"/>
      <c r="E5" s="439" t="s">
        <v>67</v>
      </c>
      <c r="F5" s="439"/>
      <c r="G5" s="4" t="s">
        <v>68</v>
      </c>
      <c r="H5" s="55">
        <v>0.12</v>
      </c>
      <c r="I5" s="32"/>
      <c r="J5" s="18"/>
      <c r="K5" s="15"/>
    </row>
    <row r="6" spans="2:11" s="2" customFormat="1" ht="12.75" customHeight="1" x14ac:dyDescent="0.25">
      <c r="B6" s="3" t="s">
        <v>9</v>
      </c>
      <c r="C6" s="5" t="s">
        <v>10</v>
      </c>
      <c r="D6" s="3" t="s">
        <v>11</v>
      </c>
      <c r="E6" s="5" t="s">
        <v>12</v>
      </c>
      <c r="F6" s="3" t="s">
        <v>13</v>
      </c>
      <c r="G6" s="5" t="s">
        <v>14</v>
      </c>
      <c r="H6" s="48" t="s">
        <v>15</v>
      </c>
      <c r="I6" s="33" t="s">
        <v>16</v>
      </c>
      <c r="J6" s="17"/>
      <c r="K6" s="15"/>
    </row>
    <row r="7" spans="2:11" s="2" customFormat="1" ht="12.75" customHeight="1" x14ac:dyDescent="0.25">
      <c r="B7" s="2" t="s">
        <v>17</v>
      </c>
      <c r="C7" s="6">
        <v>0</v>
      </c>
      <c r="D7" s="6">
        <v>5000</v>
      </c>
      <c r="E7" s="6">
        <f>$C7*8.33%</f>
        <v>0</v>
      </c>
      <c r="F7" s="6">
        <v>0</v>
      </c>
      <c r="G7" s="13">
        <v>0</v>
      </c>
      <c r="H7" s="46">
        <f>E7-F7</f>
        <v>0</v>
      </c>
      <c r="I7" s="31"/>
      <c r="J7" s="16"/>
      <c r="K7" s="15">
        <f>(G7)*(H5/12)</f>
        <v>0</v>
      </c>
    </row>
    <row r="8" spans="2:11" s="2" customFormat="1" ht="12.75" customHeight="1" x14ac:dyDescent="0.25">
      <c r="B8" s="2" t="s">
        <v>18</v>
      </c>
      <c r="C8" s="6">
        <v>4879</v>
      </c>
      <c r="D8" s="6">
        <v>5000</v>
      </c>
      <c r="E8" s="6">
        <f t="shared" ref="E8:E11" si="0">$C8*8.33%</f>
        <v>406.42070000000001</v>
      </c>
      <c r="F8" s="6">
        <v>231</v>
      </c>
      <c r="G8" s="14">
        <f>G7+H7</f>
        <v>0</v>
      </c>
      <c r="H8" s="46">
        <f t="shared" ref="H8:H11" si="1">E8-F8</f>
        <v>175.42070000000001</v>
      </c>
      <c r="I8" s="31"/>
      <c r="J8" s="16"/>
      <c r="K8" s="15">
        <f>(G8)*(H5/12)</f>
        <v>0</v>
      </c>
    </row>
    <row r="9" spans="2:11" s="2" customFormat="1" ht="12.75" customHeight="1" x14ac:dyDescent="0.25">
      <c r="B9" s="2" t="s">
        <v>19</v>
      </c>
      <c r="C9" s="6">
        <v>5130</v>
      </c>
      <c r="D9" s="6">
        <v>5000</v>
      </c>
      <c r="E9" s="6">
        <f t="shared" si="0"/>
        <v>427.32900000000001</v>
      </c>
      <c r="F9" s="6">
        <v>417</v>
      </c>
      <c r="G9" s="14">
        <f t="shared" ref="G9:G11" si="2">G8+H8</f>
        <v>175.42070000000001</v>
      </c>
      <c r="H9" s="46">
        <f t="shared" si="1"/>
        <v>10.329000000000008</v>
      </c>
      <c r="I9" s="31"/>
      <c r="J9" s="16"/>
      <c r="K9" s="15">
        <f>(G9)*(H5/12)</f>
        <v>1.7542070000000001</v>
      </c>
    </row>
    <row r="10" spans="2:11" s="2" customFormat="1" ht="12.75" customHeight="1" x14ac:dyDescent="0.25">
      <c r="B10" s="2" t="s">
        <v>20</v>
      </c>
      <c r="C10" s="6">
        <v>5310</v>
      </c>
      <c r="D10" s="6">
        <v>5000</v>
      </c>
      <c r="E10" s="6">
        <f t="shared" si="0"/>
        <v>442.32299999999998</v>
      </c>
      <c r="F10" s="6">
        <v>417</v>
      </c>
      <c r="G10" s="14">
        <f t="shared" si="2"/>
        <v>185.74970000000002</v>
      </c>
      <c r="H10" s="46">
        <f t="shared" si="1"/>
        <v>25.322999999999979</v>
      </c>
      <c r="I10" s="31"/>
      <c r="J10" s="16"/>
      <c r="K10" s="15">
        <f>(G10)*(H5/12)</f>
        <v>1.8574970000000002</v>
      </c>
    </row>
    <row r="11" spans="2:11" s="2" customFormat="1" ht="12.75" customHeight="1" x14ac:dyDescent="0.25">
      <c r="B11" s="2" t="s">
        <v>21</v>
      </c>
      <c r="C11" s="6">
        <v>5310</v>
      </c>
      <c r="D11" s="6">
        <v>5000</v>
      </c>
      <c r="E11" s="6">
        <f t="shared" si="0"/>
        <v>442.32299999999998</v>
      </c>
      <c r="F11" s="6">
        <v>417</v>
      </c>
      <c r="G11" s="14">
        <f t="shared" si="2"/>
        <v>211.0727</v>
      </c>
      <c r="H11" s="46">
        <f t="shared" si="1"/>
        <v>25.322999999999979</v>
      </c>
      <c r="I11" s="31"/>
      <c r="J11" s="16"/>
      <c r="K11" s="15">
        <f>(G11)*(H5/12)</f>
        <v>2.1107269999999998</v>
      </c>
    </row>
    <row r="12" spans="2:11" s="2" customFormat="1" ht="12.75" customHeight="1" x14ac:dyDescent="0.25">
      <c r="B12" s="7" t="s">
        <v>22</v>
      </c>
      <c r="C12" s="8">
        <f>SUM(C7:C11)</f>
        <v>20629</v>
      </c>
      <c r="D12" s="9" t="s">
        <v>23</v>
      </c>
      <c r="E12" s="8">
        <f>SUM(E7:E11)</f>
        <v>1718.3957</v>
      </c>
      <c r="F12" s="8">
        <f>SUM(F7:F11)</f>
        <v>1482</v>
      </c>
      <c r="G12" s="57">
        <f>SUM(G7:G11)</f>
        <v>572.24310000000003</v>
      </c>
      <c r="H12" s="49">
        <f>SUM(H7:H11)</f>
        <v>236.39569999999998</v>
      </c>
      <c r="I12" s="34">
        <f>H5/12</f>
        <v>0.01</v>
      </c>
      <c r="J12" s="19"/>
      <c r="K12" s="30">
        <f>SUM(K7:K11)</f>
        <v>5.7224310000000003</v>
      </c>
    </row>
    <row r="13" spans="2:11" s="2" customFormat="1" ht="12.75" customHeight="1" x14ac:dyDescent="0.25">
      <c r="H13" s="46"/>
      <c r="I13" s="31"/>
      <c r="J13" s="16"/>
      <c r="K13" s="15"/>
    </row>
    <row r="14" spans="2:11" s="2" customFormat="1" ht="12.75" customHeight="1" x14ac:dyDescent="0.25">
      <c r="B14" s="2" t="s">
        <v>24</v>
      </c>
      <c r="C14" s="10">
        <f>G12*I12</f>
        <v>5.7224310000000003</v>
      </c>
      <c r="F14" s="2" t="s">
        <v>25</v>
      </c>
      <c r="G14" s="10">
        <f>C14+H12</f>
        <v>242.11813099999998</v>
      </c>
      <c r="H14" s="46"/>
      <c r="I14" s="73">
        <f>$C14+$H12</f>
        <v>242.11813099999998</v>
      </c>
      <c r="J14" s="143" t="str">
        <f>IF($K12=$C14,"Intt OK","Intt CHECK IT")</f>
        <v>Intt OK</v>
      </c>
      <c r="K14" s="15"/>
    </row>
    <row r="15" spans="2:11" s="2" customFormat="1" ht="12.75" customHeight="1" x14ac:dyDescent="0.25">
      <c r="C15" s="10"/>
      <c r="G15" s="10"/>
      <c r="H15" s="46"/>
      <c r="I15" s="135" t="str">
        <f>IF($I14=$G19,"OK","CHECK IT")</f>
        <v>OK</v>
      </c>
      <c r="J15" s="16"/>
      <c r="K15" s="15"/>
    </row>
    <row r="16" spans="2:11" s="2" customFormat="1" ht="12.75" customHeight="1" x14ac:dyDescent="0.25">
      <c r="B16" s="438" t="s">
        <v>2</v>
      </c>
      <c r="C16" s="438"/>
      <c r="D16" s="438"/>
      <c r="E16" s="438" t="s">
        <v>3</v>
      </c>
      <c r="F16" s="438"/>
      <c r="G16" s="3" t="s">
        <v>4</v>
      </c>
      <c r="H16" s="136" t="s">
        <v>26</v>
      </c>
      <c r="J16" s="20"/>
      <c r="K16" s="15"/>
    </row>
    <row r="17" spans="2:15" s="2" customFormat="1" ht="12.75" customHeight="1" x14ac:dyDescent="0.25">
      <c r="B17" s="439" t="s">
        <v>66</v>
      </c>
      <c r="C17" s="439"/>
      <c r="D17" s="439"/>
      <c r="E17" s="439" t="s">
        <v>67</v>
      </c>
      <c r="F17" s="439"/>
      <c r="G17" s="4" t="s">
        <v>68</v>
      </c>
      <c r="H17" s="55">
        <v>0.12</v>
      </c>
      <c r="I17" s="32"/>
      <c r="J17" s="18"/>
      <c r="K17" s="15"/>
    </row>
    <row r="18" spans="2:15" s="2" customFormat="1" ht="12.75" customHeight="1" x14ac:dyDescent="0.25">
      <c r="B18" s="3" t="s">
        <v>9</v>
      </c>
      <c r="C18" s="5" t="s">
        <v>10</v>
      </c>
      <c r="D18" s="3" t="s">
        <v>11</v>
      </c>
      <c r="E18" s="5" t="s">
        <v>12</v>
      </c>
      <c r="F18" s="3" t="s">
        <v>13</v>
      </c>
      <c r="G18" s="5" t="s">
        <v>14</v>
      </c>
      <c r="H18" s="48" t="s">
        <v>15</v>
      </c>
      <c r="I18" s="33" t="s">
        <v>16</v>
      </c>
      <c r="J18" s="17"/>
      <c r="K18" s="15"/>
      <c r="O18" s="2" t="e">
        <f>G</f>
        <v>#NAME?</v>
      </c>
    </row>
    <row r="19" spans="2:15" s="2" customFormat="1" ht="12.75" customHeight="1" x14ac:dyDescent="0.25">
      <c r="B19" s="2" t="s">
        <v>27</v>
      </c>
      <c r="C19" s="6">
        <v>5310</v>
      </c>
      <c r="D19" s="6">
        <v>5000</v>
      </c>
      <c r="E19" s="6">
        <f t="shared" ref="E19:E30" si="3">$C19*8.33%</f>
        <v>442.32299999999998</v>
      </c>
      <c r="F19" s="6">
        <v>417</v>
      </c>
      <c r="G19" s="69">
        <f>$G$14</f>
        <v>242.11813099999998</v>
      </c>
      <c r="H19" s="46">
        <f t="shared" ref="H19:H30" si="4">E19-F19</f>
        <v>25.322999999999979</v>
      </c>
      <c r="I19" s="31"/>
      <c r="J19" s="16"/>
      <c r="K19" s="15">
        <f>($G19)*($H$17/12)</f>
        <v>2.4211813099999997</v>
      </c>
    </row>
    <row r="20" spans="2:15" s="2" customFormat="1" ht="12.75" customHeight="1" x14ac:dyDescent="0.25">
      <c r="B20" s="2" t="s">
        <v>28</v>
      </c>
      <c r="C20" s="6">
        <v>5570</v>
      </c>
      <c r="D20" s="6">
        <v>5000</v>
      </c>
      <c r="E20" s="6">
        <f t="shared" si="3"/>
        <v>463.98099999999999</v>
      </c>
      <c r="F20" s="6">
        <v>417</v>
      </c>
      <c r="G20" s="15">
        <f>$G19+$H19</f>
        <v>267.44113099999993</v>
      </c>
      <c r="H20" s="46">
        <f t="shared" si="4"/>
        <v>46.980999999999995</v>
      </c>
      <c r="I20" s="31"/>
      <c r="J20" s="16"/>
      <c r="K20" s="15">
        <f t="shared" ref="K20:K30" si="5">($G20)*($H$17/12)</f>
        <v>2.6744113099999995</v>
      </c>
    </row>
    <row r="21" spans="2:15" s="2" customFormat="1" ht="12.75" customHeight="1" x14ac:dyDescent="0.25">
      <c r="B21" s="2" t="s">
        <v>29</v>
      </c>
      <c r="C21" s="6">
        <v>5570</v>
      </c>
      <c r="D21" s="6">
        <v>5000</v>
      </c>
      <c r="E21" s="6">
        <f t="shared" si="3"/>
        <v>463.98099999999999</v>
      </c>
      <c r="F21" s="6">
        <v>417</v>
      </c>
      <c r="G21" s="15">
        <f t="shared" ref="G21:G30" si="6">$G20+$H20</f>
        <v>314.42213099999992</v>
      </c>
      <c r="H21" s="46">
        <f t="shared" si="4"/>
        <v>46.980999999999995</v>
      </c>
      <c r="I21" s="31"/>
      <c r="J21" s="16"/>
      <c r="K21" s="15">
        <f t="shared" si="5"/>
        <v>3.1442213099999994</v>
      </c>
    </row>
    <row r="22" spans="2:15" s="2" customFormat="1" ht="12.75" customHeight="1" x14ac:dyDescent="0.25">
      <c r="B22" s="2" t="s">
        <v>30</v>
      </c>
      <c r="C22" s="6">
        <v>5570</v>
      </c>
      <c r="D22" s="6">
        <v>5000</v>
      </c>
      <c r="E22" s="6">
        <f t="shared" si="3"/>
        <v>463.98099999999999</v>
      </c>
      <c r="F22" s="6">
        <v>417</v>
      </c>
      <c r="G22" s="15">
        <f t="shared" si="6"/>
        <v>361.40313099999992</v>
      </c>
      <c r="H22" s="46">
        <f t="shared" si="4"/>
        <v>46.980999999999995</v>
      </c>
      <c r="I22" s="31"/>
      <c r="J22" s="16"/>
      <c r="K22" s="15">
        <f t="shared" si="5"/>
        <v>3.6140313099999992</v>
      </c>
    </row>
    <row r="23" spans="2:15" s="2" customFormat="1" ht="12.75" customHeight="1" x14ac:dyDescent="0.25">
      <c r="B23" s="2" t="s">
        <v>31</v>
      </c>
      <c r="C23" s="6">
        <v>5570</v>
      </c>
      <c r="D23" s="6">
        <v>5000</v>
      </c>
      <c r="E23" s="6">
        <f t="shared" si="3"/>
        <v>463.98099999999999</v>
      </c>
      <c r="F23" s="6">
        <v>417</v>
      </c>
      <c r="G23" s="15">
        <f t="shared" si="6"/>
        <v>408.38413099999991</v>
      </c>
      <c r="H23" s="46">
        <f t="shared" si="4"/>
        <v>46.980999999999995</v>
      </c>
      <c r="I23" s="31"/>
      <c r="J23" s="16"/>
      <c r="K23" s="15">
        <f t="shared" si="5"/>
        <v>4.0838413099999995</v>
      </c>
    </row>
    <row r="24" spans="2:15" s="2" customFormat="1" ht="12.75" customHeight="1" x14ac:dyDescent="0.25">
      <c r="B24" s="2" t="s">
        <v>32</v>
      </c>
      <c r="C24" s="6">
        <v>5947</v>
      </c>
      <c r="D24" s="6">
        <v>5000</v>
      </c>
      <c r="E24" s="6">
        <f t="shared" si="3"/>
        <v>495.38510000000002</v>
      </c>
      <c r="F24" s="6">
        <v>417</v>
      </c>
      <c r="G24" s="15">
        <f t="shared" si="6"/>
        <v>455.36513099999991</v>
      </c>
      <c r="H24" s="46">
        <f t="shared" si="4"/>
        <v>78.385100000000023</v>
      </c>
      <c r="I24" s="31"/>
      <c r="J24" s="16"/>
      <c r="K24" s="15">
        <f t="shared" si="5"/>
        <v>4.5536513099999993</v>
      </c>
    </row>
    <row r="25" spans="2:15" s="2" customFormat="1" ht="12.75" customHeight="1" x14ac:dyDescent="0.25">
      <c r="B25" s="2" t="s">
        <v>33</v>
      </c>
      <c r="C25" s="2">
        <v>5947</v>
      </c>
      <c r="D25" s="6">
        <v>5000</v>
      </c>
      <c r="E25" s="6">
        <f t="shared" si="3"/>
        <v>495.38510000000002</v>
      </c>
      <c r="F25" s="6">
        <v>417</v>
      </c>
      <c r="G25" s="15">
        <f t="shared" si="6"/>
        <v>533.75023099999999</v>
      </c>
      <c r="H25" s="46">
        <f t="shared" si="4"/>
        <v>78.385100000000023</v>
      </c>
      <c r="I25" s="31"/>
      <c r="J25" s="16"/>
      <c r="K25" s="15">
        <f t="shared" si="5"/>
        <v>5.3375023099999996</v>
      </c>
    </row>
    <row r="26" spans="2:15" s="2" customFormat="1" ht="12.75" customHeight="1" x14ac:dyDescent="0.25">
      <c r="B26" s="2" t="s">
        <v>17</v>
      </c>
      <c r="C26" s="6">
        <v>6250</v>
      </c>
      <c r="D26" s="6">
        <v>5000</v>
      </c>
      <c r="E26" s="6">
        <f t="shared" si="3"/>
        <v>520.625</v>
      </c>
      <c r="F26" s="6">
        <v>417</v>
      </c>
      <c r="G26" s="15">
        <f t="shared" si="6"/>
        <v>612.13533099999995</v>
      </c>
      <c r="H26" s="46">
        <f t="shared" si="4"/>
        <v>103.625</v>
      </c>
      <c r="I26" s="31"/>
      <c r="J26" s="16"/>
      <c r="K26" s="15">
        <f t="shared" si="5"/>
        <v>6.1213533099999999</v>
      </c>
    </row>
    <row r="27" spans="2:15" s="2" customFormat="1" ht="12.75" customHeight="1" x14ac:dyDescent="0.25">
      <c r="B27" s="2" t="s">
        <v>18</v>
      </c>
      <c r="C27" s="6">
        <v>6250</v>
      </c>
      <c r="D27" s="6">
        <v>5000</v>
      </c>
      <c r="E27" s="6">
        <f t="shared" si="3"/>
        <v>520.625</v>
      </c>
      <c r="F27" s="6">
        <v>417</v>
      </c>
      <c r="G27" s="15">
        <f t="shared" si="6"/>
        <v>715.76033099999995</v>
      </c>
      <c r="H27" s="46">
        <f t="shared" si="4"/>
        <v>103.625</v>
      </c>
      <c r="I27" s="31"/>
      <c r="J27" s="16"/>
      <c r="K27" s="15">
        <f t="shared" si="5"/>
        <v>7.1576033099999998</v>
      </c>
    </row>
    <row r="28" spans="2:15" s="2" customFormat="1" ht="12.75" customHeight="1" x14ac:dyDescent="0.25">
      <c r="B28" s="2" t="s">
        <v>19</v>
      </c>
      <c r="C28" s="6">
        <v>6250</v>
      </c>
      <c r="D28" s="6">
        <v>5000</v>
      </c>
      <c r="E28" s="6">
        <f t="shared" si="3"/>
        <v>520.625</v>
      </c>
      <c r="F28" s="6">
        <v>417</v>
      </c>
      <c r="G28" s="15">
        <f t="shared" si="6"/>
        <v>819.38533099999995</v>
      </c>
      <c r="H28" s="46">
        <f t="shared" si="4"/>
        <v>103.625</v>
      </c>
      <c r="I28" s="31"/>
      <c r="J28" s="16"/>
      <c r="K28" s="15">
        <f t="shared" si="5"/>
        <v>8.1938533099999997</v>
      </c>
    </row>
    <row r="29" spans="2:15" s="2" customFormat="1" ht="12.75" customHeight="1" x14ac:dyDescent="0.25">
      <c r="B29" s="2" t="s">
        <v>20</v>
      </c>
      <c r="C29" s="6">
        <v>6448</v>
      </c>
      <c r="D29" s="6">
        <v>5000</v>
      </c>
      <c r="E29" s="6">
        <f t="shared" si="3"/>
        <v>537.11839999999995</v>
      </c>
      <c r="F29" s="6">
        <v>417</v>
      </c>
      <c r="G29" s="15">
        <f t="shared" si="6"/>
        <v>923.01033099999995</v>
      </c>
      <c r="H29" s="46">
        <f t="shared" si="4"/>
        <v>120.11839999999995</v>
      </c>
      <c r="I29" s="31"/>
      <c r="J29" s="16"/>
      <c r="K29" s="15">
        <f t="shared" si="5"/>
        <v>9.2301033100000005</v>
      </c>
    </row>
    <row r="30" spans="2:15" s="2" customFormat="1" ht="12.75" customHeight="1" thickBot="1" x14ac:dyDescent="0.3">
      <c r="B30" s="2" t="s">
        <v>21</v>
      </c>
      <c r="C30" s="6">
        <v>6448</v>
      </c>
      <c r="D30" s="6">
        <v>5000</v>
      </c>
      <c r="E30" s="6">
        <f t="shared" si="3"/>
        <v>537.11839999999995</v>
      </c>
      <c r="F30" s="6">
        <v>417</v>
      </c>
      <c r="G30" s="15">
        <f t="shared" si="6"/>
        <v>1043.1287309999998</v>
      </c>
      <c r="H30" s="46">
        <f t="shared" si="4"/>
        <v>120.11839999999995</v>
      </c>
      <c r="I30" s="31"/>
      <c r="J30" s="16"/>
      <c r="K30" s="15">
        <f t="shared" si="5"/>
        <v>10.431287309999998</v>
      </c>
    </row>
    <row r="31" spans="2:15" s="2" customFormat="1" ht="12.75" customHeight="1" thickBot="1" x14ac:dyDescent="0.3">
      <c r="B31" s="7" t="s">
        <v>22</v>
      </c>
      <c r="C31" s="8">
        <f>SUM(C19:C30)</f>
        <v>71130</v>
      </c>
      <c r="D31" s="9" t="s">
        <v>23</v>
      </c>
      <c r="E31" s="8">
        <f t="shared" ref="E31:F31" si="7">SUM(E19:E30)</f>
        <v>5925.1290000000008</v>
      </c>
      <c r="F31" s="8">
        <f t="shared" si="7"/>
        <v>5004</v>
      </c>
      <c r="G31" s="30">
        <f>SUM(G19:G30)</f>
        <v>6696.3040719999981</v>
      </c>
      <c r="H31" s="30">
        <f t="shared" ref="H31" si="8">SUM(H19:H30)</f>
        <v>921.12899999999991</v>
      </c>
      <c r="I31" s="34">
        <f>H17/12</f>
        <v>0.01</v>
      </c>
      <c r="J31" s="19"/>
      <c r="K31" s="29">
        <f>SUM(K19:K30)</f>
        <v>66.963040720000009</v>
      </c>
    </row>
    <row r="32" spans="2:15" s="2" customFormat="1" ht="12.75" customHeight="1" x14ac:dyDescent="0.25">
      <c r="G32" s="15"/>
      <c r="H32" s="15"/>
      <c r="I32" s="31"/>
      <c r="J32" s="16"/>
      <c r="K32" s="15"/>
    </row>
    <row r="33" spans="2:11" s="2" customFormat="1" ht="12.75" customHeight="1" x14ac:dyDescent="0.25">
      <c r="B33" s="2" t="s">
        <v>24</v>
      </c>
      <c r="C33" s="10">
        <f>G31*I31</f>
        <v>66.963040719999981</v>
      </c>
      <c r="F33" s="2" t="s">
        <v>25</v>
      </c>
      <c r="G33" s="73">
        <f>$C33+$H31</f>
        <v>988.09204071999989</v>
      </c>
      <c r="H33" s="15"/>
      <c r="I33" s="15">
        <f>SUM(I$14,G$33)</f>
        <v>1230.2101717199998</v>
      </c>
      <c r="J33" s="143" t="str">
        <f>IF($K31=$C33,"Intt OK","Intt CHECK IT")</f>
        <v>Intt OK</v>
      </c>
      <c r="K33" s="15"/>
    </row>
    <row r="34" spans="2:11" s="1" customFormat="1" ht="12.75" customHeight="1" x14ac:dyDescent="0.25">
      <c r="H34" s="53"/>
      <c r="I34" s="135" t="str">
        <f>IF($I33=$G38,"OK","CHECK IT")</f>
        <v>OK</v>
      </c>
      <c r="J34" s="16"/>
      <c r="K34" s="28"/>
    </row>
    <row r="35" spans="2:11" s="2" customFormat="1" ht="12.75" customHeight="1" x14ac:dyDescent="0.25">
      <c r="B35" s="438" t="s">
        <v>2</v>
      </c>
      <c r="C35" s="438"/>
      <c r="D35" s="438"/>
      <c r="E35" s="438" t="s">
        <v>3</v>
      </c>
      <c r="F35" s="438"/>
      <c r="G35" s="3" t="s">
        <v>4</v>
      </c>
      <c r="H35" s="136" t="s">
        <v>34</v>
      </c>
      <c r="J35" s="20"/>
      <c r="K35" s="15"/>
    </row>
    <row r="36" spans="2:11" s="2" customFormat="1" ht="12.75" customHeight="1" x14ac:dyDescent="0.25">
      <c r="B36" s="439" t="s">
        <v>66</v>
      </c>
      <c r="C36" s="439"/>
      <c r="D36" s="439"/>
      <c r="E36" s="439" t="s">
        <v>67</v>
      </c>
      <c r="F36" s="439"/>
      <c r="G36" s="4" t="s">
        <v>68</v>
      </c>
      <c r="H36" s="71">
        <v>0.12</v>
      </c>
      <c r="I36" s="44"/>
      <c r="J36" s="18"/>
      <c r="K36" s="15"/>
    </row>
    <row r="37" spans="2:11" s="2" customFormat="1" ht="12.75" customHeight="1" x14ac:dyDescent="0.25">
      <c r="B37" s="3" t="s">
        <v>9</v>
      </c>
      <c r="C37" s="5" t="s">
        <v>10</v>
      </c>
      <c r="D37" s="3" t="s">
        <v>11</v>
      </c>
      <c r="E37" s="5" t="s">
        <v>12</v>
      </c>
      <c r="F37" s="3" t="s">
        <v>13</v>
      </c>
      <c r="G37" s="5" t="s">
        <v>14</v>
      </c>
      <c r="H37" s="48" t="s">
        <v>15</v>
      </c>
      <c r="I37" s="33" t="s">
        <v>16</v>
      </c>
      <c r="J37" s="17"/>
      <c r="K37" s="15"/>
    </row>
    <row r="38" spans="2:11" s="2" customFormat="1" ht="12.75" customHeight="1" x14ac:dyDescent="0.25">
      <c r="B38" s="2" t="s">
        <v>27</v>
      </c>
      <c r="C38" s="6">
        <v>6448</v>
      </c>
      <c r="D38" s="6">
        <v>5000</v>
      </c>
      <c r="E38" s="6">
        <f t="shared" ref="E38:E50" si="9">$C38*8.33%</f>
        <v>537.11839999999995</v>
      </c>
      <c r="F38" s="6">
        <v>417</v>
      </c>
      <c r="G38" s="15">
        <f>$G$14+$G$33</f>
        <v>1230.2101717199998</v>
      </c>
      <c r="H38" s="46">
        <f t="shared" ref="H38:H50" si="10">E38-F38</f>
        <v>120.11839999999995</v>
      </c>
      <c r="I38" s="31"/>
      <c r="J38" s="16"/>
      <c r="K38" s="15">
        <f>($G38)*($H$36/12)</f>
        <v>12.302101717199999</v>
      </c>
    </row>
    <row r="39" spans="2:11" s="2" customFormat="1" ht="12.75" customHeight="1" x14ac:dyDescent="0.25">
      <c r="B39" s="2" t="s">
        <v>28</v>
      </c>
      <c r="C39" s="6">
        <v>6448</v>
      </c>
      <c r="D39" s="6">
        <v>5000</v>
      </c>
      <c r="E39" s="6">
        <f t="shared" si="9"/>
        <v>537.11839999999995</v>
      </c>
      <c r="F39" s="6">
        <v>417</v>
      </c>
      <c r="G39" s="15">
        <f t="shared" ref="G39:G50" si="11">$G38+$H38</f>
        <v>1350.3285717199997</v>
      </c>
      <c r="H39" s="46">
        <f t="shared" si="10"/>
        <v>120.11839999999995</v>
      </c>
      <c r="I39" s="31"/>
      <c r="J39" s="16"/>
      <c r="K39" s="15">
        <f t="shared" ref="K39:K50" si="12">($G39)*($H$36/12)</f>
        <v>13.503285717199997</v>
      </c>
    </row>
    <row r="40" spans="2:11" s="2" customFormat="1" ht="12.75" customHeight="1" x14ac:dyDescent="0.25">
      <c r="B40" s="2" t="s">
        <v>29</v>
      </c>
      <c r="C40" s="6">
        <v>6448</v>
      </c>
      <c r="D40" s="6">
        <v>5000</v>
      </c>
      <c r="E40" s="6">
        <f t="shared" si="9"/>
        <v>537.11839999999995</v>
      </c>
      <c r="F40" s="6">
        <v>417</v>
      </c>
      <c r="G40" s="15">
        <f t="shared" si="11"/>
        <v>1470.4469717199995</v>
      </c>
      <c r="H40" s="46">
        <f t="shared" si="10"/>
        <v>120.11839999999995</v>
      </c>
      <c r="I40" s="31"/>
      <c r="J40" s="16"/>
      <c r="K40" s="15">
        <f t="shared" si="12"/>
        <v>14.704469717199995</v>
      </c>
    </row>
    <row r="41" spans="2:11" s="2" customFormat="1" ht="12.75" customHeight="1" x14ac:dyDescent="0.25">
      <c r="B41" s="2" t="s">
        <v>30</v>
      </c>
      <c r="C41" s="6">
        <v>6448</v>
      </c>
      <c r="D41" s="6">
        <v>5000</v>
      </c>
      <c r="E41" s="6">
        <f t="shared" si="9"/>
        <v>537.11839999999995</v>
      </c>
      <c r="F41" s="6">
        <v>417</v>
      </c>
      <c r="G41" s="15">
        <f t="shared" si="11"/>
        <v>1590.5653717199993</v>
      </c>
      <c r="H41" s="46">
        <f t="shared" si="10"/>
        <v>120.11839999999995</v>
      </c>
      <c r="I41" s="31"/>
      <c r="J41" s="16"/>
      <c r="K41" s="15">
        <f t="shared" si="12"/>
        <v>15.905653717199995</v>
      </c>
    </row>
    <row r="42" spans="2:11" s="2" customFormat="1" ht="12.75" customHeight="1" x14ac:dyDescent="0.25">
      <c r="B42" s="2" t="s">
        <v>31</v>
      </c>
      <c r="C42" s="6">
        <v>6448</v>
      </c>
      <c r="D42" s="6">
        <v>5000</v>
      </c>
      <c r="E42" s="6">
        <f t="shared" si="9"/>
        <v>537.11839999999995</v>
      </c>
      <c r="F42" s="6">
        <v>417</v>
      </c>
      <c r="G42" s="15">
        <f t="shared" si="11"/>
        <v>1710.6837717199992</v>
      </c>
      <c r="H42" s="46">
        <f t="shared" si="10"/>
        <v>120.11839999999995</v>
      </c>
      <c r="I42" s="31"/>
      <c r="J42" s="16"/>
      <c r="K42" s="15">
        <f t="shared" si="12"/>
        <v>17.106837717199991</v>
      </c>
    </row>
    <row r="43" spans="2:11" s="2" customFormat="1" ht="12.75" customHeight="1" x14ac:dyDescent="0.25">
      <c r="B43" s="2" t="s">
        <v>32</v>
      </c>
      <c r="C43" s="6">
        <v>6734</v>
      </c>
      <c r="D43" s="6">
        <v>5000</v>
      </c>
      <c r="E43" s="6">
        <f t="shared" si="9"/>
        <v>560.94219999999996</v>
      </c>
      <c r="F43" s="6">
        <v>417</v>
      </c>
      <c r="G43" s="15">
        <f t="shared" si="11"/>
        <v>1830.802171719999</v>
      </c>
      <c r="H43" s="46">
        <f t="shared" si="10"/>
        <v>143.94219999999996</v>
      </c>
      <c r="I43" s="31"/>
      <c r="J43" s="16"/>
      <c r="K43" s="15">
        <f t="shared" si="12"/>
        <v>18.308021717199992</v>
      </c>
    </row>
    <row r="44" spans="2:11" s="2" customFormat="1" ht="12.75" customHeight="1" x14ac:dyDescent="0.25">
      <c r="B44" s="2" t="s">
        <v>33</v>
      </c>
      <c r="C44" s="6">
        <v>6734</v>
      </c>
      <c r="D44" s="6">
        <v>5000</v>
      </c>
      <c r="E44" s="6">
        <f t="shared" si="9"/>
        <v>560.94219999999996</v>
      </c>
      <c r="F44" s="6">
        <v>417</v>
      </c>
      <c r="G44" s="15">
        <f t="shared" si="11"/>
        <v>1974.744371719999</v>
      </c>
      <c r="H44" s="46">
        <f t="shared" si="10"/>
        <v>143.94219999999996</v>
      </c>
      <c r="I44" s="31"/>
      <c r="J44" s="16"/>
      <c r="K44" s="15">
        <f t="shared" si="12"/>
        <v>19.747443717199989</v>
      </c>
    </row>
    <row r="45" spans="2:11" s="2" customFormat="1" ht="12.75" customHeight="1" x14ac:dyDescent="0.25">
      <c r="B45" s="2" t="s">
        <v>17</v>
      </c>
      <c r="C45" s="6">
        <v>6734</v>
      </c>
      <c r="D45" s="6">
        <v>5000</v>
      </c>
      <c r="E45" s="6">
        <f t="shared" si="9"/>
        <v>560.94219999999996</v>
      </c>
      <c r="F45" s="6">
        <v>417</v>
      </c>
      <c r="G45" s="15">
        <f t="shared" si="11"/>
        <v>2118.6865717199989</v>
      </c>
      <c r="H45" s="46">
        <f t="shared" si="10"/>
        <v>143.94219999999996</v>
      </c>
      <c r="I45" s="31"/>
      <c r="J45" s="16"/>
      <c r="K45" s="15">
        <f t="shared" si="12"/>
        <v>21.186865717199989</v>
      </c>
    </row>
    <row r="46" spans="2:11" s="2" customFormat="1" ht="12.75" customHeight="1" x14ac:dyDescent="0.25">
      <c r="B46" s="2" t="s">
        <v>18</v>
      </c>
      <c r="C46" s="6">
        <v>6734</v>
      </c>
      <c r="D46" s="6">
        <v>5000</v>
      </c>
      <c r="E46" s="6">
        <f t="shared" si="9"/>
        <v>560.94219999999996</v>
      </c>
      <c r="F46" s="6">
        <v>417</v>
      </c>
      <c r="G46" s="15">
        <f t="shared" si="11"/>
        <v>2262.6287717199989</v>
      </c>
      <c r="H46" s="46">
        <f t="shared" si="10"/>
        <v>143.94219999999996</v>
      </c>
      <c r="I46" s="31"/>
      <c r="J46" s="16"/>
      <c r="K46" s="15">
        <f t="shared" si="12"/>
        <v>22.62628771719999</v>
      </c>
    </row>
    <row r="47" spans="2:11" s="2" customFormat="1" ht="12.75" customHeight="1" x14ac:dyDescent="0.25">
      <c r="B47" s="2" t="s">
        <v>19</v>
      </c>
      <c r="C47" s="6">
        <v>7020</v>
      </c>
      <c r="D47" s="6">
        <v>5000</v>
      </c>
      <c r="E47" s="6">
        <f t="shared" si="9"/>
        <v>584.76599999999996</v>
      </c>
      <c r="F47" s="6">
        <v>417</v>
      </c>
      <c r="G47" s="15">
        <f t="shared" si="11"/>
        <v>2406.5709717199989</v>
      </c>
      <c r="H47" s="46">
        <f t="shared" si="10"/>
        <v>167.76599999999996</v>
      </c>
      <c r="I47" s="31"/>
      <c r="J47" s="16"/>
      <c r="K47" s="15">
        <f t="shared" si="12"/>
        <v>24.06570971719999</v>
      </c>
    </row>
    <row r="48" spans="2:11" s="2" customFormat="1" ht="12.75" customHeight="1" x14ac:dyDescent="0.25">
      <c r="B48" s="2" t="s">
        <v>20</v>
      </c>
      <c r="C48" s="6">
        <v>7236</v>
      </c>
      <c r="D48" s="6">
        <v>5000</v>
      </c>
      <c r="E48" s="6">
        <f t="shared" si="9"/>
        <v>602.75879999999995</v>
      </c>
      <c r="F48" s="6">
        <v>417</v>
      </c>
      <c r="G48" s="15">
        <f t="shared" si="11"/>
        <v>2574.3369717199989</v>
      </c>
      <c r="H48" s="46">
        <f t="shared" si="10"/>
        <v>185.75879999999995</v>
      </c>
      <c r="I48" s="31"/>
      <c r="J48" s="16"/>
      <c r="K48" s="15">
        <f t="shared" si="12"/>
        <v>25.74336971719999</v>
      </c>
    </row>
    <row r="49" spans="2:11" s="2" customFormat="1" ht="12.75" customHeight="1" x14ac:dyDescent="0.25">
      <c r="B49" s="2" t="s">
        <v>21</v>
      </c>
      <c r="C49" s="6">
        <v>7236</v>
      </c>
      <c r="D49" s="6">
        <v>5000</v>
      </c>
      <c r="E49" s="6">
        <f t="shared" si="9"/>
        <v>602.75879999999995</v>
      </c>
      <c r="F49" s="6">
        <v>417</v>
      </c>
      <c r="G49" s="15">
        <f t="shared" si="11"/>
        <v>2760.095771719999</v>
      </c>
      <c r="H49" s="46">
        <f t="shared" si="10"/>
        <v>185.75879999999995</v>
      </c>
      <c r="I49" s="31"/>
      <c r="J49" s="16"/>
      <c r="K49" s="15">
        <f t="shared" si="12"/>
        <v>27.600957717199989</v>
      </c>
    </row>
    <row r="50" spans="2:11" s="2" customFormat="1" ht="12.75" customHeight="1" thickBot="1" x14ac:dyDescent="0.3">
      <c r="B50" s="2" t="s">
        <v>119</v>
      </c>
      <c r="C50" s="6">
        <v>10270</v>
      </c>
      <c r="D50" s="6">
        <v>5000</v>
      </c>
      <c r="E50" s="6">
        <f t="shared" si="9"/>
        <v>855.49099999999999</v>
      </c>
      <c r="F50" s="6">
        <v>0</v>
      </c>
      <c r="G50" s="15">
        <f t="shared" si="11"/>
        <v>2945.8545717199991</v>
      </c>
      <c r="H50" s="46">
        <f t="shared" si="10"/>
        <v>855.49099999999999</v>
      </c>
      <c r="K50" s="15">
        <f t="shared" si="12"/>
        <v>29.458545717199993</v>
      </c>
    </row>
    <row r="51" spans="2:11" s="2" customFormat="1" ht="12.75" customHeight="1" thickBot="1" x14ac:dyDescent="0.3">
      <c r="B51" s="7" t="s">
        <v>22</v>
      </c>
      <c r="C51" s="8">
        <f>SUM(C38:C50)</f>
        <v>90938</v>
      </c>
      <c r="D51" s="9" t="s">
        <v>23</v>
      </c>
      <c r="E51" s="8">
        <f>SUM(E38:E50)</f>
        <v>7575.1353999999974</v>
      </c>
      <c r="F51" s="8">
        <f>SUM(F38:F50)</f>
        <v>5004</v>
      </c>
      <c r="G51" s="30">
        <f>SUM(G38:G50)</f>
        <v>26225.955032359991</v>
      </c>
      <c r="H51" s="30">
        <f>SUM(H38:H50)</f>
        <v>2571.1353999999997</v>
      </c>
      <c r="I51" s="34">
        <f>H36/12</f>
        <v>0.01</v>
      </c>
      <c r="J51" s="19"/>
      <c r="K51" s="29">
        <f>SUM(K38:K50)</f>
        <v>262.25955032359985</v>
      </c>
    </row>
    <row r="52" spans="2:11" s="2" customFormat="1" ht="12.75" customHeight="1" x14ac:dyDescent="0.25">
      <c r="G52" s="15"/>
      <c r="H52" s="15"/>
      <c r="I52" s="31"/>
      <c r="J52" s="16"/>
      <c r="K52" s="15"/>
    </row>
    <row r="53" spans="2:11" s="2" customFormat="1" ht="12.75" customHeight="1" x14ac:dyDescent="0.25">
      <c r="B53" s="2" t="s">
        <v>24</v>
      </c>
      <c r="C53" s="10">
        <f>G51*I51</f>
        <v>262.25955032359991</v>
      </c>
      <c r="F53" s="2" t="s">
        <v>25</v>
      </c>
      <c r="G53" s="73">
        <f>$C53+$H51</f>
        <v>2833.3949503235995</v>
      </c>
      <c r="H53" s="15"/>
      <c r="I53" s="15">
        <f>SUM(I$14,G$33,$G53)</f>
        <v>4063.6051220435993</v>
      </c>
      <c r="J53" s="143" t="str">
        <f>IF($K51=$C53,"Intt OK","Intt CHECK IT")</f>
        <v>Intt OK</v>
      </c>
      <c r="K53" s="15"/>
    </row>
    <row r="54" spans="2:11" s="1" customFormat="1" ht="12.75" customHeight="1" x14ac:dyDescent="0.25">
      <c r="H54" s="53"/>
      <c r="I54" s="135" t="str">
        <f>IF($I53=$G58,"OK","CHECK IT")</f>
        <v>OK</v>
      </c>
      <c r="J54" s="20"/>
      <c r="K54" s="28"/>
    </row>
    <row r="55" spans="2:11" s="2" customFormat="1" ht="12.75" customHeight="1" x14ac:dyDescent="0.25">
      <c r="B55" s="438" t="s">
        <v>2</v>
      </c>
      <c r="C55" s="438"/>
      <c r="D55" s="438"/>
      <c r="E55" s="438" t="s">
        <v>3</v>
      </c>
      <c r="F55" s="438"/>
      <c r="G55" s="3" t="s">
        <v>4</v>
      </c>
      <c r="H55" s="136" t="s">
        <v>36</v>
      </c>
      <c r="J55" s="18"/>
      <c r="K55" s="15"/>
    </row>
    <row r="56" spans="2:11" s="2" customFormat="1" ht="12.75" customHeight="1" x14ac:dyDescent="0.25">
      <c r="B56" s="439" t="s">
        <v>66</v>
      </c>
      <c r="C56" s="439"/>
      <c r="D56" s="439"/>
      <c r="E56" s="439" t="s">
        <v>67</v>
      </c>
      <c r="F56" s="439"/>
      <c r="G56" s="4" t="s">
        <v>68</v>
      </c>
      <c r="H56" s="71">
        <v>0.12</v>
      </c>
      <c r="I56" s="44"/>
      <c r="J56" s="17"/>
      <c r="K56" s="15"/>
    </row>
    <row r="57" spans="2:11" s="2" customFormat="1" ht="12.75" customHeight="1" x14ac:dyDescent="0.25">
      <c r="B57" s="3" t="s">
        <v>9</v>
      </c>
      <c r="C57" s="5" t="s">
        <v>10</v>
      </c>
      <c r="D57" s="3" t="s">
        <v>11</v>
      </c>
      <c r="E57" s="5" t="s">
        <v>12</v>
      </c>
      <c r="F57" s="3" t="s">
        <v>13</v>
      </c>
      <c r="G57" s="5" t="s">
        <v>14</v>
      </c>
      <c r="H57" s="48" t="s">
        <v>15</v>
      </c>
      <c r="I57" s="33" t="s">
        <v>16</v>
      </c>
      <c r="J57" s="16"/>
      <c r="K57" s="15"/>
    </row>
    <row r="58" spans="2:11" s="2" customFormat="1" ht="12.75" customHeight="1" x14ac:dyDescent="0.25">
      <c r="B58" s="2" t="s">
        <v>27</v>
      </c>
      <c r="C58" s="6">
        <v>7236</v>
      </c>
      <c r="D58" s="6">
        <v>5000</v>
      </c>
      <c r="E58" s="6">
        <f t="shared" ref="E58:E70" si="13">$C58*8.33%</f>
        <v>602.75879999999995</v>
      </c>
      <c r="F58" s="6">
        <v>417</v>
      </c>
      <c r="G58" s="15">
        <f>$G$14+$G$33+$G$53</f>
        <v>4063.6051220435993</v>
      </c>
      <c r="H58" s="46">
        <f t="shared" ref="H58:H70" si="14">E58-F58</f>
        <v>185.75879999999995</v>
      </c>
      <c r="I58" s="31"/>
      <c r="J58" s="16"/>
      <c r="K58" s="15">
        <f>($G58)*($H$56/12)</f>
        <v>40.636051220435995</v>
      </c>
    </row>
    <row r="59" spans="2:11" s="2" customFormat="1" ht="12.75" customHeight="1" x14ac:dyDescent="0.25">
      <c r="B59" s="2" t="s">
        <v>28</v>
      </c>
      <c r="C59" s="6">
        <v>7568</v>
      </c>
      <c r="D59" s="6">
        <v>5000</v>
      </c>
      <c r="E59" s="6">
        <f t="shared" si="13"/>
        <v>630.4144</v>
      </c>
      <c r="F59" s="6">
        <v>417</v>
      </c>
      <c r="G59" s="15">
        <f t="shared" ref="G59:G70" si="15">$G58+$H58</f>
        <v>4249.3639220435989</v>
      </c>
      <c r="H59" s="46">
        <f t="shared" si="14"/>
        <v>213.4144</v>
      </c>
      <c r="I59" s="31"/>
      <c r="J59" s="16"/>
      <c r="K59" s="15">
        <f t="shared" ref="K59:K70" si="16">($G59)*($H$56/12)</f>
        <v>42.493639220435988</v>
      </c>
    </row>
    <row r="60" spans="2:11" s="2" customFormat="1" ht="12.75" customHeight="1" x14ac:dyDescent="0.25">
      <c r="B60" s="2" t="s">
        <v>29</v>
      </c>
      <c r="C60" s="6">
        <v>7568</v>
      </c>
      <c r="D60" s="6">
        <v>5000</v>
      </c>
      <c r="E60" s="6">
        <f t="shared" si="13"/>
        <v>630.4144</v>
      </c>
      <c r="F60" s="6">
        <v>417</v>
      </c>
      <c r="G60" s="15">
        <f t="shared" si="15"/>
        <v>4462.7783220435986</v>
      </c>
      <c r="H60" s="46">
        <f t="shared" si="14"/>
        <v>213.4144</v>
      </c>
      <c r="I60" s="31"/>
      <c r="J60" s="16"/>
      <c r="K60" s="15">
        <f t="shared" si="16"/>
        <v>44.627783220435987</v>
      </c>
    </row>
    <row r="61" spans="2:11" s="2" customFormat="1" ht="12.75" customHeight="1" x14ac:dyDescent="0.25">
      <c r="B61" s="2" t="s">
        <v>30</v>
      </c>
      <c r="C61" s="6">
        <v>7568</v>
      </c>
      <c r="D61" s="6">
        <v>5000</v>
      </c>
      <c r="E61" s="6">
        <f t="shared" si="13"/>
        <v>630.4144</v>
      </c>
      <c r="F61" s="6">
        <v>417</v>
      </c>
      <c r="G61" s="15">
        <f t="shared" si="15"/>
        <v>4676.1927220435982</v>
      </c>
      <c r="H61" s="46">
        <f t="shared" si="14"/>
        <v>213.4144</v>
      </c>
      <c r="I61" s="31"/>
      <c r="J61" s="16"/>
      <c r="K61" s="15">
        <f t="shared" si="16"/>
        <v>46.761927220435986</v>
      </c>
    </row>
    <row r="62" spans="2:11" s="2" customFormat="1" ht="12.75" customHeight="1" x14ac:dyDescent="0.25">
      <c r="B62" s="2" t="s">
        <v>31</v>
      </c>
      <c r="C62" s="6">
        <v>7568</v>
      </c>
      <c r="D62" s="6">
        <v>5000</v>
      </c>
      <c r="E62" s="6">
        <f t="shared" si="13"/>
        <v>630.4144</v>
      </c>
      <c r="F62" s="6">
        <v>417</v>
      </c>
      <c r="G62" s="15">
        <f t="shared" si="15"/>
        <v>4889.6071220435979</v>
      </c>
      <c r="H62" s="46">
        <f t="shared" si="14"/>
        <v>213.4144</v>
      </c>
      <c r="I62" s="31"/>
      <c r="J62" s="16"/>
      <c r="K62" s="15">
        <f t="shared" si="16"/>
        <v>48.896071220435978</v>
      </c>
    </row>
    <row r="63" spans="2:11" s="2" customFormat="1" ht="12.75" customHeight="1" x14ac:dyDescent="0.25">
      <c r="B63" s="2" t="s">
        <v>32</v>
      </c>
      <c r="C63" s="6">
        <v>7568</v>
      </c>
      <c r="D63" s="6">
        <v>5000</v>
      </c>
      <c r="E63" s="6">
        <f t="shared" si="13"/>
        <v>630.4144</v>
      </c>
      <c r="F63" s="6">
        <v>417</v>
      </c>
      <c r="G63" s="15">
        <f t="shared" si="15"/>
        <v>5103.0215220435975</v>
      </c>
      <c r="H63" s="46">
        <f t="shared" si="14"/>
        <v>213.4144</v>
      </c>
      <c r="I63" s="31"/>
      <c r="J63" s="16"/>
      <c r="K63" s="15">
        <f t="shared" si="16"/>
        <v>51.030215220435977</v>
      </c>
    </row>
    <row r="64" spans="2:11" s="2" customFormat="1" ht="12.75" customHeight="1" x14ac:dyDescent="0.25">
      <c r="B64" s="2" t="s">
        <v>33</v>
      </c>
      <c r="C64" s="6">
        <v>7568</v>
      </c>
      <c r="D64" s="6">
        <v>5000</v>
      </c>
      <c r="E64" s="6">
        <f t="shared" si="13"/>
        <v>630.4144</v>
      </c>
      <c r="F64" s="6">
        <v>417</v>
      </c>
      <c r="G64" s="15">
        <f t="shared" si="15"/>
        <v>5316.4359220435972</v>
      </c>
      <c r="H64" s="46">
        <f t="shared" si="14"/>
        <v>213.4144</v>
      </c>
      <c r="I64" s="31"/>
      <c r="J64" s="16"/>
      <c r="K64" s="15">
        <f t="shared" si="16"/>
        <v>53.164359220435976</v>
      </c>
    </row>
    <row r="65" spans="2:11" s="2" customFormat="1" ht="12.75" customHeight="1" x14ac:dyDescent="0.25">
      <c r="B65" s="2" t="s">
        <v>17</v>
      </c>
      <c r="C65" s="6">
        <v>7568</v>
      </c>
      <c r="D65" s="6">
        <v>5000</v>
      </c>
      <c r="E65" s="6">
        <f t="shared" si="13"/>
        <v>630.4144</v>
      </c>
      <c r="F65" s="6">
        <v>417</v>
      </c>
      <c r="G65" s="15">
        <f t="shared" si="15"/>
        <v>5529.8503220435969</v>
      </c>
      <c r="H65" s="46">
        <f t="shared" si="14"/>
        <v>213.4144</v>
      </c>
      <c r="I65" s="31"/>
      <c r="J65" s="16"/>
      <c r="K65" s="15">
        <f t="shared" si="16"/>
        <v>55.298503220435968</v>
      </c>
    </row>
    <row r="66" spans="2:11" s="2" customFormat="1" ht="12.75" customHeight="1" x14ac:dyDescent="0.25">
      <c r="B66" s="2" t="s">
        <v>18</v>
      </c>
      <c r="C66" s="6">
        <v>8166</v>
      </c>
      <c r="D66" s="6">
        <v>5000</v>
      </c>
      <c r="E66" s="6">
        <f t="shared" si="13"/>
        <v>680.2278</v>
      </c>
      <c r="F66" s="6">
        <v>417</v>
      </c>
      <c r="G66" s="15">
        <f t="shared" si="15"/>
        <v>5743.2647220435965</v>
      </c>
      <c r="H66" s="46">
        <f t="shared" si="14"/>
        <v>263.2278</v>
      </c>
      <c r="I66" s="31"/>
      <c r="J66" s="16"/>
      <c r="K66" s="15">
        <f t="shared" si="16"/>
        <v>57.432647220435967</v>
      </c>
    </row>
    <row r="67" spans="2:11" s="2" customFormat="1" ht="12.75" customHeight="1" x14ac:dyDescent="0.25">
      <c r="B67" s="2" t="s">
        <v>19</v>
      </c>
      <c r="C67" s="6">
        <v>8166</v>
      </c>
      <c r="D67" s="6">
        <v>5000</v>
      </c>
      <c r="E67" s="6">
        <f t="shared" si="13"/>
        <v>680.2278</v>
      </c>
      <c r="F67" s="6">
        <v>417</v>
      </c>
      <c r="G67" s="15">
        <f t="shared" si="15"/>
        <v>6006.4925220435962</v>
      </c>
      <c r="H67" s="46">
        <f t="shared" si="14"/>
        <v>263.2278</v>
      </c>
      <c r="I67" s="31"/>
      <c r="J67" s="16"/>
      <c r="K67" s="15">
        <f t="shared" si="16"/>
        <v>60.06492522043596</v>
      </c>
    </row>
    <row r="68" spans="2:11" s="2" customFormat="1" ht="12.75" customHeight="1" x14ac:dyDescent="0.25">
      <c r="B68" s="2" t="s">
        <v>20</v>
      </c>
      <c r="C68" s="6">
        <v>8410</v>
      </c>
      <c r="D68" s="6">
        <v>5000</v>
      </c>
      <c r="E68" s="6">
        <f t="shared" si="13"/>
        <v>700.553</v>
      </c>
      <c r="F68" s="6">
        <v>417</v>
      </c>
      <c r="G68" s="15">
        <f t="shared" si="15"/>
        <v>6269.7203220435958</v>
      </c>
      <c r="H68" s="46">
        <f t="shared" si="14"/>
        <v>283.553</v>
      </c>
      <c r="I68" s="31"/>
      <c r="J68" s="16"/>
      <c r="K68" s="15">
        <f t="shared" si="16"/>
        <v>62.697203220435959</v>
      </c>
    </row>
    <row r="69" spans="2:11" s="2" customFormat="1" ht="12.75" customHeight="1" x14ac:dyDescent="0.25">
      <c r="B69" s="2" t="s">
        <v>21</v>
      </c>
      <c r="C69" s="6">
        <v>10767</v>
      </c>
      <c r="D69" s="6">
        <v>5000</v>
      </c>
      <c r="E69" s="6">
        <f t="shared" si="13"/>
        <v>896.89109999999994</v>
      </c>
      <c r="F69" s="6">
        <v>417</v>
      </c>
      <c r="G69" s="15">
        <f t="shared" si="15"/>
        <v>6553.2733220435957</v>
      </c>
      <c r="H69" s="46">
        <f t="shared" si="14"/>
        <v>479.89109999999994</v>
      </c>
      <c r="K69" s="15">
        <f t="shared" si="16"/>
        <v>65.532733220435958</v>
      </c>
    </row>
    <row r="70" spans="2:11" s="2" customFormat="1" ht="12.75" customHeight="1" x14ac:dyDescent="0.25">
      <c r="B70" s="2" t="s">
        <v>119</v>
      </c>
      <c r="C70" s="6">
        <v>21545</v>
      </c>
      <c r="D70" s="6">
        <v>5000</v>
      </c>
      <c r="E70" s="6">
        <f t="shared" si="13"/>
        <v>1794.6985</v>
      </c>
      <c r="F70" s="6">
        <v>0</v>
      </c>
      <c r="G70" s="15">
        <f t="shared" si="15"/>
        <v>7033.1644220435956</v>
      </c>
      <c r="H70" s="46">
        <f t="shared" si="14"/>
        <v>1794.6985</v>
      </c>
      <c r="K70" s="15">
        <f t="shared" si="16"/>
        <v>70.331644220435962</v>
      </c>
    </row>
    <row r="71" spans="2:11" s="2" customFormat="1" ht="12.75" customHeight="1" x14ac:dyDescent="0.25">
      <c r="B71" s="7" t="s">
        <v>22</v>
      </c>
      <c r="C71" s="8">
        <f>SUM(C58:C70)</f>
        <v>117266</v>
      </c>
      <c r="D71" s="9" t="s">
        <v>23</v>
      </c>
      <c r="E71" s="8">
        <f t="shared" ref="E71:H71" si="17">SUM(E58:E70)</f>
        <v>9768.2577999999994</v>
      </c>
      <c r="F71" s="8">
        <f t="shared" si="17"/>
        <v>5004</v>
      </c>
      <c r="G71" s="8">
        <f t="shared" si="17"/>
        <v>69896.770286566767</v>
      </c>
      <c r="H71" s="8">
        <f t="shared" si="17"/>
        <v>4764.2578000000003</v>
      </c>
      <c r="I71" s="34">
        <f>H56/12</f>
        <v>0.01</v>
      </c>
      <c r="J71" s="19"/>
      <c r="K71" s="8">
        <f t="shared" ref="K71" si="18">SUM(K58:K70)</f>
        <v>698.96770286566766</v>
      </c>
    </row>
    <row r="72" spans="2:11" s="2" customFormat="1" ht="12.75" customHeight="1" x14ac:dyDescent="0.25">
      <c r="G72" s="15"/>
      <c r="H72" s="15"/>
      <c r="I72" s="31"/>
      <c r="J72" s="16"/>
      <c r="K72" s="15"/>
    </row>
    <row r="73" spans="2:11" s="2" customFormat="1" ht="12.75" customHeight="1" x14ac:dyDescent="0.25">
      <c r="B73" s="2" t="s">
        <v>24</v>
      </c>
      <c r="C73" s="10">
        <f>G71*I71</f>
        <v>698.96770286566766</v>
      </c>
      <c r="F73" s="2" t="s">
        <v>25</v>
      </c>
      <c r="G73" s="73">
        <f>$C73+$H71</f>
        <v>5463.2255028656682</v>
      </c>
      <c r="H73" s="15"/>
      <c r="I73" s="15">
        <f>SUM(I$14,G$33,G$53,G$73)</f>
        <v>9526.8306249092675</v>
      </c>
      <c r="J73" s="143" t="str">
        <f>IF($K71=$C73,"Intt OK","Intt CHECK IT")</f>
        <v>Intt OK</v>
      </c>
      <c r="K73" s="15"/>
    </row>
    <row r="74" spans="2:11" s="1" customFormat="1" ht="12.75" customHeight="1" x14ac:dyDescent="0.25">
      <c r="H74" s="53"/>
      <c r="I74" s="135" t="str">
        <f>IF($I73=$G78,"OK","CHECK IT")</f>
        <v>OK</v>
      </c>
      <c r="J74" s="18"/>
      <c r="K74" s="28"/>
    </row>
    <row r="75" spans="2:11" s="2" customFormat="1" ht="12.75" customHeight="1" x14ac:dyDescent="0.25">
      <c r="B75" s="438" t="s">
        <v>2</v>
      </c>
      <c r="C75" s="438"/>
      <c r="D75" s="438"/>
      <c r="E75" s="438" t="s">
        <v>3</v>
      </c>
      <c r="F75" s="438"/>
      <c r="G75" s="3" t="s">
        <v>4</v>
      </c>
      <c r="H75" s="136" t="s">
        <v>37</v>
      </c>
      <c r="J75" s="17"/>
      <c r="K75" s="15"/>
    </row>
    <row r="76" spans="2:11" s="2" customFormat="1" ht="12.75" customHeight="1" x14ac:dyDescent="0.25">
      <c r="B76" s="439" t="s">
        <v>66</v>
      </c>
      <c r="C76" s="439"/>
      <c r="D76" s="439"/>
      <c r="E76" s="439" t="s">
        <v>67</v>
      </c>
      <c r="F76" s="439"/>
      <c r="G76" s="4" t="s">
        <v>68</v>
      </c>
      <c r="H76" s="55">
        <v>0.12</v>
      </c>
      <c r="I76" s="31"/>
      <c r="J76" s="16"/>
      <c r="K76" s="15"/>
    </row>
    <row r="77" spans="2:11" s="2" customFormat="1" ht="12.75" customHeight="1" x14ac:dyDescent="0.25">
      <c r="B77" s="3" t="s">
        <v>9</v>
      </c>
      <c r="C77" s="5" t="s">
        <v>10</v>
      </c>
      <c r="D77" s="3" t="s">
        <v>11</v>
      </c>
      <c r="E77" s="5" t="s">
        <v>12</v>
      </c>
      <c r="F77" s="3" t="s">
        <v>13</v>
      </c>
      <c r="G77" s="5" t="s">
        <v>14</v>
      </c>
      <c r="H77" s="48" t="s">
        <v>15</v>
      </c>
      <c r="I77" s="33" t="s">
        <v>16</v>
      </c>
      <c r="J77" s="16"/>
      <c r="K77" s="15"/>
    </row>
    <row r="78" spans="2:11" s="2" customFormat="1" ht="12.75" customHeight="1" x14ac:dyDescent="0.25">
      <c r="B78" s="2" t="s">
        <v>27</v>
      </c>
      <c r="C78" s="6">
        <v>10767</v>
      </c>
      <c r="D78" s="6">
        <v>5000</v>
      </c>
      <c r="E78" s="6">
        <f t="shared" ref="E78:E90" si="19">$C78*8.33%</f>
        <v>896.89109999999994</v>
      </c>
      <c r="F78" s="6">
        <v>417</v>
      </c>
      <c r="G78" s="15">
        <f>$G$14+$G$33+$G$53+$G$73</f>
        <v>9526.8306249092675</v>
      </c>
      <c r="H78" s="46">
        <f t="shared" ref="H78:H90" si="20">E78-F78</f>
        <v>479.89109999999994</v>
      </c>
      <c r="I78" s="31"/>
      <c r="J78" s="16"/>
      <c r="K78" s="15">
        <f>($G78)*($H$76/12)</f>
        <v>95.268306249092674</v>
      </c>
    </row>
    <row r="79" spans="2:11" s="2" customFormat="1" ht="12.75" customHeight="1" x14ac:dyDescent="0.25">
      <c r="B79" s="2" t="s">
        <v>119</v>
      </c>
      <c r="C79" s="6">
        <v>22707</v>
      </c>
      <c r="D79" s="6">
        <v>5000</v>
      </c>
      <c r="E79" s="6">
        <f t="shared" si="19"/>
        <v>1891.4930999999999</v>
      </c>
      <c r="F79" s="6">
        <v>0</v>
      </c>
      <c r="G79" s="15">
        <f t="shared" ref="G79:G80" si="21">$G78+$H78</f>
        <v>10006.721724909268</v>
      </c>
      <c r="H79" s="46">
        <f t="shared" si="20"/>
        <v>1891.4930999999999</v>
      </c>
      <c r="I79" s="31"/>
      <c r="J79" s="16"/>
      <c r="K79" s="15">
        <f t="shared" ref="K79:K90" si="22">($G79)*($H$76/12)</f>
        <v>100.06721724909268</v>
      </c>
    </row>
    <row r="80" spans="2:11" s="2" customFormat="1" ht="12.75" customHeight="1" x14ac:dyDescent="0.25">
      <c r="B80" s="2" t="s">
        <v>28</v>
      </c>
      <c r="C80" s="6">
        <v>10767</v>
      </c>
      <c r="D80" s="6">
        <v>5000</v>
      </c>
      <c r="E80" s="6">
        <f t="shared" si="19"/>
        <v>896.89109999999994</v>
      </c>
      <c r="F80" s="6">
        <v>417</v>
      </c>
      <c r="G80" s="15">
        <f t="shared" si="21"/>
        <v>11898.214824909268</v>
      </c>
      <c r="H80" s="46">
        <f t="shared" si="20"/>
        <v>479.89109999999994</v>
      </c>
      <c r="I80" s="31"/>
      <c r="J80" s="16"/>
      <c r="K80" s="15">
        <f t="shared" si="22"/>
        <v>118.98214824909269</v>
      </c>
    </row>
    <row r="81" spans="2:11" s="2" customFormat="1" ht="12.75" customHeight="1" x14ac:dyDescent="0.25">
      <c r="B81" s="2" t="s">
        <v>29</v>
      </c>
      <c r="C81" s="6">
        <v>10767</v>
      </c>
      <c r="D81" s="6">
        <v>5000</v>
      </c>
      <c r="E81" s="6">
        <f t="shared" si="19"/>
        <v>896.89109999999994</v>
      </c>
      <c r="F81" s="6">
        <v>417</v>
      </c>
      <c r="G81" s="15">
        <f t="shared" ref="G81:G90" si="23">$G80+$H80</f>
        <v>12378.105924909269</v>
      </c>
      <c r="H81" s="46">
        <f t="shared" si="20"/>
        <v>479.89109999999994</v>
      </c>
      <c r="I81" s="31"/>
      <c r="J81" s="16"/>
      <c r="K81" s="15">
        <f t="shared" si="22"/>
        <v>123.78105924909269</v>
      </c>
    </row>
    <row r="82" spans="2:11" s="2" customFormat="1" ht="12.75" customHeight="1" x14ac:dyDescent="0.25">
      <c r="B82" s="2" t="s">
        <v>30</v>
      </c>
      <c r="C82" s="6">
        <v>10767</v>
      </c>
      <c r="D82" s="6">
        <v>5000</v>
      </c>
      <c r="E82" s="6">
        <f t="shared" si="19"/>
        <v>896.89109999999994</v>
      </c>
      <c r="F82" s="6">
        <v>417</v>
      </c>
      <c r="G82" s="15">
        <f t="shared" si="23"/>
        <v>12857.997024909269</v>
      </c>
      <c r="H82" s="46">
        <f t="shared" si="20"/>
        <v>479.89109999999994</v>
      </c>
      <c r="I82" s="31"/>
      <c r="J82" s="16"/>
      <c r="K82" s="15">
        <f t="shared" si="22"/>
        <v>128.5799702490927</v>
      </c>
    </row>
    <row r="83" spans="2:11" s="2" customFormat="1" ht="12.75" customHeight="1" x14ac:dyDescent="0.25">
      <c r="B83" s="2" t="s">
        <v>31</v>
      </c>
      <c r="C83" s="6">
        <v>10767</v>
      </c>
      <c r="D83" s="6">
        <v>5000</v>
      </c>
      <c r="E83" s="6">
        <f t="shared" si="19"/>
        <v>896.89109999999994</v>
      </c>
      <c r="F83" s="6">
        <v>417</v>
      </c>
      <c r="G83" s="15">
        <f t="shared" si="23"/>
        <v>13337.88812490927</v>
      </c>
      <c r="H83" s="46">
        <f t="shared" si="20"/>
        <v>479.89109999999994</v>
      </c>
      <c r="I83" s="31"/>
      <c r="J83" s="16"/>
      <c r="K83" s="15">
        <f t="shared" si="22"/>
        <v>133.3788812490927</v>
      </c>
    </row>
    <row r="84" spans="2:11" s="2" customFormat="1" ht="12.75" customHeight="1" x14ac:dyDescent="0.25">
      <c r="B84" s="2" t="s">
        <v>32</v>
      </c>
      <c r="C84" s="6">
        <v>11649</v>
      </c>
      <c r="D84" s="6">
        <v>5000</v>
      </c>
      <c r="E84" s="6">
        <f t="shared" si="19"/>
        <v>970.36170000000004</v>
      </c>
      <c r="F84" s="6">
        <v>417</v>
      </c>
      <c r="G84" s="15">
        <f t="shared" si="23"/>
        <v>13817.779224909271</v>
      </c>
      <c r="H84" s="46">
        <f t="shared" si="20"/>
        <v>553.36170000000004</v>
      </c>
      <c r="I84" s="31"/>
      <c r="J84" s="16"/>
      <c r="K84" s="15">
        <f t="shared" si="22"/>
        <v>138.1777922490927</v>
      </c>
    </row>
    <row r="85" spans="2:11" s="2" customFormat="1" ht="12.75" customHeight="1" x14ac:dyDescent="0.25">
      <c r="B85" s="2" t="s">
        <v>33</v>
      </c>
      <c r="C85" s="6">
        <v>11649</v>
      </c>
      <c r="D85" s="6">
        <v>5000</v>
      </c>
      <c r="E85" s="6">
        <f t="shared" si="19"/>
        <v>970.36170000000004</v>
      </c>
      <c r="F85" s="6">
        <v>417</v>
      </c>
      <c r="G85" s="15">
        <f t="shared" si="23"/>
        <v>14371.14092490927</v>
      </c>
      <c r="H85" s="46">
        <f t="shared" si="20"/>
        <v>553.36170000000004</v>
      </c>
      <c r="I85" s="31"/>
      <c r="J85" s="16"/>
      <c r="K85" s="15">
        <f t="shared" si="22"/>
        <v>143.7114092490927</v>
      </c>
    </row>
    <row r="86" spans="2:11" s="2" customFormat="1" ht="12.75" customHeight="1" x14ac:dyDescent="0.25">
      <c r="B86" s="2" t="s">
        <v>17</v>
      </c>
      <c r="C86" s="6">
        <v>11649</v>
      </c>
      <c r="D86" s="6">
        <v>5000</v>
      </c>
      <c r="E86" s="6">
        <f t="shared" si="19"/>
        <v>970.36170000000004</v>
      </c>
      <c r="F86" s="6">
        <v>417</v>
      </c>
      <c r="G86" s="15">
        <f t="shared" si="23"/>
        <v>14924.50262490927</v>
      </c>
      <c r="H86" s="46">
        <f t="shared" si="20"/>
        <v>553.36170000000004</v>
      </c>
      <c r="I86" s="31"/>
      <c r="J86" s="16"/>
      <c r="K86" s="15">
        <f t="shared" si="22"/>
        <v>149.24502624909269</v>
      </c>
    </row>
    <row r="87" spans="2:11" s="2" customFormat="1" ht="12.75" customHeight="1" x14ac:dyDescent="0.25">
      <c r="B87" s="2" t="s">
        <v>18</v>
      </c>
      <c r="C87" s="6">
        <v>11649</v>
      </c>
      <c r="D87" s="6">
        <v>5000</v>
      </c>
      <c r="E87" s="6">
        <f t="shared" si="19"/>
        <v>970.36170000000004</v>
      </c>
      <c r="F87" s="6">
        <v>417</v>
      </c>
      <c r="G87" s="15">
        <f t="shared" si="23"/>
        <v>15477.864324909269</v>
      </c>
      <c r="H87" s="46">
        <f t="shared" si="20"/>
        <v>553.36170000000004</v>
      </c>
      <c r="I87" s="31"/>
      <c r="J87" s="16"/>
      <c r="K87" s="15">
        <f t="shared" si="22"/>
        <v>154.77864324909271</v>
      </c>
    </row>
    <row r="88" spans="2:11" s="2" customFormat="1" ht="12.75" customHeight="1" x14ac:dyDescent="0.25">
      <c r="B88" s="2" t="s">
        <v>19</v>
      </c>
      <c r="C88" s="6">
        <v>11649</v>
      </c>
      <c r="D88" s="6">
        <v>5000</v>
      </c>
      <c r="E88" s="6">
        <f t="shared" si="19"/>
        <v>970.36170000000004</v>
      </c>
      <c r="F88" s="6">
        <v>417</v>
      </c>
      <c r="G88" s="15">
        <f t="shared" si="23"/>
        <v>16031.226024909269</v>
      </c>
      <c r="H88" s="46">
        <f t="shared" si="20"/>
        <v>553.36170000000004</v>
      </c>
      <c r="K88" s="15">
        <f t="shared" si="22"/>
        <v>160.3122602490927</v>
      </c>
    </row>
    <row r="89" spans="2:11" s="2" customFormat="1" ht="12.75" customHeight="1" x14ac:dyDescent="0.25">
      <c r="B89" s="2" t="s">
        <v>20</v>
      </c>
      <c r="C89" s="6">
        <v>12012</v>
      </c>
      <c r="D89" s="6">
        <v>5000</v>
      </c>
      <c r="E89" s="6">
        <f t="shared" si="19"/>
        <v>1000.5996</v>
      </c>
      <c r="F89" s="6">
        <v>417</v>
      </c>
      <c r="G89" s="15">
        <f t="shared" si="23"/>
        <v>16584.58772490927</v>
      </c>
      <c r="H89" s="46">
        <f t="shared" si="20"/>
        <v>583.59960000000001</v>
      </c>
      <c r="K89" s="15">
        <f t="shared" si="22"/>
        <v>165.84587724909269</v>
      </c>
    </row>
    <row r="90" spans="2:11" s="2" customFormat="1" ht="12.75" customHeight="1" thickBot="1" x14ac:dyDescent="0.3">
      <c r="B90" s="2" t="s">
        <v>21</v>
      </c>
      <c r="C90" s="6">
        <v>12012</v>
      </c>
      <c r="D90" s="6">
        <v>5000</v>
      </c>
      <c r="E90" s="6">
        <f t="shared" si="19"/>
        <v>1000.5996</v>
      </c>
      <c r="F90" s="6">
        <v>417</v>
      </c>
      <c r="G90" s="15">
        <f t="shared" si="23"/>
        <v>17168.187324909271</v>
      </c>
      <c r="H90" s="46">
        <f t="shared" si="20"/>
        <v>583.59960000000001</v>
      </c>
      <c r="K90" s="15">
        <f t="shared" si="22"/>
        <v>171.68187324909272</v>
      </c>
    </row>
    <row r="91" spans="2:11" s="2" customFormat="1" ht="12.75" customHeight="1" thickBot="1" x14ac:dyDescent="0.3">
      <c r="B91" s="7" t="s">
        <v>22</v>
      </c>
      <c r="C91" s="8">
        <f>SUM(C78:C90)</f>
        <v>158811</v>
      </c>
      <c r="D91" s="9" t="s">
        <v>23</v>
      </c>
      <c r="E91" s="8">
        <f>SUM(E78:E90)</f>
        <v>13228.956299999998</v>
      </c>
      <c r="F91" s="8">
        <f>SUM(F78:F90)</f>
        <v>5004</v>
      </c>
      <c r="G91" s="30">
        <f>SUM(G78:G90)</f>
        <v>178381.04642382052</v>
      </c>
      <c r="H91" s="30">
        <f>SUM(H78:H90)</f>
        <v>8224.9563000000016</v>
      </c>
      <c r="I91" s="34">
        <f>H76/12</f>
        <v>0.01</v>
      </c>
      <c r="J91" s="19"/>
      <c r="K91" s="29">
        <f>SUM(K78:K90)</f>
        <v>1783.810464238205</v>
      </c>
    </row>
    <row r="92" spans="2:11" s="2" customFormat="1" ht="12.75" customHeight="1" x14ac:dyDescent="0.25">
      <c r="G92" s="15"/>
      <c r="H92" s="15"/>
      <c r="I92" s="31"/>
      <c r="J92" s="16"/>
      <c r="K92" s="15"/>
    </row>
    <row r="93" spans="2:11" s="2" customFormat="1" ht="12.75" customHeight="1" x14ac:dyDescent="0.25">
      <c r="B93" s="2" t="s">
        <v>24</v>
      </c>
      <c r="C93" s="10">
        <f>G91*I91</f>
        <v>1783.8104642382052</v>
      </c>
      <c r="F93" s="2" t="s">
        <v>25</v>
      </c>
      <c r="G93" s="73">
        <f>$C93+$H91</f>
        <v>10008.766764238208</v>
      </c>
      <c r="H93" s="15"/>
      <c r="I93" s="15">
        <f>SUM($I$14,$G$33,$G$53,$G$73,$G$93)</f>
        <v>19535.597389147475</v>
      </c>
      <c r="J93" s="143" t="s">
        <v>54</v>
      </c>
      <c r="K93" s="15"/>
    </row>
    <row r="94" spans="2:11" s="1" customFormat="1" ht="12.75" customHeight="1" x14ac:dyDescent="0.25">
      <c r="H94" s="53"/>
      <c r="I94" s="135" t="str">
        <f>IF($I93=$G98,"OK","CHECK IT")</f>
        <v>OK</v>
      </c>
      <c r="J94" s="143" t="str">
        <f>IF($K92=$C94,"Intt OK","Intt CHECK IT")</f>
        <v>Intt OK</v>
      </c>
      <c r="K94" s="28"/>
    </row>
    <row r="95" spans="2:11" s="2" customFormat="1" ht="12.75" customHeight="1" x14ac:dyDescent="0.25">
      <c r="B95" s="438" t="s">
        <v>2</v>
      </c>
      <c r="C95" s="438"/>
      <c r="D95" s="438"/>
      <c r="E95" s="438" t="s">
        <v>3</v>
      </c>
      <c r="F95" s="438"/>
      <c r="G95" s="3" t="s">
        <v>4</v>
      </c>
      <c r="H95" s="137" t="s">
        <v>38</v>
      </c>
      <c r="J95" s="20"/>
      <c r="K95" s="15"/>
    </row>
    <row r="96" spans="2:11" s="2" customFormat="1" ht="12.75" customHeight="1" x14ac:dyDescent="0.25">
      <c r="B96" s="439" t="s">
        <v>66</v>
      </c>
      <c r="C96" s="439"/>
      <c r="D96" s="439"/>
      <c r="E96" s="439" t="s">
        <v>67</v>
      </c>
      <c r="F96" s="439"/>
      <c r="G96" s="4" t="s">
        <v>68</v>
      </c>
      <c r="H96" s="72">
        <v>0.12</v>
      </c>
      <c r="I96" s="77">
        <v>0.11</v>
      </c>
      <c r="J96" s="21"/>
      <c r="K96" s="15"/>
    </row>
    <row r="97" spans="2:15" s="2" customFormat="1" ht="12.75" customHeight="1" x14ac:dyDescent="0.25">
      <c r="B97" s="3" t="s">
        <v>9</v>
      </c>
      <c r="C97" s="5" t="s">
        <v>10</v>
      </c>
      <c r="D97" s="3" t="s">
        <v>11</v>
      </c>
      <c r="E97" s="5" t="s">
        <v>12</v>
      </c>
      <c r="F97" s="3" t="s">
        <v>13</v>
      </c>
      <c r="G97" s="5" t="s">
        <v>14</v>
      </c>
      <c r="H97" s="48" t="s">
        <v>15</v>
      </c>
      <c r="I97" s="33" t="s">
        <v>16</v>
      </c>
      <c r="J97" s="17"/>
      <c r="K97" s="15"/>
    </row>
    <row r="98" spans="2:15" s="2" customFormat="1" ht="12.75" customHeight="1" x14ac:dyDescent="0.25">
      <c r="B98" s="2" t="s">
        <v>27</v>
      </c>
      <c r="C98" s="6">
        <v>12012</v>
      </c>
      <c r="D98" s="6">
        <v>5000</v>
      </c>
      <c r="E98" s="6">
        <f t="shared" ref="E98:E109" si="24">$C98*8.33%</f>
        <v>1000.5996</v>
      </c>
      <c r="F98" s="6">
        <v>417</v>
      </c>
      <c r="G98" s="15">
        <f>$G$14+$G$33+$G$53+$G$73+$G$93</f>
        <v>19535.597389147475</v>
      </c>
      <c r="H98" s="46">
        <f t="shared" ref="H98:H109" si="25">E98-F98</f>
        <v>583.59960000000001</v>
      </c>
      <c r="I98" s="36">
        <v>0.12</v>
      </c>
      <c r="J98" s="22"/>
      <c r="K98" s="15">
        <f>($G98)*($H$96/12)</f>
        <v>195.35597389147475</v>
      </c>
    </row>
    <row r="99" spans="2:15" s="2" customFormat="1" ht="12.75" customHeight="1" x14ac:dyDescent="0.25">
      <c r="B99" s="2" t="s">
        <v>28</v>
      </c>
      <c r="C99" s="6">
        <v>12467</v>
      </c>
      <c r="D99" s="6">
        <v>5000</v>
      </c>
      <c r="E99" s="6">
        <f t="shared" si="24"/>
        <v>1038.5011</v>
      </c>
      <c r="F99" s="6">
        <v>417</v>
      </c>
      <c r="G99" s="15">
        <f t="shared" ref="G99:G109" si="26">$G98+$H98</f>
        <v>20119.196989147476</v>
      </c>
      <c r="H99" s="46">
        <f t="shared" si="25"/>
        <v>621.50109999999995</v>
      </c>
      <c r="I99" s="31"/>
      <c r="J99" s="16"/>
      <c r="K99" s="15">
        <f t="shared" ref="K99:K100" si="27">($G99)*($H$96/12)</f>
        <v>201.19196989147477</v>
      </c>
    </row>
    <row r="100" spans="2:15" s="2" customFormat="1" ht="12.75" customHeight="1" x14ac:dyDescent="0.25">
      <c r="B100" s="2" t="s">
        <v>29</v>
      </c>
      <c r="C100" s="6">
        <v>12467</v>
      </c>
      <c r="D100" s="6">
        <v>5000</v>
      </c>
      <c r="E100" s="6">
        <f t="shared" si="24"/>
        <v>1038.5011</v>
      </c>
      <c r="F100" s="6">
        <v>417</v>
      </c>
      <c r="G100" s="15">
        <f t="shared" si="26"/>
        <v>20740.698089147478</v>
      </c>
      <c r="H100" s="46">
        <f t="shared" si="25"/>
        <v>621.50109999999995</v>
      </c>
      <c r="I100" s="31"/>
      <c r="J100" s="16"/>
      <c r="K100" s="15">
        <f t="shared" si="27"/>
        <v>207.40698089147477</v>
      </c>
    </row>
    <row r="101" spans="2:15" s="2" customFormat="1" ht="12.75" customHeight="1" x14ac:dyDescent="0.25">
      <c r="B101" s="2" t="s">
        <v>30</v>
      </c>
      <c r="C101" s="6">
        <v>12467</v>
      </c>
      <c r="D101" s="6">
        <v>5000</v>
      </c>
      <c r="E101" s="6">
        <f t="shared" si="24"/>
        <v>1038.5011</v>
      </c>
      <c r="F101" s="6">
        <v>417</v>
      </c>
      <c r="G101" s="15">
        <f t="shared" si="26"/>
        <v>21362.199189147479</v>
      </c>
      <c r="H101" s="46">
        <f t="shared" si="25"/>
        <v>621.50109999999995</v>
      </c>
      <c r="I101" s="36">
        <v>0.11</v>
      </c>
      <c r="J101" s="16"/>
      <c r="K101" s="15">
        <f>($G101)*($I$96/12)</f>
        <v>195.82015923385188</v>
      </c>
    </row>
    <row r="102" spans="2:15" s="2" customFormat="1" ht="12.75" customHeight="1" x14ac:dyDescent="0.25">
      <c r="B102" s="2" t="s">
        <v>31</v>
      </c>
      <c r="C102" s="6">
        <v>12467</v>
      </c>
      <c r="D102" s="6">
        <v>5000</v>
      </c>
      <c r="E102" s="6">
        <f t="shared" si="24"/>
        <v>1038.5011</v>
      </c>
      <c r="F102" s="6">
        <v>417</v>
      </c>
      <c r="G102" s="15">
        <f t="shared" si="26"/>
        <v>21983.70028914748</v>
      </c>
      <c r="H102" s="46">
        <f t="shared" si="25"/>
        <v>621.50109999999995</v>
      </c>
      <c r="I102" s="31"/>
      <c r="J102" s="16"/>
      <c r="K102" s="15">
        <f t="shared" ref="K102:K109" si="28">($G102)*($I$96/12)</f>
        <v>201.51725265051857</v>
      </c>
    </row>
    <row r="103" spans="2:15" s="2" customFormat="1" ht="12.75" customHeight="1" x14ac:dyDescent="0.25">
      <c r="B103" s="2" t="s">
        <v>32</v>
      </c>
      <c r="C103" s="6">
        <v>12467</v>
      </c>
      <c r="D103" s="6">
        <v>5000</v>
      </c>
      <c r="E103" s="6">
        <f t="shared" si="24"/>
        <v>1038.5011</v>
      </c>
      <c r="F103" s="6">
        <v>417</v>
      </c>
      <c r="G103" s="15">
        <f t="shared" si="26"/>
        <v>22605.201389147482</v>
      </c>
      <c r="H103" s="46">
        <f t="shared" si="25"/>
        <v>621.50109999999995</v>
      </c>
      <c r="I103" s="31"/>
      <c r="J103" s="16"/>
      <c r="K103" s="15">
        <f t="shared" si="28"/>
        <v>207.21434606718526</v>
      </c>
    </row>
    <row r="104" spans="2:15" s="2" customFormat="1" ht="12.75" customHeight="1" x14ac:dyDescent="0.25">
      <c r="B104" s="2" t="s">
        <v>33</v>
      </c>
      <c r="C104" s="6">
        <v>12467</v>
      </c>
      <c r="D104" s="6">
        <v>5000</v>
      </c>
      <c r="E104" s="6">
        <f t="shared" si="24"/>
        <v>1038.5011</v>
      </c>
      <c r="F104" s="6">
        <v>417</v>
      </c>
      <c r="G104" s="15">
        <f t="shared" si="26"/>
        <v>23226.702489147483</v>
      </c>
      <c r="H104" s="46">
        <f t="shared" si="25"/>
        <v>621.50109999999995</v>
      </c>
      <c r="I104" s="31"/>
      <c r="J104" s="16"/>
      <c r="K104" s="15">
        <f t="shared" si="28"/>
        <v>212.91143948385192</v>
      </c>
    </row>
    <row r="105" spans="2:15" s="2" customFormat="1" ht="12.75" customHeight="1" x14ac:dyDescent="0.25">
      <c r="B105" s="2" t="s">
        <v>17</v>
      </c>
      <c r="C105" s="6">
        <v>12558</v>
      </c>
      <c r="D105" s="6">
        <v>5000</v>
      </c>
      <c r="E105" s="6">
        <f t="shared" si="24"/>
        <v>1046.0814</v>
      </c>
      <c r="F105" s="6">
        <v>417</v>
      </c>
      <c r="G105" s="15">
        <f t="shared" si="26"/>
        <v>23848.203589147484</v>
      </c>
      <c r="H105" s="46">
        <f t="shared" si="25"/>
        <v>629.08140000000003</v>
      </c>
      <c r="I105" s="31"/>
      <c r="J105" s="16"/>
      <c r="K105" s="15">
        <f t="shared" si="28"/>
        <v>218.60853290051861</v>
      </c>
    </row>
    <row r="106" spans="2:15" s="2" customFormat="1" ht="12.75" customHeight="1" x14ac:dyDescent="0.25">
      <c r="B106" s="2" t="s">
        <v>18</v>
      </c>
      <c r="C106" s="6">
        <v>12558</v>
      </c>
      <c r="D106" s="6">
        <v>5000</v>
      </c>
      <c r="E106" s="6">
        <f t="shared" si="24"/>
        <v>1046.0814</v>
      </c>
      <c r="F106" s="6">
        <v>417</v>
      </c>
      <c r="G106" s="15">
        <f t="shared" si="26"/>
        <v>24477.284989147483</v>
      </c>
      <c r="H106" s="46">
        <f t="shared" si="25"/>
        <v>629.08140000000003</v>
      </c>
      <c r="I106" s="31"/>
      <c r="J106" s="16"/>
      <c r="K106" s="15">
        <f t="shared" si="28"/>
        <v>224.37511240051859</v>
      </c>
    </row>
    <row r="107" spans="2:15" s="2" customFormat="1" ht="12.75" customHeight="1" x14ac:dyDescent="0.25">
      <c r="B107" s="2" t="s">
        <v>19</v>
      </c>
      <c r="C107" s="6">
        <v>12558</v>
      </c>
      <c r="D107" s="6">
        <v>5000</v>
      </c>
      <c r="E107" s="6">
        <f t="shared" si="24"/>
        <v>1046.0814</v>
      </c>
      <c r="F107" s="6">
        <v>417</v>
      </c>
      <c r="G107" s="15">
        <f t="shared" si="26"/>
        <v>25106.366389147483</v>
      </c>
      <c r="H107" s="46">
        <f t="shared" si="25"/>
        <v>629.08140000000003</v>
      </c>
      <c r="K107" s="15">
        <f t="shared" si="28"/>
        <v>230.14169190051859</v>
      </c>
    </row>
    <row r="108" spans="2:15" s="2" customFormat="1" ht="12.75" customHeight="1" x14ac:dyDescent="0.25">
      <c r="B108" s="2" t="s">
        <v>20</v>
      </c>
      <c r="C108" s="6">
        <v>12938</v>
      </c>
      <c r="D108" s="6">
        <v>5000</v>
      </c>
      <c r="E108" s="6">
        <f t="shared" si="24"/>
        <v>1077.7354</v>
      </c>
      <c r="F108" s="6">
        <v>417</v>
      </c>
      <c r="G108" s="15">
        <f t="shared" si="26"/>
        <v>25735.447789147482</v>
      </c>
      <c r="H108" s="46">
        <f t="shared" si="25"/>
        <v>660.73540000000003</v>
      </c>
      <c r="K108" s="15">
        <f t="shared" si="28"/>
        <v>235.90827140051857</v>
      </c>
    </row>
    <row r="109" spans="2:15" s="2" customFormat="1" ht="12.75" customHeight="1" x14ac:dyDescent="0.25">
      <c r="B109" s="2" t="s">
        <v>21</v>
      </c>
      <c r="C109" s="6">
        <v>12938</v>
      </c>
      <c r="D109" s="6">
        <v>5000</v>
      </c>
      <c r="E109" s="6">
        <f t="shared" si="24"/>
        <v>1077.7354</v>
      </c>
      <c r="F109" s="6">
        <v>417</v>
      </c>
      <c r="G109" s="15">
        <f t="shared" si="26"/>
        <v>26396.183189147483</v>
      </c>
      <c r="H109" s="46">
        <f t="shared" si="25"/>
        <v>660.73540000000003</v>
      </c>
      <c r="K109" s="15">
        <f t="shared" si="28"/>
        <v>241.96501256718525</v>
      </c>
    </row>
    <row r="110" spans="2:15" s="2" customFormat="1" ht="12.75" customHeight="1" x14ac:dyDescent="0.25">
      <c r="B110" s="7" t="s">
        <v>22</v>
      </c>
      <c r="C110" s="8">
        <f>SUM(C98:C109)</f>
        <v>150364</v>
      </c>
      <c r="D110" s="9" t="s">
        <v>23</v>
      </c>
      <c r="E110" s="8">
        <f t="shared" ref="E110:F110" si="29">SUM(E98:E109)</f>
        <v>12525.321199999995</v>
      </c>
      <c r="F110" s="8">
        <f t="shared" si="29"/>
        <v>5004</v>
      </c>
      <c r="G110" s="30">
        <f>SUM(G98:G109)</f>
        <v>275136.78176976973</v>
      </c>
      <c r="H110" s="30">
        <f>SUM(H98:H109)</f>
        <v>7521.3212000000003</v>
      </c>
      <c r="I110" s="37"/>
      <c r="J110" s="23"/>
      <c r="K110" s="30">
        <f>SUM(K98:K109)</f>
        <v>2572.4167432790914</v>
      </c>
    </row>
    <row r="111" spans="2:15" s="2" customFormat="1" ht="12.75" customHeight="1" x14ac:dyDescent="0.25">
      <c r="G111" s="15"/>
      <c r="H111" s="15"/>
      <c r="I111" s="31"/>
      <c r="J111" s="16"/>
      <c r="K111" s="42"/>
    </row>
    <row r="112" spans="2:15" s="2" customFormat="1" ht="12.75" customHeight="1" x14ac:dyDescent="0.25">
      <c r="B112" s="2" t="s">
        <v>24</v>
      </c>
      <c r="C112" s="10">
        <f>((G98+G99+G100)*H96+(G101+G102+G103+G104+G105+G106+G107+G108+G109)*I96)/12</f>
        <v>2572.416743279091</v>
      </c>
      <c r="D112" s="14"/>
      <c r="E112" s="10"/>
      <c r="F112" s="2" t="s">
        <v>25</v>
      </c>
      <c r="G112" s="73">
        <f>$C112+$H110</f>
        <v>10093.737943279091</v>
      </c>
      <c r="H112" s="15"/>
      <c r="I112" s="15">
        <f>SUM($I$14,$G$33,$G$53,$G$73,$G$93,$G$112)</f>
        <v>29629.335332426566</v>
      </c>
      <c r="J112" s="143" t="str">
        <f>IF($K110=$C112,"Intt OK","Intt CHECK IT")</f>
        <v>Intt OK</v>
      </c>
      <c r="K112" s="15"/>
      <c r="N112" s="10">
        <f>(R98+R99+R100)*1%</f>
        <v>0</v>
      </c>
      <c r="O112" s="14">
        <f>((R101+R102+R103+R104+R105+R106+R107+R108+R109)*11%)/12</f>
        <v>0</v>
      </c>
    </row>
    <row r="113" spans="2:11" s="2" customFormat="1" ht="12.75" customHeight="1" x14ac:dyDescent="0.25">
      <c r="D113" s="14"/>
      <c r="G113" s="10"/>
      <c r="H113" s="46"/>
      <c r="I113" s="135" t="str">
        <f>IF($I112=$G117,"OK","CHECK IT")</f>
        <v>OK</v>
      </c>
      <c r="J113" s="16"/>
      <c r="K113" s="15"/>
    </row>
    <row r="114" spans="2:11" s="2" customFormat="1" ht="12.75" customHeight="1" x14ac:dyDescent="0.25">
      <c r="B114" s="438" t="s">
        <v>2</v>
      </c>
      <c r="C114" s="438"/>
      <c r="D114" s="438"/>
      <c r="E114" s="438" t="s">
        <v>3</v>
      </c>
      <c r="F114" s="438"/>
      <c r="G114" s="3" t="s">
        <v>4</v>
      </c>
      <c r="H114" s="136" t="s">
        <v>39</v>
      </c>
      <c r="J114" s="20"/>
      <c r="K114" s="15"/>
    </row>
    <row r="115" spans="2:11" s="2" customFormat="1" ht="12.75" customHeight="1" x14ac:dyDescent="0.25">
      <c r="B115" s="439" t="s">
        <v>66</v>
      </c>
      <c r="C115" s="439"/>
      <c r="D115" s="439"/>
      <c r="E115" s="439" t="s">
        <v>67</v>
      </c>
      <c r="F115" s="439"/>
      <c r="G115" s="4" t="s">
        <v>68</v>
      </c>
      <c r="H115" s="52" t="s">
        <v>40</v>
      </c>
      <c r="I115" s="35"/>
      <c r="J115" s="21"/>
      <c r="K115" s="15"/>
    </row>
    <row r="116" spans="2:11" s="2" customFormat="1" ht="12.75" customHeight="1" x14ac:dyDescent="0.25">
      <c r="B116" s="3" t="s">
        <v>9</v>
      </c>
      <c r="C116" s="5" t="s">
        <v>10</v>
      </c>
      <c r="D116" s="3" t="s">
        <v>11</v>
      </c>
      <c r="E116" s="5" t="s">
        <v>12</v>
      </c>
      <c r="F116" s="3" t="s">
        <v>13</v>
      </c>
      <c r="G116" s="5" t="s">
        <v>14</v>
      </c>
      <c r="H116" s="48" t="s">
        <v>15</v>
      </c>
      <c r="I116" s="33" t="s">
        <v>16</v>
      </c>
      <c r="J116" s="17"/>
      <c r="K116" s="15"/>
    </row>
    <row r="117" spans="2:11" s="2" customFormat="1" ht="12.75" customHeight="1" x14ac:dyDescent="0.25">
      <c r="B117" s="2" t="s">
        <v>27</v>
      </c>
      <c r="C117" s="6">
        <v>12938</v>
      </c>
      <c r="D117" s="6">
        <v>5000</v>
      </c>
      <c r="E117" s="6">
        <f t="shared" ref="E117:E128" si="30">$C117*8.33%</f>
        <v>1077.7354</v>
      </c>
      <c r="F117" s="6">
        <v>417</v>
      </c>
      <c r="G117" s="15">
        <f>$G$14+$G$33+$G$53+$G$73+$G$93+$G$112</f>
        <v>29629.335332426566</v>
      </c>
      <c r="H117" s="46">
        <f t="shared" ref="H117:H128" si="31">E117-F117</f>
        <v>660.73540000000003</v>
      </c>
      <c r="I117" s="31"/>
      <c r="J117" s="16"/>
      <c r="K117" s="15">
        <f>($G117)*($H$115/12)</f>
        <v>234.56557138171033</v>
      </c>
    </row>
    <row r="118" spans="2:11" s="2" customFormat="1" ht="12.75" customHeight="1" x14ac:dyDescent="0.25">
      <c r="B118" s="2" t="s">
        <v>28</v>
      </c>
      <c r="C118" s="6">
        <v>12938</v>
      </c>
      <c r="D118" s="6">
        <v>5000</v>
      </c>
      <c r="E118" s="6">
        <f t="shared" si="30"/>
        <v>1077.7354</v>
      </c>
      <c r="F118" s="6">
        <v>417</v>
      </c>
      <c r="G118" s="15">
        <f t="shared" ref="G118:G128" si="32">$G117+$H117</f>
        <v>30290.070732426568</v>
      </c>
      <c r="H118" s="46">
        <f t="shared" si="31"/>
        <v>660.73540000000003</v>
      </c>
      <c r="I118" s="31"/>
      <c r="J118" s="16"/>
      <c r="K118" s="15">
        <f t="shared" ref="K118:K128" si="33">($G118)*($H$115/12)</f>
        <v>239.79639329837701</v>
      </c>
    </row>
    <row r="119" spans="2:11" s="2" customFormat="1" ht="12.75" customHeight="1" x14ac:dyDescent="0.25">
      <c r="B119" s="2" t="s">
        <v>29</v>
      </c>
      <c r="C119" s="6">
        <v>12938</v>
      </c>
      <c r="D119" s="6">
        <v>5000</v>
      </c>
      <c r="E119" s="6">
        <f t="shared" si="30"/>
        <v>1077.7354</v>
      </c>
      <c r="F119" s="6">
        <v>417</v>
      </c>
      <c r="G119" s="15">
        <f t="shared" si="32"/>
        <v>30950.806132426569</v>
      </c>
      <c r="H119" s="46">
        <f t="shared" si="31"/>
        <v>660.73540000000003</v>
      </c>
      <c r="I119" s="31"/>
      <c r="J119" s="16"/>
      <c r="K119" s="15">
        <f t="shared" si="33"/>
        <v>245.0272152150437</v>
      </c>
    </row>
    <row r="120" spans="2:11" s="2" customFormat="1" ht="12.75" customHeight="1" x14ac:dyDescent="0.25">
      <c r="B120" s="2" t="s">
        <v>30</v>
      </c>
      <c r="C120" s="6">
        <v>12938</v>
      </c>
      <c r="D120" s="6">
        <v>6500</v>
      </c>
      <c r="E120" s="6">
        <f t="shared" si="30"/>
        <v>1077.7354</v>
      </c>
      <c r="F120" s="6">
        <v>541</v>
      </c>
      <c r="G120" s="15">
        <f t="shared" si="32"/>
        <v>31611.54153242657</v>
      </c>
      <c r="H120" s="46">
        <f t="shared" si="31"/>
        <v>536.73540000000003</v>
      </c>
      <c r="I120" s="31"/>
      <c r="J120" s="16"/>
      <c r="K120" s="15">
        <f t="shared" si="33"/>
        <v>250.25803713171038</v>
      </c>
    </row>
    <row r="121" spans="2:11" s="2" customFormat="1" ht="12.75" customHeight="1" x14ac:dyDescent="0.25">
      <c r="B121" s="2" t="s">
        <v>31</v>
      </c>
      <c r="C121" s="6">
        <v>13219</v>
      </c>
      <c r="D121" s="6">
        <v>6500</v>
      </c>
      <c r="E121" s="6">
        <f t="shared" si="30"/>
        <v>1101.1426999999999</v>
      </c>
      <c r="F121" s="6">
        <v>541</v>
      </c>
      <c r="G121" s="15">
        <f t="shared" si="32"/>
        <v>32148.276932426572</v>
      </c>
      <c r="H121" s="46">
        <f t="shared" si="31"/>
        <v>560.14269999999988</v>
      </c>
      <c r="I121" s="31"/>
      <c r="J121" s="16"/>
      <c r="K121" s="15">
        <f t="shared" si="33"/>
        <v>254.50719238171038</v>
      </c>
    </row>
    <row r="122" spans="2:11" s="2" customFormat="1" ht="12.75" customHeight="1" x14ac:dyDescent="0.25">
      <c r="B122" s="2" t="s">
        <v>32</v>
      </c>
      <c r="C122" s="6">
        <v>13219</v>
      </c>
      <c r="D122" s="6">
        <v>6500</v>
      </c>
      <c r="E122" s="6">
        <f t="shared" si="30"/>
        <v>1101.1426999999999</v>
      </c>
      <c r="F122" s="6">
        <v>541</v>
      </c>
      <c r="G122" s="15">
        <f t="shared" si="32"/>
        <v>32708.419632426572</v>
      </c>
      <c r="H122" s="46">
        <f t="shared" si="31"/>
        <v>560.14269999999988</v>
      </c>
      <c r="I122" s="31"/>
      <c r="J122" s="16"/>
      <c r="K122" s="15">
        <f t="shared" si="33"/>
        <v>258.94165542337703</v>
      </c>
    </row>
    <row r="123" spans="2:11" s="2" customFormat="1" ht="12.75" customHeight="1" x14ac:dyDescent="0.25">
      <c r="B123" s="2" t="s">
        <v>33</v>
      </c>
      <c r="C123" s="6">
        <v>13219</v>
      </c>
      <c r="D123" s="6">
        <v>6500</v>
      </c>
      <c r="E123" s="6">
        <f t="shared" si="30"/>
        <v>1101.1426999999999</v>
      </c>
      <c r="F123" s="6">
        <v>541</v>
      </c>
      <c r="G123" s="15">
        <f t="shared" si="32"/>
        <v>33268.562332426569</v>
      </c>
      <c r="H123" s="46">
        <f t="shared" si="31"/>
        <v>560.14269999999988</v>
      </c>
      <c r="I123" s="31"/>
      <c r="J123" s="16"/>
      <c r="K123" s="15">
        <f t="shared" si="33"/>
        <v>263.3761184650437</v>
      </c>
    </row>
    <row r="124" spans="2:11" s="2" customFormat="1" ht="12.75" customHeight="1" x14ac:dyDescent="0.25">
      <c r="B124" s="2" t="s">
        <v>17</v>
      </c>
      <c r="C124" s="6">
        <v>13219</v>
      </c>
      <c r="D124" s="6">
        <v>6500</v>
      </c>
      <c r="E124" s="6">
        <f t="shared" si="30"/>
        <v>1101.1426999999999</v>
      </c>
      <c r="F124" s="6">
        <v>541</v>
      </c>
      <c r="G124" s="15">
        <f t="shared" si="32"/>
        <v>33828.705032426566</v>
      </c>
      <c r="H124" s="46">
        <f t="shared" si="31"/>
        <v>560.14269999999988</v>
      </c>
      <c r="I124" s="31"/>
      <c r="J124" s="16"/>
      <c r="K124" s="15">
        <f t="shared" si="33"/>
        <v>267.81058150671032</v>
      </c>
    </row>
    <row r="125" spans="2:11" s="2" customFormat="1" ht="12.75" customHeight="1" x14ac:dyDescent="0.25">
      <c r="B125" s="2" t="s">
        <v>18</v>
      </c>
      <c r="C125" s="6">
        <v>13219</v>
      </c>
      <c r="D125" s="6">
        <v>6500</v>
      </c>
      <c r="E125" s="6">
        <f t="shared" si="30"/>
        <v>1101.1426999999999</v>
      </c>
      <c r="F125" s="6">
        <v>541</v>
      </c>
      <c r="G125" s="15">
        <f t="shared" si="32"/>
        <v>34388.847732426562</v>
      </c>
      <c r="H125" s="46">
        <f t="shared" si="31"/>
        <v>560.14269999999988</v>
      </c>
      <c r="I125" s="31"/>
      <c r="J125" s="16"/>
      <c r="K125" s="15">
        <f t="shared" si="33"/>
        <v>272.245044548377</v>
      </c>
    </row>
    <row r="126" spans="2:11" s="2" customFormat="1" ht="12.75" customHeight="1" x14ac:dyDescent="0.25">
      <c r="B126" s="2" t="s">
        <v>19</v>
      </c>
      <c r="C126" s="6">
        <v>13219</v>
      </c>
      <c r="D126" s="6">
        <v>6500</v>
      </c>
      <c r="E126" s="6">
        <f t="shared" si="30"/>
        <v>1101.1426999999999</v>
      </c>
      <c r="F126" s="6">
        <v>541</v>
      </c>
      <c r="G126" s="15">
        <f t="shared" si="32"/>
        <v>34948.990432426559</v>
      </c>
      <c r="H126" s="46">
        <f t="shared" si="31"/>
        <v>560.14269999999988</v>
      </c>
      <c r="K126" s="15">
        <f t="shared" si="33"/>
        <v>276.67950759004361</v>
      </c>
    </row>
    <row r="127" spans="2:11" s="2" customFormat="1" ht="12.75" customHeight="1" x14ac:dyDescent="0.25">
      <c r="B127" s="2" t="s">
        <v>20</v>
      </c>
      <c r="C127" s="6">
        <v>13607</v>
      </c>
      <c r="D127" s="6">
        <v>6500</v>
      </c>
      <c r="E127" s="6">
        <f t="shared" si="30"/>
        <v>1133.4630999999999</v>
      </c>
      <c r="F127" s="6">
        <v>541</v>
      </c>
      <c r="G127" s="15">
        <f t="shared" si="32"/>
        <v>35509.133132426556</v>
      </c>
      <c r="H127" s="46">
        <f t="shared" si="31"/>
        <v>592.46309999999994</v>
      </c>
      <c r="K127" s="15">
        <f t="shared" si="33"/>
        <v>281.11397063171023</v>
      </c>
    </row>
    <row r="128" spans="2:11" s="2" customFormat="1" ht="12.75" customHeight="1" x14ac:dyDescent="0.25">
      <c r="B128" s="2" t="s">
        <v>21</v>
      </c>
      <c r="C128" s="6">
        <v>13607</v>
      </c>
      <c r="D128" s="6">
        <v>6500</v>
      </c>
      <c r="E128" s="6">
        <f t="shared" si="30"/>
        <v>1133.4630999999999</v>
      </c>
      <c r="F128" s="6">
        <v>541</v>
      </c>
      <c r="G128" s="15">
        <f t="shared" si="32"/>
        <v>36101.596232426557</v>
      </c>
      <c r="H128" s="46">
        <f t="shared" si="31"/>
        <v>592.46309999999994</v>
      </c>
      <c r="K128" s="15">
        <f t="shared" si="33"/>
        <v>285.80430350671026</v>
      </c>
    </row>
    <row r="129" spans="2:11" s="2" customFormat="1" ht="12.75" customHeight="1" x14ac:dyDescent="0.25">
      <c r="B129" s="7" t="s">
        <v>22</v>
      </c>
      <c r="C129" s="8">
        <f>SUM(C117:C128)</f>
        <v>158280</v>
      </c>
      <c r="D129" s="9" t="s">
        <v>23</v>
      </c>
      <c r="E129" s="8">
        <f>SUM(E117:E128)</f>
        <v>13184.724000000002</v>
      </c>
      <c r="F129" s="8">
        <f>SUM(F117:F128)</f>
        <v>6120</v>
      </c>
      <c r="G129" s="30">
        <f>SUM(G117:G128)</f>
        <v>395384.28518911882</v>
      </c>
      <c r="H129" s="30">
        <f>SUM(H117:H128)</f>
        <v>7064.7240000000002</v>
      </c>
      <c r="I129" s="38">
        <f>H115/12</f>
        <v>7.9166666666666673E-3</v>
      </c>
      <c r="J129" s="23"/>
      <c r="K129" s="30">
        <f>SUM(K117:K128)</f>
        <v>3130.1255910805239</v>
      </c>
    </row>
    <row r="130" spans="2:11" s="2" customFormat="1" ht="12.75" customHeight="1" x14ac:dyDescent="0.25">
      <c r="G130" s="15"/>
      <c r="H130" s="15"/>
      <c r="I130" s="31"/>
      <c r="J130" s="16"/>
      <c r="K130" s="42"/>
    </row>
    <row r="131" spans="2:11" s="2" customFormat="1" ht="12.75" customHeight="1" x14ac:dyDescent="0.25">
      <c r="B131" s="2" t="s">
        <v>24</v>
      </c>
      <c r="C131" s="10">
        <f>G129*I129</f>
        <v>3130.1255910805244</v>
      </c>
      <c r="F131" s="2" t="s">
        <v>25</v>
      </c>
      <c r="G131" s="73">
        <f>$C131+$H129</f>
        <v>10194.849591080525</v>
      </c>
      <c r="H131" s="15"/>
      <c r="I131" s="15">
        <f>SUM($I$14,$G$33,$G$53,$G$73,$G$93,$G$112,$G$131)</f>
        <v>39824.184923507091</v>
      </c>
      <c r="J131" s="143" t="str">
        <f>IF($K129=$C131,"Intt OK","Intt CHECK IT")</f>
        <v>Intt OK</v>
      </c>
      <c r="K131" s="15"/>
    </row>
    <row r="132" spans="2:11" s="1" customFormat="1" ht="12.75" customHeight="1" x14ac:dyDescent="0.25">
      <c r="H132" s="53"/>
      <c r="I132" s="135" t="str">
        <f>IF($I131=$G136,"OK","CHECK IT")</f>
        <v>OK</v>
      </c>
      <c r="J132" s="16"/>
      <c r="K132" s="28"/>
    </row>
    <row r="133" spans="2:11" s="2" customFormat="1" ht="12.75" customHeight="1" x14ac:dyDescent="0.25">
      <c r="B133" s="438" t="s">
        <v>2</v>
      </c>
      <c r="C133" s="438"/>
      <c r="D133" s="438"/>
      <c r="E133" s="438" t="s">
        <v>3</v>
      </c>
      <c r="F133" s="438"/>
      <c r="G133" s="3" t="s">
        <v>4</v>
      </c>
      <c r="H133" s="136" t="s">
        <v>41</v>
      </c>
      <c r="J133" s="20"/>
      <c r="K133" s="15"/>
    </row>
    <row r="134" spans="2:11" s="2" customFormat="1" ht="12.75" customHeight="1" x14ac:dyDescent="0.25">
      <c r="B134" s="439" t="s">
        <v>66</v>
      </c>
      <c r="C134" s="439"/>
      <c r="D134" s="439"/>
      <c r="E134" s="439" t="s">
        <v>67</v>
      </c>
      <c r="F134" s="439"/>
      <c r="G134" s="4" t="s">
        <v>68</v>
      </c>
      <c r="H134" s="52" t="s">
        <v>40</v>
      </c>
      <c r="I134" s="35"/>
      <c r="J134" s="21"/>
      <c r="K134" s="15"/>
    </row>
    <row r="135" spans="2:11" s="2" customFormat="1" ht="12.75" customHeight="1" x14ac:dyDescent="0.25">
      <c r="B135" s="3" t="s">
        <v>9</v>
      </c>
      <c r="C135" s="5" t="s">
        <v>10</v>
      </c>
      <c r="D135" s="3" t="s">
        <v>11</v>
      </c>
      <c r="E135" s="5" t="s">
        <v>12</v>
      </c>
      <c r="F135" s="3" t="s">
        <v>13</v>
      </c>
      <c r="G135" s="5" t="s">
        <v>14</v>
      </c>
      <c r="H135" s="48" t="s">
        <v>15</v>
      </c>
      <c r="I135" s="33" t="s">
        <v>16</v>
      </c>
      <c r="J135" s="17"/>
      <c r="K135" s="15"/>
    </row>
    <row r="136" spans="2:11" s="2" customFormat="1" ht="12.75" customHeight="1" x14ac:dyDescent="0.25">
      <c r="B136" s="2" t="s">
        <v>27</v>
      </c>
      <c r="C136" s="6">
        <v>13607</v>
      </c>
      <c r="D136" s="6">
        <v>6500</v>
      </c>
      <c r="E136" s="6">
        <f t="shared" ref="E136:E147" si="34">$C136*8.33%</f>
        <v>1133.4630999999999</v>
      </c>
      <c r="F136" s="6">
        <v>541</v>
      </c>
      <c r="G136" s="15">
        <f>$G$14+$G$33+$G$53+$G$73+$G$93+$G$112+$G$131</f>
        <v>39824.184923507091</v>
      </c>
      <c r="H136" s="46">
        <f t="shared" ref="H136:H147" si="35">E136-F136</f>
        <v>592.46309999999994</v>
      </c>
      <c r="I136" s="31"/>
      <c r="J136" s="16"/>
      <c r="K136" s="15">
        <f>($G136)*($H$134/12)</f>
        <v>315.27479731109781</v>
      </c>
    </row>
    <row r="137" spans="2:11" s="2" customFormat="1" ht="12.75" customHeight="1" x14ac:dyDescent="0.25">
      <c r="B137" s="2" t="s">
        <v>28</v>
      </c>
      <c r="C137" s="6">
        <v>13607</v>
      </c>
      <c r="D137" s="6">
        <v>6500</v>
      </c>
      <c r="E137" s="6">
        <f t="shared" si="34"/>
        <v>1133.4630999999999</v>
      </c>
      <c r="F137" s="6">
        <v>541</v>
      </c>
      <c r="G137" s="15">
        <f t="shared" ref="G137:G147" si="36">$G136+$H136</f>
        <v>40416.648023507092</v>
      </c>
      <c r="H137" s="46">
        <f t="shared" si="35"/>
        <v>592.46309999999994</v>
      </c>
      <c r="I137" s="31"/>
      <c r="J137" s="16"/>
      <c r="K137" s="15">
        <f t="shared" ref="K137:K147" si="37">($G137)*($H$134/12)</f>
        <v>319.96513018609784</v>
      </c>
    </row>
    <row r="138" spans="2:11" s="2" customFormat="1" ht="12.75" customHeight="1" x14ac:dyDescent="0.25">
      <c r="B138" s="2" t="s">
        <v>29</v>
      </c>
      <c r="C138" s="6">
        <v>13607</v>
      </c>
      <c r="D138" s="6">
        <v>6500</v>
      </c>
      <c r="E138" s="6">
        <f t="shared" si="34"/>
        <v>1133.4630999999999</v>
      </c>
      <c r="F138" s="6">
        <v>541</v>
      </c>
      <c r="G138" s="15">
        <f t="shared" si="36"/>
        <v>41009.111123507093</v>
      </c>
      <c r="H138" s="46">
        <f t="shared" si="35"/>
        <v>592.46309999999994</v>
      </c>
      <c r="I138" s="31"/>
      <c r="J138" s="16"/>
      <c r="K138" s="15">
        <f t="shared" si="37"/>
        <v>324.65546306109786</v>
      </c>
    </row>
    <row r="139" spans="2:11" s="2" customFormat="1" ht="12.75" customHeight="1" x14ac:dyDescent="0.25">
      <c r="B139" s="2" t="s">
        <v>30</v>
      </c>
      <c r="C139" s="6">
        <v>13607</v>
      </c>
      <c r="D139" s="6">
        <v>6500</v>
      </c>
      <c r="E139" s="6">
        <f t="shared" si="34"/>
        <v>1133.4630999999999</v>
      </c>
      <c r="F139" s="6">
        <v>541</v>
      </c>
      <c r="G139" s="15">
        <f t="shared" si="36"/>
        <v>41601.574223507094</v>
      </c>
      <c r="H139" s="46">
        <f t="shared" si="35"/>
        <v>592.46309999999994</v>
      </c>
      <c r="I139" s="31"/>
      <c r="J139" s="16"/>
      <c r="K139" s="15">
        <f t="shared" si="37"/>
        <v>329.34579593609783</v>
      </c>
    </row>
    <row r="140" spans="2:11" s="2" customFormat="1" ht="12.75" customHeight="1" x14ac:dyDescent="0.25">
      <c r="B140" s="2" t="s">
        <v>31</v>
      </c>
      <c r="C140" s="6">
        <v>13607</v>
      </c>
      <c r="D140" s="6">
        <v>6500</v>
      </c>
      <c r="E140" s="6">
        <f t="shared" si="34"/>
        <v>1133.4630999999999</v>
      </c>
      <c r="F140" s="6">
        <v>541</v>
      </c>
      <c r="G140" s="15">
        <f t="shared" si="36"/>
        <v>42194.037323507095</v>
      </c>
      <c r="H140" s="46">
        <f t="shared" si="35"/>
        <v>592.46309999999994</v>
      </c>
      <c r="I140" s="31"/>
      <c r="J140" s="16"/>
      <c r="K140" s="15">
        <f t="shared" si="37"/>
        <v>334.03612881109785</v>
      </c>
    </row>
    <row r="141" spans="2:11" s="2" customFormat="1" ht="12.75" customHeight="1" x14ac:dyDescent="0.25">
      <c r="B141" s="2" t="s">
        <v>32</v>
      </c>
      <c r="C141" s="6">
        <v>13607</v>
      </c>
      <c r="D141" s="6">
        <v>6500</v>
      </c>
      <c r="E141" s="6">
        <f t="shared" si="34"/>
        <v>1133.4630999999999</v>
      </c>
      <c r="F141" s="6">
        <v>541</v>
      </c>
      <c r="G141" s="15">
        <f t="shared" si="36"/>
        <v>42786.500423507096</v>
      </c>
      <c r="H141" s="46">
        <f t="shared" si="35"/>
        <v>592.46309999999994</v>
      </c>
      <c r="I141" s="31"/>
      <c r="J141" s="16"/>
      <c r="K141" s="15">
        <f t="shared" si="37"/>
        <v>338.72646168609788</v>
      </c>
    </row>
    <row r="142" spans="2:11" s="2" customFormat="1" ht="12.75" customHeight="1" x14ac:dyDescent="0.25">
      <c r="B142" s="2" t="s">
        <v>33</v>
      </c>
      <c r="C142" s="6">
        <v>13607</v>
      </c>
      <c r="D142" s="6">
        <v>6500</v>
      </c>
      <c r="E142" s="6">
        <f t="shared" si="34"/>
        <v>1133.4630999999999</v>
      </c>
      <c r="F142" s="6">
        <v>541</v>
      </c>
      <c r="G142" s="15">
        <f t="shared" si="36"/>
        <v>43378.963523507096</v>
      </c>
      <c r="H142" s="46">
        <f t="shared" si="35"/>
        <v>592.46309999999994</v>
      </c>
      <c r="I142" s="31"/>
      <c r="J142" s="16"/>
      <c r="K142" s="15">
        <f t="shared" si="37"/>
        <v>343.4167945610979</v>
      </c>
    </row>
    <row r="143" spans="2:11" s="2" customFormat="1" ht="12.75" customHeight="1" x14ac:dyDescent="0.25">
      <c r="B143" s="2" t="s">
        <v>17</v>
      </c>
      <c r="C143" s="6">
        <v>13607</v>
      </c>
      <c r="D143" s="6">
        <v>6500</v>
      </c>
      <c r="E143" s="6">
        <f t="shared" si="34"/>
        <v>1133.4630999999999</v>
      </c>
      <c r="F143" s="6">
        <v>541</v>
      </c>
      <c r="G143" s="15">
        <f t="shared" si="36"/>
        <v>43971.426623507097</v>
      </c>
      <c r="H143" s="46">
        <f t="shared" si="35"/>
        <v>592.46309999999994</v>
      </c>
      <c r="I143" s="31"/>
      <c r="J143" s="16"/>
      <c r="K143" s="15">
        <f t="shared" si="37"/>
        <v>348.10712743609787</v>
      </c>
    </row>
    <row r="144" spans="2:11" s="2" customFormat="1" ht="12.75" customHeight="1" x14ac:dyDescent="0.25">
      <c r="B144" s="2" t="s">
        <v>18</v>
      </c>
      <c r="C144" s="6">
        <v>13607</v>
      </c>
      <c r="D144" s="6">
        <v>6500</v>
      </c>
      <c r="E144" s="6">
        <f t="shared" si="34"/>
        <v>1133.4630999999999</v>
      </c>
      <c r="F144" s="6">
        <v>541</v>
      </c>
      <c r="G144" s="15">
        <f t="shared" si="36"/>
        <v>44563.889723507098</v>
      </c>
      <c r="H144" s="46">
        <f t="shared" si="35"/>
        <v>592.46309999999994</v>
      </c>
      <c r="I144" s="31"/>
      <c r="J144" s="16"/>
      <c r="K144" s="15">
        <f t="shared" si="37"/>
        <v>352.79746031109789</v>
      </c>
    </row>
    <row r="145" spans="2:11" s="2" customFormat="1" ht="12.75" customHeight="1" x14ac:dyDescent="0.25">
      <c r="B145" s="2" t="s">
        <v>19</v>
      </c>
      <c r="C145" s="6">
        <v>13607</v>
      </c>
      <c r="D145" s="6">
        <v>6500</v>
      </c>
      <c r="E145" s="6">
        <f t="shared" si="34"/>
        <v>1133.4630999999999</v>
      </c>
      <c r="F145" s="6">
        <v>541</v>
      </c>
      <c r="G145" s="15">
        <f t="shared" si="36"/>
        <v>45156.352823507099</v>
      </c>
      <c r="H145" s="46">
        <f t="shared" si="35"/>
        <v>592.46309999999994</v>
      </c>
      <c r="K145" s="15">
        <f t="shared" si="37"/>
        <v>357.48779318609792</v>
      </c>
    </row>
    <row r="146" spans="2:11" s="2" customFormat="1" ht="12.75" customHeight="1" x14ac:dyDescent="0.25">
      <c r="B146" s="2" t="s">
        <v>20</v>
      </c>
      <c r="C146" s="6">
        <v>13994</v>
      </c>
      <c r="D146" s="6">
        <v>6500</v>
      </c>
      <c r="E146" s="6">
        <f t="shared" si="34"/>
        <v>1165.7002</v>
      </c>
      <c r="F146" s="6">
        <v>541</v>
      </c>
      <c r="G146" s="15">
        <f t="shared" si="36"/>
        <v>45748.8159235071</v>
      </c>
      <c r="H146" s="46">
        <f t="shared" si="35"/>
        <v>624.7002</v>
      </c>
      <c r="K146" s="15">
        <f t="shared" si="37"/>
        <v>362.17812606109788</v>
      </c>
    </row>
    <row r="147" spans="2:11" s="2" customFormat="1" ht="12.75" customHeight="1" x14ac:dyDescent="0.25">
      <c r="B147" s="2" t="s">
        <v>21</v>
      </c>
      <c r="C147" s="6">
        <v>13994</v>
      </c>
      <c r="D147" s="6">
        <v>6500</v>
      </c>
      <c r="E147" s="6">
        <f t="shared" si="34"/>
        <v>1165.7002</v>
      </c>
      <c r="F147" s="6">
        <v>541</v>
      </c>
      <c r="G147" s="15">
        <f t="shared" si="36"/>
        <v>46373.516123507099</v>
      </c>
      <c r="H147" s="46">
        <f t="shared" si="35"/>
        <v>624.7002</v>
      </c>
      <c r="K147" s="15">
        <f t="shared" si="37"/>
        <v>367.1236693110979</v>
      </c>
    </row>
    <row r="148" spans="2:11" s="2" customFormat="1" ht="12.75" customHeight="1" x14ac:dyDescent="0.25">
      <c r="B148" s="7" t="s">
        <v>22</v>
      </c>
      <c r="C148" s="8">
        <f>SUM(C136:C147)</f>
        <v>164058</v>
      </c>
      <c r="D148" s="9" t="s">
        <v>23</v>
      </c>
      <c r="E148" s="8">
        <f>SUM(E136:E147)</f>
        <v>13666.0314</v>
      </c>
      <c r="F148" s="8">
        <f>SUM(F136:F147)</f>
        <v>6492</v>
      </c>
      <c r="G148" s="30">
        <f>SUM(G136:G147)</f>
        <v>517025.02078208519</v>
      </c>
      <c r="H148" s="30">
        <f>SUM(H136:H147)</f>
        <v>7174.0313999999998</v>
      </c>
      <c r="I148" s="38">
        <f>H134/12</f>
        <v>7.9166666666666673E-3</v>
      </c>
      <c r="J148" s="23"/>
      <c r="K148" s="30">
        <f>SUM(K136:K147)</f>
        <v>4093.1147478581743</v>
      </c>
    </row>
    <row r="149" spans="2:11" s="2" customFormat="1" ht="12.75" customHeight="1" x14ac:dyDescent="0.25">
      <c r="G149" s="15"/>
      <c r="H149" s="15"/>
      <c r="I149" s="31"/>
      <c r="J149" s="16"/>
      <c r="K149" s="15"/>
    </row>
    <row r="150" spans="2:11" s="2" customFormat="1" ht="12.75" customHeight="1" x14ac:dyDescent="0.25">
      <c r="B150" s="2" t="s">
        <v>24</v>
      </c>
      <c r="C150" s="10">
        <f>G148*I148</f>
        <v>4093.1147478581747</v>
      </c>
      <c r="F150" s="2" t="s">
        <v>25</v>
      </c>
      <c r="G150" s="73">
        <f>$C150+$H148</f>
        <v>11267.146147858175</v>
      </c>
      <c r="H150" s="15"/>
      <c r="I150" s="15">
        <f>SUM($I$14,$G$33,$G$53,$G$73,$G$93,$G$112,$G$131,$G$150)</f>
        <v>51091.331071365268</v>
      </c>
      <c r="J150" s="143" t="str">
        <f>IF($K148=$C150,"Intt OK","Intt CHECK IT")</f>
        <v>Intt OK</v>
      </c>
      <c r="K150" s="15"/>
    </row>
    <row r="151" spans="2:11" s="1" customFormat="1" ht="12.75" customHeight="1" x14ac:dyDescent="0.25">
      <c r="H151" s="53"/>
      <c r="I151" s="135" t="str">
        <f>IF($I150=$G155,"OK","CHECK IT")</f>
        <v>OK</v>
      </c>
      <c r="J151" s="16"/>
      <c r="K151" s="28"/>
    </row>
    <row r="152" spans="2:11" s="2" customFormat="1" ht="12.75" customHeight="1" x14ac:dyDescent="0.25">
      <c r="B152" s="438" t="s">
        <v>2</v>
      </c>
      <c r="C152" s="438"/>
      <c r="D152" s="438"/>
      <c r="E152" s="438" t="s">
        <v>3</v>
      </c>
      <c r="F152" s="438"/>
      <c r="G152" s="3" t="s">
        <v>4</v>
      </c>
      <c r="H152" s="136" t="s">
        <v>42</v>
      </c>
      <c r="J152" s="20"/>
      <c r="K152" s="15"/>
    </row>
    <row r="153" spans="2:11" s="2" customFormat="1" ht="12.75" customHeight="1" x14ac:dyDescent="0.25">
      <c r="B153" s="439" t="s">
        <v>66</v>
      </c>
      <c r="C153" s="439"/>
      <c r="D153" s="439"/>
      <c r="E153" s="439" t="s">
        <v>67</v>
      </c>
      <c r="F153" s="439"/>
      <c r="G153" s="4" t="s">
        <v>68</v>
      </c>
      <c r="H153" s="52" t="s">
        <v>40</v>
      </c>
      <c r="I153" s="39"/>
      <c r="J153" s="24"/>
      <c r="K153" s="15"/>
    </row>
    <row r="154" spans="2:11" s="2" customFormat="1" ht="12.75" customHeight="1" x14ac:dyDescent="0.25">
      <c r="B154" s="3" t="s">
        <v>9</v>
      </c>
      <c r="C154" s="5" t="s">
        <v>10</v>
      </c>
      <c r="D154" s="3" t="s">
        <v>11</v>
      </c>
      <c r="E154" s="5" t="s">
        <v>12</v>
      </c>
      <c r="F154" s="3" t="s">
        <v>13</v>
      </c>
      <c r="G154" s="5" t="s">
        <v>14</v>
      </c>
      <c r="H154" s="48" t="s">
        <v>15</v>
      </c>
      <c r="I154" s="33" t="s">
        <v>16</v>
      </c>
      <c r="J154" s="17"/>
      <c r="K154" s="15"/>
    </row>
    <row r="155" spans="2:11" s="2" customFormat="1" ht="12.75" customHeight="1" x14ac:dyDescent="0.25">
      <c r="B155" s="2" t="s">
        <v>27</v>
      </c>
      <c r="C155" s="6">
        <v>13994</v>
      </c>
      <c r="D155" s="6">
        <v>6500</v>
      </c>
      <c r="E155" s="6">
        <f t="shared" ref="E155:E166" si="38">$C155*8.33%</f>
        <v>1165.7002</v>
      </c>
      <c r="F155" s="6">
        <v>541</v>
      </c>
      <c r="G155" s="15">
        <f>$G$14+$G$33+$G$53+$G$73+$G$93+$G$112+$G$131+$G$150</f>
        <v>51091.331071365268</v>
      </c>
      <c r="H155" s="46">
        <f t="shared" ref="H155:H166" si="39">E155-F155</f>
        <v>624.7002</v>
      </c>
      <c r="I155" s="31"/>
      <c r="J155" s="16"/>
      <c r="K155" s="15">
        <f>($G155)*($H$153/12)</f>
        <v>404.47303764830843</v>
      </c>
    </row>
    <row r="156" spans="2:11" s="2" customFormat="1" ht="12.75" customHeight="1" x14ac:dyDescent="0.25">
      <c r="B156" s="2" t="s">
        <v>28</v>
      </c>
      <c r="C156" s="6">
        <v>13994</v>
      </c>
      <c r="D156" s="6">
        <v>6500</v>
      </c>
      <c r="E156" s="6">
        <f t="shared" si="38"/>
        <v>1165.7002</v>
      </c>
      <c r="F156" s="6">
        <v>541</v>
      </c>
      <c r="G156" s="15">
        <f t="shared" ref="G156:G166" si="40">$G155+$H155</f>
        <v>51716.031271365267</v>
      </c>
      <c r="H156" s="46">
        <f t="shared" si="39"/>
        <v>624.7002</v>
      </c>
      <c r="I156" s="31"/>
      <c r="J156" s="16"/>
      <c r="K156" s="15">
        <f t="shared" ref="K156:K166" si="41">($G156)*($H$153/12)</f>
        <v>409.41858089830839</v>
      </c>
    </row>
    <row r="157" spans="2:11" s="2" customFormat="1" ht="12.75" customHeight="1" x14ac:dyDescent="0.25">
      <c r="B157" s="2" t="s">
        <v>29</v>
      </c>
      <c r="C157" s="6">
        <v>13994</v>
      </c>
      <c r="D157" s="6">
        <v>6500</v>
      </c>
      <c r="E157" s="6">
        <f t="shared" si="38"/>
        <v>1165.7002</v>
      </c>
      <c r="F157" s="6">
        <v>541</v>
      </c>
      <c r="G157" s="15">
        <f t="shared" si="40"/>
        <v>52340.731471365267</v>
      </c>
      <c r="H157" s="46">
        <f t="shared" si="39"/>
        <v>624.7002</v>
      </c>
      <c r="I157" s="31"/>
      <c r="J157" s="16"/>
      <c r="K157" s="15">
        <f t="shared" si="41"/>
        <v>414.36412414830841</v>
      </c>
    </row>
    <row r="158" spans="2:11" s="2" customFormat="1" ht="12.75" customHeight="1" x14ac:dyDescent="0.25">
      <c r="B158" s="2" t="s">
        <v>30</v>
      </c>
      <c r="C158" s="6">
        <v>13994</v>
      </c>
      <c r="D158" s="6">
        <v>6500</v>
      </c>
      <c r="E158" s="6">
        <f t="shared" si="38"/>
        <v>1165.7002</v>
      </c>
      <c r="F158" s="6">
        <v>541</v>
      </c>
      <c r="G158" s="15">
        <f t="shared" si="40"/>
        <v>52965.431671365266</v>
      </c>
      <c r="H158" s="46">
        <f t="shared" si="39"/>
        <v>624.7002</v>
      </c>
      <c r="I158" s="31"/>
      <c r="J158" s="16"/>
      <c r="K158" s="15">
        <f t="shared" si="41"/>
        <v>419.30966739830842</v>
      </c>
    </row>
    <row r="159" spans="2:11" s="2" customFormat="1" ht="12.75" customHeight="1" x14ac:dyDescent="0.25">
      <c r="B159" s="2" t="s">
        <v>31</v>
      </c>
      <c r="C159" s="6">
        <v>13994</v>
      </c>
      <c r="D159" s="6">
        <v>6500</v>
      </c>
      <c r="E159" s="6">
        <f t="shared" si="38"/>
        <v>1165.7002</v>
      </c>
      <c r="F159" s="6">
        <v>541</v>
      </c>
      <c r="G159" s="15">
        <f t="shared" si="40"/>
        <v>53590.131871365265</v>
      </c>
      <c r="H159" s="46">
        <f t="shared" si="39"/>
        <v>624.7002</v>
      </c>
      <c r="I159" s="31"/>
      <c r="J159" s="16"/>
      <c r="K159" s="15">
        <f t="shared" si="41"/>
        <v>424.25521064830838</v>
      </c>
    </row>
    <row r="160" spans="2:11" s="2" customFormat="1" ht="12.75" customHeight="1" x14ac:dyDescent="0.25">
      <c r="B160" s="2" t="s">
        <v>32</v>
      </c>
      <c r="C160" s="6">
        <v>13994</v>
      </c>
      <c r="D160" s="6">
        <v>6500</v>
      </c>
      <c r="E160" s="6">
        <f t="shared" si="38"/>
        <v>1165.7002</v>
      </c>
      <c r="F160" s="6">
        <v>541</v>
      </c>
      <c r="G160" s="15">
        <f t="shared" si="40"/>
        <v>54214.832071365265</v>
      </c>
      <c r="H160" s="46">
        <f t="shared" si="39"/>
        <v>624.7002</v>
      </c>
      <c r="I160" s="31"/>
      <c r="J160" s="16"/>
      <c r="K160" s="15">
        <f t="shared" si="41"/>
        <v>429.20075389830839</v>
      </c>
    </row>
    <row r="161" spans="2:11" s="2" customFormat="1" ht="12.75" customHeight="1" x14ac:dyDescent="0.25">
      <c r="B161" s="2" t="s">
        <v>33</v>
      </c>
      <c r="C161" s="6">
        <v>13994</v>
      </c>
      <c r="D161" s="6">
        <v>6500</v>
      </c>
      <c r="E161" s="6">
        <f t="shared" si="38"/>
        <v>1165.7002</v>
      </c>
      <c r="F161" s="6">
        <v>541</v>
      </c>
      <c r="G161" s="15">
        <f t="shared" si="40"/>
        <v>54839.532271365264</v>
      </c>
      <c r="H161" s="46">
        <f t="shared" si="39"/>
        <v>624.7002</v>
      </c>
      <c r="I161" s="31"/>
      <c r="J161" s="16"/>
      <c r="K161" s="15">
        <f t="shared" si="41"/>
        <v>434.14629714830835</v>
      </c>
    </row>
    <row r="162" spans="2:11" s="2" customFormat="1" ht="12.75" customHeight="1" x14ac:dyDescent="0.25">
      <c r="B162" s="2" t="s">
        <v>17</v>
      </c>
      <c r="C162" s="6">
        <v>13994</v>
      </c>
      <c r="D162" s="6">
        <v>6500</v>
      </c>
      <c r="E162" s="6">
        <f t="shared" si="38"/>
        <v>1165.7002</v>
      </c>
      <c r="F162" s="6">
        <v>541</v>
      </c>
      <c r="G162" s="15">
        <f t="shared" si="40"/>
        <v>55464.232471365263</v>
      </c>
      <c r="H162" s="46">
        <f t="shared" si="39"/>
        <v>624.7002</v>
      </c>
      <c r="I162" s="31"/>
      <c r="J162" s="16"/>
      <c r="K162" s="15">
        <f t="shared" si="41"/>
        <v>439.09184039830836</v>
      </c>
    </row>
    <row r="163" spans="2:11" s="2" customFormat="1" ht="12.75" customHeight="1" x14ac:dyDescent="0.25">
      <c r="B163" s="2" t="s">
        <v>18</v>
      </c>
      <c r="C163" s="6">
        <v>13994</v>
      </c>
      <c r="D163" s="6">
        <v>6500</v>
      </c>
      <c r="E163" s="6">
        <f t="shared" si="38"/>
        <v>1165.7002</v>
      </c>
      <c r="F163" s="6">
        <v>541</v>
      </c>
      <c r="G163" s="15">
        <f t="shared" si="40"/>
        <v>56088.932671365263</v>
      </c>
      <c r="H163" s="46">
        <f t="shared" si="39"/>
        <v>624.7002</v>
      </c>
      <c r="I163" s="31"/>
      <c r="J163" s="16"/>
      <c r="K163" s="15">
        <f t="shared" si="41"/>
        <v>444.03738364830838</v>
      </c>
    </row>
    <row r="164" spans="2:11" s="2" customFormat="1" ht="12.75" customHeight="1" x14ac:dyDescent="0.25">
      <c r="B164" s="2" t="s">
        <v>19</v>
      </c>
      <c r="C164" s="6">
        <v>13994</v>
      </c>
      <c r="D164" s="6">
        <v>6500</v>
      </c>
      <c r="E164" s="6">
        <f t="shared" si="38"/>
        <v>1165.7002</v>
      </c>
      <c r="F164" s="6">
        <v>541</v>
      </c>
      <c r="G164" s="15">
        <f t="shared" si="40"/>
        <v>56713.632871365262</v>
      </c>
      <c r="H164" s="46">
        <f t="shared" si="39"/>
        <v>624.7002</v>
      </c>
      <c r="K164" s="15">
        <f t="shared" si="41"/>
        <v>448.98292689830834</v>
      </c>
    </row>
    <row r="165" spans="2:11" s="2" customFormat="1" ht="12.75" customHeight="1" x14ac:dyDescent="0.25">
      <c r="B165" s="2" t="s">
        <v>20</v>
      </c>
      <c r="C165" s="6">
        <v>14790</v>
      </c>
      <c r="D165" s="6">
        <v>6500</v>
      </c>
      <c r="E165" s="6">
        <f t="shared" si="38"/>
        <v>1232.0070000000001</v>
      </c>
      <c r="F165" s="6">
        <v>541</v>
      </c>
      <c r="G165" s="15">
        <f t="shared" si="40"/>
        <v>57338.333071365261</v>
      </c>
      <c r="H165" s="46">
        <f t="shared" si="39"/>
        <v>691.00700000000006</v>
      </c>
      <c r="K165" s="15">
        <f t="shared" si="41"/>
        <v>453.92847014830835</v>
      </c>
    </row>
    <row r="166" spans="2:11" s="2" customFormat="1" ht="12.75" customHeight="1" x14ac:dyDescent="0.25">
      <c r="B166" s="2" t="s">
        <v>21</v>
      </c>
      <c r="C166" s="6">
        <v>14790</v>
      </c>
      <c r="D166" s="6">
        <v>6500</v>
      </c>
      <c r="E166" s="6">
        <f t="shared" si="38"/>
        <v>1232.0070000000001</v>
      </c>
      <c r="F166" s="6">
        <v>541</v>
      </c>
      <c r="G166" s="15">
        <f t="shared" si="40"/>
        <v>58029.340071365259</v>
      </c>
      <c r="H166" s="46">
        <f t="shared" si="39"/>
        <v>691.00700000000006</v>
      </c>
      <c r="K166" s="15">
        <f t="shared" si="41"/>
        <v>459.39894223164168</v>
      </c>
    </row>
    <row r="167" spans="2:11" s="2" customFormat="1" ht="12.75" customHeight="1" x14ac:dyDescent="0.25">
      <c r="B167" s="7" t="s">
        <v>22</v>
      </c>
      <c r="C167" s="8">
        <f>SUM(C155:C166)</f>
        <v>169520</v>
      </c>
      <c r="D167" s="9" t="s">
        <v>23</v>
      </c>
      <c r="E167" s="8">
        <f>SUM(E155:E166)</f>
        <v>14121.015999999998</v>
      </c>
      <c r="F167" s="8">
        <f>SUM(F155:F166)</f>
        <v>6492</v>
      </c>
      <c r="G167" s="30">
        <f>SUM(G155:G166)</f>
        <v>654392.49285638309</v>
      </c>
      <c r="H167" s="30">
        <f>SUM(H155:H166)</f>
        <v>7629.0160000000014</v>
      </c>
      <c r="I167" s="38">
        <f>H153/12</f>
        <v>7.9166666666666673E-3</v>
      </c>
      <c r="J167" s="23"/>
      <c r="K167" s="30">
        <f>SUM(K155:K166)</f>
        <v>5180.6072351130342</v>
      </c>
    </row>
    <row r="168" spans="2:11" s="2" customFormat="1" ht="12.75" customHeight="1" x14ac:dyDescent="0.25">
      <c r="G168" s="15"/>
      <c r="H168" s="15"/>
      <c r="I168" s="31"/>
      <c r="J168" s="16"/>
      <c r="K168" s="15"/>
    </row>
    <row r="169" spans="2:11" s="2" customFormat="1" ht="12.75" customHeight="1" x14ac:dyDescent="0.25">
      <c r="B169" s="2" t="s">
        <v>24</v>
      </c>
      <c r="C169" s="10">
        <f>G167*I167</f>
        <v>5180.6072351130333</v>
      </c>
      <c r="F169" s="2" t="s">
        <v>25</v>
      </c>
      <c r="G169" s="73">
        <f>$C169+$H167</f>
        <v>12809.623235113035</v>
      </c>
      <c r="H169" s="15"/>
      <c r="I169" s="15">
        <f>SUM($I$14,$G$33,$G$53,$G$73,$G$93,$G$112,$G$131,$G$150,$G$169)</f>
        <v>63900.954306478307</v>
      </c>
      <c r="J169" s="143" t="str">
        <f>IF($K167=$C169,"Intt OK","Intt CHECK IT")</f>
        <v>Intt OK</v>
      </c>
      <c r="K169" s="15"/>
    </row>
    <row r="170" spans="2:11" s="1" customFormat="1" ht="12.75" customHeight="1" x14ac:dyDescent="0.25">
      <c r="H170" s="53"/>
      <c r="I170" s="135" t="str">
        <f>IF($I169=$G174,"OK","CHECK IT")</f>
        <v>OK</v>
      </c>
      <c r="J170" s="16"/>
      <c r="K170" s="28"/>
    </row>
    <row r="171" spans="2:11" s="2" customFormat="1" ht="12.75" customHeight="1" x14ac:dyDescent="0.25">
      <c r="B171" s="438" t="s">
        <v>2</v>
      </c>
      <c r="C171" s="438"/>
      <c r="D171" s="438"/>
      <c r="E171" s="438" t="s">
        <v>3</v>
      </c>
      <c r="F171" s="438"/>
      <c r="G171" s="3" t="s">
        <v>4</v>
      </c>
      <c r="H171" s="136" t="s">
        <v>43</v>
      </c>
      <c r="J171" s="20"/>
      <c r="K171" s="15"/>
    </row>
    <row r="172" spans="2:11" s="2" customFormat="1" ht="12.75" customHeight="1" x14ac:dyDescent="0.25">
      <c r="B172" s="439" t="s">
        <v>66</v>
      </c>
      <c r="C172" s="439"/>
      <c r="D172" s="439"/>
      <c r="E172" s="439" t="s">
        <v>67</v>
      </c>
      <c r="F172" s="439"/>
      <c r="G172" s="4" t="s">
        <v>68</v>
      </c>
      <c r="H172" s="52" t="s">
        <v>40</v>
      </c>
      <c r="I172" s="40"/>
      <c r="J172" s="25"/>
      <c r="K172" s="15"/>
    </row>
    <row r="173" spans="2:11" s="2" customFormat="1" ht="12.75" customHeight="1" x14ac:dyDescent="0.25">
      <c r="B173" s="3" t="s">
        <v>9</v>
      </c>
      <c r="C173" s="5" t="s">
        <v>10</v>
      </c>
      <c r="D173" s="3" t="s">
        <v>11</v>
      </c>
      <c r="E173" s="5" t="s">
        <v>12</v>
      </c>
      <c r="F173" s="3" t="s">
        <v>13</v>
      </c>
      <c r="G173" s="5" t="s">
        <v>14</v>
      </c>
      <c r="H173" s="48" t="s">
        <v>15</v>
      </c>
      <c r="I173" s="33" t="s">
        <v>16</v>
      </c>
      <c r="J173" s="17"/>
      <c r="K173" s="15"/>
    </row>
    <row r="174" spans="2:11" s="2" customFormat="1" ht="12.75" customHeight="1" x14ac:dyDescent="0.25">
      <c r="B174" s="2" t="s">
        <v>27</v>
      </c>
      <c r="C174" s="6">
        <v>14790</v>
      </c>
      <c r="D174" s="6">
        <v>6500</v>
      </c>
      <c r="E174" s="6">
        <f t="shared" ref="E174:E185" si="42">$C174*8.33%</f>
        <v>1232.0070000000001</v>
      </c>
      <c r="F174" s="6">
        <v>541</v>
      </c>
      <c r="G174" s="15">
        <f>$G$14+$G$33+$G$53+$G$73+$G$93+$G$112+$G$131+$G$150+$G$169</f>
        <v>63900.954306478307</v>
      </c>
      <c r="H174" s="46">
        <f t="shared" ref="H174:H185" si="43">E174-F174</f>
        <v>691.00700000000006</v>
      </c>
      <c r="I174" s="31"/>
      <c r="J174" s="16"/>
      <c r="K174" s="15">
        <f>($G174)*($H$172/12)</f>
        <v>505.88255492628662</v>
      </c>
    </row>
    <row r="175" spans="2:11" s="2" customFormat="1" ht="12.75" customHeight="1" x14ac:dyDescent="0.25">
      <c r="B175" s="2" t="s">
        <v>28</v>
      </c>
      <c r="C175" s="6">
        <v>14790</v>
      </c>
      <c r="D175" s="6">
        <v>6500</v>
      </c>
      <c r="E175" s="6">
        <f t="shared" si="42"/>
        <v>1232.0070000000001</v>
      </c>
      <c r="F175" s="6">
        <v>541</v>
      </c>
      <c r="G175" s="15">
        <f t="shared" ref="G175:G185" si="44">$G174+$H174</f>
        <v>64591.961306478304</v>
      </c>
      <c r="H175" s="46">
        <f t="shared" si="43"/>
        <v>691.00700000000006</v>
      </c>
      <c r="I175" s="31"/>
      <c r="J175" s="16"/>
      <c r="K175" s="15">
        <f t="shared" ref="K175:K185" si="45">($G175)*($H$172/12)</f>
        <v>511.35302700961995</v>
      </c>
    </row>
    <row r="176" spans="2:11" s="2" customFormat="1" ht="12.75" customHeight="1" x14ac:dyDescent="0.25">
      <c r="B176" s="2" t="s">
        <v>29</v>
      </c>
      <c r="C176" s="6">
        <v>14790</v>
      </c>
      <c r="D176" s="6">
        <v>6500</v>
      </c>
      <c r="E176" s="6">
        <f t="shared" si="42"/>
        <v>1232.0070000000001</v>
      </c>
      <c r="F176" s="6">
        <v>541</v>
      </c>
      <c r="G176" s="15">
        <f t="shared" si="44"/>
        <v>65282.968306478302</v>
      </c>
      <c r="H176" s="46">
        <f t="shared" si="43"/>
        <v>691.00700000000006</v>
      </c>
      <c r="I176" s="31"/>
      <c r="J176" s="16"/>
      <c r="K176" s="15">
        <f t="shared" si="45"/>
        <v>516.82349909295328</v>
      </c>
    </row>
    <row r="177" spans="2:11" s="2" customFormat="1" ht="12.75" customHeight="1" x14ac:dyDescent="0.25">
      <c r="B177" s="2" t="s">
        <v>30</v>
      </c>
      <c r="C177" s="6">
        <v>14790</v>
      </c>
      <c r="D177" s="6">
        <v>6500</v>
      </c>
      <c r="E177" s="6">
        <f t="shared" si="42"/>
        <v>1232.0070000000001</v>
      </c>
      <c r="F177" s="6">
        <v>541</v>
      </c>
      <c r="G177" s="15">
        <f t="shared" si="44"/>
        <v>65973.9753064783</v>
      </c>
      <c r="H177" s="46">
        <f t="shared" si="43"/>
        <v>691.00700000000006</v>
      </c>
      <c r="I177" s="31"/>
      <c r="J177" s="16"/>
      <c r="K177" s="15">
        <f t="shared" si="45"/>
        <v>522.29397117628662</v>
      </c>
    </row>
    <row r="178" spans="2:11" s="2" customFormat="1" ht="12.75" customHeight="1" x14ac:dyDescent="0.25">
      <c r="B178" s="2" t="s">
        <v>31</v>
      </c>
      <c r="C178" s="6">
        <v>14790</v>
      </c>
      <c r="D178" s="6">
        <v>6500</v>
      </c>
      <c r="E178" s="6">
        <f t="shared" si="42"/>
        <v>1232.0070000000001</v>
      </c>
      <c r="F178" s="6">
        <v>541</v>
      </c>
      <c r="G178" s="15">
        <f t="shared" si="44"/>
        <v>66664.982306478298</v>
      </c>
      <c r="H178" s="46">
        <f t="shared" si="43"/>
        <v>691.00700000000006</v>
      </c>
      <c r="I178" s="31"/>
      <c r="J178" s="16"/>
      <c r="K178" s="15">
        <f t="shared" si="45"/>
        <v>527.76444325961995</v>
      </c>
    </row>
    <row r="179" spans="2:11" s="2" customFormat="1" ht="12.75" customHeight="1" x14ac:dyDescent="0.25">
      <c r="B179" s="2" t="s">
        <v>32</v>
      </c>
      <c r="C179" s="6">
        <v>14790</v>
      </c>
      <c r="D179" s="6">
        <v>6500</v>
      </c>
      <c r="E179" s="6">
        <f t="shared" si="42"/>
        <v>1232.0070000000001</v>
      </c>
      <c r="F179" s="6">
        <v>541</v>
      </c>
      <c r="G179" s="15">
        <f t="shared" si="44"/>
        <v>67355.989306478295</v>
      </c>
      <c r="H179" s="46">
        <f t="shared" si="43"/>
        <v>691.00700000000006</v>
      </c>
      <c r="I179" s="31"/>
      <c r="J179" s="16"/>
      <c r="K179" s="15">
        <f t="shared" si="45"/>
        <v>533.23491534295317</v>
      </c>
    </row>
    <row r="180" spans="2:11" s="2" customFormat="1" ht="12.75" customHeight="1" x14ac:dyDescent="0.25">
      <c r="B180" s="2" t="s">
        <v>33</v>
      </c>
      <c r="C180" s="6">
        <v>15198</v>
      </c>
      <c r="D180" s="6">
        <v>6500</v>
      </c>
      <c r="E180" s="6">
        <f t="shared" si="42"/>
        <v>1265.9934000000001</v>
      </c>
      <c r="F180" s="6">
        <v>541</v>
      </c>
      <c r="G180" s="15">
        <f t="shared" si="44"/>
        <v>68046.996306478293</v>
      </c>
      <c r="H180" s="46">
        <f t="shared" si="43"/>
        <v>724.99340000000007</v>
      </c>
      <c r="I180" s="31"/>
      <c r="J180" s="16"/>
      <c r="K180" s="15">
        <f t="shared" si="45"/>
        <v>538.70538742628651</v>
      </c>
    </row>
    <row r="181" spans="2:11" s="2" customFormat="1" ht="12.75" customHeight="1" x14ac:dyDescent="0.25">
      <c r="B181" s="2" t="s">
        <v>17</v>
      </c>
      <c r="C181" s="6">
        <v>15198</v>
      </c>
      <c r="D181" s="6">
        <v>6500</v>
      </c>
      <c r="E181" s="6">
        <f t="shared" si="42"/>
        <v>1265.9934000000001</v>
      </c>
      <c r="F181" s="6">
        <v>541</v>
      </c>
      <c r="G181" s="15">
        <f t="shared" si="44"/>
        <v>68771.9897064783</v>
      </c>
      <c r="H181" s="46">
        <f t="shared" si="43"/>
        <v>724.99340000000007</v>
      </c>
      <c r="I181" s="31"/>
      <c r="J181" s="16"/>
      <c r="K181" s="15">
        <f t="shared" si="45"/>
        <v>544.44491850961992</v>
      </c>
    </row>
    <row r="182" spans="2:11" s="2" customFormat="1" ht="12.75" customHeight="1" x14ac:dyDescent="0.25">
      <c r="B182" s="2" t="s">
        <v>18</v>
      </c>
      <c r="C182" s="6">
        <v>15198</v>
      </c>
      <c r="D182" s="6">
        <v>6500</v>
      </c>
      <c r="E182" s="6">
        <f t="shared" si="42"/>
        <v>1265.9934000000001</v>
      </c>
      <c r="F182" s="6">
        <v>541</v>
      </c>
      <c r="G182" s="15">
        <f t="shared" si="44"/>
        <v>69496.983106478307</v>
      </c>
      <c r="H182" s="46">
        <f t="shared" si="43"/>
        <v>724.99340000000007</v>
      </c>
      <c r="I182" s="31"/>
      <c r="J182" s="16"/>
      <c r="K182" s="15">
        <f t="shared" si="45"/>
        <v>550.18444959295334</v>
      </c>
    </row>
    <row r="183" spans="2:11" s="2" customFormat="1" ht="12.75" customHeight="1" x14ac:dyDescent="0.25">
      <c r="B183" s="2" t="s">
        <v>19</v>
      </c>
      <c r="C183" s="6">
        <v>15198</v>
      </c>
      <c r="D183" s="6">
        <v>6500</v>
      </c>
      <c r="E183" s="6">
        <f t="shared" si="42"/>
        <v>1265.9934000000001</v>
      </c>
      <c r="F183" s="6">
        <v>541</v>
      </c>
      <c r="G183" s="15">
        <f t="shared" si="44"/>
        <v>70221.976506478313</v>
      </c>
      <c r="H183" s="46">
        <f t="shared" si="43"/>
        <v>724.99340000000007</v>
      </c>
      <c r="K183" s="15">
        <f t="shared" si="45"/>
        <v>555.92398067628665</v>
      </c>
    </row>
    <row r="184" spans="2:11" s="2" customFormat="1" ht="12.75" customHeight="1" x14ac:dyDescent="0.25">
      <c r="B184" s="2" t="s">
        <v>20</v>
      </c>
      <c r="C184" s="6">
        <v>15608</v>
      </c>
      <c r="D184" s="6">
        <v>6500</v>
      </c>
      <c r="E184" s="6">
        <f t="shared" si="42"/>
        <v>1300.1464000000001</v>
      </c>
      <c r="F184" s="6">
        <v>541</v>
      </c>
      <c r="G184" s="15">
        <f t="shared" si="44"/>
        <v>70946.96990647832</v>
      </c>
      <c r="H184" s="46">
        <f t="shared" si="43"/>
        <v>759.14640000000009</v>
      </c>
      <c r="K184" s="15">
        <f t="shared" si="45"/>
        <v>561.66351175962006</v>
      </c>
    </row>
    <row r="185" spans="2:11" s="2" customFormat="1" ht="12.75" customHeight="1" x14ac:dyDescent="0.25">
      <c r="B185" s="2" t="s">
        <v>21</v>
      </c>
      <c r="C185" s="6">
        <v>15608</v>
      </c>
      <c r="D185" s="6">
        <v>6500</v>
      </c>
      <c r="E185" s="6">
        <f t="shared" si="42"/>
        <v>1300.1464000000001</v>
      </c>
      <c r="F185" s="6">
        <v>541</v>
      </c>
      <c r="G185" s="15">
        <f t="shared" si="44"/>
        <v>71706.116306478318</v>
      </c>
      <c r="H185" s="46">
        <f t="shared" si="43"/>
        <v>759.14640000000009</v>
      </c>
      <c r="K185" s="15">
        <f t="shared" si="45"/>
        <v>567.67342075962006</v>
      </c>
    </row>
    <row r="186" spans="2:11" s="2" customFormat="1" ht="12.75" customHeight="1" x14ac:dyDescent="0.25">
      <c r="B186" s="7" t="s">
        <v>22</v>
      </c>
      <c r="C186" s="8">
        <f>SUM(C174:C185)</f>
        <v>180748</v>
      </c>
      <c r="D186" s="9" t="s">
        <v>23</v>
      </c>
      <c r="E186" s="8">
        <f>SUM(E174:E185)</f>
        <v>15056.308399999996</v>
      </c>
      <c r="F186" s="8">
        <f>SUM(F174:F185)</f>
        <v>6492</v>
      </c>
      <c r="G186" s="30">
        <f>SUM(G174:G185)</f>
        <v>812961.86267773958</v>
      </c>
      <c r="H186" s="30">
        <f>SUM(H174:H185)</f>
        <v>8564.3084000000017</v>
      </c>
      <c r="I186" s="38">
        <f>H172/12</f>
        <v>7.9166666666666673E-3</v>
      </c>
      <c r="J186" s="23"/>
      <c r="K186" s="30">
        <f>SUM(K174:K185)</f>
        <v>6435.9480795321051</v>
      </c>
    </row>
    <row r="187" spans="2:11" s="2" customFormat="1" ht="12.75" customHeight="1" x14ac:dyDescent="0.25">
      <c r="G187" s="15"/>
      <c r="H187" s="15"/>
      <c r="I187" s="31"/>
      <c r="J187" s="16"/>
      <c r="K187" s="15"/>
    </row>
    <row r="188" spans="2:11" s="2" customFormat="1" ht="12.75" customHeight="1" x14ac:dyDescent="0.25">
      <c r="B188" s="2" t="s">
        <v>24</v>
      </c>
      <c r="C188" s="10">
        <f>G186*I186</f>
        <v>6435.948079532106</v>
      </c>
      <c r="F188" s="2" t="s">
        <v>25</v>
      </c>
      <c r="G188" s="73">
        <f>$C188+$H186</f>
        <v>15000.256479532109</v>
      </c>
      <c r="H188" s="15"/>
      <c r="I188" s="15">
        <f>SUM($I$14,$G$33,$G$53,$G$73,$G$93,$G$112,$G$131,$G$150,$G$169,$G$188)</f>
        <v>78901.210786010415</v>
      </c>
      <c r="J188" s="143" t="str">
        <f>IF($K186=$C188,"Intt OK","Intt CHECK IT")</f>
        <v>Intt OK</v>
      </c>
      <c r="K188" s="15"/>
    </row>
    <row r="189" spans="2:11" s="1" customFormat="1" ht="12.75" customHeight="1" x14ac:dyDescent="0.25">
      <c r="H189" s="53"/>
      <c r="I189" s="135" t="str">
        <f>IF($I188=$G193,"OK","CHECK IT")</f>
        <v>OK</v>
      </c>
      <c r="J189" s="16"/>
      <c r="K189" s="28"/>
    </row>
    <row r="190" spans="2:11" s="2" customFormat="1" ht="12.75" customHeight="1" x14ac:dyDescent="0.25">
      <c r="B190" s="438" t="s">
        <v>2</v>
      </c>
      <c r="C190" s="438"/>
      <c r="D190" s="438"/>
      <c r="E190" s="438" t="s">
        <v>3</v>
      </c>
      <c r="F190" s="438"/>
      <c r="G190" s="3" t="s">
        <v>4</v>
      </c>
      <c r="H190" s="136" t="s">
        <v>44</v>
      </c>
      <c r="I190" s="31"/>
      <c r="J190" s="20"/>
      <c r="K190" s="15"/>
    </row>
    <row r="191" spans="2:11" s="2" customFormat="1" ht="12.75" customHeight="1" x14ac:dyDescent="0.25">
      <c r="B191" s="439" t="s">
        <v>66</v>
      </c>
      <c r="C191" s="439"/>
      <c r="D191" s="439"/>
      <c r="E191" s="439" t="s">
        <v>67</v>
      </c>
      <c r="F191" s="439"/>
      <c r="G191" s="4" t="s">
        <v>68</v>
      </c>
      <c r="H191" s="52" t="s">
        <v>45</v>
      </c>
      <c r="I191" s="35"/>
      <c r="J191" s="21"/>
      <c r="K191" s="15"/>
    </row>
    <row r="192" spans="2:11" s="2" customFormat="1" ht="12.75" customHeight="1" x14ac:dyDescent="0.25">
      <c r="B192" s="3" t="s">
        <v>9</v>
      </c>
      <c r="C192" s="5" t="s">
        <v>10</v>
      </c>
      <c r="D192" s="3" t="s">
        <v>11</v>
      </c>
      <c r="E192" s="5" t="s">
        <v>12</v>
      </c>
      <c r="F192" s="3" t="s">
        <v>13</v>
      </c>
      <c r="G192" s="5" t="s">
        <v>14</v>
      </c>
      <c r="H192" s="48" t="s">
        <v>15</v>
      </c>
      <c r="I192" s="33" t="s">
        <v>16</v>
      </c>
      <c r="J192" s="17"/>
      <c r="K192" s="15"/>
    </row>
    <row r="193" spans="2:11" s="2" customFormat="1" ht="12.75" customHeight="1" x14ac:dyDescent="0.25">
      <c r="B193" s="2" t="s">
        <v>27</v>
      </c>
      <c r="C193" s="6">
        <v>15608</v>
      </c>
      <c r="D193" s="6">
        <v>6500</v>
      </c>
      <c r="E193" s="6">
        <f t="shared" ref="E193:E204" si="46">$C193*8.33%</f>
        <v>1300.1464000000001</v>
      </c>
      <c r="F193" s="6">
        <v>541</v>
      </c>
      <c r="G193" s="15">
        <f>$G$14+$G$33+$G$53+$G$73+$G$93+$G$112+$G$131+$G$150+$G$169+$G$188</f>
        <v>78901.210786010415</v>
      </c>
      <c r="H193" s="46">
        <f t="shared" ref="H193:H204" si="47">E193-F193</f>
        <v>759.14640000000009</v>
      </c>
      <c r="I193" s="31"/>
      <c r="J193" s="16"/>
      <c r="K193" s="15">
        <f>($G193)*($H$191/12)</f>
        <v>558.88357640090715</v>
      </c>
    </row>
    <row r="194" spans="2:11" s="2" customFormat="1" ht="12.75" customHeight="1" x14ac:dyDescent="0.25">
      <c r="B194" s="2" t="s">
        <v>28</v>
      </c>
      <c r="C194" s="6">
        <v>15922</v>
      </c>
      <c r="D194" s="6">
        <v>6500</v>
      </c>
      <c r="E194" s="6">
        <f t="shared" si="46"/>
        <v>1326.3026</v>
      </c>
      <c r="F194" s="6">
        <v>541</v>
      </c>
      <c r="G194" s="15">
        <f t="shared" ref="G194:G204" si="48">$G193+$H193</f>
        <v>79660.357186010413</v>
      </c>
      <c r="H194" s="46">
        <f t="shared" si="47"/>
        <v>785.30259999999998</v>
      </c>
      <c r="I194" s="31"/>
      <c r="J194" s="16"/>
      <c r="K194" s="15">
        <f t="shared" ref="K194:K204" si="49">($G194)*($H$191/12)</f>
        <v>564.26086340090717</v>
      </c>
    </row>
    <row r="195" spans="2:11" s="2" customFormat="1" ht="12.75" customHeight="1" x14ac:dyDescent="0.25">
      <c r="B195" s="2" t="s">
        <v>29</v>
      </c>
      <c r="C195" s="6">
        <v>15922</v>
      </c>
      <c r="D195" s="6">
        <v>6500</v>
      </c>
      <c r="E195" s="6">
        <f t="shared" si="46"/>
        <v>1326.3026</v>
      </c>
      <c r="F195" s="6">
        <v>541</v>
      </c>
      <c r="G195" s="15">
        <f t="shared" si="48"/>
        <v>80445.659786010408</v>
      </c>
      <c r="H195" s="46">
        <f t="shared" si="47"/>
        <v>785.30259999999998</v>
      </c>
      <c r="I195" s="31"/>
      <c r="J195" s="16"/>
      <c r="K195" s="15">
        <f t="shared" si="49"/>
        <v>569.82342348424038</v>
      </c>
    </row>
    <row r="196" spans="2:11" s="2" customFormat="1" ht="12.75" customHeight="1" x14ac:dyDescent="0.25">
      <c r="B196" s="2" t="s">
        <v>30</v>
      </c>
      <c r="C196" s="6">
        <v>15922</v>
      </c>
      <c r="D196" s="6">
        <v>6500</v>
      </c>
      <c r="E196" s="6">
        <f t="shared" si="46"/>
        <v>1326.3026</v>
      </c>
      <c r="F196" s="6">
        <v>541</v>
      </c>
      <c r="G196" s="15">
        <f t="shared" si="48"/>
        <v>81230.962386010404</v>
      </c>
      <c r="H196" s="46">
        <f t="shared" si="47"/>
        <v>785.30259999999998</v>
      </c>
      <c r="I196" s="31"/>
      <c r="J196" s="16"/>
      <c r="K196" s="15">
        <f t="shared" si="49"/>
        <v>575.3859835675737</v>
      </c>
    </row>
    <row r="197" spans="2:11" s="2" customFormat="1" ht="12.75" customHeight="1" x14ac:dyDescent="0.25">
      <c r="B197" s="2" t="s">
        <v>31</v>
      </c>
      <c r="C197" s="6">
        <v>15922</v>
      </c>
      <c r="D197" s="6">
        <v>6500</v>
      </c>
      <c r="E197" s="6">
        <f t="shared" si="46"/>
        <v>1326.3026</v>
      </c>
      <c r="F197" s="6">
        <v>541</v>
      </c>
      <c r="G197" s="15">
        <f t="shared" si="48"/>
        <v>82016.264986010399</v>
      </c>
      <c r="H197" s="46">
        <f t="shared" si="47"/>
        <v>785.30259999999998</v>
      </c>
      <c r="I197" s="31"/>
      <c r="J197" s="16"/>
      <c r="K197" s="15">
        <f t="shared" si="49"/>
        <v>580.94854365090703</v>
      </c>
    </row>
    <row r="198" spans="2:11" s="2" customFormat="1" ht="12.75" customHeight="1" x14ac:dyDescent="0.25">
      <c r="B198" s="2" t="s">
        <v>32</v>
      </c>
      <c r="C198" s="6">
        <v>15922</v>
      </c>
      <c r="D198" s="6">
        <v>6500</v>
      </c>
      <c r="E198" s="6">
        <f t="shared" si="46"/>
        <v>1326.3026</v>
      </c>
      <c r="F198" s="6">
        <v>541</v>
      </c>
      <c r="G198" s="15">
        <f t="shared" si="48"/>
        <v>82801.567586010395</v>
      </c>
      <c r="H198" s="46">
        <f t="shared" si="47"/>
        <v>785.30259999999998</v>
      </c>
      <c r="I198" s="31"/>
      <c r="J198" s="16"/>
      <c r="K198" s="15">
        <f t="shared" si="49"/>
        <v>586.51110373424035</v>
      </c>
    </row>
    <row r="199" spans="2:11" s="2" customFormat="1" ht="12.75" customHeight="1" x14ac:dyDescent="0.25">
      <c r="B199" s="2" t="s">
        <v>33</v>
      </c>
      <c r="C199" s="6">
        <v>16236</v>
      </c>
      <c r="D199" s="6">
        <v>6500</v>
      </c>
      <c r="E199" s="6">
        <f t="shared" si="46"/>
        <v>1352.4587999999999</v>
      </c>
      <c r="F199" s="6">
        <v>541</v>
      </c>
      <c r="G199" s="15">
        <f t="shared" si="48"/>
        <v>83586.87018601039</v>
      </c>
      <c r="H199" s="46">
        <f t="shared" si="47"/>
        <v>811.45879999999988</v>
      </c>
      <c r="I199" s="31"/>
      <c r="J199" s="16"/>
      <c r="K199" s="15">
        <f t="shared" si="49"/>
        <v>592.07366381757367</v>
      </c>
    </row>
    <row r="200" spans="2:11" s="2" customFormat="1" ht="12.75" customHeight="1" x14ac:dyDescent="0.25">
      <c r="B200" s="2" t="s">
        <v>17</v>
      </c>
      <c r="C200" s="6">
        <v>16236</v>
      </c>
      <c r="D200" s="6">
        <v>6500</v>
      </c>
      <c r="E200" s="6">
        <f t="shared" si="46"/>
        <v>1352.4587999999999</v>
      </c>
      <c r="F200" s="6">
        <v>541</v>
      </c>
      <c r="G200" s="15">
        <f t="shared" si="48"/>
        <v>84398.328986010383</v>
      </c>
      <c r="H200" s="46">
        <f t="shared" si="47"/>
        <v>811.45879999999988</v>
      </c>
      <c r="I200" s="31"/>
      <c r="J200" s="16"/>
      <c r="K200" s="15">
        <f t="shared" si="49"/>
        <v>597.8214969842403</v>
      </c>
    </row>
    <row r="201" spans="2:11" s="2" customFormat="1" ht="12.75" customHeight="1" x14ac:dyDescent="0.25">
      <c r="B201" s="2" t="s">
        <v>18</v>
      </c>
      <c r="C201" s="6">
        <v>16236</v>
      </c>
      <c r="D201" s="6">
        <v>6500</v>
      </c>
      <c r="E201" s="6">
        <f t="shared" si="46"/>
        <v>1352.4587999999999</v>
      </c>
      <c r="F201" s="6">
        <v>541</v>
      </c>
      <c r="G201" s="15">
        <f t="shared" si="48"/>
        <v>85209.787786010376</v>
      </c>
      <c r="H201" s="46">
        <f t="shared" si="47"/>
        <v>811.45879999999988</v>
      </c>
      <c r="I201" s="31"/>
      <c r="J201" s="16"/>
      <c r="K201" s="15">
        <f t="shared" si="49"/>
        <v>603.56933015090692</v>
      </c>
    </row>
    <row r="202" spans="2:11" s="2" customFormat="1" ht="12.75" customHeight="1" x14ac:dyDescent="0.25">
      <c r="B202" s="2" t="s">
        <v>19</v>
      </c>
      <c r="C202" s="6">
        <v>16655</v>
      </c>
      <c r="D202" s="6">
        <v>6500</v>
      </c>
      <c r="E202" s="6">
        <f t="shared" si="46"/>
        <v>1387.3615</v>
      </c>
      <c r="F202" s="6">
        <v>541</v>
      </c>
      <c r="G202" s="15">
        <f t="shared" si="48"/>
        <v>86021.246586010369</v>
      </c>
      <c r="H202" s="46">
        <f t="shared" si="47"/>
        <v>846.36149999999998</v>
      </c>
      <c r="K202" s="15">
        <f t="shared" si="49"/>
        <v>609.31716331757355</v>
      </c>
    </row>
    <row r="203" spans="2:11" s="2" customFormat="1" ht="12.75" customHeight="1" x14ac:dyDescent="0.25">
      <c r="B203" s="2" t="s">
        <v>20</v>
      </c>
      <c r="C203" s="6">
        <v>17093</v>
      </c>
      <c r="D203" s="6">
        <v>6500</v>
      </c>
      <c r="E203" s="6">
        <f t="shared" si="46"/>
        <v>1423.8469</v>
      </c>
      <c r="F203" s="6">
        <v>541</v>
      </c>
      <c r="G203" s="15">
        <f t="shared" si="48"/>
        <v>86867.608086010368</v>
      </c>
      <c r="H203" s="46">
        <f t="shared" si="47"/>
        <v>882.84690000000001</v>
      </c>
      <c r="K203" s="15">
        <f t="shared" si="49"/>
        <v>615.3122239425735</v>
      </c>
    </row>
    <row r="204" spans="2:11" s="2" customFormat="1" ht="12.75" customHeight="1" x14ac:dyDescent="0.25">
      <c r="B204" s="2" t="s">
        <v>21</v>
      </c>
      <c r="C204" s="6">
        <v>17093</v>
      </c>
      <c r="D204" s="6">
        <v>6500</v>
      </c>
      <c r="E204" s="6">
        <f t="shared" si="46"/>
        <v>1423.8469</v>
      </c>
      <c r="F204" s="6">
        <v>541</v>
      </c>
      <c r="G204" s="15">
        <f t="shared" si="48"/>
        <v>87750.454986010373</v>
      </c>
      <c r="H204" s="46">
        <f t="shared" si="47"/>
        <v>882.84690000000001</v>
      </c>
      <c r="K204" s="15">
        <f t="shared" si="49"/>
        <v>621.56572281757349</v>
      </c>
    </row>
    <row r="205" spans="2:11" s="2" customFormat="1" ht="12.75" customHeight="1" x14ac:dyDescent="0.25">
      <c r="B205" s="7" t="s">
        <v>22</v>
      </c>
      <c r="C205" s="8">
        <f>SUM(C193:C204)</f>
        <v>194767</v>
      </c>
      <c r="D205" s="9" t="s">
        <v>23</v>
      </c>
      <c r="E205" s="8">
        <f>SUM(E193:E204)</f>
        <v>16224.091100000001</v>
      </c>
      <c r="F205" s="8">
        <f>SUM(F193:F204)</f>
        <v>6492</v>
      </c>
      <c r="G205" s="30">
        <f>SUM(G193:G204)</f>
        <v>998890.31933212455</v>
      </c>
      <c r="H205" s="30">
        <f>SUM(H193:H204)</f>
        <v>9732.0911000000015</v>
      </c>
      <c r="I205" s="38">
        <f>H191/12</f>
        <v>7.0833333333333338E-3</v>
      </c>
      <c r="J205" s="23"/>
      <c r="K205" s="30">
        <f>SUM(K193:K204)</f>
        <v>7075.4730952692171</v>
      </c>
    </row>
    <row r="206" spans="2:11" s="2" customFormat="1" ht="12.75" customHeight="1" x14ac:dyDescent="0.25">
      <c r="G206" s="15"/>
      <c r="H206" s="15"/>
      <c r="I206" s="31"/>
      <c r="J206" s="16"/>
      <c r="K206" s="15"/>
    </row>
    <row r="207" spans="2:11" s="2" customFormat="1" ht="12.75" customHeight="1" x14ac:dyDescent="0.25">
      <c r="B207" s="2" t="s">
        <v>24</v>
      </c>
      <c r="C207" s="10">
        <f>G205*I205</f>
        <v>7075.4730952692162</v>
      </c>
      <c r="F207" s="2" t="s">
        <v>25</v>
      </c>
      <c r="G207" s="73">
        <f>$C207+$H205</f>
        <v>16807.564195269217</v>
      </c>
      <c r="H207" s="15"/>
      <c r="I207" s="15">
        <f>SUM($I$14,$G$33,$G$53,$G$73,$G$93,$G$112,$G$131,$G$150,$G$169,$G$188,$G$207)</f>
        <v>95708.774981279625</v>
      </c>
      <c r="J207" s="143" t="str">
        <f>IF($K205=$C207,"Intt OK","Intt CHECK IT")</f>
        <v>Intt OK</v>
      </c>
      <c r="K207" s="15"/>
    </row>
    <row r="208" spans="2:11" s="1" customFormat="1" ht="12.75" customHeight="1" x14ac:dyDescent="0.25">
      <c r="H208" s="53"/>
      <c r="I208" s="135" t="str">
        <f>IF($I207=$G212,"OK","CHECK IT")</f>
        <v>OK</v>
      </c>
      <c r="J208" s="16"/>
      <c r="K208" s="28"/>
    </row>
    <row r="209" spans="2:11" s="2" customFormat="1" ht="12.75" customHeight="1" x14ac:dyDescent="0.25">
      <c r="B209" s="438" t="s">
        <v>2</v>
      </c>
      <c r="C209" s="438"/>
      <c r="D209" s="438"/>
      <c r="E209" s="438" t="s">
        <v>3</v>
      </c>
      <c r="F209" s="438"/>
      <c r="G209" s="3" t="s">
        <v>4</v>
      </c>
      <c r="H209" s="136" t="s">
        <v>46</v>
      </c>
      <c r="I209" s="31"/>
      <c r="J209" s="20"/>
      <c r="K209" s="15"/>
    </row>
    <row r="210" spans="2:11" s="2" customFormat="1" ht="12.75" customHeight="1" x14ac:dyDescent="0.25">
      <c r="B210" s="439" t="s">
        <v>66</v>
      </c>
      <c r="C210" s="439"/>
      <c r="D210" s="439"/>
      <c r="E210" s="439" t="s">
        <v>67</v>
      </c>
      <c r="F210" s="439"/>
      <c r="G210" s="4" t="s">
        <v>68</v>
      </c>
      <c r="H210" s="52" t="s">
        <v>45</v>
      </c>
      <c r="I210" s="32"/>
      <c r="J210" s="26"/>
      <c r="K210" s="15"/>
    </row>
    <row r="211" spans="2:11" s="2" customFormat="1" ht="12.75" customHeight="1" x14ac:dyDescent="0.25">
      <c r="B211" s="3" t="s">
        <v>9</v>
      </c>
      <c r="C211" s="5" t="s">
        <v>10</v>
      </c>
      <c r="D211" s="3" t="s">
        <v>11</v>
      </c>
      <c r="E211" s="5" t="s">
        <v>12</v>
      </c>
      <c r="F211" s="3" t="s">
        <v>13</v>
      </c>
      <c r="G211" s="5" t="s">
        <v>14</v>
      </c>
      <c r="H211" s="48" t="s">
        <v>15</v>
      </c>
      <c r="I211" s="33" t="s">
        <v>16</v>
      </c>
      <c r="J211" s="17"/>
      <c r="K211" s="15"/>
    </row>
    <row r="212" spans="2:11" s="2" customFormat="1" ht="12.75" customHeight="1" x14ac:dyDescent="0.25">
      <c r="B212" s="2" t="s">
        <v>27</v>
      </c>
      <c r="C212" s="6">
        <v>17308</v>
      </c>
      <c r="D212" s="6">
        <v>6500</v>
      </c>
      <c r="E212" s="6">
        <f t="shared" ref="E212:E224" si="50">$C212*8.33%</f>
        <v>1441.7564</v>
      </c>
      <c r="F212" s="6">
        <v>541</v>
      </c>
      <c r="G212" s="15">
        <f>$G$14+$G$33+$G$53+$G$73+$G$93+$G$112+$G$131+$G$150+$G$169+$G$188+$G$207</f>
        <v>95708.774981279625</v>
      </c>
      <c r="H212" s="46">
        <f t="shared" ref="H212:H224" si="51">E212-F212</f>
        <v>900.75639999999999</v>
      </c>
      <c r="I212" s="31"/>
      <c r="J212" s="16"/>
      <c r="K212" s="15">
        <f>(G212)*($H$210/12)</f>
        <v>677.93715611739742</v>
      </c>
    </row>
    <row r="213" spans="2:11" s="2" customFormat="1" ht="12.75" customHeight="1" x14ac:dyDescent="0.25">
      <c r="B213" s="2" t="s">
        <v>28</v>
      </c>
      <c r="C213" s="6">
        <v>17308</v>
      </c>
      <c r="D213" s="6">
        <v>6500</v>
      </c>
      <c r="E213" s="6">
        <f t="shared" si="50"/>
        <v>1441.7564</v>
      </c>
      <c r="F213" s="6">
        <v>541</v>
      </c>
      <c r="G213" s="15">
        <f t="shared" ref="G213:G224" si="52">$G212+$H212</f>
        <v>96609.531381279623</v>
      </c>
      <c r="H213" s="46">
        <f t="shared" si="51"/>
        <v>900.75639999999999</v>
      </c>
      <c r="I213" s="31"/>
      <c r="J213" s="16"/>
      <c r="K213" s="15">
        <f t="shared" ref="K213:K224" si="53">(G213)*($H$210/12)</f>
        <v>684.3175139507307</v>
      </c>
    </row>
    <row r="214" spans="2:11" s="2" customFormat="1" ht="12.75" customHeight="1" x14ac:dyDescent="0.25">
      <c r="B214" s="2" t="s">
        <v>119</v>
      </c>
      <c r="C214" s="6">
        <v>44523</v>
      </c>
      <c r="D214" s="6">
        <v>6500</v>
      </c>
      <c r="E214" s="6">
        <f t="shared" si="50"/>
        <v>3708.7658999999999</v>
      </c>
      <c r="F214" s="6">
        <v>0</v>
      </c>
      <c r="G214" s="15">
        <f t="shared" si="52"/>
        <v>97510.287781279621</v>
      </c>
      <c r="H214" s="46">
        <f t="shared" si="51"/>
        <v>3708.7658999999999</v>
      </c>
      <c r="I214" s="31"/>
      <c r="J214" s="16"/>
      <c r="K214" s="15">
        <f t="shared" si="53"/>
        <v>690.69787178406409</v>
      </c>
    </row>
    <row r="215" spans="2:11" s="2" customFormat="1" ht="12.75" customHeight="1" x14ac:dyDescent="0.25">
      <c r="B215" s="2" t="s">
        <v>29</v>
      </c>
      <c r="C215" s="6">
        <v>18193</v>
      </c>
      <c r="D215" s="6">
        <v>6500</v>
      </c>
      <c r="E215" s="6">
        <f t="shared" si="50"/>
        <v>1515.4768999999999</v>
      </c>
      <c r="F215" s="6">
        <v>541</v>
      </c>
      <c r="G215" s="15">
        <f t="shared" si="52"/>
        <v>101219.05368127962</v>
      </c>
      <c r="H215" s="46">
        <f t="shared" si="51"/>
        <v>974.47689999999989</v>
      </c>
      <c r="I215" s="31"/>
      <c r="J215" s="16"/>
      <c r="K215" s="15">
        <f t="shared" si="53"/>
        <v>716.96829690906407</v>
      </c>
    </row>
    <row r="216" spans="2:11" s="2" customFormat="1" ht="12.75" customHeight="1" x14ac:dyDescent="0.25">
      <c r="B216" s="2" t="s">
        <v>30</v>
      </c>
      <c r="C216" s="6">
        <v>18193</v>
      </c>
      <c r="D216" s="6">
        <v>6500</v>
      </c>
      <c r="E216" s="6">
        <f t="shared" si="50"/>
        <v>1515.4768999999999</v>
      </c>
      <c r="F216" s="6">
        <v>541</v>
      </c>
      <c r="G216" s="15">
        <f t="shared" si="52"/>
        <v>102193.53058127961</v>
      </c>
      <c r="H216" s="46">
        <f t="shared" si="51"/>
        <v>974.47689999999989</v>
      </c>
      <c r="I216" s="31"/>
      <c r="J216" s="16"/>
      <c r="K216" s="15">
        <f t="shared" si="53"/>
        <v>723.87084161739733</v>
      </c>
    </row>
    <row r="217" spans="2:11" s="2" customFormat="1" ht="12.75" customHeight="1" x14ac:dyDescent="0.25">
      <c r="B217" s="2" t="s">
        <v>31</v>
      </c>
      <c r="C217" s="6">
        <v>18532</v>
      </c>
      <c r="D217" s="6">
        <v>6500</v>
      </c>
      <c r="E217" s="6">
        <f t="shared" si="50"/>
        <v>1543.7156</v>
      </c>
      <c r="F217" s="6">
        <v>541</v>
      </c>
      <c r="G217" s="15">
        <f t="shared" si="52"/>
        <v>103168.00748127961</v>
      </c>
      <c r="H217" s="46">
        <f t="shared" si="51"/>
        <v>1002.7156</v>
      </c>
      <c r="I217" s="31"/>
      <c r="J217" s="16"/>
      <c r="K217" s="15">
        <f t="shared" si="53"/>
        <v>730.7733863257306</v>
      </c>
    </row>
    <row r="218" spans="2:11" s="2" customFormat="1" ht="12.75" customHeight="1" x14ac:dyDescent="0.25">
      <c r="B218" s="2" t="s">
        <v>32</v>
      </c>
      <c r="C218" s="6">
        <v>18532</v>
      </c>
      <c r="D218" s="6">
        <v>6500</v>
      </c>
      <c r="E218" s="6">
        <f t="shared" si="50"/>
        <v>1543.7156</v>
      </c>
      <c r="F218" s="6">
        <v>541</v>
      </c>
      <c r="G218" s="15">
        <f t="shared" si="52"/>
        <v>104170.7230812796</v>
      </c>
      <c r="H218" s="46">
        <f t="shared" si="51"/>
        <v>1002.7156</v>
      </c>
      <c r="I218" s="31"/>
      <c r="J218" s="16"/>
      <c r="K218" s="15">
        <f t="shared" si="53"/>
        <v>737.87595515906389</v>
      </c>
    </row>
    <row r="219" spans="2:11" s="2" customFormat="1" ht="12.75" customHeight="1" x14ac:dyDescent="0.25">
      <c r="B219" s="2" t="s">
        <v>33</v>
      </c>
      <c r="C219" s="6">
        <v>18871</v>
      </c>
      <c r="D219" s="6">
        <v>6500</v>
      </c>
      <c r="E219" s="6">
        <f t="shared" si="50"/>
        <v>1571.9542999999999</v>
      </c>
      <c r="F219" s="6">
        <v>541</v>
      </c>
      <c r="G219" s="15">
        <f t="shared" si="52"/>
        <v>105173.4386812796</v>
      </c>
      <c r="H219" s="46">
        <f t="shared" si="51"/>
        <v>1030.9542999999999</v>
      </c>
      <c r="I219" s="31"/>
      <c r="J219" s="16"/>
      <c r="K219" s="15">
        <f t="shared" si="53"/>
        <v>744.97852399239719</v>
      </c>
    </row>
    <row r="220" spans="2:11" s="2" customFormat="1" ht="12.75" customHeight="1" x14ac:dyDescent="0.25">
      <c r="B220" s="2" t="s">
        <v>17</v>
      </c>
      <c r="C220" s="6">
        <v>18871</v>
      </c>
      <c r="D220" s="6">
        <v>6500</v>
      </c>
      <c r="E220" s="6">
        <f t="shared" si="50"/>
        <v>1571.9542999999999</v>
      </c>
      <c r="F220" s="6">
        <v>541</v>
      </c>
      <c r="G220" s="15">
        <f t="shared" si="52"/>
        <v>106204.3929812796</v>
      </c>
      <c r="H220" s="46">
        <f t="shared" si="51"/>
        <v>1030.9542999999999</v>
      </c>
      <c r="I220" s="31"/>
      <c r="J220" s="16"/>
      <c r="K220" s="15">
        <f t="shared" si="53"/>
        <v>752.28111695073051</v>
      </c>
    </row>
    <row r="221" spans="2:11" s="2" customFormat="1" ht="12.75" customHeight="1" x14ac:dyDescent="0.25">
      <c r="B221" s="2" t="s">
        <v>18</v>
      </c>
      <c r="C221" s="6">
        <v>18871</v>
      </c>
      <c r="D221" s="6">
        <v>6500</v>
      </c>
      <c r="E221" s="6">
        <f t="shared" si="50"/>
        <v>1571.9542999999999</v>
      </c>
      <c r="F221" s="6">
        <v>541</v>
      </c>
      <c r="G221" s="15">
        <f t="shared" si="52"/>
        <v>107235.3472812796</v>
      </c>
      <c r="H221" s="46">
        <f t="shared" si="51"/>
        <v>1030.9542999999999</v>
      </c>
      <c r="I221" s="31"/>
      <c r="J221" s="16"/>
      <c r="K221" s="15">
        <f t="shared" si="53"/>
        <v>759.58370990906383</v>
      </c>
    </row>
    <row r="222" spans="2:11" s="2" customFormat="1" ht="12.75" customHeight="1" x14ac:dyDescent="0.25">
      <c r="B222" s="2" t="s">
        <v>19</v>
      </c>
      <c r="C222" s="6">
        <v>18871</v>
      </c>
      <c r="D222" s="6">
        <v>6500</v>
      </c>
      <c r="E222" s="6">
        <f t="shared" si="50"/>
        <v>1571.9542999999999</v>
      </c>
      <c r="F222" s="6">
        <v>541</v>
      </c>
      <c r="G222" s="15">
        <f t="shared" si="52"/>
        <v>108266.30158127959</v>
      </c>
      <c r="H222" s="46">
        <f t="shared" si="51"/>
        <v>1030.9542999999999</v>
      </c>
      <c r="I222" s="31"/>
      <c r="J222" s="16"/>
      <c r="K222" s="15">
        <f t="shared" si="53"/>
        <v>766.88630286739715</v>
      </c>
    </row>
    <row r="223" spans="2:11" s="2" customFormat="1" ht="12.75" customHeight="1" x14ac:dyDescent="0.25">
      <c r="B223" s="2" t="s">
        <v>20</v>
      </c>
      <c r="C223" s="6">
        <v>19793</v>
      </c>
      <c r="D223" s="6">
        <v>6500</v>
      </c>
      <c r="E223" s="6">
        <f t="shared" si="50"/>
        <v>1648.7569000000001</v>
      </c>
      <c r="F223" s="6">
        <v>541</v>
      </c>
      <c r="G223" s="15">
        <f t="shared" si="52"/>
        <v>109297.25588127959</v>
      </c>
      <c r="H223" s="46">
        <f t="shared" si="51"/>
        <v>1107.7569000000001</v>
      </c>
      <c r="I223" s="31"/>
      <c r="J223" s="16"/>
      <c r="K223" s="15">
        <f t="shared" si="53"/>
        <v>774.18889582573047</v>
      </c>
    </row>
    <row r="224" spans="2:11" s="2" customFormat="1" ht="12.75" customHeight="1" x14ac:dyDescent="0.25">
      <c r="B224" s="2" t="s">
        <v>21</v>
      </c>
      <c r="C224" s="6">
        <v>19793</v>
      </c>
      <c r="D224" s="6">
        <v>6500</v>
      </c>
      <c r="E224" s="6">
        <f t="shared" si="50"/>
        <v>1648.7569000000001</v>
      </c>
      <c r="F224" s="6">
        <v>541</v>
      </c>
      <c r="G224" s="15">
        <f t="shared" si="52"/>
        <v>110405.01278127958</v>
      </c>
      <c r="H224" s="46">
        <f t="shared" si="51"/>
        <v>1107.7569000000001</v>
      </c>
      <c r="K224" s="15">
        <f t="shared" si="53"/>
        <v>782.03550720073042</v>
      </c>
    </row>
    <row r="225" spans="2:11" s="2" customFormat="1" ht="12.75" customHeight="1" x14ac:dyDescent="0.25">
      <c r="B225" s="7" t="s">
        <v>22</v>
      </c>
      <c r="C225" s="8">
        <f>SUM(C212:C224)</f>
        <v>267659</v>
      </c>
      <c r="D225" s="9" t="s">
        <v>23</v>
      </c>
      <c r="E225" s="8">
        <f>SUM(E212:E224)</f>
        <v>22295.994699999999</v>
      </c>
      <c r="F225" s="8">
        <f>SUM(F212:F224)</f>
        <v>6492</v>
      </c>
      <c r="G225" s="30">
        <f>SUM(G212:G224)</f>
        <v>1347161.6581566348</v>
      </c>
      <c r="H225" s="30">
        <f>SUM(H212:H224)</f>
        <v>15803.994699999997</v>
      </c>
      <c r="I225" s="38">
        <f>H210/12</f>
        <v>7.0833333333333338E-3</v>
      </c>
      <c r="J225" s="23"/>
      <c r="K225" s="30">
        <f>SUM(K212:K224)</f>
        <v>9542.3950786094974</v>
      </c>
    </row>
    <row r="226" spans="2:11" s="2" customFormat="1" ht="12.75" customHeight="1" x14ac:dyDescent="0.25">
      <c r="G226" s="15"/>
      <c r="H226" s="15"/>
      <c r="I226" s="31"/>
      <c r="J226" s="16"/>
      <c r="K226" s="15"/>
    </row>
    <row r="227" spans="2:11" s="2" customFormat="1" ht="12.75" customHeight="1" x14ac:dyDescent="0.25">
      <c r="B227" s="2" t="s">
        <v>24</v>
      </c>
      <c r="C227" s="10">
        <f>G225*I225</f>
        <v>9542.3950786094974</v>
      </c>
      <c r="F227" s="2" t="s">
        <v>25</v>
      </c>
      <c r="G227" s="73">
        <f>$C227+$H225</f>
        <v>25346.389778609497</v>
      </c>
      <c r="H227" s="15"/>
      <c r="I227" s="15">
        <f>SUM($I$14,$G$33,$G$53,$G$73,$G$93,$G$112,$G$131,$G$150,$G$169,$G$188,$G$207,$G$227)</f>
        <v>121055.16475988913</v>
      </c>
      <c r="J227" s="143" t="str">
        <f>IF($K225=$C227,"Intt OK","Intt CHECK IT")</f>
        <v>Intt OK</v>
      </c>
      <c r="K227" s="15"/>
    </row>
    <row r="228" spans="2:11" s="1" customFormat="1" ht="12.75" customHeight="1" x14ac:dyDescent="0.25">
      <c r="H228" s="53"/>
      <c r="I228" s="135" t="str">
        <f>IF($I227=$G232,"OK","CHECK IT")</f>
        <v>OK</v>
      </c>
      <c r="J228" s="16"/>
      <c r="K228" s="28"/>
    </row>
    <row r="229" spans="2:11" s="2" customFormat="1" ht="12.75" customHeight="1" x14ac:dyDescent="0.25">
      <c r="B229" s="438" t="s">
        <v>2</v>
      </c>
      <c r="C229" s="438"/>
      <c r="D229" s="438"/>
      <c r="E229" s="438" t="s">
        <v>3</v>
      </c>
      <c r="F229" s="438"/>
      <c r="G229" s="3" t="s">
        <v>4</v>
      </c>
      <c r="H229" s="136" t="s">
        <v>47</v>
      </c>
      <c r="I229" s="31"/>
      <c r="J229" s="20"/>
      <c r="K229" s="15"/>
    </row>
    <row r="230" spans="2:11" s="2" customFormat="1" ht="12.75" customHeight="1" x14ac:dyDescent="0.25">
      <c r="B230" s="439" t="s">
        <v>66</v>
      </c>
      <c r="C230" s="439"/>
      <c r="D230" s="439"/>
      <c r="E230" s="439" t="s">
        <v>67</v>
      </c>
      <c r="F230" s="439"/>
      <c r="G230" s="4" t="s">
        <v>68</v>
      </c>
      <c r="H230" s="52" t="s">
        <v>45</v>
      </c>
      <c r="I230" s="32"/>
      <c r="J230" s="26"/>
      <c r="K230" s="15"/>
    </row>
    <row r="231" spans="2:11" s="2" customFormat="1" ht="12.75" customHeight="1" x14ac:dyDescent="0.25">
      <c r="B231" s="3" t="s">
        <v>9</v>
      </c>
      <c r="C231" s="5" t="s">
        <v>10</v>
      </c>
      <c r="D231" s="3" t="s">
        <v>11</v>
      </c>
      <c r="E231" s="5" t="s">
        <v>12</v>
      </c>
      <c r="F231" s="3" t="s">
        <v>13</v>
      </c>
      <c r="G231" s="5" t="s">
        <v>14</v>
      </c>
      <c r="H231" s="48" t="s">
        <v>15</v>
      </c>
      <c r="I231" s="33" t="s">
        <v>16</v>
      </c>
      <c r="J231" s="17"/>
      <c r="K231" s="15"/>
    </row>
    <row r="232" spans="2:11" s="2" customFormat="1" ht="12.75" customHeight="1" x14ac:dyDescent="0.25">
      <c r="B232" s="2" t="s">
        <v>27</v>
      </c>
      <c r="C232" s="6">
        <v>19793</v>
      </c>
      <c r="D232" s="6">
        <v>6500</v>
      </c>
      <c r="E232" s="6">
        <f t="shared" ref="E232:E243" si="54">$C232*8.33%</f>
        <v>1648.7569000000001</v>
      </c>
      <c r="F232" s="6">
        <v>541</v>
      </c>
      <c r="G232" s="15">
        <f>$G$14+$G$33+$G$53+$G$73+$G$93+$G$112+$G$131+$G$150+$G$169+$G$188+$G$207+$G$227</f>
        <v>121055.16475988913</v>
      </c>
      <c r="H232" s="46">
        <f t="shared" ref="H232:H243" si="55">E232-F232</f>
        <v>1107.7569000000001</v>
      </c>
      <c r="I232" s="31"/>
      <c r="J232" s="16"/>
      <c r="K232" s="15">
        <f>(G232)*($H$230/12)</f>
        <v>857.47408371588142</v>
      </c>
    </row>
    <row r="233" spans="2:11" s="2" customFormat="1" ht="12.75" customHeight="1" x14ac:dyDescent="0.25">
      <c r="B233" s="2" t="s">
        <v>28</v>
      </c>
      <c r="C233" s="6">
        <v>21530</v>
      </c>
      <c r="D233" s="6">
        <v>6500</v>
      </c>
      <c r="E233" s="6">
        <f t="shared" si="54"/>
        <v>1793.4490000000001</v>
      </c>
      <c r="F233" s="6">
        <v>541</v>
      </c>
      <c r="G233" s="15">
        <f t="shared" ref="G233:G243" si="56">$G232+$H232</f>
        <v>122162.92165988912</v>
      </c>
      <c r="H233" s="46">
        <f t="shared" si="55"/>
        <v>1252.4490000000001</v>
      </c>
      <c r="I233" s="31"/>
      <c r="J233" s="16"/>
      <c r="K233" s="15">
        <f t="shared" ref="K233:K243" si="57">(G233)*($H$230/12)</f>
        <v>865.32069509088137</v>
      </c>
    </row>
    <row r="234" spans="2:11" s="2" customFormat="1" ht="12.75" customHeight="1" x14ac:dyDescent="0.25">
      <c r="B234" s="2" t="s">
        <v>29</v>
      </c>
      <c r="C234" s="6">
        <v>21530</v>
      </c>
      <c r="D234" s="6">
        <v>6500</v>
      </c>
      <c r="E234" s="6">
        <f t="shared" si="54"/>
        <v>1793.4490000000001</v>
      </c>
      <c r="F234" s="6">
        <v>541</v>
      </c>
      <c r="G234" s="15">
        <f t="shared" si="56"/>
        <v>123415.37065988911</v>
      </c>
      <c r="H234" s="46">
        <f t="shared" si="55"/>
        <v>1252.4490000000001</v>
      </c>
      <c r="I234" s="31"/>
      <c r="J234" s="16"/>
      <c r="K234" s="15">
        <f t="shared" si="57"/>
        <v>874.19220884088134</v>
      </c>
    </row>
    <row r="235" spans="2:11" s="2" customFormat="1" ht="12.75" customHeight="1" x14ac:dyDescent="0.25">
      <c r="B235" s="2" t="s">
        <v>30</v>
      </c>
      <c r="C235" s="6">
        <v>21530</v>
      </c>
      <c r="D235" s="6">
        <v>6500</v>
      </c>
      <c r="E235" s="6">
        <f t="shared" si="54"/>
        <v>1793.4490000000001</v>
      </c>
      <c r="F235" s="6">
        <v>541</v>
      </c>
      <c r="G235" s="15">
        <f t="shared" si="56"/>
        <v>124667.81965988911</v>
      </c>
      <c r="H235" s="46">
        <f t="shared" si="55"/>
        <v>1252.4490000000001</v>
      </c>
      <c r="I235" s="31"/>
      <c r="J235" s="16"/>
      <c r="K235" s="15">
        <f t="shared" si="57"/>
        <v>883.0637225908813</v>
      </c>
    </row>
    <row r="236" spans="2:11" s="2" customFormat="1" ht="12.75" customHeight="1" x14ac:dyDescent="0.25">
      <c r="B236" s="2" t="s">
        <v>31</v>
      </c>
      <c r="C236" s="6">
        <v>21530</v>
      </c>
      <c r="D236" s="6">
        <v>6500</v>
      </c>
      <c r="E236" s="6">
        <f t="shared" si="54"/>
        <v>1793.4490000000001</v>
      </c>
      <c r="F236" s="6">
        <v>541</v>
      </c>
      <c r="G236" s="15">
        <f t="shared" si="56"/>
        <v>125920.2686598891</v>
      </c>
      <c r="H236" s="46">
        <f t="shared" si="55"/>
        <v>1252.4490000000001</v>
      </c>
      <c r="I236" s="31"/>
      <c r="J236" s="16"/>
      <c r="K236" s="15">
        <f t="shared" si="57"/>
        <v>891.93523634088115</v>
      </c>
    </row>
    <row r="237" spans="2:11" s="2" customFormat="1" ht="12.75" customHeight="1" x14ac:dyDescent="0.25">
      <c r="B237" s="2" t="s">
        <v>32</v>
      </c>
      <c r="C237" s="6">
        <v>21530</v>
      </c>
      <c r="D237" s="6">
        <v>6500</v>
      </c>
      <c r="E237" s="6">
        <f t="shared" si="54"/>
        <v>1793.4490000000001</v>
      </c>
      <c r="F237" s="6">
        <v>541</v>
      </c>
      <c r="G237" s="15">
        <f t="shared" si="56"/>
        <v>127172.71765988909</v>
      </c>
      <c r="H237" s="46">
        <f t="shared" si="55"/>
        <v>1252.4490000000001</v>
      </c>
      <c r="I237" s="31"/>
      <c r="J237" s="16"/>
      <c r="K237" s="15">
        <f t="shared" si="57"/>
        <v>900.80675009088111</v>
      </c>
    </row>
    <row r="238" spans="2:11" s="2" customFormat="1" ht="12.75" customHeight="1" x14ac:dyDescent="0.25">
      <c r="B238" s="2" t="s">
        <v>33</v>
      </c>
      <c r="C238" s="6">
        <v>21530</v>
      </c>
      <c r="D238" s="6">
        <v>6500</v>
      </c>
      <c r="E238" s="6">
        <f t="shared" si="54"/>
        <v>1793.4490000000001</v>
      </c>
      <c r="F238" s="6">
        <v>541</v>
      </c>
      <c r="G238" s="15">
        <f t="shared" si="56"/>
        <v>128425.16665988909</v>
      </c>
      <c r="H238" s="46">
        <f t="shared" si="55"/>
        <v>1252.4490000000001</v>
      </c>
      <c r="I238" s="31"/>
      <c r="J238" s="16"/>
      <c r="K238" s="15">
        <f t="shared" si="57"/>
        <v>909.67826384088107</v>
      </c>
    </row>
    <row r="239" spans="2:11" s="2" customFormat="1" ht="12.75" customHeight="1" x14ac:dyDescent="0.25">
      <c r="B239" s="2" t="s">
        <v>17</v>
      </c>
      <c r="C239" s="6">
        <v>21530</v>
      </c>
      <c r="D239" s="6">
        <v>6500</v>
      </c>
      <c r="E239" s="6">
        <f t="shared" si="54"/>
        <v>1793.4490000000001</v>
      </c>
      <c r="F239" s="6">
        <v>541</v>
      </c>
      <c r="G239" s="15">
        <f t="shared" si="56"/>
        <v>129677.61565988908</v>
      </c>
      <c r="H239" s="46">
        <f t="shared" si="55"/>
        <v>1252.4490000000001</v>
      </c>
      <c r="I239" s="31"/>
      <c r="J239" s="16"/>
      <c r="K239" s="15">
        <f t="shared" si="57"/>
        <v>918.54977759088104</v>
      </c>
    </row>
    <row r="240" spans="2:11" s="2" customFormat="1" ht="12.75" customHeight="1" x14ac:dyDescent="0.25">
      <c r="B240" s="2" t="s">
        <v>18</v>
      </c>
      <c r="C240" s="6">
        <v>21530</v>
      </c>
      <c r="D240" s="6">
        <v>6500</v>
      </c>
      <c r="E240" s="6">
        <f t="shared" si="54"/>
        <v>1793.4490000000001</v>
      </c>
      <c r="F240" s="6">
        <v>541</v>
      </c>
      <c r="G240" s="15">
        <f t="shared" si="56"/>
        <v>130930.06465988907</v>
      </c>
      <c r="H240" s="46">
        <f t="shared" si="55"/>
        <v>1252.4490000000001</v>
      </c>
      <c r="I240" s="31"/>
      <c r="J240" s="16"/>
      <c r="K240" s="15">
        <f t="shared" si="57"/>
        <v>927.421291340881</v>
      </c>
    </row>
    <row r="241" spans="2:12" s="2" customFormat="1" ht="12.75" customHeight="1" x14ac:dyDescent="0.25">
      <c r="B241" s="2" t="s">
        <v>19</v>
      </c>
      <c r="C241" s="6">
        <v>21530</v>
      </c>
      <c r="D241" s="6">
        <v>6500</v>
      </c>
      <c r="E241" s="6">
        <f t="shared" si="54"/>
        <v>1793.4490000000001</v>
      </c>
      <c r="F241" s="6">
        <v>541</v>
      </c>
      <c r="G241" s="15">
        <f t="shared" si="56"/>
        <v>132182.51365988908</v>
      </c>
      <c r="H241" s="46">
        <f t="shared" si="55"/>
        <v>1252.4490000000001</v>
      </c>
      <c r="I241" s="31"/>
      <c r="J241" s="16"/>
      <c r="K241" s="15">
        <f t="shared" si="57"/>
        <v>936.29280509088107</v>
      </c>
    </row>
    <row r="242" spans="2:12" s="2" customFormat="1" ht="12.75" customHeight="1" x14ac:dyDescent="0.25">
      <c r="B242" s="2" t="s">
        <v>20</v>
      </c>
      <c r="C242" s="6">
        <v>22930</v>
      </c>
      <c r="D242" s="6">
        <v>6500</v>
      </c>
      <c r="E242" s="6">
        <f t="shared" si="54"/>
        <v>1910.069</v>
      </c>
      <c r="F242" s="6">
        <v>541</v>
      </c>
      <c r="G242" s="15">
        <f t="shared" si="56"/>
        <v>133434.96265988908</v>
      </c>
      <c r="H242" s="46">
        <f t="shared" si="55"/>
        <v>1369.069</v>
      </c>
      <c r="I242" s="31"/>
      <c r="J242" s="16"/>
      <c r="K242" s="15">
        <f t="shared" si="57"/>
        <v>945.16431884088104</v>
      </c>
    </row>
    <row r="243" spans="2:12" s="2" customFormat="1" ht="12.75" customHeight="1" x14ac:dyDescent="0.25">
      <c r="B243" s="2" t="s">
        <v>21</v>
      </c>
      <c r="C243" s="6">
        <v>22930</v>
      </c>
      <c r="D243" s="6">
        <v>6500</v>
      </c>
      <c r="E243" s="6">
        <f t="shared" si="54"/>
        <v>1910.069</v>
      </c>
      <c r="F243" s="6">
        <v>541</v>
      </c>
      <c r="G243" s="15">
        <f t="shared" si="56"/>
        <v>134804.03165988906</v>
      </c>
      <c r="H243" s="46">
        <f t="shared" si="55"/>
        <v>1369.069</v>
      </c>
      <c r="I243" s="31"/>
      <c r="J243" s="16"/>
      <c r="K243" s="15">
        <f t="shared" si="57"/>
        <v>954.86189092421432</v>
      </c>
    </row>
    <row r="244" spans="2:12" s="2" customFormat="1" ht="12.75" customHeight="1" x14ac:dyDescent="0.25">
      <c r="B244" s="7" t="s">
        <v>22</v>
      </c>
      <c r="C244" s="8">
        <f>SUM(C232:C243)</f>
        <v>259423</v>
      </c>
      <c r="D244" s="9" t="s">
        <v>23</v>
      </c>
      <c r="E244" s="8">
        <f>SUM(E232:E243)</f>
        <v>21609.9359</v>
      </c>
      <c r="F244" s="8">
        <f>SUM(F232:F243)</f>
        <v>6492</v>
      </c>
      <c r="G244" s="30">
        <f>SUM(G232:G243)</f>
        <v>1533848.6180186691</v>
      </c>
      <c r="H244" s="30">
        <f>SUM(H232:H243)</f>
        <v>15117.935900000002</v>
      </c>
      <c r="I244" s="38">
        <f>H230/12</f>
        <v>7.0833333333333338E-3</v>
      </c>
      <c r="J244" s="23"/>
      <c r="K244" s="30">
        <f>SUM(K232:K243)</f>
        <v>10864.761044298908</v>
      </c>
    </row>
    <row r="245" spans="2:12" s="2" customFormat="1" ht="12.75" customHeight="1" x14ac:dyDescent="0.25">
      <c r="G245" s="15"/>
      <c r="H245" s="15"/>
      <c r="I245" s="31"/>
      <c r="J245" s="16"/>
      <c r="K245" s="15"/>
    </row>
    <row r="246" spans="2:12" s="2" customFormat="1" ht="12.75" customHeight="1" x14ac:dyDescent="0.25">
      <c r="B246" s="2" t="s">
        <v>24</v>
      </c>
      <c r="C246" s="10">
        <f>G244*I244</f>
        <v>10864.761044298906</v>
      </c>
      <c r="F246" s="2" t="s">
        <v>25</v>
      </c>
      <c r="G246" s="73">
        <f>$C246+$H244</f>
        <v>25982.696944298907</v>
      </c>
      <c r="H246" s="15"/>
      <c r="I246" s="15">
        <f>SUM($I$14,$G$33,$G$53,$G$73,$G$93,$G$112,$G$131,$G$150,$G$169,$G$188,$G$207,$G$227,$G$246)</f>
        <v>147037.86170418805</v>
      </c>
      <c r="J246" s="143" t="str">
        <f>IF($K244=$C246,"Intt OK","Intt CHECK IT")</f>
        <v>Intt OK</v>
      </c>
      <c r="K246" s="15"/>
    </row>
    <row r="247" spans="2:12" s="1" customFormat="1" ht="12.75" customHeight="1" x14ac:dyDescent="0.25">
      <c r="H247" s="53"/>
      <c r="I247" s="135" t="str">
        <f>IF($I246=$G251,"OK","CHECK IT")</f>
        <v>OK</v>
      </c>
      <c r="J247" s="16"/>
      <c r="K247" s="28"/>
    </row>
    <row r="248" spans="2:12" s="2" customFormat="1" ht="12.75" customHeight="1" x14ac:dyDescent="0.25">
      <c r="B248" s="438" t="s">
        <v>2</v>
      </c>
      <c r="C248" s="438"/>
      <c r="D248" s="438"/>
      <c r="E248" s="438" t="s">
        <v>3</v>
      </c>
      <c r="F248" s="438"/>
      <c r="G248" s="3" t="s">
        <v>4</v>
      </c>
      <c r="H248" s="136" t="s">
        <v>48</v>
      </c>
      <c r="I248" s="31"/>
      <c r="J248" s="20"/>
      <c r="K248" s="15"/>
    </row>
    <row r="249" spans="2:12" s="2" customFormat="1" ht="12.75" customHeight="1" x14ac:dyDescent="0.25">
      <c r="B249" s="439" t="s">
        <v>66</v>
      </c>
      <c r="C249" s="439"/>
      <c r="D249" s="439"/>
      <c r="E249" s="439" t="s">
        <v>67</v>
      </c>
      <c r="F249" s="439"/>
      <c r="G249" s="4" t="s">
        <v>68</v>
      </c>
      <c r="H249" s="56">
        <v>8.5000000000000006E-2</v>
      </c>
      <c r="I249" s="32"/>
      <c r="J249" s="26"/>
      <c r="K249" s="15"/>
    </row>
    <row r="250" spans="2:12" s="2" customFormat="1" ht="12.75" customHeight="1" x14ac:dyDescent="0.25">
      <c r="B250" s="3" t="s">
        <v>9</v>
      </c>
      <c r="C250" s="5" t="s">
        <v>10</v>
      </c>
      <c r="D250" s="3" t="s">
        <v>11</v>
      </c>
      <c r="E250" s="5" t="s">
        <v>12</v>
      </c>
      <c r="F250" s="3" t="s">
        <v>13</v>
      </c>
      <c r="G250" s="5" t="s">
        <v>14</v>
      </c>
      <c r="H250" s="48" t="s">
        <v>15</v>
      </c>
      <c r="I250" s="33" t="s">
        <v>16</v>
      </c>
      <c r="J250" s="17"/>
      <c r="K250" s="15"/>
    </row>
    <row r="251" spans="2:12" s="2" customFormat="1" ht="12.75" customHeight="1" x14ac:dyDescent="0.25">
      <c r="B251" s="2" t="s">
        <v>27</v>
      </c>
      <c r="C251" s="6">
        <v>22930</v>
      </c>
      <c r="D251" s="6">
        <v>6500</v>
      </c>
      <c r="E251" s="6">
        <f t="shared" ref="E251:E263" si="58">$C251*8.33%</f>
        <v>1910.069</v>
      </c>
      <c r="F251" s="6">
        <v>541</v>
      </c>
      <c r="G251" s="15">
        <f>$G$14+$G$33+$G$53+$G$73+$G$93+$G$112+$G$131+$G$150+$G$169+$G$188+$G$207+$G$227+$G$246</f>
        <v>147037.86170418805</v>
      </c>
      <c r="H251" s="46">
        <f t="shared" ref="H251:H263" si="59">E251-F251</f>
        <v>1369.069</v>
      </c>
      <c r="I251" s="31"/>
      <c r="J251" s="16"/>
      <c r="K251" s="15">
        <f>(G251)*($H$249/12)</f>
        <v>1041.518187071332</v>
      </c>
    </row>
    <row r="252" spans="2:12" s="2" customFormat="1" ht="12.75" customHeight="1" x14ac:dyDescent="0.25">
      <c r="B252" s="2" t="s">
        <v>28</v>
      </c>
      <c r="C252" s="6">
        <v>22930</v>
      </c>
      <c r="D252" s="6">
        <v>6500</v>
      </c>
      <c r="E252" s="6">
        <f t="shared" si="58"/>
        <v>1910.069</v>
      </c>
      <c r="F252" s="6">
        <v>541</v>
      </c>
      <c r="G252" s="15">
        <f t="shared" ref="G252:G263" si="60">$G251+$H251</f>
        <v>148406.93070418804</v>
      </c>
      <c r="H252" s="46">
        <f t="shared" si="59"/>
        <v>1369.069</v>
      </c>
      <c r="I252" s="31"/>
      <c r="J252" s="16"/>
      <c r="K252" s="15">
        <f t="shared" ref="K252:K263" si="61">(G252)*($H$249/12)</f>
        <v>1051.2157591546654</v>
      </c>
    </row>
    <row r="253" spans="2:12" s="2" customFormat="1" ht="12.75" customHeight="1" x14ac:dyDescent="0.25">
      <c r="B253" s="2" t="s">
        <v>29</v>
      </c>
      <c r="C253" s="6">
        <v>22930</v>
      </c>
      <c r="D253" s="6">
        <v>6500</v>
      </c>
      <c r="E253" s="6">
        <f t="shared" si="58"/>
        <v>1910.069</v>
      </c>
      <c r="F253" s="6">
        <v>541</v>
      </c>
      <c r="G253" s="15">
        <f t="shared" si="60"/>
        <v>149775.99970418803</v>
      </c>
      <c r="H253" s="46">
        <f t="shared" si="59"/>
        <v>1369.069</v>
      </c>
      <c r="I253" s="31"/>
      <c r="J253" s="16"/>
      <c r="K253" s="15">
        <f t="shared" si="61"/>
        <v>1060.9133312379986</v>
      </c>
    </row>
    <row r="254" spans="2:12" s="2" customFormat="1" ht="12.75" customHeight="1" x14ac:dyDescent="0.25">
      <c r="B254" s="2" t="s">
        <v>119</v>
      </c>
      <c r="C254" s="6">
        <v>2514</v>
      </c>
      <c r="D254" s="6">
        <v>6500</v>
      </c>
      <c r="E254" s="6">
        <f t="shared" si="58"/>
        <v>209.4162</v>
      </c>
      <c r="F254" s="6">
        <v>0</v>
      </c>
      <c r="G254" s="15">
        <f t="shared" si="60"/>
        <v>151145.06870418802</v>
      </c>
      <c r="H254" s="46">
        <f t="shared" si="59"/>
        <v>209.4162</v>
      </c>
      <c r="I254" s="31"/>
      <c r="J254" s="16"/>
      <c r="K254" s="15">
        <f t="shared" si="61"/>
        <v>1070.6109033213318</v>
      </c>
    </row>
    <row r="255" spans="2:12" s="2" customFormat="1" ht="12.75" customHeight="1" x14ac:dyDescent="0.25">
      <c r="B255" s="2" t="s">
        <v>30</v>
      </c>
      <c r="C255" s="6">
        <v>23996</v>
      </c>
      <c r="D255" s="6">
        <v>6500</v>
      </c>
      <c r="E255" s="6">
        <f t="shared" si="58"/>
        <v>1998.8668</v>
      </c>
      <c r="F255" s="6">
        <v>541</v>
      </c>
      <c r="G255" s="15">
        <f t="shared" si="60"/>
        <v>151354.48490418802</v>
      </c>
      <c r="H255" s="46">
        <f t="shared" si="59"/>
        <v>1457.8668</v>
      </c>
      <c r="I255" s="31"/>
      <c r="J255" s="16"/>
      <c r="K255" s="15">
        <f t="shared" si="61"/>
        <v>1072.094268071332</v>
      </c>
    </row>
    <row r="256" spans="2:12" s="2" customFormat="1" ht="12.75" customHeight="1" x14ac:dyDescent="0.25">
      <c r="B256" s="2" t="s">
        <v>31</v>
      </c>
      <c r="C256" s="6">
        <v>23996</v>
      </c>
      <c r="D256" s="6">
        <v>6500</v>
      </c>
      <c r="E256" s="6">
        <f t="shared" si="58"/>
        <v>1998.8668</v>
      </c>
      <c r="F256" s="6">
        <v>541</v>
      </c>
      <c r="G256" s="15">
        <f t="shared" si="60"/>
        <v>152812.35170418801</v>
      </c>
      <c r="H256" s="46">
        <f t="shared" si="59"/>
        <v>1457.8668</v>
      </c>
      <c r="I256" s="31"/>
      <c r="J256" s="16"/>
      <c r="K256" s="15">
        <f t="shared" si="61"/>
        <v>1082.4208245713319</v>
      </c>
      <c r="L256" s="2" t="s">
        <v>54</v>
      </c>
    </row>
    <row r="257" spans="1:11" s="2" customFormat="1" ht="12.75" customHeight="1" x14ac:dyDescent="0.25">
      <c r="B257" s="2" t="s">
        <v>32</v>
      </c>
      <c r="C257" s="6">
        <v>23996</v>
      </c>
      <c r="D257" s="6">
        <v>6500</v>
      </c>
      <c r="E257" s="6">
        <f t="shared" si="58"/>
        <v>1998.8668</v>
      </c>
      <c r="F257" s="6">
        <v>541</v>
      </c>
      <c r="G257" s="15">
        <f t="shared" si="60"/>
        <v>154270.218504188</v>
      </c>
      <c r="H257" s="46">
        <f t="shared" si="59"/>
        <v>1457.8668</v>
      </c>
      <c r="I257" s="31"/>
      <c r="J257" s="16"/>
      <c r="K257" s="15">
        <f t="shared" si="61"/>
        <v>1092.7473810713318</v>
      </c>
    </row>
    <row r="258" spans="1:11" s="2" customFormat="1" ht="12.75" customHeight="1" x14ac:dyDescent="0.25">
      <c r="B258" s="2" t="s">
        <v>33</v>
      </c>
      <c r="C258" s="6">
        <v>23996</v>
      </c>
      <c r="D258" s="6">
        <v>6500</v>
      </c>
      <c r="E258" s="6">
        <f t="shared" si="58"/>
        <v>1998.8668</v>
      </c>
      <c r="F258" s="6">
        <v>541</v>
      </c>
      <c r="G258" s="15">
        <f t="shared" si="60"/>
        <v>155728.08530418799</v>
      </c>
      <c r="H258" s="46">
        <f t="shared" si="59"/>
        <v>1457.8668</v>
      </c>
      <c r="I258" s="31"/>
      <c r="J258" s="16"/>
      <c r="K258" s="15">
        <f t="shared" si="61"/>
        <v>1103.0739375713317</v>
      </c>
    </row>
    <row r="259" spans="1:11" s="2" customFormat="1" ht="12.75" customHeight="1" x14ac:dyDescent="0.25">
      <c r="B259" s="2" t="s">
        <v>17</v>
      </c>
      <c r="C259" s="6">
        <v>23996</v>
      </c>
      <c r="D259" s="6">
        <v>6500</v>
      </c>
      <c r="E259" s="6">
        <f t="shared" si="58"/>
        <v>1998.8668</v>
      </c>
      <c r="F259" s="6">
        <v>541</v>
      </c>
      <c r="G259" s="15">
        <f t="shared" si="60"/>
        <v>157185.95210418798</v>
      </c>
      <c r="H259" s="46">
        <f t="shared" si="59"/>
        <v>1457.8668</v>
      </c>
      <c r="I259" s="31"/>
      <c r="J259" s="16"/>
      <c r="K259" s="15">
        <f t="shared" si="61"/>
        <v>1113.4004940713317</v>
      </c>
    </row>
    <row r="260" spans="1:11" s="2" customFormat="1" ht="12.75" customHeight="1" x14ac:dyDescent="0.25">
      <c r="B260" s="2" t="s">
        <v>18</v>
      </c>
      <c r="C260" s="6">
        <v>25063</v>
      </c>
      <c r="D260" s="6">
        <v>6500</v>
      </c>
      <c r="E260" s="6">
        <f t="shared" si="58"/>
        <v>2087.7478999999998</v>
      </c>
      <c r="F260" s="6">
        <v>541</v>
      </c>
      <c r="G260" s="15">
        <f t="shared" si="60"/>
        <v>158643.81890418797</v>
      </c>
      <c r="H260" s="46">
        <f t="shared" si="59"/>
        <v>1546.7478999999998</v>
      </c>
      <c r="I260" s="31"/>
      <c r="J260" s="16"/>
      <c r="K260" s="15">
        <f t="shared" si="61"/>
        <v>1123.7270505713316</v>
      </c>
    </row>
    <row r="261" spans="1:11" s="2" customFormat="1" ht="12.75" customHeight="1" x14ac:dyDescent="0.25">
      <c r="B261" s="2" t="s">
        <v>19</v>
      </c>
      <c r="C261" s="6">
        <v>25063</v>
      </c>
      <c r="D261" s="6">
        <v>6500</v>
      </c>
      <c r="E261" s="6">
        <f t="shared" si="58"/>
        <v>2087.7478999999998</v>
      </c>
      <c r="F261" s="6">
        <v>541</v>
      </c>
      <c r="G261" s="15">
        <f t="shared" si="60"/>
        <v>160190.56680418795</v>
      </c>
      <c r="H261" s="46">
        <f t="shared" si="59"/>
        <v>1546.7478999999998</v>
      </c>
      <c r="I261" s="31"/>
      <c r="J261" s="16"/>
      <c r="K261" s="15">
        <f t="shared" si="61"/>
        <v>1134.6831815296648</v>
      </c>
    </row>
    <row r="262" spans="1:11" s="2" customFormat="1" ht="12.75" customHeight="1" x14ac:dyDescent="0.25">
      <c r="B262" s="2" t="s">
        <v>20</v>
      </c>
      <c r="C262" s="6">
        <v>25645</v>
      </c>
      <c r="D262" s="6">
        <v>6500</v>
      </c>
      <c r="E262" s="6">
        <f t="shared" si="58"/>
        <v>2136.2285000000002</v>
      </c>
      <c r="F262" s="6">
        <v>541</v>
      </c>
      <c r="G262" s="15">
        <f t="shared" si="60"/>
        <v>161737.31470418794</v>
      </c>
      <c r="H262" s="46">
        <f t="shared" si="59"/>
        <v>1595.2285000000002</v>
      </c>
      <c r="K262" s="15">
        <f t="shared" si="61"/>
        <v>1145.639312487998</v>
      </c>
    </row>
    <row r="263" spans="1:11" s="2" customFormat="1" ht="12.75" customHeight="1" x14ac:dyDescent="0.25">
      <c r="B263" s="2" t="s">
        <v>21</v>
      </c>
      <c r="C263" s="6">
        <v>25645</v>
      </c>
      <c r="D263" s="6">
        <v>6500</v>
      </c>
      <c r="E263" s="6">
        <f t="shared" si="58"/>
        <v>2136.2285000000002</v>
      </c>
      <c r="F263" s="6">
        <v>541</v>
      </c>
      <c r="G263" s="15">
        <f t="shared" si="60"/>
        <v>163332.54320418794</v>
      </c>
      <c r="H263" s="46">
        <f t="shared" si="59"/>
        <v>1595.2285000000002</v>
      </c>
      <c r="K263" s="15">
        <f t="shared" si="61"/>
        <v>1156.9388476963313</v>
      </c>
    </row>
    <row r="264" spans="1:11" s="2" customFormat="1" ht="12.75" customHeight="1" x14ac:dyDescent="0.25">
      <c r="B264" s="7" t="s">
        <v>22</v>
      </c>
      <c r="C264" s="8">
        <f>SUM(C251:C263)</f>
        <v>292700</v>
      </c>
      <c r="D264" s="9" t="s">
        <v>23</v>
      </c>
      <c r="E264" s="8">
        <f>SUM(E251:E263)</f>
        <v>24381.91</v>
      </c>
      <c r="F264" s="8">
        <f>SUM(F251:F263)</f>
        <v>6492</v>
      </c>
      <c r="G264" s="30">
        <f>SUM(G251:G263)</f>
        <v>2011621.1969544443</v>
      </c>
      <c r="H264" s="30">
        <f>SUM(H251:H263)</f>
        <v>17889.91</v>
      </c>
      <c r="I264" s="38">
        <f>H249/12</f>
        <v>7.0833333333333338E-3</v>
      </c>
      <c r="J264" s="23"/>
      <c r="K264" s="30">
        <f>SUM(K251:K263)</f>
        <v>14248.983478427312</v>
      </c>
    </row>
    <row r="265" spans="1:11" s="2" customFormat="1" ht="12.75" customHeight="1" x14ac:dyDescent="0.25">
      <c r="G265" s="15"/>
      <c r="H265" s="15"/>
      <c r="I265" s="31"/>
      <c r="J265" s="16"/>
      <c r="K265" s="15"/>
    </row>
    <row r="266" spans="1:11" s="2" customFormat="1" ht="12.75" customHeight="1" x14ac:dyDescent="0.25">
      <c r="B266" s="2" t="s">
        <v>24</v>
      </c>
      <c r="C266" s="10">
        <f>G264*I264</f>
        <v>14248.983478427315</v>
      </c>
      <c r="F266" s="2" t="s">
        <v>25</v>
      </c>
      <c r="G266" s="73">
        <f>$C266+$H264</f>
        <v>32138.893478427315</v>
      </c>
      <c r="H266" s="15"/>
      <c r="I266" s="15">
        <f>SUM($I$14,$G$33,$G$53,$G$73,$G$93,$G$112,$G$131,$G$150,$G$169,$G$188,$G$207,$G$227,$G$246,$G$266)</f>
        <v>179176.75518261536</v>
      </c>
      <c r="J266" s="143" t="str">
        <f>IF($K264=$C266,"Intt OK","Intt CHECK IT")</f>
        <v>Intt OK</v>
      </c>
      <c r="K266" s="15"/>
    </row>
    <row r="267" spans="1:11" s="1" customFormat="1" ht="12.75" customHeight="1" x14ac:dyDescent="0.25">
      <c r="H267" s="53"/>
      <c r="I267" s="135" t="str">
        <f>IF($I266=$G271,"OK","CHECK IT")</f>
        <v>OK</v>
      </c>
      <c r="J267" s="16"/>
      <c r="K267" s="28"/>
    </row>
    <row r="268" spans="1:11" s="1" customFormat="1" ht="12.75" customHeight="1" x14ac:dyDescent="0.25">
      <c r="A268" s="2"/>
      <c r="B268" s="438" t="s">
        <v>2</v>
      </c>
      <c r="C268" s="438"/>
      <c r="D268" s="438"/>
      <c r="E268" s="438" t="s">
        <v>3</v>
      </c>
      <c r="F268" s="438"/>
      <c r="G268" s="3" t="s">
        <v>4</v>
      </c>
      <c r="H268" s="136" t="s">
        <v>49</v>
      </c>
      <c r="I268" s="31"/>
      <c r="J268" s="2"/>
      <c r="K268" s="28"/>
    </row>
    <row r="269" spans="1:11" s="1" customFormat="1" ht="12.75" customHeight="1" x14ac:dyDescent="0.25">
      <c r="A269" s="2"/>
      <c r="B269" s="439" t="s">
        <v>66</v>
      </c>
      <c r="C269" s="439"/>
      <c r="D269" s="439"/>
      <c r="E269" s="439" t="s">
        <v>67</v>
      </c>
      <c r="F269" s="439"/>
      <c r="G269" s="4" t="s">
        <v>68</v>
      </c>
      <c r="H269" s="52" t="s">
        <v>45</v>
      </c>
      <c r="I269" s="45"/>
      <c r="J269" s="2"/>
      <c r="K269" s="28"/>
    </row>
    <row r="270" spans="1:11" s="1" customFormat="1" ht="12.75" customHeight="1" x14ac:dyDescent="0.25">
      <c r="A270" s="2"/>
      <c r="B270" s="3" t="s">
        <v>9</v>
      </c>
      <c r="C270" s="5" t="s">
        <v>10</v>
      </c>
      <c r="D270" s="3" t="s">
        <v>11</v>
      </c>
      <c r="E270" s="5" t="s">
        <v>12</v>
      </c>
      <c r="F270" s="3" t="s">
        <v>13</v>
      </c>
      <c r="G270" s="5" t="s">
        <v>14</v>
      </c>
      <c r="H270" s="48" t="s">
        <v>15</v>
      </c>
      <c r="I270" s="3" t="s">
        <v>16</v>
      </c>
      <c r="J270" s="2"/>
      <c r="K270" s="28"/>
    </row>
    <row r="271" spans="1:11" s="1" customFormat="1" ht="12.75" customHeight="1" x14ac:dyDescent="0.25">
      <c r="A271" s="2"/>
      <c r="B271" s="2" t="s">
        <v>27</v>
      </c>
      <c r="C271" s="6">
        <v>26736</v>
      </c>
      <c r="D271" s="6">
        <v>6500</v>
      </c>
      <c r="E271" s="6">
        <f t="shared" ref="E271:E283" si="62">$C271*8.33%</f>
        <v>2227.1088</v>
      </c>
      <c r="F271" s="6">
        <v>541</v>
      </c>
      <c r="G271" s="15">
        <f>$G$14+$G$33+$G$53+$G$73+$G$93+$G$112+$G$131+$G$150+$G$169+$G$188+$G$207+$G$227+$G$246+$G$266</f>
        <v>179176.75518261536</v>
      </c>
      <c r="H271" s="46">
        <f t="shared" ref="H271:H283" si="63">E271-F271</f>
        <v>1686.1088</v>
      </c>
      <c r="I271" s="31"/>
      <c r="J271" s="16"/>
      <c r="K271" s="15">
        <f>(G271)*($H$269/12)</f>
        <v>1269.1686825435256</v>
      </c>
    </row>
    <row r="272" spans="1:11" s="1" customFormat="1" ht="12.75" customHeight="1" x14ac:dyDescent="0.25">
      <c r="A272" s="2"/>
      <c r="B272" s="2" t="s">
        <v>28</v>
      </c>
      <c r="C272" s="6">
        <v>33512</v>
      </c>
      <c r="D272" s="6">
        <v>6500</v>
      </c>
      <c r="E272" s="6">
        <f t="shared" si="62"/>
        <v>2791.5495999999998</v>
      </c>
      <c r="F272" s="6">
        <v>541</v>
      </c>
      <c r="G272" s="15">
        <f t="shared" ref="G272:G283" si="64">$G271+$H271</f>
        <v>180862.86398261535</v>
      </c>
      <c r="H272" s="46">
        <f t="shared" si="63"/>
        <v>2250.5495999999998</v>
      </c>
      <c r="I272" s="31"/>
      <c r="J272" s="16"/>
      <c r="K272" s="15">
        <f t="shared" ref="K272:K283" si="65">(G272)*($H$269/12)</f>
        <v>1281.1119532101923</v>
      </c>
    </row>
    <row r="273" spans="1:11" s="1" customFormat="1" ht="12.75" customHeight="1" x14ac:dyDescent="0.25">
      <c r="A273" s="2"/>
      <c r="B273" s="2" t="s">
        <v>119</v>
      </c>
      <c r="C273" s="6">
        <v>24581</v>
      </c>
      <c r="D273" s="6">
        <v>6500</v>
      </c>
      <c r="E273" s="6">
        <f t="shared" si="62"/>
        <v>2047.5972999999999</v>
      </c>
      <c r="F273" s="6">
        <v>0</v>
      </c>
      <c r="G273" s="15">
        <f t="shared" si="64"/>
        <v>183113.41358261535</v>
      </c>
      <c r="H273" s="46">
        <f t="shared" si="63"/>
        <v>2047.5972999999999</v>
      </c>
      <c r="I273" s="31"/>
      <c r="J273" s="16"/>
      <c r="K273" s="15">
        <f t="shared" ref="K273" si="66">(G273)*($H$269/12)</f>
        <v>1297.0533462101921</v>
      </c>
    </row>
    <row r="274" spans="1:11" s="1" customFormat="1" ht="12.75" customHeight="1" x14ac:dyDescent="0.25">
      <c r="A274" s="2"/>
      <c r="B274" s="2" t="s">
        <v>29</v>
      </c>
      <c r="C274" s="6">
        <v>33512</v>
      </c>
      <c r="D274" s="6">
        <v>6500</v>
      </c>
      <c r="E274" s="6">
        <f t="shared" si="62"/>
        <v>2791.5495999999998</v>
      </c>
      <c r="F274" s="6">
        <v>541</v>
      </c>
      <c r="G274" s="15">
        <f t="shared" si="64"/>
        <v>185161.01088261534</v>
      </c>
      <c r="H274" s="46">
        <f t="shared" si="63"/>
        <v>2250.5495999999998</v>
      </c>
      <c r="I274" s="31"/>
      <c r="J274" s="16"/>
      <c r="K274" s="15">
        <f t="shared" si="65"/>
        <v>1311.5571604185254</v>
      </c>
    </row>
    <row r="275" spans="1:11" s="1" customFormat="1" ht="12.75" customHeight="1" x14ac:dyDescent="0.25">
      <c r="A275" s="2"/>
      <c r="B275" s="2" t="s">
        <v>30</v>
      </c>
      <c r="C275" s="6">
        <v>33512</v>
      </c>
      <c r="D275" s="6">
        <v>6500</v>
      </c>
      <c r="E275" s="6">
        <f t="shared" si="62"/>
        <v>2791.5495999999998</v>
      </c>
      <c r="F275" s="6">
        <v>541</v>
      </c>
      <c r="G275" s="15">
        <f t="shared" si="64"/>
        <v>187411.56048261534</v>
      </c>
      <c r="H275" s="46">
        <f t="shared" si="63"/>
        <v>2250.5495999999998</v>
      </c>
      <c r="I275" s="31"/>
      <c r="J275" s="16"/>
      <c r="K275" s="15">
        <f t="shared" si="65"/>
        <v>1327.4985534185255</v>
      </c>
    </row>
    <row r="276" spans="1:11" s="1" customFormat="1" ht="12.75" customHeight="1" x14ac:dyDescent="0.25">
      <c r="A276" s="2"/>
      <c r="B276" s="2" t="s">
        <v>31</v>
      </c>
      <c r="C276" s="6">
        <v>34522</v>
      </c>
      <c r="D276" s="6">
        <v>6500</v>
      </c>
      <c r="E276" s="6">
        <f t="shared" si="62"/>
        <v>2875.6826000000001</v>
      </c>
      <c r="F276" s="6">
        <v>541</v>
      </c>
      <c r="G276" s="15">
        <f t="shared" si="64"/>
        <v>189662.11008261534</v>
      </c>
      <c r="H276" s="46">
        <f t="shared" si="63"/>
        <v>2334.6826000000001</v>
      </c>
      <c r="I276" s="31"/>
      <c r="J276" s="16"/>
      <c r="K276" s="15">
        <f t="shared" si="65"/>
        <v>1343.4399464185253</v>
      </c>
    </row>
    <row r="277" spans="1:11" s="1" customFormat="1" ht="12.75" customHeight="1" x14ac:dyDescent="0.25">
      <c r="A277" s="2"/>
      <c r="B277" s="2" t="s">
        <v>32</v>
      </c>
      <c r="C277" s="6">
        <v>34522</v>
      </c>
      <c r="D277" s="6">
        <v>6500</v>
      </c>
      <c r="E277" s="6">
        <f t="shared" si="62"/>
        <v>2875.6826000000001</v>
      </c>
      <c r="F277" s="6">
        <v>541</v>
      </c>
      <c r="G277" s="15">
        <f t="shared" si="64"/>
        <v>191996.79268261534</v>
      </c>
      <c r="H277" s="46">
        <f t="shared" si="63"/>
        <v>2334.6826000000001</v>
      </c>
      <c r="I277" s="31"/>
      <c r="J277" s="16"/>
      <c r="K277" s="15">
        <f t="shared" si="65"/>
        <v>1359.9772815018587</v>
      </c>
    </row>
    <row r="278" spans="1:11" s="1" customFormat="1" ht="12.75" customHeight="1" x14ac:dyDescent="0.25">
      <c r="A278" s="2"/>
      <c r="B278" s="2" t="s">
        <v>33</v>
      </c>
      <c r="C278" s="6">
        <v>34522</v>
      </c>
      <c r="D278" s="6">
        <v>6500</v>
      </c>
      <c r="E278" s="6">
        <f t="shared" si="62"/>
        <v>2875.6826000000001</v>
      </c>
      <c r="F278" s="6">
        <v>541</v>
      </c>
      <c r="G278" s="15">
        <f t="shared" si="64"/>
        <v>194331.47528261534</v>
      </c>
      <c r="H278" s="46">
        <f t="shared" si="63"/>
        <v>2334.6826000000001</v>
      </c>
      <c r="I278" s="31"/>
      <c r="J278" s="16"/>
      <c r="K278" s="15">
        <f t="shared" si="65"/>
        <v>1376.514616585192</v>
      </c>
    </row>
    <row r="279" spans="1:11" s="1" customFormat="1" ht="12.75" customHeight="1" x14ac:dyDescent="0.25">
      <c r="A279" s="2"/>
      <c r="B279" s="2" t="s">
        <v>17</v>
      </c>
      <c r="C279" s="6">
        <v>34522</v>
      </c>
      <c r="D279" s="6">
        <v>6500</v>
      </c>
      <c r="E279" s="6">
        <f t="shared" si="62"/>
        <v>2875.6826000000001</v>
      </c>
      <c r="F279" s="6">
        <v>541</v>
      </c>
      <c r="G279" s="15">
        <f t="shared" si="64"/>
        <v>196666.15788261534</v>
      </c>
      <c r="H279" s="46">
        <f t="shared" si="63"/>
        <v>2334.6826000000001</v>
      </c>
      <c r="I279" s="31"/>
      <c r="J279" s="16"/>
      <c r="K279" s="15">
        <f t="shared" si="65"/>
        <v>1393.0519516685254</v>
      </c>
    </row>
    <row r="280" spans="1:11" s="1" customFormat="1" ht="12.75" customHeight="1" x14ac:dyDescent="0.25">
      <c r="A280" s="2"/>
      <c r="B280" s="2" t="s">
        <v>18</v>
      </c>
      <c r="C280" s="6">
        <v>34522</v>
      </c>
      <c r="D280" s="6">
        <v>6500</v>
      </c>
      <c r="E280" s="6">
        <f t="shared" si="62"/>
        <v>2875.6826000000001</v>
      </c>
      <c r="F280" s="6">
        <v>541</v>
      </c>
      <c r="G280" s="15">
        <f t="shared" si="64"/>
        <v>199000.84048261534</v>
      </c>
      <c r="H280" s="46">
        <f t="shared" si="63"/>
        <v>2334.6826000000001</v>
      </c>
      <c r="I280" s="31"/>
      <c r="J280" s="16"/>
      <c r="K280" s="15">
        <f t="shared" si="65"/>
        <v>1409.5892867518587</v>
      </c>
    </row>
    <row r="281" spans="1:11" s="1" customFormat="1" ht="12.75" customHeight="1" x14ac:dyDescent="0.25">
      <c r="A281" s="2"/>
      <c r="B281" s="2" t="s">
        <v>19</v>
      </c>
      <c r="C281" s="6">
        <v>36307</v>
      </c>
      <c r="D281" s="6">
        <v>6500</v>
      </c>
      <c r="E281" s="6">
        <f t="shared" si="62"/>
        <v>3024.3730999999998</v>
      </c>
      <c r="F281" s="6">
        <v>541</v>
      </c>
      <c r="G281" s="15">
        <f t="shared" si="64"/>
        <v>201335.52308261534</v>
      </c>
      <c r="H281" s="46">
        <f t="shared" si="63"/>
        <v>2483.3730999999998</v>
      </c>
      <c r="I281" s="31"/>
      <c r="J281" s="16"/>
      <c r="K281" s="15">
        <f t="shared" si="65"/>
        <v>1426.1266218351921</v>
      </c>
    </row>
    <row r="282" spans="1:11" s="1" customFormat="1" ht="12.75" customHeight="1" x14ac:dyDescent="0.25">
      <c r="A282" s="2"/>
      <c r="B282" s="2" t="s">
        <v>20</v>
      </c>
      <c r="C282" s="6">
        <v>36307</v>
      </c>
      <c r="D282" s="6">
        <v>6500</v>
      </c>
      <c r="E282" s="6">
        <f t="shared" si="62"/>
        <v>3024.3730999999998</v>
      </c>
      <c r="F282" s="6">
        <v>541</v>
      </c>
      <c r="G282" s="15">
        <f t="shared" si="64"/>
        <v>203818.89618261534</v>
      </c>
      <c r="H282" s="46">
        <f t="shared" si="63"/>
        <v>2483.3730999999998</v>
      </c>
      <c r="I282" s="31"/>
      <c r="J282" s="16"/>
      <c r="K282" s="15">
        <f t="shared" si="65"/>
        <v>1443.7171812935255</v>
      </c>
    </row>
    <row r="283" spans="1:11" s="1" customFormat="1" ht="12.75" customHeight="1" x14ac:dyDescent="0.25">
      <c r="A283" s="2"/>
      <c r="B283" s="2" t="s">
        <v>21</v>
      </c>
      <c r="C283" s="6">
        <v>36307</v>
      </c>
      <c r="D283" s="6">
        <v>6500</v>
      </c>
      <c r="E283" s="6">
        <f t="shared" si="62"/>
        <v>3024.3730999999998</v>
      </c>
      <c r="F283" s="6">
        <v>541</v>
      </c>
      <c r="G283" s="15">
        <f t="shared" si="64"/>
        <v>206302.26928261534</v>
      </c>
      <c r="H283" s="46">
        <f t="shared" si="63"/>
        <v>2483.3730999999998</v>
      </c>
      <c r="I283" s="41"/>
      <c r="J283" s="16"/>
      <c r="K283" s="15">
        <f t="shared" si="65"/>
        <v>1461.3077407518588</v>
      </c>
    </row>
    <row r="284" spans="1:11" s="1" customFormat="1" ht="12.75" customHeight="1" x14ac:dyDescent="0.25">
      <c r="A284" s="2"/>
      <c r="B284" s="7" t="s">
        <v>22</v>
      </c>
      <c r="C284" s="8">
        <f>SUM(C271:C283)</f>
        <v>433384</v>
      </c>
      <c r="D284" s="9" t="s">
        <v>23</v>
      </c>
      <c r="E284" s="8">
        <f>SUM(E271:E283)</f>
        <v>36100.887199999997</v>
      </c>
      <c r="F284" s="8">
        <f>SUM(F271:F283)</f>
        <v>6492</v>
      </c>
      <c r="G284" s="30">
        <f>SUM(G271:G283)</f>
        <v>2498839.6690739994</v>
      </c>
      <c r="H284" s="30">
        <f>SUM(H271:H283)</f>
        <v>29608.887200000001</v>
      </c>
      <c r="I284" s="38">
        <f>H269/12</f>
        <v>7.0833333333333338E-3</v>
      </c>
      <c r="J284" s="23"/>
      <c r="K284" s="30">
        <f>SUM(K271:K283)</f>
        <v>17700.114322607496</v>
      </c>
    </row>
    <row r="285" spans="1:11" s="1" customFormat="1" ht="12.75" customHeight="1" x14ac:dyDescent="0.25">
      <c r="A285" s="2"/>
      <c r="B285" s="2"/>
      <c r="C285" s="2"/>
      <c r="D285" s="2"/>
      <c r="E285" s="2"/>
      <c r="F285" s="2"/>
      <c r="G285" s="15"/>
      <c r="H285" s="15"/>
      <c r="I285" s="31"/>
      <c r="J285" s="16"/>
      <c r="K285" s="15"/>
    </row>
    <row r="286" spans="1:11" s="1" customFormat="1" ht="12.75" customHeight="1" x14ac:dyDescent="0.25">
      <c r="A286" s="2"/>
      <c r="B286" s="2" t="s">
        <v>24</v>
      </c>
      <c r="C286" s="10">
        <f>G284*I284</f>
        <v>17700.114322607496</v>
      </c>
      <c r="D286" s="2"/>
      <c r="E286" s="2"/>
      <c r="F286" s="2" t="s">
        <v>25</v>
      </c>
      <c r="G286" s="73">
        <f>$C286+$H284</f>
        <v>47309.001522607497</v>
      </c>
      <c r="H286" s="15"/>
      <c r="I286" s="15">
        <f>SUM($I$14,$G$33,$G$53,$G$73,$G$93,$G$112,$G$131,$G$150,$G$169,$G$188,$G$207,$G$227,$G$246,$G$266,$G$286)</f>
        <v>226485.75670522286</v>
      </c>
      <c r="J286" s="143" t="str">
        <f>IF($K284=$C286,"Intt OK","Intt CHECK IT")</f>
        <v>Intt OK</v>
      </c>
      <c r="K286" s="15"/>
    </row>
    <row r="287" spans="1:11" s="1" customFormat="1" ht="12.75" customHeight="1" x14ac:dyDescent="0.25">
      <c r="H287" s="53"/>
      <c r="I287" s="135" t="str">
        <f>IF($I286=$G291,"OK","CHECK IT")</f>
        <v>OK</v>
      </c>
      <c r="J287" s="2"/>
      <c r="K287" s="28"/>
    </row>
    <row r="288" spans="1:11" s="1" customFormat="1" ht="12.75" customHeight="1" x14ac:dyDescent="0.25">
      <c r="A288" s="2"/>
      <c r="B288" s="438" t="s">
        <v>2</v>
      </c>
      <c r="C288" s="438"/>
      <c r="D288" s="438"/>
      <c r="E288" s="438" t="s">
        <v>3</v>
      </c>
      <c r="F288" s="438"/>
      <c r="G288" s="3" t="s">
        <v>4</v>
      </c>
      <c r="H288" s="136" t="s">
        <v>50</v>
      </c>
      <c r="I288" s="38"/>
      <c r="J288" s="2"/>
      <c r="K288" s="28"/>
    </row>
    <row r="289" spans="1:11" s="1" customFormat="1" ht="12.75" customHeight="1" x14ac:dyDescent="0.25">
      <c r="A289" s="2"/>
      <c r="B289" s="439" t="s">
        <v>66</v>
      </c>
      <c r="C289" s="439"/>
      <c r="D289" s="439"/>
      <c r="E289" s="439" t="s">
        <v>67</v>
      </c>
      <c r="F289" s="439"/>
      <c r="G289" s="4" t="s">
        <v>68</v>
      </c>
      <c r="H289" s="52" t="s">
        <v>40</v>
      </c>
      <c r="I289" s="45"/>
      <c r="J289" s="2"/>
      <c r="K289" s="28"/>
    </row>
    <row r="290" spans="1:11" s="1" customFormat="1" ht="12.75" customHeight="1" x14ac:dyDescent="0.25">
      <c r="A290" s="2"/>
      <c r="B290" s="3" t="s">
        <v>9</v>
      </c>
      <c r="C290" s="5" t="s">
        <v>10</v>
      </c>
      <c r="D290" s="3" t="s">
        <v>11</v>
      </c>
      <c r="E290" s="5" t="s">
        <v>12</v>
      </c>
      <c r="F290" s="3" t="s">
        <v>13</v>
      </c>
      <c r="G290" s="5" t="s">
        <v>14</v>
      </c>
      <c r="H290" s="48" t="s">
        <v>15</v>
      </c>
      <c r="I290" s="3" t="s">
        <v>16</v>
      </c>
      <c r="J290" s="2"/>
      <c r="K290" s="28"/>
    </row>
    <row r="291" spans="1:11" s="1" customFormat="1" ht="12.75" customHeight="1" x14ac:dyDescent="0.25">
      <c r="A291" s="2"/>
      <c r="B291" s="2" t="s">
        <v>27</v>
      </c>
      <c r="C291" s="6">
        <v>36307</v>
      </c>
      <c r="D291" s="6">
        <v>6500</v>
      </c>
      <c r="E291" s="6">
        <f t="shared" ref="E291:E303" si="67">$C291*8.33%</f>
        <v>3024.3730999999998</v>
      </c>
      <c r="F291" s="6">
        <v>541</v>
      </c>
      <c r="G291" s="15">
        <f>$G$14+$G$33+$G$53+$G$73+$G$93+$G$112+$G$131+$G$150+$G$169+$G$188+$G$207+$G$227+$G$246+$G$266+$G$286</f>
        <v>226485.75670522286</v>
      </c>
      <c r="H291" s="46">
        <f t="shared" ref="H291:H303" si="68">E291-F291</f>
        <v>2483.3730999999998</v>
      </c>
      <c r="I291" s="31"/>
      <c r="J291" s="16"/>
      <c r="K291" s="15">
        <f>(G291)*($H$289/12)</f>
        <v>1793.0122405830143</v>
      </c>
    </row>
    <row r="292" spans="1:11" s="1" customFormat="1" ht="12.75" customHeight="1" x14ac:dyDescent="0.25">
      <c r="A292" s="2"/>
      <c r="B292" s="2" t="s">
        <v>119</v>
      </c>
      <c r="C292" s="6">
        <v>24581</v>
      </c>
      <c r="D292" s="6">
        <v>6500</v>
      </c>
      <c r="E292" s="6">
        <f t="shared" si="67"/>
        <v>2047.5972999999999</v>
      </c>
      <c r="F292" s="6">
        <v>0</v>
      </c>
      <c r="G292" s="15">
        <f t="shared" ref="G292:G303" si="69">$G291+$H291</f>
        <v>228969.12980522285</v>
      </c>
      <c r="H292" s="46">
        <f t="shared" si="68"/>
        <v>2047.5972999999999</v>
      </c>
      <c r="I292" s="31"/>
      <c r="J292" s="16"/>
      <c r="K292" s="15">
        <f>(G292)*($H$289/12)</f>
        <v>1812.6722776246811</v>
      </c>
    </row>
    <row r="293" spans="1:11" s="1" customFormat="1" ht="12.75" customHeight="1" x14ac:dyDescent="0.25">
      <c r="A293" s="2"/>
      <c r="B293" s="2" t="s">
        <v>28</v>
      </c>
      <c r="C293" s="6">
        <v>37795</v>
      </c>
      <c r="D293" s="6">
        <v>6500</v>
      </c>
      <c r="E293" s="6">
        <f t="shared" si="67"/>
        <v>3148.3235</v>
      </c>
      <c r="F293" s="6">
        <v>541</v>
      </c>
      <c r="G293" s="15">
        <f t="shared" si="69"/>
        <v>231016.72710522285</v>
      </c>
      <c r="H293" s="46">
        <f t="shared" si="68"/>
        <v>2607.3235</v>
      </c>
      <c r="I293" s="31"/>
      <c r="J293" s="16"/>
      <c r="K293" s="15">
        <f t="shared" ref="K293:K303" si="70">(G293)*($H$289/12)</f>
        <v>1828.8824229163477</v>
      </c>
    </row>
    <row r="294" spans="1:11" s="1" customFormat="1" ht="12.75" customHeight="1" x14ac:dyDescent="0.25">
      <c r="A294" s="2"/>
      <c r="B294" s="2" t="s">
        <v>29</v>
      </c>
      <c r="C294" s="6">
        <v>37795</v>
      </c>
      <c r="D294" s="6">
        <v>6500</v>
      </c>
      <c r="E294" s="6">
        <f t="shared" si="67"/>
        <v>3148.3235</v>
      </c>
      <c r="F294" s="6">
        <v>541</v>
      </c>
      <c r="G294" s="15">
        <f t="shared" si="69"/>
        <v>233624.05060522284</v>
      </c>
      <c r="H294" s="46">
        <f t="shared" si="68"/>
        <v>2607.3235</v>
      </c>
      <c r="I294" s="31"/>
      <c r="J294" s="16"/>
      <c r="K294" s="15">
        <f t="shared" si="70"/>
        <v>1849.5237339580144</v>
      </c>
    </row>
    <row r="295" spans="1:11" s="1" customFormat="1" ht="12.75" customHeight="1" x14ac:dyDescent="0.25">
      <c r="A295" s="2"/>
      <c r="B295" s="2" t="s">
        <v>30</v>
      </c>
      <c r="C295" s="6">
        <v>37795</v>
      </c>
      <c r="D295" s="6">
        <v>6500</v>
      </c>
      <c r="E295" s="6">
        <f t="shared" si="67"/>
        <v>3148.3235</v>
      </c>
      <c r="F295" s="6">
        <v>541</v>
      </c>
      <c r="G295" s="15">
        <f t="shared" si="69"/>
        <v>236231.37410522284</v>
      </c>
      <c r="H295" s="46">
        <f t="shared" si="68"/>
        <v>2607.3235</v>
      </c>
      <c r="I295" s="31"/>
      <c r="J295" s="16"/>
      <c r="K295" s="15">
        <f t="shared" si="70"/>
        <v>1870.165044999681</v>
      </c>
    </row>
    <row r="296" spans="1:11" s="1" customFormat="1" ht="12.75" customHeight="1" x14ac:dyDescent="0.25">
      <c r="A296" s="2"/>
      <c r="B296" s="2" t="s">
        <v>31</v>
      </c>
      <c r="C296" s="6">
        <v>38938</v>
      </c>
      <c r="D296" s="6">
        <v>6500</v>
      </c>
      <c r="E296" s="6">
        <f t="shared" si="67"/>
        <v>3243.5353999999998</v>
      </c>
      <c r="F296" s="6">
        <v>541</v>
      </c>
      <c r="G296" s="15">
        <f t="shared" si="69"/>
        <v>238838.69760522284</v>
      </c>
      <c r="H296" s="46">
        <f t="shared" si="68"/>
        <v>2702.5353999999998</v>
      </c>
      <c r="I296" s="31"/>
      <c r="J296" s="16"/>
      <c r="K296" s="15">
        <f t="shared" si="70"/>
        <v>1890.8063560413477</v>
      </c>
    </row>
    <row r="297" spans="1:11" s="1" customFormat="1" ht="12.75" customHeight="1" x14ac:dyDescent="0.25">
      <c r="A297" s="2"/>
      <c r="B297" s="2" t="s">
        <v>32</v>
      </c>
      <c r="C297" s="6">
        <v>38938</v>
      </c>
      <c r="D297" s="6">
        <v>6500</v>
      </c>
      <c r="E297" s="6">
        <f t="shared" si="67"/>
        <v>3243.5353999999998</v>
      </c>
      <c r="F297" s="6">
        <v>541</v>
      </c>
      <c r="G297" s="15">
        <f t="shared" si="69"/>
        <v>241541.23300522284</v>
      </c>
      <c r="H297" s="46">
        <f t="shared" si="68"/>
        <v>2702.5353999999998</v>
      </c>
      <c r="I297" s="31"/>
      <c r="J297" s="16"/>
      <c r="K297" s="15">
        <f t="shared" si="70"/>
        <v>1912.2014279580142</v>
      </c>
    </row>
    <row r="298" spans="1:11" s="1" customFormat="1" ht="12.75" customHeight="1" x14ac:dyDescent="0.25">
      <c r="A298" s="2"/>
      <c r="B298" s="2" t="s">
        <v>33</v>
      </c>
      <c r="C298" s="6">
        <v>38938</v>
      </c>
      <c r="D298" s="6">
        <v>6500</v>
      </c>
      <c r="E298" s="6">
        <f t="shared" si="67"/>
        <v>3243.5353999999998</v>
      </c>
      <c r="F298" s="6">
        <v>541</v>
      </c>
      <c r="G298" s="15">
        <f t="shared" si="69"/>
        <v>244243.76840522283</v>
      </c>
      <c r="H298" s="46">
        <f t="shared" si="68"/>
        <v>2702.5353999999998</v>
      </c>
      <c r="I298" s="31"/>
      <c r="J298" s="16"/>
      <c r="K298" s="15">
        <f t="shared" si="70"/>
        <v>1933.5964998746808</v>
      </c>
    </row>
    <row r="299" spans="1:11" s="1" customFormat="1" ht="12.75" customHeight="1" x14ac:dyDescent="0.25">
      <c r="A299" s="2"/>
      <c r="B299" s="2" t="s">
        <v>17</v>
      </c>
      <c r="C299" s="6">
        <v>38938</v>
      </c>
      <c r="D299" s="6">
        <v>6500</v>
      </c>
      <c r="E299" s="6">
        <f t="shared" si="67"/>
        <v>3243.5353999999998</v>
      </c>
      <c r="F299" s="6">
        <v>541</v>
      </c>
      <c r="G299" s="15">
        <f t="shared" si="69"/>
        <v>246946.30380522282</v>
      </c>
      <c r="H299" s="46">
        <f t="shared" si="68"/>
        <v>2702.5353999999998</v>
      </c>
      <c r="I299" s="31"/>
      <c r="J299" s="16"/>
      <c r="K299" s="15">
        <f t="shared" si="70"/>
        <v>1954.9915717913475</v>
      </c>
    </row>
    <row r="300" spans="1:11" s="1" customFormat="1" ht="12.75" customHeight="1" x14ac:dyDescent="0.25">
      <c r="A300" s="2"/>
      <c r="B300" s="2" t="s">
        <v>18</v>
      </c>
      <c r="C300" s="6">
        <v>38938</v>
      </c>
      <c r="D300" s="6">
        <v>6500</v>
      </c>
      <c r="E300" s="6">
        <f t="shared" si="67"/>
        <v>3243.5353999999998</v>
      </c>
      <c r="F300" s="6">
        <v>541</v>
      </c>
      <c r="G300" s="15">
        <f t="shared" si="69"/>
        <v>249648.83920522282</v>
      </c>
      <c r="H300" s="46">
        <f t="shared" si="68"/>
        <v>2702.5353999999998</v>
      </c>
      <c r="I300" s="31"/>
      <c r="J300" s="16"/>
      <c r="K300" s="15">
        <f t="shared" si="70"/>
        <v>1976.3866437080142</v>
      </c>
    </row>
    <row r="301" spans="1:11" s="1" customFormat="1" ht="12.75" customHeight="1" x14ac:dyDescent="0.25">
      <c r="A301" s="2"/>
      <c r="B301" s="2" t="s">
        <v>19</v>
      </c>
      <c r="C301" s="6">
        <v>41391</v>
      </c>
      <c r="D301" s="6">
        <v>6500</v>
      </c>
      <c r="E301" s="6">
        <f t="shared" si="67"/>
        <v>3447.8703</v>
      </c>
      <c r="F301" s="6">
        <v>541</v>
      </c>
      <c r="G301" s="15">
        <f t="shared" si="69"/>
        <v>252351.37460522281</v>
      </c>
      <c r="H301" s="46">
        <f t="shared" si="68"/>
        <v>2906.8703</v>
      </c>
      <c r="I301" s="31"/>
      <c r="J301" s="16"/>
      <c r="K301" s="15">
        <f t="shared" si="70"/>
        <v>1997.7817156246808</v>
      </c>
    </row>
    <row r="302" spans="1:11" s="1" customFormat="1" ht="12.75" customHeight="1" x14ac:dyDescent="0.25">
      <c r="A302" s="2"/>
      <c r="B302" s="2" t="s">
        <v>20</v>
      </c>
      <c r="C302" s="6">
        <v>41391</v>
      </c>
      <c r="D302" s="6">
        <v>6500</v>
      </c>
      <c r="E302" s="6">
        <f t="shared" si="67"/>
        <v>3447.8703</v>
      </c>
      <c r="F302" s="6">
        <v>541</v>
      </c>
      <c r="G302" s="15">
        <f t="shared" si="69"/>
        <v>255258.24490522282</v>
      </c>
      <c r="H302" s="46">
        <f t="shared" si="68"/>
        <v>2906.8703</v>
      </c>
      <c r="I302" s="41"/>
      <c r="J302" s="16"/>
      <c r="K302" s="15">
        <f t="shared" si="70"/>
        <v>2020.7944388330141</v>
      </c>
    </row>
    <row r="303" spans="1:11" s="1" customFormat="1" ht="12.75" customHeight="1" x14ac:dyDescent="0.25">
      <c r="A303" s="2"/>
      <c r="B303" s="2" t="s">
        <v>21</v>
      </c>
      <c r="C303" s="6">
        <v>41391</v>
      </c>
      <c r="D303" s="6">
        <v>6500</v>
      </c>
      <c r="E303" s="6">
        <f t="shared" si="67"/>
        <v>3447.8703</v>
      </c>
      <c r="F303" s="6">
        <v>541</v>
      </c>
      <c r="G303" s="15">
        <f t="shared" si="69"/>
        <v>258165.11520522283</v>
      </c>
      <c r="H303" s="46">
        <f t="shared" si="68"/>
        <v>2906.8703</v>
      </c>
      <c r="I303" s="41"/>
      <c r="J303" s="16"/>
      <c r="K303" s="15">
        <f t="shared" si="70"/>
        <v>2043.8071620413475</v>
      </c>
    </row>
    <row r="304" spans="1:11" s="1" customFormat="1" ht="12.75" customHeight="1" x14ac:dyDescent="0.25">
      <c r="A304" s="2"/>
      <c r="B304" s="7" t="s">
        <v>22</v>
      </c>
      <c r="C304" s="8">
        <f>SUM(C291:C303)</f>
        <v>493136</v>
      </c>
      <c r="D304" s="9" t="s">
        <v>23</v>
      </c>
      <c r="E304" s="8">
        <f>SUM(E291:E303)</f>
        <v>41078.228800000012</v>
      </c>
      <c r="F304" s="8">
        <f>SUM(F291:F303)</f>
        <v>6492</v>
      </c>
      <c r="G304" s="30">
        <f>SUM(G291:G303)</f>
        <v>3143320.6150678964</v>
      </c>
      <c r="H304" s="30">
        <f>SUM(H291:H303)</f>
        <v>34586.228800000004</v>
      </c>
      <c r="I304" s="38">
        <f>H289/12</f>
        <v>7.9166666666666673E-3</v>
      </c>
      <c r="J304" s="23"/>
      <c r="K304" s="30">
        <f>SUM(K291:K303)</f>
        <v>24884.621535954186</v>
      </c>
    </row>
    <row r="305" spans="1:11" s="1" customFormat="1" ht="12.75" customHeight="1" x14ac:dyDescent="0.25">
      <c r="A305" s="2"/>
      <c r="B305" s="2"/>
      <c r="C305" s="2"/>
      <c r="D305" s="2"/>
      <c r="E305" s="2"/>
      <c r="F305" s="2"/>
      <c r="G305" s="15"/>
      <c r="H305" s="15"/>
      <c r="I305" s="31"/>
      <c r="J305" s="16"/>
      <c r="K305" s="15"/>
    </row>
    <row r="306" spans="1:11" s="1" customFormat="1" ht="12.75" customHeight="1" x14ac:dyDescent="0.25">
      <c r="A306" s="2"/>
      <c r="B306" s="2" t="s">
        <v>24</v>
      </c>
      <c r="C306" s="10">
        <f>G304*I304</f>
        <v>24884.621535954182</v>
      </c>
      <c r="D306" s="2"/>
      <c r="E306" s="2"/>
      <c r="F306" s="2" t="s">
        <v>25</v>
      </c>
      <c r="G306" s="73">
        <f>$C306+$H304</f>
        <v>59470.850335954186</v>
      </c>
      <c r="H306" s="15"/>
      <c r="I306" s="15">
        <f>SUM($I$14,$G$33,$G$53,$G$73,$G$93,$G$112,$G$131,$G$150,$G$169,$G$188,$G$207,$G$227,$G$246,$G$266,$G$286,$G$306)</f>
        <v>285956.60704117705</v>
      </c>
      <c r="J306" s="143" t="str">
        <f>IF($K304=$C306,"Intt OK","Intt CHECK IT")</f>
        <v>Intt OK</v>
      </c>
      <c r="K306" s="15"/>
    </row>
    <row r="307" spans="1:11" s="1" customFormat="1" ht="12.75" customHeight="1" x14ac:dyDescent="0.25">
      <c r="H307" s="53"/>
      <c r="I307" s="135" t="str">
        <f>IF($I306=$G311,"OK","CHECK IT")</f>
        <v>OK</v>
      </c>
      <c r="J307" s="2"/>
      <c r="K307" s="28"/>
    </row>
    <row r="308" spans="1:11" s="1" customFormat="1" ht="12.75" customHeight="1" x14ac:dyDescent="0.25">
      <c r="A308" s="2"/>
      <c r="B308" s="438" t="s">
        <v>2</v>
      </c>
      <c r="C308" s="438"/>
      <c r="D308" s="438"/>
      <c r="E308" s="438" t="s">
        <v>3</v>
      </c>
      <c r="F308" s="438"/>
      <c r="G308" s="3" t="s">
        <v>4</v>
      </c>
      <c r="H308" s="136" t="s">
        <v>51</v>
      </c>
      <c r="I308" s="31"/>
      <c r="J308" s="2"/>
      <c r="K308" s="28"/>
    </row>
    <row r="309" spans="1:11" s="1" customFormat="1" ht="12.75" customHeight="1" x14ac:dyDescent="0.25">
      <c r="A309" s="2"/>
      <c r="B309" s="439" t="s">
        <v>66</v>
      </c>
      <c r="C309" s="439"/>
      <c r="D309" s="439"/>
      <c r="E309" s="439" t="s">
        <v>67</v>
      </c>
      <c r="F309" s="439"/>
      <c r="G309" s="4" t="s">
        <v>68</v>
      </c>
      <c r="H309" s="52" t="s">
        <v>52</v>
      </c>
      <c r="I309" s="45"/>
      <c r="J309" s="2"/>
      <c r="K309" s="28"/>
    </row>
    <row r="310" spans="1:11" s="1" customFormat="1" ht="12.75" customHeight="1" x14ac:dyDescent="0.25">
      <c r="A310" s="2"/>
      <c r="B310" s="3" t="s">
        <v>9</v>
      </c>
      <c r="C310" s="5" t="s">
        <v>10</v>
      </c>
      <c r="D310" s="3" t="s">
        <v>11</v>
      </c>
      <c r="E310" s="5" t="s">
        <v>12</v>
      </c>
      <c r="F310" s="3" t="s">
        <v>13</v>
      </c>
      <c r="G310" s="5" t="s">
        <v>14</v>
      </c>
      <c r="H310" s="48" t="s">
        <v>15</v>
      </c>
      <c r="I310" s="3" t="s">
        <v>16</v>
      </c>
      <c r="J310" s="2"/>
      <c r="K310" s="28"/>
    </row>
    <row r="311" spans="1:11" s="1" customFormat="1" ht="12.75" customHeight="1" x14ac:dyDescent="0.25">
      <c r="A311" s="2"/>
      <c r="B311" s="2" t="s">
        <v>27</v>
      </c>
      <c r="C311" s="6">
        <v>41391</v>
      </c>
      <c r="D311" s="6">
        <v>6500</v>
      </c>
      <c r="E311" s="6">
        <f t="shared" ref="E311:E322" si="71">$C311*8.33%</f>
        <v>3447.8703</v>
      </c>
      <c r="F311" s="6">
        <v>541</v>
      </c>
      <c r="G311" s="15">
        <f>$G$14+$G$33+$G$53+$G$73+$G$93+$G$112+$G$131+$G$150+$G$169+$G$188+$G$207+$G$227+$G$246+$G$266+$G$286+$G$306</f>
        <v>285956.60704117705</v>
      </c>
      <c r="H311" s="46">
        <f t="shared" ref="H311:H322" si="72">E311-F311</f>
        <v>2906.8703</v>
      </c>
      <c r="I311" s="31"/>
      <c r="J311" s="16"/>
      <c r="K311" s="15">
        <f>(G311)*($H$309/12)</f>
        <v>1965.9516734080921</v>
      </c>
    </row>
    <row r="312" spans="1:11" s="1" customFormat="1" ht="12.75" customHeight="1" x14ac:dyDescent="0.25">
      <c r="A312" s="2"/>
      <c r="B312" s="2" t="s">
        <v>28</v>
      </c>
      <c r="C312" s="6">
        <v>65972</v>
      </c>
      <c r="D312" s="6">
        <v>6500</v>
      </c>
      <c r="E312" s="6">
        <f t="shared" si="71"/>
        <v>5495.4675999999999</v>
      </c>
      <c r="F312" s="6">
        <v>541</v>
      </c>
      <c r="G312" s="15">
        <f t="shared" ref="G312" si="73">$G311+$H311</f>
        <v>288863.47734117706</v>
      </c>
      <c r="H312" s="46">
        <f t="shared" si="72"/>
        <v>4954.4675999999999</v>
      </c>
      <c r="I312" s="31"/>
      <c r="J312" s="16"/>
      <c r="K312" s="15">
        <f t="shared" ref="K312:K322" si="74">(G312)*($H$309/12)</f>
        <v>1985.9364067205922</v>
      </c>
    </row>
    <row r="313" spans="1:11" s="1" customFormat="1" ht="12.75" customHeight="1" x14ac:dyDescent="0.25">
      <c r="A313" s="2"/>
      <c r="B313" s="2" t="s">
        <v>29</v>
      </c>
      <c r="C313" s="6">
        <v>41391</v>
      </c>
      <c r="D313" s="6">
        <v>6500</v>
      </c>
      <c r="E313" s="6">
        <f t="shared" si="71"/>
        <v>3447.8703</v>
      </c>
      <c r="F313" s="6">
        <v>541</v>
      </c>
      <c r="G313" s="15">
        <f t="shared" ref="G313:G322" si="75">$G312+$H312</f>
        <v>293817.94494117703</v>
      </c>
      <c r="H313" s="46">
        <f t="shared" si="72"/>
        <v>2906.8703</v>
      </c>
      <c r="I313" s="31"/>
      <c r="J313" s="16"/>
      <c r="K313" s="15">
        <f t="shared" si="74"/>
        <v>2019.998371470592</v>
      </c>
    </row>
    <row r="314" spans="1:11" s="1" customFormat="1" ht="12.75" customHeight="1" x14ac:dyDescent="0.25">
      <c r="A314" s="2"/>
      <c r="B314" s="2" t="s">
        <v>30</v>
      </c>
      <c r="C314" s="6">
        <v>41391</v>
      </c>
      <c r="D314" s="6">
        <v>6500</v>
      </c>
      <c r="E314" s="6">
        <f t="shared" si="71"/>
        <v>3447.8703</v>
      </c>
      <c r="F314" s="6">
        <v>541</v>
      </c>
      <c r="G314" s="15">
        <f t="shared" si="75"/>
        <v>296724.81524117704</v>
      </c>
      <c r="H314" s="46">
        <f t="shared" si="72"/>
        <v>2906.8703</v>
      </c>
      <c r="I314" s="31"/>
      <c r="J314" s="16"/>
      <c r="K314" s="15">
        <f t="shared" si="74"/>
        <v>2039.9831047830921</v>
      </c>
    </row>
    <row r="315" spans="1:11" s="1" customFormat="1" ht="12.75" customHeight="1" x14ac:dyDescent="0.25">
      <c r="A315" s="2"/>
      <c r="B315" s="2" t="s">
        <v>31</v>
      </c>
      <c r="C315" s="6">
        <v>42633</v>
      </c>
      <c r="D315" s="6">
        <v>6500</v>
      </c>
      <c r="E315" s="6">
        <f t="shared" si="71"/>
        <v>3551.3289</v>
      </c>
      <c r="F315" s="6">
        <v>541</v>
      </c>
      <c r="G315" s="15">
        <f t="shared" si="75"/>
        <v>299631.68554117705</v>
      </c>
      <c r="H315" s="46">
        <f t="shared" si="72"/>
        <v>3010.3289</v>
      </c>
      <c r="I315" s="31"/>
      <c r="J315" s="16"/>
      <c r="K315" s="15">
        <f t="shared" si="74"/>
        <v>2059.9678380955925</v>
      </c>
    </row>
    <row r="316" spans="1:11" s="1" customFormat="1" ht="12.75" customHeight="1" x14ac:dyDescent="0.25">
      <c r="A316" s="2"/>
      <c r="B316" s="2" t="s">
        <v>32</v>
      </c>
      <c r="C316" s="6">
        <v>42633</v>
      </c>
      <c r="D316" s="6">
        <v>6500</v>
      </c>
      <c r="E316" s="6">
        <f t="shared" si="71"/>
        <v>3551.3289</v>
      </c>
      <c r="F316" s="6">
        <v>541</v>
      </c>
      <c r="G316" s="15">
        <f t="shared" si="75"/>
        <v>302642.01444117707</v>
      </c>
      <c r="H316" s="46">
        <f t="shared" si="72"/>
        <v>3010.3289</v>
      </c>
      <c r="I316" s="31"/>
      <c r="J316" s="16"/>
      <c r="K316" s="15">
        <f t="shared" si="74"/>
        <v>2080.6638492830925</v>
      </c>
    </row>
    <row r="317" spans="1:11" s="1" customFormat="1" ht="12.75" customHeight="1" x14ac:dyDescent="0.25">
      <c r="A317" s="2"/>
      <c r="B317" s="2" t="s">
        <v>33</v>
      </c>
      <c r="C317" s="6">
        <v>42633</v>
      </c>
      <c r="D317" s="6">
        <v>6500</v>
      </c>
      <c r="E317" s="6">
        <f t="shared" si="71"/>
        <v>3551.3289</v>
      </c>
      <c r="F317" s="6">
        <v>541</v>
      </c>
      <c r="G317" s="15">
        <f t="shared" si="75"/>
        <v>305652.3433411771</v>
      </c>
      <c r="H317" s="46">
        <f t="shared" si="72"/>
        <v>3010.3289</v>
      </c>
      <c r="I317" s="31"/>
      <c r="J317" s="16"/>
      <c r="K317" s="15">
        <f t="shared" si="74"/>
        <v>2101.3598604705926</v>
      </c>
    </row>
    <row r="318" spans="1:11" s="1" customFormat="1" ht="12.75" customHeight="1" x14ac:dyDescent="0.25">
      <c r="A318" s="2"/>
      <c r="B318" s="2" t="s">
        <v>17</v>
      </c>
      <c r="C318" s="6">
        <v>42633</v>
      </c>
      <c r="D318" s="6">
        <v>6500</v>
      </c>
      <c r="E318" s="6">
        <f t="shared" si="71"/>
        <v>3551.3289</v>
      </c>
      <c r="F318" s="6">
        <v>541</v>
      </c>
      <c r="G318" s="15">
        <f t="shared" si="75"/>
        <v>308662.67224117712</v>
      </c>
      <c r="H318" s="46">
        <f t="shared" si="72"/>
        <v>3010.3289</v>
      </c>
      <c r="I318" s="31"/>
      <c r="J318" s="16"/>
      <c r="K318" s="15">
        <f t="shared" si="74"/>
        <v>2122.0558716580927</v>
      </c>
    </row>
    <row r="319" spans="1:11" s="1" customFormat="1" ht="12.75" customHeight="1" x14ac:dyDescent="0.25">
      <c r="A319" s="2"/>
      <c r="B319" s="2" t="s">
        <v>18</v>
      </c>
      <c r="C319" s="6">
        <v>42633</v>
      </c>
      <c r="D319" s="6">
        <v>6500</v>
      </c>
      <c r="E319" s="6">
        <f t="shared" si="71"/>
        <v>3551.3289</v>
      </c>
      <c r="F319" s="6">
        <v>541</v>
      </c>
      <c r="G319" s="15">
        <f t="shared" si="75"/>
        <v>311673.00114117714</v>
      </c>
      <c r="H319" s="46">
        <f t="shared" si="72"/>
        <v>3010.3289</v>
      </c>
      <c r="I319" s="31"/>
      <c r="J319" s="16"/>
      <c r="K319" s="15">
        <f t="shared" si="74"/>
        <v>2142.7518828455927</v>
      </c>
    </row>
    <row r="320" spans="1:11" s="1" customFormat="1" ht="12.75" customHeight="1" x14ac:dyDescent="0.25">
      <c r="A320" s="2"/>
      <c r="B320" s="2" t="s">
        <v>19</v>
      </c>
      <c r="C320" s="6">
        <v>42633</v>
      </c>
      <c r="D320" s="6">
        <v>6500</v>
      </c>
      <c r="E320" s="6">
        <f t="shared" si="71"/>
        <v>3551.3289</v>
      </c>
      <c r="F320" s="6">
        <v>541</v>
      </c>
      <c r="G320" s="15">
        <f t="shared" si="75"/>
        <v>314683.33004117716</v>
      </c>
      <c r="H320" s="46">
        <f t="shared" si="72"/>
        <v>3010.3289</v>
      </c>
      <c r="I320" s="31"/>
      <c r="J320" s="16"/>
      <c r="K320" s="15">
        <f t="shared" si="74"/>
        <v>2163.4478940330932</v>
      </c>
    </row>
    <row r="321" spans="1:12" s="1" customFormat="1" ht="12.75" customHeight="1" x14ac:dyDescent="0.25">
      <c r="A321" s="2"/>
      <c r="B321" s="2" t="s">
        <v>20</v>
      </c>
      <c r="C321" s="6">
        <v>45791</v>
      </c>
      <c r="D321" s="6">
        <v>6500</v>
      </c>
      <c r="E321" s="6">
        <f t="shared" si="71"/>
        <v>3814.3903</v>
      </c>
      <c r="F321" s="6">
        <v>541</v>
      </c>
      <c r="G321" s="15">
        <f t="shared" si="75"/>
        <v>317693.65894117719</v>
      </c>
      <c r="H321" s="46">
        <f t="shared" si="72"/>
        <v>3273.3903</v>
      </c>
      <c r="I321" s="31"/>
      <c r="J321" s="16"/>
      <c r="K321" s="15">
        <f t="shared" si="74"/>
        <v>2184.1439052205933</v>
      </c>
    </row>
    <row r="322" spans="1:12" s="1" customFormat="1" ht="12.75" customHeight="1" x14ac:dyDescent="0.25">
      <c r="A322" s="2"/>
      <c r="B322" s="2" t="s">
        <v>21</v>
      </c>
      <c r="C322" s="6">
        <v>45791</v>
      </c>
      <c r="D322" s="6">
        <v>6500</v>
      </c>
      <c r="E322" s="6">
        <f t="shared" si="71"/>
        <v>3814.3903</v>
      </c>
      <c r="F322" s="6">
        <v>541</v>
      </c>
      <c r="G322" s="15">
        <f t="shared" si="75"/>
        <v>320967.04924117721</v>
      </c>
      <c r="H322" s="46">
        <f t="shared" si="72"/>
        <v>3273.3903</v>
      </c>
      <c r="I322" s="41"/>
      <c r="J322" s="16"/>
      <c r="K322" s="15">
        <f t="shared" si="74"/>
        <v>2206.6484635330935</v>
      </c>
    </row>
    <row r="323" spans="1:12" s="1" customFormat="1" ht="12.75" customHeight="1" x14ac:dyDescent="0.25">
      <c r="A323" s="2"/>
      <c r="B323" s="7" t="s">
        <v>22</v>
      </c>
      <c r="C323" s="8">
        <f>SUM(C311:C322)</f>
        <v>537525</v>
      </c>
      <c r="D323" s="9" t="s">
        <v>23</v>
      </c>
      <c r="E323" s="8">
        <f>SUM(E311:E322)</f>
        <v>44775.832499999997</v>
      </c>
      <c r="F323" s="8">
        <f>SUM(F311:F322)</f>
        <v>6492</v>
      </c>
      <c r="G323" s="30">
        <f>SUM(G311:G322)</f>
        <v>3646968.5994941248</v>
      </c>
      <c r="H323" s="30">
        <f>SUM(H311:H322)</f>
        <v>38283.832500000004</v>
      </c>
      <c r="I323" s="38">
        <f>H309/12</f>
        <v>6.875E-3</v>
      </c>
      <c r="J323" s="23"/>
      <c r="K323" s="30">
        <f>SUM(K311:K322)</f>
        <v>25072.909121522109</v>
      </c>
    </row>
    <row r="324" spans="1:12" s="1" customFormat="1" ht="12.75" customHeight="1" x14ac:dyDescent="0.25">
      <c r="A324" s="2"/>
      <c r="B324" s="2"/>
      <c r="C324" s="2"/>
      <c r="D324" s="2"/>
      <c r="E324" s="2"/>
      <c r="F324" s="2"/>
      <c r="G324" s="15"/>
      <c r="H324" s="15"/>
      <c r="I324" s="31"/>
      <c r="J324" s="16"/>
      <c r="K324" s="15"/>
    </row>
    <row r="325" spans="1:12" s="1" customFormat="1" ht="12.75" customHeight="1" x14ac:dyDescent="0.25">
      <c r="A325" s="2"/>
      <c r="B325" s="2" t="s">
        <v>24</v>
      </c>
      <c r="C325" s="10">
        <f>G323*I323</f>
        <v>25072.909121522109</v>
      </c>
      <c r="D325" s="2"/>
      <c r="E325" s="2"/>
      <c r="F325" s="2" t="s">
        <v>25</v>
      </c>
      <c r="G325" s="73">
        <f>$C325+$H323</f>
        <v>63356.741621522116</v>
      </c>
      <c r="H325" s="15"/>
      <c r="I325" s="15">
        <f>SUM($I$14,$G$33,$G$53,$G$73,$G$93,$G$112,$G$131,$G$150,$G$169,$G$188,$G$207,$G$227,$G$246,$G$266,$G$286,$G$306,$G$325)</f>
        <v>349313.34866269917</v>
      </c>
      <c r="J325" s="143" t="str">
        <f>IF($K323=$C325,"Intt OK","Intt CHECK IT")</f>
        <v>Intt OK</v>
      </c>
      <c r="K325" s="15"/>
    </row>
    <row r="326" spans="1:12" s="1" customFormat="1" ht="12.75" customHeight="1" x14ac:dyDescent="0.25">
      <c r="H326" s="53"/>
      <c r="I326" s="135" t="str">
        <f>IF($I325=$G330,"OK","CHECK IT")</f>
        <v>OK</v>
      </c>
      <c r="J326" s="2"/>
      <c r="K326" s="28"/>
    </row>
    <row r="327" spans="1:12" s="1" customFormat="1" ht="12.75" customHeight="1" x14ac:dyDescent="0.25">
      <c r="A327" s="2"/>
      <c r="B327" s="438" t="s">
        <v>2</v>
      </c>
      <c r="C327" s="438"/>
      <c r="D327" s="438"/>
      <c r="E327" s="438" t="s">
        <v>3</v>
      </c>
      <c r="F327" s="438"/>
      <c r="G327" s="3" t="s">
        <v>4</v>
      </c>
      <c r="H327" s="136" t="s">
        <v>53</v>
      </c>
      <c r="I327" s="31"/>
      <c r="J327" s="2"/>
      <c r="K327" s="28"/>
    </row>
    <row r="328" spans="1:12" s="1" customFormat="1" ht="12.75" customHeight="1" x14ac:dyDescent="0.25">
      <c r="A328" s="2"/>
      <c r="B328" s="439" t="s">
        <v>66</v>
      </c>
      <c r="C328" s="439"/>
      <c r="D328" s="439"/>
      <c r="E328" s="439" t="s">
        <v>67</v>
      </c>
      <c r="F328" s="439"/>
      <c r="G328" s="4" t="s">
        <v>68</v>
      </c>
      <c r="H328" s="52" t="s">
        <v>45</v>
      </c>
      <c r="I328" s="45"/>
      <c r="J328" s="2"/>
      <c r="K328" s="28"/>
    </row>
    <row r="329" spans="1:12" s="1" customFormat="1" ht="12.75" customHeight="1" x14ac:dyDescent="0.25">
      <c r="A329" s="2"/>
      <c r="B329" s="3" t="s">
        <v>9</v>
      </c>
      <c r="C329" s="5" t="s">
        <v>10</v>
      </c>
      <c r="D329" s="3" t="s">
        <v>11</v>
      </c>
      <c r="E329" s="5" t="s">
        <v>12</v>
      </c>
      <c r="F329" s="3" t="s">
        <v>13</v>
      </c>
      <c r="G329" s="5" t="s">
        <v>14</v>
      </c>
      <c r="H329" s="48" t="s">
        <v>15</v>
      </c>
      <c r="I329" s="3" t="s">
        <v>16</v>
      </c>
      <c r="J329" s="2"/>
      <c r="K329" s="28"/>
    </row>
    <row r="330" spans="1:12" s="1" customFormat="1" ht="12.75" customHeight="1" x14ac:dyDescent="0.25">
      <c r="A330" s="2"/>
      <c r="B330" s="2" t="s">
        <v>27</v>
      </c>
      <c r="C330" s="6">
        <v>45791</v>
      </c>
      <c r="D330" s="6">
        <v>6500</v>
      </c>
      <c r="E330" s="6">
        <f t="shared" ref="E330:E341" si="76">$C330*8.33%</f>
        <v>3814.3903</v>
      </c>
      <c r="F330" s="6">
        <v>541</v>
      </c>
      <c r="G330" s="15">
        <f>$G$14+$G$33+$G$53+$G$73+$G$93+$G$112+$G$131+$G$150+$G$169+$G$188+$G$207+$G$227+$G$246+$G$266+$G$286+$G$306+$G$325</f>
        <v>349313.34866269917</v>
      </c>
      <c r="H330" s="46">
        <f t="shared" ref="H330:H341" si="77">E330-F330</f>
        <v>3273.3903</v>
      </c>
      <c r="I330" s="31"/>
      <c r="J330" s="16"/>
      <c r="K330" s="15">
        <f>(G330)*($H$328/12)</f>
        <v>2474.302886360786</v>
      </c>
    </row>
    <row r="331" spans="1:12" s="1" customFormat="1" ht="12.75" customHeight="1" x14ac:dyDescent="0.25">
      <c r="A331" s="2"/>
      <c r="B331" s="2" t="s">
        <v>28</v>
      </c>
      <c r="C331" s="6">
        <v>45791</v>
      </c>
      <c r="D331" s="6">
        <v>6500</v>
      </c>
      <c r="E331" s="6">
        <f t="shared" si="76"/>
        <v>3814.3903</v>
      </c>
      <c r="F331" s="6">
        <v>541</v>
      </c>
      <c r="G331" s="15">
        <f t="shared" ref="G331:G341" si="78">$G330+$H330</f>
        <v>352586.73896269919</v>
      </c>
      <c r="H331" s="46">
        <f t="shared" si="77"/>
        <v>3273.3903</v>
      </c>
      <c r="I331" s="31"/>
      <c r="J331" s="16"/>
      <c r="K331" s="15">
        <f t="shared" ref="K331:K341" si="79">(G331)*($H$328/12)</f>
        <v>2497.4894009857862</v>
      </c>
    </row>
    <row r="332" spans="1:12" s="1" customFormat="1" ht="12.75" customHeight="1" x14ac:dyDescent="0.25">
      <c r="A332" s="2"/>
      <c r="B332" s="2" t="s">
        <v>29</v>
      </c>
      <c r="C332" s="6">
        <v>45791</v>
      </c>
      <c r="D332" s="6">
        <v>6500</v>
      </c>
      <c r="E332" s="6">
        <f t="shared" si="76"/>
        <v>3814.3903</v>
      </c>
      <c r="F332" s="6">
        <v>541</v>
      </c>
      <c r="G332" s="15">
        <f t="shared" si="78"/>
        <v>355860.12926269922</v>
      </c>
      <c r="H332" s="46">
        <f t="shared" si="77"/>
        <v>3273.3903</v>
      </c>
      <c r="I332" s="31"/>
      <c r="J332" s="16"/>
      <c r="K332" s="15">
        <f t="shared" si="79"/>
        <v>2520.6759156107864</v>
      </c>
    </row>
    <row r="333" spans="1:12" s="1" customFormat="1" ht="12.75" customHeight="1" x14ac:dyDescent="0.25">
      <c r="A333" s="2"/>
      <c r="B333" s="2" t="s">
        <v>30</v>
      </c>
      <c r="C333" s="6">
        <v>45791</v>
      </c>
      <c r="D333" s="6">
        <v>6500</v>
      </c>
      <c r="E333" s="6">
        <f t="shared" si="76"/>
        <v>3814.3903</v>
      </c>
      <c r="F333" s="6">
        <v>541</v>
      </c>
      <c r="G333" s="15">
        <f t="shared" si="78"/>
        <v>359133.51956269925</v>
      </c>
      <c r="H333" s="46">
        <f t="shared" si="77"/>
        <v>3273.3903</v>
      </c>
      <c r="I333" s="31"/>
      <c r="J333" s="16"/>
      <c r="K333" s="15">
        <f t="shared" si="79"/>
        <v>2543.8624302357866</v>
      </c>
    </row>
    <row r="334" spans="1:12" s="1" customFormat="1" ht="12.75" customHeight="1" x14ac:dyDescent="0.25">
      <c r="A334" s="2"/>
      <c r="B334" s="2" t="s">
        <v>31</v>
      </c>
      <c r="C334" s="6">
        <v>47168</v>
      </c>
      <c r="D334" s="6">
        <v>6500</v>
      </c>
      <c r="E334" s="6">
        <f t="shared" si="76"/>
        <v>3929.0944</v>
      </c>
      <c r="F334" s="6">
        <v>541</v>
      </c>
      <c r="G334" s="15">
        <f t="shared" si="78"/>
        <v>362406.90986269928</v>
      </c>
      <c r="H334" s="46">
        <f t="shared" si="77"/>
        <v>3388.0944</v>
      </c>
      <c r="I334" s="31"/>
      <c r="J334" s="16"/>
      <c r="K334" s="15">
        <f t="shared" si="79"/>
        <v>2567.0489448607868</v>
      </c>
      <c r="L334" s="1" t="s">
        <v>54</v>
      </c>
    </row>
    <row r="335" spans="1:12" s="1" customFormat="1" ht="12.75" customHeight="1" x14ac:dyDescent="0.25">
      <c r="A335" s="2"/>
      <c r="B335" s="2" t="s">
        <v>32</v>
      </c>
      <c r="C335" s="6">
        <v>47168</v>
      </c>
      <c r="D335" s="6">
        <v>6500</v>
      </c>
      <c r="E335" s="6">
        <f t="shared" si="76"/>
        <v>3929.0944</v>
      </c>
      <c r="F335" s="6">
        <v>541</v>
      </c>
      <c r="G335" s="15">
        <f t="shared" si="78"/>
        <v>365795.00426269928</v>
      </c>
      <c r="H335" s="46">
        <f t="shared" si="77"/>
        <v>3388.0944</v>
      </c>
      <c r="I335" s="31"/>
      <c r="J335" s="16"/>
      <c r="K335" s="15">
        <f t="shared" si="79"/>
        <v>2591.0479468607869</v>
      </c>
    </row>
    <row r="336" spans="1:12" s="1" customFormat="1" ht="12.75" customHeight="1" x14ac:dyDescent="0.25">
      <c r="A336" s="2"/>
      <c r="B336" s="2" t="s">
        <v>33</v>
      </c>
      <c r="C336" s="6">
        <v>47168</v>
      </c>
      <c r="D336" s="6">
        <v>6500</v>
      </c>
      <c r="E336" s="6">
        <f t="shared" si="76"/>
        <v>3929.0944</v>
      </c>
      <c r="F336" s="6">
        <v>541</v>
      </c>
      <c r="G336" s="15">
        <f t="shared" si="78"/>
        <v>369183.09866269928</v>
      </c>
      <c r="H336" s="46">
        <f t="shared" si="77"/>
        <v>3388.0944</v>
      </c>
      <c r="I336" s="31"/>
      <c r="J336" s="16"/>
      <c r="K336" s="15">
        <f t="shared" si="79"/>
        <v>2615.0469488607869</v>
      </c>
    </row>
    <row r="337" spans="1:11" s="1" customFormat="1" ht="12.75" customHeight="1" x14ac:dyDescent="0.25">
      <c r="A337" s="2"/>
      <c r="B337" s="2" t="s">
        <v>17</v>
      </c>
      <c r="C337" s="6">
        <v>47168</v>
      </c>
      <c r="D337" s="6">
        <v>6500</v>
      </c>
      <c r="E337" s="6">
        <f t="shared" si="76"/>
        <v>3929.0944</v>
      </c>
      <c r="F337" s="6">
        <v>541</v>
      </c>
      <c r="G337" s="15">
        <f t="shared" si="78"/>
        <v>372571.19306269928</v>
      </c>
      <c r="H337" s="46">
        <f t="shared" si="77"/>
        <v>3388.0944</v>
      </c>
      <c r="I337" s="31"/>
      <c r="J337" s="16"/>
      <c r="K337" s="15">
        <f t="shared" si="79"/>
        <v>2639.0459508607869</v>
      </c>
    </row>
    <row r="338" spans="1:11" s="1" customFormat="1" ht="12.75" customHeight="1" x14ac:dyDescent="0.25">
      <c r="A338" s="2"/>
      <c r="B338" s="2" t="s">
        <v>18</v>
      </c>
      <c r="C338" s="6">
        <v>47168</v>
      </c>
      <c r="D338" s="6">
        <v>6500</v>
      </c>
      <c r="E338" s="6">
        <f t="shared" si="76"/>
        <v>3929.0944</v>
      </c>
      <c r="F338" s="6">
        <v>541</v>
      </c>
      <c r="G338" s="15">
        <f t="shared" si="78"/>
        <v>375959.28746269929</v>
      </c>
      <c r="H338" s="46">
        <f t="shared" si="77"/>
        <v>3388.0944</v>
      </c>
      <c r="I338" s="31"/>
      <c r="J338" s="16"/>
      <c r="K338" s="15">
        <f t="shared" si="79"/>
        <v>2663.0449528607869</v>
      </c>
    </row>
    <row r="339" spans="1:11" s="1" customFormat="1" ht="12.75" customHeight="1" x14ac:dyDescent="0.25">
      <c r="A339" s="2"/>
      <c r="B339" s="2" t="s">
        <v>19</v>
      </c>
      <c r="C339" s="6">
        <v>47168</v>
      </c>
      <c r="D339" s="6">
        <v>6500</v>
      </c>
      <c r="E339" s="6">
        <f t="shared" si="76"/>
        <v>3929.0944</v>
      </c>
      <c r="F339" s="6">
        <v>541</v>
      </c>
      <c r="G339" s="15">
        <f t="shared" si="78"/>
        <v>379347.38186269929</v>
      </c>
      <c r="H339" s="46">
        <f t="shared" si="77"/>
        <v>3388.0944</v>
      </c>
      <c r="I339" s="31"/>
      <c r="J339" s="16"/>
      <c r="K339" s="15">
        <f t="shared" si="79"/>
        <v>2687.0439548607869</v>
      </c>
    </row>
    <row r="340" spans="1:11" s="1" customFormat="1" ht="12.75" customHeight="1" x14ac:dyDescent="0.25">
      <c r="A340" s="2"/>
      <c r="B340" s="2" t="s">
        <v>20</v>
      </c>
      <c r="C340" s="6">
        <v>49446</v>
      </c>
      <c r="D340" s="6">
        <v>6500</v>
      </c>
      <c r="E340" s="6">
        <f t="shared" si="76"/>
        <v>4118.8518000000004</v>
      </c>
      <c r="F340" s="6">
        <v>541</v>
      </c>
      <c r="G340" s="15">
        <f t="shared" si="78"/>
        <v>382735.47626269929</v>
      </c>
      <c r="H340" s="46">
        <f t="shared" si="77"/>
        <v>3577.8518000000004</v>
      </c>
      <c r="I340" s="31"/>
      <c r="J340" s="16"/>
      <c r="K340" s="15">
        <f t="shared" si="79"/>
        <v>2711.0429568607869</v>
      </c>
    </row>
    <row r="341" spans="1:11" s="1" customFormat="1" ht="12.75" customHeight="1" x14ac:dyDescent="0.25">
      <c r="A341" s="2"/>
      <c r="B341" s="2" t="s">
        <v>21</v>
      </c>
      <c r="C341" s="6">
        <v>49446</v>
      </c>
      <c r="D341" s="6">
        <v>6500</v>
      </c>
      <c r="E341" s="6">
        <f t="shared" si="76"/>
        <v>4118.8518000000004</v>
      </c>
      <c r="F341" s="6">
        <v>541</v>
      </c>
      <c r="G341" s="15">
        <f t="shared" si="78"/>
        <v>386313.32806269929</v>
      </c>
      <c r="H341" s="46">
        <f t="shared" si="77"/>
        <v>3577.8518000000004</v>
      </c>
      <c r="I341" s="31"/>
      <c r="J341" s="16"/>
      <c r="K341" s="15">
        <f t="shared" si="79"/>
        <v>2736.3860737774535</v>
      </c>
    </row>
    <row r="342" spans="1:11" s="1" customFormat="1" ht="12.75" customHeight="1" x14ac:dyDescent="0.25">
      <c r="A342" s="2"/>
      <c r="B342" s="7" t="s">
        <v>22</v>
      </c>
      <c r="C342" s="8">
        <f>SUM(C330:C341)</f>
        <v>565064</v>
      </c>
      <c r="D342" s="9" t="s">
        <v>23</v>
      </c>
      <c r="E342" s="8">
        <f>SUM(E330:E341)</f>
        <v>47069.831200000015</v>
      </c>
      <c r="F342" s="8">
        <f>SUM(F330:F341)</f>
        <v>6492</v>
      </c>
      <c r="G342" s="30">
        <f>SUM(G330:G341)</f>
        <v>4411205.4159523919</v>
      </c>
      <c r="H342" s="30">
        <f>SUM(H330:H341)</f>
        <v>40577.831200000015</v>
      </c>
      <c r="I342" s="38">
        <f>H328/12</f>
        <v>7.0833333333333338E-3</v>
      </c>
      <c r="J342" s="23"/>
      <c r="K342" s="30">
        <f>SUM(K330:K341)</f>
        <v>31246.038362996103</v>
      </c>
    </row>
    <row r="343" spans="1:11" s="1" customFormat="1" ht="12.75" customHeight="1" x14ac:dyDescent="0.25">
      <c r="A343" s="2"/>
      <c r="B343" s="2"/>
      <c r="C343" s="2"/>
      <c r="D343" s="2"/>
      <c r="E343" s="2"/>
      <c r="F343" s="2"/>
      <c r="G343" s="15"/>
      <c r="H343" s="15"/>
      <c r="I343" s="31"/>
      <c r="J343" s="16"/>
      <c r="K343" s="15"/>
    </row>
    <row r="344" spans="1:11" s="1" customFormat="1" ht="12.75" customHeight="1" x14ac:dyDescent="0.25">
      <c r="A344" s="2"/>
      <c r="B344" s="2" t="s">
        <v>24</v>
      </c>
      <c r="C344" s="10">
        <f>G342*I342</f>
        <v>31246.038362996111</v>
      </c>
      <c r="D344" s="2"/>
      <c r="E344" s="2"/>
      <c r="F344" s="2" t="s">
        <v>25</v>
      </c>
      <c r="G344" s="73">
        <f>$C344+$H342</f>
        <v>71823.869562996129</v>
      </c>
      <c r="H344" s="15"/>
      <c r="I344" s="15">
        <f>SUM($I$14,$G$33,$G$53,$G$73,$G$93,$G$112,$G$131,$G$150,$G$169,$G$188,$G$207,$G$227,$G$246,$G$266,$G$286,$G$306,$G$325,$G$344)</f>
        <v>421137.21822569531</v>
      </c>
      <c r="J344" s="143" t="str">
        <f>IF($K342=$C344,"Intt OK","Intt CHECK IT")</f>
        <v>Intt OK</v>
      </c>
      <c r="K344" s="15"/>
    </row>
    <row r="345" spans="1:11" s="1" customFormat="1" ht="12.75" customHeight="1" x14ac:dyDescent="0.25">
      <c r="H345" s="53"/>
      <c r="I345" s="135" t="str">
        <f>IF($I344=$G349,"OK","CHECK IT")</f>
        <v>OK</v>
      </c>
      <c r="J345" s="2"/>
      <c r="K345" s="28"/>
    </row>
    <row r="346" spans="1:11" s="1" customFormat="1" ht="12.75" customHeight="1" x14ac:dyDescent="0.25">
      <c r="A346" s="2"/>
      <c r="B346" s="438" t="s">
        <v>2</v>
      </c>
      <c r="C346" s="438"/>
      <c r="D346" s="438"/>
      <c r="E346" s="438" t="s">
        <v>3</v>
      </c>
      <c r="F346" s="438"/>
      <c r="G346" s="3" t="s">
        <v>4</v>
      </c>
      <c r="H346" s="136" t="s">
        <v>55</v>
      </c>
      <c r="I346" s="31"/>
      <c r="J346" s="2"/>
      <c r="K346" s="28"/>
    </row>
    <row r="347" spans="1:11" s="1" customFormat="1" ht="12.75" customHeight="1" x14ac:dyDescent="0.25">
      <c r="A347" s="2"/>
      <c r="B347" s="439" t="s">
        <v>66</v>
      </c>
      <c r="C347" s="439"/>
      <c r="D347" s="439"/>
      <c r="E347" s="439" t="s">
        <v>67</v>
      </c>
      <c r="F347" s="439"/>
      <c r="G347" s="4" t="s">
        <v>68</v>
      </c>
      <c r="H347" s="52" t="s">
        <v>56</v>
      </c>
      <c r="I347" s="45"/>
      <c r="J347" s="2"/>
      <c r="K347" s="28"/>
    </row>
    <row r="348" spans="1:11" s="1" customFormat="1" ht="12.75" customHeight="1" x14ac:dyDescent="0.25">
      <c r="A348" s="2"/>
      <c r="B348" s="3" t="s">
        <v>9</v>
      </c>
      <c r="C348" s="5" t="s">
        <v>10</v>
      </c>
      <c r="D348" s="3" t="s">
        <v>11</v>
      </c>
      <c r="E348" s="5" t="s">
        <v>12</v>
      </c>
      <c r="F348" s="3" t="s">
        <v>13</v>
      </c>
      <c r="G348" s="5" t="s">
        <v>14</v>
      </c>
      <c r="H348" s="48" t="s">
        <v>15</v>
      </c>
      <c r="I348" s="3" t="s">
        <v>16</v>
      </c>
      <c r="J348" s="2"/>
      <c r="K348" s="28"/>
    </row>
    <row r="349" spans="1:11" s="1" customFormat="1" ht="12.75" customHeight="1" x14ac:dyDescent="0.25">
      <c r="A349" s="2"/>
      <c r="B349" s="2" t="s">
        <v>27</v>
      </c>
      <c r="C349" s="6">
        <v>53230</v>
      </c>
      <c r="D349" s="6">
        <v>6500</v>
      </c>
      <c r="E349" s="6">
        <f t="shared" ref="E349:E361" si="80">$C349*8.33%</f>
        <v>4434.0590000000002</v>
      </c>
      <c r="F349" s="6">
        <v>541</v>
      </c>
      <c r="G349" s="15">
        <f>$G$14+$G$33+$G$53+$G$73+$G$93+$G$112+$G$131+$G$150+$G$169+$G$188+$G$207+$G$227+$G$246+$G$266+$G$286+$G$306+$G$325+$G$344</f>
        <v>421137.21822569531</v>
      </c>
      <c r="H349" s="46">
        <f t="shared" ref="H349:H361" si="81">E349-F349</f>
        <v>3893.0590000000002</v>
      </c>
      <c r="I349" s="31"/>
      <c r="J349" s="16"/>
      <c r="K349" s="15">
        <f>(G349)*($H$347/12)</f>
        <v>3070.7922162290279</v>
      </c>
    </row>
    <row r="350" spans="1:11" s="1" customFormat="1" ht="12.75" customHeight="1" x14ac:dyDescent="0.25">
      <c r="A350" s="2"/>
      <c r="B350" s="2" t="s">
        <v>119</v>
      </c>
      <c r="C350" s="6">
        <v>11180</v>
      </c>
      <c r="D350" s="6">
        <v>6500</v>
      </c>
      <c r="E350" s="6">
        <f t="shared" si="80"/>
        <v>931.29399999999998</v>
      </c>
      <c r="F350" s="6">
        <v>0</v>
      </c>
      <c r="G350" s="15">
        <f t="shared" ref="G350:G351" si="82">$G349+$H349</f>
        <v>425030.27722569532</v>
      </c>
      <c r="H350" s="46">
        <f t="shared" si="81"/>
        <v>931.29399999999998</v>
      </c>
      <c r="I350" s="31"/>
      <c r="J350" s="16"/>
      <c r="K350" s="15">
        <f>(G350)*($H$347/12)</f>
        <v>3099.1791047706947</v>
      </c>
    </row>
    <row r="351" spans="1:11" s="1" customFormat="1" ht="12.75" customHeight="1" x14ac:dyDescent="0.25">
      <c r="A351" s="2"/>
      <c r="B351" s="2" t="s">
        <v>28</v>
      </c>
      <c r="C351" s="6">
        <v>53230</v>
      </c>
      <c r="D351" s="6">
        <v>6500</v>
      </c>
      <c r="E351" s="6">
        <f t="shared" si="80"/>
        <v>4434.0590000000002</v>
      </c>
      <c r="F351" s="6">
        <v>541</v>
      </c>
      <c r="G351" s="15">
        <f t="shared" si="82"/>
        <v>425961.57122569531</v>
      </c>
      <c r="H351" s="46">
        <f t="shared" si="81"/>
        <v>3893.0590000000002</v>
      </c>
      <c r="I351" s="31"/>
      <c r="J351" s="16"/>
      <c r="K351" s="15">
        <f t="shared" ref="K351:K361" si="83">(G351)*($H$347/12)</f>
        <v>3105.9697901873615</v>
      </c>
    </row>
    <row r="352" spans="1:11" s="1" customFormat="1" ht="12.75" customHeight="1" x14ac:dyDescent="0.25">
      <c r="A352" s="2"/>
      <c r="B352" s="2" t="s">
        <v>29</v>
      </c>
      <c r="C352" s="6">
        <v>53230</v>
      </c>
      <c r="D352" s="6">
        <v>6500</v>
      </c>
      <c r="E352" s="6">
        <f t="shared" si="80"/>
        <v>4434.0590000000002</v>
      </c>
      <c r="F352" s="6">
        <v>541</v>
      </c>
      <c r="G352" s="15">
        <f t="shared" ref="G352:G361" si="84">$G351+$H351</f>
        <v>429854.63022569532</v>
      </c>
      <c r="H352" s="46">
        <f t="shared" si="81"/>
        <v>3893.0590000000002</v>
      </c>
      <c r="I352" s="31"/>
      <c r="J352" s="16"/>
      <c r="K352" s="15">
        <f t="shared" si="83"/>
        <v>3134.3566787290279</v>
      </c>
    </row>
    <row r="353" spans="1:11" s="1" customFormat="1" ht="12.75" customHeight="1" x14ac:dyDescent="0.25">
      <c r="A353" s="2"/>
      <c r="B353" s="2" t="s">
        <v>30</v>
      </c>
      <c r="C353" s="6">
        <v>53230</v>
      </c>
      <c r="D353" s="6">
        <v>6500</v>
      </c>
      <c r="E353" s="6">
        <f t="shared" si="80"/>
        <v>4434.0590000000002</v>
      </c>
      <c r="F353" s="6">
        <v>541</v>
      </c>
      <c r="G353" s="15">
        <f t="shared" si="84"/>
        <v>433747.68922569533</v>
      </c>
      <c r="H353" s="46">
        <f t="shared" si="81"/>
        <v>3893.0590000000002</v>
      </c>
      <c r="I353" s="31"/>
      <c r="J353" s="16"/>
      <c r="K353" s="15">
        <f t="shared" si="83"/>
        <v>3162.7435672706947</v>
      </c>
    </row>
    <row r="354" spans="1:11" s="1" customFormat="1" ht="12.75" customHeight="1" x14ac:dyDescent="0.25">
      <c r="A354" s="2"/>
      <c r="B354" s="2" t="s">
        <v>31</v>
      </c>
      <c r="C354" s="6">
        <v>54842</v>
      </c>
      <c r="D354" s="6">
        <v>6500</v>
      </c>
      <c r="E354" s="6">
        <f t="shared" si="80"/>
        <v>4568.3386</v>
      </c>
      <c r="F354" s="6">
        <v>541</v>
      </c>
      <c r="G354" s="15">
        <f t="shared" si="84"/>
        <v>437640.74822569534</v>
      </c>
      <c r="H354" s="46">
        <f t="shared" si="81"/>
        <v>4027.3386</v>
      </c>
      <c r="I354" s="31"/>
      <c r="J354" s="16"/>
      <c r="K354" s="15">
        <f t="shared" si="83"/>
        <v>3191.1304558123616</v>
      </c>
    </row>
    <row r="355" spans="1:11" s="1" customFormat="1" ht="12.75" customHeight="1" x14ac:dyDescent="0.25">
      <c r="A355" s="2"/>
      <c r="B355" s="2" t="s">
        <v>32</v>
      </c>
      <c r="C355" s="6">
        <v>54842</v>
      </c>
      <c r="D355" s="6">
        <v>6500</v>
      </c>
      <c r="E355" s="6">
        <f t="shared" si="80"/>
        <v>4568.3386</v>
      </c>
      <c r="F355" s="6">
        <v>541</v>
      </c>
      <c r="G355" s="15">
        <f t="shared" si="84"/>
        <v>441668.08682569535</v>
      </c>
      <c r="H355" s="46">
        <f t="shared" si="81"/>
        <v>4027.3386</v>
      </c>
      <c r="I355" s="31"/>
      <c r="J355" s="16"/>
      <c r="K355" s="15">
        <f t="shared" si="83"/>
        <v>3220.4964664373615</v>
      </c>
    </row>
    <row r="356" spans="1:11" s="1" customFormat="1" ht="12.75" customHeight="1" x14ac:dyDescent="0.25">
      <c r="A356" s="2"/>
      <c r="B356" s="2" t="s">
        <v>33</v>
      </c>
      <c r="C356" s="6">
        <v>54842</v>
      </c>
      <c r="D356" s="6">
        <v>6500</v>
      </c>
      <c r="E356" s="6">
        <f t="shared" si="80"/>
        <v>4568.3386</v>
      </c>
      <c r="F356" s="6">
        <v>541</v>
      </c>
      <c r="G356" s="15">
        <f t="shared" si="84"/>
        <v>445695.42542569537</v>
      </c>
      <c r="H356" s="46">
        <f t="shared" si="81"/>
        <v>4027.3386</v>
      </c>
      <c r="I356" s="31"/>
      <c r="J356" s="16"/>
      <c r="K356" s="15">
        <f t="shared" si="83"/>
        <v>3249.8624770623619</v>
      </c>
    </row>
    <row r="357" spans="1:11" s="1" customFormat="1" ht="12.75" customHeight="1" x14ac:dyDescent="0.25">
      <c r="A357" s="2"/>
      <c r="B357" s="2" t="s">
        <v>17</v>
      </c>
      <c r="C357" s="6">
        <v>54842</v>
      </c>
      <c r="D357" s="6">
        <v>6500</v>
      </c>
      <c r="E357" s="6">
        <f t="shared" si="80"/>
        <v>4568.3386</v>
      </c>
      <c r="F357" s="6">
        <v>541</v>
      </c>
      <c r="G357" s="15">
        <f t="shared" si="84"/>
        <v>449722.76402569539</v>
      </c>
      <c r="H357" s="46">
        <f t="shared" si="81"/>
        <v>4027.3386</v>
      </c>
      <c r="I357" s="31"/>
      <c r="J357" s="16"/>
      <c r="K357" s="15">
        <f t="shared" si="83"/>
        <v>3279.2284876873618</v>
      </c>
    </row>
    <row r="358" spans="1:11" s="1" customFormat="1" ht="12.75" customHeight="1" x14ac:dyDescent="0.25">
      <c r="A358" s="2"/>
      <c r="B358" s="2" t="s">
        <v>18</v>
      </c>
      <c r="C358" s="6">
        <v>54842</v>
      </c>
      <c r="D358" s="6">
        <v>6500</v>
      </c>
      <c r="E358" s="6">
        <f t="shared" si="80"/>
        <v>4568.3386</v>
      </c>
      <c r="F358" s="6">
        <v>541</v>
      </c>
      <c r="G358" s="15">
        <f t="shared" si="84"/>
        <v>453750.10262569541</v>
      </c>
      <c r="H358" s="46">
        <f t="shared" si="81"/>
        <v>4027.3386</v>
      </c>
      <c r="I358" s="31"/>
      <c r="J358" s="16"/>
      <c r="K358" s="15">
        <f t="shared" si="83"/>
        <v>3308.5944983123618</v>
      </c>
    </row>
    <row r="359" spans="1:11" s="1" customFormat="1" ht="12.75" customHeight="1" x14ac:dyDescent="0.25">
      <c r="A359" s="2"/>
      <c r="B359" s="2" t="s">
        <v>19</v>
      </c>
      <c r="C359" s="6">
        <v>54842</v>
      </c>
      <c r="D359" s="6">
        <v>6500</v>
      </c>
      <c r="E359" s="6">
        <f t="shared" si="80"/>
        <v>4568.3386</v>
      </c>
      <c r="F359" s="6">
        <v>541</v>
      </c>
      <c r="G359" s="15">
        <f t="shared" si="84"/>
        <v>457777.44122569542</v>
      </c>
      <c r="H359" s="46">
        <f t="shared" si="81"/>
        <v>4027.3386</v>
      </c>
      <c r="I359" s="31"/>
      <c r="J359" s="16"/>
      <c r="K359" s="15">
        <f t="shared" si="83"/>
        <v>3337.9605089373622</v>
      </c>
    </row>
    <row r="360" spans="1:11" s="1" customFormat="1" ht="12.75" customHeight="1" x14ac:dyDescent="0.25">
      <c r="A360" s="2"/>
      <c r="B360" s="2" t="s">
        <v>20</v>
      </c>
      <c r="C360" s="6">
        <v>57006</v>
      </c>
      <c r="D360" s="6">
        <v>6500</v>
      </c>
      <c r="E360" s="6">
        <f t="shared" si="80"/>
        <v>4748.5998</v>
      </c>
      <c r="F360" s="6">
        <v>541</v>
      </c>
      <c r="G360" s="15">
        <f t="shared" si="84"/>
        <v>461804.77982569544</v>
      </c>
      <c r="H360" s="46">
        <f t="shared" si="81"/>
        <v>4207.5998</v>
      </c>
      <c r="I360" s="31"/>
      <c r="J360" s="16"/>
      <c r="K360" s="15">
        <f t="shared" si="83"/>
        <v>3367.3265195623621</v>
      </c>
    </row>
    <row r="361" spans="1:11" s="1" customFormat="1" ht="12.75" customHeight="1" x14ac:dyDescent="0.25">
      <c r="A361" s="2"/>
      <c r="B361" s="2" t="s">
        <v>21</v>
      </c>
      <c r="C361" s="6">
        <v>57006</v>
      </c>
      <c r="D361" s="6">
        <v>6500</v>
      </c>
      <c r="E361" s="6">
        <f t="shared" si="80"/>
        <v>4748.5998</v>
      </c>
      <c r="F361" s="6">
        <v>541</v>
      </c>
      <c r="G361" s="15">
        <f t="shared" si="84"/>
        <v>466012.37962569547</v>
      </c>
      <c r="H361" s="46">
        <f t="shared" si="81"/>
        <v>4207.5998</v>
      </c>
      <c r="I361" s="41"/>
      <c r="J361" s="16"/>
      <c r="K361" s="15">
        <f t="shared" si="83"/>
        <v>3398.0069347706958</v>
      </c>
    </row>
    <row r="362" spans="1:11" s="1" customFormat="1" ht="12.75" customHeight="1" x14ac:dyDescent="0.25">
      <c r="A362" s="2"/>
      <c r="B362" s="7" t="s">
        <v>22</v>
      </c>
      <c r="C362" s="8">
        <f>SUM(C349:C361)</f>
        <v>667164</v>
      </c>
      <c r="D362" s="9" t="s">
        <v>23</v>
      </c>
      <c r="E362" s="8">
        <f>SUM(E349:E361)</f>
        <v>55574.761200000008</v>
      </c>
      <c r="F362" s="8">
        <f>SUM(F349:F361)</f>
        <v>6492</v>
      </c>
      <c r="G362" s="30">
        <f>SUM(G349:G361)</f>
        <v>5749803.1139340401</v>
      </c>
      <c r="H362" s="30">
        <f>SUM(H349:H361)</f>
        <v>49082.761199999994</v>
      </c>
      <c r="I362" s="38">
        <f>H347/12</f>
        <v>7.2916666666666659E-3</v>
      </c>
      <c r="J362" s="23"/>
      <c r="K362" s="30">
        <f>SUM(K349:K361)</f>
        <v>41925.647705769035</v>
      </c>
    </row>
    <row r="363" spans="1:11" s="1" customFormat="1" ht="12.75" customHeight="1" x14ac:dyDescent="0.25">
      <c r="A363" s="2"/>
      <c r="B363" s="2"/>
      <c r="C363" s="2"/>
      <c r="D363" s="2"/>
      <c r="E363" s="2"/>
      <c r="F363" s="2"/>
      <c r="G363" s="15"/>
      <c r="H363" s="15"/>
      <c r="I363" s="31"/>
      <c r="J363" s="16"/>
      <c r="K363" s="15"/>
    </row>
    <row r="364" spans="1:11" s="1" customFormat="1" ht="12.75" customHeight="1" x14ac:dyDescent="0.25">
      <c r="A364" s="2"/>
      <c r="B364" s="2" t="s">
        <v>24</v>
      </c>
      <c r="C364" s="10">
        <f>G362*I362</f>
        <v>41925.647705769035</v>
      </c>
      <c r="D364" s="2"/>
      <c r="E364" s="2"/>
      <c r="F364" s="2" t="s">
        <v>25</v>
      </c>
      <c r="G364" s="73">
        <f>$C364+$H362</f>
        <v>91008.408905769029</v>
      </c>
      <c r="H364" s="15"/>
      <c r="I364" s="15">
        <f>SUM($I$14,$G$33,$G$53,$G$73,$G$93,$G$112,$G$131,$G$150,$G$169,$G$188,$G$207,$G$227,$G$246,$G$266,$G$286,$G$306,$G$325,$G$344,$G$364)</f>
        <v>512145.62713146431</v>
      </c>
      <c r="J364" s="143" t="str">
        <f>IF($K362=$C364,"Intt OK","Intt CHECK IT")</f>
        <v>Intt OK</v>
      </c>
      <c r="K364" s="15"/>
    </row>
    <row r="365" spans="1:11" s="1" customFormat="1" ht="12.75" customHeight="1" x14ac:dyDescent="0.25">
      <c r="H365" s="53"/>
      <c r="I365" s="135" t="str">
        <f>IF($I364=$G369,"OK","CHECK IT")</f>
        <v>OK</v>
      </c>
      <c r="J365" s="2"/>
      <c r="K365" s="28"/>
    </row>
    <row r="366" spans="1:11" s="1" customFormat="1" ht="12.75" customHeight="1" x14ac:dyDescent="0.25">
      <c r="A366" s="2"/>
      <c r="B366" s="438" t="s">
        <v>2</v>
      </c>
      <c r="C366" s="438"/>
      <c r="D366" s="438"/>
      <c r="E366" s="438" t="s">
        <v>3</v>
      </c>
      <c r="F366" s="438"/>
      <c r="G366" s="3" t="s">
        <v>4</v>
      </c>
      <c r="H366" s="136" t="s">
        <v>57</v>
      </c>
      <c r="I366" s="31"/>
      <c r="J366" s="2"/>
      <c r="K366" s="28"/>
    </row>
    <row r="367" spans="1:11" s="1" customFormat="1" ht="12.75" customHeight="1" x14ac:dyDescent="0.25">
      <c r="A367" s="2"/>
      <c r="B367" s="439" t="s">
        <v>66</v>
      </c>
      <c r="C367" s="439"/>
      <c r="D367" s="439"/>
      <c r="E367" s="439" t="s">
        <v>67</v>
      </c>
      <c r="F367" s="439"/>
      <c r="G367" s="4" t="s">
        <v>68</v>
      </c>
      <c r="H367" s="56">
        <v>8.7499999999999994E-2</v>
      </c>
      <c r="I367" s="45"/>
      <c r="J367" s="2"/>
      <c r="K367" s="28"/>
    </row>
    <row r="368" spans="1:11" s="1" customFormat="1" ht="12.75" customHeight="1" x14ac:dyDescent="0.25">
      <c r="A368" s="2"/>
      <c r="B368" s="3" t="s">
        <v>9</v>
      </c>
      <c r="C368" s="5" t="s">
        <v>10</v>
      </c>
      <c r="D368" s="3" t="s">
        <v>11</v>
      </c>
      <c r="E368" s="5" t="s">
        <v>12</v>
      </c>
      <c r="F368" s="3" t="s">
        <v>13</v>
      </c>
      <c r="G368" s="5" t="s">
        <v>14</v>
      </c>
      <c r="H368" s="48" t="s">
        <v>15</v>
      </c>
      <c r="I368" s="3" t="s">
        <v>16</v>
      </c>
      <c r="J368" s="2"/>
      <c r="K368" s="28"/>
    </row>
    <row r="369" spans="1:11" s="1" customFormat="1" ht="12.75" customHeight="1" x14ac:dyDescent="0.25">
      <c r="A369" s="2"/>
      <c r="B369" s="2" t="s">
        <v>27</v>
      </c>
      <c r="C369" s="6">
        <v>57006</v>
      </c>
      <c r="D369" s="6">
        <v>6500</v>
      </c>
      <c r="E369" s="6">
        <f t="shared" ref="E369:E380" si="85">$C369*8.33%</f>
        <v>4748.5998</v>
      </c>
      <c r="F369" s="6">
        <v>541</v>
      </c>
      <c r="G369" s="15">
        <f>$G$14+$G$33+$G$53+$G$73+$G$93+$G$112+$G$131+$G$150+$G$169+$G$188+$G$207+$G$227+$G$246+$G$266+$G$286+$G$306+$G$325+$G$344+$G$364</f>
        <v>512145.62713146431</v>
      </c>
      <c r="H369" s="46">
        <f t="shared" ref="H369:H380" si="86">E369-F369</f>
        <v>4207.5998</v>
      </c>
      <c r="I369" s="31"/>
      <c r="J369" s="16"/>
      <c r="K369" s="15">
        <f>(G369)*($H$367/12)</f>
        <v>3734.3951978335936</v>
      </c>
    </row>
    <row r="370" spans="1:11" s="1" customFormat="1" ht="12.75" customHeight="1" x14ac:dyDescent="0.25">
      <c r="A370" s="2"/>
      <c r="B370" s="2" t="s">
        <v>28</v>
      </c>
      <c r="C370" s="6">
        <v>57006</v>
      </c>
      <c r="D370" s="6">
        <v>6500</v>
      </c>
      <c r="E370" s="6">
        <f t="shared" si="85"/>
        <v>4748.5998</v>
      </c>
      <c r="F370" s="6">
        <v>541</v>
      </c>
      <c r="G370" s="15">
        <f t="shared" ref="G370:G380" si="87">$G369+$H369</f>
        <v>516353.22693146433</v>
      </c>
      <c r="H370" s="46">
        <f t="shared" si="86"/>
        <v>4207.5998</v>
      </c>
      <c r="I370" s="31"/>
      <c r="J370" s="16"/>
      <c r="K370" s="15">
        <f t="shared" ref="K370:K380" si="88">(G370)*($H$367/12)</f>
        <v>3765.0756130419272</v>
      </c>
    </row>
    <row r="371" spans="1:11" s="1" customFormat="1" ht="12.75" customHeight="1" x14ac:dyDescent="0.25">
      <c r="A371" s="2"/>
      <c r="B371" s="2" t="s">
        <v>29</v>
      </c>
      <c r="C371" s="6">
        <v>57006</v>
      </c>
      <c r="D371" s="6">
        <v>6500</v>
      </c>
      <c r="E371" s="6">
        <f t="shared" si="85"/>
        <v>4748.5998</v>
      </c>
      <c r="F371" s="6">
        <v>541</v>
      </c>
      <c r="G371" s="15">
        <f t="shared" si="87"/>
        <v>520560.82673146436</v>
      </c>
      <c r="H371" s="46">
        <f t="shared" si="86"/>
        <v>4207.5998</v>
      </c>
      <c r="I371" s="31"/>
      <c r="J371" s="16"/>
      <c r="K371" s="15">
        <f t="shared" si="88"/>
        <v>3795.7560282502604</v>
      </c>
    </row>
    <row r="372" spans="1:11" s="1" customFormat="1" ht="12.75" customHeight="1" x14ac:dyDescent="0.25">
      <c r="A372" s="2"/>
      <c r="B372" s="2" t="s">
        <v>30</v>
      </c>
      <c r="C372" s="6">
        <v>57006</v>
      </c>
      <c r="D372" s="6">
        <v>6500</v>
      </c>
      <c r="E372" s="6">
        <f t="shared" si="85"/>
        <v>4748.5998</v>
      </c>
      <c r="F372" s="6">
        <v>541</v>
      </c>
      <c r="G372" s="15">
        <f t="shared" si="87"/>
        <v>524768.42653146433</v>
      </c>
      <c r="H372" s="46">
        <f t="shared" si="86"/>
        <v>4207.5998</v>
      </c>
      <c r="I372" s="31"/>
      <c r="J372" s="16"/>
      <c r="K372" s="15">
        <f t="shared" si="88"/>
        <v>3826.4364434585937</v>
      </c>
    </row>
    <row r="373" spans="1:11" s="1" customFormat="1" ht="12.75" customHeight="1" x14ac:dyDescent="0.25">
      <c r="A373" s="2"/>
      <c r="B373" s="2" t="s">
        <v>31</v>
      </c>
      <c r="C373" s="6">
        <v>58729</v>
      </c>
      <c r="D373" s="6">
        <v>6500</v>
      </c>
      <c r="E373" s="6">
        <f t="shared" si="85"/>
        <v>4892.1256999999996</v>
      </c>
      <c r="F373" s="6">
        <v>541</v>
      </c>
      <c r="G373" s="15">
        <f t="shared" si="87"/>
        <v>528976.02633146429</v>
      </c>
      <c r="H373" s="46">
        <f t="shared" si="86"/>
        <v>4351.1256999999996</v>
      </c>
      <c r="I373" s="31"/>
      <c r="J373" s="16"/>
      <c r="K373" s="15">
        <f t="shared" si="88"/>
        <v>3857.1168586669269</v>
      </c>
    </row>
    <row r="374" spans="1:11" s="1" customFormat="1" ht="12.75" customHeight="1" x14ac:dyDescent="0.25">
      <c r="A374" s="2"/>
      <c r="B374" s="2" t="s">
        <v>32</v>
      </c>
      <c r="C374" s="6">
        <v>58729</v>
      </c>
      <c r="D374" s="6">
        <v>6500</v>
      </c>
      <c r="E374" s="6">
        <f t="shared" si="85"/>
        <v>4892.1256999999996</v>
      </c>
      <c r="F374" s="6">
        <v>541</v>
      </c>
      <c r="G374" s="15">
        <f t="shared" si="87"/>
        <v>533327.15203146427</v>
      </c>
      <c r="H374" s="46">
        <f t="shared" si="86"/>
        <v>4351.1256999999996</v>
      </c>
      <c r="I374" s="31"/>
      <c r="J374" s="16"/>
      <c r="K374" s="15">
        <f t="shared" si="88"/>
        <v>3888.8438168960934</v>
      </c>
    </row>
    <row r="375" spans="1:11" s="1" customFormat="1" ht="12.75" customHeight="1" x14ac:dyDescent="0.25">
      <c r="A375" s="2"/>
      <c r="B375" s="2" t="s">
        <v>33</v>
      </c>
      <c r="C375" s="6">
        <v>58729</v>
      </c>
      <c r="D375" s="6">
        <v>15000</v>
      </c>
      <c r="E375" s="6">
        <f t="shared" si="85"/>
        <v>4892.1256999999996</v>
      </c>
      <c r="F375" s="6">
        <v>1250</v>
      </c>
      <c r="G375" s="15">
        <f t="shared" si="87"/>
        <v>537678.27773146424</v>
      </c>
      <c r="H375" s="46">
        <f t="shared" si="86"/>
        <v>3642.1256999999996</v>
      </c>
      <c r="I375" s="31"/>
      <c r="J375" s="16"/>
      <c r="K375" s="15">
        <f t="shared" si="88"/>
        <v>3920.5707751252598</v>
      </c>
    </row>
    <row r="376" spans="1:11" s="1" customFormat="1" ht="12.75" customHeight="1" x14ac:dyDescent="0.25">
      <c r="A376" s="2"/>
      <c r="B376" s="2" t="s">
        <v>17</v>
      </c>
      <c r="C376" s="6">
        <v>58729</v>
      </c>
      <c r="D376" s="6">
        <v>15000</v>
      </c>
      <c r="E376" s="6">
        <f t="shared" si="85"/>
        <v>4892.1256999999996</v>
      </c>
      <c r="F376" s="6">
        <v>1250</v>
      </c>
      <c r="G376" s="15">
        <f t="shared" si="87"/>
        <v>541320.40343146422</v>
      </c>
      <c r="H376" s="46">
        <f t="shared" si="86"/>
        <v>3642.1256999999996</v>
      </c>
      <c r="I376" s="31"/>
      <c r="J376" s="16"/>
      <c r="K376" s="15">
        <f t="shared" si="88"/>
        <v>3947.1279416877596</v>
      </c>
    </row>
    <row r="377" spans="1:11" s="1" customFormat="1" ht="12.75" customHeight="1" x14ac:dyDescent="0.25">
      <c r="A377" s="2"/>
      <c r="B377" s="2" t="s">
        <v>18</v>
      </c>
      <c r="C377" s="6">
        <v>58729</v>
      </c>
      <c r="D377" s="6">
        <v>15000</v>
      </c>
      <c r="E377" s="6">
        <f t="shared" si="85"/>
        <v>4892.1256999999996</v>
      </c>
      <c r="F377" s="6">
        <v>1250</v>
      </c>
      <c r="G377" s="15">
        <f t="shared" si="87"/>
        <v>544962.52913146419</v>
      </c>
      <c r="H377" s="46">
        <f t="shared" si="86"/>
        <v>3642.1256999999996</v>
      </c>
      <c r="I377" s="31"/>
      <c r="J377" s="16"/>
      <c r="K377" s="15">
        <f t="shared" si="88"/>
        <v>3973.6851082502594</v>
      </c>
    </row>
    <row r="378" spans="1:11" s="1" customFormat="1" ht="12.75" customHeight="1" x14ac:dyDescent="0.25">
      <c r="A378" s="2"/>
      <c r="B378" s="2" t="s">
        <v>19</v>
      </c>
      <c r="C378" s="6">
        <v>58729</v>
      </c>
      <c r="D378" s="6">
        <v>15000</v>
      </c>
      <c r="E378" s="6">
        <f t="shared" si="85"/>
        <v>4892.1256999999996</v>
      </c>
      <c r="F378" s="6">
        <v>1250</v>
      </c>
      <c r="G378" s="15">
        <f t="shared" si="87"/>
        <v>548604.65483146417</v>
      </c>
      <c r="H378" s="46">
        <f t="shared" si="86"/>
        <v>3642.1256999999996</v>
      </c>
      <c r="I378" s="31"/>
      <c r="J378" s="16"/>
      <c r="K378" s="15">
        <f t="shared" si="88"/>
        <v>4000.2422748127592</v>
      </c>
    </row>
    <row r="379" spans="1:11" s="1" customFormat="1" ht="12.75" customHeight="1" x14ac:dyDescent="0.25">
      <c r="A379" s="2"/>
      <c r="B379" s="2" t="s">
        <v>20</v>
      </c>
      <c r="C379" s="6">
        <v>61331</v>
      </c>
      <c r="D379" s="6">
        <v>15000</v>
      </c>
      <c r="E379" s="6">
        <f t="shared" si="85"/>
        <v>5108.8723</v>
      </c>
      <c r="F379" s="6">
        <v>1250</v>
      </c>
      <c r="G379" s="15">
        <f t="shared" si="87"/>
        <v>552246.78053146414</v>
      </c>
      <c r="H379" s="46">
        <f t="shared" si="86"/>
        <v>3858.8723</v>
      </c>
      <c r="I379" s="31"/>
      <c r="J379" s="16"/>
      <c r="K379" s="15">
        <f t="shared" si="88"/>
        <v>4026.799441375259</v>
      </c>
    </row>
    <row r="380" spans="1:11" s="1" customFormat="1" ht="12.75" customHeight="1" x14ac:dyDescent="0.25">
      <c r="A380" s="2"/>
      <c r="B380" s="2" t="s">
        <v>21</v>
      </c>
      <c r="C380" s="6">
        <v>61331</v>
      </c>
      <c r="D380" s="6">
        <v>15000</v>
      </c>
      <c r="E380" s="6">
        <f t="shared" si="85"/>
        <v>5108.8723</v>
      </c>
      <c r="F380" s="6">
        <v>1250</v>
      </c>
      <c r="G380" s="15">
        <f t="shared" si="87"/>
        <v>556105.65283146419</v>
      </c>
      <c r="H380" s="46">
        <f t="shared" si="86"/>
        <v>3858.8723</v>
      </c>
      <c r="I380" s="31"/>
      <c r="J380" s="16"/>
      <c r="K380" s="15">
        <f t="shared" si="88"/>
        <v>4054.9370518960927</v>
      </c>
    </row>
    <row r="381" spans="1:11" s="1" customFormat="1" ht="12.75" customHeight="1" x14ac:dyDescent="0.25">
      <c r="A381" s="2"/>
      <c r="B381" s="7" t="s">
        <v>22</v>
      </c>
      <c r="C381" s="8">
        <f>SUM(C369:C380)</f>
        <v>703060</v>
      </c>
      <c r="D381" s="9" t="s">
        <v>23</v>
      </c>
      <c r="E381" s="8">
        <f>SUM(E369:E380)</f>
        <v>58564.897999999994</v>
      </c>
      <c r="F381" s="8">
        <f>SUM(F369:F380)</f>
        <v>10746</v>
      </c>
      <c r="G381" s="30">
        <f>SUM(G369:G380)</f>
        <v>6417049.5841775704</v>
      </c>
      <c r="H381" s="30">
        <f>SUM(H369:H380)</f>
        <v>47818.898000000001</v>
      </c>
      <c r="I381" s="38">
        <f>H367/12</f>
        <v>7.2916666666666659E-3</v>
      </c>
      <c r="J381" s="23"/>
      <c r="K381" s="30">
        <f>SUM(K369:K380)</f>
        <v>46790.98655129478</v>
      </c>
    </row>
    <row r="382" spans="1:11" s="1" customFormat="1" ht="12.75" customHeight="1" x14ac:dyDescent="0.25">
      <c r="A382" s="2"/>
      <c r="B382" s="2"/>
      <c r="C382" s="2"/>
      <c r="D382" s="2"/>
      <c r="E382" s="2"/>
      <c r="F382" s="2"/>
      <c r="G382" s="15"/>
      <c r="H382" s="15"/>
      <c r="I382" s="31"/>
      <c r="J382" s="16"/>
      <c r="K382" s="15"/>
    </row>
    <row r="383" spans="1:11" s="1" customFormat="1" ht="12.75" customHeight="1" x14ac:dyDescent="0.25">
      <c r="A383" s="2"/>
      <c r="B383" s="2" t="s">
        <v>24</v>
      </c>
      <c r="C383" s="10">
        <f>G381*I381</f>
        <v>46790.98655129478</v>
      </c>
      <c r="D383" s="2"/>
      <c r="E383" s="2"/>
      <c r="F383" s="2" t="s">
        <v>25</v>
      </c>
      <c r="G383" s="73">
        <f>$C383+$H381</f>
        <v>94609.884551294788</v>
      </c>
      <c r="H383" s="15"/>
      <c r="I383" s="15">
        <f>SUM($I$14,$G$33,$G$53,$G$73,$G$93,$G$112,$G$131,$G$150,$G$169,$G$188,$G$207,$G$227,$G$246,$G$266,$G$286,$G$306,$G$325,$G$344,$G$364,$G$383)</f>
        <v>606755.51168275904</v>
      </c>
      <c r="J383" s="143" t="str">
        <f>IF($K381=$C383,"Intt OK","Intt CHECK IT")</f>
        <v>Intt OK</v>
      </c>
      <c r="K383" s="15"/>
    </row>
    <row r="384" spans="1:11" ht="12.75" customHeight="1" x14ac:dyDescent="0.25">
      <c r="I384" s="135" t="str">
        <f>IF($I383=$G388,"OK","CHECK IT")</f>
        <v>OK</v>
      </c>
    </row>
    <row r="385" spans="1:11" s="1" customFormat="1" ht="12.75" customHeight="1" x14ac:dyDescent="0.25">
      <c r="A385" s="2"/>
      <c r="B385" s="438" t="s">
        <v>2</v>
      </c>
      <c r="C385" s="438"/>
      <c r="D385" s="438"/>
      <c r="E385" s="438" t="s">
        <v>3</v>
      </c>
      <c r="F385" s="438"/>
      <c r="G385" s="3" t="s">
        <v>4</v>
      </c>
      <c r="H385" s="136" t="s">
        <v>58</v>
      </c>
      <c r="I385" s="31"/>
      <c r="J385" s="2"/>
      <c r="K385" s="28"/>
    </row>
    <row r="386" spans="1:11" s="1" customFormat="1" ht="12.75" customHeight="1" x14ac:dyDescent="0.25">
      <c r="A386" s="2"/>
      <c r="B386" s="439" t="s">
        <v>66</v>
      </c>
      <c r="C386" s="439"/>
      <c r="D386" s="439"/>
      <c r="E386" s="439" t="s">
        <v>67</v>
      </c>
      <c r="F386" s="439"/>
      <c r="G386" s="4" t="s">
        <v>68</v>
      </c>
      <c r="H386" s="56">
        <v>8.7999999999999995E-2</v>
      </c>
      <c r="I386" s="45"/>
      <c r="J386" s="2"/>
      <c r="K386" s="28"/>
    </row>
    <row r="387" spans="1:11" s="1" customFormat="1" ht="12.75" customHeight="1" x14ac:dyDescent="0.25">
      <c r="A387" s="2"/>
      <c r="B387" s="3" t="s">
        <v>9</v>
      </c>
      <c r="C387" s="5" t="s">
        <v>10</v>
      </c>
      <c r="D387" s="3" t="s">
        <v>11</v>
      </c>
      <c r="E387" s="5" t="s">
        <v>12</v>
      </c>
      <c r="F387" s="3" t="s">
        <v>13</v>
      </c>
      <c r="G387" s="5" t="s">
        <v>14</v>
      </c>
      <c r="H387" s="48" t="s">
        <v>15</v>
      </c>
      <c r="I387" s="3" t="s">
        <v>16</v>
      </c>
      <c r="J387" s="2"/>
      <c r="K387" s="28"/>
    </row>
    <row r="388" spans="1:11" s="1" customFormat="1" ht="12.75" customHeight="1" x14ac:dyDescent="0.25">
      <c r="A388" s="2"/>
      <c r="B388" s="2" t="s">
        <v>27</v>
      </c>
      <c r="C388" s="6">
        <v>61331</v>
      </c>
      <c r="D388" s="6">
        <v>15000</v>
      </c>
      <c r="E388" s="6">
        <f t="shared" ref="E388:E399" si="89">$C388*8.33%</f>
        <v>5108.8723</v>
      </c>
      <c r="F388" s="6">
        <v>1250</v>
      </c>
      <c r="G388" s="15">
        <f>$G$14+$G$33+$G$53+$G$73+$G$93+$G$112+$G$131+$G$150+$G$169+$G$188+$G$207+$G$227+$G$246+$G$266+$G$286+$G$306+$G$325+$G$344+$G$364+$G$383</f>
        <v>606755.51168275904</v>
      </c>
      <c r="H388" s="46">
        <f t="shared" ref="H388:H399" si="90">E388-F388</f>
        <v>3858.8723</v>
      </c>
      <c r="I388" s="31"/>
      <c r="J388" s="16"/>
      <c r="K388" s="15">
        <f>(G388)*($H$386/12)</f>
        <v>4449.5404190068994</v>
      </c>
    </row>
    <row r="389" spans="1:11" s="1" customFormat="1" ht="12.75" customHeight="1" x14ac:dyDescent="0.25">
      <c r="A389" s="2"/>
      <c r="B389" s="2" t="s">
        <v>28</v>
      </c>
      <c r="C389" s="6">
        <v>61331</v>
      </c>
      <c r="D389" s="6">
        <v>15000</v>
      </c>
      <c r="E389" s="6">
        <f t="shared" si="89"/>
        <v>5108.8723</v>
      </c>
      <c r="F389" s="6">
        <v>1250</v>
      </c>
      <c r="G389" s="15">
        <f t="shared" ref="G389:G399" si="91">$G388+$H388</f>
        <v>610614.38398275909</v>
      </c>
      <c r="H389" s="46">
        <f t="shared" si="90"/>
        <v>3858.8723</v>
      </c>
      <c r="I389" s="31"/>
      <c r="J389" s="16"/>
      <c r="K389" s="15">
        <f t="shared" ref="K389:K399" si="92">(G389)*($H$386/12)</f>
        <v>4477.8388158735661</v>
      </c>
    </row>
    <row r="390" spans="1:11" s="1" customFormat="1" ht="12.75" customHeight="1" x14ac:dyDescent="0.25">
      <c r="A390" s="2"/>
      <c r="B390" s="2" t="s">
        <v>29</v>
      </c>
      <c r="C390" s="6">
        <v>61331</v>
      </c>
      <c r="D390" s="6">
        <v>15000</v>
      </c>
      <c r="E390" s="6">
        <f t="shared" si="89"/>
        <v>5108.8723</v>
      </c>
      <c r="F390" s="6">
        <v>1250</v>
      </c>
      <c r="G390" s="15">
        <f t="shared" si="91"/>
        <v>614473.25628275913</v>
      </c>
      <c r="H390" s="46">
        <f t="shared" si="90"/>
        <v>3858.8723</v>
      </c>
      <c r="I390" s="31"/>
      <c r="J390" s="16"/>
      <c r="K390" s="15">
        <f t="shared" si="92"/>
        <v>4506.1372127402337</v>
      </c>
    </row>
    <row r="391" spans="1:11" s="1" customFormat="1" ht="12.75" customHeight="1" x14ac:dyDescent="0.25">
      <c r="A391" s="2"/>
      <c r="B391" s="2" t="s">
        <v>30</v>
      </c>
      <c r="C391" s="6">
        <v>61331</v>
      </c>
      <c r="D391" s="6">
        <v>15000</v>
      </c>
      <c r="E391" s="6">
        <f t="shared" si="89"/>
        <v>5108.8723</v>
      </c>
      <c r="F391" s="6">
        <v>1250</v>
      </c>
      <c r="G391" s="15">
        <f t="shared" si="91"/>
        <v>618332.12858275918</v>
      </c>
      <c r="H391" s="46">
        <f t="shared" si="90"/>
        <v>3858.8723</v>
      </c>
      <c r="I391" s="31" t="s">
        <v>54</v>
      </c>
      <c r="J391" s="16"/>
      <c r="K391" s="15">
        <f t="shared" si="92"/>
        <v>4534.4356096069005</v>
      </c>
    </row>
    <row r="392" spans="1:11" s="1" customFormat="1" ht="12.75" customHeight="1" x14ac:dyDescent="0.25">
      <c r="A392" s="2"/>
      <c r="B392" s="2" t="s">
        <v>31</v>
      </c>
      <c r="C392" s="6">
        <v>63179</v>
      </c>
      <c r="D392" s="6">
        <v>15000</v>
      </c>
      <c r="E392" s="6">
        <f t="shared" si="89"/>
        <v>5262.8107</v>
      </c>
      <c r="F392" s="6">
        <v>1250</v>
      </c>
      <c r="G392" s="15">
        <f t="shared" si="91"/>
        <v>622191.00088275922</v>
      </c>
      <c r="H392" s="46">
        <f t="shared" si="90"/>
        <v>4012.8107</v>
      </c>
      <c r="I392" s="31"/>
      <c r="J392" s="16"/>
      <c r="K392" s="15">
        <f t="shared" si="92"/>
        <v>4562.7340064735672</v>
      </c>
    </row>
    <row r="393" spans="1:11" s="1" customFormat="1" ht="12.75" customHeight="1" x14ac:dyDescent="0.25">
      <c r="A393" s="2"/>
      <c r="B393" s="2" t="s">
        <v>32</v>
      </c>
      <c r="C393" s="6">
        <v>63179</v>
      </c>
      <c r="D393" s="6">
        <v>15000</v>
      </c>
      <c r="E393" s="6">
        <f t="shared" si="89"/>
        <v>5262.8107</v>
      </c>
      <c r="F393" s="6">
        <v>1250</v>
      </c>
      <c r="G393" s="15">
        <f t="shared" si="91"/>
        <v>626203.81158275926</v>
      </c>
      <c r="H393" s="46">
        <f t="shared" si="90"/>
        <v>4012.8107</v>
      </c>
      <c r="I393" s="31"/>
      <c r="J393" s="16"/>
      <c r="K393" s="15">
        <f t="shared" si="92"/>
        <v>4592.1612849402345</v>
      </c>
    </row>
    <row r="394" spans="1:11" s="1" customFormat="1" ht="12.75" customHeight="1" x14ac:dyDescent="0.25">
      <c r="A394" s="2"/>
      <c r="B394" s="2" t="s">
        <v>33</v>
      </c>
      <c r="C394" s="6">
        <v>63179</v>
      </c>
      <c r="D394" s="6">
        <v>15000</v>
      </c>
      <c r="E394" s="6">
        <f t="shared" si="89"/>
        <v>5262.8107</v>
      </c>
      <c r="F394" s="6">
        <v>1250</v>
      </c>
      <c r="G394" s="15">
        <f t="shared" si="91"/>
        <v>630216.62228275929</v>
      </c>
      <c r="H394" s="46">
        <f t="shared" si="90"/>
        <v>4012.8107</v>
      </c>
      <c r="I394" s="31"/>
      <c r="J394" s="16"/>
      <c r="K394" s="15">
        <f t="shared" si="92"/>
        <v>4621.5885634069009</v>
      </c>
    </row>
    <row r="395" spans="1:11" s="1" customFormat="1" ht="12.75" customHeight="1" x14ac:dyDescent="0.25">
      <c r="A395" s="2"/>
      <c r="B395" s="2" t="s">
        <v>17</v>
      </c>
      <c r="C395" s="6">
        <v>63179</v>
      </c>
      <c r="D395" s="6">
        <v>15000</v>
      </c>
      <c r="E395" s="6">
        <f t="shared" si="89"/>
        <v>5262.8107</v>
      </c>
      <c r="F395" s="6">
        <v>1250</v>
      </c>
      <c r="G395" s="15">
        <f t="shared" si="91"/>
        <v>634229.43298275932</v>
      </c>
      <c r="H395" s="46">
        <f t="shared" si="90"/>
        <v>4012.8107</v>
      </c>
      <c r="I395" s="31"/>
      <c r="J395" s="16"/>
      <c r="K395" s="15">
        <f t="shared" si="92"/>
        <v>4651.0158418735682</v>
      </c>
    </row>
    <row r="396" spans="1:11" s="1" customFormat="1" ht="12.75" customHeight="1" x14ac:dyDescent="0.25">
      <c r="A396" s="2"/>
      <c r="B396" s="2" t="s">
        <v>18</v>
      </c>
      <c r="C396" s="6">
        <v>63179</v>
      </c>
      <c r="D396" s="6">
        <v>15000</v>
      </c>
      <c r="E396" s="6">
        <f t="shared" si="89"/>
        <v>5262.8107</v>
      </c>
      <c r="F396" s="6">
        <v>1250</v>
      </c>
      <c r="G396" s="15">
        <f t="shared" si="91"/>
        <v>638242.24368275935</v>
      </c>
      <c r="H396" s="46">
        <f t="shared" si="90"/>
        <v>4012.8107</v>
      </c>
      <c r="I396" s="31"/>
      <c r="J396" s="16"/>
      <c r="K396" s="15">
        <f t="shared" si="92"/>
        <v>4680.4431203402355</v>
      </c>
    </row>
    <row r="397" spans="1:11" s="1" customFormat="1" ht="12.75" customHeight="1" x14ac:dyDescent="0.25">
      <c r="A397" s="2"/>
      <c r="B397" s="2" t="s">
        <v>19</v>
      </c>
      <c r="C397" s="6">
        <v>63179</v>
      </c>
      <c r="D397" s="6">
        <v>15000</v>
      </c>
      <c r="E397" s="6">
        <f t="shared" si="89"/>
        <v>5262.8107</v>
      </c>
      <c r="F397" s="6">
        <v>1250</v>
      </c>
      <c r="G397" s="15">
        <f t="shared" si="91"/>
        <v>642255.05438275938</v>
      </c>
      <c r="H397" s="46">
        <f t="shared" si="90"/>
        <v>4012.8107</v>
      </c>
      <c r="I397" s="31"/>
      <c r="J397" s="16"/>
      <c r="K397" s="15">
        <f t="shared" si="92"/>
        <v>4709.8703988069019</v>
      </c>
    </row>
    <row r="398" spans="1:11" s="1" customFormat="1" ht="12.75" customHeight="1" x14ac:dyDescent="0.25">
      <c r="A398" s="2"/>
      <c r="B398" s="2" t="s">
        <v>20</v>
      </c>
      <c r="C398" s="6">
        <v>67008</v>
      </c>
      <c r="D398" s="6">
        <v>15000</v>
      </c>
      <c r="E398" s="6">
        <f t="shared" si="89"/>
        <v>5581.7663999999995</v>
      </c>
      <c r="F398" s="6">
        <v>1250</v>
      </c>
      <c r="G398" s="15">
        <f t="shared" si="91"/>
        <v>646267.86508275941</v>
      </c>
      <c r="H398" s="46">
        <f t="shared" si="90"/>
        <v>4331.7663999999995</v>
      </c>
      <c r="I398" s="31"/>
      <c r="J398" s="16"/>
      <c r="K398" s="15">
        <f t="shared" si="92"/>
        <v>4739.2976772735692</v>
      </c>
    </row>
    <row r="399" spans="1:11" s="1" customFormat="1" ht="12.75" customHeight="1" x14ac:dyDescent="0.25">
      <c r="A399" s="2"/>
      <c r="B399" s="2" t="s">
        <v>21</v>
      </c>
      <c r="C399" s="6">
        <v>67008</v>
      </c>
      <c r="D399" s="6">
        <v>15000</v>
      </c>
      <c r="E399" s="6">
        <f t="shared" si="89"/>
        <v>5581.7663999999995</v>
      </c>
      <c r="F399" s="6">
        <v>1250</v>
      </c>
      <c r="G399" s="15">
        <f t="shared" si="91"/>
        <v>650599.63148275937</v>
      </c>
      <c r="H399" s="46">
        <f t="shared" si="90"/>
        <v>4331.7663999999995</v>
      </c>
      <c r="I399" s="31"/>
      <c r="J399" s="16"/>
      <c r="K399" s="15">
        <f t="shared" si="92"/>
        <v>4771.0639642069018</v>
      </c>
    </row>
    <row r="400" spans="1:11" s="1" customFormat="1" ht="12.75" customHeight="1" x14ac:dyDescent="0.25">
      <c r="A400" s="2"/>
      <c r="B400" s="7" t="s">
        <v>22</v>
      </c>
      <c r="C400" s="8">
        <f>SUM(C388:C399)</f>
        <v>758414</v>
      </c>
      <c r="D400" s="9" t="s">
        <v>23</v>
      </c>
      <c r="E400" s="8">
        <f>SUM(E388:E399)</f>
        <v>63175.886200000008</v>
      </c>
      <c r="F400" s="8">
        <f>SUM(F388:F399)</f>
        <v>15000</v>
      </c>
      <c r="G400" s="30">
        <f>SUM(G388:G399)</f>
        <v>7540380.9428931111</v>
      </c>
      <c r="H400" s="30">
        <f>SUM(H388:H399)</f>
        <v>48175.886200000008</v>
      </c>
      <c r="I400" s="38">
        <f>H386/12</f>
        <v>7.3333333333333332E-3</v>
      </c>
      <c r="J400" s="23"/>
      <c r="K400" s="30">
        <f>SUM(K388:K399)</f>
        <v>55296.126914549481</v>
      </c>
    </row>
    <row r="401" spans="1:11" s="1" customFormat="1" ht="12.75" customHeight="1" x14ac:dyDescent="0.25">
      <c r="A401" s="2"/>
      <c r="B401" s="2"/>
      <c r="C401" s="2"/>
      <c r="D401" s="2"/>
      <c r="E401" s="2"/>
      <c r="F401" s="2"/>
      <c r="G401" s="15"/>
      <c r="H401" s="15"/>
      <c r="I401" s="31"/>
      <c r="J401" s="16"/>
      <c r="K401" s="15"/>
    </row>
    <row r="402" spans="1:11" s="1" customFormat="1" ht="12.75" customHeight="1" x14ac:dyDescent="0.25">
      <c r="A402" s="2"/>
      <c r="B402" s="2" t="s">
        <v>24</v>
      </c>
      <c r="C402" s="10">
        <f>G400*I400</f>
        <v>55296.126914549481</v>
      </c>
      <c r="D402" s="2"/>
      <c r="E402" s="2"/>
      <c r="F402" s="2" t="s">
        <v>25</v>
      </c>
      <c r="G402" s="73">
        <f>$C402+$H400</f>
        <v>103472.01311454948</v>
      </c>
      <c r="H402" s="15"/>
      <c r="I402" s="15">
        <f>SUM($I$14,$G$33,$G$53,$G$73,$G$93,$G$112,$G$131,$G$150,$G$169,$G$188,$G$207,$G$227,$G$246,$G$266,$G$286,$G$306,$G$325,$G$344,$G$364,$G$383,$G$402)</f>
        <v>710227.52479730849</v>
      </c>
      <c r="J402" s="143" t="str">
        <f>IF($K400=$C402,"Intt OK","Intt CHECK IT")</f>
        <v>Intt OK</v>
      </c>
      <c r="K402" s="15"/>
    </row>
    <row r="403" spans="1:11" ht="12.75" customHeight="1" x14ac:dyDescent="0.25">
      <c r="I403" s="135" t="str">
        <f>IF($I402=$G407,"OK","CHECK IT")</f>
        <v>OK</v>
      </c>
    </row>
    <row r="404" spans="1:11" s="1" customFormat="1" ht="12.75" customHeight="1" x14ac:dyDescent="0.25">
      <c r="A404" s="2"/>
      <c r="B404" s="438" t="s">
        <v>2</v>
      </c>
      <c r="C404" s="438"/>
      <c r="D404" s="438"/>
      <c r="E404" s="438" t="s">
        <v>3</v>
      </c>
      <c r="F404" s="438"/>
      <c r="G404" s="3" t="s">
        <v>4</v>
      </c>
      <c r="H404" s="136" t="s">
        <v>59</v>
      </c>
      <c r="I404" s="31"/>
      <c r="J404" s="2"/>
      <c r="K404" s="28"/>
    </row>
    <row r="405" spans="1:11" s="1" customFormat="1" ht="12.75" customHeight="1" x14ac:dyDescent="0.25">
      <c r="A405" s="2"/>
      <c r="B405" s="439" t="s">
        <v>66</v>
      </c>
      <c r="C405" s="439"/>
      <c r="D405" s="439"/>
      <c r="E405" s="439" t="s">
        <v>67</v>
      </c>
      <c r="F405" s="439"/>
      <c r="G405" s="4" t="s">
        <v>68</v>
      </c>
      <c r="H405" s="56">
        <v>8.6499999999999994E-2</v>
      </c>
      <c r="I405" s="45"/>
      <c r="J405" s="2"/>
      <c r="K405" s="28"/>
    </row>
    <row r="406" spans="1:11" s="1" customFormat="1" ht="12.75" customHeight="1" x14ac:dyDescent="0.25">
      <c r="A406" s="2"/>
      <c r="B406" s="3" t="s">
        <v>9</v>
      </c>
      <c r="C406" s="5" t="s">
        <v>10</v>
      </c>
      <c r="D406" s="3" t="s">
        <v>11</v>
      </c>
      <c r="E406" s="5" t="s">
        <v>12</v>
      </c>
      <c r="F406" s="3" t="s">
        <v>13</v>
      </c>
      <c r="G406" s="5" t="s">
        <v>14</v>
      </c>
      <c r="H406" s="48" t="s">
        <v>15</v>
      </c>
      <c r="I406" s="3" t="s">
        <v>16</v>
      </c>
      <c r="J406" s="2"/>
      <c r="K406" s="28"/>
    </row>
    <row r="407" spans="1:11" s="1" customFormat="1" ht="12.75" customHeight="1" x14ac:dyDescent="0.25">
      <c r="A407" s="2"/>
      <c r="B407" s="2" t="s">
        <v>27</v>
      </c>
      <c r="C407" s="6">
        <v>67008</v>
      </c>
      <c r="D407" s="6">
        <v>15000</v>
      </c>
      <c r="E407" s="6">
        <f t="shared" ref="E407:E418" si="93">$C407*8.33%</f>
        <v>5581.7663999999995</v>
      </c>
      <c r="F407" s="6">
        <v>1250</v>
      </c>
      <c r="G407" s="15">
        <f>$G$14+G$33+$G$53+$G$73+$G$93+$G$112+$G$131+$G$150+$G$169+$G$188+$G$207+$G$227+$G$246+$G$266+$G$286+$G$306+$G$325+$G$344+$G$364+$G$383+$G$402</f>
        <v>710227.52479730849</v>
      </c>
      <c r="H407" s="46">
        <f t="shared" ref="H407:H418" si="94">E407-F407</f>
        <v>4331.7663999999995</v>
      </c>
      <c r="I407" s="31"/>
      <c r="J407" s="16"/>
      <c r="K407" s="15">
        <f>(G407)*($H$405/12)</f>
        <v>5119.5567412472656</v>
      </c>
    </row>
    <row r="408" spans="1:11" s="1" customFormat="1" ht="12.75" customHeight="1" x14ac:dyDescent="0.25">
      <c r="A408" s="2"/>
      <c r="B408" s="2" t="s">
        <v>28</v>
      </c>
      <c r="C408" s="6">
        <v>67008</v>
      </c>
      <c r="D408" s="6">
        <v>15000</v>
      </c>
      <c r="E408" s="6">
        <f t="shared" si="93"/>
        <v>5581.7663999999995</v>
      </c>
      <c r="F408" s="6">
        <v>1250</v>
      </c>
      <c r="G408" s="15">
        <f t="shared" ref="G408:G418" si="95">$G407+$H407</f>
        <v>714559.29119730846</v>
      </c>
      <c r="H408" s="46">
        <f t="shared" si="94"/>
        <v>4331.7663999999995</v>
      </c>
      <c r="I408" s="31"/>
      <c r="J408" s="16"/>
      <c r="K408" s="15">
        <f t="shared" ref="K408:K418" si="96">(G408)*($H$405/12)</f>
        <v>5150.7815573805983</v>
      </c>
    </row>
    <row r="409" spans="1:11" s="1" customFormat="1" ht="12.75" customHeight="1" x14ac:dyDescent="0.25">
      <c r="A409" s="2"/>
      <c r="B409" s="2" t="s">
        <v>29</v>
      </c>
      <c r="C409" s="6">
        <v>67008</v>
      </c>
      <c r="D409" s="6">
        <v>15000</v>
      </c>
      <c r="E409" s="6">
        <f t="shared" si="93"/>
        <v>5581.7663999999995</v>
      </c>
      <c r="F409" s="6">
        <v>1250</v>
      </c>
      <c r="G409" s="15">
        <f t="shared" si="95"/>
        <v>718891.05759730842</v>
      </c>
      <c r="H409" s="46">
        <f t="shared" si="94"/>
        <v>4331.7663999999995</v>
      </c>
      <c r="I409" s="31"/>
      <c r="J409" s="16"/>
      <c r="K409" s="15">
        <f t="shared" si="96"/>
        <v>5182.0063735139311</v>
      </c>
    </row>
    <row r="410" spans="1:11" s="1" customFormat="1" ht="12.75" customHeight="1" x14ac:dyDescent="0.25">
      <c r="A410" s="2"/>
      <c r="B410" s="2" t="s">
        <v>30</v>
      </c>
      <c r="C410" s="6">
        <v>67008</v>
      </c>
      <c r="D410" s="6">
        <v>15000</v>
      </c>
      <c r="E410" s="6">
        <f t="shared" si="93"/>
        <v>5581.7663999999995</v>
      </c>
      <c r="F410" s="6">
        <v>1250</v>
      </c>
      <c r="G410" s="15">
        <f t="shared" si="95"/>
        <v>723222.82399730838</v>
      </c>
      <c r="H410" s="46">
        <f t="shared" si="94"/>
        <v>4331.7663999999995</v>
      </c>
      <c r="I410" s="31" t="s">
        <v>54</v>
      </c>
      <c r="J410" s="16"/>
      <c r="K410" s="15">
        <f t="shared" si="96"/>
        <v>5213.2311896472647</v>
      </c>
    </row>
    <row r="411" spans="1:11" s="1" customFormat="1" ht="12.75" customHeight="1" x14ac:dyDescent="0.25">
      <c r="A411" s="2"/>
      <c r="B411" s="2" t="s">
        <v>31</v>
      </c>
      <c r="C411" s="6">
        <v>69020</v>
      </c>
      <c r="D411" s="6">
        <v>15000</v>
      </c>
      <c r="E411" s="6">
        <f t="shared" si="93"/>
        <v>5749.366</v>
      </c>
      <c r="F411" s="6">
        <v>1250</v>
      </c>
      <c r="G411" s="15">
        <f t="shared" si="95"/>
        <v>727554.59039730835</v>
      </c>
      <c r="H411" s="46">
        <f t="shared" si="94"/>
        <v>4499.366</v>
      </c>
      <c r="I411" s="31"/>
      <c r="J411" s="16"/>
      <c r="K411" s="15">
        <f t="shared" si="96"/>
        <v>5244.4560057805975</v>
      </c>
    </row>
    <row r="412" spans="1:11" s="1" customFormat="1" ht="12.75" customHeight="1" x14ac:dyDescent="0.25">
      <c r="A412" s="2"/>
      <c r="B412" s="2" t="s">
        <v>32</v>
      </c>
      <c r="C412" s="6">
        <v>69020</v>
      </c>
      <c r="D412" s="6">
        <v>15000</v>
      </c>
      <c r="E412" s="6">
        <f t="shared" si="93"/>
        <v>5749.366</v>
      </c>
      <c r="F412" s="6">
        <v>1250</v>
      </c>
      <c r="G412" s="15">
        <f t="shared" si="95"/>
        <v>732053.95639730839</v>
      </c>
      <c r="H412" s="46">
        <f t="shared" si="94"/>
        <v>4499.366</v>
      </c>
      <c r="I412" s="31"/>
      <c r="J412" s="16"/>
      <c r="K412" s="15">
        <f t="shared" si="96"/>
        <v>5276.8889356972641</v>
      </c>
    </row>
    <row r="413" spans="1:11" s="1" customFormat="1" ht="12.75" customHeight="1" x14ac:dyDescent="0.25">
      <c r="A413" s="2"/>
      <c r="B413" s="2" t="s">
        <v>33</v>
      </c>
      <c r="C413" s="6">
        <v>69020</v>
      </c>
      <c r="D413" s="6">
        <v>15000</v>
      </c>
      <c r="E413" s="6">
        <f t="shared" si="93"/>
        <v>5749.366</v>
      </c>
      <c r="F413" s="6">
        <v>1250</v>
      </c>
      <c r="G413" s="15">
        <f t="shared" si="95"/>
        <v>736553.32239730842</v>
      </c>
      <c r="H413" s="46">
        <f t="shared" si="94"/>
        <v>4499.366</v>
      </c>
      <c r="I413" s="31"/>
      <c r="J413" s="16"/>
      <c r="K413" s="15">
        <f t="shared" si="96"/>
        <v>5309.3218656139315</v>
      </c>
    </row>
    <row r="414" spans="1:11" s="1" customFormat="1" ht="12.75" customHeight="1" x14ac:dyDescent="0.25">
      <c r="A414" s="2"/>
      <c r="B414" s="2" t="s">
        <v>17</v>
      </c>
      <c r="C414" s="6">
        <v>69020</v>
      </c>
      <c r="D414" s="6">
        <v>15000</v>
      </c>
      <c r="E414" s="6">
        <f t="shared" si="93"/>
        <v>5749.366</v>
      </c>
      <c r="F414" s="6">
        <v>1250</v>
      </c>
      <c r="G414" s="15">
        <f t="shared" si="95"/>
        <v>741052.68839730846</v>
      </c>
      <c r="H414" s="46">
        <f t="shared" si="94"/>
        <v>4499.366</v>
      </c>
      <c r="I414" s="31"/>
      <c r="J414" s="16"/>
      <c r="K414" s="15">
        <f t="shared" si="96"/>
        <v>5341.7547955305981</v>
      </c>
    </row>
    <row r="415" spans="1:11" s="1" customFormat="1" ht="12.75" customHeight="1" x14ac:dyDescent="0.25">
      <c r="A415" s="2"/>
      <c r="B415" s="2" t="s">
        <v>18</v>
      </c>
      <c r="C415" s="6">
        <v>69020</v>
      </c>
      <c r="D415" s="6">
        <v>15000</v>
      </c>
      <c r="E415" s="6">
        <f t="shared" si="93"/>
        <v>5749.366</v>
      </c>
      <c r="F415" s="6">
        <v>1250</v>
      </c>
      <c r="G415" s="15">
        <f t="shared" si="95"/>
        <v>745552.0543973085</v>
      </c>
      <c r="H415" s="46">
        <f t="shared" si="94"/>
        <v>4499.366</v>
      </c>
      <c r="I415" s="31"/>
      <c r="J415" s="16"/>
      <c r="K415" s="15">
        <f t="shared" si="96"/>
        <v>5374.1877254472656</v>
      </c>
    </row>
    <row r="416" spans="1:11" s="1" customFormat="1" ht="12.75" customHeight="1" x14ac:dyDescent="0.25">
      <c r="A416" s="2"/>
      <c r="B416" s="2" t="s">
        <v>19</v>
      </c>
      <c r="C416" s="6">
        <v>69020</v>
      </c>
      <c r="D416" s="6">
        <v>15000</v>
      </c>
      <c r="E416" s="6">
        <f t="shared" si="93"/>
        <v>5749.366</v>
      </c>
      <c r="F416" s="6">
        <v>1250</v>
      </c>
      <c r="G416" s="15">
        <f t="shared" si="95"/>
        <v>750051.42039730854</v>
      </c>
      <c r="H416" s="46">
        <f t="shared" si="94"/>
        <v>4499.366</v>
      </c>
      <c r="I416" s="31"/>
      <c r="J416" s="16"/>
      <c r="K416" s="15">
        <f t="shared" si="96"/>
        <v>5406.6206553639322</v>
      </c>
    </row>
    <row r="417" spans="1:11" s="1" customFormat="1" ht="12.75" customHeight="1" x14ac:dyDescent="0.25">
      <c r="A417" s="2"/>
      <c r="B417" s="2" t="s">
        <v>20</v>
      </c>
      <c r="C417" s="6">
        <v>72964</v>
      </c>
      <c r="D417" s="6">
        <v>15000</v>
      </c>
      <c r="E417" s="6">
        <f t="shared" si="93"/>
        <v>6077.9012000000002</v>
      </c>
      <c r="F417" s="6">
        <v>1250</v>
      </c>
      <c r="G417" s="15">
        <f t="shared" si="95"/>
        <v>754550.78639730858</v>
      </c>
      <c r="H417" s="46">
        <f t="shared" si="94"/>
        <v>4827.9012000000002</v>
      </c>
      <c r="I417" s="31"/>
      <c r="J417" s="16"/>
      <c r="K417" s="15">
        <f t="shared" si="96"/>
        <v>5439.0535852805988</v>
      </c>
    </row>
    <row r="418" spans="1:11" s="1" customFormat="1" ht="12.75" customHeight="1" x14ac:dyDescent="0.25">
      <c r="A418" s="2"/>
      <c r="B418" s="2" t="s">
        <v>21</v>
      </c>
      <c r="C418" s="6">
        <v>72964</v>
      </c>
      <c r="D418" s="6">
        <v>15000</v>
      </c>
      <c r="E418" s="6">
        <f t="shared" si="93"/>
        <v>6077.9012000000002</v>
      </c>
      <c r="F418" s="6">
        <v>1250</v>
      </c>
      <c r="G418" s="15">
        <f t="shared" si="95"/>
        <v>759378.68759730854</v>
      </c>
      <c r="H418" s="46">
        <f t="shared" si="94"/>
        <v>4827.9012000000002</v>
      </c>
      <c r="I418" s="31"/>
      <c r="J418" s="16"/>
      <c r="K418" s="15">
        <f t="shared" si="96"/>
        <v>5473.8547064305985</v>
      </c>
    </row>
    <row r="419" spans="1:11" s="1" customFormat="1" ht="12.75" customHeight="1" x14ac:dyDescent="0.25">
      <c r="A419" s="2"/>
      <c r="B419" s="7" t="s">
        <v>22</v>
      </c>
      <c r="C419" s="8">
        <f>SUM(C407:C418)</f>
        <v>828080</v>
      </c>
      <c r="D419" s="9" t="s">
        <v>23</v>
      </c>
      <c r="E419" s="8">
        <f>SUM(E407:E418)</f>
        <v>68979.064000000013</v>
      </c>
      <c r="F419" s="8">
        <f>SUM(F407:F418)</f>
        <v>15000</v>
      </c>
      <c r="G419" s="30">
        <f>SUM(G407:G418)</f>
        <v>8813648.2039677016</v>
      </c>
      <c r="H419" s="30">
        <f>SUM(H407:H418)</f>
        <v>53979.064000000006</v>
      </c>
      <c r="I419" s="38">
        <f>H405/12</f>
        <v>7.2083333333333331E-3</v>
      </c>
      <c r="J419" s="23"/>
      <c r="K419" s="30">
        <f>SUM(K407:K418)</f>
        <v>63531.714136933842</v>
      </c>
    </row>
    <row r="420" spans="1:11" s="1" customFormat="1" ht="12.75" customHeight="1" x14ac:dyDescent="0.25">
      <c r="A420" s="2"/>
      <c r="B420" s="2"/>
      <c r="C420" s="2"/>
      <c r="D420" s="2"/>
      <c r="E420" s="2"/>
      <c r="F420" s="2"/>
      <c r="G420" s="15"/>
      <c r="H420" s="15"/>
      <c r="I420" s="31"/>
      <c r="J420" s="16"/>
      <c r="K420" s="15"/>
    </row>
    <row r="421" spans="1:11" s="1" customFormat="1" ht="12.75" customHeight="1" x14ac:dyDescent="0.25">
      <c r="A421" s="2"/>
      <c r="B421" s="2" t="s">
        <v>24</v>
      </c>
      <c r="C421" s="10">
        <f>G419*I419</f>
        <v>63531.71413693385</v>
      </c>
      <c r="D421" s="2"/>
      <c r="E421" s="2"/>
      <c r="F421" s="2" t="s">
        <v>25</v>
      </c>
      <c r="G421" s="73">
        <f>$C421+$H419</f>
        <v>117510.77813693386</v>
      </c>
      <c r="H421" s="15"/>
      <c r="I421" s="15">
        <f>SUM($I$14,$G$33,$G$53,$G$73,$G$93,$G$112,$G$131,$G$150,$G$169,$G$188,$G$207,$G$227,$G$246,$G$266,$G$286,$G$306,$G$325,$G$344,$G$364,$G$383,$G$402,$G$421)</f>
        <v>827738.30293424241</v>
      </c>
      <c r="J421" s="143" t="str">
        <f>IF($K419=$C421,"Intt OK","Intt CHECK IT")</f>
        <v>Intt OK</v>
      </c>
      <c r="K421" s="15"/>
    </row>
    <row r="422" spans="1:11" ht="12.75" customHeight="1" x14ac:dyDescent="0.25">
      <c r="I422" s="135" t="str">
        <f>IF($I421=$G426,"OK","CHECK IT")</f>
        <v>OK</v>
      </c>
    </row>
    <row r="423" spans="1:11" s="1" customFormat="1" ht="12.75" customHeight="1" x14ac:dyDescent="0.25">
      <c r="A423" s="2"/>
      <c r="B423" s="438" t="s">
        <v>2</v>
      </c>
      <c r="C423" s="438"/>
      <c r="D423" s="438"/>
      <c r="E423" s="438" t="s">
        <v>3</v>
      </c>
      <c r="F423" s="438"/>
      <c r="G423" s="3" t="s">
        <v>4</v>
      </c>
      <c r="H423" s="136" t="s">
        <v>60</v>
      </c>
      <c r="I423" s="31"/>
      <c r="J423" s="2"/>
      <c r="K423" s="28"/>
    </row>
    <row r="424" spans="1:11" s="1" customFormat="1" ht="12.75" customHeight="1" x14ac:dyDescent="0.25">
      <c r="A424" s="2"/>
      <c r="B424" s="439" t="s">
        <v>66</v>
      </c>
      <c r="C424" s="439"/>
      <c r="D424" s="439"/>
      <c r="E424" s="439" t="s">
        <v>67</v>
      </c>
      <c r="F424" s="439"/>
      <c r="G424" s="4" t="s">
        <v>68</v>
      </c>
      <c r="H424" s="56">
        <v>8.5500000000000007E-2</v>
      </c>
      <c r="I424" s="45"/>
      <c r="J424" s="2"/>
      <c r="K424" s="28"/>
    </row>
    <row r="425" spans="1:11" s="1" customFormat="1" ht="12.75" customHeight="1" x14ac:dyDescent="0.25">
      <c r="A425" s="2"/>
      <c r="B425" s="3" t="s">
        <v>9</v>
      </c>
      <c r="C425" s="5" t="s">
        <v>10</v>
      </c>
      <c r="D425" s="3" t="s">
        <v>11</v>
      </c>
      <c r="E425" s="5" t="s">
        <v>12</v>
      </c>
      <c r="F425" s="3" t="s">
        <v>13</v>
      </c>
      <c r="G425" s="5" t="s">
        <v>14</v>
      </c>
      <c r="H425" s="48" t="s">
        <v>15</v>
      </c>
      <c r="I425" s="3" t="s">
        <v>16</v>
      </c>
      <c r="J425" s="2"/>
      <c r="K425" s="28"/>
    </row>
    <row r="426" spans="1:11" s="1" customFormat="1" ht="12.75" customHeight="1" x14ac:dyDescent="0.25">
      <c r="A426" s="2"/>
      <c r="B426" s="2" t="s">
        <v>27</v>
      </c>
      <c r="C426" s="6">
        <v>72964</v>
      </c>
      <c r="D426" s="6">
        <v>15000</v>
      </c>
      <c r="E426" s="6">
        <f t="shared" ref="E426:E437" si="97">$C426*8.33%</f>
        <v>6077.9012000000002</v>
      </c>
      <c r="F426" s="6">
        <v>1250</v>
      </c>
      <c r="G426" s="15">
        <f>$G$14+$G$33+$G$53+$G$73+$G$93+$G$112+$G$131+$G$150+$G$169+$G$188+$G$207+$G$227+$G$246+$G$266+$G$286+$G$306+$G$325+$G$344+$G$364+$G$383+$G$402+$G$421</f>
        <v>827738.30293424241</v>
      </c>
      <c r="H426" s="46">
        <f t="shared" ref="H426:H437" si="98">E426-F426</f>
        <v>4827.9012000000002</v>
      </c>
      <c r="I426" s="31"/>
      <c r="J426" s="16"/>
      <c r="K426" s="15">
        <f>(G426)*($H$424/12)</f>
        <v>5897.6354084064778</v>
      </c>
    </row>
    <row r="427" spans="1:11" s="1" customFormat="1" ht="12.75" customHeight="1" x14ac:dyDescent="0.25">
      <c r="A427" s="2"/>
      <c r="B427" s="2" t="s">
        <v>28</v>
      </c>
      <c r="C427" s="6">
        <v>72964</v>
      </c>
      <c r="D427" s="6">
        <v>15000</v>
      </c>
      <c r="E427" s="6">
        <f t="shared" si="97"/>
        <v>6077.9012000000002</v>
      </c>
      <c r="F427" s="6">
        <v>1250</v>
      </c>
      <c r="G427" s="15">
        <f t="shared" ref="G427:G437" si="99">$G426+$H426</f>
        <v>832566.20413424238</v>
      </c>
      <c r="H427" s="46">
        <f t="shared" si="98"/>
        <v>4827.9012000000002</v>
      </c>
      <c r="I427" s="31"/>
      <c r="J427" s="16"/>
      <c r="K427" s="15">
        <f t="shared" ref="K427:K437" si="100">(G427)*($H$424/12)</f>
        <v>5932.0342044564768</v>
      </c>
    </row>
    <row r="428" spans="1:11" s="1" customFormat="1" ht="12.75" customHeight="1" x14ac:dyDescent="0.25">
      <c r="A428" s="2"/>
      <c r="B428" s="2" t="s">
        <v>29</v>
      </c>
      <c r="C428" s="6">
        <v>72964</v>
      </c>
      <c r="D428" s="6">
        <v>15000</v>
      </c>
      <c r="E428" s="6">
        <f t="shared" si="97"/>
        <v>6077.9012000000002</v>
      </c>
      <c r="F428" s="6">
        <v>1250</v>
      </c>
      <c r="G428" s="15">
        <f t="shared" si="99"/>
        <v>837394.10533424234</v>
      </c>
      <c r="H428" s="46">
        <f t="shared" si="98"/>
        <v>4827.9012000000002</v>
      </c>
      <c r="I428" s="31"/>
      <c r="J428" s="16"/>
      <c r="K428" s="15">
        <f t="shared" si="100"/>
        <v>5966.4330005064767</v>
      </c>
    </row>
    <row r="429" spans="1:11" s="1" customFormat="1" ht="12.75" customHeight="1" x14ac:dyDescent="0.25">
      <c r="A429" s="2"/>
      <c r="B429" s="2" t="s">
        <v>30</v>
      </c>
      <c r="C429" s="6">
        <v>72964</v>
      </c>
      <c r="D429" s="6">
        <v>15000</v>
      </c>
      <c r="E429" s="6">
        <f t="shared" si="97"/>
        <v>6077.9012000000002</v>
      </c>
      <c r="F429" s="6">
        <v>1250</v>
      </c>
      <c r="G429" s="15">
        <f t="shared" si="99"/>
        <v>842222.0065342423</v>
      </c>
      <c r="H429" s="46">
        <f t="shared" si="98"/>
        <v>4827.9012000000002</v>
      </c>
      <c r="I429" s="31" t="s">
        <v>54</v>
      </c>
      <c r="J429" s="16"/>
      <c r="K429" s="15">
        <f t="shared" si="100"/>
        <v>6000.8317965564765</v>
      </c>
    </row>
    <row r="430" spans="1:11" s="1" customFormat="1" ht="12.75" customHeight="1" x14ac:dyDescent="0.25">
      <c r="A430" s="2"/>
      <c r="B430" s="2" t="s">
        <v>31</v>
      </c>
      <c r="C430" s="6">
        <v>75166</v>
      </c>
      <c r="D430" s="6">
        <v>15000</v>
      </c>
      <c r="E430" s="6">
        <f t="shared" si="97"/>
        <v>6261.3278</v>
      </c>
      <c r="F430" s="6">
        <v>1250</v>
      </c>
      <c r="G430" s="15">
        <f t="shared" si="99"/>
        <v>847049.90773424227</v>
      </c>
      <c r="H430" s="46">
        <f t="shared" si="98"/>
        <v>5011.3278</v>
      </c>
      <c r="I430" s="31"/>
      <c r="J430" s="16"/>
      <c r="K430" s="15">
        <f t="shared" si="100"/>
        <v>6035.2305926064764</v>
      </c>
    </row>
    <row r="431" spans="1:11" s="1" customFormat="1" ht="12.75" customHeight="1" x14ac:dyDescent="0.25">
      <c r="A431" s="2"/>
      <c r="B431" s="2" t="s">
        <v>32</v>
      </c>
      <c r="C431" s="6">
        <v>75166</v>
      </c>
      <c r="D431" s="6">
        <v>15000</v>
      </c>
      <c r="E431" s="6">
        <f t="shared" si="97"/>
        <v>6261.3278</v>
      </c>
      <c r="F431" s="6">
        <v>1250</v>
      </c>
      <c r="G431" s="15">
        <f t="shared" si="99"/>
        <v>852061.23553424224</v>
      </c>
      <c r="H431" s="46">
        <f t="shared" si="98"/>
        <v>5011.3278</v>
      </c>
      <c r="I431" s="31"/>
      <c r="J431" s="16"/>
      <c r="K431" s="15">
        <f t="shared" si="100"/>
        <v>6070.9363031814764</v>
      </c>
    </row>
    <row r="432" spans="1:11" s="1" customFormat="1" ht="12.75" customHeight="1" x14ac:dyDescent="0.25">
      <c r="A432" s="2"/>
      <c r="B432" s="2" t="s">
        <v>33</v>
      </c>
      <c r="C432" s="6">
        <v>75166</v>
      </c>
      <c r="D432" s="6">
        <v>15000</v>
      </c>
      <c r="E432" s="6">
        <f t="shared" si="97"/>
        <v>6261.3278</v>
      </c>
      <c r="F432" s="6">
        <v>1250</v>
      </c>
      <c r="G432" s="15">
        <f t="shared" si="99"/>
        <v>857072.56333424221</v>
      </c>
      <c r="H432" s="46">
        <f t="shared" si="98"/>
        <v>5011.3278</v>
      </c>
      <c r="I432" s="31"/>
      <c r="J432" s="16"/>
      <c r="K432" s="15">
        <f t="shared" si="100"/>
        <v>6106.6420137564755</v>
      </c>
    </row>
    <row r="433" spans="1:11" s="1" customFormat="1" ht="12.75" customHeight="1" x14ac:dyDescent="0.25">
      <c r="A433" s="2"/>
      <c r="B433" s="2" t="s">
        <v>17</v>
      </c>
      <c r="C433" s="6">
        <v>75166</v>
      </c>
      <c r="D433" s="6">
        <v>15000</v>
      </c>
      <c r="E433" s="6">
        <f t="shared" si="97"/>
        <v>6261.3278</v>
      </c>
      <c r="F433" s="6">
        <v>1250</v>
      </c>
      <c r="G433" s="15">
        <f t="shared" si="99"/>
        <v>862083.89113424218</v>
      </c>
      <c r="H433" s="46">
        <f t="shared" si="98"/>
        <v>5011.3278</v>
      </c>
      <c r="I433" s="31"/>
      <c r="J433" s="16"/>
      <c r="K433" s="15">
        <f t="shared" si="100"/>
        <v>6142.3477243314755</v>
      </c>
    </row>
    <row r="434" spans="1:11" s="1" customFormat="1" ht="12.75" customHeight="1" x14ac:dyDescent="0.25">
      <c r="A434" s="2"/>
      <c r="B434" s="2" t="s">
        <v>18</v>
      </c>
      <c r="C434" s="6">
        <v>75166</v>
      </c>
      <c r="D434" s="6">
        <v>15000</v>
      </c>
      <c r="E434" s="6">
        <f t="shared" si="97"/>
        <v>6261.3278</v>
      </c>
      <c r="F434" s="6">
        <v>1250</v>
      </c>
      <c r="G434" s="15">
        <f t="shared" si="99"/>
        <v>867095.21893424215</v>
      </c>
      <c r="H434" s="46">
        <f t="shared" si="98"/>
        <v>5011.3278</v>
      </c>
      <c r="I434" s="31"/>
      <c r="J434" s="16"/>
      <c r="K434" s="15">
        <f t="shared" si="100"/>
        <v>6178.0534349064756</v>
      </c>
    </row>
    <row r="435" spans="1:11" s="1" customFormat="1" ht="12.75" customHeight="1" x14ac:dyDescent="0.25">
      <c r="A435" s="2"/>
      <c r="B435" s="2" t="s">
        <v>19</v>
      </c>
      <c r="C435" s="6">
        <v>75166</v>
      </c>
      <c r="D435" s="6">
        <v>15000</v>
      </c>
      <c r="E435" s="6">
        <f t="shared" si="97"/>
        <v>6261.3278</v>
      </c>
      <c r="F435" s="6">
        <v>1250</v>
      </c>
      <c r="G435" s="15">
        <f t="shared" si="99"/>
        <v>872106.54673424212</v>
      </c>
      <c r="H435" s="46">
        <f t="shared" ref="H435" si="101">E435-F435</f>
        <v>5011.3278</v>
      </c>
      <c r="I435" s="31"/>
      <c r="J435" s="16"/>
      <c r="K435" s="15">
        <f t="shared" ref="K435" si="102">(G435)*($H$424/12)</f>
        <v>6213.7591454814756</v>
      </c>
    </row>
    <row r="436" spans="1:11" s="1" customFormat="1" ht="12.75" customHeight="1" x14ac:dyDescent="0.25">
      <c r="A436" s="2"/>
      <c r="B436" s="2" t="s">
        <v>20</v>
      </c>
      <c r="C436" s="6">
        <v>81260</v>
      </c>
      <c r="D436" s="6">
        <v>15000</v>
      </c>
      <c r="E436" s="6">
        <f t="shared" si="97"/>
        <v>6768.9579999999996</v>
      </c>
      <c r="F436" s="6">
        <v>1250</v>
      </c>
      <c r="G436" s="15">
        <f t="shared" si="99"/>
        <v>877117.87453424209</v>
      </c>
      <c r="H436" s="46">
        <f t="shared" si="98"/>
        <v>5518.9579999999996</v>
      </c>
      <c r="I436" s="31"/>
      <c r="J436" s="16"/>
      <c r="K436" s="15">
        <f t="shared" si="100"/>
        <v>6249.4648560564747</v>
      </c>
    </row>
    <row r="437" spans="1:11" s="1" customFormat="1" ht="12.75" customHeight="1" x14ac:dyDescent="0.25">
      <c r="A437" s="2"/>
      <c r="B437" s="2" t="s">
        <v>21</v>
      </c>
      <c r="C437" s="6">
        <v>81260</v>
      </c>
      <c r="D437" s="6">
        <v>15000</v>
      </c>
      <c r="E437" s="6">
        <f t="shared" si="97"/>
        <v>6768.9579999999996</v>
      </c>
      <c r="F437" s="6">
        <v>1250</v>
      </c>
      <c r="G437" s="15">
        <f t="shared" si="99"/>
        <v>882636.83253424207</v>
      </c>
      <c r="H437" s="46">
        <f t="shared" si="98"/>
        <v>5518.9579999999996</v>
      </c>
      <c r="I437" s="31"/>
      <c r="J437" s="16"/>
      <c r="K437" s="15">
        <f t="shared" si="100"/>
        <v>6288.7874318064751</v>
      </c>
    </row>
    <row r="438" spans="1:11" s="1" customFormat="1" ht="12.75" customHeight="1" x14ac:dyDescent="0.25">
      <c r="A438" s="2"/>
      <c r="B438" s="7" t="s">
        <v>22</v>
      </c>
      <c r="C438" s="8">
        <f>SUM(C426:C437)</f>
        <v>905372</v>
      </c>
      <c r="D438" s="9" t="s">
        <v>23</v>
      </c>
      <c r="E438" s="8">
        <f>SUM(E426:E437)</f>
        <v>75417.487599999993</v>
      </c>
      <c r="F438" s="8">
        <f>SUM(F426:F437)</f>
        <v>15000</v>
      </c>
      <c r="G438" s="30">
        <f>SUM(G426:G437)</f>
        <v>10257144.689410906</v>
      </c>
      <c r="H438" s="30">
        <f>SUM(H426:H437)</f>
        <v>60417.487599999993</v>
      </c>
      <c r="I438" s="38">
        <f>H424/12</f>
        <v>7.1250000000000003E-3</v>
      </c>
      <c r="J438" s="23"/>
      <c r="K438" s="30">
        <f>SUM(K426:K437)</f>
        <v>73082.155912052724</v>
      </c>
    </row>
    <row r="439" spans="1:11" s="1" customFormat="1" ht="12.75" customHeight="1" x14ac:dyDescent="0.25">
      <c r="A439" s="2"/>
      <c r="B439" s="2"/>
      <c r="C439" s="2"/>
      <c r="D439" s="2"/>
      <c r="E439" s="2"/>
      <c r="F439" s="2"/>
      <c r="G439" s="15"/>
      <c r="H439" s="15"/>
      <c r="I439" s="31"/>
      <c r="J439" s="16"/>
      <c r="K439" s="15"/>
    </row>
    <row r="440" spans="1:11" s="1" customFormat="1" ht="12.75" customHeight="1" x14ac:dyDescent="0.25">
      <c r="A440" s="2"/>
      <c r="B440" s="2" t="s">
        <v>24</v>
      </c>
      <c r="C440" s="10">
        <f>G438*I438</f>
        <v>73082.155912052709</v>
      </c>
      <c r="D440" s="2"/>
      <c r="E440" s="2"/>
      <c r="F440" s="2" t="s">
        <v>25</v>
      </c>
      <c r="G440" s="73">
        <f>$C440+$H438</f>
        <v>133499.64351205272</v>
      </c>
      <c r="H440" s="15"/>
      <c r="I440" s="15">
        <f>SUM($I$14,$G$33,$G$53,$G$73,$G$93,$G$112,$G$131,$G$150,$G$169,$G$188,$G$207,$G$227,$G$246,$G$266,$G$286,$G$306,$G$325,$G$344,$G$364,$G$383,$G$402,$G$421,$G$440)</f>
        <v>961237.94644629513</v>
      </c>
      <c r="J440" s="143" t="str">
        <f>IF($K438=$C440,"Intt OK","Intt CHECK IT")</f>
        <v>Intt OK</v>
      </c>
      <c r="K440" s="15"/>
    </row>
    <row r="441" spans="1:11" s="1" customFormat="1" ht="12.75" customHeight="1" x14ac:dyDescent="0.25">
      <c r="A441" s="2"/>
      <c r="B441" s="2"/>
      <c r="C441" s="10"/>
      <c r="D441" s="2"/>
      <c r="E441" s="2"/>
      <c r="F441" s="2"/>
      <c r="G441" s="73"/>
      <c r="H441" s="15"/>
      <c r="I441" s="135" t="str">
        <f>IF($I440=$G445,"OK","CHECK IT")</f>
        <v>OK</v>
      </c>
      <c r="J441" s="143"/>
      <c r="K441" s="15"/>
    </row>
    <row r="442" spans="1:11" s="1" customFormat="1" ht="12.75" customHeight="1" x14ac:dyDescent="0.25">
      <c r="A442" s="2"/>
      <c r="B442" s="438" t="s">
        <v>2</v>
      </c>
      <c r="C442" s="438"/>
      <c r="D442" s="438"/>
      <c r="E442" s="438" t="s">
        <v>3</v>
      </c>
      <c r="F442" s="438"/>
      <c r="G442" s="66" t="s">
        <v>4</v>
      </c>
      <c r="H442" s="137" t="s">
        <v>142</v>
      </c>
      <c r="I442" s="31"/>
      <c r="J442" s="2"/>
      <c r="K442" s="28"/>
    </row>
    <row r="443" spans="1:11" s="1" customFormat="1" ht="12.75" customHeight="1" x14ac:dyDescent="0.25">
      <c r="A443" s="2"/>
      <c r="B443" s="439" t="s">
        <v>66</v>
      </c>
      <c r="C443" s="439"/>
      <c r="D443" s="439"/>
      <c r="E443" s="439" t="s">
        <v>67</v>
      </c>
      <c r="F443" s="439"/>
      <c r="G443" s="4" t="s">
        <v>68</v>
      </c>
      <c r="H443" s="56">
        <v>8.5500000000000007E-2</v>
      </c>
      <c r="I443" s="45"/>
      <c r="J443" s="2"/>
      <c r="K443" s="28"/>
    </row>
    <row r="444" spans="1:11" s="1" customFormat="1" ht="12.75" customHeight="1" x14ac:dyDescent="0.25">
      <c r="A444" s="2"/>
      <c r="B444" s="3" t="s">
        <v>9</v>
      </c>
      <c r="C444" s="5" t="s">
        <v>10</v>
      </c>
      <c r="D444" s="3" t="s">
        <v>11</v>
      </c>
      <c r="E444" s="5" t="s">
        <v>12</v>
      </c>
      <c r="F444" s="3" t="s">
        <v>13</v>
      </c>
      <c r="G444" s="68" t="s">
        <v>14</v>
      </c>
      <c r="H444" s="66" t="s">
        <v>15</v>
      </c>
      <c r="I444" s="3" t="s">
        <v>16</v>
      </c>
      <c r="J444" s="2"/>
      <c r="K444" s="28"/>
    </row>
    <row r="445" spans="1:11" s="1" customFormat="1" ht="12.75" customHeight="1" x14ac:dyDescent="0.25">
      <c r="A445" s="2"/>
      <c r="B445" s="2" t="s">
        <v>27</v>
      </c>
      <c r="C445" s="6">
        <v>81260</v>
      </c>
      <c r="D445" s="6">
        <v>15000</v>
      </c>
      <c r="E445" s="6">
        <f t="shared" ref="E445:E446" si="103">$C445*8.33%</f>
        <v>6768.9579999999996</v>
      </c>
      <c r="F445" s="6">
        <v>1250</v>
      </c>
      <c r="G445" s="15">
        <f>$G$14+$G$33+$G$53+$G$73+$G$93+$G$112+$G$131+$G$150+$G$169+$G$188+$G$207+$G$227+$G$246+$G$266+$G$286+$G$306+$G$325+$G$344+$G$364+$G$383+$G$402+$G$421+$G$440</f>
        <v>961237.94644629513</v>
      </c>
      <c r="H445" s="15">
        <f t="shared" ref="H445:H446" si="104">$E445-$F445</f>
        <v>5518.9579999999996</v>
      </c>
      <c r="I445" s="31"/>
      <c r="J445" s="16"/>
      <c r="K445" s="15">
        <f>(G445)*($H$443/12)</f>
        <v>6848.8203684298533</v>
      </c>
    </row>
    <row r="446" spans="1:11" s="1" customFormat="1" ht="12.75" customHeight="1" x14ac:dyDescent="0.25">
      <c r="A446" s="2"/>
      <c r="B446" s="2" t="s">
        <v>28</v>
      </c>
      <c r="C446" s="6">
        <v>81260</v>
      </c>
      <c r="D446" s="6">
        <v>15000</v>
      </c>
      <c r="E446" s="6">
        <f t="shared" si="103"/>
        <v>6768.9579999999996</v>
      </c>
      <c r="F446" s="6">
        <v>1250</v>
      </c>
      <c r="G446" s="15">
        <f t="shared" ref="G446" si="105">$G445+$H445</f>
        <v>966756.90444629511</v>
      </c>
      <c r="H446" s="15">
        <f t="shared" si="104"/>
        <v>5518.9579999999996</v>
      </c>
      <c r="I446" s="31"/>
      <c r="J446" s="16"/>
      <c r="K446" s="15">
        <f>(G446)*($H$443/12)</f>
        <v>6888.1429441798527</v>
      </c>
    </row>
    <row r="447" spans="1:11" s="1" customFormat="1" ht="12.75" customHeight="1" x14ac:dyDescent="0.25">
      <c r="A447" s="2"/>
      <c r="B447" s="7" t="s">
        <v>22</v>
      </c>
      <c r="C447" s="8">
        <f>SUM(C445:C446)</f>
        <v>162520</v>
      </c>
      <c r="D447" s="9" t="s">
        <v>23</v>
      </c>
      <c r="E447" s="8">
        <f t="shared" ref="E447:H447" si="106">SUM(E445:E446)</f>
        <v>13537.915999999999</v>
      </c>
      <c r="F447" s="8">
        <f t="shared" si="106"/>
        <v>2500</v>
      </c>
      <c r="G447" s="8">
        <f t="shared" si="106"/>
        <v>1927994.8508925904</v>
      </c>
      <c r="H447" s="8">
        <f t="shared" si="106"/>
        <v>11037.915999999999</v>
      </c>
      <c r="I447" s="38">
        <f>H443/12</f>
        <v>7.1250000000000003E-3</v>
      </c>
      <c r="J447" s="23"/>
      <c r="K447" s="30">
        <f>SUM(K445:K446)</f>
        <v>13736.963312609707</v>
      </c>
    </row>
    <row r="448" spans="1:11" s="1" customFormat="1" ht="12.75" customHeight="1" x14ac:dyDescent="0.25">
      <c r="A448" s="2"/>
      <c r="B448" s="2"/>
      <c r="C448" s="2"/>
      <c r="D448" s="2"/>
      <c r="E448" s="2"/>
      <c r="F448" s="2"/>
      <c r="G448" s="15"/>
      <c r="H448" s="15"/>
      <c r="I448" s="31"/>
      <c r="J448" s="16"/>
      <c r="K448" s="15"/>
    </row>
    <row r="449" spans="1:11" s="1" customFormat="1" ht="12.75" customHeight="1" x14ac:dyDescent="0.25">
      <c r="A449" s="2"/>
      <c r="B449" s="2" t="s">
        <v>24</v>
      </c>
      <c r="C449" s="10">
        <f>G447*I447</f>
        <v>13736.963312609707</v>
      </c>
      <c r="D449" s="2"/>
      <c r="E449" s="2"/>
      <c r="F449" s="2" t="s">
        <v>25</v>
      </c>
      <c r="G449" s="73">
        <f>$C449+$H447</f>
        <v>24774.879312609708</v>
      </c>
      <c r="H449" s="15"/>
      <c r="I449" s="6">
        <f>SUM($I$14,$G$33,$G$53,$G$73,$G$93,$G$112,$G$131,$G$150,$G$169,$G$188,$G$207,$G$227,$G$246,$G$266,$G$286,$G$306,$G$325,$G$344,$G$364,$G$383,$G$402,$G$421,$G$440,$G$449)</f>
        <v>986012.8257589048</v>
      </c>
      <c r="J449" s="143" t="str">
        <f>IF($K447=$C449,"Intt OK","Intt CHECK IT")</f>
        <v>Intt OK</v>
      </c>
      <c r="K449" s="15"/>
    </row>
    <row r="450" spans="1:11" s="1" customFormat="1" ht="12.75" customHeight="1" x14ac:dyDescent="0.25">
      <c r="G450" s="28"/>
      <c r="H450" s="28"/>
      <c r="I450" s="135" t="str">
        <f>IF($I449=$G453,"OK","CHECK IT")</f>
        <v>OK</v>
      </c>
      <c r="J450" s="16"/>
      <c r="K450" s="28"/>
    </row>
    <row r="451" spans="1:11" ht="12.75" customHeight="1" x14ac:dyDescent="0.25">
      <c r="B451" s="2" t="s">
        <v>61</v>
      </c>
      <c r="C451" s="10">
        <f>G14+G33+G53+G73+G93+G112+G131+G150+G169+G188+G207+G227+G246+G266+G286+G306+G325+G344+G364+G383+G402+G421+G440+G449</f>
        <v>986012.8257589048</v>
      </c>
    </row>
    <row r="452" spans="1:11" s="1" customFormat="1" ht="24" thickBot="1" x14ac:dyDescent="0.3">
      <c r="B452" s="453" t="s">
        <v>191</v>
      </c>
      <c r="C452" s="453"/>
      <c r="D452" s="453"/>
      <c r="E452" s="453"/>
      <c r="F452" s="453"/>
      <c r="G452" s="453"/>
      <c r="H452" s="453"/>
      <c r="I452" s="453"/>
      <c r="J452" s="453"/>
      <c r="K452" s="453"/>
    </row>
    <row r="453" spans="1:11" ht="31.5" thickBot="1" x14ac:dyDescent="0.3">
      <c r="A453" s="142" t="s">
        <v>126</v>
      </c>
      <c r="B453" s="92" t="s">
        <v>243</v>
      </c>
      <c r="C453" s="93" t="s">
        <v>192</v>
      </c>
      <c r="D453" s="98" t="s">
        <v>68</v>
      </c>
      <c r="E453" s="94"/>
      <c r="F453" s="95" t="s">
        <v>120</v>
      </c>
      <c r="G453" s="96">
        <f>SUM(G14,G33,G53,G73,G93,G112,G131,G150,G169,G188,G207,G227,G246,G266,G286,G306,G325,G344,G364,G383,G402,G421,G440,G449)</f>
        <v>986012.8257589048</v>
      </c>
      <c r="H453" s="97" t="str">
        <f>IF(AND($C451=$G453),"OK",IF(AND($G453=$I451),"OK","CHECK IT"))</f>
        <v>OK</v>
      </c>
      <c r="I453" s="98"/>
      <c r="J453" s="144"/>
      <c r="K453" s="304" t="s">
        <v>54</v>
      </c>
    </row>
    <row r="454" spans="1:11" ht="15.75" x14ac:dyDescent="0.25">
      <c r="A454" s="100"/>
      <c r="B454" s="101"/>
      <c r="C454" s="102" t="s">
        <v>193</v>
      </c>
      <c r="D454" s="198" t="s">
        <v>66</v>
      </c>
      <c r="E454" s="198"/>
      <c r="F454" s="105"/>
      <c r="G454" s="106"/>
      <c r="H454" s="107">
        <f>C451-G453</f>
        <v>0</v>
      </c>
      <c r="I454" s="42"/>
      <c r="J454" s="18"/>
      <c r="K454" s="305"/>
    </row>
    <row r="455" spans="1:11" x14ac:dyDescent="0.25">
      <c r="A455" s="109"/>
      <c r="B455" s="102"/>
      <c r="C455" s="102" t="s">
        <v>194</v>
      </c>
      <c r="D455" s="103" t="s">
        <v>23</v>
      </c>
      <c r="E455" s="104"/>
      <c r="F455" s="110"/>
      <c r="G455" s="102"/>
      <c r="H455" s="111"/>
      <c r="I455" s="112"/>
      <c r="J455" s="18"/>
      <c r="K455" s="108"/>
    </row>
    <row r="456" spans="1:11" ht="36" x14ac:dyDescent="0.25">
      <c r="A456" s="113"/>
      <c r="B456" s="114"/>
      <c r="C456" s="115" t="s">
        <v>147</v>
      </c>
      <c r="D456" s="116"/>
      <c r="E456" s="115" t="s">
        <v>146</v>
      </c>
      <c r="F456" s="115" t="s">
        <v>145</v>
      </c>
      <c r="G456" s="117"/>
      <c r="H456" s="115" t="s">
        <v>144</v>
      </c>
      <c r="I456" s="118"/>
      <c r="J456" s="145"/>
      <c r="K456" s="119" t="s">
        <v>143</v>
      </c>
    </row>
    <row r="457" spans="1:11" ht="15" x14ac:dyDescent="0.25">
      <c r="A457" s="120"/>
      <c r="B457" s="59"/>
      <c r="C457" s="121">
        <f>SUM(C12,C31,C51,C71,C91,C110,C129,C148,C167,C186,C205,C225,C244,C264,C284,C304,C323,C342,C362,C381,C400,C419,C438,C447)</f>
        <v>8350012</v>
      </c>
      <c r="D457" s="7"/>
      <c r="E457" s="121">
        <f>SUM(E12,E31,E51,E71,E91,E110,E129,E148,E167,E186,E205,E225,E244,E264,E284,E304,E323,E342,E362,E381,E400,E419,E438,E447)</f>
        <v>695555.9996000001</v>
      </c>
      <c r="F457" s="121">
        <f>SUM(F12,F31,F51,F71,F91,F110,F129,F148,F167,F186,F205,F225,F244,F264,F284,F304,F323,F342,F362,F381,F400,F419,F438,F447)</f>
        <v>168772</v>
      </c>
      <c r="G457" s="121" t="s">
        <v>54</v>
      </c>
      <c r="H457" s="121">
        <f>SUM(H12,H31,H51,H71,H91,H110,H129,H148,H167,H186,H205,H225,H244,H264,H284,H304,H323,H342,H362,H381,H400,H419,H438,H447)</f>
        <v>526783.9996000001</v>
      </c>
      <c r="I457" s="121" t="s">
        <v>54</v>
      </c>
      <c r="J457" s="121" t="s">
        <v>54</v>
      </c>
      <c r="K457" s="121">
        <f>SUM(K12,K31,K51,K71,K91,K110,K129,K148,K167,K186,K205,K225,K244,K264,K284,K304,K323,K342,K362,K381,K400,K419,K438,K447)</f>
        <v>459228.82615890476</v>
      </c>
    </row>
    <row r="458" spans="1:11" ht="15.75" thickBot="1" x14ac:dyDescent="0.3">
      <c r="A458" s="120"/>
      <c r="B458" s="59"/>
      <c r="C458" s="59"/>
      <c r="D458" s="59"/>
      <c r="E458" s="62">
        <f>$C457*8.33%</f>
        <v>695555.99959999998</v>
      </c>
      <c r="F458" s="59"/>
      <c r="G458" s="42"/>
      <c r="H458" s="62">
        <f>$E458-$F457</f>
        <v>526783.99959999998</v>
      </c>
      <c r="I458" s="122"/>
      <c r="J458" s="18"/>
      <c r="K458" s="108"/>
    </row>
    <row r="459" spans="1:11" ht="24" thickBot="1" x14ac:dyDescent="0.3">
      <c r="A459" s="120"/>
      <c r="B459" s="59"/>
      <c r="C459" s="59"/>
      <c r="D459" s="59"/>
      <c r="E459" s="123" t="str">
        <f>IF($E457=$E458,"OK","CHECK IT")</f>
        <v>OK</v>
      </c>
      <c r="F459" s="62"/>
      <c r="G459" s="42"/>
      <c r="H459" s="123" t="str">
        <f>IF($H457=$H458,"OK","CHECK IT")</f>
        <v>OK</v>
      </c>
      <c r="K459" s="108"/>
    </row>
    <row r="460" spans="1:11" ht="27" thickBot="1" x14ac:dyDescent="0.3">
      <c r="A460" s="124"/>
      <c r="B460" s="59"/>
      <c r="C460" s="125"/>
      <c r="D460" s="125"/>
      <c r="E460" s="107">
        <f>$E457-$E458</f>
        <v>0</v>
      </c>
      <c r="F460" s="126"/>
      <c r="G460" s="126"/>
      <c r="H460" s="107">
        <f>$H457-$H458</f>
        <v>0</v>
      </c>
      <c r="K460" s="108"/>
    </row>
    <row r="461" spans="1:11" ht="24.75" thickBot="1" x14ac:dyDescent="0.3">
      <c r="A461" s="127"/>
      <c r="B461" s="104"/>
      <c r="C461" s="115" t="s">
        <v>143</v>
      </c>
      <c r="D461" s="104"/>
      <c r="E461" s="104"/>
      <c r="F461" s="104"/>
      <c r="G461" s="128"/>
      <c r="H461" s="128"/>
      <c r="I461" s="112"/>
      <c r="J461" s="140" t="str">
        <f>IF($C462=$K457,"Intt OK","Intt CHECK IT")</f>
        <v>Intt OK</v>
      </c>
      <c r="K461" s="129"/>
    </row>
    <row r="462" spans="1:11" ht="31.5" thickBot="1" x14ac:dyDescent="0.3">
      <c r="A462" s="142" t="s">
        <v>128</v>
      </c>
      <c r="B462" s="130"/>
      <c r="C462" s="150">
        <f>SUM(C14,C33,C53,C73,C93,C112,C131,C150,C169,C188,C207,C227,C246,C266,C286,C306,C325,C344,C364,C383,C402,C421,C440,C449)</f>
        <v>459228.82615890476</v>
      </c>
      <c r="D462" s="130"/>
      <c r="E462" s="182" t="s">
        <v>139</v>
      </c>
      <c r="F462" s="181" t="str">
        <f>IF(G453=(H457+K457),"OK", "False")</f>
        <v>OK</v>
      </c>
      <c r="G462" s="132"/>
      <c r="H462" s="132"/>
      <c r="I462" s="133"/>
      <c r="J462" s="141">
        <f>$C462-$K457</f>
        <v>0</v>
      </c>
      <c r="K462" s="134"/>
    </row>
    <row r="467" spans="2:11" ht="75" customHeight="1" x14ac:dyDescent="0.25">
      <c r="B467" s="353" t="s">
        <v>245</v>
      </c>
      <c r="C467" s="353" t="s">
        <v>246</v>
      </c>
      <c r="D467" s="353" t="s">
        <v>247</v>
      </c>
      <c r="E467" s="353" t="s">
        <v>248</v>
      </c>
      <c r="F467" s="353" t="s">
        <v>249</v>
      </c>
      <c r="G467" s="353" t="s">
        <v>250</v>
      </c>
      <c r="H467" s="353" t="s">
        <v>251</v>
      </c>
      <c r="I467" s="353" t="s">
        <v>252</v>
      </c>
      <c r="J467" s="353" t="s">
        <v>253</v>
      </c>
    </row>
    <row r="468" spans="2:11" ht="15" x14ac:dyDescent="0.25">
      <c r="B468" s="354" t="s">
        <v>258</v>
      </c>
      <c r="C468" s="355" t="s">
        <v>255</v>
      </c>
      <c r="D468" s="12">
        <v>0</v>
      </c>
      <c r="E468" s="356">
        <f>SUM(D468*8.33%)</f>
        <v>0</v>
      </c>
      <c r="F468" s="356">
        <f>SUM(D468-G468)*1.16%</f>
        <v>0</v>
      </c>
      <c r="G468" s="354">
        <v>0</v>
      </c>
      <c r="H468" s="356">
        <f>SUM(E468-G468)</f>
        <v>0</v>
      </c>
      <c r="I468" s="361">
        <f>SUM(H468*12%/12)</f>
        <v>0</v>
      </c>
      <c r="J468" s="354"/>
    </row>
    <row r="469" spans="2:11" ht="15" x14ac:dyDescent="0.25">
      <c r="B469" s="354" t="s">
        <v>258</v>
      </c>
      <c r="C469" s="355">
        <v>35034</v>
      </c>
      <c r="D469" s="6">
        <v>4879</v>
      </c>
      <c r="E469" s="358">
        <f>SUM(D469*8.33%)</f>
        <v>406.42070000000001</v>
      </c>
      <c r="F469" s="356">
        <v>0</v>
      </c>
      <c r="G469" s="358">
        <v>406</v>
      </c>
      <c r="H469" s="356">
        <f t="shared" ref="H469:H532" si="107">SUM(E469-G469)</f>
        <v>0.42070000000001073</v>
      </c>
      <c r="I469" s="354"/>
      <c r="J469" s="359"/>
    </row>
    <row r="470" spans="2:11" ht="15" x14ac:dyDescent="0.25">
      <c r="B470" s="354" t="s">
        <v>258</v>
      </c>
      <c r="C470" s="355">
        <v>35065</v>
      </c>
      <c r="D470" s="6">
        <v>5130</v>
      </c>
      <c r="E470" s="358">
        <f t="shared" ref="E470:E533" si="108">SUM(D470*8.33%)</f>
        <v>427.32900000000001</v>
      </c>
      <c r="F470" s="356">
        <v>0</v>
      </c>
      <c r="G470" s="358">
        <v>417</v>
      </c>
      <c r="H470" s="356">
        <f t="shared" si="107"/>
        <v>10.329000000000008</v>
      </c>
      <c r="I470" s="354"/>
      <c r="J470" s="359"/>
    </row>
    <row r="471" spans="2:11" ht="15" x14ac:dyDescent="0.25">
      <c r="B471" s="354" t="s">
        <v>258</v>
      </c>
      <c r="C471" s="355">
        <v>35096</v>
      </c>
      <c r="D471" s="6">
        <v>5310</v>
      </c>
      <c r="E471" s="358">
        <f t="shared" si="108"/>
        <v>442.32299999999998</v>
      </c>
      <c r="F471" s="356">
        <v>0</v>
      </c>
      <c r="G471" s="358">
        <v>417</v>
      </c>
      <c r="H471" s="356">
        <f t="shared" si="107"/>
        <v>25.322999999999979</v>
      </c>
      <c r="I471" s="354"/>
      <c r="J471" s="359"/>
    </row>
    <row r="472" spans="2:11" ht="15" x14ac:dyDescent="0.25">
      <c r="B472" s="354" t="s">
        <v>258</v>
      </c>
      <c r="C472" s="355">
        <v>35125</v>
      </c>
      <c r="D472" s="6">
        <v>5310</v>
      </c>
      <c r="E472" s="358">
        <f t="shared" si="108"/>
        <v>442.32299999999998</v>
      </c>
      <c r="F472" s="356">
        <v>0</v>
      </c>
      <c r="G472" s="358">
        <v>417</v>
      </c>
      <c r="H472" s="356">
        <f t="shared" si="107"/>
        <v>25.322999999999979</v>
      </c>
      <c r="I472" s="354"/>
      <c r="J472" s="360">
        <v>12</v>
      </c>
      <c r="K472" s="370">
        <f>SUM(D469:D472)</f>
        <v>20629</v>
      </c>
    </row>
    <row r="473" spans="2:11" ht="15" x14ac:dyDescent="0.25">
      <c r="B473" s="354" t="s">
        <v>258</v>
      </c>
      <c r="C473" s="355">
        <v>35156</v>
      </c>
      <c r="D473" s="6">
        <v>5310</v>
      </c>
      <c r="E473" s="358">
        <f t="shared" si="108"/>
        <v>442.32299999999998</v>
      </c>
      <c r="F473" s="356">
        <v>0</v>
      </c>
      <c r="G473" s="358">
        <v>417</v>
      </c>
      <c r="H473" s="356">
        <f t="shared" si="107"/>
        <v>25.322999999999979</v>
      </c>
      <c r="I473" s="354"/>
      <c r="J473" s="359"/>
    </row>
    <row r="474" spans="2:11" ht="15" x14ac:dyDescent="0.25">
      <c r="B474" s="354" t="s">
        <v>258</v>
      </c>
      <c r="C474" s="355">
        <v>35186</v>
      </c>
      <c r="D474" s="6">
        <v>5570</v>
      </c>
      <c r="E474" s="358">
        <f t="shared" si="108"/>
        <v>463.98099999999999</v>
      </c>
      <c r="F474" s="356">
        <v>0</v>
      </c>
      <c r="G474" s="358">
        <v>417</v>
      </c>
      <c r="H474" s="356">
        <f t="shared" si="107"/>
        <v>46.980999999999995</v>
      </c>
      <c r="I474" s="354"/>
      <c r="J474" s="359"/>
    </row>
    <row r="475" spans="2:11" ht="15" x14ac:dyDescent="0.25">
      <c r="B475" s="354" t="s">
        <v>258</v>
      </c>
      <c r="C475" s="355">
        <v>35217</v>
      </c>
      <c r="D475" s="6">
        <v>5570</v>
      </c>
      <c r="E475" s="358">
        <f t="shared" si="108"/>
        <v>463.98099999999999</v>
      </c>
      <c r="F475" s="356">
        <v>0</v>
      </c>
      <c r="G475" s="358">
        <v>417</v>
      </c>
      <c r="H475" s="356">
        <f t="shared" si="107"/>
        <v>46.980999999999995</v>
      </c>
      <c r="I475" s="354"/>
      <c r="J475" s="359"/>
    </row>
    <row r="476" spans="2:11" ht="15" x14ac:dyDescent="0.25">
      <c r="B476" s="354" t="s">
        <v>258</v>
      </c>
      <c r="C476" s="355">
        <v>35247</v>
      </c>
      <c r="D476" s="6">
        <v>5570</v>
      </c>
      <c r="E476" s="358">
        <f t="shared" si="108"/>
        <v>463.98099999999999</v>
      </c>
      <c r="F476" s="356">
        <v>0</v>
      </c>
      <c r="G476" s="358">
        <v>417</v>
      </c>
      <c r="H476" s="356">
        <f t="shared" si="107"/>
        <v>46.980999999999995</v>
      </c>
      <c r="I476" s="354"/>
      <c r="J476" s="359"/>
    </row>
    <row r="477" spans="2:11" ht="15" x14ac:dyDescent="0.25">
      <c r="B477" s="354" t="s">
        <v>258</v>
      </c>
      <c r="C477" s="355">
        <v>35278</v>
      </c>
      <c r="D477" s="6">
        <v>5570</v>
      </c>
      <c r="E477" s="358">
        <f t="shared" si="108"/>
        <v>463.98099999999999</v>
      </c>
      <c r="F477" s="356">
        <v>0</v>
      </c>
      <c r="G477" s="358">
        <v>417</v>
      </c>
      <c r="H477" s="356">
        <f t="shared" si="107"/>
        <v>46.980999999999995</v>
      </c>
      <c r="I477" s="354"/>
      <c r="J477" s="359"/>
    </row>
    <row r="478" spans="2:11" ht="15" x14ac:dyDescent="0.25">
      <c r="B478" s="354" t="s">
        <v>258</v>
      </c>
      <c r="C478" s="355">
        <v>35309</v>
      </c>
      <c r="D478" s="6">
        <v>5947</v>
      </c>
      <c r="E478" s="358">
        <f t="shared" si="108"/>
        <v>495.38510000000002</v>
      </c>
      <c r="F478" s="356">
        <v>0</v>
      </c>
      <c r="G478" s="358">
        <v>417</v>
      </c>
      <c r="H478" s="356">
        <f t="shared" si="107"/>
        <v>78.385100000000023</v>
      </c>
      <c r="I478" s="354"/>
      <c r="J478" s="359"/>
    </row>
    <row r="479" spans="2:11" ht="15" x14ac:dyDescent="0.25">
      <c r="B479" s="354" t="s">
        <v>258</v>
      </c>
      <c r="C479" s="355">
        <v>35339</v>
      </c>
      <c r="D479" s="2">
        <v>5947</v>
      </c>
      <c r="E479" s="358">
        <f t="shared" si="108"/>
        <v>495.38510000000002</v>
      </c>
      <c r="F479" s="356">
        <v>0</v>
      </c>
      <c r="G479" s="358">
        <v>417</v>
      </c>
      <c r="H479" s="356">
        <f t="shared" si="107"/>
        <v>78.385100000000023</v>
      </c>
      <c r="I479" s="354"/>
      <c r="J479" s="359"/>
    </row>
    <row r="480" spans="2:11" ht="15" x14ac:dyDescent="0.25">
      <c r="B480" s="354" t="s">
        <v>258</v>
      </c>
      <c r="C480" s="355">
        <v>35370</v>
      </c>
      <c r="D480" s="6">
        <v>6250</v>
      </c>
      <c r="E480" s="358">
        <f t="shared" si="108"/>
        <v>520.625</v>
      </c>
      <c r="F480" s="356">
        <v>0</v>
      </c>
      <c r="G480" s="358">
        <v>417</v>
      </c>
      <c r="H480" s="356">
        <f t="shared" si="107"/>
        <v>103.625</v>
      </c>
      <c r="I480" s="354"/>
      <c r="J480" s="359"/>
    </row>
    <row r="481" spans="2:11" ht="15" x14ac:dyDescent="0.25">
      <c r="B481" s="354" t="s">
        <v>258</v>
      </c>
      <c r="C481" s="355">
        <v>35400</v>
      </c>
      <c r="D481" s="6">
        <v>6250</v>
      </c>
      <c r="E481" s="358">
        <f t="shared" si="108"/>
        <v>520.625</v>
      </c>
      <c r="F481" s="356">
        <v>0</v>
      </c>
      <c r="G481" s="358">
        <v>417</v>
      </c>
      <c r="H481" s="356">
        <f t="shared" si="107"/>
        <v>103.625</v>
      </c>
      <c r="I481" s="354"/>
      <c r="J481" s="359"/>
    </row>
    <row r="482" spans="2:11" ht="15" x14ac:dyDescent="0.25">
      <c r="B482" s="354" t="s">
        <v>258</v>
      </c>
      <c r="C482" s="355">
        <v>35431</v>
      </c>
      <c r="D482" s="6">
        <v>6250</v>
      </c>
      <c r="E482" s="358">
        <f t="shared" si="108"/>
        <v>520.625</v>
      </c>
      <c r="F482" s="356">
        <v>0</v>
      </c>
      <c r="G482" s="358">
        <v>417</v>
      </c>
      <c r="H482" s="356">
        <f t="shared" si="107"/>
        <v>103.625</v>
      </c>
      <c r="I482" s="354"/>
      <c r="J482" s="359"/>
    </row>
    <row r="483" spans="2:11" ht="15" x14ac:dyDescent="0.25">
      <c r="B483" s="354" t="s">
        <v>258</v>
      </c>
      <c r="C483" s="355">
        <v>35462</v>
      </c>
      <c r="D483" s="6">
        <v>6448</v>
      </c>
      <c r="E483" s="358">
        <f t="shared" si="108"/>
        <v>537.11839999999995</v>
      </c>
      <c r="F483" s="356">
        <v>0</v>
      </c>
      <c r="G483" s="358">
        <v>417</v>
      </c>
      <c r="H483" s="356">
        <f t="shared" si="107"/>
        <v>120.11839999999995</v>
      </c>
      <c r="I483" s="354"/>
      <c r="J483" s="359"/>
    </row>
    <row r="484" spans="2:11" ht="15" x14ac:dyDescent="0.25">
      <c r="B484" s="354" t="s">
        <v>258</v>
      </c>
      <c r="C484" s="355">
        <v>35490</v>
      </c>
      <c r="D484" s="6">
        <v>6448</v>
      </c>
      <c r="E484" s="358">
        <f t="shared" si="108"/>
        <v>537.11839999999995</v>
      </c>
      <c r="F484" s="356">
        <v>0</v>
      </c>
      <c r="G484" s="358">
        <v>417</v>
      </c>
      <c r="H484" s="356">
        <f t="shared" si="107"/>
        <v>120.11839999999995</v>
      </c>
      <c r="I484" s="354"/>
      <c r="J484" s="360">
        <v>12</v>
      </c>
      <c r="K484" s="370">
        <f>SUM(D473:D484)</f>
        <v>71130</v>
      </c>
    </row>
    <row r="485" spans="2:11" ht="15" x14ac:dyDescent="0.25">
      <c r="B485" s="354" t="s">
        <v>258</v>
      </c>
      <c r="C485" s="355">
        <v>35521</v>
      </c>
      <c r="D485" s="6">
        <v>6448</v>
      </c>
      <c r="E485" s="358">
        <f t="shared" si="108"/>
        <v>537.11839999999995</v>
      </c>
      <c r="F485" s="356">
        <v>0</v>
      </c>
      <c r="G485" s="358">
        <v>417</v>
      </c>
      <c r="H485" s="356">
        <f t="shared" si="107"/>
        <v>120.11839999999995</v>
      </c>
      <c r="I485" s="354"/>
      <c r="J485" s="360"/>
    </row>
    <row r="486" spans="2:11" ht="15" x14ac:dyDescent="0.25">
      <c r="B486" s="354" t="s">
        <v>258</v>
      </c>
      <c r="C486" s="355">
        <v>35551</v>
      </c>
      <c r="D486" s="6">
        <v>6448</v>
      </c>
      <c r="E486" s="358">
        <f t="shared" si="108"/>
        <v>537.11839999999995</v>
      </c>
      <c r="F486" s="356">
        <v>0</v>
      </c>
      <c r="G486" s="358">
        <v>417</v>
      </c>
      <c r="H486" s="356">
        <f t="shared" si="107"/>
        <v>120.11839999999995</v>
      </c>
      <c r="I486" s="354"/>
      <c r="J486" s="360"/>
    </row>
    <row r="487" spans="2:11" ht="15" x14ac:dyDescent="0.25">
      <c r="B487" s="354" t="s">
        <v>258</v>
      </c>
      <c r="C487" s="355">
        <v>35582</v>
      </c>
      <c r="D487" s="6">
        <v>6448</v>
      </c>
      <c r="E487" s="358">
        <f t="shared" si="108"/>
        <v>537.11839999999995</v>
      </c>
      <c r="F487" s="356">
        <v>0</v>
      </c>
      <c r="G487" s="358">
        <v>417</v>
      </c>
      <c r="H487" s="356">
        <f t="shared" si="107"/>
        <v>120.11839999999995</v>
      </c>
      <c r="I487" s="354"/>
      <c r="J487" s="360"/>
    </row>
    <row r="488" spans="2:11" ht="15" x14ac:dyDescent="0.25">
      <c r="B488" s="354" t="s">
        <v>258</v>
      </c>
      <c r="C488" s="355">
        <v>35612</v>
      </c>
      <c r="D488" s="6">
        <v>6448</v>
      </c>
      <c r="E488" s="358">
        <f t="shared" si="108"/>
        <v>537.11839999999995</v>
      </c>
      <c r="F488" s="356">
        <v>0</v>
      </c>
      <c r="G488" s="358">
        <v>417</v>
      </c>
      <c r="H488" s="356">
        <f t="shared" si="107"/>
        <v>120.11839999999995</v>
      </c>
      <c r="I488" s="354"/>
      <c r="J488" s="360"/>
    </row>
    <row r="489" spans="2:11" ht="15" x14ac:dyDescent="0.25">
      <c r="B489" s="354" t="s">
        <v>258</v>
      </c>
      <c r="C489" s="355">
        <v>35643</v>
      </c>
      <c r="D489" s="6">
        <v>6448</v>
      </c>
      <c r="E489" s="358">
        <f t="shared" si="108"/>
        <v>537.11839999999995</v>
      </c>
      <c r="F489" s="356">
        <v>0</v>
      </c>
      <c r="G489" s="358">
        <v>417</v>
      </c>
      <c r="H489" s="356">
        <f t="shared" si="107"/>
        <v>120.11839999999995</v>
      </c>
      <c r="I489" s="354"/>
      <c r="J489" s="360"/>
    </row>
    <row r="490" spans="2:11" ht="15" x14ac:dyDescent="0.25">
      <c r="B490" s="354" t="s">
        <v>258</v>
      </c>
      <c r="C490" s="355">
        <v>35674</v>
      </c>
      <c r="D490" s="6">
        <v>6734</v>
      </c>
      <c r="E490" s="358">
        <f t="shared" si="108"/>
        <v>560.94219999999996</v>
      </c>
      <c r="F490" s="356">
        <v>0</v>
      </c>
      <c r="G490" s="358">
        <v>417</v>
      </c>
      <c r="H490" s="356">
        <f t="shared" si="107"/>
        <v>143.94219999999996</v>
      </c>
      <c r="I490" s="354"/>
      <c r="J490" s="360"/>
    </row>
    <row r="491" spans="2:11" ht="15" x14ac:dyDescent="0.25">
      <c r="B491" s="354" t="s">
        <v>258</v>
      </c>
      <c r="C491" s="355">
        <v>35704</v>
      </c>
      <c r="D491" s="6">
        <v>6734</v>
      </c>
      <c r="E491" s="358">
        <f t="shared" si="108"/>
        <v>560.94219999999996</v>
      </c>
      <c r="F491" s="356">
        <v>0</v>
      </c>
      <c r="G491" s="358">
        <v>417</v>
      </c>
      <c r="H491" s="356">
        <f t="shared" si="107"/>
        <v>143.94219999999996</v>
      </c>
      <c r="I491" s="354"/>
      <c r="J491" s="360"/>
    </row>
    <row r="492" spans="2:11" ht="15" x14ac:dyDescent="0.25">
      <c r="B492" s="354" t="s">
        <v>258</v>
      </c>
      <c r="C492" s="355">
        <v>35735</v>
      </c>
      <c r="D492" s="6">
        <v>6734</v>
      </c>
      <c r="E492" s="358">
        <f t="shared" si="108"/>
        <v>560.94219999999996</v>
      </c>
      <c r="F492" s="356">
        <v>0</v>
      </c>
      <c r="G492" s="358">
        <v>417</v>
      </c>
      <c r="H492" s="356">
        <f t="shared" si="107"/>
        <v>143.94219999999996</v>
      </c>
      <c r="I492" s="354"/>
      <c r="J492" s="360"/>
    </row>
    <row r="493" spans="2:11" ht="15" x14ac:dyDescent="0.25">
      <c r="B493" s="354" t="s">
        <v>258</v>
      </c>
      <c r="C493" s="355">
        <v>35765</v>
      </c>
      <c r="D493" s="6">
        <v>6734</v>
      </c>
      <c r="E493" s="358">
        <f t="shared" si="108"/>
        <v>560.94219999999996</v>
      </c>
      <c r="F493" s="356">
        <v>0</v>
      </c>
      <c r="G493" s="358">
        <v>417</v>
      </c>
      <c r="H493" s="356">
        <f t="shared" si="107"/>
        <v>143.94219999999996</v>
      </c>
      <c r="I493" s="354"/>
      <c r="J493" s="360"/>
    </row>
    <row r="494" spans="2:11" ht="15" x14ac:dyDescent="0.25">
      <c r="B494" s="354" t="s">
        <v>258</v>
      </c>
      <c r="C494" s="355">
        <v>35796</v>
      </c>
      <c r="D494" s="6">
        <v>7020</v>
      </c>
      <c r="E494" s="358">
        <f t="shared" si="108"/>
        <v>584.76599999999996</v>
      </c>
      <c r="F494" s="356">
        <v>0</v>
      </c>
      <c r="G494" s="358">
        <v>417</v>
      </c>
      <c r="H494" s="356">
        <f t="shared" si="107"/>
        <v>167.76599999999996</v>
      </c>
      <c r="I494" s="354"/>
      <c r="J494" s="360"/>
    </row>
    <row r="495" spans="2:11" ht="15" x14ac:dyDescent="0.25">
      <c r="B495" s="354" t="s">
        <v>258</v>
      </c>
      <c r="C495" s="355">
        <v>35827</v>
      </c>
      <c r="D495" s="6">
        <v>7236</v>
      </c>
      <c r="E495" s="358">
        <f t="shared" si="108"/>
        <v>602.75879999999995</v>
      </c>
      <c r="F495" s="356">
        <v>0</v>
      </c>
      <c r="G495" s="358">
        <v>417</v>
      </c>
      <c r="H495" s="356">
        <f t="shared" si="107"/>
        <v>185.75879999999995</v>
      </c>
      <c r="I495" s="354"/>
      <c r="J495" s="360"/>
    </row>
    <row r="496" spans="2:11" ht="15" x14ac:dyDescent="0.25">
      <c r="B496" s="354" t="s">
        <v>258</v>
      </c>
      <c r="C496" s="355">
        <v>35855</v>
      </c>
      <c r="D496" s="6">
        <v>17506</v>
      </c>
      <c r="E496" s="358">
        <f t="shared" si="108"/>
        <v>1458.2498000000001</v>
      </c>
      <c r="F496" s="356">
        <v>0</v>
      </c>
      <c r="G496" s="358">
        <v>417</v>
      </c>
      <c r="H496" s="356">
        <f t="shared" si="107"/>
        <v>1041.2498000000001</v>
      </c>
      <c r="I496" s="354"/>
      <c r="J496" s="360">
        <v>12</v>
      </c>
      <c r="K496" s="370">
        <f>SUM(D485:D496)</f>
        <v>90938</v>
      </c>
    </row>
    <row r="497" spans="2:11" ht="15" x14ac:dyDescent="0.25">
      <c r="B497" s="354" t="s">
        <v>258</v>
      </c>
      <c r="C497" s="355">
        <v>35886</v>
      </c>
      <c r="D497" s="6">
        <v>7236</v>
      </c>
      <c r="E497" s="358">
        <f t="shared" si="108"/>
        <v>602.75879999999995</v>
      </c>
      <c r="F497" s="356">
        <v>0</v>
      </c>
      <c r="G497" s="358">
        <v>417</v>
      </c>
      <c r="H497" s="356">
        <f t="shared" si="107"/>
        <v>185.75879999999995</v>
      </c>
      <c r="I497" s="354"/>
      <c r="J497" s="360"/>
      <c r="K497" s="370" t="s">
        <v>54</v>
      </c>
    </row>
    <row r="498" spans="2:11" ht="15" x14ac:dyDescent="0.25">
      <c r="B498" s="354" t="s">
        <v>258</v>
      </c>
      <c r="C498" s="355">
        <v>35916</v>
      </c>
      <c r="D498" s="6">
        <v>7568</v>
      </c>
      <c r="E498" s="358">
        <f t="shared" si="108"/>
        <v>630.4144</v>
      </c>
      <c r="F498" s="356">
        <v>0</v>
      </c>
      <c r="G498" s="358">
        <v>417</v>
      </c>
      <c r="H498" s="356">
        <f t="shared" si="107"/>
        <v>213.4144</v>
      </c>
      <c r="I498" s="354"/>
      <c r="J498" s="360"/>
    </row>
    <row r="499" spans="2:11" ht="15" x14ac:dyDescent="0.25">
      <c r="B499" s="354" t="s">
        <v>258</v>
      </c>
      <c r="C499" s="355">
        <v>35947</v>
      </c>
      <c r="D499" s="6">
        <v>7568</v>
      </c>
      <c r="E499" s="358">
        <f t="shared" si="108"/>
        <v>630.4144</v>
      </c>
      <c r="F499" s="356">
        <v>0</v>
      </c>
      <c r="G499" s="358">
        <v>417</v>
      </c>
      <c r="H499" s="356">
        <f t="shared" si="107"/>
        <v>213.4144</v>
      </c>
      <c r="I499" s="354"/>
      <c r="J499" s="360"/>
    </row>
    <row r="500" spans="2:11" ht="15" x14ac:dyDescent="0.25">
      <c r="B500" s="354" t="s">
        <v>258</v>
      </c>
      <c r="C500" s="355">
        <v>35977</v>
      </c>
      <c r="D500" s="6">
        <v>7568</v>
      </c>
      <c r="E500" s="358">
        <f t="shared" si="108"/>
        <v>630.4144</v>
      </c>
      <c r="F500" s="356">
        <v>0</v>
      </c>
      <c r="G500" s="358">
        <v>417</v>
      </c>
      <c r="H500" s="356">
        <f t="shared" si="107"/>
        <v>213.4144</v>
      </c>
      <c r="I500" s="354"/>
      <c r="J500" s="360"/>
    </row>
    <row r="501" spans="2:11" ht="15" x14ac:dyDescent="0.25">
      <c r="B501" s="354" t="s">
        <v>258</v>
      </c>
      <c r="C501" s="355">
        <v>36008</v>
      </c>
      <c r="D501" s="6">
        <v>7568</v>
      </c>
      <c r="E501" s="358">
        <f t="shared" si="108"/>
        <v>630.4144</v>
      </c>
      <c r="F501" s="356">
        <v>0</v>
      </c>
      <c r="G501" s="358">
        <v>417</v>
      </c>
      <c r="H501" s="356">
        <f t="shared" si="107"/>
        <v>213.4144</v>
      </c>
      <c r="I501" s="354"/>
      <c r="J501" s="360"/>
    </row>
    <row r="502" spans="2:11" ht="15" x14ac:dyDescent="0.25">
      <c r="B502" s="354" t="s">
        <v>258</v>
      </c>
      <c r="C502" s="355">
        <v>36039</v>
      </c>
      <c r="D502" s="6">
        <v>7568</v>
      </c>
      <c r="E502" s="358">
        <f t="shared" si="108"/>
        <v>630.4144</v>
      </c>
      <c r="F502" s="356">
        <v>0</v>
      </c>
      <c r="G502" s="358">
        <v>417</v>
      </c>
      <c r="H502" s="356">
        <f t="shared" si="107"/>
        <v>213.4144</v>
      </c>
      <c r="I502" s="354"/>
      <c r="J502" s="360"/>
    </row>
    <row r="503" spans="2:11" ht="15" x14ac:dyDescent="0.25">
      <c r="B503" s="354" t="s">
        <v>258</v>
      </c>
      <c r="C503" s="355">
        <v>36069</v>
      </c>
      <c r="D503" s="6">
        <v>7568</v>
      </c>
      <c r="E503" s="358">
        <f t="shared" si="108"/>
        <v>630.4144</v>
      </c>
      <c r="F503" s="356">
        <v>0</v>
      </c>
      <c r="G503" s="358">
        <v>417</v>
      </c>
      <c r="H503" s="356">
        <f t="shared" si="107"/>
        <v>213.4144</v>
      </c>
      <c r="I503" s="354"/>
      <c r="J503" s="360"/>
    </row>
    <row r="504" spans="2:11" ht="15" x14ac:dyDescent="0.25">
      <c r="B504" s="354" t="s">
        <v>258</v>
      </c>
      <c r="C504" s="355">
        <v>36100</v>
      </c>
      <c r="D504" s="6">
        <v>7568</v>
      </c>
      <c r="E504" s="358">
        <f t="shared" si="108"/>
        <v>630.4144</v>
      </c>
      <c r="F504" s="356">
        <v>0</v>
      </c>
      <c r="G504" s="358">
        <v>417</v>
      </c>
      <c r="H504" s="356">
        <f t="shared" si="107"/>
        <v>213.4144</v>
      </c>
      <c r="I504" s="354"/>
      <c r="J504" s="360"/>
    </row>
    <row r="505" spans="2:11" ht="15" x14ac:dyDescent="0.25">
      <c r="B505" s="354" t="s">
        <v>258</v>
      </c>
      <c r="C505" s="355">
        <v>36130</v>
      </c>
      <c r="D505" s="6">
        <v>8166</v>
      </c>
      <c r="E505" s="358">
        <f t="shared" si="108"/>
        <v>680.2278</v>
      </c>
      <c r="F505" s="356">
        <v>0</v>
      </c>
      <c r="G505" s="358">
        <v>417</v>
      </c>
      <c r="H505" s="356">
        <f t="shared" si="107"/>
        <v>263.2278</v>
      </c>
      <c r="I505" s="354"/>
      <c r="J505" s="360"/>
    </row>
    <row r="506" spans="2:11" ht="15" x14ac:dyDescent="0.25">
      <c r="B506" s="354" t="s">
        <v>258</v>
      </c>
      <c r="C506" s="355">
        <v>36161</v>
      </c>
      <c r="D506" s="6">
        <v>8166</v>
      </c>
      <c r="E506" s="358">
        <f t="shared" si="108"/>
        <v>680.2278</v>
      </c>
      <c r="F506" s="356">
        <v>0</v>
      </c>
      <c r="G506" s="358">
        <v>417</v>
      </c>
      <c r="H506" s="356">
        <f t="shared" si="107"/>
        <v>263.2278</v>
      </c>
      <c r="I506" s="354"/>
      <c r="J506" s="360"/>
    </row>
    <row r="507" spans="2:11" ht="15" x14ac:dyDescent="0.25">
      <c r="B507" s="354" t="s">
        <v>258</v>
      </c>
      <c r="C507" s="355">
        <v>36192</v>
      </c>
      <c r="D507" s="6">
        <v>8410</v>
      </c>
      <c r="E507" s="358">
        <f t="shared" si="108"/>
        <v>700.553</v>
      </c>
      <c r="F507" s="356">
        <v>0</v>
      </c>
      <c r="G507" s="358">
        <v>417</v>
      </c>
      <c r="H507" s="356">
        <f t="shared" si="107"/>
        <v>283.553</v>
      </c>
      <c r="I507" s="354"/>
      <c r="J507" s="360"/>
    </row>
    <row r="508" spans="2:11" ht="15" x14ac:dyDescent="0.25">
      <c r="B508" s="354" t="s">
        <v>258</v>
      </c>
      <c r="C508" s="355">
        <v>36220</v>
      </c>
      <c r="D508" s="6">
        <v>32893</v>
      </c>
      <c r="E508" s="358">
        <f t="shared" si="108"/>
        <v>2739.9868999999999</v>
      </c>
      <c r="F508" s="356">
        <v>0</v>
      </c>
      <c r="G508" s="358">
        <v>417</v>
      </c>
      <c r="H508" s="356">
        <f t="shared" si="107"/>
        <v>2322.9868999999999</v>
      </c>
      <c r="I508" s="361">
        <v>0</v>
      </c>
      <c r="J508" s="360">
        <v>12</v>
      </c>
      <c r="K508" s="370">
        <f>SUM(D497:D508)</f>
        <v>117847</v>
      </c>
    </row>
    <row r="509" spans="2:11" ht="15" x14ac:dyDescent="0.25">
      <c r="B509" s="354" t="s">
        <v>258</v>
      </c>
      <c r="C509" s="355">
        <v>36251</v>
      </c>
      <c r="D509" s="12">
        <v>32893</v>
      </c>
      <c r="E509" s="358">
        <f t="shared" si="108"/>
        <v>2739.9868999999999</v>
      </c>
      <c r="F509" s="356">
        <v>0</v>
      </c>
      <c r="G509" s="358">
        <v>417</v>
      </c>
      <c r="H509" s="356">
        <f t="shared" si="107"/>
        <v>2322.9868999999999</v>
      </c>
      <c r="I509" s="361">
        <v>0</v>
      </c>
      <c r="J509" s="360"/>
    </row>
    <row r="510" spans="2:11" ht="15" x14ac:dyDescent="0.25">
      <c r="B510" s="354" t="s">
        <v>258</v>
      </c>
      <c r="C510" s="355">
        <v>36281</v>
      </c>
      <c r="D510" s="6">
        <v>10767</v>
      </c>
      <c r="E510" s="358">
        <f t="shared" si="108"/>
        <v>896.89109999999994</v>
      </c>
      <c r="F510" s="356">
        <v>0</v>
      </c>
      <c r="G510" s="358">
        <v>417</v>
      </c>
      <c r="H510" s="356">
        <f t="shared" si="107"/>
        <v>479.89109999999994</v>
      </c>
      <c r="I510" s="361">
        <v>0</v>
      </c>
      <c r="J510" s="360"/>
    </row>
    <row r="511" spans="2:11" ht="15" x14ac:dyDescent="0.25">
      <c r="B511" s="354" t="s">
        <v>258</v>
      </c>
      <c r="C511" s="355">
        <v>36312</v>
      </c>
      <c r="D511" s="6">
        <v>10767</v>
      </c>
      <c r="E511" s="358">
        <f t="shared" si="108"/>
        <v>896.89109999999994</v>
      </c>
      <c r="F511" s="356">
        <v>0</v>
      </c>
      <c r="G511" s="358">
        <v>417</v>
      </c>
      <c r="H511" s="356">
        <f t="shared" si="107"/>
        <v>479.89109999999994</v>
      </c>
      <c r="I511" s="361">
        <v>0</v>
      </c>
      <c r="J511" s="360"/>
    </row>
    <row r="512" spans="2:11" ht="15" x14ac:dyDescent="0.25">
      <c r="B512" s="354" t="s">
        <v>258</v>
      </c>
      <c r="C512" s="355">
        <v>36342</v>
      </c>
      <c r="D512" s="6">
        <v>10767</v>
      </c>
      <c r="E512" s="358">
        <f t="shared" si="108"/>
        <v>896.89109999999994</v>
      </c>
      <c r="F512" s="356">
        <v>0</v>
      </c>
      <c r="G512" s="358">
        <v>417</v>
      </c>
      <c r="H512" s="356">
        <f t="shared" si="107"/>
        <v>479.89109999999994</v>
      </c>
      <c r="I512" s="361">
        <v>0</v>
      </c>
      <c r="J512" s="360"/>
    </row>
    <row r="513" spans="2:11" ht="15" x14ac:dyDescent="0.25">
      <c r="B513" s="354" t="s">
        <v>258</v>
      </c>
      <c r="C513" s="355">
        <v>36373</v>
      </c>
      <c r="D513" s="6">
        <v>10767</v>
      </c>
      <c r="E513" s="358">
        <f t="shared" si="108"/>
        <v>896.89109999999994</v>
      </c>
      <c r="F513" s="356">
        <v>0</v>
      </c>
      <c r="G513" s="358">
        <v>417</v>
      </c>
      <c r="H513" s="356">
        <f t="shared" si="107"/>
        <v>479.89109999999994</v>
      </c>
      <c r="I513" s="361">
        <v>0</v>
      </c>
      <c r="J513" s="360"/>
    </row>
    <row r="514" spans="2:11" ht="15" x14ac:dyDescent="0.25">
      <c r="B514" s="354" t="s">
        <v>258</v>
      </c>
      <c r="C514" s="355">
        <v>36404</v>
      </c>
      <c r="D514" s="6">
        <v>11649</v>
      </c>
      <c r="E514" s="358">
        <f t="shared" si="108"/>
        <v>970.36170000000004</v>
      </c>
      <c r="F514" s="356">
        <v>0</v>
      </c>
      <c r="G514" s="354">
        <v>417</v>
      </c>
      <c r="H514" s="356">
        <f t="shared" si="107"/>
        <v>553.36170000000004</v>
      </c>
      <c r="I514" s="361">
        <v>0</v>
      </c>
      <c r="J514" s="360"/>
    </row>
    <row r="515" spans="2:11" ht="15" x14ac:dyDescent="0.25">
      <c r="B515" s="354" t="s">
        <v>258</v>
      </c>
      <c r="C515" s="355">
        <v>36434</v>
      </c>
      <c r="D515" s="6">
        <v>11649</v>
      </c>
      <c r="E515" s="358">
        <f t="shared" si="108"/>
        <v>970.36170000000004</v>
      </c>
      <c r="F515" s="356">
        <v>0</v>
      </c>
      <c r="G515" s="354">
        <v>417</v>
      </c>
      <c r="H515" s="356">
        <f t="shared" si="107"/>
        <v>553.36170000000004</v>
      </c>
      <c r="I515" s="361">
        <v>0</v>
      </c>
      <c r="J515" s="360"/>
    </row>
    <row r="516" spans="2:11" ht="15" x14ac:dyDescent="0.25">
      <c r="B516" s="354" t="s">
        <v>258</v>
      </c>
      <c r="C516" s="355">
        <v>36465</v>
      </c>
      <c r="D516" s="6">
        <v>11649</v>
      </c>
      <c r="E516" s="358">
        <f t="shared" si="108"/>
        <v>970.36170000000004</v>
      </c>
      <c r="F516" s="356">
        <v>0</v>
      </c>
      <c r="G516" s="354">
        <v>417</v>
      </c>
      <c r="H516" s="356">
        <f t="shared" si="107"/>
        <v>553.36170000000004</v>
      </c>
      <c r="I516" s="361">
        <v>0</v>
      </c>
      <c r="J516" s="360"/>
    </row>
    <row r="517" spans="2:11" ht="15" x14ac:dyDescent="0.25">
      <c r="B517" s="354" t="s">
        <v>258</v>
      </c>
      <c r="C517" s="355">
        <v>36495</v>
      </c>
      <c r="D517" s="6">
        <v>11649</v>
      </c>
      <c r="E517" s="358">
        <f t="shared" si="108"/>
        <v>970.36170000000004</v>
      </c>
      <c r="F517" s="356">
        <v>0</v>
      </c>
      <c r="G517" s="354">
        <v>417</v>
      </c>
      <c r="H517" s="356">
        <f t="shared" si="107"/>
        <v>553.36170000000004</v>
      </c>
      <c r="I517" s="361">
        <v>0</v>
      </c>
      <c r="J517" s="360"/>
    </row>
    <row r="518" spans="2:11" ht="15" x14ac:dyDescent="0.25">
      <c r="B518" s="354" t="s">
        <v>258</v>
      </c>
      <c r="C518" s="355">
        <v>36526</v>
      </c>
      <c r="D518" s="6">
        <v>11649</v>
      </c>
      <c r="E518" s="358">
        <f t="shared" si="108"/>
        <v>970.36170000000004</v>
      </c>
      <c r="F518" s="356">
        <v>0</v>
      </c>
      <c r="G518" s="354">
        <v>417</v>
      </c>
      <c r="H518" s="356">
        <f t="shared" si="107"/>
        <v>553.36170000000004</v>
      </c>
      <c r="I518" s="361">
        <v>0</v>
      </c>
      <c r="J518" s="360"/>
    </row>
    <row r="519" spans="2:11" ht="15" x14ac:dyDescent="0.25">
      <c r="B519" s="354" t="s">
        <v>258</v>
      </c>
      <c r="C519" s="355">
        <v>36557</v>
      </c>
      <c r="D519" s="6">
        <v>12012</v>
      </c>
      <c r="E519" s="358">
        <f t="shared" si="108"/>
        <v>1000.5996</v>
      </c>
      <c r="F519" s="356">
        <v>0</v>
      </c>
      <c r="G519" s="354">
        <v>417</v>
      </c>
      <c r="H519" s="356">
        <f t="shared" si="107"/>
        <v>583.59960000000001</v>
      </c>
      <c r="I519" s="361">
        <v>0</v>
      </c>
      <c r="J519" s="360"/>
    </row>
    <row r="520" spans="2:11" ht="15" x14ac:dyDescent="0.25">
      <c r="B520" s="354" t="s">
        <v>258</v>
      </c>
      <c r="C520" s="355">
        <v>36586</v>
      </c>
      <c r="D520" s="6">
        <v>12012</v>
      </c>
      <c r="E520" s="358">
        <f t="shared" si="108"/>
        <v>1000.5996</v>
      </c>
      <c r="F520" s="356">
        <v>0</v>
      </c>
      <c r="G520" s="354">
        <v>417</v>
      </c>
      <c r="H520" s="356">
        <f t="shared" si="107"/>
        <v>583.59960000000001</v>
      </c>
      <c r="I520" s="361">
        <v>0</v>
      </c>
      <c r="J520" s="360">
        <v>12</v>
      </c>
      <c r="K520" s="370">
        <f>SUM(D509:D520)</f>
        <v>158230</v>
      </c>
    </row>
    <row r="521" spans="2:11" ht="15" x14ac:dyDescent="0.25">
      <c r="B521" s="354" t="s">
        <v>258</v>
      </c>
      <c r="C521" s="355">
        <v>36617</v>
      </c>
      <c r="D521" s="6">
        <v>12012</v>
      </c>
      <c r="E521" s="358">
        <f t="shared" si="108"/>
        <v>1000.5996</v>
      </c>
      <c r="F521" s="356">
        <v>0</v>
      </c>
      <c r="G521" s="354">
        <v>417</v>
      </c>
      <c r="H521" s="356">
        <f t="shared" si="107"/>
        <v>583.59960000000001</v>
      </c>
      <c r="I521" s="361">
        <v>0</v>
      </c>
      <c r="J521" s="360"/>
    </row>
    <row r="522" spans="2:11" ht="15" x14ac:dyDescent="0.25">
      <c r="B522" s="354" t="s">
        <v>258</v>
      </c>
      <c r="C522" s="355">
        <v>36647</v>
      </c>
      <c r="D522" s="6">
        <v>12467</v>
      </c>
      <c r="E522" s="358">
        <f t="shared" si="108"/>
        <v>1038.5011</v>
      </c>
      <c r="F522" s="356">
        <v>0</v>
      </c>
      <c r="G522" s="354">
        <v>417</v>
      </c>
      <c r="H522" s="356">
        <f t="shared" si="107"/>
        <v>621.50109999999995</v>
      </c>
      <c r="I522" s="361">
        <v>0</v>
      </c>
      <c r="J522" s="360"/>
    </row>
    <row r="523" spans="2:11" ht="15" x14ac:dyDescent="0.25">
      <c r="B523" s="354" t="s">
        <v>258</v>
      </c>
      <c r="C523" s="355">
        <v>36678</v>
      </c>
      <c r="D523" s="6">
        <v>12467</v>
      </c>
      <c r="E523" s="358">
        <f t="shared" si="108"/>
        <v>1038.5011</v>
      </c>
      <c r="F523" s="356">
        <v>0</v>
      </c>
      <c r="G523" s="354">
        <v>417</v>
      </c>
      <c r="H523" s="356">
        <f t="shared" si="107"/>
        <v>621.50109999999995</v>
      </c>
      <c r="I523" s="361">
        <v>0</v>
      </c>
      <c r="J523" s="360"/>
    </row>
    <row r="524" spans="2:11" ht="15" x14ac:dyDescent="0.25">
      <c r="B524" s="354" t="s">
        <v>258</v>
      </c>
      <c r="C524" s="355">
        <v>36708</v>
      </c>
      <c r="D524" s="6">
        <v>12467</v>
      </c>
      <c r="E524" s="358">
        <f t="shared" si="108"/>
        <v>1038.5011</v>
      </c>
      <c r="F524" s="356">
        <v>0</v>
      </c>
      <c r="G524" s="354">
        <v>417</v>
      </c>
      <c r="H524" s="356">
        <f t="shared" si="107"/>
        <v>621.50109999999995</v>
      </c>
      <c r="I524" s="361">
        <v>0</v>
      </c>
      <c r="J524" s="360"/>
    </row>
    <row r="525" spans="2:11" ht="15" x14ac:dyDescent="0.25">
      <c r="B525" s="354" t="s">
        <v>258</v>
      </c>
      <c r="C525" s="355">
        <v>36739</v>
      </c>
      <c r="D525" s="6">
        <v>12467</v>
      </c>
      <c r="E525" s="358">
        <f t="shared" si="108"/>
        <v>1038.5011</v>
      </c>
      <c r="F525" s="356">
        <v>0</v>
      </c>
      <c r="G525" s="354">
        <v>417</v>
      </c>
      <c r="H525" s="356">
        <f t="shared" si="107"/>
        <v>621.50109999999995</v>
      </c>
      <c r="I525" s="361">
        <v>0</v>
      </c>
      <c r="J525" s="360"/>
    </row>
    <row r="526" spans="2:11" ht="15" x14ac:dyDescent="0.25">
      <c r="B526" s="354" t="s">
        <v>258</v>
      </c>
      <c r="C526" s="355">
        <v>36770</v>
      </c>
      <c r="D526" s="6">
        <v>12467</v>
      </c>
      <c r="E526" s="358">
        <f t="shared" si="108"/>
        <v>1038.5011</v>
      </c>
      <c r="F526" s="356">
        <v>0</v>
      </c>
      <c r="G526" s="354">
        <v>417</v>
      </c>
      <c r="H526" s="356">
        <f t="shared" si="107"/>
        <v>621.50109999999995</v>
      </c>
      <c r="I526" s="361">
        <v>0</v>
      </c>
      <c r="J526" s="360"/>
    </row>
    <row r="527" spans="2:11" ht="15" x14ac:dyDescent="0.25">
      <c r="B527" s="354" t="s">
        <v>258</v>
      </c>
      <c r="C527" s="355">
        <v>36800</v>
      </c>
      <c r="D527" s="6">
        <v>12467</v>
      </c>
      <c r="E527" s="358">
        <f t="shared" si="108"/>
        <v>1038.5011</v>
      </c>
      <c r="F527" s="356">
        <v>0</v>
      </c>
      <c r="G527" s="354">
        <v>417</v>
      </c>
      <c r="H527" s="356">
        <f t="shared" si="107"/>
        <v>621.50109999999995</v>
      </c>
      <c r="I527" s="361">
        <v>0</v>
      </c>
      <c r="J527" s="360"/>
    </row>
    <row r="528" spans="2:11" ht="15" x14ac:dyDescent="0.25">
      <c r="B528" s="354" t="s">
        <v>258</v>
      </c>
      <c r="C528" s="355">
        <v>36831</v>
      </c>
      <c r="D528" s="6">
        <v>12558</v>
      </c>
      <c r="E528" s="358">
        <f t="shared" si="108"/>
        <v>1046.0814</v>
      </c>
      <c r="F528" s="356">
        <v>0</v>
      </c>
      <c r="G528" s="354">
        <v>417</v>
      </c>
      <c r="H528" s="356">
        <f t="shared" si="107"/>
        <v>629.08140000000003</v>
      </c>
      <c r="I528" s="361">
        <v>0</v>
      </c>
      <c r="J528" s="360"/>
    </row>
    <row r="529" spans="2:11" ht="15" x14ac:dyDescent="0.25">
      <c r="B529" s="354" t="s">
        <v>258</v>
      </c>
      <c r="C529" s="355">
        <v>36861</v>
      </c>
      <c r="D529" s="6">
        <v>12558</v>
      </c>
      <c r="E529" s="358">
        <f t="shared" si="108"/>
        <v>1046.0814</v>
      </c>
      <c r="F529" s="356">
        <v>0</v>
      </c>
      <c r="G529" s="354">
        <v>417</v>
      </c>
      <c r="H529" s="356">
        <f t="shared" si="107"/>
        <v>629.08140000000003</v>
      </c>
      <c r="I529" s="361">
        <v>0</v>
      </c>
      <c r="J529" s="360"/>
    </row>
    <row r="530" spans="2:11" ht="15" x14ac:dyDescent="0.25">
      <c r="B530" s="354" t="s">
        <v>258</v>
      </c>
      <c r="C530" s="355">
        <v>36892</v>
      </c>
      <c r="D530" s="6">
        <v>12558</v>
      </c>
      <c r="E530" s="358">
        <f t="shared" si="108"/>
        <v>1046.0814</v>
      </c>
      <c r="F530" s="356">
        <v>0</v>
      </c>
      <c r="G530" s="354">
        <v>417</v>
      </c>
      <c r="H530" s="356">
        <f t="shared" si="107"/>
        <v>629.08140000000003</v>
      </c>
      <c r="I530" s="361">
        <v>0</v>
      </c>
      <c r="J530" s="360"/>
    </row>
    <row r="531" spans="2:11" ht="15" x14ac:dyDescent="0.25">
      <c r="B531" s="354" t="s">
        <v>258</v>
      </c>
      <c r="C531" s="355">
        <v>36923</v>
      </c>
      <c r="D531" s="6">
        <v>12938</v>
      </c>
      <c r="E531" s="358">
        <f t="shared" si="108"/>
        <v>1077.7354</v>
      </c>
      <c r="F531" s="356">
        <v>0</v>
      </c>
      <c r="G531" s="354">
        <v>417</v>
      </c>
      <c r="H531" s="356">
        <f t="shared" si="107"/>
        <v>660.73540000000003</v>
      </c>
      <c r="I531" s="361">
        <v>0</v>
      </c>
      <c r="J531" s="360"/>
    </row>
    <row r="532" spans="2:11" ht="15" x14ac:dyDescent="0.25">
      <c r="B532" s="354" t="s">
        <v>258</v>
      </c>
      <c r="C532" s="355">
        <v>36951</v>
      </c>
      <c r="D532" s="6">
        <v>12938</v>
      </c>
      <c r="E532" s="358">
        <f t="shared" si="108"/>
        <v>1077.7354</v>
      </c>
      <c r="F532" s="356">
        <v>0</v>
      </c>
      <c r="G532" s="354">
        <v>417</v>
      </c>
      <c r="H532" s="356">
        <f t="shared" si="107"/>
        <v>660.73540000000003</v>
      </c>
      <c r="I532" s="361">
        <v>0</v>
      </c>
      <c r="J532" s="362" t="s">
        <v>256</v>
      </c>
      <c r="K532" s="370">
        <f>SUM(D521:D532)</f>
        <v>150364</v>
      </c>
    </row>
    <row r="533" spans="2:11" ht="15" x14ac:dyDescent="0.25">
      <c r="B533" s="354" t="s">
        <v>258</v>
      </c>
      <c r="C533" s="355">
        <v>36982</v>
      </c>
      <c r="D533" s="6">
        <v>12938</v>
      </c>
      <c r="E533" s="358">
        <f t="shared" si="108"/>
        <v>1077.7354</v>
      </c>
      <c r="F533" s="356">
        <v>0</v>
      </c>
      <c r="G533" s="354">
        <v>417</v>
      </c>
      <c r="H533" s="356">
        <f t="shared" ref="H533:H596" si="109">SUM(E533-G533)</f>
        <v>660.73540000000003</v>
      </c>
      <c r="I533" s="361">
        <v>0</v>
      </c>
      <c r="J533" s="360"/>
    </row>
    <row r="534" spans="2:11" ht="15" x14ac:dyDescent="0.25">
      <c r="B534" s="354" t="s">
        <v>258</v>
      </c>
      <c r="C534" s="355">
        <v>37012</v>
      </c>
      <c r="D534" s="6">
        <v>12938</v>
      </c>
      <c r="E534" s="358">
        <f t="shared" ref="E534:E593" si="110">SUM(D534*8.33%)</f>
        <v>1077.7354</v>
      </c>
      <c r="F534" s="356">
        <v>0</v>
      </c>
      <c r="G534" s="354">
        <v>417</v>
      </c>
      <c r="H534" s="356">
        <f t="shared" si="109"/>
        <v>660.73540000000003</v>
      </c>
      <c r="I534" s="361">
        <v>0</v>
      </c>
      <c r="J534" s="360"/>
    </row>
    <row r="535" spans="2:11" ht="15" x14ac:dyDescent="0.25">
      <c r="B535" s="354" t="s">
        <v>258</v>
      </c>
      <c r="C535" s="355">
        <v>37043</v>
      </c>
      <c r="D535" s="6">
        <v>12938</v>
      </c>
      <c r="E535" s="358">
        <f t="shared" si="110"/>
        <v>1077.7354</v>
      </c>
      <c r="F535" s="356">
        <v>0</v>
      </c>
      <c r="G535" s="354">
        <v>541</v>
      </c>
      <c r="H535" s="356">
        <f t="shared" si="109"/>
        <v>536.73540000000003</v>
      </c>
      <c r="I535" s="361">
        <v>0</v>
      </c>
      <c r="J535" s="360"/>
    </row>
    <row r="536" spans="2:11" ht="15" x14ac:dyDescent="0.25">
      <c r="B536" s="354" t="s">
        <v>258</v>
      </c>
      <c r="C536" s="355">
        <v>37073</v>
      </c>
      <c r="D536" s="6">
        <v>12938</v>
      </c>
      <c r="E536" s="358">
        <f t="shared" si="110"/>
        <v>1077.7354</v>
      </c>
      <c r="F536" s="356">
        <v>0</v>
      </c>
      <c r="G536" s="354">
        <v>541</v>
      </c>
      <c r="H536" s="356">
        <f t="shared" si="109"/>
        <v>536.73540000000003</v>
      </c>
      <c r="I536" s="361">
        <v>0</v>
      </c>
      <c r="J536" s="360"/>
    </row>
    <row r="537" spans="2:11" ht="15" x14ac:dyDescent="0.25">
      <c r="B537" s="354" t="s">
        <v>258</v>
      </c>
      <c r="C537" s="355">
        <v>37104</v>
      </c>
      <c r="D537" s="6">
        <v>13219</v>
      </c>
      <c r="E537" s="358">
        <f t="shared" si="110"/>
        <v>1101.1426999999999</v>
      </c>
      <c r="F537" s="356">
        <v>0</v>
      </c>
      <c r="G537" s="354">
        <v>541</v>
      </c>
      <c r="H537" s="356">
        <f t="shared" si="109"/>
        <v>560.14269999999988</v>
      </c>
      <c r="I537" s="361">
        <v>0</v>
      </c>
      <c r="J537" s="360"/>
    </row>
    <row r="538" spans="2:11" ht="15" x14ac:dyDescent="0.25">
      <c r="B538" s="354" t="s">
        <v>258</v>
      </c>
      <c r="C538" s="355">
        <v>37135</v>
      </c>
      <c r="D538" s="6">
        <v>13219</v>
      </c>
      <c r="E538" s="358">
        <f t="shared" si="110"/>
        <v>1101.1426999999999</v>
      </c>
      <c r="F538" s="356">
        <v>0</v>
      </c>
      <c r="G538" s="354">
        <v>541</v>
      </c>
      <c r="H538" s="356">
        <f t="shared" si="109"/>
        <v>560.14269999999988</v>
      </c>
      <c r="I538" s="361">
        <v>0</v>
      </c>
      <c r="J538" s="360"/>
    </row>
    <row r="539" spans="2:11" ht="15" x14ac:dyDescent="0.25">
      <c r="B539" s="354" t="s">
        <v>258</v>
      </c>
      <c r="C539" s="355">
        <v>37165</v>
      </c>
      <c r="D539" s="6">
        <v>13219</v>
      </c>
      <c r="E539" s="358">
        <f t="shared" si="110"/>
        <v>1101.1426999999999</v>
      </c>
      <c r="F539" s="356">
        <v>0</v>
      </c>
      <c r="G539" s="354">
        <v>541</v>
      </c>
      <c r="H539" s="356">
        <f t="shared" si="109"/>
        <v>560.14269999999988</v>
      </c>
      <c r="I539" s="361">
        <v>0</v>
      </c>
      <c r="J539" s="360"/>
    </row>
    <row r="540" spans="2:11" ht="15" x14ac:dyDescent="0.25">
      <c r="B540" s="354" t="s">
        <v>258</v>
      </c>
      <c r="C540" s="355">
        <v>37196</v>
      </c>
      <c r="D540" s="6">
        <v>13219</v>
      </c>
      <c r="E540" s="358">
        <f t="shared" si="110"/>
        <v>1101.1426999999999</v>
      </c>
      <c r="F540" s="356">
        <v>0</v>
      </c>
      <c r="G540" s="354">
        <v>541</v>
      </c>
      <c r="H540" s="356">
        <f t="shared" si="109"/>
        <v>560.14269999999988</v>
      </c>
      <c r="I540" s="361">
        <v>0</v>
      </c>
      <c r="J540" s="360"/>
    </row>
    <row r="541" spans="2:11" ht="15" x14ac:dyDescent="0.25">
      <c r="B541" s="354" t="s">
        <v>258</v>
      </c>
      <c r="C541" s="355">
        <v>37226</v>
      </c>
      <c r="D541" s="6">
        <v>13219</v>
      </c>
      <c r="E541" s="358">
        <f t="shared" si="110"/>
        <v>1101.1426999999999</v>
      </c>
      <c r="F541" s="356">
        <v>0</v>
      </c>
      <c r="G541" s="354">
        <v>541</v>
      </c>
      <c r="H541" s="356">
        <f t="shared" si="109"/>
        <v>560.14269999999988</v>
      </c>
      <c r="I541" s="361">
        <v>0</v>
      </c>
      <c r="J541" s="360"/>
    </row>
    <row r="542" spans="2:11" ht="15" x14ac:dyDescent="0.25">
      <c r="B542" s="354" t="s">
        <v>258</v>
      </c>
      <c r="C542" s="355">
        <v>37257</v>
      </c>
      <c r="D542" s="6">
        <v>13219</v>
      </c>
      <c r="E542" s="358">
        <f t="shared" si="110"/>
        <v>1101.1426999999999</v>
      </c>
      <c r="F542" s="356">
        <v>0</v>
      </c>
      <c r="G542" s="354">
        <v>541</v>
      </c>
      <c r="H542" s="356">
        <f t="shared" si="109"/>
        <v>560.14269999999988</v>
      </c>
      <c r="I542" s="361">
        <v>0</v>
      </c>
      <c r="J542" s="360"/>
    </row>
    <row r="543" spans="2:11" ht="15" x14ac:dyDescent="0.25">
      <c r="B543" s="354" t="s">
        <v>258</v>
      </c>
      <c r="C543" s="355">
        <v>37288</v>
      </c>
      <c r="D543" s="6">
        <v>13607</v>
      </c>
      <c r="E543" s="358">
        <f t="shared" si="110"/>
        <v>1133.4630999999999</v>
      </c>
      <c r="F543" s="356">
        <v>0</v>
      </c>
      <c r="G543" s="354">
        <v>541</v>
      </c>
      <c r="H543" s="356">
        <f t="shared" si="109"/>
        <v>592.46309999999994</v>
      </c>
      <c r="I543" s="361">
        <v>0</v>
      </c>
      <c r="J543" s="360"/>
    </row>
    <row r="544" spans="2:11" ht="15" x14ac:dyDescent="0.25">
      <c r="B544" s="354" t="s">
        <v>258</v>
      </c>
      <c r="C544" s="355">
        <v>37316</v>
      </c>
      <c r="D544" s="6">
        <v>13607</v>
      </c>
      <c r="E544" s="358">
        <f t="shared" si="110"/>
        <v>1133.4630999999999</v>
      </c>
      <c r="F544" s="356">
        <v>0</v>
      </c>
      <c r="G544" s="354">
        <v>541</v>
      </c>
      <c r="H544" s="356">
        <f t="shared" si="109"/>
        <v>592.46309999999994</v>
      </c>
      <c r="I544" s="361">
        <v>0</v>
      </c>
      <c r="J544" s="360">
        <v>9.5</v>
      </c>
      <c r="K544" s="370">
        <f>SUM(D533:D544)</f>
        <v>158280</v>
      </c>
    </row>
    <row r="545" spans="2:11" ht="15" x14ac:dyDescent="0.25">
      <c r="B545" s="354" t="s">
        <v>258</v>
      </c>
      <c r="C545" s="355">
        <v>37347</v>
      </c>
      <c r="D545" s="6">
        <v>13607</v>
      </c>
      <c r="E545" s="358">
        <f t="shared" si="110"/>
        <v>1133.4630999999999</v>
      </c>
      <c r="F545" s="356">
        <v>0</v>
      </c>
      <c r="G545" s="354">
        <v>541</v>
      </c>
      <c r="H545" s="356">
        <f t="shared" si="109"/>
        <v>592.46309999999994</v>
      </c>
      <c r="I545" s="361">
        <v>0</v>
      </c>
      <c r="J545" s="361">
        <f t="shared" ref="J545:J560" si="111">SUM(I545*9.5%/12)</f>
        <v>0</v>
      </c>
    </row>
    <row r="546" spans="2:11" ht="15" x14ac:dyDescent="0.25">
      <c r="B546" s="354" t="s">
        <v>258</v>
      </c>
      <c r="C546" s="355">
        <v>37377</v>
      </c>
      <c r="D546" s="6">
        <v>13607</v>
      </c>
      <c r="E546" s="358">
        <f t="shared" si="110"/>
        <v>1133.4630999999999</v>
      </c>
      <c r="F546" s="356">
        <v>0</v>
      </c>
      <c r="G546" s="354">
        <v>541</v>
      </c>
      <c r="H546" s="356">
        <f t="shared" si="109"/>
        <v>592.46309999999994</v>
      </c>
      <c r="I546" s="361">
        <v>0</v>
      </c>
      <c r="J546" s="361">
        <f t="shared" si="111"/>
        <v>0</v>
      </c>
    </row>
    <row r="547" spans="2:11" ht="15" x14ac:dyDescent="0.25">
      <c r="B547" s="354" t="s">
        <v>258</v>
      </c>
      <c r="C547" s="355">
        <v>37408</v>
      </c>
      <c r="D547" s="6">
        <v>13607</v>
      </c>
      <c r="E547" s="358">
        <f t="shared" si="110"/>
        <v>1133.4630999999999</v>
      </c>
      <c r="F547" s="356">
        <v>0</v>
      </c>
      <c r="G547" s="354">
        <v>541</v>
      </c>
      <c r="H547" s="356">
        <f t="shared" si="109"/>
        <v>592.46309999999994</v>
      </c>
      <c r="I547" s="361">
        <v>0</v>
      </c>
      <c r="J547" s="361">
        <f t="shared" si="111"/>
        <v>0</v>
      </c>
    </row>
    <row r="548" spans="2:11" ht="15" x14ac:dyDescent="0.25">
      <c r="B548" s="354" t="s">
        <v>258</v>
      </c>
      <c r="C548" s="355">
        <v>37438</v>
      </c>
      <c r="D548" s="6">
        <v>13607</v>
      </c>
      <c r="E548" s="358">
        <f t="shared" si="110"/>
        <v>1133.4630999999999</v>
      </c>
      <c r="F548" s="356">
        <v>0</v>
      </c>
      <c r="G548" s="354">
        <v>541</v>
      </c>
      <c r="H548" s="356">
        <f t="shared" si="109"/>
        <v>592.46309999999994</v>
      </c>
      <c r="I548" s="361">
        <v>0</v>
      </c>
      <c r="J548" s="361">
        <f t="shared" si="111"/>
        <v>0</v>
      </c>
    </row>
    <row r="549" spans="2:11" ht="15" x14ac:dyDescent="0.25">
      <c r="B549" s="354" t="s">
        <v>258</v>
      </c>
      <c r="C549" s="355">
        <v>37469</v>
      </c>
      <c r="D549" s="6">
        <v>13607</v>
      </c>
      <c r="E549" s="358">
        <f t="shared" si="110"/>
        <v>1133.4630999999999</v>
      </c>
      <c r="F549" s="356">
        <v>0</v>
      </c>
      <c r="G549" s="354">
        <v>541</v>
      </c>
      <c r="H549" s="356">
        <f t="shared" si="109"/>
        <v>592.46309999999994</v>
      </c>
      <c r="I549" s="361">
        <v>0</v>
      </c>
      <c r="J549" s="361">
        <f t="shared" si="111"/>
        <v>0</v>
      </c>
    </row>
    <row r="550" spans="2:11" ht="15" x14ac:dyDescent="0.25">
      <c r="B550" s="354" t="s">
        <v>258</v>
      </c>
      <c r="C550" s="355">
        <v>37500</v>
      </c>
      <c r="D550" s="6">
        <v>13607</v>
      </c>
      <c r="E550" s="358">
        <f t="shared" si="110"/>
        <v>1133.4630999999999</v>
      </c>
      <c r="F550" s="356">
        <v>0</v>
      </c>
      <c r="G550" s="354">
        <v>541</v>
      </c>
      <c r="H550" s="356">
        <f t="shared" si="109"/>
        <v>592.46309999999994</v>
      </c>
      <c r="I550" s="361">
        <v>0</v>
      </c>
      <c r="J550" s="361">
        <f t="shared" si="111"/>
        <v>0</v>
      </c>
    </row>
    <row r="551" spans="2:11" ht="15" x14ac:dyDescent="0.25">
      <c r="B551" s="354" t="s">
        <v>258</v>
      </c>
      <c r="C551" s="355">
        <v>37530</v>
      </c>
      <c r="D551" s="6">
        <v>13607</v>
      </c>
      <c r="E551" s="358">
        <f t="shared" si="110"/>
        <v>1133.4630999999999</v>
      </c>
      <c r="F551" s="356">
        <v>0</v>
      </c>
      <c r="G551" s="354">
        <v>541</v>
      </c>
      <c r="H551" s="356">
        <f t="shared" si="109"/>
        <v>592.46309999999994</v>
      </c>
      <c r="I551" s="361">
        <v>0</v>
      </c>
      <c r="J551" s="361">
        <f t="shared" si="111"/>
        <v>0</v>
      </c>
    </row>
    <row r="552" spans="2:11" ht="15" x14ac:dyDescent="0.25">
      <c r="B552" s="354" t="s">
        <v>258</v>
      </c>
      <c r="C552" s="355">
        <v>37561</v>
      </c>
      <c r="D552" s="6">
        <v>13607</v>
      </c>
      <c r="E552" s="358">
        <f t="shared" si="110"/>
        <v>1133.4630999999999</v>
      </c>
      <c r="F552" s="356">
        <v>0</v>
      </c>
      <c r="G552" s="354">
        <v>541</v>
      </c>
      <c r="H552" s="356">
        <f t="shared" si="109"/>
        <v>592.46309999999994</v>
      </c>
      <c r="I552" s="361">
        <v>0</v>
      </c>
      <c r="J552" s="361">
        <f t="shared" si="111"/>
        <v>0</v>
      </c>
    </row>
    <row r="553" spans="2:11" ht="15" x14ac:dyDescent="0.25">
      <c r="B553" s="354" t="s">
        <v>258</v>
      </c>
      <c r="C553" s="355">
        <v>37591</v>
      </c>
      <c r="D553" s="6">
        <v>13607</v>
      </c>
      <c r="E553" s="358">
        <f t="shared" si="110"/>
        <v>1133.4630999999999</v>
      </c>
      <c r="F553" s="356">
        <v>0</v>
      </c>
      <c r="G553" s="354">
        <v>541</v>
      </c>
      <c r="H553" s="356">
        <f t="shared" si="109"/>
        <v>592.46309999999994</v>
      </c>
      <c r="I553" s="361">
        <v>0</v>
      </c>
      <c r="J553" s="361">
        <f t="shared" si="111"/>
        <v>0</v>
      </c>
    </row>
    <row r="554" spans="2:11" ht="15" x14ac:dyDescent="0.25">
      <c r="B554" s="354" t="s">
        <v>258</v>
      </c>
      <c r="C554" s="355">
        <v>37622</v>
      </c>
      <c r="D554" s="6">
        <v>13607</v>
      </c>
      <c r="E554" s="358">
        <f t="shared" si="110"/>
        <v>1133.4630999999999</v>
      </c>
      <c r="F554" s="356">
        <v>0</v>
      </c>
      <c r="G554" s="354">
        <v>541</v>
      </c>
      <c r="H554" s="356">
        <f t="shared" si="109"/>
        <v>592.46309999999994</v>
      </c>
      <c r="I554" s="361">
        <v>0</v>
      </c>
      <c r="J554" s="361">
        <f t="shared" si="111"/>
        <v>0</v>
      </c>
    </row>
    <row r="555" spans="2:11" ht="15" x14ac:dyDescent="0.25">
      <c r="B555" s="354" t="s">
        <v>258</v>
      </c>
      <c r="C555" s="355">
        <v>37653</v>
      </c>
      <c r="D555" s="6">
        <v>13994</v>
      </c>
      <c r="E555" s="358">
        <f t="shared" si="110"/>
        <v>1165.7002</v>
      </c>
      <c r="F555" s="356">
        <v>0</v>
      </c>
      <c r="G555" s="354">
        <v>541</v>
      </c>
      <c r="H555" s="356">
        <f t="shared" si="109"/>
        <v>624.7002</v>
      </c>
      <c r="I555" s="361">
        <v>0</v>
      </c>
      <c r="J555" s="361">
        <f t="shared" si="111"/>
        <v>0</v>
      </c>
    </row>
    <row r="556" spans="2:11" ht="15" x14ac:dyDescent="0.25">
      <c r="B556" s="354" t="s">
        <v>258</v>
      </c>
      <c r="C556" s="355">
        <v>37681</v>
      </c>
      <c r="D556" s="6">
        <v>13994</v>
      </c>
      <c r="E556" s="358">
        <f t="shared" si="110"/>
        <v>1165.7002</v>
      </c>
      <c r="F556" s="356">
        <v>0</v>
      </c>
      <c r="G556" s="354">
        <v>541</v>
      </c>
      <c r="H556" s="356">
        <f t="shared" si="109"/>
        <v>624.7002</v>
      </c>
      <c r="I556" s="361">
        <v>0</v>
      </c>
      <c r="J556" s="361">
        <f t="shared" si="111"/>
        <v>0</v>
      </c>
      <c r="K556" s="370">
        <f>SUM(D545:D556)</f>
        <v>164058</v>
      </c>
    </row>
    <row r="557" spans="2:11" ht="15" x14ac:dyDescent="0.25">
      <c r="B557" s="354" t="s">
        <v>258</v>
      </c>
      <c r="C557" s="355">
        <v>37712</v>
      </c>
      <c r="D557" s="6">
        <v>13994</v>
      </c>
      <c r="E557" s="358">
        <f t="shared" si="110"/>
        <v>1165.7002</v>
      </c>
      <c r="F557" s="356">
        <v>0</v>
      </c>
      <c r="G557" s="354">
        <v>541</v>
      </c>
      <c r="H557" s="356">
        <f t="shared" si="109"/>
        <v>624.7002</v>
      </c>
      <c r="I557" s="361">
        <v>0</v>
      </c>
      <c r="J557" s="361">
        <f t="shared" si="111"/>
        <v>0</v>
      </c>
    </row>
    <row r="558" spans="2:11" ht="15" x14ac:dyDescent="0.25">
      <c r="B558" s="354" t="s">
        <v>258</v>
      </c>
      <c r="C558" s="355">
        <v>37742</v>
      </c>
      <c r="D558" s="6">
        <v>13994</v>
      </c>
      <c r="E558" s="358">
        <f t="shared" si="110"/>
        <v>1165.7002</v>
      </c>
      <c r="F558" s="356">
        <v>0</v>
      </c>
      <c r="G558" s="354">
        <v>541</v>
      </c>
      <c r="H558" s="356">
        <f t="shared" si="109"/>
        <v>624.7002</v>
      </c>
      <c r="I558" s="361">
        <v>0</v>
      </c>
      <c r="J558" s="361">
        <f t="shared" si="111"/>
        <v>0</v>
      </c>
    </row>
    <row r="559" spans="2:11" ht="15" x14ac:dyDescent="0.25">
      <c r="B559" s="354" t="s">
        <v>258</v>
      </c>
      <c r="C559" s="355">
        <v>37773</v>
      </c>
      <c r="D559" s="6">
        <v>13994</v>
      </c>
      <c r="E559" s="358">
        <f t="shared" si="110"/>
        <v>1165.7002</v>
      </c>
      <c r="F559" s="356">
        <v>0</v>
      </c>
      <c r="G559" s="354">
        <v>541</v>
      </c>
      <c r="H559" s="356">
        <f t="shared" si="109"/>
        <v>624.7002</v>
      </c>
      <c r="I559" s="361">
        <v>0</v>
      </c>
      <c r="J559" s="361">
        <f t="shared" si="111"/>
        <v>0</v>
      </c>
    </row>
    <row r="560" spans="2:11" ht="15" x14ac:dyDescent="0.25">
      <c r="B560" s="354" t="s">
        <v>258</v>
      </c>
      <c r="C560" s="355">
        <v>37803</v>
      </c>
      <c r="D560" s="6">
        <v>13994</v>
      </c>
      <c r="E560" s="358">
        <f t="shared" si="110"/>
        <v>1165.7002</v>
      </c>
      <c r="F560" s="356">
        <v>0</v>
      </c>
      <c r="G560" s="354">
        <v>541</v>
      </c>
      <c r="H560" s="356">
        <f t="shared" si="109"/>
        <v>624.7002</v>
      </c>
      <c r="I560" s="361">
        <v>0</v>
      </c>
      <c r="J560" s="361">
        <f t="shared" si="111"/>
        <v>0</v>
      </c>
    </row>
    <row r="561" spans="2:11" ht="15" x14ac:dyDescent="0.25">
      <c r="B561" s="354" t="s">
        <v>258</v>
      </c>
      <c r="C561" s="355">
        <v>37834</v>
      </c>
      <c r="D561" s="6">
        <v>13994</v>
      </c>
      <c r="E561" s="358">
        <f t="shared" si="110"/>
        <v>1165.7002</v>
      </c>
      <c r="F561" s="356">
        <v>0</v>
      </c>
      <c r="G561" s="354">
        <v>541</v>
      </c>
      <c r="H561" s="356">
        <f t="shared" si="109"/>
        <v>624.7002</v>
      </c>
      <c r="I561" s="361">
        <v>0</v>
      </c>
      <c r="J561" s="361">
        <f t="shared" ref="J561:J576" si="112">SUM(I561*9.5%/12)</f>
        <v>0</v>
      </c>
    </row>
    <row r="562" spans="2:11" ht="15" x14ac:dyDescent="0.25">
      <c r="B562" s="354" t="s">
        <v>258</v>
      </c>
      <c r="C562" s="355">
        <v>37865</v>
      </c>
      <c r="D562" s="6">
        <v>13994</v>
      </c>
      <c r="E562" s="358">
        <f t="shared" si="110"/>
        <v>1165.7002</v>
      </c>
      <c r="F562" s="356">
        <v>0</v>
      </c>
      <c r="G562" s="354">
        <v>541</v>
      </c>
      <c r="H562" s="356">
        <f t="shared" si="109"/>
        <v>624.7002</v>
      </c>
      <c r="I562" s="361">
        <v>0</v>
      </c>
      <c r="J562" s="361">
        <f t="shared" si="112"/>
        <v>0</v>
      </c>
    </row>
    <row r="563" spans="2:11" ht="15" x14ac:dyDescent="0.25">
      <c r="B563" s="354" t="s">
        <v>258</v>
      </c>
      <c r="C563" s="355">
        <v>37895</v>
      </c>
      <c r="D563" s="6">
        <v>13994</v>
      </c>
      <c r="E563" s="358">
        <f t="shared" si="110"/>
        <v>1165.7002</v>
      </c>
      <c r="F563" s="356">
        <v>0</v>
      </c>
      <c r="G563" s="354">
        <v>541</v>
      </c>
      <c r="H563" s="356">
        <f t="shared" si="109"/>
        <v>624.7002</v>
      </c>
      <c r="I563" s="361">
        <v>0</v>
      </c>
      <c r="J563" s="361">
        <f t="shared" si="112"/>
        <v>0</v>
      </c>
    </row>
    <row r="564" spans="2:11" ht="15" x14ac:dyDescent="0.25">
      <c r="B564" s="354" t="s">
        <v>258</v>
      </c>
      <c r="C564" s="355">
        <v>37926</v>
      </c>
      <c r="D564" s="6">
        <v>13994</v>
      </c>
      <c r="E564" s="358">
        <f t="shared" si="110"/>
        <v>1165.7002</v>
      </c>
      <c r="F564" s="356">
        <v>0</v>
      </c>
      <c r="G564" s="354">
        <v>541</v>
      </c>
      <c r="H564" s="356">
        <f t="shared" si="109"/>
        <v>624.7002</v>
      </c>
      <c r="I564" s="361">
        <v>0</v>
      </c>
      <c r="J564" s="361">
        <f t="shared" si="112"/>
        <v>0</v>
      </c>
    </row>
    <row r="565" spans="2:11" ht="15" x14ac:dyDescent="0.25">
      <c r="B565" s="354" t="s">
        <v>258</v>
      </c>
      <c r="C565" s="355">
        <v>37956</v>
      </c>
      <c r="D565" s="6">
        <v>13994</v>
      </c>
      <c r="E565" s="358">
        <f t="shared" si="110"/>
        <v>1165.7002</v>
      </c>
      <c r="F565" s="356">
        <v>0</v>
      </c>
      <c r="G565" s="354">
        <v>541</v>
      </c>
      <c r="H565" s="356">
        <f t="shared" si="109"/>
        <v>624.7002</v>
      </c>
      <c r="I565" s="361">
        <v>0</v>
      </c>
      <c r="J565" s="361">
        <f t="shared" si="112"/>
        <v>0</v>
      </c>
    </row>
    <row r="566" spans="2:11" ht="15" x14ac:dyDescent="0.25">
      <c r="B566" s="354" t="s">
        <v>258</v>
      </c>
      <c r="C566" s="355">
        <v>37987</v>
      </c>
      <c r="D566" s="6">
        <v>13994</v>
      </c>
      <c r="E566" s="358">
        <f t="shared" si="110"/>
        <v>1165.7002</v>
      </c>
      <c r="F566" s="356">
        <v>0</v>
      </c>
      <c r="G566" s="354">
        <v>541</v>
      </c>
      <c r="H566" s="356">
        <f t="shared" si="109"/>
        <v>624.7002</v>
      </c>
      <c r="I566" s="361">
        <v>0</v>
      </c>
      <c r="J566" s="361">
        <f t="shared" si="112"/>
        <v>0</v>
      </c>
    </row>
    <row r="567" spans="2:11" ht="15" x14ac:dyDescent="0.25">
      <c r="B567" s="354" t="s">
        <v>258</v>
      </c>
      <c r="C567" s="355">
        <v>38018</v>
      </c>
      <c r="D567" s="6">
        <v>14790</v>
      </c>
      <c r="E567" s="358">
        <f t="shared" si="110"/>
        <v>1232.0070000000001</v>
      </c>
      <c r="F567" s="356">
        <v>0</v>
      </c>
      <c r="G567" s="354">
        <v>541</v>
      </c>
      <c r="H567" s="356">
        <f t="shared" si="109"/>
        <v>691.00700000000006</v>
      </c>
      <c r="I567" s="361">
        <v>0</v>
      </c>
      <c r="J567" s="361">
        <f t="shared" si="112"/>
        <v>0</v>
      </c>
    </row>
    <row r="568" spans="2:11" ht="15" x14ac:dyDescent="0.25">
      <c r="B568" s="354" t="s">
        <v>258</v>
      </c>
      <c r="C568" s="355">
        <v>38047</v>
      </c>
      <c r="D568" s="6">
        <v>14790</v>
      </c>
      <c r="E568" s="358">
        <f t="shared" si="110"/>
        <v>1232.0070000000001</v>
      </c>
      <c r="F568" s="356">
        <v>0</v>
      </c>
      <c r="G568" s="354">
        <v>541</v>
      </c>
      <c r="H568" s="356">
        <f t="shared" si="109"/>
        <v>691.00700000000006</v>
      </c>
      <c r="I568" s="361">
        <v>0</v>
      </c>
      <c r="J568" s="361">
        <f t="shared" si="112"/>
        <v>0</v>
      </c>
      <c r="K568" s="370">
        <f>SUM(D557:D568)</f>
        <v>169520</v>
      </c>
    </row>
    <row r="569" spans="2:11" ht="15" x14ac:dyDescent="0.25">
      <c r="B569" s="354" t="s">
        <v>258</v>
      </c>
      <c r="C569" s="355">
        <v>38078</v>
      </c>
      <c r="D569" s="6">
        <v>14790</v>
      </c>
      <c r="E569" s="358">
        <f t="shared" si="110"/>
        <v>1232.0070000000001</v>
      </c>
      <c r="F569" s="356">
        <v>0</v>
      </c>
      <c r="G569" s="354">
        <v>541</v>
      </c>
      <c r="H569" s="356">
        <f t="shared" si="109"/>
        <v>691.00700000000006</v>
      </c>
      <c r="I569" s="361">
        <v>0</v>
      </c>
      <c r="J569" s="361">
        <f t="shared" si="112"/>
        <v>0</v>
      </c>
    </row>
    <row r="570" spans="2:11" ht="15" x14ac:dyDescent="0.25">
      <c r="B570" s="354" t="s">
        <v>258</v>
      </c>
      <c r="C570" s="355">
        <v>38108</v>
      </c>
      <c r="D570" s="6">
        <v>14790</v>
      </c>
      <c r="E570" s="358">
        <f t="shared" si="110"/>
        <v>1232.0070000000001</v>
      </c>
      <c r="F570" s="356">
        <v>0</v>
      </c>
      <c r="G570" s="354">
        <v>541</v>
      </c>
      <c r="H570" s="356">
        <f t="shared" si="109"/>
        <v>691.00700000000006</v>
      </c>
      <c r="I570" s="361">
        <v>0</v>
      </c>
      <c r="J570" s="361">
        <f t="shared" si="112"/>
        <v>0</v>
      </c>
    </row>
    <row r="571" spans="2:11" ht="15" x14ac:dyDescent="0.25">
      <c r="B571" s="354" t="s">
        <v>258</v>
      </c>
      <c r="C571" s="355">
        <v>38139</v>
      </c>
      <c r="D571" s="6">
        <v>14790</v>
      </c>
      <c r="E571" s="358">
        <f t="shared" si="110"/>
        <v>1232.0070000000001</v>
      </c>
      <c r="F571" s="356">
        <v>0</v>
      </c>
      <c r="G571" s="354">
        <v>541</v>
      </c>
      <c r="H571" s="356">
        <f t="shared" si="109"/>
        <v>691.00700000000006</v>
      </c>
      <c r="I571" s="361">
        <v>0</v>
      </c>
      <c r="J571" s="361">
        <f t="shared" si="112"/>
        <v>0</v>
      </c>
    </row>
    <row r="572" spans="2:11" ht="15" x14ac:dyDescent="0.25">
      <c r="B572" s="354" t="s">
        <v>258</v>
      </c>
      <c r="C572" s="355">
        <v>38169</v>
      </c>
      <c r="D572" s="6">
        <v>14790</v>
      </c>
      <c r="E572" s="358">
        <f t="shared" si="110"/>
        <v>1232.0070000000001</v>
      </c>
      <c r="F572" s="356">
        <v>0</v>
      </c>
      <c r="G572" s="354">
        <v>541</v>
      </c>
      <c r="H572" s="356">
        <f t="shared" si="109"/>
        <v>691.00700000000006</v>
      </c>
      <c r="I572" s="361">
        <v>0</v>
      </c>
      <c r="J572" s="361">
        <f t="shared" si="112"/>
        <v>0</v>
      </c>
    </row>
    <row r="573" spans="2:11" ht="15" x14ac:dyDescent="0.25">
      <c r="B573" s="354" t="s">
        <v>258</v>
      </c>
      <c r="C573" s="355">
        <v>38200</v>
      </c>
      <c r="D573" s="6">
        <v>14790</v>
      </c>
      <c r="E573" s="358">
        <f t="shared" si="110"/>
        <v>1232.0070000000001</v>
      </c>
      <c r="F573" s="356">
        <v>0</v>
      </c>
      <c r="G573" s="354">
        <v>541</v>
      </c>
      <c r="H573" s="356">
        <f t="shared" si="109"/>
        <v>691.00700000000006</v>
      </c>
      <c r="I573" s="361">
        <v>0</v>
      </c>
      <c r="J573" s="361">
        <f t="shared" si="112"/>
        <v>0</v>
      </c>
    </row>
    <row r="574" spans="2:11" ht="15" x14ac:dyDescent="0.25">
      <c r="B574" s="354" t="s">
        <v>258</v>
      </c>
      <c r="C574" s="355">
        <v>38231</v>
      </c>
      <c r="D574" s="6">
        <v>14790</v>
      </c>
      <c r="E574" s="358">
        <f t="shared" si="110"/>
        <v>1232.0070000000001</v>
      </c>
      <c r="F574" s="356">
        <v>0</v>
      </c>
      <c r="G574" s="354">
        <v>541</v>
      </c>
      <c r="H574" s="356">
        <f t="shared" si="109"/>
        <v>691.00700000000006</v>
      </c>
      <c r="I574" s="361">
        <v>0</v>
      </c>
      <c r="J574" s="361">
        <f t="shared" si="112"/>
        <v>0</v>
      </c>
    </row>
    <row r="575" spans="2:11" ht="15" x14ac:dyDescent="0.25">
      <c r="B575" s="354" t="s">
        <v>258</v>
      </c>
      <c r="C575" s="355">
        <v>38261</v>
      </c>
      <c r="D575" s="6">
        <v>15198</v>
      </c>
      <c r="E575" s="358">
        <f t="shared" si="110"/>
        <v>1265.9934000000001</v>
      </c>
      <c r="F575" s="356">
        <v>0</v>
      </c>
      <c r="G575" s="354">
        <v>541</v>
      </c>
      <c r="H575" s="356">
        <f t="shared" si="109"/>
        <v>724.99340000000007</v>
      </c>
      <c r="I575" s="361">
        <v>0</v>
      </c>
      <c r="J575" s="361">
        <f t="shared" si="112"/>
        <v>0</v>
      </c>
    </row>
    <row r="576" spans="2:11" ht="15" x14ac:dyDescent="0.25">
      <c r="B576" s="354" t="s">
        <v>258</v>
      </c>
      <c r="C576" s="355">
        <v>38292</v>
      </c>
      <c r="D576" s="6">
        <v>15198</v>
      </c>
      <c r="E576" s="358">
        <f t="shared" si="110"/>
        <v>1265.9934000000001</v>
      </c>
      <c r="F576" s="356">
        <v>0</v>
      </c>
      <c r="G576" s="354">
        <v>541</v>
      </c>
      <c r="H576" s="356">
        <f t="shared" si="109"/>
        <v>724.99340000000007</v>
      </c>
      <c r="I576" s="361">
        <v>0</v>
      </c>
      <c r="J576" s="361">
        <f t="shared" si="112"/>
        <v>0</v>
      </c>
    </row>
    <row r="577" spans="2:11" ht="15" x14ac:dyDescent="0.25">
      <c r="B577" s="354" t="s">
        <v>258</v>
      </c>
      <c r="C577" s="355">
        <v>38322</v>
      </c>
      <c r="D577" s="6">
        <v>15198</v>
      </c>
      <c r="E577" s="358">
        <f t="shared" si="110"/>
        <v>1265.9934000000001</v>
      </c>
      <c r="F577" s="356">
        <v>0</v>
      </c>
      <c r="G577" s="354">
        <v>541</v>
      </c>
      <c r="H577" s="356">
        <f t="shared" si="109"/>
        <v>724.99340000000007</v>
      </c>
      <c r="I577" s="361">
        <v>0</v>
      </c>
      <c r="J577" s="361">
        <f t="shared" ref="J577:J591" si="113">SUM(I577*9.5%/12)</f>
        <v>0</v>
      </c>
    </row>
    <row r="578" spans="2:11" ht="15" x14ac:dyDescent="0.25">
      <c r="B578" s="354" t="s">
        <v>258</v>
      </c>
      <c r="C578" s="355">
        <v>38353</v>
      </c>
      <c r="D578" s="6">
        <v>15198</v>
      </c>
      <c r="E578" s="358">
        <f t="shared" si="110"/>
        <v>1265.9934000000001</v>
      </c>
      <c r="F578" s="356">
        <v>0</v>
      </c>
      <c r="G578" s="354">
        <v>541</v>
      </c>
      <c r="H578" s="356">
        <f t="shared" si="109"/>
        <v>724.99340000000007</v>
      </c>
      <c r="I578" s="361">
        <v>0</v>
      </c>
      <c r="J578" s="361">
        <f t="shared" si="113"/>
        <v>0</v>
      </c>
    </row>
    <row r="579" spans="2:11" ht="15" x14ac:dyDescent="0.25">
      <c r="B579" s="354" t="s">
        <v>258</v>
      </c>
      <c r="C579" s="355">
        <v>38384</v>
      </c>
      <c r="D579" s="6">
        <v>15608</v>
      </c>
      <c r="E579" s="358">
        <f t="shared" si="110"/>
        <v>1300.1464000000001</v>
      </c>
      <c r="F579" s="356">
        <v>0</v>
      </c>
      <c r="G579" s="354">
        <v>541</v>
      </c>
      <c r="H579" s="356">
        <f t="shared" si="109"/>
        <v>759.14640000000009</v>
      </c>
      <c r="I579" s="361">
        <v>0</v>
      </c>
      <c r="J579" s="361">
        <f t="shared" si="113"/>
        <v>0</v>
      </c>
    </row>
    <row r="580" spans="2:11" ht="15" x14ac:dyDescent="0.25">
      <c r="B580" s="354" t="s">
        <v>258</v>
      </c>
      <c r="C580" s="355">
        <v>38412</v>
      </c>
      <c r="D580" s="6">
        <v>15608</v>
      </c>
      <c r="E580" s="358">
        <f t="shared" si="110"/>
        <v>1300.1464000000001</v>
      </c>
      <c r="F580" s="356">
        <v>0</v>
      </c>
      <c r="G580" s="354">
        <v>541</v>
      </c>
      <c r="H580" s="356">
        <f t="shared" si="109"/>
        <v>759.14640000000009</v>
      </c>
      <c r="I580" s="361">
        <v>0</v>
      </c>
      <c r="J580" s="361">
        <f t="shared" si="113"/>
        <v>0</v>
      </c>
      <c r="K580" s="370">
        <f>SUM(D569:D580)</f>
        <v>180748</v>
      </c>
    </row>
    <row r="581" spans="2:11" ht="15" x14ac:dyDescent="0.25">
      <c r="B581" s="354" t="s">
        <v>258</v>
      </c>
      <c r="C581" s="355">
        <v>38443</v>
      </c>
      <c r="D581" s="6">
        <v>15608</v>
      </c>
      <c r="E581" s="358">
        <f t="shared" si="110"/>
        <v>1300.1464000000001</v>
      </c>
      <c r="F581" s="356">
        <v>0</v>
      </c>
      <c r="G581" s="354">
        <v>541</v>
      </c>
      <c r="H581" s="356">
        <f t="shared" si="109"/>
        <v>759.14640000000009</v>
      </c>
      <c r="I581" s="361">
        <v>0</v>
      </c>
      <c r="J581" s="361">
        <f t="shared" si="113"/>
        <v>0</v>
      </c>
    </row>
    <row r="582" spans="2:11" ht="15" x14ac:dyDescent="0.25">
      <c r="B582" s="354" t="s">
        <v>258</v>
      </c>
      <c r="C582" s="355">
        <v>38473</v>
      </c>
      <c r="D582" s="6">
        <v>15922</v>
      </c>
      <c r="E582" s="358">
        <f t="shared" si="110"/>
        <v>1326.3026</v>
      </c>
      <c r="F582" s="356">
        <v>0</v>
      </c>
      <c r="G582" s="354">
        <v>541</v>
      </c>
      <c r="H582" s="356">
        <f t="shared" si="109"/>
        <v>785.30259999999998</v>
      </c>
      <c r="I582" s="361">
        <v>0</v>
      </c>
      <c r="J582" s="361">
        <f t="shared" si="113"/>
        <v>0</v>
      </c>
    </row>
    <row r="583" spans="2:11" ht="15" x14ac:dyDescent="0.25">
      <c r="B583" s="354" t="s">
        <v>258</v>
      </c>
      <c r="C583" s="355">
        <v>38504</v>
      </c>
      <c r="D583" s="6">
        <v>15922</v>
      </c>
      <c r="E583" s="358">
        <f t="shared" si="110"/>
        <v>1326.3026</v>
      </c>
      <c r="F583" s="356">
        <v>0</v>
      </c>
      <c r="G583" s="354">
        <v>541</v>
      </c>
      <c r="H583" s="356">
        <f t="shared" si="109"/>
        <v>785.30259999999998</v>
      </c>
      <c r="I583" s="361">
        <v>0</v>
      </c>
      <c r="J583" s="361">
        <f t="shared" si="113"/>
        <v>0</v>
      </c>
    </row>
    <row r="584" spans="2:11" ht="15" x14ac:dyDescent="0.25">
      <c r="B584" s="354" t="s">
        <v>258</v>
      </c>
      <c r="C584" s="355">
        <v>38534</v>
      </c>
      <c r="D584" s="6">
        <v>15922</v>
      </c>
      <c r="E584" s="358">
        <f t="shared" si="110"/>
        <v>1326.3026</v>
      </c>
      <c r="F584" s="356">
        <v>0</v>
      </c>
      <c r="G584" s="354">
        <v>541</v>
      </c>
      <c r="H584" s="356">
        <f t="shared" si="109"/>
        <v>785.30259999999998</v>
      </c>
      <c r="I584" s="361">
        <v>0</v>
      </c>
      <c r="J584" s="361">
        <f t="shared" si="113"/>
        <v>0</v>
      </c>
    </row>
    <row r="585" spans="2:11" ht="15" x14ac:dyDescent="0.25">
      <c r="B585" s="354" t="s">
        <v>258</v>
      </c>
      <c r="C585" s="355">
        <v>38565</v>
      </c>
      <c r="D585" s="6">
        <v>15922</v>
      </c>
      <c r="E585" s="358">
        <f t="shared" si="110"/>
        <v>1326.3026</v>
      </c>
      <c r="F585" s="356">
        <v>0</v>
      </c>
      <c r="G585" s="354">
        <v>541</v>
      </c>
      <c r="H585" s="356">
        <f t="shared" si="109"/>
        <v>785.30259999999998</v>
      </c>
      <c r="I585" s="361">
        <v>0</v>
      </c>
      <c r="J585" s="361">
        <f t="shared" si="113"/>
        <v>0</v>
      </c>
    </row>
    <row r="586" spans="2:11" ht="15" x14ac:dyDescent="0.25">
      <c r="B586" s="354" t="s">
        <v>258</v>
      </c>
      <c r="C586" s="355">
        <v>38596</v>
      </c>
      <c r="D586" s="6">
        <v>15922</v>
      </c>
      <c r="E586" s="358">
        <f t="shared" si="110"/>
        <v>1326.3026</v>
      </c>
      <c r="F586" s="356">
        <v>0</v>
      </c>
      <c r="G586" s="354">
        <v>541</v>
      </c>
      <c r="H586" s="356">
        <f t="shared" si="109"/>
        <v>785.30259999999998</v>
      </c>
      <c r="I586" s="361">
        <v>0</v>
      </c>
      <c r="J586" s="361">
        <f t="shared" si="113"/>
        <v>0</v>
      </c>
    </row>
    <row r="587" spans="2:11" ht="15" x14ac:dyDescent="0.25">
      <c r="B587" s="354" t="s">
        <v>258</v>
      </c>
      <c r="C587" s="355">
        <v>38626</v>
      </c>
      <c r="D587" s="6">
        <v>16236</v>
      </c>
      <c r="E587" s="358">
        <f t="shared" si="110"/>
        <v>1352.4587999999999</v>
      </c>
      <c r="F587" s="356">
        <v>0</v>
      </c>
      <c r="G587" s="354">
        <v>541</v>
      </c>
      <c r="H587" s="356">
        <f t="shared" si="109"/>
        <v>811.45879999999988</v>
      </c>
      <c r="I587" s="361">
        <v>0</v>
      </c>
      <c r="J587" s="361">
        <f t="shared" si="113"/>
        <v>0</v>
      </c>
    </row>
    <row r="588" spans="2:11" ht="15" x14ac:dyDescent="0.25">
      <c r="B588" s="354" t="s">
        <v>258</v>
      </c>
      <c r="C588" s="355">
        <v>38657</v>
      </c>
      <c r="D588" s="6">
        <v>16236</v>
      </c>
      <c r="E588" s="358">
        <f t="shared" si="110"/>
        <v>1352.4587999999999</v>
      </c>
      <c r="F588" s="356">
        <v>0</v>
      </c>
      <c r="G588" s="354">
        <v>541</v>
      </c>
      <c r="H588" s="356">
        <f t="shared" si="109"/>
        <v>811.45879999999988</v>
      </c>
      <c r="I588" s="361">
        <v>0</v>
      </c>
      <c r="J588" s="361">
        <f t="shared" si="113"/>
        <v>0</v>
      </c>
    </row>
    <row r="589" spans="2:11" ht="15" x14ac:dyDescent="0.25">
      <c r="B589" s="354" t="s">
        <v>258</v>
      </c>
      <c r="C589" s="355">
        <v>38687</v>
      </c>
      <c r="D589" s="6">
        <v>16236</v>
      </c>
      <c r="E589" s="358">
        <f t="shared" si="110"/>
        <v>1352.4587999999999</v>
      </c>
      <c r="F589" s="356">
        <v>0</v>
      </c>
      <c r="G589" s="354">
        <v>541</v>
      </c>
      <c r="H589" s="356">
        <f t="shared" si="109"/>
        <v>811.45879999999988</v>
      </c>
      <c r="I589" s="361">
        <v>0</v>
      </c>
      <c r="J589" s="361">
        <f t="shared" si="113"/>
        <v>0</v>
      </c>
    </row>
    <row r="590" spans="2:11" ht="15" x14ac:dyDescent="0.25">
      <c r="B590" s="354" t="s">
        <v>258</v>
      </c>
      <c r="C590" s="355">
        <v>38718</v>
      </c>
      <c r="D590" s="6">
        <v>16655</v>
      </c>
      <c r="E590" s="358">
        <f t="shared" si="110"/>
        <v>1387.3615</v>
      </c>
      <c r="F590" s="356">
        <v>0</v>
      </c>
      <c r="G590" s="354">
        <v>541</v>
      </c>
      <c r="H590" s="356">
        <f t="shared" si="109"/>
        <v>846.36149999999998</v>
      </c>
      <c r="I590" s="361">
        <v>0</v>
      </c>
      <c r="J590" s="361">
        <f t="shared" si="113"/>
        <v>0</v>
      </c>
    </row>
    <row r="591" spans="2:11" ht="15" x14ac:dyDescent="0.25">
      <c r="B591" s="354" t="s">
        <v>258</v>
      </c>
      <c r="C591" s="355">
        <v>38749</v>
      </c>
      <c r="D591" s="6">
        <v>17093</v>
      </c>
      <c r="E591" s="358">
        <f t="shared" si="110"/>
        <v>1423.8469</v>
      </c>
      <c r="F591" s="356">
        <v>0</v>
      </c>
      <c r="G591" s="354">
        <v>541</v>
      </c>
      <c r="H591" s="356">
        <f t="shared" si="109"/>
        <v>882.84690000000001</v>
      </c>
      <c r="I591" s="361">
        <v>0</v>
      </c>
      <c r="J591" s="361">
        <f t="shared" si="113"/>
        <v>0</v>
      </c>
    </row>
    <row r="592" spans="2:11" ht="15" x14ac:dyDescent="0.25">
      <c r="B592" s="354" t="s">
        <v>258</v>
      </c>
      <c r="C592" s="355">
        <v>38777</v>
      </c>
      <c r="D592" s="6">
        <v>17093</v>
      </c>
      <c r="E592" s="358">
        <f t="shared" si="110"/>
        <v>1423.8469</v>
      </c>
      <c r="F592" s="356">
        <v>0</v>
      </c>
      <c r="G592" s="354">
        <v>541</v>
      </c>
      <c r="H592" s="356">
        <f t="shared" si="109"/>
        <v>882.84690000000001</v>
      </c>
      <c r="I592" s="361">
        <v>0</v>
      </c>
      <c r="J592" s="360">
        <v>8.5</v>
      </c>
      <c r="K592" s="370">
        <f>SUM(D581:D592)</f>
        <v>194767</v>
      </c>
    </row>
    <row r="593" spans="2:11" ht="15" x14ac:dyDescent="0.25">
      <c r="B593" s="354" t="s">
        <v>258</v>
      </c>
      <c r="C593" s="355">
        <v>38808</v>
      </c>
      <c r="D593" s="12">
        <v>17308</v>
      </c>
      <c r="E593" s="358">
        <f t="shared" si="110"/>
        <v>1441.7564</v>
      </c>
      <c r="F593" s="356">
        <v>0</v>
      </c>
      <c r="G593" s="354">
        <v>541</v>
      </c>
      <c r="H593" s="356">
        <f t="shared" si="109"/>
        <v>900.75639999999999</v>
      </c>
      <c r="I593" s="361">
        <v>0</v>
      </c>
      <c r="J593" s="360"/>
    </row>
    <row r="594" spans="2:11" ht="15" x14ac:dyDescent="0.25">
      <c r="B594" s="354" t="s">
        <v>258</v>
      </c>
      <c r="C594" s="355">
        <v>38838</v>
      </c>
      <c r="D594" s="12">
        <v>61831</v>
      </c>
      <c r="E594" s="358">
        <f t="shared" ref="E594:E657" si="114">SUM(D594*8.33%)</f>
        <v>5150.5222999999996</v>
      </c>
      <c r="F594" s="356">
        <v>0</v>
      </c>
      <c r="G594" s="354">
        <v>541</v>
      </c>
      <c r="H594" s="356">
        <f t="shared" si="109"/>
        <v>4609.5222999999996</v>
      </c>
      <c r="I594" s="361">
        <v>0</v>
      </c>
      <c r="J594" s="360"/>
    </row>
    <row r="595" spans="2:11" ht="15" x14ac:dyDescent="0.25">
      <c r="B595" s="354" t="s">
        <v>258</v>
      </c>
      <c r="C595" s="355">
        <v>38869</v>
      </c>
      <c r="D595" s="6">
        <v>18193</v>
      </c>
      <c r="E595" s="358">
        <f t="shared" si="114"/>
        <v>1515.4768999999999</v>
      </c>
      <c r="F595" s="356">
        <v>0</v>
      </c>
      <c r="G595" s="354">
        <v>541</v>
      </c>
      <c r="H595" s="356">
        <f t="shared" si="109"/>
        <v>974.47689999999989</v>
      </c>
      <c r="I595" s="361">
        <v>0</v>
      </c>
      <c r="J595" s="360"/>
    </row>
    <row r="596" spans="2:11" ht="15" x14ac:dyDescent="0.25">
      <c r="B596" s="354" t="s">
        <v>258</v>
      </c>
      <c r="C596" s="355">
        <v>38899</v>
      </c>
      <c r="D596" s="6">
        <v>18193</v>
      </c>
      <c r="E596" s="358">
        <f t="shared" si="114"/>
        <v>1515.4768999999999</v>
      </c>
      <c r="F596" s="356">
        <v>0</v>
      </c>
      <c r="G596" s="354">
        <v>541</v>
      </c>
      <c r="H596" s="356">
        <f t="shared" si="109"/>
        <v>974.47689999999989</v>
      </c>
      <c r="I596" s="361">
        <v>0</v>
      </c>
      <c r="J596" s="360"/>
    </row>
    <row r="597" spans="2:11" ht="15" x14ac:dyDescent="0.25">
      <c r="B597" s="354" t="s">
        <v>258</v>
      </c>
      <c r="C597" s="355">
        <v>38930</v>
      </c>
      <c r="D597" s="6">
        <v>18532</v>
      </c>
      <c r="E597" s="358">
        <f t="shared" si="114"/>
        <v>1543.7156</v>
      </c>
      <c r="F597" s="356">
        <v>0</v>
      </c>
      <c r="G597" s="354">
        <v>541</v>
      </c>
      <c r="H597" s="356">
        <f t="shared" ref="H597:H660" si="115">SUM(E597-G597)</f>
        <v>1002.7156</v>
      </c>
      <c r="I597" s="361">
        <v>0</v>
      </c>
      <c r="J597" s="360"/>
    </row>
    <row r="598" spans="2:11" ht="15" x14ac:dyDescent="0.25">
      <c r="B598" s="354" t="s">
        <v>258</v>
      </c>
      <c r="C598" s="355">
        <v>38961</v>
      </c>
      <c r="D598" s="6">
        <v>18532</v>
      </c>
      <c r="E598" s="358">
        <f t="shared" si="114"/>
        <v>1543.7156</v>
      </c>
      <c r="F598" s="356">
        <v>0</v>
      </c>
      <c r="G598" s="354">
        <v>541</v>
      </c>
      <c r="H598" s="356">
        <f t="shared" si="115"/>
        <v>1002.7156</v>
      </c>
      <c r="I598" s="361">
        <v>0</v>
      </c>
      <c r="J598" s="360"/>
    </row>
    <row r="599" spans="2:11" ht="15" x14ac:dyDescent="0.25">
      <c r="B599" s="354" t="s">
        <v>258</v>
      </c>
      <c r="C599" s="355">
        <v>38991</v>
      </c>
      <c r="D599" s="6">
        <v>18871</v>
      </c>
      <c r="E599" s="358">
        <f t="shared" si="114"/>
        <v>1571.9542999999999</v>
      </c>
      <c r="F599" s="356">
        <v>0</v>
      </c>
      <c r="G599" s="354">
        <v>541</v>
      </c>
      <c r="H599" s="356">
        <f t="shared" si="115"/>
        <v>1030.9542999999999</v>
      </c>
      <c r="I599" s="361">
        <v>0</v>
      </c>
      <c r="J599" s="360"/>
    </row>
    <row r="600" spans="2:11" ht="15" x14ac:dyDescent="0.25">
      <c r="B600" s="354" t="s">
        <v>258</v>
      </c>
      <c r="C600" s="355">
        <v>39022</v>
      </c>
      <c r="D600" s="6">
        <v>18871</v>
      </c>
      <c r="E600" s="358">
        <f t="shared" si="114"/>
        <v>1571.9542999999999</v>
      </c>
      <c r="F600" s="356">
        <v>0</v>
      </c>
      <c r="G600" s="354">
        <v>541</v>
      </c>
      <c r="H600" s="356">
        <f t="shared" si="115"/>
        <v>1030.9542999999999</v>
      </c>
      <c r="I600" s="361">
        <v>0</v>
      </c>
      <c r="J600" s="360"/>
    </row>
    <row r="601" spans="2:11" ht="15" x14ac:dyDescent="0.25">
      <c r="B601" s="354" t="s">
        <v>258</v>
      </c>
      <c r="C601" s="355">
        <v>39052</v>
      </c>
      <c r="D601" s="6">
        <v>18871</v>
      </c>
      <c r="E601" s="358">
        <f t="shared" si="114"/>
        <v>1571.9542999999999</v>
      </c>
      <c r="F601" s="356">
        <v>0</v>
      </c>
      <c r="G601" s="354">
        <v>541</v>
      </c>
      <c r="H601" s="356">
        <f t="shared" si="115"/>
        <v>1030.9542999999999</v>
      </c>
      <c r="I601" s="361">
        <v>0</v>
      </c>
      <c r="J601" s="360"/>
    </row>
    <row r="602" spans="2:11" ht="15" x14ac:dyDescent="0.25">
      <c r="B602" s="354" t="s">
        <v>258</v>
      </c>
      <c r="C602" s="355">
        <v>39083</v>
      </c>
      <c r="D602" s="6">
        <v>18871</v>
      </c>
      <c r="E602" s="358">
        <f t="shared" si="114"/>
        <v>1571.9542999999999</v>
      </c>
      <c r="F602" s="356">
        <v>0</v>
      </c>
      <c r="G602" s="354">
        <v>541</v>
      </c>
      <c r="H602" s="356">
        <f t="shared" si="115"/>
        <v>1030.9542999999999</v>
      </c>
      <c r="I602" s="361">
        <v>0</v>
      </c>
      <c r="J602" s="360"/>
    </row>
    <row r="603" spans="2:11" ht="15" x14ac:dyDescent="0.25">
      <c r="B603" s="354" t="s">
        <v>258</v>
      </c>
      <c r="C603" s="355">
        <v>39114</v>
      </c>
      <c r="D603" s="6">
        <v>19793</v>
      </c>
      <c r="E603" s="358">
        <f t="shared" si="114"/>
        <v>1648.7569000000001</v>
      </c>
      <c r="F603" s="356">
        <v>0</v>
      </c>
      <c r="G603" s="354">
        <v>541</v>
      </c>
      <c r="H603" s="356">
        <f t="shared" si="115"/>
        <v>1107.7569000000001</v>
      </c>
      <c r="I603" s="361">
        <v>0</v>
      </c>
      <c r="J603" s="360"/>
    </row>
    <row r="604" spans="2:11" ht="15" x14ac:dyDescent="0.25">
      <c r="B604" s="354" t="s">
        <v>258</v>
      </c>
      <c r="C604" s="355">
        <v>39142</v>
      </c>
      <c r="D604" s="6">
        <v>19793</v>
      </c>
      <c r="E604" s="358">
        <f t="shared" si="114"/>
        <v>1648.7569000000001</v>
      </c>
      <c r="F604" s="356">
        <v>0</v>
      </c>
      <c r="G604" s="354">
        <v>541</v>
      </c>
      <c r="H604" s="356">
        <f t="shared" si="115"/>
        <v>1107.7569000000001</v>
      </c>
      <c r="I604" s="361">
        <v>0</v>
      </c>
      <c r="J604" s="360">
        <v>8.5</v>
      </c>
      <c r="K604" s="370">
        <f>SUM(D593:D604)</f>
        <v>267659</v>
      </c>
    </row>
    <row r="605" spans="2:11" ht="15" x14ac:dyDescent="0.25">
      <c r="B605" s="354" t="s">
        <v>258</v>
      </c>
      <c r="C605" s="355">
        <v>39173</v>
      </c>
      <c r="D605" s="6">
        <v>19793</v>
      </c>
      <c r="E605" s="358">
        <f t="shared" si="114"/>
        <v>1648.7569000000001</v>
      </c>
      <c r="F605" s="356">
        <v>0</v>
      </c>
      <c r="G605" s="354">
        <v>541</v>
      </c>
      <c r="H605" s="356">
        <f t="shared" si="115"/>
        <v>1107.7569000000001</v>
      </c>
      <c r="I605" s="361">
        <v>0</v>
      </c>
      <c r="J605" s="360"/>
    </row>
    <row r="606" spans="2:11" ht="15" x14ac:dyDescent="0.25">
      <c r="B606" s="354" t="s">
        <v>258</v>
      </c>
      <c r="C606" s="355">
        <v>39203</v>
      </c>
      <c r="D606" s="6">
        <v>21530</v>
      </c>
      <c r="E606" s="358">
        <f t="shared" si="114"/>
        <v>1793.4490000000001</v>
      </c>
      <c r="F606" s="356">
        <v>0</v>
      </c>
      <c r="G606" s="354">
        <v>541</v>
      </c>
      <c r="H606" s="356">
        <f t="shared" si="115"/>
        <v>1252.4490000000001</v>
      </c>
      <c r="I606" s="361">
        <v>0</v>
      </c>
      <c r="J606" s="360"/>
    </row>
    <row r="607" spans="2:11" ht="15" x14ac:dyDescent="0.25">
      <c r="B607" s="354" t="s">
        <v>258</v>
      </c>
      <c r="C607" s="355">
        <v>39234</v>
      </c>
      <c r="D607" s="6">
        <v>21530</v>
      </c>
      <c r="E607" s="358">
        <f t="shared" si="114"/>
        <v>1793.4490000000001</v>
      </c>
      <c r="F607" s="356">
        <v>0</v>
      </c>
      <c r="G607" s="354">
        <v>541</v>
      </c>
      <c r="H607" s="356">
        <f t="shared" si="115"/>
        <v>1252.4490000000001</v>
      </c>
      <c r="I607" s="361">
        <v>0</v>
      </c>
      <c r="J607" s="360"/>
    </row>
    <row r="608" spans="2:11" ht="15" x14ac:dyDescent="0.25">
      <c r="B608" s="354" t="s">
        <v>258</v>
      </c>
      <c r="C608" s="355">
        <v>39264</v>
      </c>
      <c r="D608" s="6">
        <v>21530</v>
      </c>
      <c r="E608" s="358">
        <f t="shared" si="114"/>
        <v>1793.4490000000001</v>
      </c>
      <c r="F608" s="356">
        <v>0</v>
      </c>
      <c r="G608" s="354">
        <v>541</v>
      </c>
      <c r="H608" s="356">
        <f t="shared" si="115"/>
        <v>1252.4490000000001</v>
      </c>
      <c r="I608" s="361">
        <v>0</v>
      </c>
      <c r="J608" s="360"/>
    </row>
    <row r="609" spans="2:11" ht="15" x14ac:dyDescent="0.25">
      <c r="B609" s="354" t="s">
        <v>258</v>
      </c>
      <c r="C609" s="355">
        <v>39295</v>
      </c>
      <c r="D609" s="6">
        <v>21530</v>
      </c>
      <c r="E609" s="358">
        <f t="shared" si="114"/>
        <v>1793.4490000000001</v>
      </c>
      <c r="F609" s="356">
        <v>0</v>
      </c>
      <c r="G609" s="354">
        <v>541</v>
      </c>
      <c r="H609" s="356">
        <f t="shared" si="115"/>
        <v>1252.4490000000001</v>
      </c>
      <c r="I609" s="361">
        <v>0</v>
      </c>
      <c r="J609" s="360"/>
    </row>
    <row r="610" spans="2:11" ht="15" x14ac:dyDescent="0.25">
      <c r="B610" s="354" t="s">
        <v>258</v>
      </c>
      <c r="C610" s="355">
        <v>39326</v>
      </c>
      <c r="D610" s="6">
        <v>21530</v>
      </c>
      <c r="E610" s="358">
        <f t="shared" si="114"/>
        <v>1793.4490000000001</v>
      </c>
      <c r="F610" s="356">
        <v>0</v>
      </c>
      <c r="G610" s="354">
        <v>541</v>
      </c>
      <c r="H610" s="356">
        <f t="shared" si="115"/>
        <v>1252.4490000000001</v>
      </c>
      <c r="I610" s="361">
        <v>0</v>
      </c>
      <c r="J610" s="360"/>
    </row>
    <row r="611" spans="2:11" ht="15" x14ac:dyDescent="0.25">
      <c r="B611" s="354" t="s">
        <v>258</v>
      </c>
      <c r="C611" s="355">
        <v>39356</v>
      </c>
      <c r="D611" s="6">
        <v>21530</v>
      </c>
      <c r="E611" s="358">
        <f t="shared" si="114"/>
        <v>1793.4490000000001</v>
      </c>
      <c r="F611" s="356">
        <v>0</v>
      </c>
      <c r="G611" s="354">
        <v>541</v>
      </c>
      <c r="H611" s="356">
        <f t="shared" si="115"/>
        <v>1252.4490000000001</v>
      </c>
      <c r="I611" s="361">
        <v>0</v>
      </c>
      <c r="J611" s="360"/>
    </row>
    <row r="612" spans="2:11" ht="15" x14ac:dyDescent="0.25">
      <c r="B612" s="354" t="s">
        <v>258</v>
      </c>
      <c r="C612" s="355">
        <v>39387</v>
      </c>
      <c r="D612" s="6">
        <v>21530</v>
      </c>
      <c r="E612" s="358">
        <f t="shared" si="114"/>
        <v>1793.4490000000001</v>
      </c>
      <c r="F612" s="356">
        <v>0</v>
      </c>
      <c r="G612" s="354">
        <v>541</v>
      </c>
      <c r="H612" s="356">
        <f t="shared" si="115"/>
        <v>1252.4490000000001</v>
      </c>
      <c r="I612" s="361">
        <v>0</v>
      </c>
      <c r="J612" s="360"/>
    </row>
    <row r="613" spans="2:11" ht="15" x14ac:dyDescent="0.25">
      <c r="B613" s="354" t="s">
        <v>258</v>
      </c>
      <c r="C613" s="355">
        <v>39417</v>
      </c>
      <c r="D613" s="6">
        <v>21530</v>
      </c>
      <c r="E613" s="358">
        <f t="shared" si="114"/>
        <v>1793.4490000000001</v>
      </c>
      <c r="F613" s="356">
        <v>0</v>
      </c>
      <c r="G613" s="354">
        <v>541</v>
      </c>
      <c r="H613" s="356">
        <f t="shared" si="115"/>
        <v>1252.4490000000001</v>
      </c>
      <c r="I613" s="361">
        <v>0</v>
      </c>
      <c r="J613" s="360"/>
    </row>
    <row r="614" spans="2:11" ht="15" x14ac:dyDescent="0.25">
      <c r="B614" s="354" t="s">
        <v>258</v>
      </c>
      <c r="C614" s="355">
        <v>39448</v>
      </c>
      <c r="D614" s="6">
        <v>21530</v>
      </c>
      <c r="E614" s="358">
        <f t="shared" si="114"/>
        <v>1793.4490000000001</v>
      </c>
      <c r="F614" s="356">
        <v>0</v>
      </c>
      <c r="G614" s="354">
        <v>541</v>
      </c>
      <c r="H614" s="356">
        <f t="shared" si="115"/>
        <v>1252.4490000000001</v>
      </c>
      <c r="I614" s="361">
        <v>0</v>
      </c>
      <c r="J614" s="360"/>
    </row>
    <row r="615" spans="2:11" ht="15" x14ac:dyDescent="0.25">
      <c r="B615" s="354" t="s">
        <v>258</v>
      </c>
      <c r="C615" s="355">
        <v>39479</v>
      </c>
      <c r="D615" s="6">
        <v>22930</v>
      </c>
      <c r="E615" s="358">
        <f t="shared" si="114"/>
        <v>1910.069</v>
      </c>
      <c r="F615" s="356">
        <v>0</v>
      </c>
      <c r="G615" s="354">
        <v>541</v>
      </c>
      <c r="H615" s="356">
        <f t="shared" si="115"/>
        <v>1369.069</v>
      </c>
      <c r="I615" s="361">
        <v>0</v>
      </c>
      <c r="J615" s="360"/>
    </row>
    <row r="616" spans="2:11" ht="15" x14ac:dyDescent="0.25">
      <c r="B616" s="354" t="s">
        <v>258</v>
      </c>
      <c r="C616" s="355">
        <v>39508</v>
      </c>
      <c r="D616" s="6">
        <v>22930</v>
      </c>
      <c r="E616" s="358">
        <f t="shared" si="114"/>
        <v>1910.069</v>
      </c>
      <c r="F616" s="356">
        <v>0</v>
      </c>
      <c r="G616" s="354">
        <v>541</v>
      </c>
      <c r="H616" s="356">
        <f t="shared" si="115"/>
        <v>1369.069</v>
      </c>
      <c r="I616" s="361">
        <v>0</v>
      </c>
      <c r="J616" s="360">
        <v>8.5</v>
      </c>
      <c r="K616" s="370">
        <f>SUM(D605:D616)</f>
        <v>259423</v>
      </c>
    </row>
    <row r="617" spans="2:11" ht="15" x14ac:dyDescent="0.25">
      <c r="B617" s="354" t="s">
        <v>258</v>
      </c>
      <c r="C617" s="355">
        <v>39539</v>
      </c>
      <c r="D617" s="6">
        <v>22930</v>
      </c>
      <c r="E617" s="358">
        <f t="shared" si="114"/>
        <v>1910.069</v>
      </c>
      <c r="F617" s="356">
        <v>0</v>
      </c>
      <c r="G617" s="354">
        <v>541</v>
      </c>
      <c r="H617" s="356">
        <f t="shared" si="115"/>
        <v>1369.069</v>
      </c>
      <c r="I617" s="361">
        <v>0</v>
      </c>
      <c r="J617" s="360"/>
    </row>
    <row r="618" spans="2:11" ht="15" x14ac:dyDescent="0.25">
      <c r="B618" s="354" t="s">
        <v>258</v>
      </c>
      <c r="C618" s="355">
        <v>39569</v>
      </c>
      <c r="D618" s="6">
        <v>22930</v>
      </c>
      <c r="E618" s="358">
        <f t="shared" si="114"/>
        <v>1910.069</v>
      </c>
      <c r="F618" s="356">
        <v>0</v>
      </c>
      <c r="G618" s="354">
        <v>541</v>
      </c>
      <c r="H618" s="356">
        <f t="shared" si="115"/>
        <v>1369.069</v>
      </c>
      <c r="I618" s="361">
        <v>0</v>
      </c>
      <c r="J618" s="360"/>
    </row>
    <row r="619" spans="2:11" ht="15" x14ac:dyDescent="0.25">
      <c r="B619" s="354" t="s">
        <v>258</v>
      </c>
      <c r="C619" s="355">
        <v>39600</v>
      </c>
      <c r="D619" s="6">
        <v>25444</v>
      </c>
      <c r="E619" s="358">
        <f t="shared" si="114"/>
        <v>2119.4852000000001</v>
      </c>
      <c r="F619" s="356">
        <v>0</v>
      </c>
      <c r="G619" s="354">
        <v>541</v>
      </c>
      <c r="H619" s="356">
        <f t="shared" si="115"/>
        <v>1578.4852000000001</v>
      </c>
      <c r="I619" s="361">
        <v>0</v>
      </c>
      <c r="J619" s="360"/>
    </row>
    <row r="620" spans="2:11" ht="15" x14ac:dyDescent="0.25">
      <c r="B620" s="354" t="s">
        <v>258</v>
      </c>
      <c r="C620" s="355">
        <v>39630</v>
      </c>
      <c r="D620" s="6">
        <v>23996</v>
      </c>
      <c r="E620" s="358">
        <f t="shared" si="114"/>
        <v>1998.8668</v>
      </c>
      <c r="F620" s="356">
        <v>0</v>
      </c>
      <c r="G620" s="354">
        <v>541</v>
      </c>
      <c r="H620" s="356">
        <f t="shared" si="115"/>
        <v>1457.8668</v>
      </c>
      <c r="I620" s="361">
        <v>0</v>
      </c>
      <c r="J620" s="360"/>
    </row>
    <row r="621" spans="2:11" ht="15" x14ac:dyDescent="0.25">
      <c r="B621" s="354" t="s">
        <v>258</v>
      </c>
      <c r="C621" s="355">
        <v>39661</v>
      </c>
      <c r="D621" s="6">
        <v>23996</v>
      </c>
      <c r="E621" s="358">
        <f t="shared" si="114"/>
        <v>1998.8668</v>
      </c>
      <c r="F621" s="356">
        <v>0</v>
      </c>
      <c r="G621" s="354">
        <v>541</v>
      </c>
      <c r="H621" s="356">
        <f t="shared" si="115"/>
        <v>1457.8668</v>
      </c>
      <c r="I621" s="361">
        <v>0</v>
      </c>
      <c r="J621" s="360"/>
    </row>
    <row r="622" spans="2:11" ht="15" x14ac:dyDescent="0.25">
      <c r="B622" s="354" t="s">
        <v>258</v>
      </c>
      <c r="C622" s="355">
        <v>39692</v>
      </c>
      <c r="D622" s="6">
        <v>23996</v>
      </c>
      <c r="E622" s="358">
        <f t="shared" si="114"/>
        <v>1998.8668</v>
      </c>
      <c r="F622" s="356">
        <v>0</v>
      </c>
      <c r="G622" s="354">
        <v>541</v>
      </c>
      <c r="H622" s="356">
        <f t="shared" si="115"/>
        <v>1457.8668</v>
      </c>
      <c r="I622" s="361">
        <v>0</v>
      </c>
      <c r="J622" s="360"/>
    </row>
    <row r="623" spans="2:11" ht="15" x14ac:dyDescent="0.25">
      <c r="B623" s="354" t="s">
        <v>258</v>
      </c>
      <c r="C623" s="355">
        <v>39722</v>
      </c>
      <c r="D623" s="6">
        <v>23996</v>
      </c>
      <c r="E623" s="358">
        <f t="shared" si="114"/>
        <v>1998.8668</v>
      </c>
      <c r="F623" s="356">
        <v>0</v>
      </c>
      <c r="G623" s="354">
        <v>541</v>
      </c>
      <c r="H623" s="356">
        <f t="shared" si="115"/>
        <v>1457.8668</v>
      </c>
      <c r="I623" s="361">
        <v>0</v>
      </c>
      <c r="J623" s="360"/>
    </row>
    <row r="624" spans="2:11" ht="15" x14ac:dyDescent="0.25">
      <c r="B624" s="354" t="s">
        <v>258</v>
      </c>
      <c r="C624" s="355">
        <v>39753</v>
      </c>
      <c r="D624" s="6">
        <v>23996</v>
      </c>
      <c r="E624" s="358">
        <f t="shared" si="114"/>
        <v>1998.8668</v>
      </c>
      <c r="F624" s="356">
        <v>0</v>
      </c>
      <c r="G624" s="354">
        <v>541</v>
      </c>
      <c r="H624" s="356">
        <f t="shared" si="115"/>
        <v>1457.8668</v>
      </c>
      <c r="I624" s="361">
        <v>0</v>
      </c>
      <c r="J624" s="360"/>
    </row>
    <row r="625" spans="2:11" ht="15" x14ac:dyDescent="0.25">
      <c r="B625" s="354" t="s">
        <v>258</v>
      </c>
      <c r="C625" s="355">
        <v>39783</v>
      </c>
      <c r="D625" s="6">
        <v>25063</v>
      </c>
      <c r="E625" s="358">
        <f t="shared" si="114"/>
        <v>2087.7478999999998</v>
      </c>
      <c r="F625" s="356">
        <v>0</v>
      </c>
      <c r="G625" s="354">
        <v>541</v>
      </c>
      <c r="H625" s="356">
        <f t="shared" si="115"/>
        <v>1546.7478999999998</v>
      </c>
      <c r="I625" s="361">
        <v>0</v>
      </c>
      <c r="J625" s="360"/>
    </row>
    <row r="626" spans="2:11" ht="15" x14ac:dyDescent="0.25">
      <c r="B626" s="354" t="s">
        <v>258</v>
      </c>
      <c r="C626" s="355">
        <v>39814</v>
      </c>
      <c r="D626" s="6">
        <v>25063</v>
      </c>
      <c r="E626" s="358">
        <f t="shared" si="114"/>
        <v>2087.7478999999998</v>
      </c>
      <c r="F626" s="356">
        <v>0</v>
      </c>
      <c r="G626" s="354">
        <v>541</v>
      </c>
      <c r="H626" s="356">
        <f t="shared" si="115"/>
        <v>1546.7478999999998</v>
      </c>
      <c r="I626" s="361">
        <v>0</v>
      </c>
      <c r="J626" s="360"/>
    </row>
    <row r="627" spans="2:11" ht="15" x14ac:dyDescent="0.25">
      <c r="B627" s="354" t="s">
        <v>258</v>
      </c>
      <c r="C627" s="355">
        <v>39845</v>
      </c>
      <c r="D627" s="6">
        <v>25645</v>
      </c>
      <c r="E627" s="358">
        <f t="shared" si="114"/>
        <v>2136.2285000000002</v>
      </c>
      <c r="F627" s="356">
        <v>0</v>
      </c>
      <c r="G627" s="354">
        <v>541</v>
      </c>
      <c r="H627" s="356">
        <f t="shared" si="115"/>
        <v>1595.2285000000002</v>
      </c>
      <c r="I627" s="361">
        <v>0</v>
      </c>
      <c r="J627" s="360"/>
    </row>
    <row r="628" spans="2:11" ht="15" x14ac:dyDescent="0.25">
      <c r="B628" s="354" t="s">
        <v>258</v>
      </c>
      <c r="C628" s="355">
        <v>39873</v>
      </c>
      <c r="D628" s="6">
        <v>25645</v>
      </c>
      <c r="E628" s="358">
        <f t="shared" si="114"/>
        <v>2136.2285000000002</v>
      </c>
      <c r="F628" s="356">
        <v>0</v>
      </c>
      <c r="G628" s="354">
        <v>541</v>
      </c>
      <c r="H628" s="356">
        <f t="shared" si="115"/>
        <v>1595.2285000000002</v>
      </c>
      <c r="I628" s="361">
        <v>0</v>
      </c>
      <c r="J628" s="360">
        <v>8.5</v>
      </c>
      <c r="K628" s="370">
        <f>SUM(D617:D628)</f>
        <v>292700</v>
      </c>
    </row>
    <row r="629" spans="2:11" ht="15" x14ac:dyDescent="0.25">
      <c r="B629" s="354" t="s">
        <v>258</v>
      </c>
      <c r="C629" s="355">
        <v>39904</v>
      </c>
      <c r="D629" s="12">
        <v>26736</v>
      </c>
      <c r="E629" s="358">
        <f t="shared" si="114"/>
        <v>2227.1088</v>
      </c>
      <c r="F629" s="356">
        <v>0</v>
      </c>
      <c r="G629" s="354">
        <v>541</v>
      </c>
      <c r="H629" s="356">
        <f t="shared" si="115"/>
        <v>1686.1088</v>
      </c>
      <c r="I629" s="361">
        <v>0</v>
      </c>
      <c r="J629" s="360"/>
    </row>
    <row r="630" spans="2:11" ht="15" x14ac:dyDescent="0.25">
      <c r="B630" s="354" t="s">
        <v>258</v>
      </c>
      <c r="C630" s="355">
        <v>39934</v>
      </c>
      <c r="D630" s="12">
        <v>58093</v>
      </c>
      <c r="E630" s="358">
        <f t="shared" si="114"/>
        <v>4839.1468999999997</v>
      </c>
      <c r="F630" s="356">
        <v>0</v>
      </c>
      <c r="G630" s="354">
        <v>541</v>
      </c>
      <c r="H630" s="356">
        <f t="shared" si="115"/>
        <v>4298.1468999999997</v>
      </c>
      <c r="I630" s="361">
        <v>0</v>
      </c>
      <c r="J630" s="360"/>
    </row>
    <row r="631" spans="2:11" ht="15" x14ac:dyDescent="0.25">
      <c r="B631" s="354" t="s">
        <v>258</v>
      </c>
      <c r="C631" s="355">
        <v>39965</v>
      </c>
      <c r="D631" s="6">
        <v>33512</v>
      </c>
      <c r="E631" s="358">
        <f t="shared" si="114"/>
        <v>2791.5495999999998</v>
      </c>
      <c r="F631" s="356">
        <v>0</v>
      </c>
      <c r="G631" s="354">
        <v>541</v>
      </c>
      <c r="H631" s="356">
        <f t="shared" si="115"/>
        <v>2250.5495999999998</v>
      </c>
      <c r="I631" s="361">
        <v>0</v>
      </c>
      <c r="J631" s="360"/>
    </row>
    <row r="632" spans="2:11" ht="15" x14ac:dyDescent="0.25">
      <c r="B632" s="354" t="s">
        <v>258</v>
      </c>
      <c r="C632" s="355">
        <v>39995</v>
      </c>
      <c r="D632" s="6">
        <v>33512</v>
      </c>
      <c r="E632" s="358">
        <f t="shared" si="114"/>
        <v>2791.5495999999998</v>
      </c>
      <c r="F632" s="356">
        <v>0</v>
      </c>
      <c r="G632" s="354">
        <v>541</v>
      </c>
      <c r="H632" s="356">
        <f t="shared" si="115"/>
        <v>2250.5495999999998</v>
      </c>
      <c r="I632" s="361">
        <v>0</v>
      </c>
      <c r="J632" s="360"/>
    </row>
    <row r="633" spans="2:11" ht="15" x14ac:dyDescent="0.25">
      <c r="B633" s="354" t="s">
        <v>258</v>
      </c>
      <c r="C633" s="355">
        <v>40026</v>
      </c>
      <c r="D633" s="6">
        <v>34522</v>
      </c>
      <c r="E633" s="358">
        <f t="shared" si="114"/>
        <v>2875.6826000000001</v>
      </c>
      <c r="F633" s="356">
        <v>0</v>
      </c>
      <c r="G633" s="354">
        <v>541</v>
      </c>
      <c r="H633" s="356">
        <f t="shared" si="115"/>
        <v>2334.6826000000001</v>
      </c>
      <c r="I633" s="361">
        <v>0</v>
      </c>
      <c r="J633" s="360"/>
    </row>
    <row r="634" spans="2:11" ht="15" x14ac:dyDescent="0.25">
      <c r="B634" s="354" t="s">
        <v>258</v>
      </c>
      <c r="C634" s="355">
        <v>40057</v>
      </c>
      <c r="D634" s="6">
        <v>34522</v>
      </c>
      <c r="E634" s="358">
        <f t="shared" si="114"/>
        <v>2875.6826000000001</v>
      </c>
      <c r="F634" s="356">
        <v>0</v>
      </c>
      <c r="G634" s="354">
        <v>541</v>
      </c>
      <c r="H634" s="356">
        <f t="shared" si="115"/>
        <v>2334.6826000000001</v>
      </c>
      <c r="I634" s="361">
        <v>0</v>
      </c>
      <c r="J634" s="360"/>
    </row>
    <row r="635" spans="2:11" ht="15" x14ac:dyDescent="0.25">
      <c r="B635" s="354" t="s">
        <v>258</v>
      </c>
      <c r="C635" s="355">
        <v>40087</v>
      </c>
      <c r="D635" s="6">
        <v>34522</v>
      </c>
      <c r="E635" s="358">
        <f t="shared" si="114"/>
        <v>2875.6826000000001</v>
      </c>
      <c r="F635" s="356">
        <v>0</v>
      </c>
      <c r="G635" s="354">
        <v>541</v>
      </c>
      <c r="H635" s="356">
        <f t="shared" si="115"/>
        <v>2334.6826000000001</v>
      </c>
      <c r="I635" s="361">
        <v>0</v>
      </c>
      <c r="J635" s="360"/>
    </row>
    <row r="636" spans="2:11" ht="15" x14ac:dyDescent="0.25">
      <c r="B636" s="354" t="s">
        <v>258</v>
      </c>
      <c r="C636" s="355">
        <v>40118</v>
      </c>
      <c r="D636" s="6">
        <v>34522</v>
      </c>
      <c r="E636" s="358">
        <f t="shared" si="114"/>
        <v>2875.6826000000001</v>
      </c>
      <c r="F636" s="356">
        <v>0</v>
      </c>
      <c r="G636" s="354">
        <v>541</v>
      </c>
      <c r="H636" s="356">
        <f t="shared" si="115"/>
        <v>2334.6826000000001</v>
      </c>
      <c r="I636" s="361">
        <v>0</v>
      </c>
      <c r="J636" s="360"/>
    </row>
    <row r="637" spans="2:11" ht="15" x14ac:dyDescent="0.25">
      <c r="B637" s="354" t="s">
        <v>258</v>
      </c>
      <c r="C637" s="355">
        <v>40148</v>
      </c>
      <c r="D637" s="6">
        <v>34522</v>
      </c>
      <c r="E637" s="358">
        <f t="shared" si="114"/>
        <v>2875.6826000000001</v>
      </c>
      <c r="F637" s="356">
        <v>0</v>
      </c>
      <c r="G637" s="354">
        <v>541</v>
      </c>
      <c r="H637" s="356">
        <f t="shared" si="115"/>
        <v>2334.6826000000001</v>
      </c>
      <c r="I637" s="361">
        <v>0</v>
      </c>
      <c r="J637" s="360"/>
    </row>
    <row r="638" spans="2:11" ht="15" x14ac:dyDescent="0.25">
      <c r="B638" s="354" t="s">
        <v>258</v>
      </c>
      <c r="C638" s="355">
        <v>40179</v>
      </c>
      <c r="D638" s="6">
        <v>36307</v>
      </c>
      <c r="E638" s="358">
        <f t="shared" si="114"/>
        <v>3024.3730999999998</v>
      </c>
      <c r="F638" s="356">
        <v>0</v>
      </c>
      <c r="G638" s="354">
        <v>541</v>
      </c>
      <c r="H638" s="356">
        <f t="shared" si="115"/>
        <v>2483.3730999999998</v>
      </c>
      <c r="I638" s="361">
        <v>0</v>
      </c>
      <c r="J638" s="360"/>
    </row>
    <row r="639" spans="2:11" ht="15" x14ac:dyDescent="0.25">
      <c r="B639" s="354" t="s">
        <v>258</v>
      </c>
      <c r="C639" s="355">
        <v>40210</v>
      </c>
      <c r="D639" s="6">
        <v>36307</v>
      </c>
      <c r="E639" s="358">
        <f t="shared" si="114"/>
        <v>3024.3730999999998</v>
      </c>
      <c r="F639" s="356">
        <v>0</v>
      </c>
      <c r="G639" s="354">
        <v>541</v>
      </c>
      <c r="H639" s="356">
        <f t="shared" si="115"/>
        <v>2483.3730999999998</v>
      </c>
      <c r="I639" s="361">
        <v>0</v>
      </c>
      <c r="J639" s="360"/>
    </row>
    <row r="640" spans="2:11" ht="15" x14ac:dyDescent="0.25">
      <c r="B640" s="354" t="s">
        <v>258</v>
      </c>
      <c r="C640" s="355">
        <v>40238</v>
      </c>
      <c r="D640" s="6">
        <v>36307</v>
      </c>
      <c r="E640" s="358">
        <f t="shared" si="114"/>
        <v>3024.3730999999998</v>
      </c>
      <c r="F640" s="356">
        <v>0</v>
      </c>
      <c r="G640" s="354">
        <v>541</v>
      </c>
      <c r="H640" s="356">
        <f t="shared" si="115"/>
        <v>2483.3730999999998</v>
      </c>
      <c r="I640" s="361">
        <v>0</v>
      </c>
      <c r="J640" s="360">
        <v>8.5</v>
      </c>
      <c r="K640" s="370">
        <f>SUM(D629:D640)</f>
        <v>433384</v>
      </c>
    </row>
    <row r="641" spans="2:11" ht="15" x14ac:dyDescent="0.25">
      <c r="B641" s="354" t="s">
        <v>258</v>
      </c>
      <c r="C641" s="355">
        <v>40269</v>
      </c>
      <c r="D641" s="12">
        <v>60888</v>
      </c>
      <c r="E641" s="358">
        <f t="shared" si="114"/>
        <v>5071.9704000000002</v>
      </c>
      <c r="F641" s="356">
        <v>0</v>
      </c>
      <c r="G641" s="354">
        <v>541</v>
      </c>
      <c r="H641" s="356">
        <f t="shared" si="115"/>
        <v>4530.9704000000002</v>
      </c>
      <c r="I641" s="361">
        <v>0</v>
      </c>
      <c r="J641" s="360"/>
    </row>
    <row r="642" spans="2:11" ht="15" x14ac:dyDescent="0.25">
      <c r="B642" s="354" t="s">
        <v>258</v>
      </c>
      <c r="C642" s="355">
        <v>40299</v>
      </c>
      <c r="D642" s="6">
        <v>37795</v>
      </c>
      <c r="E642" s="358">
        <f t="shared" si="114"/>
        <v>3148.3235</v>
      </c>
      <c r="F642" s="356">
        <v>0</v>
      </c>
      <c r="G642" s="354">
        <v>541</v>
      </c>
      <c r="H642" s="356">
        <f t="shared" si="115"/>
        <v>2607.3235</v>
      </c>
      <c r="I642" s="361">
        <v>0</v>
      </c>
      <c r="J642" s="360"/>
    </row>
    <row r="643" spans="2:11" ht="15" x14ac:dyDescent="0.25">
      <c r="B643" s="354" t="s">
        <v>258</v>
      </c>
      <c r="C643" s="355">
        <v>40330</v>
      </c>
      <c r="D643" s="6">
        <v>37795</v>
      </c>
      <c r="E643" s="358">
        <f t="shared" si="114"/>
        <v>3148.3235</v>
      </c>
      <c r="F643" s="356">
        <v>0</v>
      </c>
      <c r="G643" s="354">
        <v>541</v>
      </c>
      <c r="H643" s="356">
        <f t="shared" si="115"/>
        <v>2607.3235</v>
      </c>
      <c r="I643" s="361">
        <v>0</v>
      </c>
      <c r="J643" s="360"/>
    </row>
    <row r="644" spans="2:11" ht="15" x14ac:dyDescent="0.25">
      <c r="B644" s="354" t="s">
        <v>258</v>
      </c>
      <c r="C644" s="355">
        <v>40360</v>
      </c>
      <c r="D644" s="6">
        <v>37795</v>
      </c>
      <c r="E644" s="358">
        <f t="shared" si="114"/>
        <v>3148.3235</v>
      </c>
      <c r="F644" s="356">
        <v>0</v>
      </c>
      <c r="G644" s="354">
        <v>541</v>
      </c>
      <c r="H644" s="356">
        <f t="shared" si="115"/>
        <v>2607.3235</v>
      </c>
      <c r="I644" s="361">
        <v>0</v>
      </c>
      <c r="J644" s="360"/>
    </row>
    <row r="645" spans="2:11" ht="15" x14ac:dyDescent="0.25">
      <c r="B645" s="354" t="s">
        <v>258</v>
      </c>
      <c r="C645" s="355">
        <v>40391</v>
      </c>
      <c r="D645" s="6">
        <v>38938</v>
      </c>
      <c r="E645" s="358">
        <f t="shared" si="114"/>
        <v>3243.5353999999998</v>
      </c>
      <c r="F645" s="356">
        <v>0</v>
      </c>
      <c r="G645" s="354">
        <v>541</v>
      </c>
      <c r="H645" s="356">
        <f t="shared" si="115"/>
        <v>2702.5353999999998</v>
      </c>
      <c r="I645" s="361">
        <v>0</v>
      </c>
      <c r="J645" s="360"/>
    </row>
    <row r="646" spans="2:11" ht="15" x14ac:dyDescent="0.25">
      <c r="B646" s="354" t="s">
        <v>258</v>
      </c>
      <c r="C646" s="355">
        <v>40422</v>
      </c>
      <c r="D646" s="6">
        <v>38938</v>
      </c>
      <c r="E646" s="358">
        <f t="shared" si="114"/>
        <v>3243.5353999999998</v>
      </c>
      <c r="F646" s="356">
        <v>0</v>
      </c>
      <c r="G646" s="354">
        <v>541</v>
      </c>
      <c r="H646" s="356">
        <f t="shared" si="115"/>
        <v>2702.5353999999998</v>
      </c>
      <c r="I646" s="361">
        <v>0</v>
      </c>
      <c r="J646" s="360"/>
    </row>
    <row r="647" spans="2:11" ht="15" x14ac:dyDescent="0.25">
      <c r="B647" s="354" t="s">
        <v>258</v>
      </c>
      <c r="C647" s="355">
        <v>40452</v>
      </c>
      <c r="D647" s="6">
        <v>38938</v>
      </c>
      <c r="E647" s="358">
        <f t="shared" si="114"/>
        <v>3243.5353999999998</v>
      </c>
      <c r="F647" s="356">
        <v>0</v>
      </c>
      <c r="G647" s="354">
        <v>541</v>
      </c>
      <c r="H647" s="356">
        <f t="shared" si="115"/>
        <v>2702.5353999999998</v>
      </c>
      <c r="I647" s="361">
        <v>0</v>
      </c>
      <c r="J647" s="360"/>
    </row>
    <row r="648" spans="2:11" ht="15" x14ac:dyDescent="0.25">
      <c r="B648" s="354" t="s">
        <v>258</v>
      </c>
      <c r="C648" s="355">
        <v>40483</v>
      </c>
      <c r="D648" s="6">
        <v>38938</v>
      </c>
      <c r="E648" s="358">
        <f t="shared" si="114"/>
        <v>3243.5353999999998</v>
      </c>
      <c r="F648" s="356">
        <v>0</v>
      </c>
      <c r="G648" s="354">
        <v>541</v>
      </c>
      <c r="H648" s="356">
        <f t="shared" si="115"/>
        <v>2702.5353999999998</v>
      </c>
      <c r="I648" s="361">
        <v>0</v>
      </c>
      <c r="J648" s="360"/>
    </row>
    <row r="649" spans="2:11" ht="15" x14ac:dyDescent="0.25">
      <c r="B649" s="354" t="s">
        <v>258</v>
      </c>
      <c r="C649" s="355">
        <v>40513</v>
      </c>
      <c r="D649" s="6">
        <v>38938</v>
      </c>
      <c r="E649" s="358">
        <f t="shared" si="114"/>
        <v>3243.5353999999998</v>
      </c>
      <c r="F649" s="356">
        <v>0</v>
      </c>
      <c r="G649" s="354">
        <v>541</v>
      </c>
      <c r="H649" s="356">
        <f t="shared" si="115"/>
        <v>2702.5353999999998</v>
      </c>
      <c r="I649" s="361">
        <v>0</v>
      </c>
      <c r="J649" s="360"/>
    </row>
    <row r="650" spans="2:11" ht="15" x14ac:dyDescent="0.25">
      <c r="B650" s="354" t="s">
        <v>258</v>
      </c>
      <c r="C650" s="355">
        <v>40544</v>
      </c>
      <c r="D650" s="6">
        <v>41391</v>
      </c>
      <c r="E650" s="358">
        <f t="shared" si="114"/>
        <v>3447.8703</v>
      </c>
      <c r="F650" s="356">
        <v>0</v>
      </c>
      <c r="G650" s="354">
        <v>541</v>
      </c>
      <c r="H650" s="356">
        <f t="shared" si="115"/>
        <v>2906.8703</v>
      </c>
      <c r="I650" s="361">
        <v>0</v>
      </c>
      <c r="J650" s="360"/>
    </row>
    <row r="651" spans="2:11" ht="15" x14ac:dyDescent="0.25">
      <c r="B651" s="354" t="s">
        <v>258</v>
      </c>
      <c r="C651" s="355">
        <v>40575</v>
      </c>
      <c r="D651" s="6">
        <v>41391</v>
      </c>
      <c r="E651" s="358">
        <f t="shared" si="114"/>
        <v>3447.8703</v>
      </c>
      <c r="F651" s="356">
        <v>0</v>
      </c>
      <c r="G651" s="354">
        <v>541</v>
      </c>
      <c r="H651" s="356">
        <f t="shared" si="115"/>
        <v>2906.8703</v>
      </c>
      <c r="I651" s="361">
        <v>0</v>
      </c>
      <c r="J651" s="360"/>
    </row>
    <row r="652" spans="2:11" ht="15" x14ac:dyDescent="0.25">
      <c r="B652" s="354" t="s">
        <v>258</v>
      </c>
      <c r="C652" s="355">
        <v>40603</v>
      </c>
      <c r="D652" s="6">
        <v>41391</v>
      </c>
      <c r="E652" s="358">
        <f t="shared" si="114"/>
        <v>3447.8703</v>
      </c>
      <c r="F652" s="356">
        <v>0</v>
      </c>
      <c r="G652" s="354">
        <v>541</v>
      </c>
      <c r="H652" s="356">
        <f t="shared" si="115"/>
        <v>2906.8703</v>
      </c>
      <c r="I652" s="361">
        <v>0</v>
      </c>
      <c r="J652" s="360">
        <v>9.5</v>
      </c>
      <c r="K652" s="370">
        <f>SUM(D641:D652)</f>
        <v>493136</v>
      </c>
    </row>
    <row r="653" spans="2:11" ht="15" x14ac:dyDescent="0.25">
      <c r="B653" s="354" t="s">
        <v>258</v>
      </c>
      <c r="C653" s="355">
        <v>40634</v>
      </c>
      <c r="D653" s="6">
        <v>41391</v>
      </c>
      <c r="E653" s="358">
        <f t="shared" si="114"/>
        <v>3447.8703</v>
      </c>
      <c r="F653" s="356">
        <v>0</v>
      </c>
      <c r="G653" s="354">
        <v>541</v>
      </c>
      <c r="H653" s="356">
        <f t="shared" si="115"/>
        <v>2906.8703</v>
      </c>
      <c r="I653" s="361">
        <v>0</v>
      </c>
      <c r="J653" s="360"/>
    </row>
    <row r="654" spans="2:11" ht="15" x14ac:dyDescent="0.25">
      <c r="B654" s="354" t="s">
        <v>258</v>
      </c>
      <c r="C654" s="355">
        <v>40664</v>
      </c>
      <c r="D654" s="6">
        <v>65972</v>
      </c>
      <c r="E654" s="358">
        <f t="shared" si="114"/>
        <v>5495.4675999999999</v>
      </c>
      <c r="F654" s="356">
        <v>0</v>
      </c>
      <c r="G654" s="354">
        <v>541</v>
      </c>
      <c r="H654" s="356">
        <f t="shared" si="115"/>
        <v>4954.4675999999999</v>
      </c>
      <c r="I654" s="361">
        <v>0</v>
      </c>
      <c r="J654" s="360"/>
    </row>
    <row r="655" spans="2:11" ht="15" x14ac:dyDescent="0.25">
      <c r="B655" s="354" t="s">
        <v>258</v>
      </c>
      <c r="C655" s="355">
        <v>40695</v>
      </c>
      <c r="D655" s="6">
        <v>41391</v>
      </c>
      <c r="E655" s="358">
        <f t="shared" si="114"/>
        <v>3447.8703</v>
      </c>
      <c r="F655" s="356">
        <v>0</v>
      </c>
      <c r="G655" s="354">
        <v>541</v>
      </c>
      <c r="H655" s="356">
        <f t="shared" si="115"/>
        <v>2906.8703</v>
      </c>
      <c r="I655" s="361">
        <v>0</v>
      </c>
      <c r="J655" s="360"/>
    </row>
    <row r="656" spans="2:11" ht="15" x14ac:dyDescent="0.25">
      <c r="B656" s="354" t="s">
        <v>258</v>
      </c>
      <c r="C656" s="355">
        <v>40725</v>
      </c>
      <c r="D656" s="6">
        <v>41391</v>
      </c>
      <c r="E656" s="358">
        <f t="shared" si="114"/>
        <v>3447.8703</v>
      </c>
      <c r="F656" s="356">
        <v>0</v>
      </c>
      <c r="G656" s="354">
        <v>541</v>
      </c>
      <c r="H656" s="356">
        <f t="shared" si="115"/>
        <v>2906.8703</v>
      </c>
      <c r="I656" s="361">
        <v>0</v>
      </c>
      <c r="J656" s="360"/>
    </row>
    <row r="657" spans="2:11" ht="15" x14ac:dyDescent="0.25">
      <c r="B657" s="354" t="s">
        <v>258</v>
      </c>
      <c r="C657" s="355">
        <v>40756</v>
      </c>
      <c r="D657" s="6">
        <v>42633</v>
      </c>
      <c r="E657" s="358">
        <f t="shared" si="114"/>
        <v>3551.3289</v>
      </c>
      <c r="F657" s="356">
        <v>0</v>
      </c>
      <c r="G657" s="354">
        <v>541</v>
      </c>
      <c r="H657" s="356">
        <f t="shared" si="115"/>
        <v>3010.3289</v>
      </c>
      <c r="I657" s="361">
        <v>0</v>
      </c>
      <c r="J657" s="360"/>
    </row>
    <row r="658" spans="2:11" ht="15" x14ac:dyDescent="0.25">
      <c r="B658" s="354" t="s">
        <v>258</v>
      </c>
      <c r="C658" s="355">
        <v>40787</v>
      </c>
      <c r="D658" s="6">
        <v>42633</v>
      </c>
      <c r="E658" s="358">
        <f t="shared" ref="E658:E721" si="116">SUM(D658*8.33%)</f>
        <v>3551.3289</v>
      </c>
      <c r="F658" s="356">
        <v>0</v>
      </c>
      <c r="G658" s="354">
        <v>541</v>
      </c>
      <c r="H658" s="356">
        <f t="shared" si="115"/>
        <v>3010.3289</v>
      </c>
      <c r="I658" s="361">
        <v>0</v>
      </c>
      <c r="J658" s="360"/>
    </row>
    <row r="659" spans="2:11" ht="15" x14ac:dyDescent="0.25">
      <c r="B659" s="354" t="s">
        <v>258</v>
      </c>
      <c r="C659" s="355">
        <v>40817</v>
      </c>
      <c r="D659" s="6">
        <v>42633</v>
      </c>
      <c r="E659" s="358">
        <f t="shared" si="116"/>
        <v>3551.3289</v>
      </c>
      <c r="F659" s="356">
        <v>0</v>
      </c>
      <c r="G659" s="354">
        <v>541</v>
      </c>
      <c r="H659" s="356">
        <f t="shared" si="115"/>
        <v>3010.3289</v>
      </c>
      <c r="I659" s="361">
        <v>0</v>
      </c>
      <c r="J659" s="360"/>
    </row>
    <row r="660" spans="2:11" ht="15" x14ac:dyDescent="0.25">
      <c r="B660" s="354" t="s">
        <v>258</v>
      </c>
      <c r="C660" s="355">
        <v>40848</v>
      </c>
      <c r="D660" s="6">
        <v>42633</v>
      </c>
      <c r="E660" s="358">
        <f t="shared" si="116"/>
        <v>3551.3289</v>
      </c>
      <c r="F660" s="356">
        <v>0</v>
      </c>
      <c r="G660" s="354">
        <v>541</v>
      </c>
      <c r="H660" s="356">
        <f t="shared" si="115"/>
        <v>3010.3289</v>
      </c>
      <c r="I660" s="361">
        <v>0</v>
      </c>
      <c r="J660" s="360"/>
    </row>
    <row r="661" spans="2:11" ht="15" x14ac:dyDescent="0.25">
      <c r="B661" s="354" t="s">
        <v>258</v>
      </c>
      <c r="C661" s="355">
        <v>40878</v>
      </c>
      <c r="D661" s="6">
        <v>42633</v>
      </c>
      <c r="E661" s="358">
        <f t="shared" si="116"/>
        <v>3551.3289</v>
      </c>
      <c r="F661" s="356">
        <v>0</v>
      </c>
      <c r="G661" s="354">
        <v>541</v>
      </c>
      <c r="H661" s="356">
        <f t="shared" ref="H661:H724" si="117">SUM(E661-G661)</f>
        <v>3010.3289</v>
      </c>
      <c r="I661" s="361">
        <v>0</v>
      </c>
      <c r="J661" s="360"/>
    </row>
    <row r="662" spans="2:11" ht="15" x14ac:dyDescent="0.25">
      <c r="B662" s="354" t="s">
        <v>258</v>
      </c>
      <c r="C662" s="355">
        <v>40909</v>
      </c>
      <c r="D662" s="6">
        <v>42633</v>
      </c>
      <c r="E662" s="358">
        <f t="shared" si="116"/>
        <v>3551.3289</v>
      </c>
      <c r="F662" s="356">
        <v>0</v>
      </c>
      <c r="G662" s="354">
        <v>541</v>
      </c>
      <c r="H662" s="356">
        <f t="shared" si="117"/>
        <v>3010.3289</v>
      </c>
      <c r="I662" s="361">
        <v>0</v>
      </c>
      <c r="J662" s="360"/>
    </row>
    <row r="663" spans="2:11" ht="15" x14ac:dyDescent="0.25">
      <c r="B663" s="354" t="s">
        <v>258</v>
      </c>
      <c r="C663" s="355">
        <v>40940</v>
      </c>
      <c r="D663" s="6">
        <v>45791</v>
      </c>
      <c r="E663" s="358">
        <f t="shared" si="116"/>
        <v>3814.3903</v>
      </c>
      <c r="F663" s="356">
        <v>0</v>
      </c>
      <c r="G663" s="354">
        <v>541</v>
      </c>
      <c r="H663" s="356">
        <f t="shared" si="117"/>
        <v>3273.3903</v>
      </c>
      <c r="I663" s="361">
        <v>0</v>
      </c>
      <c r="J663" s="360"/>
    </row>
    <row r="664" spans="2:11" ht="15" x14ac:dyDescent="0.25">
      <c r="B664" s="354" t="s">
        <v>258</v>
      </c>
      <c r="C664" s="355">
        <v>40969</v>
      </c>
      <c r="D664" s="6">
        <v>45791</v>
      </c>
      <c r="E664" s="358">
        <f t="shared" si="116"/>
        <v>3814.3903</v>
      </c>
      <c r="F664" s="356">
        <v>0</v>
      </c>
      <c r="G664" s="354">
        <v>541</v>
      </c>
      <c r="H664" s="356">
        <f t="shared" si="117"/>
        <v>3273.3903</v>
      </c>
      <c r="I664" s="361">
        <v>0</v>
      </c>
      <c r="J664" s="360">
        <v>8.25</v>
      </c>
      <c r="K664" s="370">
        <f>SUM(D653:D664)</f>
        <v>537525</v>
      </c>
    </row>
    <row r="665" spans="2:11" ht="15" x14ac:dyDescent="0.25">
      <c r="B665" s="354" t="s">
        <v>258</v>
      </c>
      <c r="C665" s="355">
        <v>41000</v>
      </c>
      <c r="D665" s="6">
        <v>45791</v>
      </c>
      <c r="E665" s="358">
        <f t="shared" si="116"/>
        <v>3814.3903</v>
      </c>
      <c r="F665" s="356">
        <v>0</v>
      </c>
      <c r="G665" s="354">
        <v>541</v>
      </c>
      <c r="H665" s="356">
        <f t="shared" si="117"/>
        <v>3273.3903</v>
      </c>
      <c r="I665" s="361">
        <v>0</v>
      </c>
      <c r="J665" s="360"/>
    </row>
    <row r="666" spans="2:11" ht="15" x14ac:dyDescent="0.25">
      <c r="B666" s="354" t="s">
        <v>258</v>
      </c>
      <c r="C666" s="355">
        <v>41030</v>
      </c>
      <c r="D666" s="6">
        <v>45791</v>
      </c>
      <c r="E666" s="358">
        <f t="shared" si="116"/>
        <v>3814.3903</v>
      </c>
      <c r="F666" s="356">
        <v>0</v>
      </c>
      <c r="G666" s="354">
        <v>541</v>
      </c>
      <c r="H666" s="356">
        <f t="shared" si="117"/>
        <v>3273.3903</v>
      </c>
      <c r="I666" s="361">
        <v>0</v>
      </c>
      <c r="J666" s="360"/>
    </row>
    <row r="667" spans="2:11" ht="15" x14ac:dyDescent="0.25">
      <c r="B667" s="354" t="s">
        <v>258</v>
      </c>
      <c r="C667" s="355">
        <v>41061</v>
      </c>
      <c r="D667" s="6">
        <v>45791</v>
      </c>
      <c r="E667" s="358">
        <f t="shared" si="116"/>
        <v>3814.3903</v>
      </c>
      <c r="F667" s="356">
        <v>0</v>
      </c>
      <c r="G667" s="354">
        <v>541</v>
      </c>
      <c r="H667" s="356">
        <f t="shared" si="117"/>
        <v>3273.3903</v>
      </c>
      <c r="I667" s="361">
        <v>0</v>
      </c>
      <c r="J667" s="360"/>
    </row>
    <row r="668" spans="2:11" ht="15" x14ac:dyDescent="0.25">
      <c r="B668" s="354" t="s">
        <v>258</v>
      </c>
      <c r="C668" s="355">
        <v>41091</v>
      </c>
      <c r="D668" s="6">
        <v>45791</v>
      </c>
      <c r="E668" s="358">
        <f t="shared" si="116"/>
        <v>3814.3903</v>
      </c>
      <c r="F668" s="356">
        <v>0</v>
      </c>
      <c r="G668" s="354">
        <v>541</v>
      </c>
      <c r="H668" s="356">
        <f t="shared" si="117"/>
        <v>3273.3903</v>
      </c>
      <c r="I668" s="361">
        <v>0</v>
      </c>
      <c r="J668" s="360"/>
    </row>
    <row r="669" spans="2:11" ht="15" x14ac:dyDescent="0.25">
      <c r="B669" s="354" t="s">
        <v>258</v>
      </c>
      <c r="C669" s="355">
        <v>41122</v>
      </c>
      <c r="D669" s="6">
        <v>47168</v>
      </c>
      <c r="E669" s="358">
        <f t="shared" si="116"/>
        <v>3929.0944</v>
      </c>
      <c r="F669" s="356">
        <v>0</v>
      </c>
      <c r="G669" s="354">
        <v>541</v>
      </c>
      <c r="H669" s="356">
        <f t="shared" si="117"/>
        <v>3388.0944</v>
      </c>
      <c r="I669" s="361">
        <v>0</v>
      </c>
      <c r="J669" s="360"/>
    </row>
    <row r="670" spans="2:11" ht="15" x14ac:dyDescent="0.25">
      <c r="B670" s="354" t="s">
        <v>258</v>
      </c>
      <c r="C670" s="355">
        <v>41153</v>
      </c>
      <c r="D670" s="6">
        <v>47168</v>
      </c>
      <c r="E670" s="358">
        <f t="shared" si="116"/>
        <v>3929.0944</v>
      </c>
      <c r="F670" s="356">
        <v>0</v>
      </c>
      <c r="G670" s="354">
        <v>541</v>
      </c>
      <c r="H670" s="356">
        <f t="shared" si="117"/>
        <v>3388.0944</v>
      </c>
      <c r="I670" s="361">
        <v>0</v>
      </c>
      <c r="J670" s="360"/>
    </row>
    <row r="671" spans="2:11" ht="15" x14ac:dyDescent="0.25">
      <c r="B671" s="354" t="s">
        <v>258</v>
      </c>
      <c r="C671" s="355">
        <v>41183</v>
      </c>
      <c r="D671" s="6">
        <v>47168</v>
      </c>
      <c r="E671" s="358">
        <f t="shared" si="116"/>
        <v>3929.0944</v>
      </c>
      <c r="F671" s="356">
        <v>0</v>
      </c>
      <c r="G671" s="354">
        <v>541</v>
      </c>
      <c r="H671" s="356">
        <f t="shared" si="117"/>
        <v>3388.0944</v>
      </c>
      <c r="I671" s="361">
        <v>0</v>
      </c>
      <c r="J671" s="360"/>
    </row>
    <row r="672" spans="2:11" ht="15" x14ac:dyDescent="0.25">
      <c r="B672" s="354" t="s">
        <v>258</v>
      </c>
      <c r="C672" s="355">
        <v>41214</v>
      </c>
      <c r="D672" s="6">
        <v>47168</v>
      </c>
      <c r="E672" s="358">
        <f t="shared" si="116"/>
        <v>3929.0944</v>
      </c>
      <c r="F672" s="356">
        <v>0</v>
      </c>
      <c r="G672" s="354">
        <v>541</v>
      </c>
      <c r="H672" s="356">
        <f t="shared" si="117"/>
        <v>3388.0944</v>
      </c>
      <c r="I672" s="361">
        <v>0</v>
      </c>
      <c r="J672" s="360"/>
    </row>
    <row r="673" spans="2:11" ht="15" x14ac:dyDescent="0.25">
      <c r="B673" s="354" t="s">
        <v>258</v>
      </c>
      <c r="C673" s="355">
        <v>41244</v>
      </c>
      <c r="D673" s="6">
        <v>47168</v>
      </c>
      <c r="E673" s="358">
        <f t="shared" si="116"/>
        <v>3929.0944</v>
      </c>
      <c r="F673" s="356">
        <v>0</v>
      </c>
      <c r="G673" s="354">
        <v>541</v>
      </c>
      <c r="H673" s="356">
        <f t="shared" si="117"/>
        <v>3388.0944</v>
      </c>
      <c r="I673" s="361">
        <v>0</v>
      </c>
      <c r="J673" s="360"/>
    </row>
    <row r="674" spans="2:11" ht="15" x14ac:dyDescent="0.25">
      <c r="B674" s="354" t="s">
        <v>258</v>
      </c>
      <c r="C674" s="355">
        <v>41275</v>
      </c>
      <c r="D674" s="6">
        <v>47168</v>
      </c>
      <c r="E674" s="358">
        <f t="shared" si="116"/>
        <v>3929.0944</v>
      </c>
      <c r="F674" s="356">
        <v>0</v>
      </c>
      <c r="G674" s="354">
        <v>541</v>
      </c>
      <c r="H674" s="356">
        <f t="shared" si="117"/>
        <v>3388.0944</v>
      </c>
      <c r="I674" s="361">
        <v>0</v>
      </c>
      <c r="J674" s="360"/>
    </row>
    <row r="675" spans="2:11" ht="15" x14ac:dyDescent="0.25">
      <c r="B675" s="354" t="s">
        <v>258</v>
      </c>
      <c r="C675" s="355">
        <v>41306</v>
      </c>
      <c r="D675" s="6">
        <v>49446</v>
      </c>
      <c r="E675" s="358">
        <f t="shared" si="116"/>
        <v>4118.8518000000004</v>
      </c>
      <c r="F675" s="356">
        <v>0</v>
      </c>
      <c r="G675" s="354">
        <v>541</v>
      </c>
      <c r="H675" s="356">
        <f t="shared" si="117"/>
        <v>3577.8518000000004</v>
      </c>
      <c r="I675" s="361">
        <v>0</v>
      </c>
      <c r="J675" s="360"/>
    </row>
    <row r="676" spans="2:11" ht="15" x14ac:dyDescent="0.25">
      <c r="B676" s="354" t="s">
        <v>258</v>
      </c>
      <c r="C676" s="355">
        <v>41334</v>
      </c>
      <c r="D676" s="6">
        <v>49446</v>
      </c>
      <c r="E676" s="358">
        <f t="shared" si="116"/>
        <v>4118.8518000000004</v>
      </c>
      <c r="F676" s="356">
        <v>0</v>
      </c>
      <c r="G676" s="354">
        <v>541</v>
      </c>
      <c r="H676" s="356">
        <f t="shared" si="117"/>
        <v>3577.8518000000004</v>
      </c>
      <c r="I676" s="361">
        <v>0</v>
      </c>
      <c r="J676" s="360">
        <v>8.5</v>
      </c>
      <c r="K676" s="370">
        <f>SUM(D665:D676)</f>
        <v>565064</v>
      </c>
    </row>
    <row r="677" spans="2:11" ht="15" x14ac:dyDescent="0.25">
      <c r="B677" s="354" t="s">
        <v>258</v>
      </c>
      <c r="C677" s="355">
        <v>41365</v>
      </c>
      <c r="D677" s="12">
        <v>64410</v>
      </c>
      <c r="E677" s="358">
        <f t="shared" si="116"/>
        <v>5365.3530000000001</v>
      </c>
      <c r="F677" s="356">
        <v>0</v>
      </c>
      <c r="G677" s="354">
        <v>541</v>
      </c>
      <c r="H677" s="356">
        <f t="shared" si="117"/>
        <v>4824.3530000000001</v>
      </c>
      <c r="I677" s="361">
        <v>0</v>
      </c>
      <c r="J677" s="360"/>
    </row>
    <row r="678" spans="2:11" ht="15" x14ac:dyDescent="0.25">
      <c r="B678" s="354" t="s">
        <v>258</v>
      </c>
      <c r="C678" s="355">
        <v>41395</v>
      </c>
      <c r="D678" s="6">
        <v>53230</v>
      </c>
      <c r="E678" s="358">
        <f t="shared" si="116"/>
        <v>4434.0590000000002</v>
      </c>
      <c r="F678" s="356">
        <v>0</v>
      </c>
      <c r="G678" s="354">
        <v>541</v>
      </c>
      <c r="H678" s="356">
        <f t="shared" si="117"/>
        <v>3893.0590000000002</v>
      </c>
      <c r="I678" s="361">
        <v>0</v>
      </c>
      <c r="J678" s="360"/>
    </row>
    <row r="679" spans="2:11" ht="15" x14ac:dyDescent="0.25">
      <c r="B679" s="354" t="s">
        <v>258</v>
      </c>
      <c r="C679" s="355">
        <v>41426</v>
      </c>
      <c r="D679" s="6">
        <v>53230</v>
      </c>
      <c r="E679" s="358">
        <f t="shared" si="116"/>
        <v>4434.0590000000002</v>
      </c>
      <c r="F679" s="356">
        <v>0</v>
      </c>
      <c r="G679" s="354">
        <v>541</v>
      </c>
      <c r="H679" s="356">
        <f t="shared" si="117"/>
        <v>3893.0590000000002</v>
      </c>
      <c r="I679" s="361">
        <v>0</v>
      </c>
      <c r="J679" s="360"/>
    </row>
    <row r="680" spans="2:11" ht="15" x14ac:dyDescent="0.25">
      <c r="B680" s="354" t="s">
        <v>258</v>
      </c>
      <c r="C680" s="355">
        <v>41456</v>
      </c>
      <c r="D680" s="6">
        <v>53230</v>
      </c>
      <c r="E680" s="358">
        <f t="shared" si="116"/>
        <v>4434.0590000000002</v>
      </c>
      <c r="F680" s="356">
        <v>0</v>
      </c>
      <c r="G680" s="354">
        <v>541</v>
      </c>
      <c r="H680" s="356">
        <f t="shared" si="117"/>
        <v>3893.0590000000002</v>
      </c>
      <c r="I680" s="361">
        <v>0</v>
      </c>
      <c r="J680" s="360"/>
    </row>
    <row r="681" spans="2:11" ht="15" x14ac:dyDescent="0.25">
      <c r="B681" s="354" t="s">
        <v>258</v>
      </c>
      <c r="C681" s="355">
        <v>41487</v>
      </c>
      <c r="D681" s="6">
        <v>54842</v>
      </c>
      <c r="E681" s="358">
        <f t="shared" si="116"/>
        <v>4568.3386</v>
      </c>
      <c r="F681" s="356">
        <v>0</v>
      </c>
      <c r="G681" s="354">
        <v>541</v>
      </c>
      <c r="H681" s="356">
        <f t="shared" si="117"/>
        <v>4027.3386</v>
      </c>
      <c r="I681" s="361">
        <v>0</v>
      </c>
      <c r="J681" s="360"/>
    </row>
    <row r="682" spans="2:11" ht="15" x14ac:dyDescent="0.25">
      <c r="B682" s="354" t="s">
        <v>258</v>
      </c>
      <c r="C682" s="355">
        <v>41518</v>
      </c>
      <c r="D682" s="6">
        <v>54842</v>
      </c>
      <c r="E682" s="358">
        <f t="shared" si="116"/>
        <v>4568.3386</v>
      </c>
      <c r="F682" s="356">
        <v>0</v>
      </c>
      <c r="G682" s="354">
        <v>541</v>
      </c>
      <c r="H682" s="356">
        <f t="shared" si="117"/>
        <v>4027.3386</v>
      </c>
      <c r="I682" s="361">
        <v>0</v>
      </c>
      <c r="J682" s="360"/>
    </row>
    <row r="683" spans="2:11" ht="15" x14ac:dyDescent="0.25">
      <c r="B683" s="354" t="s">
        <v>258</v>
      </c>
      <c r="C683" s="355">
        <v>41548</v>
      </c>
      <c r="D683" s="6">
        <v>54842</v>
      </c>
      <c r="E683" s="358">
        <f t="shared" si="116"/>
        <v>4568.3386</v>
      </c>
      <c r="F683" s="356">
        <v>0</v>
      </c>
      <c r="G683" s="354">
        <v>541</v>
      </c>
      <c r="H683" s="356">
        <f t="shared" si="117"/>
        <v>4027.3386</v>
      </c>
      <c r="I683" s="361">
        <v>0</v>
      </c>
      <c r="J683" s="360"/>
    </row>
    <row r="684" spans="2:11" ht="15" x14ac:dyDescent="0.25">
      <c r="B684" s="354" t="s">
        <v>258</v>
      </c>
      <c r="C684" s="355">
        <v>41579</v>
      </c>
      <c r="D684" s="6">
        <v>54842</v>
      </c>
      <c r="E684" s="358">
        <f t="shared" si="116"/>
        <v>4568.3386</v>
      </c>
      <c r="F684" s="356">
        <v>0</v>
      </c>
      <c r="G684" s="354">
        <v>541</v>
      </c>
      <c r="H684" s="356">
        <f t="shared" si="117"/>
        <v>4027.3386</v>
      </c>
      <c r="I684" s="361">
        <v>0</v>
      </c>
      <c r="J684" s="360"/>
    </row>
    <row r="685" spans="2:11" ht="15" x14ac:dyDescent="0.25">
      <c r="B685" s="354" t="s">
        <v>258</v>
      </c>
      <c r="C685" s="355">
        <v>41609</v>
      </c>
      <c r="D685" s="6">
        <v>54842</v>
      </c>
      <c r="E685" s="358">
        <f t="shared" si="116"/>
        <v>4568.3386</v>
      </c>
      <c r="F685" s="356">
        <v>0</v>
      </c>
      <c r="G685" s="354">
        <v>541</v>
      </c>
      <c r="H685" s="356">
        <f t="shared" si="117"/>
        <v>4027.3386</v>
      </c>
      <c r="I685" s="361">
        <v>0</v>
      </c>
      <c r="J685" s="360"/>
    </row>
    <row r="686" spans="2:11" ht="15" x14ac:dyDescent="0.25">
      <c r="B686" s="354" t="s">
        <v>258</v>
      </c>
      <c r="C686" s="355">
        <v>41640</v>
      </c>
      <c r="D686" s="6">
        <v>54842</v>
      </c>
      <c r="E686" s="358">
        <f t="shared" si="116"/>
        <v>4568.3386</v>
      </c>
      <c r="F686" s="356">
        <v>0</v>
      </c>
      <c r="G686" s="354">
        <v>541</v>
      </c>
      <c r="H686" s="356">
        <f t="shared" si="117"/>
        <v>4027.3386</v>
      </c>
      <c r="I686" s="361">
        <v>0</v>
      </c>
      <c r="J686" s="360"/>
    </row>
    <row r="687" spans="2:11" ht="15" x14ac:dyDescent="0.25">
      <c r="B687" s="354" t="s">
        <v>258</v>
      </c>
      <c r="C687" s="355">
        <v>41671</v>
      </c>
      <c r="D687" s="6">
        <v>57006</v>
      </c>
      <c r="E687" s="358">
        <f t="shared" si="116"/>
        <v>4748.5998</v>
      </c>
      <c r="F687" s="356">
        <v>0</v>
      </c>
      <c r="G687" s="354">
        <v>541</v>
      </c>
      <c r="H687" s="356">
        <f t="shared" si="117"/>
        <v>4207.5998</v>
      </c>
      <c r="I687" s="361">
        <v>0</v>
      </c>
      <c r="J687" s="360"/>
    </row>
    <row r="688" spans="2:11" ht="15" x14ac:dyDescent="0.25">
      <c r="B688" s="354" t="s">
        <v>258</v>
      </c>
      <c r="C688" s="355">
        <v>41699</v>
      </c>
      <c r="D688" s="6">
        <v>57006</v>
      </c>
      <c r="E688" s="358">
        <f t="shared" si="116"/>
        <v>4748.5998</v>
      </c>
      <c r="F688" s="356">
        <v>0</v>
      </c>
      <c r="G688" s="354">
        <v>541</v>
      </c>
      <c r="H688" s="356">
        <f t="shared" si="117"/>
        <v>4207.5998</v>
      </c>
      <c r="I688" s="361">
        <v>0</v>
      </c>
      <c r="J688" s="360">
        <v>8.75</v>
      </c>
      <c r="K688" s="370">
        <f>SUM(D677:D688)</f>
        <v>667164</v>
      </c>
    </row>
    <row r="689" spans="2:11" ht="15" x14ac:dyDescent="0.25">
      <c r="B689" s="354" t="s">
        <v>258</v>
      </c>
      <c r="C689" s="355">
        <v>41730</v>
      </c>
      <c r="D689" s="6">
        <v>57006</v>
      </c>
      <c r="E689" s="358">
        <f t="shared" si="116"/>
        <v>4748.5998</v>
      </c>
      <c r="F689" s="356">
        <v>0</v>
      </c>
      <c r="G689" s="354">
        <v>541</v>
      </c>
      <c r="H689" s="356">
        <f t="shared" si="117"/>
        <v>4207.5998</v>
      </c>
      <c r="I689" s="361">
        <v>0</v>
      </c>
      <c r="J689" s="360"/>
    </row>
    <row r="690" spans="2:11" ht="15" x14ac:dyDescent="0.25">
      <c r="B690" s="354" t="s">
        <v>258</v>
      </c>
      <c r="C690" s="355">
        <v>41760</v>
      </c>
      <c r="D690" s="6">
        <v>57006</v>
      </c>
      <c r="E690" s="358">
        <f t="shared" si="116"/>
        <v>4748.5998</v>
      </c>
      <c r="F690" s="356">
        <v>0</v>
      </c>
      <c r="G690" s="354">
        <v>541</v>
      </c>
      <c r="H690" s="356">
        <f t="shared" si="117"/>
        <v>4207.5998</v>
      </c>
      <c r="I690" s="361">
        <v>0</v>
      </c>
      <c r="J690" s="360"/>
    </row>
    <row r="691" spans="2:11" ht="15" x14ac:dyDescent="0.25">
      <c r="B691" s="354" t="s">
        <v>258</v>
      </c>
      <c r="C691" s="355">
        <v>41791</v>
      </c>
      <c r="D691" s="6">
        <v>57006</v>
      </c>
      <c r="E691" s="358">
        <f t="shared" si="116"/>
        <v>4748.5998</v>
      </c>
      <c r="F691" s="356">
        <v>0</v>
      </c>
      <c r="G691" s="354">
        <v>541</v>
      </c>
      <c r="H691" s="356">
        <f t="shared" si="117"/>
        <v>4207.5998</v>
      </c>
      <c r="I691" s="361">
        <v>0</v>
      </c>
      <c r="J691" s="360"/>
    </row>
    <row r="692" spans="2:11" ht="15" x14ac:dyDescent="0.25">
      <c r="B692" s="354" t="s">
        <v>258</v>
      </c>
      <c r="C692" s="355">
        <v>41821</v>
      </c>
      <c r="D692" s="6">
        <v>57006</v>
      </c>
      <c r="E692" s="358">
        <f t="shared" si="116"/>
        <v>4748.5998</v>
      </c>
      <c r="F692" s="356">
        <v>0</v>
      </c>
      <c r="G692" s="354">
        <v>541</v>
      </c>
      <c r="H692" s="356">
        <f t="shared" si="117"/>
        <v>4207.5998</v>
      </c>
      <c r="I692" s="361">
        <v>0</v>
      </c>
      <c r="J692" s="360"/>
    </row>
    <row r="693" spans="2:11" ht="15" x14ac:dyDescent="0.25">
      <c r="B693" s="354" t="s">
        <v>258</v>
      </c>
      <c r="C693" s="355">
        <v>41852</v>
      </c>
      <c r="D693" s="6">
        <v>58729</v>
      </c>
      <c r="E693" s="358">
        <f t="shared" si="116"/>
        <v>4892.1256999999996</v>
      </c>
      <c r="F693" s="356">
        <v>0</v>
      </c>
      <c r="G693" s="354">
        <v>541</v>
      </c>
      <c r="H693" s="356">
        <f t="shared" si="117"/>
        <v>4351.1256999999996</v>
      </c>
      <c r="I693" s="361">
        <v>0</v>
      </c>
      <c r="J693" s="360"/>
    </row>
    <row r="694" spans="2:11" ht="15" x14ac:dyDescent="0.25">
      <c r="B694" s="354" t="s">
        <v>258</v>
      </c>
      <c r="C694" s="355">
        <v>41883</v>
      </c>
      <c r="D694" s="6">
        <v>58729</v>
      </c>
      <c r="E694" s="358">
        <f t="shared" si="116"/>
        <v>4892.1256999999996</v>
      </c>
      <c r="F694" s="356">
        <f t="shared" ref="F694:F736" si="118">SUM(D694-G694)*1.16%</f>
        <v>666.75639999999999</v>
      </c>
      <c r="G694" s="354">
        <v>1250</v>
      </c>
      <c r="H694" s="356">
        <f t="shared" si="117"/>
        <v>3642.1256999999996</v>
      </c>
      <c r="I694" s="361">
        <v>0</v>
      </c>
      <c r="J694" s="360"/>
    </row>
    <row r="695" spans="2:11" ht="15" x14ac:dyDescent="0.25">
      <c r="B695" s="354" t="s">
        <v>258</v>
      </c>
      <c r="C695" s="355">
        <v>41913</v>
      </c>
      <c r="D695" s="6">
        <v>58729</v>
      </c>
      <c r="E695" s="358">
        <f t="shared" si="116"/>
        <v>4892.1256999999996</v>
      </c>
      <c r="F695" s="356">
        <f t="shared" si="118"/>
        <v>666.75639999999999</v>
      </c>
      <c r="G695" s="354">
        <v>1250</v>
      </c>
      <c r="H695" s="356">
        <f t="shared" si="117"/>
        <v>3642.1256999999996</v>
      </c>
      <c r="I695" s="361">
        <v>0</v>
      </c>
      <c r="J695" s="360"/>
    </row>
    <row r="696" spans="2:11" ht="15" x14ac:dyDescent="0.25">
      <c r="B696" s="354" t="s">
        <v>258</v>
      </c>
      <c r="C696" s="355">
        <v>41944</v>
      </c>
      <c r="D696" s="6">
        <v>58729</v>
      </c>
      <c r="E696" s="358">
        <f t="shared" si="116"/>
        <v>4892.1256999999996</v>
      </c>
      <c r="F696" s="356">
        <f t="shared" si="118"/>
        <v>666.75639999999999</v>
      </c>
      <c r="G696" s="354">
        <v>1250</v>
      </c>
      <c r="H696" s="356">
        <f t="shared" si="117"/>
        <v>3642.1256999999996</v>
      </c>
      <c r="I696" s="361">
        <v>0</v>
      </c>
      <c r="J696" s="360"/>
    </row>
    <row r="697" spans="2:11" ht="15" x14ac:dyDescent="0.25">
      <c r="B697" s="354" t="s">
        <v>258</v>
      </c>
      <c r="C697" s="355">
        <v>41974</v>
      </c>
      <c r="D697" s="6">
        <v>58729</v>
      </c>
      <c r="E697" s="358">
        <f t="shared" si="116"/>
        <v>4892.1256999999996</v>
      </c>
      <c r="F697" s="356">
        <f t="shared" si="118"/>
        <v>666.75639999999999</v>
      </c>
      <c r="G697" s="354">
        <v>1250</v>
      </c>
      <c r="H697" s="356">
        <f t="shared" si="117"/>
        <v>3642.1256999999996</v>
      </c>
      <c r="I697" s="361">
        <v>0</v>
      </c>
      <c r="J697" s="360"/>
    </row>
    <row r="698" spans="2:11" ht="15" x14ac:dyDescent="0.25">
      <c r="B698" s="354" t="s">
        <v>258</v>
      </c>
      <c r="C698" s="355">
        <v>42005</v>
      </c>
      <c r="D698" s="6">
        <v>58729</v>
      </c>
      <c r="E698" s="358">
        <f t="shared" si="116"/>
        <v>4892.1256999999996</v>
      </c>
      <c r="F698" s="356">
        <f t="shared" si="118"/>
        <v>666.75639999999999</v>
      </c>
      <c r="G698" s="354">
        <v>1250</v>
      </c>
      <c r="H698" s="356">
        <f t="shared" si="117"/>
        <v>3642.1256999999996</v>
      </c>
      <c r="I698" s="361">
        <v>0</v>
      </c>
      <c r="J698" s="360"/>
    </row>
    <row r="699" spans="2:11" ht="15" x14ac:dyDescent="0.25">
      <c r="B699" s="354" t="s">
        <v>258</v>
      </c>
      <c r="C699" s="355">
        <v>42036</v>
      </c>
      <c r="D699" s="6">
        <v>61331</v>
      </c>
      <c r="E699" s="358">
        <f t="shared" si="116"/>
        <v>5108.8723</v>
      </c>
      <c r="F699" s="356">
        <f t="shared" si="118"/>
        <v>696.93959999999993</v>
      </c>
      <c r="G699" s="354">
        <v>1250</v>
      </c>
      <c r="H699" s="356">
        <f t="shared" si="117"/>
        <v>3858.8723</v>
      </c>
      <c r="I699" s="361">
        <v>0</v>
      </c>
      <c r="J699" s="360"/>
    </row>
    <row r="700" spans="2:11" ht="15" x14ac:dyDescent="0.25">
      <c r="B700" s="354" t="s">
        <v>258</v>
      </c>
      <c r="C700" s="355">
        <v>42064</v>
      </c>
      <c r="D700" s="6">
        <v>61331</v>
      </c>
      <c r="E700" s="358">
        <f t="shared" si="116"/>
        <v>5108.8723</v>
      </c>
      <c r="F700" s="356">
        <f t="shared" si="118"/>
        <v>696.93959999999993</v>
      </c>
      <c r="G700" s="354">
        <v>1250</v>
      </c>
      <c r="H700" s="356">
        <f t="shared" si="117"/>
        <v>3858.8723</v>
      </c>
      <c r="I700" s="361">
        <v>0</v>
      </c>
      <c r="J700" s="360">
        <v>8.75</v>
      </c>
      <c r="K700" s="370">
        <f>SUM(D689:D700)</f>
        <v>703060</v>
      </c>
    </row>
    <row r="701" spans="2:11" ht="15" x14ac:dyDescent="0.25">
      <c r="B701" s="354" t="s">
        <v>258</v>
      </c>
      <c r="C701" s="355">
        <v>42095</v>
      </c>
      <c r="D701" s="6">
        <v>61331</v>
      </c>
      <c r="E701" s="358">
        <f t="shared" si="116"/>
        <v>5108.8723</v>
      </c>
      <c r="F701" s="356">
        <f t="shared" si="118"/>
        <v>696.93959999999993</v>
      </c>
      <c r="G701" s="354">
        <v>1250</v>
      </c>
      <c r="H701" s="356">
        <f t="shared" si="117"/>
        <v>3858.8723</v>
      </c>
      <c r="I701" s="361">
        <v>0</v>
      </c>
      <c r="J701" s="360"/>
    </row>
    <row r="702" spans="2:11" ht="15" x14ac:dyDescent="0.25">
      <c r="B702" s="354" t="s">
        <v>258</v>
      </c>
      <c r="C702" s="355">
        <v>42125</v>
      </c>
      <c r="D702" s="6">
        <v>61331</v>
      </c>
      <c r="E702" s="358">
        <f t="shared" si="116"/>
        <v>5108.8723</v>
      </c>
      <c r="F702" s="356">
        <f t="shared" si="118"/>
        <v>696.93959999999993</v>
      </c>
      <c r="G702" s="354">
        <v>1250</v>
      </c>
      <c r="H702" s="356">
        <f t="shared" si="117"/>
        <v>3858.8723</v>
      </c>
      <c r="I702" s="361">
        <v>0</v>
      </c>
      <c r="J702" s="360"/>
    </row>
    <row r="703" spans="2:11" ht="15" x14ac:dyDescent="0.25">
      <c r="B703" s="354" t="s">
        <v>258</v>
      </c>
      <c r="C703" s="355">
        <v>42156</v>
      </c>
      <c r="D703" s="6">
        <v>61331</v>
      </c>
      <c r="E703" s="358">
        <f t="shared" si="116"/>
        <v>5108.8723</v>
      </c>
      <c r="F703" s="356">
        <f t="shared" si="118"/>
        <v>696.93959999999993</v>
      </c>
      <c r="G703" s="354">
        <v>1250</v>
      </c>
      <c r="H703" s="356">
        <f t="shared" si="117"/>
        <v>3858.8723</v>
      </c>
      <c r="I703" s="361">
        <v>0</v>
      </c>
      <c r="J703" s="360"/>
    </row>
    <row r="704" spans="2:11" ht="15" x14ac:dyDescent="0.25">
      <c r="B704" s="354" t="s">
        <v>258</v>
      </c>
      <c r="C704" s="355">
        <v>42186</v>
      </c>
      <c r="D704" s="6">
        <v>61331</v>
      </c>
      <c r="E704" s="358">
        <f t="shared" si="116"/>
        <v>5108.8723</v>
      </c>
      <c r="F704" s="356">
        <f t="shared" si="118"/>
        <v>696.93959999999993</v>
      </c>
      <c r="G704" s="354">
        <v>1250</v>
      </c>
      <c r="H704" s="356">
        <f t="shared" si="117"/>
        <v>3858.8723</v>
      </c>
      <c r="I704" s="361">
        <v>0</v>
      </c>
      <c r="J704" s="360"/>
    </row>
    <row r="705" spans="2:11" ht="15" x14ac:dyDescent="0.25">
      <c r="B705" s="354" t="s">
        <v>258</v>
      </c>
      <c r="C705" s="355">
        <v>42217</v>
      </c>
      <c r="D705" s="6">
        <v>63179</v>
      </c>
      <c r="E705" s="358">
        <f t="shared" si="116"/>
        <v>5262.8107</v>
      </c>
      <c r="F705" s="356">
        <f t="shared" si="118"/>
        <v>718.37639999999999</v>
      </c>
      <c r="G705" s="354">
        <v>1250</v>
      </c>
      <c r="H705" s="356">
        <f t="shared" si="117"/>
        <v>4012.8107</v>
      </c>
      <c r="I705" s="361">
        <v>0</v>
      </c>
      <c r="J705" s="360"/>
    </row>
    <row r="706" spans="2:11" ht="15" x14ac:dyDescent="0.25">
      <c r="B706" s="354" t="s">
        <v>258</v>
      </c>
      <c r="C706" s="355">
        <v>42248</v>
      </c>
      <c r="D706" s="6">
        <v>63179</v>
      </c>
      <c r="E706" s="358">
        <f t="shared" si="116"/>
        <v>5262.8107</v>
      </c>
      <c r="F706" s="356">
        <f t="shared" si="118"/>
        <v>718.37639999999999</v>
      </c>
      <c r="G706" s="354">
        <v>1250</v>
      </c>
      <c r="H706" s="356">
        <f t="shared" si="117"/>
        <v>4012.8107</v>
      </c>
      <c r="I706" s="361">
        <v>0</v>
      </c>
      <c r="J706" s="360"/>
    </row>
    <row r="707" spans="2:11" ht="15" x14ac:dyDescent="0.25">
      <c r="B707" s="354" t="s">
        <v>258</v>
      </c>
      <c r="C707" s="355">
        <v>42278</v>
      </c>
      <c r="D707" s="6">
        <v>63179</v>
      </c>
      <c r="E707" s="358">
        <f t="shared" si="116"/>
        <v>5262.8107</v>
      </c>
      <c r="F707" s="356">
        <f t="shared" si="118"/>
        <v>718.37639999999999</v>
      </c>
      <c r="G707" s="354">
        <v>1250</v>
      </c>
      <c r="H707" s="356">
        <f t="shared" si="117"/>
        <v>4012.8107</v>
      </c>
      <c r="I707" s="361">
        <v>0</v>
      </c>
      <c r="J707" s="360"/>
    </row>
    <row r="708" spans="2:11" ht="15" x14ac:dyDescent="0.25">
      <c r="B708" s="354" t="s">
        <v>258</v>
      </c>
      <c r="C708" s="355">
        <v>42309</v>
      </c>
      <c r="D708" s="6">
        <v>63179</v>
      </c>
      <c r="E708" s="358">
        <f t="shared" si="116"/>
        <v>5262.8107</v>
      </c>
      <c r="F708" s="356">
        <f t="shared" si="118"/>
        <v>718.37639999999999</v>
      </c>
      <c r="G708" s="354">
        <v>1250</v>
      </c>
      <c r="H708" s="356">
        <f t="shared" si="117"/>
        <v>4012.8107</v>
      </c>
      <c r="I708" s="361">
        <v>0</v>
      </c>
      <c r="J708" s="360"/>
    </row>
    <row r="709" spans="2:11" ht="15" x14ac:dyDescent="0.25">
      <c r="B709" s="354" t="s">
        <v>258</v>
      </c>
      <c r="C709" s="355">
        <v>42339</v>
      </c>
      <c r="D709" s="6">
        <v>63179</v>
      </c>
      <c r="E709" s="358">
        <f t="shared" si="116"/>
        <v>5262.8107</v>
      </c>
      <c r="F709" s="356">
        <f t="shared" si="118"/>
        <v>718.37639999999999</v>
      </c>
      <c r="G709" s="354">
        <v>1250</v>
      </c>
      <c r="H709" s="356">
        <f t="shared" si="117"/>
        <v>4012.8107</v>
      </c>
      <c r="I709" s="361">
        <v>0</v>
      </c>
      <c r="J709" s="360"/>
    </row>
    <row r="710" spans="2:11" ht="15" x14ac:dyDescent="0.25">
      <c r="B710" s="354" t="s">
        <v>258</v>
      </c>
      <c r="C710" s="355">
        <v>42370</v>
      </c>
      <c r="D710" s="6">
        <v>63179</v>
      </c>
      <c r="E710" s="358">
        <f t="shared" si="116"/>
        <v>5262.8107</v>
      </c>
      <c r="F710" s="356">
        <f t="shared" si="118"/>
        <v>718.37639999999999</v>
      </c>
      <c r="G710" s="354">
        <v>1250</v>
      </c>
      <c r="H710" s="356">
        <f t="shared" si="117"/>
        <v>4012.8107</v>
      </c>
      <c r="I710" s="361">
        <v>0</v>
      </c>
      <c r="J710" s="360"/>
    </row>
    <row r="711" spans="2:11" ht="15" x14ac:dyDescent="0.25">
      <c r="B711" s="354" t="s">
        <v>258</v>
      </c>
      <c r="C711" s="355">
        <v>42401</v>
      </c>
      <c r="D711" s="6">
        <v>67008</v>
      </c>
      <c r="E711" s="358">
        <f t="shared" si="116"/>
        <v>5581.7663999999995</v>
      </c>
      <c r="F711" s="356">
        <f t="shared" si="118"/>
        <v>762.79279999999994</v>
      </c>
      <c r="G711" s="354">
        <v>1250</v>
      </c>
      <c r="H711" s="356">
        <f t="shared" si="117"/>
        <v>4331.7663999999995</v>
      </c>
      <c r="I711" s="361">
        <v>0</v>
      </c>
      <c r="J711" s="360"/>
    </row>
    <row r="712" spans="2:11" ht="15" x14ac:dyDescent="0.25">
      <c r="B712" s="354" t="s">
        <v>258</v>
      </c>
      <c r="C712" s="355">
        <v>42430</v>
      </c>
      <c r="D712" s="6">
        <v>67008</v>
      </c>
      <c r="E712" s="358">
        <f t="shared" si="116"/>
        <v>5581.7663999999995</v>
      </c>
      <c r="F712" s="356">
        <f t="shared" si="118"/>
        <v>762.79279999999994</v>
      </c>
      <c r="G712" s="354">
        <v>1250</v>
      </c>
      <c r="H712" s="356">
        <f t="shared" si="117"/>
        <v>4331.7663999999995</v>
      </c>
      <c r="I712" s="361">
        <v>0</v>
      </c>
      <c r="J712" s="360">
        <v>8.8000000000000007</v>
      </c>
      <c r="K712" s="370">
        <f>SUM(D701:D712)</f>
        <v>758414</v>
      </c>
    </row>
    <row r="713" spans="2:11" ht="15" x14ac:dyDescent="0.25">
      <c r="B713" s="354" t="s">
        <v>258</v>
      </c>
      <c r="C713" s="355">
        <v>42461</v>
      </c>
      <c r="D713" s="6">
        <v>67008</v>
      </c>
      <c r="E713" s="358">
        <f t="shared" si="116"/>
        <v>5581.7663999999995</v>
      </c>
      <c r="F713" s="356">
        <f t="shared" si="118"/>
        <v>762.79279999999994</v>
      </c>
      <c r="G713" s="354">
        <v>1250</v>
      </c>
      <c r="H713" s="356">
        <f t="shared" si="117"/>
        <v>4331.7663999999995</v>
      </c>
      <c r="I713" s="361">
        <v>0</v>
      </c>
      <c r="J713" s="360"/>
    </row>
    <row r="714" spans="2:11" ht="15" x14ac:dyDescent="0.25">
      <c r="B714" s="354" t="s">
        <v>258</v>
      </c>
      <c r="C714" s="355">
        <v>42491</v>
      </c>
      <c r="D714" s="6">
        <v>67008</v>
      </c>
      <c r="E714" s="358">
        <f t="shared" si="116"/>
        <v>5581.7663999999995</v>
      </c>
      <c r="F714" s="356">
        <f t="shared" si="118"/>
        <v>762.79279999999994</v>
      </c>
      <c r="G714" s="354">
        <v>1250</v>
      </c>
      <c r="H714" s="356">
        <f t="shared" si="117"/>
        <v>4331.7663999999995</v>
      </c>
      <c r="I714" s="361">
        <v>0</v>
      </c>
      <c r="J714" s="360"/>
    </row>
    <row r="715" spans="2:11" ht="15" x14ac:dyDescent="0.25">
      <c r="B715" s="354" t="s">
        <v>258</v>
      </c>
      <c r="C715" s="355">
        <v>42522</v>
      </c>
      <c r="D715" s="6">
        <v>67008</v>
      </c>
      <c r="E715" s="358">
        <f t="shared" si="116"/>
        <v>5581.7663999999995</v>
      </c>
      <c r="F715" s="356">
        <f t="shared" si="118"/>
        <v>762.79279999999994</v>
      </c>
      <c r="G715" s="354">
        <v>1250</v>
      </c>
      <c r="H715" s="356">
        <f t="shared" si="117"/>
        <v>4331.7663999999995</v>
      </c>
      <c r="I715" s="361">
        <v>0</v>
      </c>
      <c r="J715" s="360"/>
    </row>
    <row r="716" spans="2:11" ht="15" x14ac:dyDescent="0.25">
      <c r="B716" s="354" t="s">
        <v>258</v>
      </c>
      <c r="C716" s="355">
        <v>42552</v>
      </c>
      <c r="D716" s="6">
        <v>67008</v>
      </c>
      <c r="E716" s="358">
        <f t="shared" si="116"/>
        <v>5581.7663999999995</v>
      </c>
      <c r="F716" s="356">
        <f t="shared" si="118"/>
        <v>762.79279999999994</v>
      </c>
      <c r="G716" s="354">
        <v>1250</v>
      </c>
      <c r="H716" s="356">
        <f t="shared" si="117"/>
        <v>4331.7663999999995</v>
      </c>
      <c r="I716" s="361">
        <v>0</v>
      </c>
      <c r="J716" s="360"/>
    </row>
    <row r="717" spans="2:11" ht="15" x14ac:dyDescent="0.25">
      <c r="B717" s="354" t="s">
        <v>258</v>
      </c>
      <c r="C717" s="355">
        <v>42583</v>
      </c>
      <c r="D717" s="6">
        <v>69020</v>
      </c>
      <c r="E717" s="358">
        <f t="shared" si="116"/>
        <v>5749.366</v>
      </c>
      <c r="F717" s="356">
        <f t="shared" si="118"/>
        <v>786.13199999999995</v>
      </c>
      <c r="G717" s="354">
        <v>1250</v>
      </c>
      <c r="H717" s="356">
        <f t="shared" si="117"/>
        <v>4499.366</v>
      </c>
      <c r="I717" s="361">
        <v>0</v>
      </c>
      <c r="J717" s="360"/>
    </row>
    <row r="718" spans="2:11" ht="15" x14ac:dyDescent="0.25">
      <c r="B718" s="354" t="s">
        <v>258</v>
      </c>
      <c r="C718" s="355">
        <v>42614</v>
      </c>
      <c r="D718" s="6">
        <v>69020</v>
      </c>
      <c r="E718" s="358">
        <f t="shared" si="116"/>
        <v>5749.366</v>
      </c>
      <c r="F718" s="356">
        <f t="shared" si="118"/>
        <v>786.13199999999995</v>
      </c>
      <c r="G718" s="354">
        <v>1250</v>
      </c>
      <c r="H718" s="356">
        <f t="shared" si="117"/>
        <v>4499.366</v>
      </c>
      <c r="I718" s="361">
        <v>0</v>
      </c>
      <c r="J718" s="360"/>
    </row>
    <row r="719" spans="2:11" ht="15" x14ac:dyDescent="0.25">
      <c r="B719" s="354" t="s">
        <v>258</v>
      </c>
      <c r="C719" s="355">
        <v>42644</v>
      </c>
      <c r="D719" s="6">
        <v>69020</v>
      </c>
      <c r="E719" s="358">
        <f t="shared" si="116"/>
        <v>5749.366</v>
      </c>
      <c r="F719" s="356">
        <f t="shared" si="118"/>
        <v>786.13199999999995</v>
      </c>
      <c r="G719" s="354">
        <v>1250</v>
      </c>
      <c r="H719" s="356">
        <f t="shared" si="117"/>
        <v>4499.366</v>
      </c>
      <c r="I719" s="361">
        <v>0</v>
      </c>
      <c r="J719" s="360"/>
    </row>
    <row r="720" spans="2:11" ht="15" x14ac:dyDescent="0.25">
      <c r="B720" s="354" t="s">
        <v>258</v>
      </c>
      <c r="C720" s="355">
        <v>42675</v>
      </c>
      <c r="D720" s="6">
        <v>69020</v>
      </c>
      <c r="E720" s="358">
        <f t="shared" si="116"/>
        <v>5749.366</v>
      </c>
      <c r="F720" s="356">
        <f t="shared" si="118"/>
        <v>786.13199999999995</v>
      </c>
      <c r="G720" s="354">
        <v>1250</v>
      </c>
      <c r="H720" s="356">
        <f t="shared" si="117"/>
        <v>4499.366</v>
      </c>
      <c r="I720" s="361">
        <v>0</v>
      </c>
      <c r="J720" s="360"/>
    </row>
    <row r="721" spans="2:11" ht="15" x14ac:dyDescent="0.25">
      <c r="B721" s="354" t="s">
        <v>258</v>
      </c>
      <c r="C721" s="355">
        <v>42705</v>
      </c>
      <c r="D721" s="6">
        <v>69020</v>
      </c>
      <c r="E721" s="358">
        <f t="shared" si="116"/>
        <v>5749.366</v>
      </c>
      <c r="F721" s="356">
        <f t="shared" si="118"/>
        <v>786.13199999999995</v>
      </c>
      <c r="G721" s="354">
        <v>1250</v>
      </c>
      <c r="H721" s="356">
        <f t="shared" si="117"/>
        <v>4499.366</v>
      </c>
      <c r="I721" s="361">
        <v>0</v>
      </c>
      <c r="J721" s="360"/>
    </row>
    <row r="722" spans="2:11" ht="15" x14ac:dyDescent="0.25">
      <c r="B722" s="354" t="s">
        <v>258</v>
      </c>
      <c r="C722" s="355">
        <v>42736</v>
      </c>
      <c r="D722" s="6">
        <v>69020</v>
      </c>
      <c r="E722" s="358">
        <f t="shared" ref="E722:E736" si="119">SUM(D722*8.33%)</f>
        <v>5749.366</v>
      </c>
      <c r="F722" s="356">
        <f t="shared" si="118"/>
        <v>786.13199999999995</v>
      </c>
      <c r="G722" s="354">
        <v>1250</v>
      </c>
      <c r="H722" s="356">
        <f t="shared" si="117"/>
        <v>4499.366</v>
      </c>
      <c r="I722" s="361">
        <v>0</v>
      </c>
      <c r="J722" s="360"/>
    </row>
    <row r="723" spans="2:11" ht="15" x14ac:dyDescent="0.25">
      <c r="B723" s="354" t="s">
        <v>258</v>
      </c>
      <c r="C723" s="355">
        <v>42767</v>
      </c>
      <c r="D723" s="6">
        <v>72964</v>
      </c>
      <c r="E723" s="358">
        <f t="shared" si="119"/>
        <v>6077.9012000000002</v>
      </c>
      <c r="F723" s="356">
        <f t="shared" si="118"/>
        <v>831.88239999999996</v>
      </c>
      <c r="G723" s="354">
        <v>1250</v>
      </c>
      <c r="H723" s="356">
        <f t="shared" si="117"/>
        <v>4827.9012000000002</v>
      </c>
      <c r="I723" s="361">
        <v>0</v>
      </c>
      <c r="J723" s="360"/>
    </row>
    <row r="724" spans="2:11" ht="15" x14ac:dyDescent="0.25">
      <c r="B724" s="354" t="s">
        <v>258</v>
      </c>
      <c r="C724" s="355">
        <v>42795</v>
      </c>
      <c r="D724" s="6">
        <v>72964</v>
      </c>
      <c r="E724" s="358">
        <f t="shared" si="119"/>
        <v>6077.9012000000002</v>
      </c>
      <c r="F724" s="356">
        <f t="shared" si="118"/>
        <v>831.88239999999996</v>
      </c>
      <c r="G724" s="354">
        <v>1250</v>
      </c>
      <c r="H724" s="356">
        <f t="shared" si="117"/>
        <v>4827.9012000000002</v>
      </c>
      <c r="I724" s="361">
        <v>0</v>
      </c>
      <c r="J724" s="360">
        <v>8.65</v>
      </c>
      <c r="K724" s="370">
        <f>SUM(D713:D724)</f>
        <v>828080</v>
      </c>
    </row>
    <row r="725" spans="2:11" ht="15" x14ac:dyDescent="0.25">
      <c r="B725" s="354" t="s">
        <v>258</v>
      </c>
      <c r="C725" s="355">
        <v>42826</v>
      </c>
      <c r="D725" s="6">
        <v>72964</v>
      </c>
      <c r="E725" s="358">
        <f t="shared" si="119"/>
        <v>6077.9012000000002</v>
      </c>
      <c r="F725" s="356">
        <f t="shared" si="118"/>
        <v>831.88239999999996</v>
      </c>
      <c r="G725" s="354">
        <v>1250</v>
      </c>
      <c r="H725" s="356">
        <f t="shared" ref="H725:H736" si="120">SUM(E725-G725)</f>
        <v>4827.9012000000002</v>
      </c>
      <c r="I725" s="361">
        <v>0</v>
      </c>
      <c r="J725" s="359"/>
    </row>
    <row r="726" spans="2:11" ht="15" x14ac:dyDescent="0.25">
      <c r="B726" s="354" t="s">
        <v>258</v>
      </c>
      <c r="C726" s="355">
        <v>42856</v>
      </c>
      <c r="D726" s="6">
        <v>72964</v>
      </c>
      <c r="E726" s="358">
        <f t="shared" si="119"/>
        <v>6077.9012000000002</v>
      </c>
      <c r="F726" s="356">
        <f t="shared" si="118"/>
        <v>831.88239999999996</v>
      </c>
      <c r="G726" s="354">
        <v>1250</v>
      </c>
      <c r="H726" s="356">
        <f t="shared" si="120"/>
        <v>4827.9012000000002</v>
      </c>
      <c r="I726" s="361">
        <v>0</v>
      </c>
      <c r="J726" s="359"/>
    </row>
    <row r="727" spans="2:11" ht="15" x14ac:dyDescent="0.25">
      <c r="B727" s="354" t="s">
        <v>258</v>
      </c>
      <c r="C727" s="355">
        <v>42887</v>
      </c>
      <c r="D727" s="6">
        <v>72964</v>
      </c>
      <c r="E727" s="358">
        <f t="shared" si="119"/>
        <v>6077.9012000000002</v>
      </c>
      <c r="F727" s="356">
        <f t="shared" si="118"/>
        <v>831.88239999999996</v>
      </c>
      <c r="G727" s="354">
        <v>1250</v>
      </c>
      <c r="H727" s="356">
        <f t="shared" si="120"/>
        <v>4827.9012000000002</v>
      </c>
      <c r="I727" s="361">
        <v>0</v>
      </c>
      <c r="J727" s="359"/>
    </row>
    <row r="728" spans="2:11" ht="15" x14ac:dyDescent="0.25">
      <c r="B728" s="354" t="s">
        <v>258</v>
      </c>
      <c r="C728" s="355">
        <v>42917</v>
      </c>
      <c r="D728" s="6">
        <v>72964</v>
      </c>
      <c r="E728" s="358">
        <f t="shared" si="119"/>
        <v>6077.9012000000002</v>
      </c>
      <c r="F728" s="356">
        <f t="shared" si="118"/>
        <v>831.88239999999996</v>
      </c>
      <c r="G728" s="354">
        <v>1250</v>
      </c>
      <c r="H728" s="356">
        <f t="shared" si="120"/>
        <v>4827.9012000000002</v>
      </c>
      <c r="I728" s="361">
        <v>0</v>
      </c>
      <c r="J728" s="359"/>
    </row>
    <row r="729" spans="2:11" ht="15" x14ac:dyDescent="0.25">
      <c r="B729" s="354" t="s">
        <v>258</v>
      </c>
      <c r="C729" s="355">
        <v>42948</v>
      </c>
      <c r="D729" s="6">
        <v>75166</v>
      </c>
      <c r="E729" s="358">
        <f t="shared" si="119"/>
        <v>6261.3278</v>
      </c>
      <c r="F729" s="356">
        <f t="shared" si="118"/>
        <v>857.42559999999992</v>
      </c>
      <c r="G729" s="354">
        <v>1250</v>
      </c>
      <c r="H729" s="356">
        <f t="shared" si="120"/>
        <v>5011.3278</v>
      </c>
      <c r="I729" s="361">
        <v>0</v>
      </c>
      <c r="J729" s="359"/>
    </row>
    <row r="730" spans="2:11" ht="15" x14ac:dyDescent="0.25">
      <c r="B730" s="354" t="s">
        <v>258</v>
      </c>
      <c r="C730" s="355">
        <v>42979</v>
      </c>
      <c r="D730" s="6">
        <v>75166</v>
      </c>
      <c r="E730" s="358">
        <f t="shared" si="119"/>
        <v>6261.3278</v>
      </c>
      <c r="F730" s="356">
        <f t="shared" si="118"/>
        <v>857.42559999999992</v>
      </c>
      <c r="G730" s="354">
        <v>1250</v>
      </c>
      <c r="H730" s="356">
        <f t="shared" si="120"/>
        <v>5011.3278</v>
      </c>
      <c r="I730" s="361">
        <v>0</v>
      </c>
      <c r="J730" s="359"/>
    </row>
    <row r="731" spans="2:11" ht="15" x14ac:dyDescent="0.25">
      <c r="B731" s="354" t="s">
        <v>258</v>
      </c>
      <c r="C731" s="355">
        <v>43009</v>
      </c>
      <c r="D731" s="6">
        <v>75166</v>
      </c>
      <c r="E731" s="358">
        <f t="shared" si="119"/>
        <v>6261.3278</v>
      </c>
      <c r="F731" s="356">
        <f t="shared" si="118"/>
        <v>857.42559999999992</v>
      </c>
      <c r="G731" s="354">
        <v>1250</v>
      </c>
      <c r="H731" s="356">
        <f t="shared" si="120"/>
        <v>5011.3278</v>
      </c>
      <c r="I731" s="361">
        <v>0</v>
      </c>
      <c r="J731" s="359"/>
    </row>
    <row r="732" spans="2:11" ht="15" x14ac:dyDescent="0.25">
      <c r="B732" s="354" t="s">
        <v>258</v>
      </c>
      <c r="C732" s="355">
        <v>43040</v>
      </c>
      <c r="D732" s="6">
        <v>75166</v>
      </c>
      <c r="E732" s="358">
        <f t="shared" si="119"/>
        <v>6261.3278</v>
      </c>
      <c r="F732" s="356">
        <f t="shared" si="118"/>
        <v>857.42559999999992</v>
      </c>
      <c r="G732" s="354">
        <v>1250</v>
      </c>
      <c r="H732" s="356">
        <f t="shared" si="120"/>
        <v>5011.3278</v>
      </c>
      <c r="I732" s="361">
        <v>0</v>
      </c>
      <c r="J732" s="359"/>
    </row>
    <row r="733" spans="2:11" ht="15" x14ac:dyDescent="0.25">
      <c r="B733" s="354" t="s">
        <v>258</v>
      </c>
      <c r="C733" s="355">
        <v>43070</v>
      </c>
      <c r="D733" s="6">
        <v>75166</v>
      </c>
      <c r="E733" s="358">
        <f t="shared" si="119"/>
        <v>6261.3278</v>
      </c>
      <c r="F733" s="356">
        <f t="shared" si="118"/>
        <v>857.42559999999992</v>
      </c>
      <c r="G733" s="354">
        <v>1250</v>
      </c>
      <c r="H733" s="356">
        <f t="shared" si="120"/>
        <v>5011.3278</v>
      </c>
      <c r="I733" s="361">
        <v>0</v>
      </c>
      <c r="J733" s="359"/>
    </row>
    <row r="734" spans="2:11" ht="15" x14ac:dyDescent="0.25">
      <c r="B734" s="354" t="s">
        <v>258</v>
      </c>
      <c r="C734" s="355">
        <v>43101</v>
      </c>
      <c r="D734" s="6">
        <v>75166</v>
      </c>
      <c r="E734" s="358">
        <f t="shared" si="119"/>
        <v>6261.3278</v>
      </c>
      <c r="F734" s="356">
        <f t="shared" si="118"/>
        <v>857.42559999999992</v>
      </c>
      <c r="G734" s="354">
        <v>1250</v>
      </c>
      <c r="H734" s="356">
        <f t="shared" si="120"/>
        <v>5011.3278</v>
      </c>
      <c r="I734" s="361">
        <v>0</v>
      </c>
      <c r="J734" s="359"/>
    </row>
    <row r="735" spans="2:11" ht="15" x14ac:dyDescent="0.25">
      <c r="B735" s="354" t="s">
        <v>258</v>
      </c>
      <c r="C735" s="355">
        <v>43132</v>
      </c>
      <c r="D735" s="6">
        <v>81260</v>
      </c>
      <c r="E735" s="358">
        <f t="shared" si="119"/>
        <v>6768.9579999999996</v>
      </c>
      <c r="F735" s="356">
        <f t="shared" si="118"/>
        <v>928.11599999999999</v>
      </c>
      <c r="G735" s="354">
        <v>1250</v>
      </c>
      <c r="H735" s="356">
        <f t="shared" si="120"/>
        <v>5518.9579999999996</v>
      </c>
      <c r="I735" s="361">
        <v>0</v>
      </c>
      <c r="J735" s="359"/>
    </row>
    <row r="736" spans="2:11" ht="15" x14ac:dyDescent="0.25">
      <c r="B736" s="354" t="s">
        <v>258</v>
      </c>
      <c r="C736" s="355">
        <v>43160</v>
      </c>
      <c r="D736" s="364">
        <v>81260</v>
      </c>
      <c r="E736" s="358">
        <f t="shared" si="119"/>
        <v>6768.9579999999996</v>
      </c>
      <c r="F736" s="356">
        <f t="shared" si="118"/>
        <v>928.11599999999999</v>
      </c>
      <c r="G736" s="354">
        <v>1250</v>
      </c>
      <c r="H736" s="356">
        <f t="shared" si="120"/>
        <v>5518.9579999999996</v>
      </c>
      <c r="I736" s="361">
        <v>0</v>
      </c>
      <c r="J736" s="360">
        <v>8.5500000000000007</v>
      </c>
      <c r="K736" s="370">
        <f>SUM(D725:D736)</f>
        <v>905372</v>
      </c>
    </row>
    <row r="737" spans="2:11" x14ac:dyDescent="0.25">
      <c r="B737" s="354" t="s">
        <v>258</v>
      </c>
      <c r="C737" s="355">
        <v>43132</v>
      </c>
      <c r="D737" s="6">
        <v>81260</v>
      </c>
      <c r="E737" s="358">
        <f t="shared" ref="E737:E738" si="121">SUM(D737*8.33%)</f>
        <v>6768.9579999999996</v>
      </c>
      <c r="F737" s="356">
        <f t="shared" ref="F737:F738" si="122">SUM(D737-G737)*1.16%</f>
        <v>928.11599999999999</v>
      </c>
      <c r="G737" s="354">
        <v>1250</v>
      </c>
      <c r="H737" s="356">
        <f t="shared" ref="H737:H738" si="123">SUM(E737-G737)</f>
        <v>5518.9579999999996</v>
      </c>
      <c r="I737" s="361">
        <v>0</v>
      </c>
      <c r="J737" s="359"/>
      <c r="K737" s="387" t="s">
        <v>54</v>
      </c>
    </row>
    <row r="738" spans="2:11" ht="15" x14ac:dyDescent="0.25">
      <c r="B738" s="354" t="s">
        <v>258</v>
      </c>
      <c r="C738" s="355">
        <v>43160</v>
      </c>
      <c r="D738" s="364">
        <v>81260</v>
      </c>
      <c r="E738" s="358">
        <f t="shared" si="121"/>
        <v>6768.9579999999996</v>
      </c>
      <c r="F738" s="356">
        <f t="shared" si="122"/>
        <v>928.11599999999999</v>
      </c>
      <c r="G738" s="354">
        <v>1250</v>
      </c>
      <c r="H738" s="356">
        <f t="shared" si="123"/>
        <v>5518.9579999999996</v>
      </c>
      <c r="I738" s="361">
        <v>0</v>
      </c>
      <c r="J738" s="360">
        <v>8.5500000000000007</v>
      </c>
      <c r="K738" s="370">
        <f>SUM(D737:D738)</f>
        <v>162520</v>
      </c>
    </row>
    <row r="739" spans="2:11" ht="26.25" x14ac:dyDescent="0.4">
      <c r="C739" s="166" t="s">
        <v>54</v>
      </c>
      <c r="D739" s="375">
        <f>SUM(D468:D738)</f>
        <v>8350012</v>
      </c>
      <c r="K739" s="376">
        <f>SUM(K468:K738)</f>
        <v>8350012</v>
      </c>
    </row>
    <row r="741" spans="2:11" x14ac:dyDescent="0.35">
      <c r="D741" s="385"/>
    </row>
    <row r="742" spans="2:11" x14ac:dyDescent="0.25">
      <c r="K742" t="s">
        <v>54</v>
      </c>
    </row>
    <row r="743" spans="2:11" x14ac:dyDescent="0.25">
      <c r="K743" s="28" t="s">
        <v>54</v>
      </c>
    </row>
    <row r="744" spans="2:11" x14ac:dyDescent="0.25">
      <c r="K744" s="28" t="s">
        <v>54</v>
      </c>
    </row>
    <row r="745" spans="2:11" x14ac:dyDescent="0.25">
      <c r="K745" s="28" t="s">
        <v>54</v>
      </c>
    </row>
    <row r="746" spans="2:11" x14ac:dyDescent="0.25">
      <c r="K746" s="387" t="s">
        <v>54</v>
      </c>
    </row>
  </sheetData>
  <mergeCells count="99">
    <mergeCell ref="B2:K2"/>
    <mergeCell ref="B442:D442"/>
    <mergeCell ref="E442:F442"/>
    <mergeCell ref="B443:D443"/>
    <mergeCell ref="E443:F443"/>
    <mergeCell ref="B423:D423"/>
    <mergeCell ref="E423:F423"/>
    <mergeCell ref="B424:D424"/>
    <mergeCell ref="E424:F424"/>
    <mergeCell ref="B346:D346"/>
    <mergeCell ref="E346:F346"/>
    <mergeCell ref="B347:D347"/>
    <mergeCell ref="E347:F347"/>
    <mergeCell ref="B405:D405"/>
    <mergeCell ref="E405:F405"/>
    <mergeCell ref="B366:D366"/>
    <mergeCell ref="B404:D404"/>
    <mergeCell ref="E404:F404"/>
    <mergeCell ref="B309:D309"/>
    <mergeCell ref="E309:F309"/>
    <mergeCell ref="B327:D327"/>
    <mergeCell ref="E327:F327"/>
    <mergeCell ref="B328:D328"/>
    <mergeCell ref="E328:F328"/>
    <mergeCell ref="E366:F366"/>
    <mergeCell ref="B367:D367"/>
    <mergeCell ref="E367:F367"/>
    <mergeCell ref="B385:D385"/>
    <mergeCell ref="E385:F385"/>
    <mergeCell ref="B289:D289"/>
    <mergeCell ref="E289:F289"/>
    <mergeCell ref="B308:D308"/>
    <mergeCell ref="E308:F308"/>
    <mergeCell ref="B386:D386"/>
    <mergeCell ref="E386:F386"/>
    <mergeCell ref="B268:D268"/>
    <mergeCell ref="E268:F268"/>
    <mergeCell ref="B269:D269"/>
    <mergeCell ref="E269:F269"/>
    <mergeCell ref="B288:D288"/>
    <mergeCell ref="E288:F288"/>
    <mergeCell ref="B230:D230"/>
    <mergeCell ref="E230:F230"/>
    <mergeCell ref="B248:D248"/>
    <mergeCell ref="E248:F248"/>
    <mergeCell ref="B249:D249"/>
    <mergeCell ref="E249:F249"/>
    <mergeCell ref="B209:D209"/>
    <mergeCell ref="E209:F209"/>
    <mergeCell ref="B210:D210"/>
    <mergeCell ref="E210:F210"/>
    <mergeCell ref="B229:D229"/>
    <mergeCell ref="E229:F229"/>
    <mergeCell ref="B172:D172"/>
    <mergeCell ref="E172:F172"/>
    <mergeCell ref="B190:D190"/>
    <mergeCell ref="E190:F190"/>
    <mergeCell ref="B191:D191"/>
    <mergeCell ref="E191:F191"/>
    <mergeCell ref="B152:D152"/>
    <mergeCell ref="E152:F152"/>
    <mergeCell ref="B153:D153"/>
    <mergeCell ref="E153:F153"/>
    <mergeCell ref="B171:D171"/>
    <mergeCell ref="E171:F171"/>
    <mergeCell ref="B115:D115"/>
    <mergeCell ref="E115:F115"/>
    <mergeCell ref="B133:D133"/>
    <mergeCell ref="E133:F133"/>
    <mergeCell ref="B134:D134"/>
    <mergeCell ref="E134:F134"/>
    <mergeCell ref="B95:D95"/>
    <mergeCell ref="E95:F95"/>
    <mergeCell ref="B96:D96"/>
    <mergeCell ref="E96:F96"/>
    <mergeCell ref="B114:D114"/>
    <mergeCell ref="E114:F114"/>
    <mergeCell ref="B56:D56"/>
    <mergeCell ref="E56:F56"/>
    <mergeCell ref="B75:D75"/>
    <mergeCell ref="E75:F75"/>
    <mergeCell ref="B76:D76"/>
    <mergeCell ref="E76:F76"/>
    <mergeCell ref="B452:K452"/>
    <mergeCell ref="H3:I3"/>
    <mergeCell ref="B4:D4"/>
    <mergeCell ref="E4:F4"/>
    <mergeCell ref="B5:D5"/>
    <mergeCell ref="E5:F5"/>
    <mergeCell ref="B16:D16"/>
    <mergeCell ref="E16:F16"/>
    <mergeCell ref="B17:D17"/>
    <mergeCell ref="E17:F17"/>
    <mergeCell ref="B35:D35"/>
    <mergeCell ref="E35:F35"/>
    <mergeCell ref="B36:D36"/>
    <mergeCell ref="E36:F36"/>
    <mergeCell ref="B55:D55"/>
    <mergeCell ref="E55:F55"/>
  </mergeCells>
  <printOptions horizontalCentered="1" verticalCentered="1"/>
  <pageMargins left="0" right="0" top="0" bottom="0" header="0" footer="0"/>
  <pageSetup scale="80" orientation="landscape" verticalDpi="300" r:id="rId1"/>
  <rowBreaks count="7" manualBreakCount="7">
    <brk id="54" min="1" max="10" man="1"/>
    <brk id="113" min="1" max="10" man="1"/>
    <brk id="170" min="1" max="10" man="1"/>
    <brk id="228" min="1" max="10" man="1"/>
    <brk id="287" min="1" max="10" man="1"/>
    <brk id="345" min="1" max="10" man="1"/>
    <brk id="403" min="1" max="10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28</vt:i4>
      </vt:variant>
    </vt:vector>
  </HeadingPairs>
  <TitlesOfParts>
    <vt:vector size="58" baseType="lpstr">
      <vt:lpstr>Annexture</vt:lpstr>
      <vt:lpstr> Employees list 1</vt:lpstr>
      <vt:lpstr>Employees list 2</vt:lpstr>
      <vt:lpstr>Amitabha Kar</vt:lpstr>
      <vt:lpstr>Tushar Kr. Mukhopadhyay</vt:lpstr>
      <vt:lpstr>Dilip Das</vt:lpstr>
      <vt:lpstr>Bikash Gupta</vt:lpstr>
      <vt:lpstr>Amit Kr.Roy</vt:lpstr>
      <vt:lpstr>Amitabha Sinha</vt:lpstr>
      <vt:lpstr>Partha Chakraborty</vt:lpstr>
      <vt:lpstr>Tushar Kanti Sarker</vt:lpstr>
      <vt:lpstr>Ramasankar Bhattacharya</vt:lpstr>
      <vt:lpstr>Aloke Das </vt:lpstr>
      <vt:lpstr>Prabir Banerjee</vt:lpstr>
      <vt:lpstr>Amitabha Biswas</vt:lpstr>
      <vt:lpstr>Abhijit Roy</vt:lpstr>
      <vt:lpstr>Biswajit Roy</vt:lpstr>
      <vt:lpstr>Mallika Roy</vt:lpstr>
      <vt:lpstr>Tapas Pal</vt:lpstr>
      <vt:lpstr>Partha Pratim Mukherjee</vt:lpstr>
      <vt:lpstr>Mrinal Kanti Dutta</vt:lpstr>
      <vt:lpstr>Prasanta Das</vt:lpstr>
      <vt:lpstr>Biswanath Pal</vt:lpstr>
      <vt:lpstr>Nizam</vt:lpstr>
      <vt:lpstr>Sankar Halder</vt:lpstr>
      <vt:lpstr>Partha Ganguly</vt:lpstr>
      <vt:lpstr>Lalan Shaw</vt:lpstr>
      <vt:lpstr>Dilip Sasmal</vt:lpstr>
      <vt:lpstr>Tapasi Das</vt:lpstr>
      <vt:lpstr>Sheet1</vt:lpstr>
      <vt:lpstr>' Employees list 1'!Print_Area</vt:lpstr>
      <vt:lpstr>'Abhijit Roy'!Print_Area</vt:lpstr>
      <vt:lpstr>'Aloke Das '!Print_Area</vt:lpstr>
      <vt:lpstr>'Amit Kr.Roy'!Print_Area</vt:lpstr>
      <vt:lpstr>'Amitabha Biswas'!Print_Area</vt:lpstr>
      <vt:lpstr>'Amitabha Kar'!Print_Area</vt:lpstr>
      <vt:lpstr>'Amitabha Sinha'!Print_Area</vt:lpstr>
      <vt:lpstr>'Bikash Gupta'!Print_Area</vt:lpstr>
      <vt:lpstr>'Biswajit Roy'!Print_Area</vt:lpstr>
      <vt:lpstr>'Biswanath Pal'!Print_Area</vt:lpstr>
      <vt:lpstr>'Dilip Das'!Print_Area</vt:lpstr>
      <vt:lpstr>'Dilip Sasmal'!Print_Area</vt:lpstr>
      <vt:lpstr>'Employees list 2'!Print_Area</vt:lpstr>
      <vt:lpstr>'Lalan Shaw'!Print_Area</vt:lpstr>
      <vt:lpstr>'Mallika Roy'!Print_Area</vt:lpstr>
      <vt:lpstr>'Mrinal Kanti Dutta'!Print_Area</vt:lpstr>
      <vt:lpstr>Nizam!Print_Area</vt:lpstr>
      <vt:lpstr>'Partha Chakraborty'!Print_Area</vt:lpstr>
      <vt:lpstr>'Partha Ganguly'!Print_Area</vt:lpstr>
      <vt:lpstr>'Partha Pratim Mukherjee'!Print_Area</vt:lpstr>
      <vt:lpstr>'Prabir Banerjee'!Print_Area</vt:lpstr>
      <vt:lpstr>'Prasanta Das'!Print_Area</vt:lpstr>
      <vt:lpstr>'Ramasankar Bhattacharya'!Print_Area</vt:lpstr>
      <vt:lpstr>'Sankar Halder'!Print_Area</vt:lpstr>
      <vt:lpstr>'Tapas Pal'!Print_Area</vt:lpstr>
      <vt:lpstr>'Tapasi Das'!Print_Area</vt:lpstr>
      <vt:lpstr>'Tushar Kanti Sarker'!Print_Area</vt:lpstr>
      <vt:lpstr>'Tushar Kr. Mukhopadhyay'!Print_Area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2006-09-16T00:00:00Z</dcterms:created>
  <dcterms:modified xsi:type="dcterms:W3CDTF">2023-09-13T13:47:59Z</dcterms:modified>
</cp:coreProperties>
</file>